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35" windowWidth="23715" windowHeight="10530"/>
  </bookViews>
  <sheets>
    <sheet name="LG&amp;E Summary Rev Req Adjusts" sheetId="2" r:id="rId1"/>
    <sheet name="Rate Base" sheetId="3" r:id="rId2"/>
    <sheet name="Capitalization - COC(Elect)" sheetId="4" r:id="rId3"/>
    <sheet name="Capitalization - COC(Gas)" sheetId="10" r:id="rId4"/>
    <sheet name="Revenue Gross-Up Factor" sheetId="5" r:id="rId5"/>
    <sheet name="CWC (Elect) As Filed" sheetId="12" r:id="rId6"/>
    <sheet name="CWC (Gas) As Filed" sheetId="11" r:id="rId7"/>
    <sheet name="CWC (Elect) Depr Days" sheetId="13" r:id="rId8"/>
    <sheet name="CWC (Gas) Depr Days" sheetId="14" r:id="rId9"/>
    <sheet name="AP - CWIP (Electric) annd (Gas)" sheetId="23" r:id="rId10"/>
    <sheet name="Acct 186" sheetId="25" r:id="rId11"/>
    <sheet name="AP - Fuel Inventory (Gas)" sheetId="24" r:id="rId12"/>
    <sheet name="Generation Outage Exp Normal" sheetId="7" r:id="rId13"/>
    <sheet name="Payroll Costs" sheetId="15" r:id="rId14"/>
    <sheet name="O&amp;M Summary (Elect)" sheetId="21" r:id="rId15"/>
    <sheet name="O&amp;M Summary (Gas)" sheetId="22" r:id="rId16"/>
    <sheet name="Pension and OPEB Exp" sheetId="26" r:id="rId17"/>
    <sheet name="ECR" sheetId="18" r:id="rId18"/>
    <sheet name="Depr -SUMMARY" sheetId="9" r:id="rId19"/>
    <sheet name="AS Filed LGE Elect" sheetId="16" r:id="rId20"/>
    <sheet name="No Rate Chg Mill Creek 1 and 2" sheetId="17" r:id="rId21"/>
    <sheet name="LGE No Chg for ECR Calc" sheetId="19" r:id="rId22"/>
    <sheet name="LGE Coal Unit Rate Increase" sheetId="20" r:id="rId23"/>
  </sheets>
  <externalReferences>
    <externalReference r:id="rId24"/>
  </externalReferences>
  <definedNames>
    <definedName name="\\" localSheetId="10" hidden="1">#REF!</definedName>
    <definedName name="\\" localSheetId="9" hidden="1">#REF!</definedName>
    <definedName name="\\" localSheetId="11" hidden="1">#REF!</definedName>
    <definedName name="\\" localSheetId="3" hidden="1">#REF!</definedName>
    <definedName name="\\" localSheetId="7" hidden="1">#REF!</definedName>
    <definedName name="\\" localSheetId="8" hidden="1">#REF!</definedName>
    <definedName name="\\" localSheetId="17" hidden="1">#REF!</definedName>
    <definedName name="\\" localSheetId="22" hidden="1">#REF!</definedName>
    <definedName name="\\" localSheetId="21" hidden="1">#REF!</definedName>
    <definedName name="\\" localSheetId="20" hidden="1">#REF!</definedName>
    <definedName name="\\" localSheetId="14" hidden="1">#REF!</definedName>
    <definedName name="\\" localSheetId="15" hidden="1">#REF!</definedName>
    <definedName name="\\" localSheetId="13" hidden="1">#REF!</definedName>
    <definedName name="\\" localSheetId="16" hidden="1">#REF!</definedName>
    <definedName name="\\" localSheetId="1" hidden="1">#REF!</definedName>
    <definedName name="\\" hidden="1">#REF!</definedName>
    <definedName name="\\\" localSheetId="10" hidden="1">#REF!</definedName>
    <definedName name="\\\" localSheetId="9" hidden="1">#REF!</definedName>
    <definedName name="\\\" localSheetId="11" hidden="1">#REF!</definedName>
    <definedName name="\\\" localSheetId="3" hidden="1">#REF!</definedName>
    <definedName name="\\\" localSheetId="7" hidden="1">#REF!</definedName>
    <definedName name="\\\" localSheetId="8" hidden="1">#REF!</definedName>
    <definedName name="\\\" localSheetId="17" hidden="1">#REF!</definedName>
    <definedName name="\\\" localSheetId="22" hidden="1">#REF!</definedName>
    <definedName name="\\\" localSheetId="21" hidden="1">#REF!</definedName>
    <definedName name="\\\" localSheetId="20" hidden="1">#REF!</definedName>
    <definedName name="\\\" localSheetId="14" hidden="1">#REF!</definedName>
    <definedName name="\\\" localSheetId="15" hidden="1">#REF!</definedName>
    <definedName name="\\\" localSheetId="13" hidden="1">#REF!</definedName>
    <definedName name="\\\" localSheetId="16" hidden="1">#REF!</definedName>
    <definedName name="\\\" localSheetId="1" hidden="1">#REF!</definedName>
    <definedName name="\\\" hidden="1">#REF!</definedName>
    <definedName name="\\\\" localSheetId="10" hidden="1">#REF!</definedName>
    <definedName name="\\\\" localSheetId="9" hidden="1">#REF!</definedName>
    <definedName name="\\\\" localSheetId="11" hidden="1">#REF!</definedName>
    <definedName name="\\\\" localSheetId="3" hidden="1">#REF!</definedName>
    <definedName name="\\\\" localSheetId="7" hidden="1">#REF!</definedName>
    <definedName name="\\\\" localSheetId="8" hidden="1">#REF!</definedName>
    <definedName name="\\\\" localSheetId="18" hidden="1">#REF!</definedName>
    <definedName name="\\\\" localSheetId="17" hidden="1">#REF!</definedName>
    <definedName name="\\\\" localSheetId="12" hidden="1">#REF!</definedName>
    <definedName name="\\\\" localSheetId="22" hidden="1">#REF!</definedName>
    <definedName name="\\\\" localSheetId="21" hidden="1">#REF!</definedName>
    <definedName name="\\\\" localSheetId="20" hidden="1">#REF!</definedName>
    <definedName name="\\\\" localSheetId="14" hidden="1">#REF!</definedName>
    <definedName name="\\\\" localSheetId="15" hidden="1">#REF!</definedName>
    <definedName name="\\\\" localSheetId="13" hidden="1">#REF!</definedName>
    <definedName name="\\\\" localSheetId="16" hidden="1">#REF!</definedName>
    <definedName name="\\\\" localSheetId="1" hidden="1">#REF!</definedName>
    <definedName name="\\\\" hidden="1">#REF!</definedName>
    <definedName name="__123Graph_1" localSheetId="10" hidden="1">#REF!</definedName>
    <definedName name="__123Graph_1" localSheetId="9" hidden="1">#REF!</definedName>
    <definedName name="__123Graph_1" localSheetId="11" hidden="1">#REF!</definedName>
    <definedName name="__123Graph_1" localSheetId="3" hidden="1">#REF!</definedName>
    <definedName name="__123Graph_1" localSheetId="7" hidden="1">#REF!</definedName>
    <definedName name="__123Graph_1" localSheetId="8" hidden="1">#REF!</definedName>
    <definedName name="__123Graph_1" localSheetId="17" hidden="1">#REF!</definedName>
    <definedName name="__123Graph_1" localSheetId="22" hidden="1">#REF!</definedName>
    <definedName name="__123Graph_1" localSheetId="21" hidden="1">#REF!</definedName>
    <definedName name="__123Graph_1" localSheetId="20" hidden="1">#REF!</definedName>
    <definedName name="__123Graph_1" localSheetId="14" hidden="1">#REF!</definedName>
    <definedName name="__123Graph_1" localSheetId="15" hidden="1">#REF!</definedName>
    <definedName name="__123Graph_1" localSheetId="13" hidden="1">#REF!</definedName>
    <definedName name="__123Graph_1" localSheetId="16" hidden="1">#REF!</definedName>
    <definedName name="__123Graph_1" hidden="1">#REF!</definedName>
    <definedName name="__123Graph_2" localSheetId="10" hidden="1">#REF!</definedName>
    <definedName name="__123Graph_2" localSheetId="9" hidden="1">#REF!</definedName>
    <definedName name="__123Graph_2" localSheetId="11" hidden="1">#REF!</definedName>
    <definedName name="__123Graph_2" localSheetId="3" hidden="1">#REF!</definedName>
    <definedName name="__123Graph_2" localSheetId="7" hidden="1">#REF!</definedName>
    <definedName name="__123Graph_2" localSheetId="8" hidden="1">#REF!</definedName>
    <definedName name="__123Graph_2" localSheetId="17" hidden="1">#REF!</definedName>
    <definedName name="__123Graph_2" localSheetId="22" hidden="1">#REF!</definedName>
    <definedName name="__123Graph_2" localSheetId="21" hidden="1">#REF!</definedName>
    <definedName name="__123Graph_2" localSheetId="20" hidden="1">#REF!</definedName>
    <definedName name="__123Graph_2" localSheetId="14" hidden="1">#REF!</definedName>
    <definedName name="__123Graph_2" localSheetId="15" hidden="1">#REF!</definedName>
    <definedName name="__123Graph_2" localSheetId="13" hidden="1">#REF!</definedName>
    <definedName name="__123Graph_2" localSheetId="16" hidden="1">#REF!</definedName>
    <definedName name="__123Graph_2" hidden="1">#REF!</definedName>
    <definedName name="__123Graph_3" localSheetId="10" hidden="1">#REF!</definedName>
    <definedName name="__123Graph_3" localSheetId="9" hidden="1">#REF!</definedName>
    <definedName name="__123Graph_3" localSheetId="11" hidden="1">#REF!</definedName>
    <definedName name="__123Graph_3" localSheetId="3" hidden="1">#REF!</definedName>
    <definedName name="__123Graph_3" localSheetId="7" hidden="1">#REF!</definedName>
    <definedName name="__123Graph_3" localSheetId="8" hidden="1">#REF!</definedName>
    <definedName name="__123Graph_3" localSheetId="17" hidden="1">#REF!</definedName>
    <definedName name="__123Graph_3" localSheetId="22" hidden="1">#REF!</definedName>
    <definedName name="__123Graph_3" localSheetId="21" hidden="1">#REF!</definedName>
    <definedName name="__123Graph_3" localSheetId="20" hidden="1">#REF!</definedName>
    <definedName name="__123Graph_3" localSheetId="14" hidden="1">#REF!</definedName>
    <definedName name="__123Graph_3" localSheetId="15" hidden="1">#REF!</definedName>
    <definedName name="__123Graph_3" localSheetId="13" hidden="1">#REF!</definedName>
    <definedName name="__123Graph_3" localSheetId="16" hidden="1">#REF!</definedName>
    <definedName name="__123Graph_3" hidden="1">#REF!</definedName>
    <definedName name="__123Graph_4" localSheetId="10" hidden="1">#REF!</definedName>
    <definedName name="__123Graph_4" localSheetId="9" hidden="1">#REF!</definedName>
    <definedName name="__123Graph_4" localSheetId="11" hidden="1">#REF!</definedName>
    <definedName name="__123Graph_4" localSheetId="3" hidden="1">#REF!</definedName>
    <definedName name="__123Graph_4" localSheetId="7" hidden="1">#REF!</definedName>
    <definedName name="__123Graph_4" localSheetId="8" hidden="1">#REF!</definedName>
    <definedName name="__123Graph_4" localSheetId="17" hidden="1">#REF!</definedName>
    <definedName name="__123Graph_4" localSheetId="22" hidden="1">#REF!</definedName>
    <definedName name="__123Graph_4" localSheetId="21" hidden="1">#REF!</definedName>
    <definedName name="__123Graph_4" localSheetId="20" hidden="1">#REF!</definedName>
    <definedName name="__123Graph_4" localSheetId="14" hidden="1">#REF!</definedName>
    <definedName name="__123Graph_4" localSheetId="15" hidden="1">#REF!</definedName>
    <definedName name="__123Graph_4" localSheetId="13" hidden="1">#REF!</definedName>
    <definedName name="__123Graph_4" localSheetId="16" hidden="1">#REF!</definedName>
    <definedName name="__123Graph_4" hidden="1">#REF!</definedName>
    <definedName name="__123Graph_5" localSheetId="10" hidden="1">#REF!</definedName>
    <definedName name="__123Graph_5" localSheetId="9" hidden="1">#REF!</definedName>
    <definedName name="__123Graph_5" localSheetId="11" hidden="1">#REF!</definedName>
    <definedName name="__123Graph_5" localSheetId="3" hidden="1">#REF!</definedName>
    <definedName name="__123Graph_5" localSheetId="7" hidden="1">#REF!</definedName>
    <definedName name="__123Graph_5" localSheetId="8" hidden="1">#REF!</definedName>
    <definedName name="__123Graph_5" localSheetId="17" hidden="1">#REF!</definedName>
    <definedName name="__123Graph_5" localSheetId="22" hidden="1">#REF!</definedName>
    <definedName name="__123Graph_5" localSheetId="21" hidden="1">#REF!</definedName>
    <definedName name="__123Graph_5" localSheetId="20" hidden="1">#REF!</definedName>
    <definedName name="__123Graph_5" localSheetId="14" hidden="1">#REF!</definedName>
    <definedName name="__123Graph_5" localSheetId="15" hidden="1">#REF!</definedName>
    <definedName name="__123Graph_5" localSheetId="13" hidden="1">#REF!</definedName>
    <definedName name="__123Graph_5" localSheetId="16" hidden="1">#REF!</definedName>
    <definedName name="__123Graph_5" hidden="1">#REF!</definedName>
    <definedName name="__123Graph_6" localSheetId="10" hidden="1">#REF!</definedName>
    <definedName name="__123Graph_6" localSheetId="9" hidden="1">#REF!</definedName>
    <definedName name="__123Graph_6" localSheetId="11" hidden="1">#REF!</definedName>
    <definedName name="__123Graph_6" localSheetId="3" hidden="1">#REF!</definedName>
    <definedName name="__123Graph_6" localSheetId="7" hidden="1">#REF!</definedName>
    <definedName name="__123Graph_6" localSheetId="8" hidden="1">#REF!</definedName>
    <definedName name="__123Graph_6" localSheetId="17" hidden="1">#REF!</definedName>
    <definedName name="__123Graph_6" localSheetId="22" hidden="1">#REF!</definedName>
    <definedName name="__123Graph_6" localSheetId="21" hidden="1">#REF!</definedName>
    <definedName name="__123Graph_6" localSheetId="20" hidden="1">#REF!</definedName>
    <definedName name="__123Graph_6" localSheetId="14" hidden="1">#REF!</definedName>
    <definedName name="__123Graph_6" localSheetId="15" hidden="1">#REF!</definedName>
    <definedName name="__123Graph_6" localSheetId="13" hidden="1">#REF!</definedName>
    <definedName name="__123Graph_6" localSheetId="16" hidden="1">#REF!</definedName>
    <definedName name="__123Graph_6" hidden="1">#REF!</definedName>
    <definedName name="__123Graph_8" localSheetId="10" hidden="1">#REF!</definedName>
    <definedName name="__123Graph_8" localSheetId="9" hidden="1">#REF!</definedName>
    <definedName name="__123Graph_8" localSheetId="11" hidden="1">#REF!</definedName>
    <definedName name="__123Graph_8" localSheetId="3" hidden="1">#REF!</definedName>
    <definedName name="__123Graph_8" localSheetId="7" hidden="1">#REF!</definedName>
    <definedName name="__123Graph_8" localSheetId="8" hidden="1">#REF!</definedName>
    <definedName name="__123Graph_8" localSheetId="17" hidden="1">#REF!</definedName>
    <definedName name="__123Graph_8" localSheetId="22" hidden="1">#REF!</definedName>
    <definedName name="__123Graph_8" localSheetId="21" hidden="1">#REF!</definedName>
    <definedName name="__123Graph_8" localSheetId="20" hidden="1">#REF!</definedName>
    <definedName name="__123Graph_8" localSheetId="14" hidden="1">#REF!</definedName>
    <definedName name="__123Graph_8" localSheetId="15" hidden="1">#REF!</definedName>
    <definedName name="__123Graph_8" localSheetId="13" hidden="1">#REF!</definedName>
    <definedName name="__123Graph_8" localSheetId="16" hidden="1">#REF!</definedName>
    <definedName name="__123Graph_8" hidden="1">#REF!</definedName>
    <definedName name="__123Graph_A" localSheetId="10" hidden="1">#REF!</definedName>
    <definedName name="__123Graph_A" localSheetId="9" hidden="1">#REF!</definedName>
    <definedName name="__123Graph_A" localSheetId="11" hidden="1">#REF!</definedName>
    <definedName name="__123Graph_A" localSheetId="3" hidden="1">#REF!</definedName>
    <definedName name="__123Graph_A" localSheetId="7" hidden="1">#REF!</definedName>
    <definedName name="__123Graph_A" localSheetId="8" hidden="1">#REF!</definedName>
    <definedName name="__123Graph_A" localSheetId="17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4" hidden="1">#REF!</definedName>
    <definedName name="__123Graph_A" localSheetId="15" hidden="1">#REF!</definedName>
    <definedName name="__123Graph_A" localSheetId="13" hidden="1">#REF!</definedName>
    <definedName name="__123Graph_A" localSheetId="16" hidden="1">#REF!</definedName>
    <definedName name="__123Graph_A" localSheetId="1" hidden="1">#REF!</definedName>
    <definedName name="__123Graph_A" hidden="1">#REF!</definedName>
    <definedName name="__123Graph_B" localSheetId="10" hidden="1">#REF!</definedName>
    <definedName name="__123Graph_B" localSheetId="9" hidden="1">#REF!</definedName>
    <definedName name="__123Graph_B" localSheetId="11" hidden="1">#REF!</definedName>
    <definedName name="__123Graph_B" localSheetId="3" hidden="1">#REF!</definedName>
    <definedName name="__123Graph_B" localSheetId="7" hidden="1">#REF!</definedName>
    <definedName name="__123Graph_B" localSheetId="8" hidden="1">#REF!</definedName>
    <definedName name="__123Graph_B" localSheetId="17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4" hidden="1">#REF!</definedName>
    <definedName name="__123Graph_B" localSheetId="15" hidden="1">#REF!</definedName>
    <definedName name="__123Graph_B" localSheetId="13" hidden="1">#REF!</definedName>
    <definedName name="__123Graph_B" localSheetId="16" hidden="1">#REF!</definedName>
    <definedName name="__123Graph_B" localSheetId="1" hidden="1">#REF!</definedName>
    <definedName name="__123Graph_B" hidden="1">#REF!</definedName>
    <definedName name="__123Graph_C" localSheetId="10" hidden="1">#REF!</definedName>
    <definedName name="__123Graph_C" localSheetId="9" hidden="1">#REF!</definedName>
    <definedName name="__123Graph_C" localSheetId="11" hidden="1">#REF!</definedName>
    <definedName name="__123Graph_C" localSheetId="3" hidden="1">#REF!</definedName>
    <definedName name="__123Graph_C" localSheetId="7" hidden="1">#REF!</definedName>
    <definedName name="__123Graph_C" localSheetId="8" hidden="1">#REF!</definedName>
    <definedName name="__123Graph_C" localSheetId="18" hidden="1">#REF!</definedName>
    <definedName name="__123Graph_C" localSheetId="17" hidden="1">#REF!</definedName>
    <definedName name="__123Graph_C" localSheetId="12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4" hidden="1">#REF!</definedName>
    <definedName name="__123Graph_C" localSheetId="15" hidden="1">#REF!</definedName>
    <definedName name="__123Graph_C" localSheetId="13" hidden="1">#REF!</definedName>
    <definedName name="__123Graph_C" localSheetId="16" hidden="1">#REF!</definedName>
    <definedName name="__123Graph_C" localSheetId="1" hidden="1">#REF!</definedName>
    <definedName name="__123Graph_C" hidden="1">#REF!</definedName>
    <definedName name="__123Graph_D" localSheetId="10" hidden="1">#REF!</definedName>
    <definedName name="__123Graph_D" localSheetId="9" hidden="1">#REF!</definedName>
    <definedName name="__123Graph_D" localSheetId="11" hidden="1">#REF!</definedName>
    <definedName name="__123Graph_D" localSheetId="3" hidden="1">#REF!</definedName>
    <definedName name="__123Graph_D" localSheetId="7" hidden="1">#REF!</definedName>
    <definedName name="__123Graph_D" localSheetId="8" hidden="1">#REF!</definedName>
    <definedName name="__123Graph_D" localSheetId="17" hidden="1">#REF!</definedName>
    <definedName name="__123Graph_D" localSheetId="22" hidden="1">#REF!</definedName>
    <definedName name="__123Graph_D" localSheetId="21" hidden="1">#REF!</definedName>
    <definedName name="__123Graph_D" localSheetId="20" hidden="1">#REF!</definedName>
    <definedName name="__123Graph_D" localSheetId="14" hidden="1">#REF!</definedName>
    <definedName name="__123Graph_D" localSheetId="15" hidden="1">#REF!</definedName>
    <definedName name="__123Graph_D" localSheetId="13" hidden="1">#REF!</definedName>
    <definedName name="__123Graph_D" localSheetId="16" hidden="1">#REF!</definedName>
    <definedName name="__123Graph_D" localSheetId="1" hidden="1">#REF!</definedName>
    <definedName name="__123Graph_D" hidden="1">#REF!</definedName>
    <definedName name="__123Graph_E" localSheetId="10" hidden="1">#REF!</definedName>
    <definedName name="__123Graph_E" localSheetId="9" hidden="1">#REF!</definedName>
    <definedName name="__123Graph_E" localSheetId="11" hidden="1">#REF!</definedName>
    <definedName name="__123Graph_E" localSheetId="3" hidden="1">#REF!</definedName>
    <definedName name="__123Graph_E" localSheetId="7" hidden="1">#REF!</definedName>
    <definedName name="__123Graph_E" localSheetId="8" hidden="1">#REF!</definedName>
    <definedName name="__123Graph_E" localSheetId="18" hidden="1">#REF!</definedName>
    <definedName name="__123Graph_E" localSheetId="17" hidden="1">#REF!</definedName>
    <definedName name="__123Graph_E" localSheetId="12" hidden="1">#REF!</definedName>
    <definedName name="__123Graph_E" localSheetId="22" hidden="1">#REF!</definedName>
    <definedName name="__123Graph_E" localSheetId="21" hidden="1">#REF!</definedName>
    <definedName name="__123Graph_E" localSheetId="20" hidden="1">#REF!</definedName>
    <definedName name="__123Graph_E" localSheetId="14" hidden="1">#REF!</definedName>
    <definedName name="__123Graph_E" localSheetId="15" hidden="1">#REF!</definedName>
    <definedName name="__123Graph_E" localSheetId="13" hidden="1">#REF!</definedName>
    <definedName name="__123Graph_E" localSheetId="16" hidden="1">#REF!</definedName>
    <definedName name="__123Graph_E" localSheetId="1" hidden="1">#REF!</definedName>
    <definedName name="__123Graph_E" hidden="1">#REF!</definedName>
    <definedName name="__123Graph_F" localSheetId="10" hidden="1">#REF!</definedName>
    <definedName name="__123Graph_F" localSheetId="9" hidden="1">#REF!</definedName>
    <definedName name="__123Graph_F" localSheetId="11" hidden="1">#REF!</definedName>
    <definedName name="__123Graph_F" localSheetId="3" hidden="1">#REF!</definedName>
    <definedName name="__123Graph_F" localSheetId="7" hidden="1">#REF!</definedName>
    <definedName name="__123Graph_F" localSheetId="8" hidden="1">#REF!</definedName>
    <definedName name="__123Graph_F" localSheetId="17" hidden="1">#REF!</definedName>
    <definedName name="__123Graph_F" localSheetId="22" hidden="1">#REF!</definedName>
    <definedName name="__123Graph_F" localSheetId="21" hidden="1">#REF!</definedName>
    <definedName name="__123Graph_F" localSheetId="20" hidden="1">#REF!</definedName>
    <definedName name="__123Graph_F" localSheetId="14" hidden="1">#REF!</definedName>
    <definedName name="__123Graph_F" localSheetId="15" hidden="1">#REF!</definedName>
    <definedName name="__123Graph_F" localSheetId="13" hidden="1">#REF!</definedName>
    <definedName name="__123Graph_F" localSheetId="16" hidden="1">#REF!</definedName>
    <definedName name="__123Graph_F" localSheetId="1" hidden="1">#REF!</definedName>
    <definedName name="__123Graph_F" hidden="1">#REF!</definedName>
    <definedName name="__123Graph_X" localSheetId="10" hidden="1">#REF!</definedName>
    <definedName name="__123Graph_X" localSheetId="9" hidden="1">#REF!</definedName>
    <definedName name="__123Graph_X" localSheetId="11" hidden="1">#REF!</definedName>
    <definedName name="__123Graph_X" localSheetId="3" hidden="1">#REF!</definedName>
    <definedName name="__123Graph_X" localSheetId="7" hidden="1">#REF!</definedName>
    <definedName name="__123Graph_X" localSheetId="8" hidden="1">#REF!</definedName>
    <definedName name="__123Graph_X" localSheetId="17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4" hidden="1">#REF!</definedName>
    <definedName name="__123Graph_X" localSheetId="15" hidden="1">#REF!</definedName>
    <definedName name="__123Graph_X" localSheetId="13" hidden="1">#REF!</definedName>
    <definedName name="__123Graph_X" localSheetId="16" hidden="1">#REF!</definedName>
    <definedName name="__123Graph_X" localSheetId="1" hidden="1">#REF!</definedName>
    <definedName name="__123Graph_X" hidden="1">#REF!</definedName>
    <definedName name="_Fill" localSheetId="10" hidden="1">#REF!</definedName>
    <definedName name="_Fill" localSheetId="9" hidden="1">#REF!</definedName>
    <definedName name="_Fill" localSheetId="11" hidden="1">#REF!</definedName>
    <definedName name="_Fill" localSheetId="3" hidden="1">#REF!</definedName>
    <definedName name="_Fill" localSheetId="7" hidden="1">#REF!</definedName>
    <definedName name="_Fill" localSheetId="8" hidden="1">#REF!</definedName>
    <definedName name="_Fill" localSheetId="17" hidden="1">#REF!</definedName>
    <definedName name="_Fill" localSheetId="22" hidden="1">#REF!</definedName>
    <definedName name="_Fill" localSheetId="21" hidden="1">#REF!</definedName>
    <definedName name="_Fill" localSheetId="20" hidden="1">#REF!</definedName>
    <definedName name="_Fill" localSheetId="14" hidden="1">#REF!</definedName>
    <definedName name="_Fill" localSheetId="15" hidden="1">#REF!</definedName>
    <definedName name="_Fill" localSheetId="13" hidden="1">#REF!</definedName>
    <definedName name="_Fill" localSheetId="16" hidden="1">#REF!</definedName>
    <definedName name="_Fill" hidden="1">#REF!</definedName>
    <definedName name="_xlnm._FilterDatabase" localSheetId="19" hidden="1">'AS Filed LGE Elect'!$A$4:$BL$415</definedName>
    <definedName name="_xlnm._FilterDatabase" localSheetId="22" hidden="1">'LGE Coal Unit Rate Increase'!$A$4:$BL$415</definedName>
    <definedName name="_xlnm._FilterDatabase" localSheetId="21" hidden="1">'LGE No Chg for ECR Calc'!$A$4:$BL$415</definedName>
    <definedName name="_xlnm._FilterDatabase" localSheetId="20" hidden="1">'No Rate Chg Mill Creek 1 and 2'!$A$4:$BL$415</definedName>
    <definedName name="_Key1" localSheetId="10" hidden="1">#REF!</definedName>
    <definedName name="_Key1" localSheetId="9" hidden="1">#REF!</definedName>
    <definedName name="_Key1" localSheetId="11" hidden="1">#REF!</definedName>
    <definedName name="_Key1" localSheetId="3" hidden="1">#REF!</definedName>
    <definedName name="_Key1" localSheetId="7" hidden="1">#REF!</definedName>
    <definedName name="_Key1" localSheetId="8" hidden="1">#REF!</definedName>
    <definedName name="_Key1" localSheetId="17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4" hidden="1">#REF!</definedName>
    <definedName name="_Key1" localSheetId="15" hidden="1">#REF!</definedName>
    <definedName name="_Key1" localSheetId="13" hidden="1">#REF!</definedName>
    <definedName name="_Key1" localSheetId="16" hidden="1">#REF!</definedName>
    <definedName name="_Key1" localSheetId="1" hidden="1">#REF!</definedName>
    <definedName name="_Key1" hidden="1">#REF!</definedName>
    <definedName name="_Order1" localSheetId="2" hidden="1">255</definedName>
    <definedName name="_Order1" localSheetId="3" hidden="1">255</definedName>
    <definedName name="_Order1" localSheetId="1" hidden="1">255</definedName>
    <definedName name="_Order1" hidden="1">0</definedName>
    <definedName name="_Order2" hidden="1">0</definedName>
    <definedName name="_Sort" localSheetId="10" hidden="1">#REF!</definedName>
    <definedName name="_Sort" localSheetId="9" hidden="1">#REF!</definedName>
    <definedName name="_Sort" localSheetId="11" hidden="1">#REF!</definedName>
    <definedName name="_Sort" localSheetId="3" hidden="1">#REF!</definedName>
    <definedName name="_Sort" localSheetId="7" hidden="1">#REF!</definedName>
    <definedName name="_Sort" localSheetId="8" hidden="1">#REF!</definedName>
    <definedName name="_Sort" localSheetId="17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4" hidden="1">#REF!</definedName>
    <definedName name="_Sort" localSheetId="15" hidden="1">#REF!</definedName>
    <definedName name="_Sort" localSheetId="13" hidden="1">#REF!</definedName>
    <definedName name="_Sort" localSheetId="16" hidden="1">#REF!</definedName>
    <definedName name="_Sort" localSheetId="1" hidden="1">#REF!</definedName>
    <definedName name="_Sort" hidden="1">#REF!</definedName>
    <definedName name="ahahahahaha" localSheetId="10" hidden="1">{"'Server Configuration'!$A$1:$DB$281"}</definedName>
    <definedName name="ahahahahaha" localSheetId="9" hidden="1">{"'Server Configuration'!$A$1:$DB$281"}</definedName>
    <definedName name="ahahahahaha" localSheetId="11" hidden="1">{"'Server Configuration'!$A$1:$DB$281"}</definedName>
    <definedName name="ahahahahaha" localSheetId="17" hidden="1">{"'Server Configuration'!$A$1:$DB$281"}</definedName>
    <definedName name="ahahahahaha" localSheetId="14" hidden="1">{"'Server Configuration'!$A$1:$DB$281"}</definedName>
    <definedName name="ahahahahaha" localSheetId="15" hidden="1">{"'Server Configuration'!$A$1:$DB$281"}</definedName>
    <definedName name="ahahahahaha" localSheetId="13" hidden="1">{"'Server Configuration'!$A$1:$DB$281"}</definedName>
    <definedName name="ahahahahaha" localSheetId="16" hidden="1">{"'Server Configuration'!$A$1:$DB$281"}</definedName>
    <definedName name="ahahahahaha" hidden="1">{"'Server Configuration'!$A$1:$DB$281"}</definedName>
    <definedName name="blip" localSheetId="10" hidden="1">{"'Server Configuration'!$A$1:$DB$281"}</definedName>
    <definedName name="blip" localSheetId="9" hidden="1">{"'Server Configuration'!$A$1:$DB$281"}</definedName>
    <definedName name="blip" localSheetId="11" hidden="1">{"'Server Configuration'!$A$1:$DB$281"}</definedName>
    <definedName name="blip" localSheetId="17" hidden="1">{"'Server Configuration'!$A$1:$DB$281"}</definedName>
    <definedName name="blip" localSheetId="14" hidden="1">{"'Server Configuration'!$A$1:$DB$281"}</definedName>
    <definedName name="blip" localSheetId="15" hidden="1">{"'Server Configuration'!$A$1:$DB$281"}</definedName>
    <definedName name="blip" localSheetId="13" hidden="1">{"'Server Configuration'!$A$1:$DB$281"}</definedName>
    <definedName name="blip" localSheetId="16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10" hidden="1">{"'Server Configuration'!$A$1:$DB$281"}</definedName>
    <definedName name="HTML_Control" localSheetId="9" hidden="1">{"'Server Configuration'!$A$1:$DB$281"}</definedName>
    <definedName name="HTML_Control" localSheetId="11" hidden="1">{"'Server Configuration'!$A$1:$DB$281"}</definedName>
    <definedName name="HTML_Control" localSheetId="17" hidden="1">{"'Server Configuration'!$A$1:$DB$281"}</definedName>
    <definedName name="HTML_Control" localSheetId="14" hidden="1">{"'Server Configuration'!$A$1:$DB$281"}</definedName>
    <definedName name="HTML_Control" localSheetId="15" hidden="1">{"'Server Configuration'!$A$1:$DB$281"}</definedName>
    <definedName name="HTML_Control" localSheetId="13" hidden="1">{"'Server Configuration'!$A$1:$DB$281"}</definedName>
    <definedName name="HTML_Control" localSheetId="16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Nicknames" hidden="1">[1]Weekly!$A:$A</definedName>
    <definedName name="_xlnm.Print_Area" localSheetId="12">'Generation Outage Exp Normal'!$A$1:$S$44</definedName>
    <definedName name="_xlnm.Print_Area" localSheetId="0">'LG&amp;E Summary Rev Req Adjusts'!$A$1:$O$42</definedName>
    <definedName name="_xlnm.Print_Area" localSheetId="14">'O&amp;M Summary (Elect)'!$A$1:$Q$46</definedName>
    <definedName name="_xlnm.Print_Area" localSheetId="15">'O&amp;M Summary (Gas)'!$A$1:$Q$40</definedName>
    <definedName name="_xlnm.Print_Area" localSheetId="13">'Payroll Costs'!$A$1:$H$83</definedName>
    <definedName name="recap" localSheetId="10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9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1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7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4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5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3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16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0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9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1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7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4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5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3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16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localSheetId="10" hidden="1">{#N/A,#N/A,TRUE,"Operating Graphs";#N/A,#N/A,TRUE,"Stats"}</definedName>
    <definedName name="wrn.Operating_Graphs_Stats." localSheetId="9" hidden="1">{#N/A,#N/A,TRUE,"Operating Graphs";#N/A,#N/A,TRUE,"Stats"}</definedName>
    <definedName name="wrn.Operating_Graphs_Stats." localSheetId="11" hidden="1">{#N/A,#N/A,TRUE,"Operating Graphs";#N/A,#N/A,TRUE,"Stats"}</definedName>
    <definedName name="wrn.Operating_Graphs_Stats." localSheetId="17" hidden="1">{#N/A,#N/A,TRUE,"Operating Graphs";#N/A,#N/A,TRUE,"Stats"}</definedName>
    <definedName name="wrn.Operating_Graphs_Stats." localSheetId="14" hidden="1">{#N/A,#N/A,TRUE,"Operating Graphs";#N/A,#N/A,TRUE,"Stats"}</definedName>
    <definedName name="wrn.Operating_Graphs_Stats." localSheetId="15" hidden="1">{#N/A,#N/A,TRUE,"Operating Graphs";#N/A,#N/A,TRUE,"Stats"}</definedName>
    <definedName name="wrn.Operating_Graphs_Stats." localSheetId="13" hidden="1">{#N/A,#N/A,TRUE,"Operating Graphs";#N/A,#N/A,TRUE,"Stats"}</definedName>
    <definedName name="wrn.Operating_Graphs_Stats." localSheetId="16" hidden="1">{#N/A,#N/A,TRUE,"Operating Graphs";#N/A,#N/A,TRUE,"Stats"}</definedName>
    <definedName name="wrn.Operating_Graphs_Stats." hidden="1">{#N/A,#N/A,TRUE,"Operating Graphs";#N/A,#N/A,TRUE,"Stats"}</definedName>
    <definedName name="wrn.Print._.All." localSheetId="10" hidden="1">{#N/A,#N/A,FALSE,"Summary";#N/A,#N/A,FALSE,"City Gate";#N/A,#N/A,FALSE,"Ind Trans";#N/A,#N/A,FALSE,"Electric Gen"}</definedName>
    <definedName name="wrn.Print._.All." localSheetId="9" hidden="1">{#N/A,#N/A,FALSE,"Summary";#N/A,#N/A,FALSE,"City Gate";#N/A,#N/A,FALSE,"Ind Trans";#N/A,#N/A,FALSE,"Electric Gen"}</definedName>
    <definedName name="wrn.Print._.All." localSheetId="11" hidden="1">{#N/A,#N/A,FALSE,"Summary";#N/A,#N/A,FALSE,"City Gate";#N/A,#N/A,FALSE,"Ind Trans";#N/A,#N/A,FALSE,"Electric Gen"}</definedName>
    <definedName name="wrn.Print._.All." localSheetId="17" hidden="1">{#N/A,#N/A,FALSE,"Summary";#N/A,#N/A,FALSE,"City Gate";#N/A,#N/A,FALSE,"Ind Trans";#N/A,#N/A,FALSE,"Electric Gen"}</definedName>
    <definedName name="wrn.Print._.All." localSheetId="14" hidden="1">{#N/A,#N/A,FALSE,"Summary";#N/A,#N/A,FALSE,"City Gate";#N/A,#N/A,FALSE,"Ind Trans";#N/A,#N/A,FALSE,"Electric Gen"}</definedName>
    <definedName name="wrn.Print._.All." localSheetId="15" hidden="1">{#N/A,#N/A,FALSE,"Summary";#N/A,#N/A,FALSE,"City Gate";#N/A,#N/A,FALSE,"Ind Trans";#N/A,#N/A,FALSE,"Electric Gen"}</definedName>
    <definedName name="wrn.Print._.All." localSheetId="13" hidden="1">{#N/A,#N/A,FALSE,"Summary";#N/A,#N/A,FALSE,"City Gate";#N/A,#N/A,FALSE,"Ind Trans";#N/A,#N/A,FALSE,"Electric Gen"}</definedName>
    <definedName name="wrn.Print._.All." localSheetId="16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b1." localSheetId="10" hidden="1">{#N/A,#N/A,FALSE,"B-1";#N/A,#N/A,FALSE,"B-1(P2)";#N/A,#N/A,FALSE,"B-1(P3)";#N/A,#N/A,FALSE,"B-1(P4)"}</definedName>
    <definedName name="wrn.printb1." localSheetId="9" hidden="1">{#N/A,#N/A,FALSE,"B-1";#N/A,#N/A,FALSE,"B-1(P2)";#N/A,#N/A,FALSE,"B-1(P3)";#N/A,#N/A,FALSE,"B-1(P4)"}</definedName>
    <definedName name="wrn.printb1." localSheetId="11" hidden="1">{#N/A,#N/A,FALSE,"B-1";#N/A,#N/A,FALSE,"B-1(P2)";#N/A,#N/A,FALSE,"B-1(P3)";#N/A,#N/A,FALSE,"B-1(P4)"}</definedName>
    <definedName name="wrn.printb1." localSheetId="17" hidden="1">{#N/A,#N/A,FALSE,"B-1";#N/A,#N/A,FALSE,"B-1(P2)";#N/A,#N/A,FALSE,"B-1(P3)";#N/A,#N/A,FALSE,"B-1(P4)"}</definedName>
    <definedName name="wrn.printb1." localSheetId="14" hidden="1">{#N/A,#N/A,FALSE,"B-1";#N/A,#N/A,FALSE,"B-1(P2)";#N/A,#N/A,FALSE,"B-1(P3)";#N/A,#N/A,FALSE,"B-1(P4)"}</definedName>
    <definedName name="wrn.printb1." localSheetId="15" hidden="1">{#N/A,#N/A,FALSE,"B-1";#N/A,#N/A,FALSE,"B-1(P2)";#N/A,#N/A,FALSE,"B-1(P3)";#N/A,#N/A,FALSE,"B-1(P4)"}</definedName>
    <definedName name="wrn.printb1." localSheetId="13" hidden="1">{#N/A,#N/A,FALSE,"B-1";#N/A,#N/A,FALSE,"B-1(P2)";#N/A,#N/A,FALSE,"B-1(P3)";#N/A,#N/A,FALSE,"B-1(P4)"}</definedName>
    <definedName name="wrn.printb1." localSheetId="16" hidden="1">{#N/A,#N/A,FALSE,"B-1";#N/A,#N/A,FALSE,"B-1(P2)";#N/A,#N/A,FALSE,"B-1(P3)";#N/A,#N/A,FALSE,"B-1(P4)"}</definedName>
    <definedName name="wrn.printb1." hidden="1">{#N/A,#N/A,FALSE,"B-1";#N/A,#N/A,FALSE,"B-1(P2)";#N/A,#N/A,FALSE,"B-1(P3)";#N/A,#N/A,FALSE,"B-1(P4)"}</definedName>
    <definedName name="wrn.printb1.4." localSheetId="10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9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1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7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4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5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3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16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Schedule._.J." localSheetId="10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5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3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16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Wkp._.Capital._.Structure." localSheetId="1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9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4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6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10" hidden="1">{"Wkp ComEquity",#N/A,FALSE,"Cap Struct WPs"}</definedName>
    <definedName name="wrn.Wkp._.ComEquity." localSheetId="9" hidden="1">{"Wkp ComEquity",#N/A,FALSE,"Cap Struct WPs"}</definedName>
    <definedName name="wrn.Wkp._.ComEquity." localSheetId="11" hidden="1">{"Wkp ComEquity",#N/A,FALSE,"Cap Struct WPs"}</definedName>
    <definedName name="wrn.Wkp._.ComEquity." localSheetId="17" hidden="1">{"Wkp ComEquity",#N/A,FALSE,"Cap Struct WPs"}</definedName>
    <definedName name="wrn.Wkp._.ComEquity." localSheetId="14" hidden="1">{"Wkp ComEquity",#N/A,FALSE,"Cap Struct WPs"}</definedName>
    <definedName name="wrn.Wkp._.ComEquity." localSheetId="15" hidden="1">{"Wkp ComEquity",#N/A,FALSE,"Cap Struct WPs"}</definedName>
    <definedName name="wrn.Wkp._.ComEquity." localSheetId="13" hidden="1">{"Wkp ComEquity",#N/A,FALSE,"Cap Struct WPs"}</definedName>
    <definedName name="wrn.Wkp._.ComEquity." localSheetId="16" hidden="1">{"Wkp ComEquity",#N/A,FALSE,"Cap Struct WPs"}</definedName>
    <definedName name="wrn.Wkp._.ComEquity." hidden="1">{"Wkp ComEquity",#N/A,FALSE,"Cap Struct WPs"}</definedName>
    <definedName name="wrn.Wkp._.JDITC." localSheetId="10" hidden="1">{"Wkp JDITC",#N/A,FALSE,"Cap Struct WPs"}</definedName>
    <definedName name="wrn.Wkp._.JDITC." localSheetId="9" hidden="1">{"Wkp JDITC",#N/A,FALSE,"Cap Struct WPs"}</definedName>
    <definedName name="wrn.Wkp._.JDITC." localSheetId="11" hidden="1">{"Wkp JDITC",#N/A,FALSE,"Cap Struct WPs"}</definedName>
    <definedName name="wrn.Wkp._.JDITC." localSheetId="17" hidden="1">{"Wkp JDITC",#N/A,FALSE,"Cap Struct WPs"}</definedName>
    <definedName name="wrn.Wkp._.JDITC." localSheetId="14" hidden="1">{"Wkp JDITC",#N/A,FALSE,"Cap Struct WPs"}</definedName>
    <definedName name="wrn.Wkp._.JDITC." localSheetId="15" hidden="1">{"Wkp JDITC",#N/A,FALSE,"Cap Struct WPs"}</definedName>
    <definedName name="wrn.Wkp._.JDITC." localSheetId="13" hidden="1">{"Wkp JDITC",#N/A,FALSE,"Cap Struct WPs"}</definedName>
    <definedName name="wrn.Wkp._.JDITC." localSheetId="16" hidden="1">{"Wkp JDITC",#N/A,FALSE,"Cap Struct WPs"}</definedName>
    <definedName name="wrn.Wkp._.JDITC." hidden="1">{"Wkp JDITC",#N/A,FALSE,"Cap Struct WPs"}</definedName>
    <definedName name="wrn.Wkp._.LTerm._.Debt." localSheetId="10" hidden="1">{"Wkp LTerm Debt",#N/A,FALSE,"Cap Struct WPs"}</definedName>
    <definedName name="wrn.Wkp._.LTerm._.Debt." localSheetId="9" hidden="1">{"Wkp LTerm Debt",#N/A,FALSE,"Cap Struct WPs"}</definedName>
    <definedName name="wrn.Wkp._.LTerm._.Debt." localSheetId="11" hidden="1">{"Wkp LTerm Debt",#N/A,FALSE,"Cap Struct WPs"}</definedName>
    <definedName name="wrn.Wkp._.LTerm._.Debt." localSheetId="17" hidden="1">{"Wkp LTerm Debt",#N/A,FALSE,"Cap Struct WPs"}</definedName>
    <definedName name="wrn.Wkp._.LTerm._.Debt." localSheetId="14" hidden="1">{"Wkp LTerm Debt",#N/A,FALSE,"Cap Struct WPs"}</definedName>
    <definedName name="wrn.Wkp._.LTerm._.Debt." localSheetId="15" hidden="1">{"Wkp LTerm Debt",#N/A,FALSE,"Cap Struct WPs"}</definedName>
    <definedName name="wrn.Wkp._.LTerm._.Debt." localSheetId="13" hidden="1">{"Wkp LTerm Debt",#N/A,FALSE,"Cap Struct WPs"}</definedName>
    <definedName name="wrn.Wkp._.LTerm._.Debt." localSheetId="16" hidden="1">{"Wkp LTerm Debt",#N/A,FALSE,"Cap Struct WPs"}</definedName>
    <definedName name="wrn.Wkp._.LTerm._.Debt." hidden="1">{"Wkp LTerm Debt",#N/A,FALSE,"Cap Struct WPs"}</definedName>
    <definedName name="wrn.Wkp._.LTerm._.Debt._.13Mo._.Avg." localSheetId="10" hidden="1">{"Wkp LTerm Debt 13MoAvg",#N/A,FALSE,"Cap Struct WPs"}</definedName>
    <definedName name="wrn.Wkp._.LTerm._.Debt._.13Mo._.Avg." localSheetId="9" hidden="1">{"Wkp LTerm Debt 13MoAvg",#N/A,FALSE,"Cap Struct WPs"}</definedName>
    <definedName name="wrn.Wkp._.LTerm._.Debt._.13Mo._.Avg." localSheetId="11" hidden="1">{"Wkp LTerm Debt 13MoAvg",#N/A,FALSE,"Cap Struct WPs"}</definedName>
    <definedName name="wrn.Wkp._.LTerm._.Debt._.13Mo._.Avg." localSheetId="17" hidden="1">{"Wkp LTerm Debt 13MoAvg",#N/A,FALSE,"Cap Struct WPs"}</definedName>
    <definedName name="wrn.Wkp._.LTerm._.Debt._.13Mo._.Avg." localSheetId="14" hidden="1">{"Wkp LTerm Debt 13MoAvg",#N/A,FALSE,"Cap Struct WPs"}</definedName>
    <definedName name="wrn.Wkp._.LTerm._.Debt._.13Mo._.Avg." localSheetId="15" hidden="1">{"Wkp LTerm Debt 13MoAvg",#N/A,FALSE,"Cap Struct WPs"}</definedName>
    <definedName name="wrn.Wkp._.LTerm._.Debt._.13Mo._.Avg." localSheetId="13" hidden="1">{"Wkp LTerm Debt 13MoAvg",#N/A,FALSE,"Cap Struct WPs"}</definedName>
    <definedName name="wrn.Wkp._.LTerm._.Debt._.13Mo._.Avg." localSheetId="16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10" hidden="1">{"Wkp Lterm Debt Amort",#N/A,FALSE,"Cap Struct WPs"}</definedName>
    <definedName name="wrn.Wkp._.LTerm._.Debt._.Amort." localSheetId="9" hidden="1">{"Wkp Lterm Debt Amort",#N/A,FALSE,"Cap Struct WPs"}</definedName>
    <definedName name="wrn.Wkp._.LTerm._.Debt._.Amort." localSheetId="11" hidden="1">{"Wkp Lterm Debt Amort",#N/A,FALSE,"Cap Struct WPs"}</definedName>
    <definedName name="wrn.Wkp._.LTerm._.Debt._.Amort." localSheetId="17" hidden="1">{"Wkp Lterm Debt Amort",#N/A,FALSE,"Cap Struct WPs"}</definedName>
    <definedName name="wrn.Wkp._.LTerm._.Debt._.Amort." localSheetId="14" hidden="1">{"Wkp Lterm Debt Amort",#N/A,FALSE,"Cap Struct WPs"}</definedName>
    <definedName name="wrn.Wkp._.LTerm._.Debt._.Amort." localSheetId="15" hidden="1">{"Wkp Lterm Debt Amort",#N/A,FALSE,"Cap Struct WPs"}</definedName>
    <definedName name="wrn.Wkp._.LTerm._.Debt._.Amort." localSheetId="13" hidden="1">{"Wkp Lterm Debt Amort",#N/A,FALSE,"Cap Struct WPs"}</definedName>
    <definedName name="wrn.Wkp._.LTerm._.Debt._.Amort." localSheetId="16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10" hidden="1">{"Wkp LTerm Debt Int",#N/A,FALSE,"Cap Struct WPs"}</definedName>
    <definedName name="wrn.Wkp._.LTerm._.Debt._.Int." localSheetId="9" hidden="1">{"Wkp LTerm Debt Int",#N/A,FALSE,"Cap Struct WPs"}</definedName>
    <definedName name="wrn.Wkp._.LTerm._.Debt._.Int." localSheetId="11" hidden="1">{"Wkp LTerm Debt Int",#N/A,FALSE,"Cap Struct WPs"}</definedName>
    <definedName name="wrn.Wkp._.LTerm._.Debt._.Int." localSheetId="17" hidden="1">{"Wkp LTerm Debt Int",#N/A,FALSE,"Cap Struct WPs"}</definedName>
    <definedName name="wrn.Wkp._.LTerm._.Debt._.Int." localSheetId="14" hidden="1">{"Wkp LTerm Debt Int",#N/A,FALSE,"Cap Struct WPs"}</definedName>
    <definedName name="wrn.Wkp._.LTerm._.Debt._.Int." localSheetId="15" hidden="1">{"Wkp LTerm Debt Int",#N/A,FALSE,"Cap Struct WPs"}</definedName>
    <definedName name="wrn.Wkp._.LTerm._.Debt._.Int." localSheetId="13" hidden="1">{"Wkp LTerm Debt Int",#N/A,FALSE,"Cap Struct WPs"}</definedName>
    <definedName name="wrn.Wkp._.LTerm._.Debt._.Int." localSheetId="16" hidden="1">{"Wkp LTerm Debt Int",#N/A,FALSE,"Cap Struct WPs"}</definedName>
    <definedName name="wrn.Wkp._.LTerm._.Debt._.Int." hidden="1">{"Wkp LTerm Debt Int",#N/A,FALSE,"Cap Struct WPs"}</definedName>
    <definedName name="wrn.Wkp._.PreStock." localSheetId="10" hidden="1">{"Wkp PreStock",#N/A,FALSE,"Cap Struct WPs"}</definedName>
    <definedName name="wrn.Wkp._.PreStock." localSheetId="9" hidden="1">{"Wkp PreStock",#N/A,FALSE,"Cap Struct WPs"}</definedName>
    <definedName name="wrn.Wkp._.PreStock." localSheetId="11" hidden="1">{"Wkp PreStock",#N/A,FALSE,"Cap Struct WPs"}</definedName>
    <definedName name="wrn.Wkp._.PreStock." localSheetId="17" hidden="1">{"Wkp PreStock",#N/A,FALSE,"Cap Struct WPs"}</definedName>
    <definedName name="wrn.Wkp._.PreStock." localSheetId="14" hidden="1">{"Wkp PreStock",#N/A,FALSE,"Cap Struct WPs"}</definedName>
    <definedName name="wrn.Wkp._.PreStock." localSheetId="15" hidden="1">{"Wkp PreStock",#N/A,FALSE,"Cap Struct WPs"}</definedName>
    <definedName name="wrn.Wkp._.PreStock." localSheetId="13" hidden="1">{"Wkp PreStock",#N/A,FALSE,"Cap Struct WPs"}</definedName>
    <definedName name="wrn.Wkp._.PreStock." localSheetId="16" hidden="1">{"Wkp PreStock",#N/A,FALSE,"Cap Struct WPs"}</definedName>
    <definedName name="wrn.Wkp._.PreStock." hidden="1">{"Wkp PreStock",#N/A,FALSE,"Cap Struct WPs"}</definedName>
    <definedName name="wrn.Wkp._.PreStock._.13MoAvg." localSheetId="10" hidden="1">{"Wkp PreStock 13MoAvg",#N/A,FALSE,"Cap Struct WPs"}</definedName>
    <definedName name="wrn.Wkp._.PreStock._.13MoAvg." localSheetId="9" hidden="1">{"Wkp PreStock 13MoAvg",#N/A,FALSE,"Cap Struct WPs"}</definedName>
    <definedName name="wrn.Wkp._.PreStock._.13MoAvg." localSheetId="11" hidden="1">{"Wkp PreStock 13MoAvg",#N/A,FALSE,"Cap Struct WPs"}</definedName>
    <definedName name="wrn.Wkp._.PreStock._.13MoAvg." localSheetId="17" hidden="1">{"Wkp PreStock 13MoAvg",#N/A,FALSE,"Cap Struct WPs"}</definedName>
    <definedName name="wrn.Wkp._.PreStock._.13MoAvg." localSheetId="14" hidden="1">{"Wkp PreStock 13MoAvg",#N/A,FALSE,"Cap Struct WPs"}</definedName>
    <definedName name="wrn.Wkp._.PreStock._.13MoAvg." localSheetId="15" hidden="1">{"Wkp PreStock 13MoAvg",#N/A,FALSE,"Cap Struct WPs"}</definedName>
    <definedName name="wrn.Wkp._.PreStock._.13MoAvg." localSheetId="13" hidden="1">{"Wkp PreStock 13MoAvg",#N/A,FALSE,"Cap Struct WPs"}</definedName>
    <definedName name="wrn.Wkp._.PreStock._.13MoAvg." localSheetId="16" hidden="1">{"Wkp PreStock 13MoAvg",#N/A,FALSE,"Cap Struct WPs"}</definedName>
    <definedName name="wrn.Wkp._.PreStock._.13MoAvg." hidden="1">{"Wkp PreStock 13MoAvg",#N/A,FALSE,"Cap Struct WPs"}</definedName>
    <definedName name="wrn.Wkp._.PreStock._.Amort." localSheetId="10" hidden="1">{"Wkp PreStock Amort",#N/A,FALSE,"Cap Struct WPs"}</definedName>
    <definedName name="wrn.Wkp._.PreStock._.Amort." localSheetId="9" hidden="1">{"Wkp PreStock Amort",#N/A,FALSE,"Cap Struct WPs"}</definedName>
    <definedName name="wrn.Wkp._.PreStock._.Amort." localSheetId="11" hidden="1">{"Wkp PreStock Amort",#N/A,FALSE,"Cap Struct WPs"}</definedName>
    <definedName name="wrn.Wkp._.PreStock._.Amort." localSheetId="17" hidden="1">{"Wkp PreStock Amort",#N/A,FALSE,"Cap Struct WPs"}</definedName>
    <definedName name="wrn.Wkp._.PreStock._.Amort." localSheetId="14" hidden="1">{"Wkp PreStock Amort",#N/A,FALSE,"Cap Struct WPs"}</definedName>
    <definedName name="wrn.Wkp._.PreStock._.Amort." localSheetId="15" hidden="1">{"Wkp PreStock Amort",#N/A,FALSE,"Cap Struct WPs"}</definedName>
    <definedName name="wrn.Wkp._.PreStock._.Amort." localSheetId="13" hidden="1">{"Wkp PreStock Amort",#N/A,FALSE,"Cap Struct WPs"}</definedName>
    <definedName name="wrn.Wkp._.PreStock._.Amort." localSheetId="16" hidden="1">{"Wkp PreStock Amort",#N/A,FALSE,"Cap Struct WPs"}</definedName>
    <definedName name="wrn.Wkp._.PreStock._.Amort." hidden="1">{"Wkp PreStock Amort",#N/A,FALSE,"Cap Struct WPs"}</definedName>
    <definedName name="wrn.Wkp._.PreStock._.Dividend." localSheetId="10" hidden="1">{"Wkp PreStock Dividend",#N/A,FALSE,"Cap Struct WPs"}</definedName>
    <definedName name="wrn.Wkp._.PreStock._.Dividend." localSheetId="9" hidden="1">{"Wkp PreStock Dividend",#N/A,FALSE,"Cap Struct WPs"}</definedName>
    <definedName name="wrn.Wkp._.PreStock._.Dividend." localSheetId="11" hidden="1">{"Wkp PreStock Dividend",#N/A,FALSE,"Cap Struct WPs"}</definedName>
    <definedName name="wrn.Wkp._.PreStock._.Dividend." localSheetId="17" hidden="1">{"Wkp PreStock Dividend",#N/A,FALSE,"Cap Struct WPs"}</definedName>
    <definedName name="wrn.Wkp._.PreStock._.Dividend." localSheetId="14" hidden="1">{"Wkp PreStock Dividend",#N/A,FALSE,"Cap Struct WPs"}</definedName>
    <definedName name="wrn.Wkp._.PreStock._.Dividend." localSheetId="15" hidden="1">{"Wkp PreStock Dividend",#N/A,FALSE,"Cap Struct WPs"}</definedName>
    <definedName name="wrn.Wkp._.PreStock._.Dividend." localSheetId="13" hidden="1">{"Wkp PreStock Dividend",#N/A,FALSE,"Cap Struct WPs"}</definedName>
    <definedName name="wrn.Wkp._.PreStock._.Dividend." localSheetId="16" hidden="1">{"Wkp PreStock Dividend",#N/A,FALSE,"Cap Struct WPs"}</definedName>
    <definedName name="wrn.Wkp._.PreStock._.Dividend." hidden="1">{"Wkp PreStock Dividend",#N/A,FALSE,"Cap Struct WPs"}</definedName>
    <definedName name="wrn.Wkp._.STerm._.Debt." localSheetId="10" hidden="1">{"Wkp STerm Debt",#N/A,FALSE,"Cap Struct WPs"}</definedName>
    <definedName name="wrn.Wkp._.STerm._.Debt." localSheetId="9" hidden="1">{"Wkp STerm Debt",#N/A,FALSE,"Cap Struct WPs"}</definedName>
    <definedName name="wrn.Wkp._.STerm._.Debt." localSheetId="11" hidden="1">{"Wkp STerm Debt",#N/A,FALSE,"Cap Struct WPs"}</definedName>
    <definedName name="wrn.Wkp._.STerm._.Debt." localSheetId="17" hidden="1">{"Wkp STerm Debt",#N/A,FALSE,"Cap Struct WPs"}</definedName>
    <definedName name="wrn.Wkp._.STerm._.Debt." localSheetId="14" hidden="1">{"Wkp STerm Debt",#N/A,FALSE,"Cap Struct WPs"}</definedName>
    <definedName name="wrn.Wkp._.STerm._.Debt." localSheetId="15" hidden="1">{"Wkp STerm Debt",#N/A,FALSE,"Cap Struct WPs"}</definedName>
    <definedName name="wrn.Wkp._.STerm._.Debt." localSheetId="13" hidden="1">{"Wkp STerm Debt",#N/A,FALSE,"Cap Struct WPs"}</definedName>
    <definedName name="wrn.Wkp._.STerm._.Debt." localSheetId="16" hidden="1">{"Wkp STerm Debt",#N/A,FALSE,"Cap Struct WPs"}</definedName>
    <definedName name="wrn.Wkp._.STerm._.Debt." hidden="1">{"Wkp STerm Debt",#N/A,FALSE,"Cap Struct WPs"}</definedName>
    <definedName name="wrn.Wkp._.Unamort._.Debt._.Exp." localSheetId="10" hidden="1">{"Wkp Unamort Debt Exp",#N/A,FALSE,"Cap Struct WPs"}</definedName>
    <definedName name="wrn.Wkp._.Unamort._.Debt._.Exp." localSheetId="9" hidden="1">{"Wkp Unamort Debt Exp",#N/A,FALSE,"Cap Struct WPs"}</definedName>
    <definedName name="wrn.Wkp._.Unamort._.Debt._.Exp." localSheetId="11" hidden="1">{"Wkp Unamort Debt Exp",#N/A,FALSE,"Cap Struct WPs"}</definedName>
    <definedName name="wrn.Wkp._.Unamort._.Debt._.Exp." localSheetId="17" hidden="1">{"Wkp Unamort Debt Exp",#N/A,FALSE,"Cap Struct WPs"}</definedName>
    <definedName name="wrn.Wkp._.Unamort._.Debt._.Exp." localSheetId="14" hidden="1">{"Wkp Unamort Debt Exp",#N/A,FALSE,"Cap Struct WPs"}</definedName>
    <definedName name="wrn.Wkp._.Unamort._.Debt._.Exp." localSheetId="15" hidden="1">{"Wkp Unamort Debt Exp",#N/A,FALSE,"Cap Struct WPs"}</definedName>
    <definedName name="wrn.Wkp._.Unamort._.Debt._.Exp." localSheetId="13" hidden="1">{"Wkp Unamort Debt Exp",#N/A,FALSE,"Cap Struct WPs"}</definedName>
    <definedName name="wrn.Wkp._.Unamort._.Debt._.Exp." localSheetId="16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10" hidden="1">{"Wkp Unamort PreStock Exp",#N/A,FALSE,"Cap Struct WPs"}</definedName>
    <definedName name="wrn.Wkp._.Unamort._.PreStock._.Exp." localSheetId="9" hidden="1">{"Wkp Unamort PreStock Exp",#N/A,FALSE,"Cap Struct WPs"}</definedName>
    <definedName name="wrn.Wkp._.Unamort._.PreStock._.Exp." localSheetId="11" hidden="1">{"Wkp Unamort PreStock Exp",#N/A,FALSE,"Cap Struct WPs"}</definedName>
    <definedName name="wrn.Wkp._.Unamort._.PreStock._.Exp." localSheetId="17" hidden="1">{"Wkp Unamort PreStock Exp",#N/A,FALSE,"Cap Struct WPs"}</definedName>
    <definedName name="wrn.Wkp._.Unamort._.PreStock._.Exp." localSheetId="14" hidden="1">{"Wkp Unamort PreStock Exp",#N/A,FALSE,"Cap Struct WPs"}</definedName>
    <definedName name="wrn.Wkp._.Unamort._.PreStock._.Exp." localSheetId="15" hidden="1">{"Wkp Unamort PreStock Exp",#N/A,FALSE,"Cap Struct WPs"}</definedName>
    <definedName name="wrn.Wkp._.Unamort._.PreStock._.Exp." localSheetId="13" hidden="1">{"Wkp Unamort PreStock Exp",#N/A,FALSE,"Cap Struct WPs"}</definedName>
    <definedName name="wrn.Wkp._.Unamort._.PreStock._.Exp." localSheetId="16" hidden="1">{"Wkp Unamort PreStock Exp",#N/A,FALSE,"Cap Struct WPs"}</definedName>
    <definedName name="wrn.Wkp._.Unamort._.PreStock._.Exp." hidden="1">{"Wkp Unamort PreStock Exp",#N/A,FALSE,"Cap Struct WPs"}</definedName>
    <definedName name="yikes" localSheetId="10" hidden="1">{#N/A,#N/A,FALSE,"Summary";#N/A,#N/A,FALSE,"City Gate";#N/A,#N/A,FALSE,"Ind Trans";#N/A,#N/A,FALSE,"Electric Gen"}</definedName>
    <definedName name="yikes" localSheetId="9" hidden="1">{#N/A,#N/A,FALSE,"Summary";#N/A,#N/A,FALSE,"City Gate";#N/A,#N/A,FALSE,"Ind Trans";#N/A,#N/A,FALSE,"Electric Gen"}</definedName>
    <definedName name="yikes" localSheetId="11" hidden="1">{#N/A,#N/A,FALSE,"Summary";#N/A,#N/A,FALSE,"City Gate";#N/A,#N/A,FALSE,"Ind Trans";#N/A,#N/A,FALSE,"Electric Gen"}</definedName>
    <definedName name="yikes" localSheetId="17" hidden="1">{#N/A,#N/A,FALSE,"Summary";#N/A,#N/A,FALSE,"City Gate";#N/A,#N/A,FALSE,"Ind Trans";#N/A,#N/A,FALSE,"Electric Gen"}</definedName>
    <definedName name="yikes" localSheetId="14" hidden="1">{#N/A,#N/A,FALSE,"Summary";#N/A,#N/A,FALSE,"City Gate";#N/A,#N/A,FALSE,"Ind Trans";#N/A,#N/A,FALSE,"Electric Gen"}</definedName>
    <definedName name="yikes" localSheetId="15" hidden="1">{#N/A,#N/A,FALSE,"Summary";#N/A,#N/A,FALSE,"City Gate";#N/A,#N/A,FALSE,"Ind Trans";#N/A,#N/A,FALSE,"Electric Gen"}</definedName>
    <definedName name="yikes" localSheetId="13" hidden="1">{#N/A,#N/A,FALSE,"Summary";#N/A,#N/A,FALSE,"City Gate";#N/A,#N/A,FALSE,"Ind Trans";#N/A,#N/A,FALSE,"Electric Gen"}</definedName>
    <definedName name="yikes" localSheetId="16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10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5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3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16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45621" iterate="1"/>
</workbook>
</file>

<file path=xl/calcChain.xml><?xml version="1.0" encoding="utf-8"?>
<calcChain xmlns="http://schemas.openxmlformats.org/spreadsheetml/2006/main">
  <c r="F48" i="26" l="1"/>
  <c r="F47" i="26"/>
  <c r="C48" i="26"/>
  <c r="C47" i="26"/>
  <c r="F44" i="26"/>
  <c r="F43" i="26"/>
  <c r="C44" i="26"/>
  <c r="C43" i="26"/>
  <c r="J33" i="2"/>
  <c r="N33" i="2"/>
  <c r="I32" i="2"/>
  <c r="I31" i="2"/>
  <c r="O33" i="2"/>
  <c r="O32" i="2"/>
  <c r="N32" i="2"/>
  <c r="O31" i="2"/>
  <c r="N31" i="2"/>
  <c r="M46" i="15"/>
  <c r="M32" i="15"/>
  <c r="V22" i="22"/>
  <c r="V20" i="22"/>
  <c r="V25" i="21"/>
  <c r="V23" i="21"/>
  <c r="E27" i="22"/>
  <c r="E30" i="21"/>
  <c r="F49" i="26" l="1"/>
  <c r="C49" i="26"/>
  <c r="F45" i="26"/>
  <c r="J27" i="2" l="1"/>
  <c r="I27" i="2"/>
  <c r="F59" i="15"/>
  <c r="F52" i="15"/>
  <c r="G83" i="15"/>
  <c r="H81" i="15" s="1"/>
  <c r="H82" i="15"/>
  <c r="H70" i="15"/>
  <c r="G70" i="15"/>
  <c r="G79" i="15"/>
  <c r="H77" i="15" s="1"/>
  <c r="H78" i="15"/>
  <c r="V56" i="4"/>
  <c r="H83" i="15" l="1"/>
  <c r="G60" i="15"/>
  <c r="G61" i="15" s="1"/>
  <c r="G53" i="15"/>
  <c r="G54" i="15" s="1"/>
  <c r="H79" i="15"/>
  <c r="N47" i="2"/>
  <c r="N46" i="2"/>
  <c r="G28" i="18"/>
  <c r="G21" i="18"/>
  <c r="G23" i="18" s="1"/>
  <c r="G25" i="18" s="1"/>
  <c r="N37" i="2"/>
  <c r="R46" i="10"/>
  <c r="R46" i="4"/>
  <c r="R45" i="4"/>
  <c r="G64" i="15" l="1"/>
  <c r="G66" i="15" s="1"/>
  <c r="G30" i="18"/>
  <c r="G32" i="18" s="1"/>
  <c r="G72" i="15" l="1"/>
  <c r="H72" i="15"/>
  <c r="R29" i="10"/>
  <c r="R27" i="10"/>
  <c r="F31" i="10"/>
  <c r="R29" i="4"/>
  <c r="R27" i="4"/>
  <c r="F31" i="4"/>
  <c r="F40" i="26" l="1"/>
  <c r="G39" i="26" s="1"/>
  <c r="G38" i="26" l="1"/>
  <c r="G40" i="26" s="1"/>
  <c r="G52" i="3" l="1"/>
  <c r="R23" i="25"/>
  <c r="R20" i="25" l="1"/>
  <c r="R25" i="25" s="1"/>
  <c r="R29" i="25" s="1"/>
  <c r="C24" i="3" s="1"/>
  <c r="A23" i="2" l="1"/>
  <c r="A22" i="2"/>
  <c r="A21" i="2"/>
  <c r="A20" i="2"/>
  <c r="A19" i="2"/>
  <c r="A52" i="3"/>
  <c r="G51" i="3"/>
  <c r="G50" i="3"/>
  <c r="G24" i="3"/>
  <c r="C23" i="3"/>
  <c r="G23" i="3" s="1"/>
  <c r="G22" i="3"/>
  <c r="G55" i="3"/>
  <c r="E27" i="3"/>
  <c r="C27" i="3"/>
  <c r="A24" i="2"/>
  <c r="C23" i="9"/>
  <c r="C16" i="9"/>
  <c r="C18" i="9" s="1"/>
  <c r="C21" i="9"/>
  <c r="G27" i="3" l="1"/>
  <c r="C25" i="9"/>
  <c r="C40" i="26" l="1"/>
  <c r="D39" i="26" s="1"/>
  <c r="C23" i="26"/>
  <c r="C11" i="26"/>
  <c r="C27" i="26" l="1"/>
  <c r="C33" i="26" s="1"/>
  <c r="J29" i="2" s="1"/>
  <c r="O29" i="2" s="1"/>
  <c r="C25" i="26"/>
  <c r="C31" i="26" s="1"/>
  <c r="I29" i="2" s="1"/>
  <c r="N29" i="2" s="1"/>
  <c r="D38" i="26"/>
  <c r="C13" i="26"/>
  <c r="C15" i="26"/>
  <c r="D40" i="26" l="1"/>
  <c r="R15" i="25"/>
  <c r="C53" i="3"/>
  <c r="C25" i="3"/>
  <c r="R28" i="23"/>
  <c r="R23" i="23"/>
  <c r="R18" i="23"/>
  <c r="R15" i="23"/>
  <c r="R14" i="23"/>
  <c r="R13" i="23"/>
  <c r="R12" i="23"/>
  <c r="P16" i="23"/>
  <c r="P20" i="23" s="1"/>
  <c r="O16" i="23"/>
  <c r="O20" i="23" s="1"/>
  <c r="N16" i="23"/>
  <c r="N20" i="23" s="1"/>
  <c r="M16" i="23"/>
  <c r="M20" i="23" s="1"/>
  <c r="L16" i="23"/>
  <c r="L20" i="23" s="1"/>
  <c r="K16" i="23"/>
  <c r="K20" i="23" s="1"/>
  <c r="J16" i="23"/>
  <c r="J20" i="23" s="1"/>
  <c r="I16" i="23"/>
  <c r="I20" i="23" s="1"/>
  <c r="H16" i="23"/>
  <c r="H20" i="23" s="1"/>
  <c r="G16" i="23"/>
  <c r="G20" i="23" s="1"/>
  <c r="F16" i="23"/>
  <c r="F20" i="23" s="1"/>
  <c r="E16" i="23"/>
  <c r="E20" i="23" s="1"/>
  <c r="D16" i="23"/>
  <c r="D20" i="23" s="1"/>
  <c r="H46" i="15"/>
  <c r="H45" i="15"/>
  <c r="H44" i="15"/>
  <c r="H43" i="15"/>
  <c r="H42" i="15"/>
  <c r="H41" i="15"/>
  <c r="H40" i="15"/>
  <c r="R16" i="23" l="1"/>
  <c r="R20" i="23" s="1"/>
  <c r="R30" i="23" s="1"/>
  <c r="R25" i="23" l="1"/>
  <c r="Q37" i="24" l="1"/>
  <c r="Q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Q33" i="24"/>
  <c r="J46" i="15"/>
  <c r="J45" i="15"/>
  <c r="J44" i="15"/>
  <c r="J43" i="15"/>
  <c r="J42" i="15"/>
  <c r="J41" i="15"/>
  <c r="J40" i="15"/>
  <c r="H32" i="15"/>
  <c r="H31" i="15"/>
  <c r="H30" i="15"/>
  <c r="H29" i="15"/>
  <c r="H28" i="15"/>
  <c r="H27" i="15"/>
  <c r="H26" i="15"/>
  <c r="J26" i="15" s="1"/>
  <c r="J32" i="15" l="1"/>
  <c r="J31" i="15"/>
  <c r="J30" i="15"/>
  <c r="J29" i="15"/>
  <c r="J28" i="15"/>
  <c r="J27" i="15"/>
  <c r="C8" i="9" l="1"/>
  <c r="BR420" i="17"/>
  <c r="BR418" i="17"/>
  <c r="BR415" i="17"/>
  <c r="G25" i="3" l="1"/>
  <c r="C54" i="3"/>
  <c r="G54" i="3" s="1"/>
  <c r="G53" i="3"/>
  <c r="C26" i="3"/>
  <c r="G26" i="3" s="1"/>
  <c r="I28" i="2" l="1"/>
  <c r="G17" i="7"/>
  <c r="E17" i="7"/>
  <c r="C17" i="7"/>
  <c r="E16" i="7"/>
  <c r="C16" i="7"/>
  <c r="E15" i="7"/>
  <c r="C15" i="7"/>
  <c r="O21" i="7" l="1"/>
  <c r="M21" i="7"/>
  <c r="K21" i="7" s="1"/>
  <c r="I21" i="7" s="1"/>
  <c r="G21" i="7" s="1"/>
  <c r="E21" i="7" s="1"/>
  <c r="C21" i="7" s="1"/>
  <c r="E42" i="7"/>
  <c r="S27" i="7" s="1"/>
  <c r="Q19" i="7"/>
  <c r="Q23" i="7" s="1"/>
  <c r="O19" i="7"/>
  <c r="O23" i="7" s="1"/>
  <c r="M19" i="7" l="1"/>
  <c r="M23" i="7"/>
  <c r="Q14" i="24" l="1"/>
  <c r="O14" i="24"/>
  <c r="N14" i="24"/>
  <c r="M14" i="24"/>
  <c r="L14" i="24"/>
  <c r="K14" i="24"/>
  <c r="J14" i="24"/>
  <c r="I14" i="24"/>
  <c r="H14" i="24"/>
  <c r="G14" i="24"/>
  <c r="F14" i="24"/>
  <c r="E14" i="24"/>
  <c r="D14" i="24"/>
  <c r="Q17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Q12" i="24"/>
  <c r="Q19" i="24" l="1"/>
  <c r="Q23" i="24" s="1"/>
  <c r="E34" i="22" l="1"/>
  <c r="E33" i="22"/>
  <c r="E32" i="22"/>
  <c r="E31" i="22"/>
  <c r="E30" i="22"/>
  <c r="E29" i="22"/>
  <c r="E28" i="22"/>
  <c r="S16" i="22"/>
  <c r="S18" i="22" s="1"/>
  <c r="E42" i="21"/>
  <c r="E41" i="21"/>
  <c r="E40" i="21"/>
  <c r="E39" i="21"/>
  <c r="E38" i="21"/>
  <c r="E37" i="21"/>
  <c r="E36" i="21"/>
  <c r="E32" i="21"/>
  <c r="S19" i="21" l="1"/>
  <c r="S21" i="21" s="1"/>
  <c r="S23" i="21" s="1"/>
  <c r="S25" i="21" s="1"/>
  <c r="Q16" i="22"/>
  <c r="Q18" i="22" s="1"/>
  <c r="O16" i="22"/>
  <c r="O18" i="22" s="1"/>
  <c r="M16" i="22"/>
  <c r="M18" i="22" s="1"/>
  <c r="K16" i="22"/>
  <c r="K18" i="22" s="1"/>
  <c r="I16" i="22"/>
  <c r="I18" i="22" s="1"/>
  <c r="S20" i="22" s="1"/>
  <c r="S22" i="22" s="1"/>
  <c r="G16" i="22"/>
  <c r="G18" i="22" s="1"/>
  <c r="E16" i="22"/>
  <c r="E18" i="22" s="1"/>
  <c r="F54" i="21"/>
  <c r="E31" i="21"/>
  <c r="Q19" i="21"/>
  <c r="Q21" i="21" s="1"/>
  <c r="O19" i="21"/>
  <c r="O21" i="21" s="1"/>
  <c r="M19" i="21"/>
  <c r="M21" i="21" s="1"/>
  <c r="K19" i="21"/>
  <c r="K21" i="21" s="1"/>
  <c r="I19" i="21"/>
  <c r="I21" i="21" s="1"/>
  <c r="G19" i="21"/>
  <c r="G21" i="21" s="1"/>
  <c r="E19" i="21"/>
  <c r="E21" i="21" s="1"/>
  <c r="K20" i="22" l="1"/>
  <c r="K22" i="22" s="1"/>
  <c r="I20" i="22"/>
  <c r="I22" i="22" s="1"/>
  <c r="I23" i="21"/>
  <c r="I25" i="21" s="1"/>
  <c r="K23" i="21"/>
  <c r="K25" i="21" s="1"/>
  <c r="E20" i="22"/>
  <c r="E22" i="22" s="1"/>
  <c r="G20" i="22"/>
  <c r="G22" i="22" s="1"/>
  <c r="M20" i="22"/>
  <c r="M22" i="22" s="1"/>
  <c r="O20" i="22"/>
  <c r="O22" i="22" s="1"/>
  <c r="E37" i="22"/>
  <c r="G23" i="21"/>
  <c r="G25" i="21" s="1"/>
  <c r="E23" i="21"/>
  <c r="E25" i="21" s="1"/>
  <c r="O23" i="21"/>
  <c r="O25" i="21" s="1"/>
  <c r="M23" i="21"/>
  <c r="M25" i="21" s="1"/>
  <c r="E45" i="21"/>
  <c r="BP418" i="20" l="1"/>
  <c r="BO418" i="20"/>
  <c r="BP420" i="20"/>
  <c r="BL418" i="20"/>
  <c r="AF415" i="20"/>
  <c r="AE415" i="20"/>
  <c r="AD415" i="20"/>
  <c r="AC415" i="20"/>
  <c r="AB415" i="20"/>
  <c r="AA415" i="20"/>
  <c r="Z415" i="20"/>
  <c r="Y415" i="20"/>
  <c r="X415" i="20"/>
  <c r="W415" i="20"/>
  <c r="V415" i="20"/>
  <c r="U415" i="20"/>
  <c r="T415" i="20"/>
  <c r="S415" i="20"/>
  <c r="R415" i="20"/>
  <c r="Q415" i="20"/>
  <c r="O415" i="20"/>
  <c r="N415" i="20"/>
  <c r="M415" i="20"/>
  <c r="L415" i="20"/>
  <c r="K415" i="20"/>
  <c r="J415" i="20"/>
  <c r="BK414" i="20"/>
  <c r="BJ414" i="20"/>
  <c r="BI414" i="20"/>
  <c r="BH414" i="20"/>
  <c r="BG414" i="20"/>
  <c r="BF414" i="20"/>
  <c r="BE414" i="20"/>
  <c r="BD414" i="20"/>
  <c r="BC414" i="20"/>
  <c r="BB414" i="20"/>
  <c r="BA414" i="20"/>
  <c r="AZ414" i="20"/>
  <c r="BL414" i="20" s="1"/>
  <c r="BO414" i="20" s="1"/>
  <c r="AY414" i="20"/>
  <c r="AX414" i="20"/>
  <c r="AW414" i="20"/>
  <c r="AV414" i="20"/>
  <c r="AT414" i="20"/>
  <c r="AS414" i="20"/>
  <c r="AR414" i="20"/>
  <c r="AQ414" i="20"/>
  <c r="AP414" i="20"/>
  <c r="AO414" i="20"/>
  <c r="AN414" i="20"/>
  <c r="AM414" i="20"/>
  <c r="AL414" i="20"/>
  <c r="AK414" i="20"/>
  <c r="AJ414" i="20"/>
  <c r="AI414" i="20"/>
  <c r="AU414" i="20" s="1"/>
  <c r="AG414" i="20"/>
  <c r="P414" i="20"/>
  <c r="BK413" i="20"/>
  <c r="BJ413" i="20"/>
  <c r="BI413" i="20"/>
  <c r="BH413" i="20"/>
  <c r="BG413" i="20"/>
  <c r="BF413" i="20"/>
  <c r="BE413" i="20"/>
  <c r="BD413" i="20"/>
  <c r="BC413" i="20"/>
  <c r="BB413" i="20"/>
  <c r="BA413" i="20"/>
  <c r="AZ413" i="20"/>
  <c r="AY413" i="20"/>
  <c r="AX413" i="20"/>
  <c r="AW413" i="20"/>
  <c r="AV413" i="20"/>
  <c r="AT413" i="20"/>
  <c r="AS413" i="20"/>
  <c r="AR413" i="20"/>
  <c r="AQ413" i="20"/>
  <c r="AP413" i="20"/>
  <c r="AO413" i="20"/>
  <c r="AN413" i="20"/>
  <c r="AM413" i="20"/>
  <c r="AL413" i="20"/>
  <c r="AK413" i="20"/>
  <c r="AJ413" i="20"/>
  <c r="AI413" i="20"/>
  <c r="AU413" i="20" s="1"/>
  <c r="AG413" i="20"/>
  <c r="P413" i="20"/>
  <c r="BK412" i="20"/>
  <c r="BJ412" i="20"/>
  <c r="BI412" i="20"/>
  <c r="BH412" i="20"/>
  <c r="BG412" i="20"/>
  <c r="BF412" i="20"/>
  <c r="BE412" i="20"/>
  <c r="BD412" i="20"/>
  <c r="BC412" i="20"/>
  <c r="BB412" i="20"/>
  <c r="BA412" i="20"/>
  <c r="AZ412" i="20"/>
  <c r="BL412" i="20" s="1"/>
  <c r="BO412" i="20" s="1"/>
  <c r="AY412" i="20"/>
  <c r="AX412" i="20"/>
  <c r="AW412" i="20"/>
  <c r="AV412" i="20"/>
  <c r="AT412" i="20"/>
  <c r="AS412" i="20"/>
  <c r="AR412" i="20"/>
  <c r="AQ412" i="20"/>
  <c r="AP412" i="20"/>
  <c r="AO412" i="20"/>
  <c r="AN412" i="20"/>
  <c r="AM412" i="20"/>
  <c r="AL412" i="20"/>
  <c r="AK412" i="20"/>
  <c r="AJ412" i="20"/>
  <c r="AI412" i="20"/>
  <c r="AU412" i="20" s="1"/>
  <c r="AG412" i="20"/>
  <c r="P412" i="20"/>
  <c r="BK411" i="20"/>
  <c r="BJ411" i="20"/>
  <c r="BI411" i="20"/>
  <c r="BH411" i="20"/>
  <c r="BG411" i="20"/>
  <c r="BF411" i="20"/>
  <c r="BE411" i="20"/>
  <c r="BD411" i="20"/>
  <c r="BC411" i="20"/>
  <c r="BB411" i="20"/>
  <c r="BA411" i="20"/>
  <c r="AZ411" i="20"/>
  <c r="AY411" i="20"/>
  <c r="AX411" i="20"/>
  <c r="AW411" i="20"/>
  <c r="AV411" i="20"/>
  <c r="AT411" i="20"/>
  <c r="AS411" i="20"/>
  <c r="AR411" i="20"/>
  <c r="AQ411" i="20"/>
  <c r="AP411" i="20"/>
  <c r="AO411" i="20"/>
  <c r="AN411" i="20"/>
  <c r="AM411" i="20"/>
  <c r="AL411" i="20"/>
  <c r="AK411" i="20"/>
  <c r="AJ411" i="20"/>
  <c r="AI411" i="20"/>
  <c r="AU411" i="20" s="1"/>
  <c r="AG411" i="20"/>
  <c r="P411" i="20"/>
  <c r="BK410" i="20"/>
  <c r="BJ410" i="20"/>
  <c r="BI410" i="20"/>
  <c r="BH410" i="20"/>
  <c r="BG410" i="20"/>
  <c r="BF410" i="20"/>
  <c r="BE410" i="20"/>
  <c r="BD410" i="20"/>
  <c r="BC410" i="20"/>
  <c r="BB410" i="20"/>
  <c r="BA410" i="20"/>
  <c r="AZ410" i="20"/>
  <c r="BL410" i="20" s="1"/>
  <c r="AY410" i="20"/>
  <c r="AX410" i="20"/>
  <c r="AW410" i="20"/>
  <c r="AV410" i="20"/>
  <c r="AT410" i="20"/>
  <c r="AS410" i="20"/>
  <c r="AR410" i="20"/>
  <c r="AQ410" i="20"/>
  <c r="AP410" i="20"/>
  <c r="AO410" i="20"/>
  <c r="AN410" i="20"/>
  <c r="AM410" i="20"/>
  <c r="AL410" i="20"/>
  <c r="AK410" i="20"/>
  <c r="AJ410" i="20"/>
  <c r="AI410" i="20"/>
  <c r="AU410" i="20" s="1"/>
  <c r="AG410" i="20"/>
  <c r="P410" i="20"/>
  <c r="BK409" i="20"/>
  <c r="BJ409" i="20"/>
  <c r="BI409" i="20"/>
  <c r="BH409" i="20"/>
  <c r="BG409" i="20"/>
  <c r="BF409" i="20"/>
  <c r="BE409" i="20"/>
  <c r="BD409" i="20"/>
  <c r="BC409" i="20"/>
  <c r="BB409" i="20"/>
  <c r="BA409" i="20"/>
  <c r="AZ409" i="20"/>
  <c r="AY409" i="20"/>
  <c r="AX409" i="20"/>
  <c r="AW409" i="20"/>
  <c r="AV409" i="20"/>
  <c r="AT409" i="20"/>
  <c r="AS409" i="20"/>
  <c r="AR409" i="20"/>
  <c r="AQ409" i="20"/>
  <c r="AP409" i="20"/>
  <c r="AO409" i="20"/>
  <c r="AN409" i="20"/>
  <c r="AM409" i="20"/>
  <c r="AL409" i="20"/>
  <c r="AK409" i="20"/>
  <c r="AJ409" i="20"/>
  <c r="AI409" i="20"/>
  <c r="AU409" i="20" s="1"/>
  <c r="AG409" i="20"/>
  <c r="P409" i="20"/>
  <c r="BK408" i="20"/>
  <c r="BJ408" i="20"/>
  <c r="BI408" i="20"/>
  <c r="BH408" i="20"/>
  <c r="BG408" i="20"/>
  <c r="BF408" i="20"/>
  <c r="BE408" i="20"/>
  <c r="BD408" i="20"/>
  <c r="BC408" i="20"/>
  <c r="BB408" i="20"/>
  <c r="BA408" i="20"/>
  <c r="AZ408" i="20"/>
  <c r="BL408" i="20" s="1"/>
  <c r="AY408" i="20"/>
  <c r="AX408" i="20"/>
  <c r="AW408" i="20"/>
  <c r="AV408" i="20"/>
  <c r="AT408" i="20"/>
  <c r="AS408" i="20"/>
  <c r="AR408" i="20"/>
  <c r="AQ408" i="20"/>
  <c r="AP408" i="20"/>
  <c r="AO408" i="20"/>
  <c r="AN408" i="20"/>
  <c r="AM408" i="20"/>
  <c r="AL408" i="20"/>
  <c r="AK408" i="20"/>
  <c r="AJ408" i="20"/>
  <c r="AI408" i="20"/>
  <c r="AU408" i="20" s="1"/>
  <c r="AG408" i="20"/>
  <c r="P408" i="20"/>
  <c r="BK407" i="20"/>
  <c r="BJ407" i="20"/>
  <c r="BI407" i="20"/>
  <c r="BH407" i="20"/>
  <c r="BG407" i="20"/>
  <c r="BF407" i="20"/>
  <c r="BE407" i="20"/>
  <c r="BD407" i="20"/>
  <c r="BC407" i="20"/>
  <c r="BB407" i="20"/>
  <c r="BA407" i="20"/>
  <c r="AZ407" i="20"/>
  <c r="AY407" i="20"/>
  <c r="AX407" i="20"/>
  <c r="AW407" i="20"/>
  <c r="AV407" i="20"/>
  <c r="AT407" i="20"/>
  <c r="AS407" i="20"/>
  <c r="AR407" i="20"/>
  <c r="AQ407" i="20"/>
  <c r="AP407" i="20"/>
  <c r="AO407" i="20"/>
  <c r="AN407" i="20"/>
  <c r="AM407" i="20"/>
  <c r="AL407" i="20"/>
  <c r="AK407" i="20"/>
  <c r="AJ407" i="20"/>
  <c r="AI407" i="20"/>
  <c r="AU407" i="20" s="1"/>
  <c r="AG407" i="20"/>
  <c r="P407" i="20"/>
  <c r="BK406" i="20"/>
  <c r="BJ406" i="20"/>
  <c r="BI406" i="20"/>
  <c r="BH406" i="20"/>
  <c r="BG406" i="20"/>
  <c r="BF406" i="20"/>
  <c r="BE406" i="20"/>
  <c r="BD406" i="20"/>
  <c r="BC406" i="20"/>
  <c r="BB406" i="20"/>
  <c r="BA406" i="20"/>
  <c r="AZ406" i="20"/>
  <c r="BL406" i="20" s="1"/>
  <c r="AY406" i="20"/>
  <c r="AX406" i="20"/>
  <c r="AW406" i="20"/>
  <c r="AV406" i="20"/>
  <c r="AT406" i="20"/>
  <c r="AS406" i="20"/>
  <c r="AR406" i="20"/>
  <c r="AQ406" i="20"/>
  <c r="AP406" i="20"/>
  <c r="AO406" i="20"/>
  <c r="AN406" i="20"/>
  <c r="AM406" i="20"/>
  <c r="AL406" i="20"/>
  <c r="AK406" i="20"/>
  <c r="AJ406" i="20"/>
  <c r="AI406" i="20"/>
  <c r="AU406" i="20" s="1"/>
  <c r="AG406" i="20"/>
  <c r="P406" i="20"/>
  <c r="BK405" i="20"/>
  <c r="BJ405" i="20"/>
  <c r="BI405" i="20"/>
  <c r="BH405" i="20"/>
  <c r="BG405" i="20"/>
  <c r="BF405" i="20"/>
  <c r="BE405" i="20"/>
  <c r="BD405" i="20"/>
  <c r="BC405" i="20"/>
  <c r="BB405" i="20"/>
  <c r="BA405" i="20"/>
  <c r="AZ405" i="20"/>
  <c r="AY405" i="20"/>
  <c r="AX405" i="20"/>
  <c r="AW405" i="20"/>
  <c r="AV405" i="20"/>
  <c r="AT405" i="20"/>
  <c r="AS405" i="20"/>
  <c r="AR405" i="20"/>
  <c r="AQ405" i="20"/>
  <c r="AP405" i="20"/>
  <c r="AO405" i="20"/>
  <c r="AN405" i="20"/>
  <c r="AM405" i="20"/>
  <c r="AL405" i="20"/>
  <c r="AK405" i="20"/>
  <c r="AJ405" i="20"/>
  <c r="AI405" i="20"/>
  <c r="AU405" i="20" s="1"/>
  <c r="AG405" i="20"/>
  <c r="P405" i="20"/>
  <c r="BK404" i="20"/>
  <c r="BJ404" i="20"/>
  <c r="BI404" i="20"/>
  <c r="BH404" i="20"/>
  <c r="BG404" i="20"/>
  <c r="BF404" i="20"/>
  <c r="BE404" i="20"/>
  <c r="BD404" i="20"/>
  <c r="BC404" i="20"/>
  <c r="BB404" i="20"/>
  <c r="BA404" i="20"/>
  <c r="AZ404" i="20"/>
  <c r="BL404" i="20" s="1"/>
  <c r="AY404" i="20"/>
  <c r="AX404" i="20"/>
  <c r="AW404" i="20"/>
  <c r="AV404" i="20"/>
  <c r="AT404" i="20"/>
  <c r="AS404" i="20"/>
  <c r="AR404" i="20"/>
  <c r="AQ404" i="20"/>
  <c r="AP404" i="20"/>
  <c r="AO404" i="20"/>
  <c r="AN404" i="20"/>
  <c r="AM404" i="20"/>
  <c r="AL404" i="20"/>
  <c r="AK404" i="20"/>
  <c r="AJ404" i="20"/>
  <c r="AI404" i="20"/>
  <c r="AU404" i="20" s="1"/>
  <c r="AG404" i="20"/>
  <c r="P404" i="20"/>
  <c r="BK403" i="20"/>
  <c r="BJ403" i="20"/>
  <c r="BI403" i="20"/>
  <c r="BH403" i="20"/>
  <c r="BG403" i="20"/>
  <c r="BF403" i="20"/>
  <c r="BE403" i="20"/>
  <c r="BD403" i="20"/>
  <c r="BC403" i="20"/>
  <c r="BB403" i="20"/>
  <c r="BA403" i="20"/>
  <c r="AZ403" i="20"/>
  <c r="BL403" i="20" s="1"/>
  <c r="AY403" i="20"/>
  <c r="AX403" i="20"/>
  <c r="AW403" i="20"/>
  <c r="AV403" i="20"/>
  <c r="AT403" i="20"/>
  <c r="AS403" i="20"/>
  <c r="AR403" i="20"/>
  <c r="AQ403" i="20"/>
  <c r="AP403" i="20"/>
  <c r="AO403" i="20"/>
  <c r="AN403" i="20"/>
  <c r="AM403" i="20"/>
  <c r="AL403" i="20"/>
  <c r="AK403" i="20"/>
  <c r="AJ403" i="20"/>
  <c r="AI403" i="20"/>
  <c r="AU403" i="20" s="1"/>
  <c r="AG403" i="20"/>
  <c r="P403" i="20"/>
  <c r="BK402" i="20"/>
  <c r="BJ402" i="20"/>
  <c r="BI402" i="20"/>
  <c r="BH402" i="20"/>
  <c r="BG402" i="20"/>
  <c r="BF402" i="20"/>
  <c r="BE402" i="20"/>
  <c r="BD402" i="20"/>
  <c r="BC402" i="20"/>
  <c r="BB402" i="20"/>
  <c r="BA402" i="20"/>
  <c r="AZ402" i="20"/>
  <c r="BL402" i="20" s="1"/>
  <c r="AY402" i="20"/>
  <c r="AX402" i="20"/>
  <c r="AW402" i="20"/>
  <c r="AV402" i="20"/>
  <c r="AT402" i="20"/>
  <c r="AS402" i="20"/>
  <c r="AR402" i="20"/>
  <c r="AQ402" i="20"/>
  <c r="AP402" i="20"/>
  <c r="AO402" i="20"/>
  <c r="AN402" i="20"/>
  <c r="AM402" i="20"/>
  <c r="AL402" i="20"/>
  <c r="AK402" i="20"/>
  <c r="AJ402" i="20"/>
  <c r="AI402" i="20"/>
  <c r="AU402" i="20" s="1"/>
  <c r="AG402" i="20"/>
  <c r="P402" i="20"/>
  <c r="BK401" i="20"/>
  <c r="BJ401" i="20"/>
  <c r="BI401" i="20"/>
  <c r="BH401" i="20"/>
  <c r="BG401" i="20"/>
  <c r="BF401" i="20"/>
  <c r="BE401" i="20"/>
  <c r="BD401" i="20"/>
  <c r="BC401" i="20"/>
  <c r="BB401" i="20"/>
  <c r="BA401" i="20"/>
  <c r="AZ401" i="20"/>
  <c r="BL401" i="20" s="1"/>
  <c r="AY401" i="20"/>
  <c r="AX401" i="20"/>
  <c r="AW401" i="20"/>
  <c r="AV401" i="20"/>
  <c r="AT401" i="20"/>
  <c r="AS401" i="20"/>
  <c r="AR401" i="20"/>
  <c r="AQ401" i="20"/>
  <c r="AP401" i="20"/>
  <c r="AO401" i="20"/>
  <c r="AN401" i="20"/>
  <c r="AM401" i="20"/>
  <c r="AL401" i="20"/>
  <c r="AK401" i="20"/>
  <c r="AJ401" i="20"/>
  <c r="AI401" i="20"/>
  <c r="AU401" i="20" s="1"/>
  <c r="AG401" i="20"/>
  <c r="P401" i="20"/>
  <c r="BK400" i="20"/>
  <c r="BJ400" i="20"/>
  <c r="BI400" i="20"/>
  <c r="BH400" i="20"/>
  <c r="BG400" i="20"/>
  <c r="BF400" i="20"/>
  <c r="BE400" i="20"/>
  <c r="BD400" i="20"/>
  <c r="BC400" i="20"/>
  <c r="BB400" i="20"/>
  <c r="BA400" i="20"/>
  <c r="AZ400" i="20"/>
  <c r="BL400" i="20" s="1"/>
  <c r="AY400" i="20"/>
  <c r="AX400" i="20"/>
  <c r="AW400" i="20"/>
  <c r="AV400" i="20"/>
  <c r="AT400" i="20"/>
  <c r="AS400" i="20"/>
  <c r="AR400" i="20"/>
  <c r="AQ400" i="20"/>
  <c r="AP400" i="20"/>
  <c r="AO400" i="20"/>
  <c r="AN400" i="20"/>
  <c r="AM400" i="20"/>
  <c r="AL400" i="20"/>
  <c r="AK400" i="20"/>
  <c r="AJ400" i="20"/>
  <c r="AI400" i="20"/>
  <c r="AU400" i="20" s="1"/>
  <c r="AG400" i="20"/>
  <c r="P400" i="20"/>
  <c r="BK399" i="20"/>
  <c r="BJ399" i="20"/>
  <c r="BI399" i="20"/>
  <c r="BH399" i="20"/>
  <c r="BG399" i="20"/>
  <c r="BF399" i="20"/>
  <c r="BE399" i="20"/>
  <c r="BD399" i="20"/>
  <c r="BC399" i="20"/>
  <c r="BB399" i="20"/>
  <c r="BA399" i="20"/>
  <c r="AZ399" i="20"/>
  <c r="BL399" i="20" s="1"/>
  <c r="AY399" i="20"/>
  <c r="AX399" i="20"/>
  <c r="AW399" i="20"/>
  <c r="AV399" i="20"/>
  <c r="AT399" i="20"/>
  <c r="AS399" i="20"/>
  <c r="AR399" i="20"/>
  <c r="AQ399" i="20"/>
  <c r="AP399" i="20"/>
  <c r="AO399" i="20"/>
  <c r="AN399" i="20"/>
  <c r="AM399" i="20"/>
  <c r="AL399" i="20"/>
  <c r="AK399" i="20"/>
  <c r="AJ399" i="20"/>
  <c r="AI399" i="20"/>
  <c r="AU399" i="20" s="1"/>
  <c r="AG399" i="20"/>
  <c r="P399" i="20"/>
  <c r="BK398" i="20"/>
  <c r="BJ398" i="20"/>
  <c r="BI398" i="20"/>
  <c r="BH398" i="20"/>
  <c r="BG398" i="20"/>
  <c r="BF398" i="20"/>
  <c r="BE398" i="20"/>
  <c r="BD398" i="20"/>
  <c r="BC398" i="20"/>
  <c r="BB398" i="20"/>
  <c r="BA398" i="20"/>
  <c r="AZ398" i="20"/>
  <c r="BL398" i="20" s="1"/>
  <c r="AY398" i="20"/>
  <c r="AX398" i="20"/>
  <c r="AW398" i="20"/>
  <c r="AV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U398" i="20" s="1"/>
  <c r="AG398" i="20"/>
  <c r="P398" i="20"/>
  <c r="BK397" i="20"/>
  <c r="BJ397" i="20"/>
  <c r="BI397" i="20"/>
  <c r="BH397" i="20"/>
  <c r="BG397" i="20"/>
  <c r="BF397" i="20"/>
  <c r="BE397" i="20"/>
  <c r="BD397" i="20"/>
  <c r="BC397" i="20"/>
  <c r="BB397" i="20"/>
  <c r="BA397" i="20"/>
  <c r="AZ397" i="20"/>
  <c r="BL397" i="20" s="1"/>
  <c r="AY397" i="20"/>
  <c r="AX397" i="20"/>
  <c r="AW397" i="20"/>
  <c r="AV397" i="20"/>
  <c r="AT397" i="20"/>
  <c r="AS397" i="20"/>
  <c r="AR397" i="20"/>
  <c r="AQ397" i="20"/>
  <c r="AP397" i="20"/>
  <c r="AO397" i="20"/>
  <c r="AN397" i="20"/>
  <c r="AM397" i="20"/>
  <c r="AL397" i="20"/>
  <c r="AK397" i="20"/>
  <c r="AJ397" i="20"/>
  <c r="AI397" i="20"/>
  <c r="AU397" i="20" s="1"/>
  <c r="AG397" i="20"/>
  <c r="P397" i="20"/>
  <c r="BK396" i="20"/>
  <c r="BJ396" i="20"/>
  <c r="BI396" i="20"/>
  <c r="BH396" i="20"/>
  <c r="BG396" i="20"/>
  <c r="BF396" i="20"/>
  <c r="BE396" i="20"/>
  <c r="BD396" i="20"/>
  <c r="BC396" i="20"/>
  <c r="BB396" i="20"/>
  <c r="BA396" i="20"/>
  <c r="AZ396" i="20"/>
  <c r="BL396" i="20" s="1"/>
  <c r="AY396" i="20"/>
  <c r="AX396" i="20"/>
  <c r="AW396" i="20"/>
  <c r="AV396" i="20"/>
  <c r="AT396" i="20"/>
  <c r="AS396" i="20"/>
  <c r="AR396" i="20"/>
  <c r="AQ396" i="20"/>
  <c r="AP396" i="20"/>
  <c r="AO396" i="20"/>
  <c r="AN396" i="20"/>
  <c r="AM396" i="20"/>
  <c r="AL396" i="20"/>
  <c r="AK396" i="20"/>
  <c r="AJ396" i="20"/>
  <c r="AI396" i="20"/>
  <c r="AU396" i="20" s="1"/>
  <c r="AG396" i="20"/>
  <c r="P396" i="20"/>
  <c r="BK395" i="20"/>
  <c r="BJ395" i="20"/>
  <c r="BI395" i="20"/>
  <c r="BH395" i="20"/>
  <c r="BG395" i="20"/>
  <c r="BF395" i="20"/>
  <c r="BE395" i="20"/>
  <c r="BD395" i="20"/>
  <c r="BC395" i="20"/>
  <c r="BB395" i="20"/>
  <c r="BA395" i="20"/>
  <c r="AZ395" i="20"/>
  <c r="BL395" i="20" s="1"/>
  <c r="AY395" i="20"/>
  <c r="AX395" i="20"/>
  <c r="AW395" i="20"/>
  <c r="AV395" i="20"/>
  <c r="AT395" i="20"/>
  <c r="AS395" i="20"/>
  <c r="AR395" i="20"/>
  <c r="AQ395" i="20"/>
  <c r="AP395" i="20"/>
  <c r="AO395" i="20"/>
  <c r="AN395" i="20"/>
  <c r="AM395" i="20"/>
  <c r="AL395" i="20"/>
  <c r="AK395" i="20"/>
  <c r="AJ395" i="20"/>
  <c r="AI395" i="20"/>
  <c r="AU395" i="20" s="1"/>
  <c r="AG395" i="20"/>
  <c r="P395" i="20"/>
  <c r="BK394" i="20"/>
  <c r="BJ394" i="20"/>
  <c r="BI394" i="20"/>
  <c r="BH394" i="20"/>
  <c r="BG394" i="20"/>
  <c r="BF394" i="20"/>
  <c r="BE394" i="20"/>
  <c r="BD394" i="20"/>
  <c r="BC394" i="20"/>
  <c r="BB394" i="20"/>
  <c r="BA394" i="20"/>
  <c r="AZ394" i="20"/>
  <c r="BL394" i="20" s="1"/>
  <c r="AY394" i="20"/>
  <c r="AX394" i="20"/>
  <c r="AW394" i="20"/>
  <c r="AV394" i="20"/>
  <c r="AT394" i="20"/>
  <c r="AS394" i="20"/>
  <c r="AR394" i="20"/>
  <c r="AQ394" i="20"/>
  <c r="AP394" i="20"/>
  <c r="AO394" i="20"/>
  <c r="AN394" i="20"/>
  <c r="AM394" i="20"/>
  <c r="AL394" i="20"/>
  <c r="AK394" i="20"/>
  <c r="AJ394" i="20"/>
  <c r="AI394" i="20"/>
  <c r="AU394" i="20" s="1"/>
  <c r="AG394" i="20"/>
  <c r="P394" i="20"/>
  <c r="BK393" i="20"/>
  <c r="BJ393" i="20"/>
  <c r="BI393" i="20"/>
  <c r="BH393" i="20"/>
  <c r="BG393" i="20"/>
  <c r="BF393" i="20"/>
  <c r="BE393" i="20"/>
  <c r="BD393" i="20"/>
  <c r="BC393" i="20"/>
  <c r="BB393" i="20"/>
  <c r="BA393" i="20"/>
  <c r="AZ393" i="20"/>
  <c r="BL393" i="20" s="1"/>
  <c r="AY393" i="20"/>
  <c r="AX393" i="20"/>
  <c r="AW393" i="20"/>
  <c r="AV393" i="20"/>
  <c r="AT393" i="20"/>
  <c r="AS393" i="20"/>
  <c r="AR393" i="20"/>
  <c r="AQ393" i="20"/>
  <c r="AP393" i="20"/>
  <c r="AO393" i="20"/>
  <c r="AN393" i="20"/>
  <c r="AM393" i="20"/>
  <c r="AL393" i="20"/>
  <c r="AK393" i="20"/>
  <c r="AJ393" i="20"/>
  <c r="AI393" i="20"/>
  <c r="AU393" i="20" s="1"/>
  <c r="AG393" i="20"/>
  <c r="P393" i="20"/>
  <c r="BK392" i="20"/>
  <c r="BJ392" i="20"/>
  <c r="BI392" i="20"/>
  <c r="BH392" i="20"/>
  <c r="BG392" i="20"/>
  <c r="BF392" i="20"/>
  <c r="BE392" i="20"/>
  <c r="BD392" i="20"/>
  <c r="BC392" i="20"/>
  <c r="BB392" i="20"/>
  <c r="BA392" i="20"/>
  <c r="AZ392" i="20"/>
  <c r="BL392" i="20" s="1"/>
  <c r="AY392" i="20"/>
  <c r="AX392" i="20"/>
  <c r="AW392" i="20"/>
  <c r="AV392" i="20"/>
  <c r="AT392" i="20"/>
  <c r="AS392" i="20"/>
  <c r="AR392" i="20"/>
  <c r="AQ392" i="20"/>
  <c r="AP392" i="20"/>
  <c r="AO392" i="20"/>
  <c r="AN392" i="20"/>
  <c r="AM392" i="20"/>
  <c r="AL392" i="20"/>
  <c r="AK392" i="20"/>
  <c r="AJ392" i="20"/>
  <c r="AI392" i="20"/>
  <c r="AU392" i="20" s="1"/>
  <c r="AG392" i="20"/>
  <c r="P392" i="20"/>
  <c r="BK391" i="20"/>
  <c r="BJ391" i="20"/>
  <c r="BI391" i="20"/>
  <c r="BH391" i="20"/>
  <c r="BG391" i="20"/>
  <c r="BF391" i="20"/>
  <c r="BE391" i="20"/>
  <c r="BD391" i="20"/>
  <c r="BC391" i="20"/>
  <c r="BB391" i="20"/>
  <c r="BA391" i="20"/>
  <c r="AZ391" i="20"/>
  <c r="AY391" i="20"/>
  <c r="AX391" i="20"/>
  <c r="AW391" i="20"/>
  <c r="AV391" i="20"/>
  <c r="AT391" i="20"/>
  <c r="AS391" i="20"/>
  <c r="AR391" i="20"/>
  <c r="AQ391" i="20"/>
  <c r="AP391" i="20"/>
  <c r="AO391" i="20"/>
  <c r="AN391" i="20"/>
  <c r="AM391" i="20"/>
  <c r="AL391" i="20"/>
  <c r="AK391" i="20"/>
  <c r="AJ391" i="20"/>
  <c r="AI391" i="20"/>
  <c r="AU391" i="20" s="1"/>
  <c r="AG391" i="20"/>
  <c r="P391" i="20"/>
  <c r="BK390" i="20"/>
  <c r="BJ390" i="20"/>
  <c r="BI390" i="20"/>
  <c r="BH390" i="20"/>
  <c r="BG390" i="20"/>
  <c r="BF390" i="20"/>
  <c r="BE390" i="20"/>
  <c r="BD390" i="20"/>
  <c r="BC390" i="20"/>
  <c r="BB390" i="20"/>
  <c r="BA390" i="20"/>
  <c r="AZ390" i="20"/>
  <c r="AY390" i="20"/>
  <c r="AX390" i="20"/>
  <c r="AW390" i="20"/>
  <c r="AV390" i="20"/>
  <c r="AT390" i="20"/>
  <c r="AS390" i="20"/>
  <c r="AR390" i="20"/>
  <c r="AQ390" i="20"/>
  <c r="AP390" i="20"/>
  <c r="AO390" i="20"/>
  <c r="AN390" i="20"/>
  <c r="AM390" i="20"/>
  <c r="AL390" i="20"/>
  <c r="AK390" i="20"/>
  <c r="AJ390" i="20"/>
  <c r="AI390" i="20"/>
  <c r="AU390" i="20" s="1"/>
  <c r="AG390" i="20"/>
  <c r="P390" i="20"/>
  <c r="BK389" i="20"/>
  <c r="BJ389" i="20"/>
  <c r="BI389" i="20"/>
  <c r="BH389" i="20"/>
  <c r="BG389" i="20"/>
  <c r="BF389" i="20"/>
  <c r="BE389" i="20"/>
  <c r="BD389" i="20"/>
  <c r="BC389" i="20"/>
  <c r="BB389" i="20"/>
  <c r="BA389" i="20"/>
  <c r="AZ389" i="20"/>
  <c r="AY389" i="20"/>
  <c r="AX389" i="20"/>
  <c r="AW389" i="20"/>
  <c r="AV389" i="20"/>
  <c r="AT389" i="20"/>
  <c r="AS389" i="20"/>
  <c r="AR389" i="20"/>
  <c r="AQ389" i="20"/>
  <c r="AP389" i="20"/>
  <c r="AO389" i="20"/>
  <c r="AN389" i="20"/>
  <c r="AM389" i="20"/>
  <c r="AL389" i="20"/>
  <c r="AK389" i="20"/>
  <c r="AJ389" i="20"/>
  <c r="AI389" i="20"/>
  <c r="AU389" i="20" s="1"/>
  <c r="AG389" i="20"/>
  <c r="P389" i="20"/>
  <c r="BK388" i="20"/>
  <c r="BJ388" i="20"/>
  <c r="BI388" i="20"/>
  <c r="BH388" i="20"/>
  <c r="BG388" i="20"/>
  <c r="BF388" i="20"/>
  <c r="BE388" i="20"/>
  <c r="BD388" i="20"/>
  <c r="BC388" i="20"/>
  <c r="BB388" i="20"/>
  <c r="BA388" i="20"/>
  <c r="AZ388" i="20"/>
  <c r="AY388" i="20"/>
  <c r="AX388" i="20"/>
  <c r="AW388" i="20"/>
  <c r="AV388" i="20"/>
  <c r="AT388" i="20"/>
  <c r="AS388" i="20"/>
  <c r="AR388" i="20"/>
  <c r="AQ388" i="20"/>
  <c r="AP388" i="20"/>
  <c r="AO388" i="20"/>
  <c r="AN388" i="20"/>
  <c r="AM388" i="20"/>
  <c r="AL388" i="20"/>
  <c r="AK388" i="20"/>
  <c r="AJ388" i="20"/>
  <c r="AI388" i="20"/>
  <c r="AU388" i="20" s="1"/>
  <c r="AG388" i="20"/>
  <c r="P388" i="20"/>
  <c r="BK387" i="20"/>
  <c r="BJ387" i="20"/>
  <c r="BI387" i="20"/>
  <c r="BH387" i="20"/>
  <c r="BG387" i="20"/>
  <c r="BF387" i="20"/>
  <c r="BE387" i="20"/>
  <c r="BD387" i="20"/>
  <c r="BC387" i="20"/>
  <c r="BB387" i="20"/>
  <c r="BA387" i="20"/>
  <c r="AZ387" i="20"/>
  <c r="AY387" i="20"/>
  <c r="AX387" i="20"/>
  <c r="AW387" i="20"/>
  <c r="AV387" i="20"/>
  <c r="AT387" i="20"/>
  <c r="AS387" i="20"/>
  <c r="AR387" i="20"/>
  <c r="AQ387" i="20"/>
  <c r="AP387" i="20"/>
  <c r="AO387" i="20"/>
  <c r="AN387" i="20"/>
  <c r="AM387" i="20"/>
  <c r="AL387" i="20"/>
  <c r="AK387" i="20"/>
  <c r="AJ387" i="20"/>
  <c r="AI387" i="20"/>
  <c r="AU387" i="20" s="1"/>
  <c r="AG387" i="20"/>
  <c r="P387" i="20"/>
  <c r="BK386" i="20"/>
  <c r="BJ386" i="20"/>
  <c r="BI386" i="20"/>
  <c r="BH386" i="20"/>
  <c r="BG386" i="20"/>
  <c r="BF386" i="20"/>
  <c r="BE386" i="20"/>
  <c r="BD386" i="20"/>
  <c r="BC386" i="20"/>
  <c r="BB386" i="20"/>
  <c r="BA386" i="20"/>
  <c r="AZ386" i="20"/>
  <c r="AY386" i="20"/>
  <c r="AX386" i="20"/>
  <c r="AW386" i="20"/>
  <c r="AV386" i="20"/>
  <c r="AT386" i="20"/>
  <c r="AS386" i="20"/>
  <c r="AR386" i="20"/>
  <c r="AQ386" i="20"/>
  <c r="AP386" i="20"/>
  <c r="AO386" i="20"/>
  <c r="AN386" i="20"/>
  <c r="AM386" i="20"/>
  <c r="AL386" i="20"/>
  <c r="AK386" i="20"/>
  <c r="AJ386" i="20"/>
  <c r="AI386" i="20"/>
  <c r="AU386" i="20" s="1"/>
  <c r="AG386" i="20"/>
  <c r="P386" i="20"/>
  <c r="BK385" i="20"/>
  <c r="BJ385" i="20"/>
  <c r="BI385" i="20"/>
  <c r="BH385" i="20"/>
  <c r="BG385" i="20"/>
  <c r="BF385" i="20"/>
  <c r="BE385" i="20"/>
  <c r="BD385" i="20"/>
  <c r="BC385" i="20"/>
  <c r="BB385" i="20"/>
  <c r="BA385" i="20"/>
  <c r="AZ385" i="20"/>
  <c r="AY385" i="20"/>
  <c r="AX385" i="20"/>
  <c r="AW385" i="20"/>
  <c r="AV385" i="20"/>
  <c r="AT385" i="20"/>
  <c r="AS385" i="20"/>
  <c r="AR385" i="20"/>
  <c r="AQ385" i="20"/>
  <c r="AP385" i="20"/>
  <c r="AO385" i="20"/>
  <c r="AN385" i="20"/>
  <c r="AM385" i="20"/>
  <c r="AL385" i="20"/>
  <c r="AK385" i="20"/>
  <c r="AJ385" i="20"/>
  <c r="AI385" i="20"/>
  <c r="AU385" i="20" s="1"/>
  <c r="AG385" i="20"/>
  <c r="P385" i="20"/>
  <c r="BK384" i="20"/>
  <c r="BJ384" i="20"/>
  <c r="BI384" i="20"/>
  <c r="BH384" i="20"/>
  <c r="BG384" i="20"/>
  <c r="BF384" i="20"/>
  <c r="BE384" i="20"/>
  <c r="BD384" i="20"/>
  <c r="BC384" i="20"/>
  <c r="BB384" i="20"/>
  <c r="BA384" i="20"/>
  <c r="AZ384" i="20"/>
  <c r="BL384" i="20" s="1"/>
  <c r="AY384" i="20"/>
  <c r="AX384" i="20"/>
  <c r="AW384" i="20"/>
  <c r="AV384" i="20"/>
  <c r="AT384" i="20"/>
  <c r="AS384" i="20"/>
  <c r="AR384" i="20"/>
  <c r="AQ384" i="20"/>
  <c r="AP384" i="20"/>
  <c r="AO384" i="20"/>
  <c r="AN384" i="20"/>
  <c r="AM384" i="20"/>
  <c r="AL384" i="20"/>
  <c r="AK384" i="20"/>
  <c r="AJ384" i="20"/>
  <c r="AI384" i="20"/>
  <c r="AU384" i="20" s="1"/>
  <c r="AG384" i="20"/>
  <c r="P384" i="20"/>
  <c r="BK383" i="20"/>
  <c r="BJ383" i="20"/>
  <c r="BI383" i="20"/>
  <c r="BH383" i="20"/>
  <c r="BG383" i="20"/>
  <c r="BF383" i="20"/>
  <c r="BE383" i="20"/>
  <c r="BD383" i="20"/>
  <c r="BC383" i="20"/>
  <c r="BB383" i="20"/>
  <c r="BA383" i="20"/>
  <c r="AZ383" i="20"/>
  <c r="BL383" i="20" s="1"/>
  <c r="AY383" i="20"/>
  <c r="AX383" i="20"/>
  <c r="AW383" i="20"/>
  <c r="AV383" i="20"/>
  <c r="AT383" i="20"/>
  <c r="AS383" i="20"/>
  <c r="AR383" i="20"/>
  <c r="AQ383" i="20"/>
  <c r="AP383" i="20"/>
  <c r="AO383" i="20"/>
  <c r="AN383" i="20"/>
  <c r="AM383" i="20"/>
  <c r="AL383" i="20"/>
  <c r="AK383" i="20"/>
  <c r="AJ383" i="20"/>
  <c r="AI383" i="20"/>
  <c r="AU383" i="20" s="1"/>
  <c r="AG383" i="20"/>
  <c r="P383" i="20"/>
  <c r="BK382" i="20"/>
  <c r="BJ382" i="20"/>
  <c r="BI382" i="20"/>
  <c r="BH382" i="20"/>
  <c r="BG382" i="20"/>
  <c r="BF382" i="20"/>
  <c r="BE382" i="20"/>
  <c r="BD382" i="20"/>
  <c r="BC382" i="20"/>
  <c r="BB382" i="20"/>
  <c r="BA382" i="20"/>
  <c r="AZ382" i="20"/>
  <c r="BL382" i="20" s="1"/>
  <c r="AY382" i="20"/>
  <c r="AX382" i="20"/>
  <c r="AW382" i="20"/>
  <c r="AV382" i="20"/>
  <c r="AT382" i="20"/>
  <c r="AS382" i="20"/>
  <c r="AR382" i="20"/>
  <c r="AQ382" i="20"/>
  <c r="AP382" i="20"/>
  <c r="AO382" i="20"/>
  <c r="AN382" i="20"/>
  <c r="AM382" i="20"/>
  <c r="AL382" i="20"/>
  <c r="AK382" i="20"/>
  <c r="AJ382" i="20"/>
  <c r="AI382" i="20"/>
  <c r="AU382" i="20" s="1"/>
  <c r="AG382" i="20"/>
  <c r="P382" i="20"/>
  <c r="BK381" i="20"/>
  <c r="BJ381" i="20"/>
  <c r="BI381" i="20"/>
  <c r="BH381" i="20"/>
  <c r="BG381" i="20"/>
  <c r="BF381" i="20"/>
  <c r="BE381" i="20"/>
  <c r="BD381" i="20"/>
  <c r="BC381" i="20"/>
  <c r="BB381" i="20"/>
  <c r="BA381" i="20"/>
  <c r="AZ381" i="20"/>
  <c r="BL381" i="20" s="1"/>
  <c r="AY381" i="20"/>
  <c r="AX381" i="20"/>
  <c r="AW381" i="20"/>
  <c r="AV381" i="20"/>
  <c r="AT381" i="20"/>
  <c r="AS381" i="20"/>
  <c r="AR381" i="20"/>
  <c r="AQ381" i="20"/>
  <c r="AP381" i="20"/>
  <c r="AO381" i="20"/>
  <c r="AN381" i="20"/>
  <c r="AM381" i="20"/>
  <c r="AL381" i="20"/>
  <c r="AK381" i="20"/>
  <c r="AJ381" i="20"/>
  <c r="AI381" i="20"/>
  <c r="AU381" i="20" s="1"/>
  <c r="AG381" i="20"/>
  <c r="P381" i="20"/>
  <c r="BK380" i="20"/>
  <c r="BJ380" i="20"/>
  <c r="BI380" i="20"/>
  <c r="BH380" i="20"/>
  <c r="BG380" i="20"/>
  <c r="BF380" i="20"/>
  <c r="BE380" i="20"/>
  <c r="BD380" i="20"/>
  <c r="BC380" i="20"/>
  <c r="BB380" i="20"/>
  <c r="BA380" i="20"/>
  <c r="AZ380" i="20"/>
  <c r="BL380" i="20" s="1"/>
  <c r="AY380" i="20"/>
  <c r="AX380" i="20"/>
  <c r="AW380" i="20"/>
  <c r="AV380" i="20"/>
  <c r="AT380" i="20"/>
  <c r="AS380" i="20"/>
  <c r="AR380" i="20"/>
  <c r="AQ380" i="20"/>
  <c r="AP380" i="20"/>
  <c r="AO380" i="20"/>
  <c r="AN380" i="20"/>
  <c r="AM380" i="20"/>
  <c r="AL380" i="20"/>
  <c r="AK380" i="20"/>
  <c r="AJ380" i="20"/>
  <c r="AI380" i="20"/>
  <c r="AU380" i="20" s="1"/>
  <c r="AG380" i="20"/>
  <c r="P380" i="20"/>
  <c r="BK379" i="20"/>
  <c r="BJ379" i="20"/>
  <c r="BI379" i="20"/>
  <c r="BH379" i="20"/>
  <c r="BG379" i="20"/>
  <c r="BF379" i="20"/>
  <c r="BE379" i="20"/>
  <c r="BD379" i="20"/>
  <c r="BC379" i="20"/>
  <c r="BB379" i="20"/>
  <c r="BA379" i="20"/>
  <c r="AZ379" i="20"/>
  <c r="BL379" i="20" s="1"/>
  <c r="AY379" i="20"/>
  <c r="AX379" i="20"/>
  <c r="AW379" i="20"/>
  <c r="AV379" i="20"/>
  <c r="AT379" i="20"/>
  <c r="AS379" i="20"/>
  <c r="AR379" i="20"/>
  <c r="AQ379" i="20"/>
  <c r="AP379" i="20"/>
  <c r="AO379" i="20"/>
  <c r="AN379" i="20"/>
  <c r="AM379" i="20"/>
  <c r="AL379" i="20"/>
  <c r="AK379" i="20"/>
  <c r="AJ379" i="20"/>
  <c r="AI379" i="20"/>
  <c r="AU379" i="20" s="1"/>
  <c r="AG379" i="20"/>
  <c r="P379" i="20"/>
  <c r="BK378" i="20"/>
  <c r="BJ378" i="20"/>
  <c r="BI378" i="20"/>
  <c r="BH378" i="20"/>
  <c r="BG378" i="20"/>
  <c r="BF378" i="20"/>
  <c r="BE378" i="20"/>
  <c r="BD378" i="20"/>
  <c r="BC378" i="20"/>
  <c r="BB378" i="20"/>
  <c r="BA378" i="20"/>
  <c r="AZ378" i="20"/>
  <c r="BL378" i="20" s="1"/>
  <c r="AY378" i="20"/>
  <c r="AX378" i="20"/>
  <c r="AW378" i="20"/>
  <c r="AV378" i="20"/>
  <c r="AT378" i="20"/>
  <c r="AS378" i="20"/>
  <c r="AR378" i="20"/>
  <c r="AQ378" i="20"/>
  <c r="AP378" i="20"/>
  <c r="AO378" i="20"/>
  <c r="AN378" i="20"/>
  <c r="AM378" i="20"/>
  <c r="AL378" i="20"/>
  <c r="AK378" i="20"/>
  <c r="AJ378" i="20"/>
  <c r="AI378" i="20"/>
  <c r="AU378" i="20" s="1"/>
  <c r="AG378" i="20"/>
  <c r="P378" i="20"/>
  <c r="BK377" i="20"/>
  <c r="BJ377" i="20"/>
  <c r="BI377" i="20"/>
  <c r="BH377" i="20"/>
  <c r="BG377" i="20"/>
  <c r="BF377" i="20"/>
  <c r="BE377" i="20"/>
  <c r="BD377" i="20"/>
  <c r="BC377" i="20"/>
  <c r="BB377" i="20"/>
  <c r="BA377" i="20"/>
  <c r="AZ377" i="20"/>
  <c r="BL377" i="20" s="1"/>
  <c r="AY377" i="20"/>
  <c r="AX377" i="20"/>
  <c r="AW377" i="20"/>
  <c r="AV377" i="20"/>
  <c r="AT377" i="20"/>
  <c r="AS377" i="20"/>
  <c r="AR377" i="20"/>
  <c r="AQ377" i="20"/>
  <c r="AP377" i="20"/>
  <c r="AO377" i="20"/>
  <c r="AN377" i="20"/>
  <c r="AM377" i="20"/>
  <c r="AL377" i="20"/>
  <c r="AK377" i="20"/>
  <c r="AJ377" i="20"/>
  <c r="AI377" i="20"/>
  <c r="AU377" i="20" s="1"/>
  <c r="AG377" i="20"/>
  <c r="P377" i="20"/>
  <c r="BK376" i="20"/>
  <c r="BJ376" i="20"/>
  <c r="BI376" i="20"/>
  <c r="BH376" i="20"/>
  <c r="BG376" i="20"/>
  <c r="BF376" i="20"/>
  <c r="BE376" i="20"/>
  <c r="BD376" i="20"/>
  <c r="BC376" i="20"/>
  <c r="BB376" i="20"/>
  <c r="BA376" i="20"/>
  <c r="AZ376" i="20"/>
  <c r="BL376" i="20" s="1"/>
  <c r="AY376" i="20"/>
  <c r="AX376" i="20"/>
  <c r="AW376" i="20"/>
  <c r="AV376" i="20"/>
  <c r="AT376" i="20"/>
  <c r="AS376" i="20"/>
  <c r="AR376" i="20"/>
  <c r="AQ376" i="20"/>
  <c r="AP376" i="20"/>
  <c r="AO376" i="20"/>
  <c r="AN376" i="20"/>
  <c r="AM376" i="20"/>
  <c r="AL376" i="20"/>
  <c r="AK376" i="20"/>
  <c r="AJ376" i="20"/>
  <c r="AI376" i="20"/>
  <c r="AU376" i="20" s="1"/>
  <c r="AG376" i="20"/>
  <c r="P376" i="20"/>
  <c r="BK375" i="20"/>
  <c r="BJ375" i="20"/>
  <c r="BI375" i="20"/>
  <c r="BH375" i="20"/>
  <c r="BG375" i="20"/>
  <c r="BF375" i="20"/>
  <c r="BE375" i="20"/>
  <c r="BD375" i="20"/>
  <c r="BC375" i="20"/>
  <c r="BB375" i="20"/>
  <c r="BA375" i="20"/>
  <c r="AZ375" i="20"/>
  <c r="BL375" i="20" s="1"/>
  <c r="AY375" i="20"/>
  <c r="AX375" i="20"/>
  <c r="AW375" i="20"/>
  <c r="AV375" i="20"/>
  <c r="AT375" i="20"/>
  <c r="AS375" i="20"/>
  <c r="AR375" i="20"/>
  <c r="AQ375" i="20"/>
  <c r="AP375" i="20"/>
  <c r="AO375" i="20"/>
  <c r="AN375" i="20"/>
  <c r="AM375" i="20"/>
  <c r="AL375" i="20"/>
  <c r="AK375" i="20"/>
  <c r="AJ375" i="20"/>
  <c r="AI375" i="20"/>
  <c r="AU375" i="20" s="1"/>
  <c r="AG375" i="20"/>
  <c r="P375" i="20"/>
  <c r="BK374" i="20"/>
  <c r="BJ374" i="20"/>
  <c r="BI374" i="20"/>
  <c r="BH374" i="20"/>
  <c r="BG374" i="20"/>
  <c r="BF374" i="20"/>
  <c r="BE374" i="20"/>
  <c r="BD374" i="20"/>
  <c r="BC374" i="20"/>
  <c r="BB374" i="20"/>
  <c r="BA374" i="20"/>
  <c r="AZ374" i="20"/>
  <c r="BL374" i="20" s="1"/>
  <c r="AY374" i="20"/>
  <c r="AX374" i="20"/>
  <c r="AW374" i="20"/>
  <c r="AV374" i="20"/>
  <c r="AT374" i="20"/>
  <c r="AS374" i="20"/>
  <c r="AR374" i="20"/>
  <c r="AQ374" i="20"/>
  <c r="AP374" i="20"/>
  <c r="AO374" i="20"/>
  <c r="AN374" i="20"/>
  <c r="AM374" i="20"/>
  <c r="AL374" i="20"/>
  <c r="AK374" i="20"/>
  <c r="AJ374" i="20"/>
  <c r="AI374" i="20"/>
  <c r="AU374" i="20" s="1"/>
  <c r="AG374" i="20"/>
  <c r="P374" i="20"/>
  <c r="BK373" i="20"/>
  <c r="BJ373" i="20"/>
  <c r="BI373" i="20"/>
  <c r="BH373" i="20"/>
  <c r="BG373" i="20"/>
  <c r="BF373" i="20"/>
  <c r="BE373" i="20"/>
  <c r="BD373" i="20"/>
  <c r="BC373" i="20"/>
  <c r="BB373" i="20"/>
  <c r="BA373" i="20"/>
  <c r="AZ373" i="20"/>
  <c r="BL373" i="20" s="1"/>
  <c r="AY373" i="20"/>
  <c r="AX373" i="20"/>
  <c r="AW373" i="20"/>
  <c r="AV373" i="20"/>
  <c r="AT373" i="20"/>
  <c r="AS373" i="20"/>
  <c r="AR373" i="20"/>
  <c r="AQ373" i="20"/>
  <c r="AP373" i="20"/>
  <c r="AO373" i="20"/>
  <c r="AN373" i="20"/>
  <c r="AM373" i="20"/>
  <c r="AL373" i="20"/>
  <c r="AK373" i="20"/>
  <c r="AJ373" i="20"/>
  <c r="AI373" i="20"/>
  <c r="AU373" i="20" s="1"/>
  <c r="AG373" i="20"/>
  <c r="P373" i="20"/>
  <c r="BK372" i="20"/>
  <c r="BJ372" i="20"/>
  <c r="BI372" i="20"/>
  <c r="BH372" i="20"/>
  <c r="BG372" i="20"/>
  <c r="BF372" i="20"/>
  <c r="BE372" i="20"/>
  <c r="BD372" i="20"/>
  <c r="BC372" i="20"/>
  <c r="BB372" i="20"/>
  <c r="BA372" i="20"/>
  <c r="AZ372" i="20"/>
  <c r="BL372" i="20" s="1"/>
  <c r="AY372" i="20"/>
  <c r="AX372" i="20"/>
  <c r="AW372" i="20"/>
  <c r="AV372" i="20"/>
  <c r="AT372" i="20"/>
  <c r="AS372" i="20"/>
  <c r="AR372" i="20"/>
  <c r="AQ372" i="20"/>
  <c r="AP372" i="20"/>
  <c r="AO372" i="20"/>
  <c r="AN372" i="20"/>
  <c r="AM372" i="20"/>
  <c r="AL372" i="20"/>
  <c r="AK372" i="20"/>
  <c r="AJ372" i="20"/>
  <c r="AI372" i="20"/>
  <c r="AU372" i="20" s="1"/>
  <c r="AG372" i="20"/>
  <c r="P372" i="20"/>
  <c r="BK371" i="20"/>
  <c r="BJ371" i="20"/>
  <c r="BI371" i="20"/>
  <c r="BH371" i="20"/>
  <c r="BG371" i="20"/>
  <c r="BF371" i="20"/>
  <c r="BE371" i="20"/>
  <c r="BD371" i="20"/>
  <c r="BC371" i="20"/>
  <c r="BB371" i="20"/>
  <c r="BA371" i="20"/>
  <c r="AZ371" i="20"/>
  <c r="BL371" i="20" s="1"/>
  <c r="AY371" i="20"/>
  <c r="AX371" i="20"/>
  <c r="AW371" i="20"/>
  <c r="AV371" i="20"/>
  <c r="AT371" i="20"/>
  <c r="AS371" i="20"/>
  <c r="AR371" i="20"/>
  <c r="AQ371" i="20"/>
  <c r="AP371" i="20"/>
  <c r="AO371" i="20"/>
  <c r="AN371" i="20"/>
  <c r="AM371" i="20"/>
  <c r="AL371" i="20"/>
  <c r="AK371" i="20"/>
  <c r="AJ371" i="20"/>
  <c r="AI371" i="20"/>
  <c r="AU371" i="20" s="1"/>
  <c r="AG371" i="20"/>
  <c r="P371" i="20"/>
  <c r="BK370" i="20"/>
  <c r="BJ370" i="20"/>
  <c r="BI370" i="20"/>
  <c r="BH370" i="20"/>
  <c r="BG370" i="20"/>
  <c r="BF370" i="20"/>
  <c r="BE370" i="20"/>
  <c r="BD370" i="20"/>
  <c r="BC370" i="20"/>
  <c r="BB370" i="20"/>
  <c r="BA370" i="20"/>
  <c r="AZ370" i="20"/>
  <c r="BL370" i="20" s="1"/>
  <c r="AY370" i="20"/>
  <c r="AX370" i="20"/>
  <c r="AW370" i="20"/>
  <c r="AV370" i="20"/>
  <c r="AT370" i="20"/>
  <c r="AS370" i="20"/>
  <c r="AR370" i="20"/>
  <c r="AQ370" i="20"/>
  <c r="AP370" i="20"/>
  <c r="AO370" i="20"/>
  <c r="AN370" i="20"/>
  <c r="AM370" i="20"/>
  <c r="AL370" i="20"/>
  <c r="AK370" i="20"/>
  <c r="AJ370" i="20"/>
  <c r="AI370" i="20"/>
  <c r="AU370" i="20" s="1"/>
  <c r="AG370" i="20"/>
  <c r="P370" i="20"/>
  <c r="BK369" i="20"/>
  <c r="BJ369" i="20"/>
  <c r="BI369" i="20"/>
  <c r="BH369" i="20"/>
  <c r="BG369" i="20"/>
  <c r="BF369" i="20"/>
  <c r="BE369" i="20"/>
  <c r="BD369" i="20"/>
  <c r="BC369" i="20"/>
  <c r="BB369" i="20"/>
  <c r="BA369" i="20"/>
  <c r="AZ369" i="20"/>
  <c r="BL369" i="20" s="1"/>
  <c r="AY369" i="20"/>
  <c r="AX369" i="20"/>
  <c r="AW369" i="20"/>
  <c r="AV369" i="20"/>
  <c r="AT369" i="20"/>
  <c r="AS369" i="20"/>
  <c r="AR369" i="20"/>
  <c r="AQ369" i="20"/>
  <c r="AP369" i="20"/>
  <c r="AO369" i="20"/>
  <c r="AN369" i="20"/>
  <c r="AM369" i="20"/>
  <c r="AL369" i="20"/>
  <c r="AK369" i="20"/>
  <c r="AJ369" i="20"/>
  <c r="AI369" i="20"/>
  <c r="AU369" i="20" s="1"/>
  <c r="AG369" i="20"/>
  <c r="P369" i="20"/>
  <c r="BK368" i="20"/>
  <c r="BJ368" i="20"/>
  <c r="BI368" i="20"/>
  <c r="BH368" i="20"/>
  <c r="BG368" i="20"/>
  <c r="BF368" i="20"/>
  <c r="BE368" i="20"/>
  <c r="BD368" i="20"/>
  <c r="BC368" i="20"/>
  <c r="BB368" i="20"/>
  <c r="BA368" i="20"/>
  <c r="AZ368" i="20"/>
  <c r="BL368" i="20" s="1"/>
  <c r="AY368" i="20"/>
  <c r="AX368" i="20"/>
  <c r="AW368" i="20"/>
  <c r="AV368" i="20"/>
  <c r="AT368" i="20"/>
  <c r="AS368" i="20"/>
  <c r="AR368" i="20"/>
  <c r="AQ368" i="20"/>
  <c r="AP368" i="20"/>
  <c r="AO368" i="20"/>
  <c r="AN368" i="20"/>
  <c r="AM368" i="20"/>
  <c r="AL368" i="20"/>
  <c r="AK368" i="20"/>
  <c r="AJ368" i="20"/>
  <c r="AI368" i="20"/>
  <c r="AU368" i="20" s="1"/>
  <c r="AG368" i="20"/>
  <c r="P368" i="20"/>
  <c r="BK367" i="20"/>
  <c r="BJ367" i="20"/>
  <c r="BI367" i="20"/>
  <c r="BH367" i="20"/>
  <c r="BG367" i="20"/>
  <c r="BF367" i="20"/>
  <c r="BE367" i="20"/>
  <c r="BD367" i="20"/>
  <c r="BC367" i="20"/>
  <c r="BB367" i="20"/>
  <c r="BA367" i="20"/>
  <c r="AZ367" i="20"/>
  <c r="BL367" i="20" s="1"/>
  <c r="AY367" i="20"/>
  <c r="AX367" i="20"/>
  <c r="AW367" i="20"/>
  <c r="AV367" i="20"/>
  <c r="AT367" i="20"/>
  <c r="AS367" i="20"/>
  <c r="AR367" i="20"/>
  <c r="AQ367" i="20"/>
  <c r="AP367" i="20"/>
  <c r="AO367" i="20"/>
  <c r="AN367" i="20"/>
  <c r="AM367" i="20"/>
  <c r="AL367" i="20"/>
  <c r="AK367" i="20"/>
  <c r="AJ367" i="20"/>
  <c r="AI367" i="20"/>
  <c r="AU367" i="20" s="1"/>
  <c r="AG367" i="20"/>
  <c r="P367" i="20"/>
  <c r="BK366" i="20"/>
  <c r="BJ366" i="20"/>
  <c r="BI366" i="20"/>
  <c r="BH366" i="20"/>
  <c r="BG366" i="20"/>
  <c r="BF366" i="20"/>
  <c r="BE366" i="20"/>
  <c r="BD366" i="20"/>
  <c r="BC366" i="20"/>
  <c r="BB366" i="20"/>
  <c r="BA366" i="20"/>
  <c r="AZ366" i="20"/>
  <c r="BL366" i="20" s="1"/>
  <c r="AY366" i="20"/>
  <c r="AX366" i="20"/>
  <c r="AW366" i="20"/>
  <c r="AV366" i="20"/>
  <c r="AT366" i="20"/>
  <c r="AS366" i="20"/>
  <c r="AR366" i="20"/>
  <c r="AQ366" i="20"/>
  <c r="AP366" i="20"/>
  <c r="AO366" i="20"/>
  <c r="AN366" i="20"/>
  <c r="AM366" i="20"/>
  <c r="AL366" i="20"/>
  <c r="AK366" i="20"/>
  <c r="AJ366" i="20"/>
  <c r="AI366" i="20"/>
  <c r="AU366" i="20" s="1"/>
  <c r="AG366" i="20"/>
  <c r="P366" i="20"/>
  <c r="BK365" i="20"/>
  <c r="BJ365" i="20"/>
  <c r="BI365" i="20"/>
  <c r="BH365" i="20"/>
  <c r="BG365" i="20"/>
  <c r="BF365" i="20"/>
  <c r="BE365" i="20"/>
  <c r="BD365" i="20"/>
  <c r="BC365" i="20"/>
  <c r="BB365" i="20"/>
  <c r="BA365" i="20"/>
  <c r="AZ365" i="20"/>
  <c r="BL365" i="20" s="1"/>
  <c r="AY365" i="20"/>
  <c r="AX365" i="20"/>
  <c r="AW365" i="20"/>
  <c r="AV365" i="20"/>
  <c r="AT365" i="20"/>
  <c r="AS365" i="20"/>
  <c r="AR365" i="20"/>
  <c r="AQ365" i="20"/>
  <c r="AP365" i="20"/>
  <c r="AO365" i="20"/>
  <c r="AN365" i="20"/>
  <c r="AM365" i="20"/>
  <c r="AL365" i="20"/>
  <c r="AK365" i="20"/>
  <c r="AJ365" i="20"/>
  <c r="AI365" i="20"/>
  <c r="AU365" i="20" s="1"/>
  <c r="AG365" i="20"/>
  <c r="P365" i="20"/>
  <c r="BK364" i="20"/>
  <c r="BJ364" i="20"/>
  <c r="BI364" i="20"/>
  <c r="BH364" i="20"/>
  <c r="BG364" i="20"/>
  <c r="BF364" i="20"/>
  <c r="BE364" i="20"/>
  <c r="BD364" i="20"/>
  <c r="BC364" i="20"/>
  <c r="BB364" i="20"/>
  <c r="BA364" i="20"/>
  <c r="AZ364" i="20"/>
  <c r="BL364" i="20" s="1"/>
  <c r="AY364" i="20"/>
  <c r="AX364" i="20"/>
  <c r="AW364" i="20"/>
  <c r="AV364" i="20"/>
  <c r="AT364" i="20"/>
  <c r="AS364" i="20"/>
  <c r="AR364" i="20"/>
  <c r="AQ364" i="20"/>
  <c r="AP364" i="20"/>
  <c r="AO364" i="20"/>
  <c r="AN364" i="20"/>
  <c r="AM364" i="20"/>
  <c r="AL364" i="20"/>
  <c r="AK364" i="20"/>
  <c r="AJ364" i="20"/>
  <c r="AI364" i="20"/>
  <c r="AU364" i="20" s="1"/>
  <c r="AG364" i="20"/>
  <c r="P364" i="20"/>
  <c r="BK363" i="20"/>
  <c r="BJ363" i="20"/>
  <c r="BI363" i="20"/>
  <c r="BH363" i="20"/>
  <c r="BG363" i="20"/>
  <c r="BF363" i="20"/>
  <c r="BE363" i="20"/>
  <c r="BD363" i="20"/>
  <c r="BC363" i="20"/>
  <c r="BB363" i="20"/>
  <c r="BA363" i="20"/>
  <c r="AZ363" i="20"/>
  <c r="BL363" i="20" s="1"/>
  <c r="AY363" i="20"/>
  <c r="AX363" i="20"/>
  <c r="AW363" i="20"/>
  <c r="AV363" i="20"/>
  <c r="AT363" i="20"/>
  <c r="AS363" i="20"/>
  <c r="AR363" i="20"/>
  <c r="AQ363" i="20"/>
  <c r="AP363" i="20"/>
  <c r="AO363" i="20"/>
  <c r="AN363" i="20"/>
  <c r="AM363" i="20"/>
  <c r="AL363" i="20"/>
  <c r="AK363" i="20"/>
  <c r="AJ363" i="20"/>
  <c r="AI363" i="20"/>
  <c r="AU363" i="20" s="1"/>
  <c r="AG363" i="20"/>
  <c r="P363" i="20"/>
  <c r="BK362" i="20"/>
  <c r="BJ362" i="20"/>
  <c r="BI362" i="20"/>
  <c r="BH362" i="20"/>
  <c r="BG362" i="20"/>
  <c r="BF362" i="20"/>
  <c r="BE362" i="20"/>
  <c r="BD362" i="20"/>
  <c r="BC362" i="20"/>
  <c r="BB362" i="20"/>
  <c r="BA362" i="20"/>
  <c r="AZ362" i="20"/>
  <c r="BL362" i="20" s="1"/>
  <c r="AY362" i="20"/>
  <c r="AX362" i="20"/>
  <c r="AW362" i="20"/>
  <c r="AV362" i="20"/>
  <c r="AT362" i="20"/>
  <c r="AS362" i="20"/>
  <c r="AR362" i="20"/>
  <c r="AQ362" i="20"/>
  <c r="AP362" i="20"/>
  <c r="AO362" i="20"/>
  <c r="AN362" i="20"/>
  <c r="AM362" i="20"/>
  <c r="AL362" i="20"/>
  <c r="AK362" i="20"/>
  <c r="AJ362" i="20"/>
  <c r="AI362" i="20"/>
  <c r="AU362" i="20" s="1"/>
  <c r="AG362" i="20"/>
  <c r="P362" i="20"/>
  <c r="BK361" i="20"/>
  <c r="BJ361" i="20"/>
  <c r="BI361" i="20"/>
  <c r="BH361" i="20"/>
  <c r="BG361" i="20"/>
  <c r="BF361" i="20"/>
  <c r="BE361" i="20"/>
  <c r="BD361" i="20"/>
  <c r="BC361" i="20"/>
  <c r="BB361" i="20"/>
  <c r="BA361" i="20"/>
  <c r="AZ361" i="20"/>
  <c r="BL361" i="20" s="1"/>
  <c r="AY361" i="20"/>
  <c r="AX361" i="20"/>
  <c r="AW361" i="20"/>
  <c r="AV361" i="20"/>
  <c r="AT361" i="20"/>
  <c r="AS361" i="20"/>
  <c r="AR361" i="20"/>
  <c r="AQ361" i="20"/>
  <c r="AP361" i="20"/>
  <c r="AO361" i="20"/>
  <c r="AN361" i="20"/>
  <c r="AM361" i="20"/>
  <c r="AL361" i="20"/>
  <c r="AK361" i="20"/>
  <c r="AJ361" i="20"/>
  <c r="AI361" i="20"/>
  <c r="AU361" i="20" s="1"/>
  <c r="AG361" i="20"/>
  <c r="P361" i="20"/>
  <c r="BK360" i="20"/>
  <c r="BJ360" i="20"/>
  <c r="BI360" i="20"/>
  <c r="BH360" i="20"/>
  <c r="BG360" i="20"/>
  <c r="BF360" i="20"/>
  <c r="BE360" i="20"/>
  <c r="BD360" i="20"/>
  <c r="BC360" i="20"/>
  <c r="BB360" i="20"/>
  <c r="BA360" i="20"/>
  <c r="AZ360" i="20"/>
  <c r="BL360" i="20" s="1"/>
  <c r="AY360" i="20"/>
  <c r="AX360" i="20"/>
  <c r="AW360" i="20"/>
  <c r="AV360" i="20"/>
  <c r="AT360" i="20"/>
  <c r="AS360" i="20"/>
  <c r="AR360" i="20"/>
  <c r="AQ360" i="20"/>
  <c r="AP360" i="20"/>
  <c r="AO360" i="20"/>
  <c r="AN360" i="20"/>
  <c r="AM360" i="20"/>
  <c r="AL360" i="20"/>
  <c r="AK360" i="20"/>
  <c r="AJ360" i="20"/>
  <c r="AI360" i="20"/>
  <c r="AU360" i="20" s="1"/>
  <c r="AG360" i="20"/>
  <c r="P360" i="20"/>
  <c r="BK359" i="20"/>
  <c r="BJ359" i="20"/>
  <c r="BI359" i="20"/>
  <c r="BH359" i="20"/>
  <c r="BG359" i="20"/>
  <c r="BF359" i="20"/>
  <c r="BE359" i="20"/>
  <c r="BD359" i="20"/>
  <c r="BC359" i="20"/>
  <c r="BB359" i="20"/>
  <c r="BA359" i="20"/>
  <c r="AZ359" i="20"/>
  <c r="BL359" i="20" s="1"/>
  <c r="AY359" i="20"/>
  <c r="AX359" i="20"/>
  <c r="AW359" i="20"/>
  <c r="AV359" i="20"/>
  <c r="AT359" i="20"/>
  <c r="AS359" i="20"/>
  <c r="AR359" i="20"/>
  <c r="AQ359" i="20"/>
  <c r="AP359" i="20"/>
  <c r="AO359" i="20"/>
  <c r="AN359" i="20"/>
  <c r="AM359" i="20"/>
  <c r="AL359" i="20"/>
  <c r="AK359" i="20"/>
  <c r="AJ359" i="20"/>
  <c r="AI359" i="20"/>
  <c r="AU359" i="20" s="1"/>
  <c r="AG359" i="20"/>
  <c r="P359" i="20"/>
  <c r="BK358" i="20"/>
  <c r="BJ358" i="20"/>
  <c r="BI358" i="20"/>
  <c r="BH358" i="20"/>
  <c r="BG358" i="20"/>
  <c r="BF358" i="20"/>
  <c r="BE358" i="20"/>
  <c r="BD358" i="20"/>
  <c r="BC358" i="20"/>
  <c r="BB358" i="20"/>
  <c r="BA358" i="20"/>
  <c r="AZ358" i="20"/>
  <c r="BL358" i="20" s="1"/>
  <c r="AY358" i="20"/>
  <c r="AX358" i="20"/>
  <c r="AW358" i="20"/>
  <c r="AV358" i="20"/>
  <c r="AT358" i="20"/>
  <c r="AS358" i="20"/>
  <c r="AR358" i="20"/>
  <c r="AQ358" i="20"/>
  <c r="AP358" i="20"/>
  <c r="AO358" i="20"/>
  <c r="AN358" i="20"/>
  <c r="AM358" i="20"/>
  <c r="AL358" i="20"/>
  <c r="AK358" i="20"/>
  <c r="AJ358" i="20"/>
  <c r="AI358" i="20"/>
  <c r="AU358" i="20" s="1"/>
  <c r="AG358" i="20"/>
  <c r="P358" i="20"/>
  <c r="BK357" i="20"/>
  <c r="BJ357" i="20"/>
  <c r="BI357" i="20"/>
  <c r="BH357" i="20"/>
  <c r="BG357" i="20"/>
  <c r="BF357" i="20"/>
  <c r="BE357" i="20"/>
  <c r="BD357" i="20"/>
  <c r="BC357" i="20"/>
  <c r="BB357" i="20"/>
  <c r="BA357" i="20"/>
  <c r="AZ357" i="20"/>
  <c r="BL357" i="20" s="1"/>
  <c r="AY357" i="20"/>
  <c r="AX357" i="20"/>
  <c r="AW357" i="20"/>
  <c r="AV357" i="20"/>
  <c r="AT357" i="20"/>
  <c r="AS357" i="20"/>
  <c r="AR357" i="20"/>
  <c r="AQ357" i="20"/>
  <c r="AP357" i="20"/>
  <c r="AO357" i="20"/>
  <c r="AN357" i="20"/>
  <c r="AM357" i="20"/>
  <c r="AL357" i="20"/>
  <c r="AK357" i="20"/>
  <c r="AJ357" i="20"/>
  <c r="AI357" i="20"/>
  <c r="AU357" i="20" s="1"/>
  <c r="AG357" i="20"/>
  <c r="P357" i="20"/>
  <c r="BK356" i="20"/>
  <c r="BJ356" i="20"/>
  <c r="BI356" i="20"/>
  <c r="BH356" i="20"/>
  <c r="BG356" i="20"/>
  <c r="BF356" i="20"/>
  <c r="BE356" i="20"/>
  <c r="BD356" i="20"/>
  <c r="BC356" i="20"/>
  <c r="BB356" i="20"/>
  <c r="BA356" i="20"/>
  <c r="AZ356" i="20"/>
  <c r="BL356" i="20" s="1"/>
  <c r="AY356" i="20"/>
  <c r="AX356" i="20"/>
  <c r="AW356" i="20"/>
  <c r="AV356" i="20"/>
  <c r="AT356" i="20"/>
  <c r="AS356" i="20"/>
  <c r="AR356" i="20"/>
  <c r="AQ356" i="20"/>
  <c r="AP356" i="20"/>
  <c r="AO356" i="20"/>
  <c r="AN356" i="20"/>
  <c r="AM356" i="20"/>
  <c r="AL356" i="20"/>
  <c r="AK356" i="20"/>
  <c r="AJ356" i="20"/>
  <c r="AI356" i="20"/>
  <c r="AU356" i="20" s="1"/>
  <c r="AG356" i="20"/>
  <c r="P356" i="20"/>
  <c r="BK355" i="20"/>
  <c r="BJ355" i="20"/>
  <c r="BI355" i="20"/>
  <c r="BH355" i="20"/>
  <c r="BG355" i="20"/>
  <c r="BF355" i="20"/>
  <c r="BE355" i="20"/>
  <c r="BD355" i="20"/>
  <c r="BC355" i="20"/>
  <c r="BB355" i="20"/>
  <c r="BA355" i="20"/>
  <c r="AZ355" i="20"/>
  <c r="BL355" i="20" s="1"/>
  <c r="AY355" i="20"/>
  <c r="AX355" i="20"/>
  <c r="AW355" i="20"/>
  <c r="AV355" i="20"/>
  <c r="AT355" i="20"/>
  <c r="AS355" i="20"/>
  <c r="AR355" i="20"/>
  <c r="AQ355" i="20"/>
  <c r="AP355" i="20"/>
  <c r="AO355" i="20"/>
  <c r="AN355" i="20"/>
  <c r="AM355" i="20"/>
  <c r="AL355" i="20"/>
  <c r="AK355" i="20"/>
  <c r="AJ355" i="20"/>
  <c r="AI355" i="20"/>
  <c r="AU355" i="20" s="1"/>
  <c r="AG355" i="20"/>
  <c r="P355" i="20"/>
  <c r="BK354" i="20"/>
  <c r="BJ354" i="20"/>
  <c r="BI354" i="20"/>
  <c r="BH354" i="20"/>
  <c r="BG354" i="20"/>
  <c r="BF354" i="20"/>
  <c r="BE354" i="20"/>
  <c r="BD354" i="20"/>
  <c r="BC354" i="20"/>
  <c r="BB354" i="20"/>
  <c r="BA354" i="20"/>
  <c r="AZ354" i="20"/>
  <c r="BL354" i="20" s="1"/>
  <c r="AY354" i="20"/>
  <c r="AX354" i="20"/>
  <c r="AW354" i="20"/>
  <c r="AV354" i="20"/>
  <c r="AT354" i="20"/>
  <c r="AS354" i="20"/>
  <c r="AR354" i="20"/>
  <c r="AQ354" i="20"/>
  <c r="AP354" i="20"/>
  <c r="AO354" i="20"/>
  <c r="AN354" i="20"/>
  <c r="AM354" i="20"/>
  <c r="AL354" i="20"/>
  <c r="AK354" i="20"/>
  <c r="AJ354" i="20"/>
  <c r="AI354" i="20"/>
  <c r="AU354" i="20" s="1"/>
  <c r="AG354" i="20"/>
  <c r="P354" i="20"/>
  <c r="BK353" i="20"/>
  <c r="BJ353" i="20"/>
  <c r="BI353" i="20"/>
  <c r="BH353" i="20"/>
  <c r="BG353" i="20"/>
  <c r="BF353" i="20"/>
  <c r="BE353" i="20"/>
  <c r="BD353" i="20"/>
  <c r="BC353" i="20"/>
  <c r="BB353" i="20"/>
  <c r="BA353" i="20"/>
  <c r="AZ353" i="20"/>
  <c r="BL353" i="20" s="1"/>
  <c r="AY353" i="20"/>
  <c r="AX353" i="20"/>
  <c r="AW353" i="20"/>
  <c r="AV353" i="20"/>
  <c r="AT353" i="20"/>
  <c r="AS353" i="20"/>
  <c r="AR353" i="20"/>
  <c r="AQ353" i="20"/>
  <c r="AP353" i="20"/>
  <c r="AO353" i="20"/>
  <c r="AN353" i="20"/>
  <c r="AM353" i="20"/>
  <c r="AL353" i="20"/>
  <c r="AK353" i="20"/>
  <c r="AJ353" i="20"/>
  <c r="AI353" i="20"/>
  <c r="AU353" i="20" s="1"/>
  <c r="AG353" i="20"/>
  <c r="P353" i="20"/>
  <c r="BK352" i="20"/>
  <c r="BJ352" i="20"/>
  <c r="BI352" i="20"/>
  <c r="BH352" i="20"/>
  <c r="BG352" i="20"/>
  <c r="BF352" i="20"/>
  <c r="BE352" i="20"/>
  <c r="BD352" i="20"/>
  <c r="BC352" i="20"/>
  <c r="BB352" i="20"/>
  <c r="BA352" i="20"/>
  <c r="AZ352" i="20"/>
  <c r="BL352" i="20" s="1"/>
  <c r="AY352" i="20"/>
  <c r="AX352" i="20"/>
  <c r="AW352" i="20"/>
  <c r="AV352" i="20"/>
  <c r="AT352" i="20"/>
  <c r="AS352" i="20"/>
  <c r="AR352" i="20"/>
  <c r="AQ352" i="20"/>
  <c r="AP352" i="20"/>
  <c r="AO352" i="20"/>
  <c r="AN352" i="20"/>
  <c r="AM352" i="20"/>
  <c r="AL352" i="20"/>
  <c r="AK352" i="20"/>
  <c r="AJ352" i="20"/>
  <c r="AI352" i="20"/>
  <c r="AU352" i="20" s="1"/>
  <c r="AG352" i="20"/>
  <c r="P352" i="20"/>
  <c r="BK351" i="20"/>
  <c r="BJ351" i="20"/>
  <c r="BI351" i="20"/>
  <c r="BH351" i="20"/>
  <c r="BG351" i="20"/>
  <c r="BF351" i="20"/>
  <c r="BE351" i="20"/>
  <c r="BD351" i="20"/>
  <c r="BC351" i="20"/>
  <c r="BB351" i="20"/>
  <c r="BA351" i="20"/>
  <c r="AZ351" i="20"/>
  <c r="BL351" i="20" s="1"/>
  <c r="AY351" i="20"/>
  <c r="AX351" i="20"/>
  <c r="AW351" i="20"/>
  <c r="AV351" i="20"/>
  <c r="AT351" i="20"/>
  <c r="AS351" i="20"/>
  <c r="AR351" i="20"/>
  <c r="AQ351" i="20"/>
  <c r="AP351" i="20"/>
  <c r="AO351" i="20"/>
  <c r="AN351" i="20"/>
  <c r="AM351" i="20"/>
  <c r="AL351" i="20"/>
  <c r="AK351" i="20"/>
  <c r="AJ351" i="20"/>
  <c r="AI351" i="20"/>
  <c r="AU351" i="20" s="1"/>
  <c r="AG351" i="20"/>
  <c r="P351" i="20"/>
  <c r="BK350" i="20"/>
  <c r="BJ350" i="20"/>
  <c r="BI350" i="20"/>
  <c r="BH350" i="20"/>
  <c r="BG350" i="20"/>
  <c r="BF350" i="20"/>
  <c r="BE350" i="20"/>
  <c r="BD350" i="20"/>
  <c r="BC350" i="20"/>
  <c r="BB350" i="20"/>
  <c r="BA350" i="20"/>
  <c r="AZ350" i="20"/>
  <c r="BL350" i="20" s="1"/>
  <c r="AY350" i="20"/>
  <c r="AX350" i="20"/>
  <c r="AW350" i="20"/>
  <c r="AV350" i="20"/>
  <c r="AT350" i="20"/>
  <c r="AS350" i="20"/>
  <c r="AR350" i="20"/>
  <c r="AQ350" i="20"/>
  <c r="AP350" i="20"/>
  <c r="AO350" i="20"/>
  <c r="AN350" i="20"/>
  <c r="AM350" i="20"/>
  <c r="AL350" i="20"/>
  <c r="AK350" i="20"/>
  <c r="AJ350" i="20"/>
  <c r="AI350" i="20"/>
  <c r="AU350" i="20" s="1"/>
  <c r="AG350" i="20"/>
  <c r="P350" i="20"/>
  <c r="BK349" i="20"/>
  <c r="BJ349" i="20"/>
  <c r="BI349" i="20"/>
  <c r="BH349" i="20"/>
  <c r="BG349" i="20"/>
  <c r="BF349" i="20"/>
  <c r="BE349" i="20"/>
  <c r="BD349" i="20"/>
  <c r="BC349" i="20"/>
  <c r="BB349" i="20"/>
  <c r="BA349" i="20"/>
  <c r="AZ349" i="20"/>
  <c r="BL349" i="20" s="1"/>
  <c r="AY349" i="20"/>
  <c r="AX349" i="20"/>
  <c r="AW349" i="20"/>
  <c r="AV349" i="20"/>
  <c r="AT349" i="20"/>
  <c r="AS349" i="20"/>
  <c r="AR349" i="20"/>
  <c r="AQ349" i="20"/>
  <c r="AP349" i="20"/>
  <c r="AO349" i="20"/>
  <c r="AN349" i="20"/>
  <c r="AM349" i="20"/>
  <c r="AL349" i="20"/>
  <c r="AK349" i="20"/>
  <c r="AJ349" i="20"/>
  <c r="AI349" i="20"/>
  <c r="AU349" i="20" s="1"/>
  <c r="AG349" i="20"/>
  <c r="P349" i="20"/>
  <c r="BK348" i="20"/>
  <c r="BJ348" i="20"/>
  <c r="BI348" i="20"/>
  <c r="BH348" i="20"/>
  <c r="BG348" i="20"/>
  <c r="BF348" i="20"/>
  <c r="BE348" i="20"/>
  <c r="BD348" i="20"/>
  <c r="BC348" i="20"/>
  <c r="BB348" i="20"/>
  <c r="BA348" i="20"/>
  <c r="AZ348" i="20"/>
  <c r="BL348" i="20" s="1"/>
  <c r="AY348" i="20"/>
  <c r="AX348" i="20"/>
  <c r="AW348" i="20"/>
  <c r="AV348" i="20"/>
  <c r="AT348" i="20"/>
  <c r="AS348" i="20"/>
  <c r="AR348" i="20"/>
  <c r="AQ348" i="20"/>
  <c r="AP348" i="20"/>
  <c r="AO348" i="20"/>
  <c r="AN348" i="20"/>
  <c r="AM348" i="20"/>
  <c r="AL348" i="20"/>
  <c r="AK348" i="20"/>
  <c r="AJ348" i="20"/>
  <c r="AI348" i="20"/>
  <c r="AU348" i="20" s="1"/>
  <c r="AG348" i="20"/>
  <c r="P348" i="20"/>
  <c r="BK347" i="20"/>
  <c r="BJ347" i="20"/>
  <c r="BI347" i="20"/>
  <c r="BH347" i="20"/>
  <c r="BG347" i="20"/>
  <c r="BF347" i="20"/>
  <c r="BE347" i="20"/>
  <c r="BD347" i="20"/>
  <c r="BC347" i="20"/>
  <c r="BB347" i="20"/>
  <c r="BA347" i="20"/>
  <c r="AZ347" i="20"/>
  <c r="BL347" i="20" s="1"/>
  <c r="AY347" i="20"/>
  <c r="AX347" i="20"/>
  <c r="AW347" i="20"/>
  <c r="AV347" i="20"/>
  <c r="AT347" i="20"/>
  <c r="AS347" i="20"/>
  <c r="AR347" i="20"/>
  <c r="AQ347" i="20"/>
  <c r="AP347" i="20"/>
  <c r="AO347" i="20"/>
  <c r="AN347" i="20"/>
  <c r="AM347" i="20"/>
  <c r="AL347" i="20"/>
  <c r="AK347" i="20"/>
  <c r="AJ347" i="20"/>
  <c r="AI347" i="20"/>
  <c r="AU347" i="20" s="1"/>
  <c r="AG347" i="20"/>
  <c r="P347" i="20"/>
  <c r="BK346" i="20"/>
  <c r="BJ346" i="20"/>
  <c r="BI346" i="20"/>
  <c r="BH346" i="20"/>
  <c r="BG346" i="20"/>
  <c r="BF346" i="20"/>
  <c r="BE346" i="20"/>
  <c r="BD346" i="20"/>
  <c r="BC346" i="20"/>
  <c r="BB346" i="20"/>
  <c r="BA346" i="20"/>
  <c r="AZ346" i="20"/>
  <c r="BL346" i="20" s="1"/>
  <c r="AY346" i="20"/>
  <c r="AX346" i="20"/>
  <c r="AW346" i="20"/>
  <c r="AV346" i="20"/>
  <c r="AT346" i="20"/>
  <c r="AS346" i="20"/>
  <c r="AR346" i="20"/>
  <c r="AQ346" i="20"/>
  <c r="AP346" i="20"/>
  <c r="AO346" i="20"/>
  <c r="AN346" i="20"/>
  <c r="AM346" i="20"/>
  <c r="AL346" i="20"/>
  <c r="AK346" i="20"/>
  <c r="AJ346" i="20"/>
  <c r="AI346" i="20"/>
  <c r="AU346" i="20" s="1"/>
  <c r="AG346" i="20"/>
  <c r="P346" i="20"/>
  <c r="BK345" i="20"/>
  <c r="BJ345" i="20"/>
  <c r="BI345" i="20"/>
  <c r="BH345" i="20"/>
  <c r="BG345" i="20"/>
  <c r="BF345" i="20"/>
  <c r="BE345" i="20"/>
  <c r="BD345" i="20"/>
  <c r="BC345" i="20"/>
  <c r="BB345" i="20"/>
  <c r="BA345" i="20"/>
  <c r="AZ345" i="20"/>
  <c r="BL345" i="20" s="1"/>
  <c r="BP345" i="20" s="1"/>
  <c r="AY345" i="20"/>
  <c r="AX345" i="20"/>
  <c r="AW345" i="20"/>
  <c r="AV345" i="20"/>
  <c r="AT345" i="20"/>
  <c r="AS345" i="20"/>
  <c r="AR345" i="20"/>
  <c r="AQ345" i="20"/>
  <c r="AP345" i="20"/>
  <c r="AO345" i="20"/>
  <c r="AN345" i="20"/>
  <c r="AM345" i="20"/>
  <c r="AL345" i="20"/>
  <c r="AK345" i="20"/>
  <c r="AJ345" i="20"/>
  <c r="AI345" i="20"/>
  <c r="AU345" i="20" s="1"/>
  <c r="AG345" i="20"/>
  <c r="P345" i="20"/>
  <c r="BK344" i="20"/>
  <c r="BJ344" i="20"/>
  <c r="BI344" i="20"/>
  <c r="BH344" i="20"/>
  <c r="BG344" i="20"/>
  <c r="BF344" i="20"/>
  <c r="BE344" i="20"/>
  <c r="BD344" i="20"/>
  <c r="BC344" i="20"/>
  <c r="BB344" i="20"/>
  <c r="BA344" i="20"/>
  <c r="AZ344" i="20"/>
  <c r="BL344" i="20" s="1"/>
  <c r="AY344" i="20"/>
  <c r="AX344" i="20"/>
  <c r="AW344" i="20"/>
  <c r="AV344" i="20"/>
  <c r="AT344" i="20"/>
  <c r="AS344" i="20"/>
  <c r="AR344" i="20"/>
  <c r="AQ344" i="20"/>
  <c r="AP344" i="20"/>
  <c r="AO344" i="20"/>
  <c r="AN344" i="20"/>
  <c r="AM344" i="20"/>
  <c r="AL344" i="20"/>
  <c r="AK344" i="20"/>
  <c r="AJ344" i="20"/>
  <c r="AI344" i="20"/>
  <c r="AU344" i="20" s="1"/>
  <c r="AG344" i="20"/>
  <c r="P344" i="20"/>
  <c r="BK343" i="20"/>
  <c r="BJ343" i="20"/>
  <c r="BI343" i="20"/>
  <c r="BH343" i="20"/>
  <c r="BG343" i="20"/>
  <c r="BF343" i="20"/>
  <c r="BE343" i="20"/>
  <c r="BD343" i="20"/>
  <c r="BC343" i="20"/>
  <c r="BB343" i="20"/>
  <c r="BA343" i="20"/>
  <c r="AZ343" i="20"/>
  <c r="BL343" i="20" s="1"/>
  <c r="AY343" i="20"/>
  <c r="AX343" i="20"/>
  <c r="AW343" i="20"/>
  <c r="AV343" i="20"/>
  <c r="AT343" i="20"/>
  <c r="AS343" i="20"/>
  <c r="AR343" i="20"/>
  <c r="AQ343" i="20"/>
  <c r="AP343" i="20"/>
  <c r="AO343" i="20"/>
  <c r="AN343" i="20"/>
  <c r="AM343" i="20"/>
  <c r="AL343" i="20"/>
  <c r="AK343" i="20"/>
  <c r="AJ343" i="20"/>
  <c r="AI343" i="20"/>
  <c r="AU343" i="20" s="1"/>
  <c r="AG343" i="20"/>
  <c r="P343" i="20"/>
  <c r="BK342" i="20"/>
  <c r="BJ342" i="20"/>
  <c r="BI342" i="20"/>
  <c r="BH342" i="20"/>
  <c r="BG342" i="20"/>
  <c r="BF342" i="20"/>
  <c r="BE342" i="20"/>
  <c r="BD342" i="20"/>
  <c r="BC342" i="20"/>
  <c r="BB342" i="20"/>
  <c r="BA342" i="20"/>
  <c r="AZ342" i="20"/>
  <c r="BL342" i="20" s="1"/>
  <c r="AY342" i="20"/>
  <c r="AX342" i="20"/>
  <c r="AW342" i="20"/>
  <c r="AV342" i="20"/>
  <c r="AT342" i="20"/>
  <c r="AS342" i="20"/>
  <c r="AR342" i="20"/>
  <c r="AQ342" i="20"/>
  <c r="AP342" i="20"/>
  <c r="AO342" i="20"/>
  <c r="AN342" i="20"/>
  <c r="AM342" i="20"/>
  <c r="AL342" i="20"/>
  <c r="AK342" i="20"/>
  <c r="AJ342" i="20"/>
  <c r="AI342" i="20"/>
  <c r="AU342" i="20" s="1"/>
  <c r="AG342" i="20"/>
  <c r="P342" i="20"/>
  <c r="BK341" i="20"/>
  <c r="BJ341" i="20"/>
  <c r="BI341" i="20"/>
  <c r="BH341" i="20"/>
  <c r="BG341" i="20"/>
  <c r="BF341" i="20"/>
  <c r="BE341" i="20"/>
  <c r="BD341" i="20"/>
  <c r="BC341" i="20"/>
  <c r="BB341" i="20"/>
  <c r="BA341" i="20"/>
  <c r="AZ341" i="20"/>
  <c r="BL341" i="20" s="1"/>
  <c r="AY341" i="20"/>
  <c r="AX341" i="20"/>
  <c r="AW341" i="20"/>
  <c r="AV341" i="20"/>
  <c r="AT341" i="20"/>
  <c r="AS341" i="20"/>
  <c r="AR341" i="20"/>
  <c r="AQ341" i="20"/>
  <c r="AP341" i="20"/>
  <c r="AO341" i="20"/>
  <c r="AN341" i="20"/>
  <c r="AM341" i="20"/>
  <c r="AL341" i="20"/>
  <c r="AK341" i="20"/>
  <c r="AJ341" i="20"/>
  <c r="AI341" i="20"/>
  <c r="AU341" i="20" s="1"/>
  <c r="AG341" i="20"/>
  <c r="P341" i="20"/>
  <c r="BK340" i="20"/>
  <c r="BJ340" i="20"/>
  <c r="BI340" i="20"/>
  <c r="BH340" i="20"/>
  <c r="BG340" i="20"/>
  <c r="BF340" i="20"/>
  <c r="BE340" i="20"/>
  <c r="BD340" i="20"/>
  <c r="BC340" i="20"/>
  <c r="BB340" i="20"/>
  <c r="BA340" i="20"/>
  <c r="AZ340" i="20"/>
  <c r="BL340" i="20" s="1"/>
  <c r="AY340" i="20"/>
  <c r="AX340" i="20"/>
  <c r="AW340" i="20"/>
  <c r="AV340" i="20"/>
  <c r="AT340" i="20"/>
  <c r="AS340" i="20"/>
  <c r="AR340" i="20"/>
  <c r="AQ340" i="20"/>
  <c r="AP340" i="20"/>
  <c r="AO340" i="20"/>
  <c r="AN340" i="20"/>
  <c r="AM340" i="20"/>
  <c r="AL340" i="20"/>
  <c r="AK340" i="20"/>
  <c r="AJ340" i="20"/>
  <c r="AI340" i="20"/>
  <c r="AU340" i="20" s="1"/>
  <c r="AG340" i="20"/>
  <c r="P340" i="20"/>
  <c r="BK339" i="20"/>
  <c r="BJ339" i="20"/>
  <c r="BI339" i="20"/>
  <c r="BH339" i="20"/>
  <c r="BG339" i="20"/>
  <c r="BF339" i="20"/>
  <c r="BE339" i="20"/>
  <c r="BD339" i="20"/>
  <c r="BC339" i="20"/>
  <c r="BB339" i="20"/>
  <c r="BA339" i="20"/>
  <c r="AZ339" i="20"/>
  <c r="BL339" i="20" s="1"/>
  <c r="AY339" i="20"/>
  <c r="AX339" i="20"/>
  <c r="AW339" i="20"/>
  <c r="AV339" i="20"/>
  <c r="AT339" i="20"/>
  <c r="AS339" i="20"/>
  <c r="AR339" i="20"/>
  <c r="AQ339" i="20"/>
  <c r="AP339" i="20"/>
  <c r="AO339" i="20"/>
  <c r="AN339" i="20"/>
  <c r="AM339" i="20"/>
  <c r="AL339" i="20"/>
  <c r="AK339" i="20"/>
  <c r="AJ339" i="20"/>
  <c r="AI339" i="20"/>
  <c r="AU339" i="20" s="1"/>
  <c r="AG339" i="20"/>
  <c r="P339" i="20"/>
  <c r="BK338" i="20"/>
  <c r="BJ338" i="20"/>
  <c r="BI338" i="20"/>
  <c r="BH338" i="20"/>
  <c r="BG338" i="20"/>
  <c r="BF338" i="20"/>
  <c r="BE338" i="20"/>
  <c r="BD338" i="20"/>
  <c r="BC338" i="20"/>
  <c r="BB338" i="20"/>
  <c r="BA338" i="20"/>
  <c r="AZ338" i="20"/>
  <c r="BL338" i="20" s="1"/>
  <c r="AY338" i="20"/>
  <c r="AX338" i="20"/>
  <c r="AW338" i="20"/>
  <c r="AV338" i="20"/>
  <c r="AT338" i="20"/>
  <c r="AS338" i="20"/>
  <c r="AR338" i="20"/>
  <c r="AQ338" i="20"/>
  <c r="AP338" i="20"/>
  <c r="AO338" i="20"/>
  <c r="AN338" i="20"/>
  <c r="AM338" i="20"/>
  <c r="AL338" i="20"/>
  <c r="AK338" i="20"/>
  <c r="AJ338" i="20"/>
  <c r="AI338" i="20"/>
  <c r="AU338" i="20" s="1"/>
  <c r="AG338" i="20"/>
  <c r="P338" i="20"/>
  <c r="BK337" i="20"/>
  <c r="BJ337" i="20"/>
  <c r="BI337" i="20"/>
  <c r="BH337" i="20"/>
  <c r="BG337" i="20"/>
  <c r="BF337" i="20"/>
  <c r="BE337" i="20"/>
  <c r="BD337" i="20"/>
  <c r="BC337" i="20"/>
  <c r="BB337" i="20"/>
  <c r="BA337" i="20"/>
  <c r="AZ337" i="20"/>
  <c r="BL337" i="20" s="1"/>
  <c r="AY337" i="20"/>
  <c r="AX337" i="20"/>
  <c r="AW337" i="20"/>
  <c r="AV337" i="20"/>
  <c r="AT337" i="20"/>
  <c r="AS337" i="20"/>
  <c r="AR337" i="20"/>
  <c r="AQ337" i="20"/>
  <c r="AP337" i="20"/>
  <c r="AO337" i="20"/>
  <c r="AN337" i="20"/>
  <c r="AM337" i="20"/>
  <c r="AL337" i="20"/>
  <c r="AK337" i="20"/>
  <c r="AJ337" i="20"/>
  <c r="AI337" i="20"/>
  <c r="AU337" i="20" s="1"/>
  <c r="AG337" i="20"/>
  <c r="P337" i="20"/>
  <c r="BK336" i="20"/>
  <c r="BJ336" i="20"/>
  <c r="BI336" i="20"/>
  <c r="BH336" i="20"/>
  <c r="BG336" i="20"/>
  <c r="BF336" i="20"/>
  <c r="BE336" i="20"/>
  <c r="BD336" i="20"/>
  <c r="BC336" i="20"/>
  <c r="BB336" i="20"/>
  <c r="BA336" i="20"/>
  <c r="AZ336" i="20"/>
  <c r="BL336" i="20" s="1"/>
  <c r="AY336" i="20"/>
  <c r="AX336" i="20"/>
  <c r="AW336" i="20"/>
  <c r="AV336" i="20"/>
  <c r="AT336" i="20"/>
  <c r="AS336" i="20"/>
  <c r="AR336" i="20"/>
  <c r="AQ336" i="20"/>
  <c r="AP336" i="20"/>
  <c r="AO336" i="20"/>
  <c r="AN336" i="20"/>
  <c r="AM336" i="20"/>
  <c r="AL336" i="20"/>
  <c r="AK336" i="20"/>
  <c r="AJ336" i="20"/>
  <c r="AI336" i="20"/>
  <c r="AU336" i="20" s="1"/>
  <c r="AG336" i="20"/>
  <c r="P336" i="20"/>
  <c r="BK335" i="20"/>
  <c r="BJ335" i="20"/>
  <c r="BI335" i="20"/>
  <c r="BH335" i="20"/>
  <c r="BG335" i="20"/>
  <c r="BF335" i="20"/>
  <c r="BE335" i="20"/>
  <c r="BD335" i="20"/>
  <c r="BC335" i="20"/>
  <c r="BB335" i="20"/>
  <c r="BA335" i="20"/>
  <c r="AZ335" i="20"/>
  <c r="BL335" i="20" s="1"/>
  <c r="BP335" i="20" s="1"/>
  <c r="BP415" i="20" s="1"/>
  <c r="AY335" i="20"/>
  <c r="AX335" i="20"/>
  <c r="AW335" i="20"/>
  <c r="AV335" i="20"/>
  <c r="AT335" i="20"/>
  <c r="AS335" i="20"/>
  <c r="AR335" i="20"/>
  <c r="AQ335" i="20"/>
  <c r="AP335" i="20"/>
  <c r="AO335" i="20"/>
  <c r="AN335" i="20"/>
  <c r="AM335" i="20"/>
  <c r="AL335" i="20"/>
  <c r="AK335" i="20"/>
  <c r="AJ335" i="20"/>
  <c r="AI335" i="20"/>
  <c r="AU335" i="20" s="1"/>
  <c r="AG335" i="20"/>
  <c r="P335" i="20"/>
  <c r="BK334" i="20"/>
  <c r="BJ334" i="20"/>
  <c r="BI334" i="20"/>
  <c r="BH334" i="20"/>
  <c r="BG334" i="20"/>
  <c r="BF334" i="20"/>
  <c r="BE334" i="20"/>
  <c r="BD334" i="20"/>
  <c r="BC334" i="20"/>
  <c r="BB334" i="20"/>
  <c r="BA334" i="20"/>
  <c r="AZ334" i="20"/>
  <c r="BL334" i="20" s="1"/>
  <c r="AY334" i="20"/>
  <c r="AX334" i="20"/>
  <c r="AW334" i="20"/>
  <c r="AV334" i="20"/>
  <c r="AT334" i="20"/>
  <c r="AS334" i="20"/>
  <c r="AR334" i="20"/>
  <c r="AQ334" i="20"/>
  <c r="AP334" i="20"/>
  <c r="AO334" i="20"/>
  <c r="AN334" i="20"/>
  <c r="AM334" i="20"/>
  <c r="AL334" i="20"/>
  <c r="AK334" i="20"/>
  <c r="AJ334" i="20"/>
  <c r="AI334" i="20"/>
  <c r="AU334" i="20" s="1"/>
  <c r="AG334" i="20"/>
  <c r="P334" i="20"/>
  <c r="BK333" i="20"/>
  <c r="BJ333" i="20"/>
  <c r="BI333" i="20"/>
  <c r="BH333" i="20"/>
  <c r="BG333" i="20"/>
  <c r="BF333" i="20"/>
  <c r="BE333" i="20"/>
  <c r="BD333" i="20"/>
  <c r="BC333" i="20"/>
  <c r="BB333" i="20"/>
  <c r="BA333" i="20"/>
  <c r="AZ333" i="20"/>
  <c r="BL333" i="20" s="1"/>
  <c r="AY333" i="20"/>
  <c r="AX333" i="20"/>
  <c r="AW333" i="20"/>
  <c r="AV333" i="20"/>
  <c r="AT333" i="20"/>
  <c r="AS333" i="20"/>
  <c r="AR333" i="20"/>
  <c r="AQ333" i="20"/>
  <c r="AP333" i="20"/>
  <c r="AO333" i="20"/>
  <c r="AN333" i="20"/>
  <c r="AM333" i="20"/>
  <c r="AL333" i="20"/>
  <c r="AK333" i="20"/>
  <c r="AJ333" i="20"/>
  <c r="AI333" i="20"/>
  <c r="AU333" i="20" s="1"/>
  <c r="AG333" i="20"/>
  <c r="P333" i="20"/>
  <c r="BK332" i="20"/>
  <c r="BJ332" i="20"/>
  <c r="BI332" i="20"/>
  <c r="BH332" i="20"/>
  <c r="BG332" i="20"/>
  <c r="BF332" i="20"/>
  <c r="BE332" i="20"/>
  <c r="BD332" i="20"/>
  <c r="BC332" i="20"/>
  <c r="BB332" i="20"/>
  <c r="BA332" i="20"/>
  <c r="AZ332" i="20"/>
  <c r="BL332" i="20" s="1"/>
  <c r="AY332" i="20"/>
  <c r="AX332" i="20"/>
  <c r="AW332" i="20"/>
  <c r="AV332" i="20"/>
  <c r="AT332" i="20"/>
  <c r="AS332" i="20"/>
  <c r="AR332" i="20"/>
  <c r="AQ332" i="20"/>
  <c r="AP332" i="20"/>
  <c r="AO332" i="20"/>
  <c r="AN332" i="20"/>
  <c r="AM332" i="20"/>
  <c r="AL332" i="20"/>
  <c r="AK332" i="20"/>
  <c r="AJ332" i="20"/>
  <c r="AI332" i="20"/>
  <c r="AU332" i="20" s="1"/>
  <c r="AG332" i="20"/>
  <c r="P332" i="20"/>
  <c r="BK331" i="20"/>
  <c r="BJ331" i="20"/>
  <c r="BI331" i="20"/>
  <c r="BH331" i="20"/>
  <c r="BG331" i="20"/>
  <c r="BF331" i="20"/>
  <c r="BE331" i="20"/>
  <c r="BD331" i="20"/>
  <c r="BC331" i="20"/>
  <c r="BB331" i="20"/>
  <c r="BA331" i="20"/>
  <c r="AZ331" i="20"/>
  <c r="BL331" i="20" s="1"/>
  <c r="AY331" i="20"/>
  <c r="AX331" i="20"/>
  <c r="AW331" i="20"/>
  <c r="AV331" i="20"/>
  <c r="AT331" i="20"/>
  <c r="AS331" i="20"/>
  <c r="AR331" i="20"/>
  <c r="AQ331" i="20"/>
  <c r="AP331" i="20"/>
  <c r="AO331" i="20"/>
  <c r="AN331" i="20"/>
  <c r="AM331" i="20"/>
  <c r="AL331" i="20"/>
  <c r="AK331" i="20"/>
  <c r="AJ331" i="20"/>
  <c r="AI331" i="20"/>
  <c r="AU331" i="20" s="1"/>
  <c r="AG331" i="20"/>
  <c r="P331" i="20"/>
  <c r="BK330" i="20"/>
  <c r="BJ330" i="20"/>
  <c r="BI330" i="20"/>
  <c r="BH330" i="20"/>
  <c r="BG330" i="20"/>
  <c r="BF330" i="20"/>
  <c r="BE330" i="20"/>
  <c r="BD330" i="20"/>
  <c r="BC330" i="20"/>
  <c r="BB330" i="20"/>
  <c r="BA330" i="20"/>
  <c r="AZ330" i="20"/>
  <c r="BL330" i="20" s="1"/>
  <c r="AY330" i="20"/>
  <c r="AX330" i="20"/>
  <c r="AW330" i="20"/>
  <c r="AV330" i="20"/>
  <c r="AT330" i="20"/>
  <c r="AS330" i="20"/>
  <c r="AR330" i="20"/>
  <c r="AQ330" i="20"/>
  <c r="AP330" i="20"/>
  <c r="AO330" i="20"/>
  <c r="AN330" i="20"/>
  <c r="AM330" i="20"/>
  <c r="AL330" i="20"/>
  <c r="AK330" i="20"/>
  <c r="AJ330" i="20"/>
  <c r="AI330" i="20"/>
  <c r="AU330" i="20" s="1"/>
  <c r="AG330" i="20"/>
  <c r="P330" i="20"/>
  <c r="BK329" i="20"/>
  <c r="BJ329" i="20"/>
  <c r="BI329" i="20"/>
  <c r="BH329" i="20"/>
  <c r="BG329" i="20"/>
  <c r="BF329" i="20"/>
  <c r="BE329" i="20"/>
  <c r="BD329" i="20"/>
  <c r="BC329" i="20"/>
  <c r="BB329" i="20"/>
  <c r="BA329" i="20"/>
  <c r="AZ329" i="20"/>
  <c r="BL329" i="20" s="1"/>
  <c r="AY329" i="20"/>
  <c r="AX329" i="20"/>
  <c r="AW329" i="20"/>
  <c r="AV329" i="20"/>
  <c r="AT329" i="20"/>
  <c r="AS329" i="20"/>
  <c r="AR329" i="20"/>
  <c r="AQ329" i="20"/>
  <c r="AP329" i="20"/>
  <c r="AO329" i="20"/>
  <c r="AN329" i="20"/>
  <c r="AM329" i="20"/>
  <c r="AL329" i="20"/>
  <c r="AK329" i="20"/>
  <c r="AJ329" i="20"/>
  <c r="AI329" i="20"/>
  <c r="AU329" i="20" s="1"/>
  <c r="AG329" i="20"/>
  <c r="P329" i="20"/>
  <c r="BK328" i="20"/>
  <c r="BJ328" i="20"/>
  <c r="BI328" i="20"/>
  <c r="BH328" i="20"/>
  <c r="BG328" i="20"/>
  <c r="BF328" i="20"/>
  <c r="BE328" i="20"/>
  <c r="BD328" i="20"/>
  <c r="BC328" i="20"/>
  <c r="BB328" i="20"/>
  <c r="BA328" i="20"/>
  <c r="AZ328" i="20"/>
  <c r="BL328" i="20" s="1"/>
  <c r="AY328" i="20"/>
  <c r="AX328" i="20"/>
  <c r="AW328" i="20"/>
  <c r="AV328" i="20"/>
  <c r="AT328" i="20"/>
  <c r="AS328" i="20"/>
  <c r="AR328" i="20"/>
  <c r="AQ328" i="20"/>
  <c r="AP328" i="20"/>
  <c r="AO328" i="20"/>
  <c r="AN328" i="20"/>
  <c r="AM328" i="20"/>
  <c r="AL328" i="20"/>
  <c r="AK328" i="20"/>
  <c r="AJ328" i="20"/>
  <c r="AI328" i="20"/>
  <c r="AU328" i="20" s="1"/>
  <c r="AG328" i="20"/>
  <c r="P328" i="20"/>
  <c r="BK327" i="20"/>
  <c r="BJ327" i="20"/>
  <c r="BI327" i="20"/>
  <c r="BH327" i="20"/>
  <c r="BG327" i="20"/>
  <c r="BF327" i="20"/>
  <c r="BE327" i="20"/>
  <c r="BD327" i="20"/>
  <c r="BC327" i="20"/>
  <c r="BB327" i="20"/>
  <c r="BA327" i="20"/>
  <c r="AZ327" i="20"/>
  <c r="BL327" i="20" s="1"/>
  <c r="AY327" i="20"/>
  <c r="AX327" i="20"/>
  <c r="AW327" i="20"/>
  <c r="AV327" i="20"/>
  <c r="AT327" i="20"/>
  <c r="AS327" i="20"/>
  <c r="AR327" i="20"/>
  <c r="AQ327" i="20"/>
  <c r="AP327" i="20"/>
  <c r="AO327" i="20"/>
  <c r="AN327" i="20"/>
  <c r="AM327" i="20"/>
  <c r="AL327" i="20"/>
  <c r="AK327" i="20"/>
  <c r="AJ327" i="20"/>
  <c r="AI327" i="20"/>
  <c r="AU327" i="20" s="1"/>
  <c r="AG327" i="20"/>
  <c r="P327" i="20"/>
  <c r="BK326" i="20"/>
  <c r="BJ326" i="20"/>
  <c r="BI326" i="20"/>
  <c r="BH326" i="20"/>
  <c r="BG326" i="20"/>
  <c r="BF326" i="20"/>
  <c r="BE326" i="20"/>
  <c r="BD326" i="20"/>
  <c r="BC326" i="20"/>
  <c r="BB326" i="20"/>
  <c r="BA326" i="20"/>
  <c r="AZ326" i="20"/>
  <c r="BL326" i="20" s="1"/>
  <c r="AY326" i="20"/>
  <c r="AX326" i="20"/>
  <c r="AW326" i="20"/>
  <c r="AV326" i="20"/>
  <c r="AT326" i="20"/>
  <c r="AS326" i="20"/>
  <c r="AR326" i="20"/>
  <c r="AQ326" i="20"/>
  <c r="AP326" i="20"/>
  <c r="AO326" i="20"/>
  <c r="AN326" i="20"/>
  <c r="AM326" i="20"/>
  <c r="AL326" i="20"/>
  <c r="AK326" i="20"/>
  <c r="AJ326" i="20"/>
  <c r="AI326" i="20"/>
  <c r="AU326" i="20" s="1"/>
  <c r="AG326" i="20"/>
  <c r="P326" i="20"/>
  <c r="BK325" i="20"/>
  <c r="BJ325" i="20"/>
  <c r="BI325" i="20"/>
  <c r="BH325" i="20"/>
  <c r="BG325" i="20"/>
  <c r="BF325" i="20"/>
  <c r="BE325" i="20"/>
  <c r="BD325" i="20"/>
  <c r="BC325" i="20"/>
  <c r="BB325" i="20"/>
  <c r="BA325" i="20"/>
  <c r="AZ325" i="20"/>
  <c r="BL325" i="20" s="1"/>
  <c r="AY325" i="20"/>
  <c r="AX325" i="20"/>
  <c r="AW325" i="20"/>
  <c r="AV325" i="20"/>
  <c r="AT325" i="20"/>
  <c r="AS325" i="20"/>
  <c r="AR325" i="20"/>
  <c r="AQ325" i="20"/>
  <c r="AP325" i="20"/>
  <c r="AO325" i="20"/>
  <c r="AN325" i="20"/>
  <c r="AM325" i="20"/>
  <c r="AL325" i="20"/>
  <c r="AK325" i="20"/>
  <c r="AJ325" i="20"/>
  <c r="AI325" i="20"/>
  <c r="AU325" i="20" s="1"/>
  <c r="AG325" i="20"/>
  <c r="P325" i="20"/>
  <c r="BK324" i="20"/>
  <c r="BJ324" i="20"/>
  <c r="BI324" i="20"/>
  <c r="BH324" i="20"/>
  <c r="BG324" i="20"/>
  <c r="BF324" i="20"/>
  <c r="BE324" i="20"/>
  <c r="BD324" i="20"/>
  <c r="BC324" i="20"/>
  <c r="BB324" i="20"/>
  <c r="BA324" i="20"/>
  <c r="AZ324" i="20"/>
  <c r="BL324" i="20" s="1"/>
  <c r="AY324" i="20"/>
  <c r="AX324" i="20"/>
  <c r="AW324" i="20"/>
  <c r="AV324" i="20"/>
  <c r="AT324" i="20"/>
  <c r="AS324" i="20"/>
  <c r="AR324" i="20"/>
  <c r="AQ324" i="20"/>
  <c r="AP324" i="20"/>
  <c r="AO324" i="20"/>
  <c r="AN324" i="20"/>
  <c r="AM324" i="20"/>
  <c r="AL324" i="20"/>
  <c r="AK324" i="20"/>
  <c r="AJ324" i="20"/>
  <c r="AI324" i="20"/>
  <c r="AU324" i="20" s="1"/>
  <c r="AG324" i="20"/>
  <c r="P324" i="20"/>
  <c r="BK323" i="20"/>
  <c r="BJ323" i="20"/>
  <c r="BI323" i="20"/>
  <c r="BH323" i="20"/>
  <c r="BG323" i="20"/>
  <c r="BF323" i="20"/>
  <c r="BE323" i="20"/>
  <c r="BD323" i="20"/>
  <c r="BC323" i="20"/>
  <c r="BB323" i="20"/>
  <c r="BA323" i="20"/>
  <c r="AZ323" i="20"/>
  <c r="BL323" i="20" s="1"/>
  <c r="AY323" i="20"/>
  <c r="AX323" i="20"/>
  <c r="AW323" i="20"/>
  <c r="AV323" i="20"/>
  <c r="AT323" i="20"/>
  <c r="AS323" i="20"/>
  <c r="AR323" i="20"/>
  <c r="AQ323" i="20"/>
  <c r="AP323" i="20"/>
  <c r="AO323" i="20"/>
  <c r="AN323" i="20"/>
  <c r="AM323" i="20"/>
  <c r="AL323" i="20"/>
  <c r="AK323" i="20"/>
  <c r="AJ323" i="20"/>
  <c r="AI323" i="20"/>
  <c r="AU323" i="20" s="1"/>
  <c r="AG323" i="20"/>
  <c r="P323" i="20"/>
  <c r="BK322" i="20"/>
  <c r="BJ322" i="20"/>
  <c r="BI322" i="20"/>
  <c r="BH322" i="20"/>
  <c r="BG322" i="20"/>
  <c r="BF322" i="20"/>
  <c r="BE322" i="20"/>
  <c r="BD322" i="20"/>
  <c r="BC322" i="20"/>
  <c r="BB322" i="20"/>
  <c r="BA322" i="20"/>
  <c r="AZ322" i="20"/>
  <c r="BL322" i="20" s="1"/>
  <c r="AY322" i="20"/>
  <c r="AX322" i="20"/>
  <c r="AW322" i="20"/>
  <c r="AV322" i="20"/>
  <c r="AT322" i="20"/>
  <c r="AS322" i="20"/>
  <c r="AR322" i="20"/>
  <c r="AQ322" i="20"/>
  <c r="AP322" i="20"/>
  <c r="AO322" i="20"/>
  <c r="AN322" i="20"/>
  <c r="AM322" i="20"/>
  <c r="AL322" i="20"/>
  <c r="AK322" i="20"/>
  <c r="AJ322" i="20"/>
  <c r="AI322" i="20"/>
  <c r="AU322" i="20" s="1"/>
  <c r="AG322" i="20"/>
  <c r="P322" i="20"/>
  <c r="BK321" i="20"/>
  <c r="BJ321" i="20"/>
  <c r="BI321" i="20"/>
  <c r="BH321" i="20"/>
  <c r="BG321" i="20"/>
  <c r="BF321" i="20"/>
  <c r="BE321" i="20"/>
  <c r="BD321" i="20"/>
  <c r="BC321" i="20"/>
  <c r="BB321" i="20"/>
  <c r="BA321" i="20"/>
  <c r="AZ321" i="20"/>
  <c r="BL321" i="20" s="1"/>
  <c r="AY321" i="20"/>
  <c r="AX321" i="20"/>
  <c r="AW321" i="20"/>
  <c r="AV321" i="20"/>
  <c r="AT321" i="20"/>
  <c r="AS321" i="20"/>
  <c r="AR321" i="20"/>
  <c r="AQ321" i="20"/>
  <c r="AP321" i="20"/>
  <c r="AO321" i="20"/>
  <c r="AN321" i="20"/>
  <c r="AM321" i="20"/>
  <c r="AL321" i="20"/>
  <c r="AK321" i="20"/>
  <c r="AJ321" i="20"/>
  <c r="AI321" i="20"/>
  <c r="AU321" i="20" s="1"/>
  <c r="AG321" i="20"/>
  <c r="P321" i="20"/>
  <c r="BK320" i="20"/>
  <c r="BJ320" i="20"/>
  <c r="BI320" i="20"/>
  <c r="BH320" i="20"/>
  <c r="BG320" i="20"/>
  <c r="BF320" i="20"/>
  <c r="BE320" i="20"/>
  <c r="BD320" i="20"/>
  <c r="BC320" i="20"/>
  <c r="BB320" i="20"/>
  <c r="BA320" i="20"/>
  <c r="AZ320" i="20"/>
  <c r="BL320" i="20" s="1"/>
  <c r="AY320" i="20"/>
  <c r="AX320" i="20"/>
  <c r="AW320" i="20"/>
  <c r="AV320" i="20"/>
  <c r="AT320" i="20"/>
  <c r="AS320" i="20"/>
  <c r="AR320" i="20"/>
  <c r="AQ320" i="20"/>
  <c r="AP320" i="20"/>
  <c r="AO320" i="20"/>
  <c r="AN320" i="20"/>
  <c r="AM320" i="20"/>
  <c r="AL320" i="20"/>
  <c r="AK320" i="20"/>
  <c r="AJ320" i="20"/>
  <c r="AI320" i="20"/>
  <c r="AU320" i="20" s="1"/>
  <c r="AG320" i="20"/>
  <c r="P320" i="20"/>
  <c r="BK319" i="20"/>
  <c r="BJ319" i="20"/>
  <c r="BI319" i="20"/>
  <c r="BH319" i="20"/>
  <c r="BG319" i="20"/>
  <c r="BF319" i="20"/>
  <c r="BE319" i="20"/>
  <c r="BD319" i="20"/>
  <c r="BC319" i="20"/>
  <c r="BB319" i="20"/>
  <c r="BA319" i="20"/>
  <c r="AZ319" i="20"/>
  <c r="BL319" i="20" s="1"/>
  <c r="AY319" i="20"/>
  <c r="AX319" i="20"/>
  <c r="AW319" i="20"/>
  <c r="AV319" i="20"/>
  <c r="AT319" i="20"/>
  <c r="AS319" i="20"/>
  <c r="AR319" i="20"/>
  <c r="AQ319" i="20"/>
  <c r="AP319" i="20"/>
  <c r="AO319" i="20"/>
  <c r="AN319" i="20"/>
  <c r="AM319" i="20"/>
  <c r="AL319" i="20"/>
  <c r="AK319" i="20"/>
  <c r="AJ319" i="20"/>
  <c r="AI319" i="20"/>
  <c r="AU319" i="20" s="1"/>
  <c r="AG319" i="20"/>
  <c r="P319" i="20"/>
  <c r="BK318" i="20"/>
  <c r="BJ318" i="20"/>
  <c r="BI318" i="20"/>
  <c r="BH318" i="20"/>
  <c r="BG318" i="20"/>
  <c r="BF318" i="20"/>
  <c r="BE318" i="20"/>
  <c r="BD318" i="20"/>
  <c r="BC318" i="20"/>
  <c r="BB318" i="20"/>
  <c r="BA318" i="20"/>
  <c r="AZ318" i="20"/>
  <c r="BL318" i="20" s="1"/>
  <c r="AY318" i="20"/>
  <c r="AX318" i="20"/>
  <c r="AW318" i="20"/>
  <c r="AV318" i="20"/>
  <c r="AT318" i="20"/>
  <c r="AS318" i="20"/>
  <c r="AR318" i="20"/>
  <c r="AQ318" i="20"/>
  <c r="AP318" i="20"/>
  <c r="AO318" i="20"/>
  <c r="AN318" i="20"/>
  <c r="AM318" i="20"/>
  <c r="AL318" i="20"/>
  <c r="AK318" i="20"/>
  <c r="AJ318" i="20"/>
  <c r="AI318" i="20"/>
  <c r="AU318" i="20" s="1"/>
  <c r="AG318" i="20"/>
  <c r="P318" i="20"/>
  <c r="BK317" i="20"/>
  <c r="BJ317" i="20"/>
  <c r="BI317" i="20"/>
  <c r="BH317" i="20"/>
  <c r="BG317" i="20"/>
  <c r="BF317" i="20"/>
  <c r="BE317" i="20"/>
  <c r="BD317" i="20"/>
  <c r="BC317" i="20"/>
  <c r="BB317" i="20"/>
  <c r="BA317" i="20"/>
  <c r="AZ317" i="20"/>
  <c r="BL317" i="20" s="1"/>
  <c r="AY317" i="20"/>
  <c r="AX317" i="20"/>
  <c r="AW317" i="20"/>
  <c r="AV317" i="20"/>
  <c r="AT317" i="20"/>
  <c r="AS317" i="20"/>
  <c r="AR317" i="20"/>
  <c r="AQ317" i="20"/>
  <c r="AP317" i="20"/>
  <c r="AO317" i="20"/>
  <c r="AN317" i="20"/>
  <c r="AM317" i="20"/>
  <c r="AL317" i="20"/>
  <c r="AK317" i="20"/>
  <c r="AJ317" i="20"/>
  <c r="AI317" i="20"/>
  <c r="AU317" i="20" s="1"/>
  <c r="AG317" i="20"/>
  <c r="P317" i="20"/>
  <c r="BK316" i="20"/>
  <c r="BJ316" i="20"/>
  <c r="BI316" i="20"/>
  <c r="BH316" i="20"/>
  <c r="BG316" i="20"/>
  <c r="BF316" i="20"/>
  <c r="BE316" i="20"/>
  <c r="BD316" i="20"/>
  <c r="BC316" i="20"/>
  <c r="BB316" i="20"/>
  <c r="BA316" i="20"/>
  <c r="AZ316" i="20"/>
  <c r="BL316" i="20" s="1"/>
  <c r="AY316" i="20"/>
  <c r="AX316" i="20"/>
  <c r="AW316" i="20"/>
  <c r="AV316" i="20"/>
  <c r="AT316" i="20"/>
  <c r="AS316" i="20"/>
  <c r="AR316" i="20"/>
  <c r="AQ316" i="20"/>
  <c r="AP316" i="20"/>
  <c r="AO316" i="20"/>
  <c r="AN316" i="20"/>
  <c r="AM316" i="20"/>
  <c r="AL316" i="20"/>
  <c r="AK316" i="20"/>
  <c r="AJ316" i="20"/>
  <c r="AI316" i="20"/>
  <c r="AU316" i="20" s="1"/>
  <c r="AG316" i="20"/>
  <c r="P316" i="20"/>
  <c r="BK315" i="20"/>
  <c r="BJ315" i="20"/>
  <c r="BI315" i="20"/>
  <c r="BH315" i="20"/>
  <c r="BG315" i="20"/>
  <c r="BF315" i="20"/>
  <c r="BE315" i="20"/>
  <c r="BD315" i="20"/>
  <c r="BC315" i="20"/>
  <c r="BB315" i="20"/>
  <c r="BA315" i="20"/>
  <c r="AZ315" i="20"/>
  <c r="BL315" i="20" s="1"/>
  <c r="AY315" i="20"/>
  <c r="AX315" i="20"/>
  <c r="AW315" i="20"/>
  <c r="AV315" i="20"/>
  <c r="AT315" i="20"/>
  <c r="AS315" i="20"/>
  <c r="AR315" i="20"/>
  <c r="AQ315" i="20"/>
  <c r="AP315" i="20"/>
  <c r="AO315" i="20"/>
  <c r="AN315" i="20"/>
  <c r="AM315" i="20"/>
  <c r="AL315" i="20"/>
  <c r="AK315" i="20"/>
  <c r="AJ315" i="20"/>
  <c r="AI315" i="20"/>
  <c r="AU315" i="20" s="1"/>
  <c r="AG315" i="20"/>
  <c r="P315" i="20"/>
  <c r="BK314" i="20"/>
  <c r="BJ314" i="20"/>
  <c r="BI314" i="20"/>
  <c r="BH314" i="20"/>
  <c r="BG314" i="20"/>
  <c r="BF314" i="20"/>
  <c r="BE314" i="20"/>
  <c r="BD314" i="20"/>
  <c r="BC314" i="20"/>
  <c r="BB314" i="20"/>
  <c r="BA314" i="20"/>
  <c r="AZ314" i="20"/>
  <c r="BL314" i="20" s="1"/>
  <c r="AY314" i="20"/>
  <c r="AX314" i="20"/>
  <c r="AW314" i="20"/>
  <c r="AV314" i="20"/>
  <c r="AT314" i="20"/>
  <c r="AS314" i="20"/>
  <c r="AR314" i="20"/>
  <c r="AQ314" i="20"/>
  <c r="AP314" i="20"/>
  <c r="AO314" i="20"/>
  <c r="AN314" i="20"/>
  <c r="AM314" i="20"/>
  <c r="AL314" i="20"/>
  <c r="AK314" i="20"/>
  <c r="AJ314" i="20"/>
  <c r="AI314" i="20"/>
  <c r="AU314" i="20" s="1"/>
  <c r="AG314" i="20"/>
  <c r="P314" i="20"/>
  <c r="BK313" i="20"/>
  <c r="BJ313" i="20"/>
  <c r="BI313" i="20"/>
  <c r="BH313" i="20"/>
  <c r="BG313" i="20"/>
  <c r="BF313" i="20"/>
  <c r="BE313" i="20"/>
  <c r="BD313" i="20"/>
  <c r="BC313" i="20"/>
  <c r="BB313" i="20"/>
  <c r="BA313" i="20"/>
  <c r="AZ313" i="20"/>
  <c r="BL313" i="20" s="1"/>
  <c r="AY313" i="20"/>
  <c r="AX313" i="20"/>
  <c r="AW313" i="20"/>
  <c r="AV313" i="20"/>
  <c r="AT313" i="20"/>
  <c r="AS313" i="20"/>
  <c r="AR313" i="20"/>
  <c r="AQ313" i="20"/>
  <c r="AP313" i="20"/>
  <c r="AO313" i="20"/>
  <c r="AN313" i="20"/>
  <c r="AM313" i="20"/>
  <c r="AL313" i="20"/>
  <c r="AK313" i="20"/>
  <c r="AJ313" i="20"/>
  <c r="AI313" i="20"/>
  <c r="AU313" i="20" s="1"/>
  <c r="AG313" i="20"/>
  <c r="P313" i="20"/>
  <c r="BK312" i="20"/>
  <c r="BJ312" i="20"/>
  <c r="BI312" i="20"/>
  <c r="BH312" i="20"/>
  <c r="BG312" i="20"/>
  <c r="BF312" i="20"/>
  <c r="BE312" i="20"/>
  <c r="BD312" i="20"/>
  <c r="BC312" i="20"/>
  <c r="BB312" i="20"/>
  <c r="BA312" i="20"/>
  <c r="AZ312" i="20"/>
  <c r="BL312" i="20" s="1"/>
  <c r="AY312" i="20"/>
  <c r="AX312" i="20"/>
  <c r="AW312" i="20"/>
  <c r="AV312" i="20"/>
  <c r="AT312" i="20"/>
  <c r="AS312" i="20"/>
  <c r="AR312" i="20"/>
  <c r="AQ312" i="20"/>
  <c r="AP312" i="20"/>
  <c r="AO312" i="20"/>
  <c r="AN312" i="20"/>
  <c r="AM312" i="20"/>
  <c r="AL312" i="20"/>
  <c r="AK312" i="20"/>
  <c r="AJ312" i="20"/>
  <c r="AI312" i="20"/>
  <c r="AU312" i="20" s="1"/>
  <c r="AG312" i="20"/>
  <c r="P312" i="20"/>
  <c r="BK311" i="20"/>
  <c r="BJ311" i="20"/>
  <c r="BI311" i="20"/>
  <c r="BH311" i="20"/>
  <c r="BG311" i="20"/>
  <c r="BF311" i="20"/>
  <c r="BE311" i="20"/>
  <c r="BD311" i="20"/>
  <c r="BC311" i="20"/>
  <c r="BB311" i="20"/>
  <c r="BA311" i="20"/>
  <c r="AZ311" i="20"/>
  <c r="BL311" i="20" s="1"/>
  <c r="AY311" i="20"/>
  <c r="AX311" i="20"/>
  <c r="AW311" i="20"/>
  <c r="AV311" i="20"/>
  <c r="AT311" i="20"/>
  <c r="AS311" i="20"/>
  <c r="AR311" i="20"/>
  <c r="AQ311" i="20"/>
  <c r="AP311" i="20"/>
  <c r="AO311" i="20"/>
  <c r="AN311" i="20"/>
  <c r="AM311" i="20"/>
  <c r="AL311" i="20"/>
  <c r="AK311" i="20"/>
  <c r="AJ311" i="20"/>
  <c r="AI311" i="20"/>
  <c r="AU311" i="20" s="1"/>
  <c r="AG311" i="20"/>
  <c r="P311" i="20"/>
  <c r="BK310" i="20"/>
  <c r="BJ310" i="20"/>
  <c r="BI310" i="20"/>
  <c r="BH310" i="20"/>
  <c r="BG310" i="20"/>
  <c r="BF310" i="20"/>
  <c r="BE310" i="20"/>
  <c r="BD310" i="20"/>
  <c r="BC310" i="20"/>
  <c r="BB310" i="20"/>
  <c r="BA310" i="20"/>
  <c r="AZ310" i="20"/>
  <c r="BL310" i="20" s="1"/>
  <c r="AY310" i="20"/>
  <c r="AX310" i="20"/>
  <c r="AW310" i="20"/>
  <c r="AV310" i="20"/>
  <c r="AT310" i="20"/>
  <c r="AS310" i="20"/>
  <c r="AR310" i="20"/>
  <c r="AQ310" i="20"/>
  <c r="AP310" i="20"/>
  <c r="AO310" i="20"/>
  <c r="AN310" i="20"/>
  <c r="AM310" i="20"/>
  <c r="AL310" i="20"/>
  <c r="AK310" i="20"/>
  <c r="AJ310" i="20"/>
  <c r="AI310" i="20"/>
  <c r="AU310" i="20" s="1"/>
  <c r="AG310" i="20"/>
  <c r="P310" i="20"/>
  <c r="BK309" i="20"/>
  <c r="BJ309" i="20"/>
  <c r="BI309" i="20"/>
  <c r="BH309" i="20"/>
  <c r="BG309" i="20"/>
  <c r="BF309" i="20"/>
  <c r="BE309" i="20"/>
  <c r="BD309" i="20"/>
  <c r="BC309" i="20"/>
  <c r="BB309" i="20"/>
  <c r="BA309" i="20"/>
  <c r="AZ309" i="20"/>
  <c r="BL309" i="20" s="1"/>
  <c r="AY309" i="20"/>
  <c r="AX309" i="20"/>
  <c r="AW309" i="20"/>
  <c r="AV309" i="20"/>
  <c r="AT309" i="20"/>
  <c r="AS309" i="20"/>
  <c r="AR309" i="20"/>
  <c r="AQ309" i="20"/>
  <c r="AP309" i="20"/>
  <c r="AO309" i="20"/>
  <c r="AN309" i="20"/>
  <c r="AM309" i="20"/>
  <c r="AL309" i="20"/>
  <c r="AK309" i="20"/>
  <c r="AJ309" i="20"/>
  <c r="AI309" i="20"/>
  <c r="AU309" i="20" s="1"/>
  <c r="AG309" i="20"/>
  <c r="P309" i="20"/>
  <c r="BK308" i="20"/>
  <c r="BJ308" i="20"/>
  <c r="BI308" i="20"/>
  <c r="BH308" i="20"/>
  <c r="BG308" i="20"/>
  <c r="BF308" i="20"/>
  <c r="BE308" i="20"/>
  <c r="BD308" i="20"/>
  <c r="BC308" i="20"/>
  <c r="BB308" i="20"/>
  <c r="BA308" i="20"/>
  <c r="AZ308" i="20"/>
  <c r="BL308" i="20" s="1"/>
  <c r="AY308" i="20"/>
  <c r="AX308" i="20"/>
  <c r="AW308" i="20"/>
  <c r="AV308" i="20"/>
  <c r="AT308" i="20"/>
  <c r="AS308" i="20"/>
  <c r="AR308" i="20"/>
  <c r="AQ308" i="20"/>
  <c r="AP308" i="20"/>
  <c r="AO308" i="20"/>
  <c r="AN308" i="20"/>
  <c r="AM308" i="20"/>
  <c r="AL308" i="20"/>
  <c r="AK308" i="20"/>
  <c r="AJ308" i="20"/>
  <c r="AI308" i="20"/>
  <c r="AU308" i="20" s="1"/>
  <c r="AG308" i="20"/>
  <c r="P308" i="20"/>
  <c r="BK307" i="20"/>
  <c r="BJ307" i="20"/>
  <c r="BI307" i="20"/>
  <c r="BH307" i="20"/>
  <c r="BG307" i="20"/>
  <c r="BF307" i="20"/>
  <c r="BE307" i="20"/>
  <c r="BD307" i="20"/>
  <c r="BC307" i="20"/>
  <c r="BB307" i="20"/>
  <c r="BA307" i="20"/>
  <c r="AZ307" i="20"/>
  <c r="BL307" i="20" s="1"/>
  <c r="AY307" i="20"/>
  <c r="AX307" i="20"/>
  <c r="AW307" i="20"/>
  <c r="AV307" i="20"/>
  <c r="AT307" i="20"/>
  <c r="AS307" i="20"/>
  <c r="AR307" i="20"/>
  <c r="AQ307" i="20"/>
  <c r="AP307" i="20"/>
  <c r="AO307" i="20"/>
  <c r="AN307" i="20"/>
  <c r="AM307" i="20"/>
  <c r="AL307" i="20"/>
  <c r="AK307" i="20"/>
  <c r="AJ307" i="20"/>
  <c r="AI307" i="20"/>
  <c r="AU307" i="20" s="1"/>
  <c r="AG307" i="20"/>
  <c r="P307" i="20"/>
  <c r="BK306" i="20"/>
  <c r="BJ306" i="20"/>
  <c r="BI306" i="20"/>
  <c r="BH306" i="20"/>
  <c r="BG306" i="20"/>
  <c r="BF306" i="20"/>
  <c r="BE306" i="20"/>
  <c r="BD306" i="20"/>
  <c r="BC306" i="20"/>
  <c r="BB306" i="20"/>
  <c r="BA306" i="20"/>
  <c r="AZ306" i="20"/>
  <c r="BL306" i="20" s="1"/>
  <c r="AY306" i="20"/>
  <c r="AX306" i="20"/>
  <c r="AW306" i="20"/>
  <c r="AV306" i="20"/>
  <c r="AT306" i="20"/>
  <c r="AS306" i="20"/>
  <c r="AR306" i="20"/>
  <c r="AQ306" i="20"/>
  <c r="AP306" i="20"/>
  <c r="AO306" i="20"/>
  <c r="AN306" i="20"/>
  <c r="AM306" i="20"/>
  <c r="AL306" i="20"/>
  <c r="AK306" i="20"/>
  <c r="AJ306" i="20"/>
  <c r="AI306" i="20"/>
  <c r="AU306" i="20" s="1"/>
  <c r="AG306" i="20"/>
  <c r="P306" i="20"/>
  <c r="BK305" i="20"/>
  <c r="BJ305" i="20"/>
  <c r="BI305" i="20"/>
  <c r="BH305" i="20"/>
  <c r="BG305" i="20"/>
  <c r="BF305" i="20"/>
  <c r="BE305" i="20"/>
  <c r="BD305" i="20"/>
  <c r="BC305" i="20"/>
  <c r="BB305" i="20"/>
  <c r="BA305" i="20"/>
  <c r="AZ305" i="20"/>
  <c r="BL305" i="20" s="1"/>
  <c r="AY305" i="20"/>
  <c r="AX305" i="20"/>
  <c r="AW305" i="20"/>
  <c r="AV305" i="20"/>
  <c r="AT305" i="20"/>
  <c r="AS305" i="20"/>
  <c r="AR305" i="20"/>
  <c r="AQ305" i="20"/>
  <c r="AP305" i="20"/>
  <c r="AO305" i="20"/>
  <c r="AN305" i="20"/>
  <c r="AM305" i="20"/>
  <c r="AL305" i="20"/>
  <c r="AK305" i="20"/>
  <c r="AJ305" i="20"/>
  <c r="AI305" i="20"/>
  <c r="AU305" i="20" s="1"/>
  <c r="AG305" i="20"/>
  <c r="P305" i="20"/>
  <c r="BK304" i="20"/>
  <c r="BJ304" i="20"/>
  <c r="BI304" i="20"/>
  <c r="BH304" i="20"/>
  <c r="BG304" i="20"/>
  <c r="BF304" i="20"/>
  <c r="BE304" i="20"/>
  <c r="BD304" i="20"/>
  <c r="BC304" i="20"/>
  <c r="BB304" i="20"/>
  <c r="BA304" i="20"/>
  <c r="AZ304" i="20"/>
  <c r="BL304" i="20" s="1"/>
  <c r="AY304" i="20"/>
  <c r="AX304" i="20"/>
  <c r="AW304" i="20"/>
  <c r="AV304" i="20"/>
  <c r="AT304" i="20"/>
  <c r="AS304" i="20"/>
  <c r="AR304" i="20"/>
  <c r="AQ304" i="20"/>
  <c r="AP304" i="20"/>
  <c r="AO304" i="20"/>
  <c r="AN304" i="20"/>
  <c r="AM304" i="20"/>
  <c r="AL304" i="20"/>
  <c r="AK304" i="20"/>
  <c r="AJ304" i="20"/>
  <c r="AI304" i="20"/>
  <c r="AU304" i="20" s="1"/>
  <c r="AG304" i="20"/>
  <c r="P304" i="20"/>
  <c r="BK303" i="20"/>
  <c r="BJ303" i="20"/>
  <c r="BI303" i="20"/>
  <c r="BH303" i="20"/>
  <c r="BG303" i="20"/>
  <c r="BF303" i="20"/>
  <c r="BE303" i="20"/>
  <c r="BD303" i="20"/>
  <c r="BC303" i="20"/>
  <c r="BB303" i="20"/>
  <c r="BA303" i="20"/>
  <c r="AZ303" i="20"/>
  <c r="BL303" i="20" s="1"/>
  <c r="AY303" i="20"/>
  <c r="AX303" i="20"/>
  <c r="AW303" i="20"/>
  <c r="AV303" i="20"/>
  <c r="AT303" i="20"/>
  <c r="AS303" i="20"/>
  <c r="AR303" i="20"/>
  <c r="AQ303" i="20"/>
  <c r="AP303" i="20"/>
  <c r="AO303" i="20"/>
  <c r="AN303" i="20"/>
  <c r="AM303" i="20"/>
  <c r="AL303" i="20"/>
  <c r="AK303" i="20"/>
  <c r="AJ303" i="20"/>
  <c r="AI303" i="20"/>
  <c r="AU303" i="20" s="1"/>
  <c r="AG303" i="20"/>
  <c r="P303" i="20"/>
  <c r="BK302" i="20"/>
  <c r="BJ302" i="20"/>
  <c r="BI302" i="20"/>
  <c r="BH302" i="20"/>
  <c r="BG302" i="20"/>
  <c r="BF302" i="20"/>
  <c r="BE302" i="20"/>
  <c r="BD302" i="20"/>
  <c r="BC302" i="20"/>
  <c r="BB302" i="20"/>
  <c r="BA302" i="20"/>
  <c r="AZ302" i="20"/>
  <c r="BL302" i="20" s="1"/>
  <c r="AY302" i="20"/>
  <c r="AX302" i="20"/>
  <c r="AW302" i="20"/>
  <c r="AV302" i="20"/>
  <c r="AT302" i="20"/>
  <c r="AS302" i="20"/>
  <c r="AR302" i="20"/>
  <c r="AQ302" i="20"/>
  <c r="AP302" i="20"/>
  <c r="AO302" i="20"/>
  <c r="AN302" i="20"/>
  <c r="AM302" i="20"/>
  <c r="AL302" i="20"/>
  <c r="AK302" i="20"/>
  <c r="AJ302" i="20"/>
  <c r="AI302" i="20"/>
  <c r="AU302" i="20" s="1"/>
  <c r="AG302" i="20"/>
  <c r="P302" i="20"/>
  <c r="BK301" i="20"/>
  <c r="BJ301" i="20"/>
  <c r="BI301" i="20"/>
  <c r="BH301" i="20"/>
  <c r="BG301" i="20"/>
  <c r="BF301" i="20"/>
  <c r="BE301" i="20"/>
  <c r="BD301" i="20"/>
  <c r="BC301" i="20"/>
  <c r="BB301" i="20"/>
  <c r="BA301" i="20"/>
  <c r="AZ301" i="20"/>
  <c r="BL301" i="20" s="1"/>
  <c r="AY301" i="20"/>
  <c r="AX301" i="20"/>
  <c r="AW301" i="20"/>
  <c r="AV301" i="20"/>
  <c r="AT301" i="20"/>
  <c r="AS301" i="20"/>
  <c r="AR301" i="20"/>
  <c r="AQ301" i="20"/>
  <c r="AP301" i="20"/>
  <c r="AO301" i="20"/>
  <c r="AN301" i="20"/>
  <c r="AM301" i="20"/>
  <c r="AL301" i="20"/>
  <c r="AK301" i="20"/>
  <c r="AJ301" i="20"/>
  <c r="AI301" i="20"/>
  <c r="AU301" i="20" s="1"/>
  <c r="AG301" i="20"/>
  <c r="P301" i="20"/>
  <c r="BK300" i="20"/>
  <c r="BJ300" i="20"/>
  <c r="BI300" i="20"/>
  <c r="BH300" i="20"/>
  <c r="BG300" i="20"/>
  <c r="BF300" i="20"/>
  <c r="BE300" i="20"/>
  <c r="BD300" i="20"/>
  <c r="BC300" i="20"/>
  <c r="BB300" i="20"/>
  <c r="BA300" i="20"/>
  <c r="AZ300" i="20"/>
  <c r="BL300" i="20" s="1"/>
  <c r="AY300" i="20"/>
  <c r="AX300" i="20"/>
  <c r="AW300" i="20"/>
  <c r="AV300" i="20"/>
  <c r="AT300" i="20"/>
  <c r="AS300" i="20"/>
  <c r="AR300" i="20"/>
  <c r="AQ300" i="20"/>
  <c r="AP300" i="20"/>
  <c r="AO300" i="20"/>
  <c r="AN300" i="20"/>
  <c r="AM300" i="20"/>
  <c r="AL300" i="20"/>
  <c r="AK300" i="20"/>
  <c r="AJ300" i="20"/>
  <c r="AI300" i="20"/>
  <c r="AU300" i="20" s="1"/>
  <c r="AG300" i="20"/>
  <c r="P300" i="20"/>
  <c r="BK299" i="20"/>
  <c r="BJ299" i="20"/>
  <c r="BI299" i="20"/>
  <c r="BH299" i="20"/>
  <c r="BG299" i="20"/>
  <c r="BF299" i="20"/>
  <c r="BE299" i="20"/>
  <c r="BD299" i="20"/>
  <c r="BC299" i="20"/>
  <c r="BB299" i="20"/>
  <c r="BA299" i="20"/>
  <c r="AZ299" i="20"/>
  <c r="BL299" i="20" s="1"/>
  <c r="AY299" i="20"/>
  <c r="AX299" i="20"/>
  <c r="AW299" i="20"/>
  <c r="AV299" i="20"/>
  <c r="AT299" i="20"/>
  <c r="AS299" i="20"/>
  <c r="AR299" i="20"/>
  <c r="AQ299" i="20"/>
  <c r="AP299" i="20"/>
  <c r="AO299" i="20"/>
  <c r="AN299" i="20"/>
  <c r="AM299" i="20"/>
  <c r="AL299" i="20"/>
  <c r="AK299" i="20"/>
  <c r="AJ299" i="20"/>
  <c r="AI299" i="20"/>
  <c r="AU299" i="20" s="1"/>
  <c r="AG299" i="20"/>
  <c r="P299" i="20"/>
  <c r="BK298" i="20"/>
  <c r="BJ298" i="20"/>
  <c r="BI298" i="20"/>
  <c r="BH298" i="20"/>
  <c r="BG298" i="20"/>
  <c r="BF298" i="20"/>
  <c r="BE298" i="20"/>
  <c r="BD298" i="20"/>
  <c r="BC298" i="20"/>
  <c r="BB298" i="20"/>
  <c r="BA298" i="20"/>
  <c r="AZ298" i="20"/>
  <c r="BL298" i="20" s="1"/>
  <c r="AY298" i="20"/>
  <c r="AX298" i="20"/>
  <c r="AW298" i="20"/>
  <c r="AV298" i="20"/>
  <c r="AT298" i="20"/>
  <c r="AS298" i="20"/>
  <c r="AR298" i="20"/>
  <c r="AQ298" i="20"/>
  <c r="AP298" i="20"/>
  <c r="AO298" i="20"/>
  <c r="AN298" i="20"/>
  <c r="AM298" i="20"/>
  <c r="AL298" i="20"/>
  <c r="AK298" i="20"/>
  <c r="AJ298" i="20"/>
  <c r="AI298" i="20"/>
  <c r="AU298" i="20" s="1"/>
  <c r="AG298" i="20"/>
  <c r="P298" i="20"/>
  <c r="BK297" i="20"/>
  <c r="BJ297" i="20"/>
  <c r="BI297" i="20"/>
  <c r="BH297" i="20"/>
  <c r="BG297" i="20"/>
  <c r="BF297" i="20"/>
  <c r="BE297" i="20"/>
  <c r="BD297" i="20"/>
  <c r="BC297" i="20"/>
  <c r="BB297" i="20"/>
  <c r="BA297" i="20"/>
  <c r="AZ297" i="20"/>
  <c r="BL297" i="20" s="1"/>
  <c r="AY297" i="20"/>
  <c r="AX297" i="20"/>
  <c r="AW297" i="20"/>
  <c r="AV297" i="20"/>
  <c r="AT297" i="20"/>
  <c r="AS297" i="20"/>
  <c r="AR297" i="20"/>
  <c r="AQ297" i="20"/>
  <c r="AP297" i="20"/>
  <c r="AO297" i="20"/>
  <c r="AN297" i="20"/>
  <c r="AM297" i="20"/>
  <c r="AL297" i="20"/>
  <c r="AK297" i="20"/>
  <c r="AJ297" i="20"/>
  <c r="AI297" i="20"/>
  <c r="AU297" i="20" s="1"/>
  <c r="AG297" i="20"/>
  <c r="P297" i="20"/>
  <c r="BK296" i="20"/>
  <c r="BJ296" i="20"/>
  <c r="BI296" i="20"/>
  <c r="BH296" i="20"/>
  <c r="BG296" i="20"/>
  <c r="BF296" i="20"/>
  <c r="BE296" i="20"/>
  <c r="BD296" i="20"/>
  <c r="BC296" i="20"/>
  <c r="BB296" i="20"/>
  <c r="BA296" i="20"/>
  <c r="AZ296" i="20"/>
  <c r="BL296" i="20" s="1"/>
  <c r="AY296" i="20"/>
  <c r="AX296" i="20"/>
  <c r="AW296" i="20"/>
  <c r="AV296" i="20"/>
  <c r="AT296" i="20"/>
  <c r="AS296" i="20"/>
  <c r="AR296" i="20"/>
  <c r="AQ296" i="20"/>
  <c r="AP296" i="20"/>
  <c r="AO296" i="20"/>
  <c r="AN296" i="20"/>
  <c r="AM296" i="20"/>
  <c r="AL296" i="20"/>
  <c r="AK296" i="20"/>
  <c r="AJ296" i="20"/>
  <c r="AI296" i="20"/>
  <c r="AU296" i="20" s="1"/>
  <c r="AG296" i="20"/>
  <c r="P296" i="20"/>
  <c r="BK295" i="20"/>
  <c r="BJ295" i="20"/>
  <c r="BI295" i="20"/>
  <c r="BH295" i="20"/>
  <c r="BG295" i="20"/>
  <c r="BF295" i="20"/>
  <c r="BE295" i="20"/>
  <c r="BD295" i="20"/>
  <c r="BC295" i="20"/>
  <c r="BB295" i="20"/>
  <c r="BA295" i="20"/>
  <c r="AZ295" i="20"/>
  <c r="BL295" i="20" s="1"/>
  <c r="AY295" i="20"/>
  <c r="AX295" i="20"/>
  <c r="AW295" i="20"/>
  <c r="AV295" i="20"/>
  <c r="AT295" i="20"/>
  <c r="AS295" i="20"/>
  <c r="AR295" i="20"/>
  <c r="AQ295" i="20"/>
  <c r="AP295" i="20"/>
  <c r="AO295" i="20"/>
  <c r="AN295" i="20"/>
  <c r="AM295" i="20"/>
  <c r="AL295" i="20"/>
  <c r="AK295" i="20"/>
  <c r="AJ295" i="20"/>
  <c r="AI295" i="20"/>
  <c r="AU295" i="20" s="1"/>
  <c r="AG295" i="20"/>
  <c r="P295" i="20"/>
  <c r="BK294" i="20"/>
  <c r="BJ294" i="20"/>
  <c r="BI294" i="20"/>
  <c r="BH294" i="20"/>
  <c r="BG294" i="20"/>
  <c r="BF294" i="20"/>
  <c r="BE294" i="20"/>
  <c r="BD294" i="20"/>
  <c r="BC294" i="20"/>
  <c r="BB294" i="20"/>
  <c r="BA294" i="20"/>
  <c r="AZ294" i="20"/>
  <c r="BL294" i="20" s="1"/>
  <c r="AY294" i="20"/>
  <c r="AX294" i="20"/>
  <c r="AW294" i="20"/>
  <c r="AV294" i="20"/>
  <c r="AT294" i="20"/>
  <c r="AS294" i="20"/>
  <c r="AR294" i="20"/>
  <c r="AQ294" i="20"/>
  <c r="AP294" i="20"/>
  <c r="AO294" i="20"/>
  <c r="AN294" i="20"/>
  <c r="AM294" i="20"/>
  <c r="AL294" i="20"/>
  <c r="AK294" i="20"/>
  <c r="AJ294" i="20"/>
  <c r="AI294" i="20"/>
  <c r="AU294" i="20" s="1"/>
  <c r="AG294" i="20"/>
  <c r="P294" i="20"/>
  <c r="BK293" i="20"/>
  <c r="BJ293" i="20"/>
  <c r="BI293" i="20"/>
  <c r="BH293" i="20"/>
  <c r="BG293" i="20"/>
  <c r="BF293" i="20"/>
  <c r="BE293" i="20"/>
  <c r="BD293" i="20"/>
  <c r="BC293" i="20"/>
  <c r="BB293" i="20"/>
  <c r="BA293" i="20"/>
  <c r="AZ293" i="20"/>
  <c r="AY293" i="20"/>
  <c r="AX293" i="20"/>
  <c r="AW293" i="20"/>
  <c r="AV293" i="20"/>
  <c r="AT293" i="20"/>
  <c r="AS293" i="20"/>
  <c r="AR293" i="20"/>
  <c r="AQ293" i="20"/>
  <c r="AP293" i="20"/>
  <c r="AO293" i="20"/>
  <c r="AN293" i="20"/>
  <c r="AM293" i="20"/>
  <c r="AL293" i="20"/>
  <c r="AK293" i="20"/>
  <c r="AJ293" i="20"/>
  <c r="AI293" i="20"/>
  <c r="AU293" i="20" s="1"/>
  <c r="AG293" i="20"/>
  <c r="P293" i="20"/>
  <c r="BK292" i="20"/>
  <c r="BJ292" i="20"/>
  <c r="BI292" i="20"/>
  <c r="BH292" i="20"/>
  <c r="BG292" i="20"/>
  <c r="BF292" i="20"/>
  <c r="BE292" i="20"/>
  <c r="BD292" i="20"/>
  <c r="BC292" i="20"/>
  <c r="BB292" i="20"/>
  <c r="BA292" i="20"/>
  <c r="AZ292" i="20"/>
  <c r="BL292" i="20" s="1"/>
  <c r="AY292" i="20"/>
  <c r="AX292" i="20"/>
  <c r="AW292" i="20"/>
  <c r="AV292" i="20"/>
  <c r="AT292" i="20"/>
  <c r="AS292" i="20"/>
  <c r="AR292" i="20"/>
  <c r="AQ292" i="20"/>
  <c r="AP292" i="20"/>
  <c r="AO292" i="20"/>
  <c r="AN292" i="20"/>
  <c r="AM292" i="20"/>
  <c r="AL292" i="20"/>
  <c r="AK292" i="20"/>
  <c r="AJ292" i="20"/>
  <c r="AI292" i="20"/>
  <c r="AU292" i="20" s="1"/>
  <c r="AG292" i="20"/>
  <c r="P292" i="20"/>
  <c r="BK291" i="20"/>
  <c r="BJ291" i="20"/>
  <c r="BI291" i="20"/>
  <c r="BH291" i="20"/>
  <c r="BG291" i="20"/>
  <c r="BF291" i="20"/>
  <c r="BE291" i="20"/>
  <c r="BD291" i="20"/>
  <c r="BC291" i="20"/>
  <c r="BB291" i="20"/>
  <c r="BA291" i="20"/>
  <c r="AZ291" i="20"/>
  <c r="BL291" i="20" s="1"/>
  <c r="AY291" i="20"/>
  <c r="AX291" i="20"/>
  <c r="AW291" i="20"/>
  <c r="AV291" i="20"/>
  <c r="AT291" i="20"/>
  <c r="AS291" i="20"/>
  <c r="AR291" i="20"/>
  <c r="AQ291" i="20"/>
  <c r="AP291" i="20"/>
  <c r="AO291" i="20"/>
  <c r="AN291" i="20"/>
  <c r="AM291" i="20"/>
  <c r="AL291" i="20"/>
  <c r="AK291" i="20"/>
  <c r="AJ291" i="20"/>
  <c r="AI291" i="20"/>
  <c r="AU291" i="20" s="1"/>
  <c r="AG291" i="20"/>
  <c r="P291" i="20"/>
  <c r="BK290" i="20"/>
  <c r="BJ290" i="20"/>
  <c r="BI290" i="20"/>
  <c r="BH290" i="20"/>
  <c r="BG290" i="20"/>
  <c r="BF290" i="20"/>
  <c r="BE290" i="20"/>
  <c r="BD290" i="20"/>
  <c r="BC290" i="20"/>
  <c r="BB290" i="20"/>
  <c r="BA290" i="20"/>
  <c r="AZ290" i="20"/>
  <c r="BL290" i="20" s="1"/>
  <c r="AY290" i="20"/>
  <c r="AX290" i="20"/>
  <c r="AW290" i="20"/>
  <c r="AV290" i="20"/>
  <c r="AT290" i="20"/>
  <c r="AS290" i="20"/>
  <c r="AR290" i="20"/>
  <c r="AQ290" i="20"/>
  <c r="AP290" i="20"/>
  <c r="AO290" i="20"/>
  <c r="AN290" i="20"/>
  <c r="AM290" i="20"/>
  <c r="AL290" i="20"/>
  <c r="AK290" i="20"/>
  <c r="AJ290" i="20"/>
  <c r="AI290" i="20"/>
  <c r="AU290" i="20" s="1"/>
  <c r="AG290" i="20"/>
  <c r="P290" i="20"/>
  <c r="BK289" i="20"/>
  <c r="BJ289" i="20"/>
  <c r="BI289" i="20"/>
  <c r="BH289" i="20"/>
  <c r="BG289" i="20"/>
  <c r="BF289" i="20"/>
  <c r="BE289" i="20"/>
  <c r="BD289" i="20"/>
  <c r="BC289" i="20"/>
  <c r="BB289" i="20"/>
  <c r="BA289" i="20"/>
  <c r="AZ289" i="20"/>
  <c r="BL289" i="20" s="1"/>
  <c r="AY289" i="20"/>
  <c r="AX289" i="20"/>
  <c r="AW289" i="20"/>
  <c r="AV289" i="20"/>
  <c r="AT289" i="20"/>
  <c r="AS289" i="20"/>
  <c r="AR289" i="20"/>
  <c r="AQ289" i="20"/>
  <c r="AP289" i="20"/>
  <c r="AO289" i="20"/>
  <c r="AN289" i="20"/>
  <c r="AM289" i="20"/>
  <c r="AL289" i="20"/>
  <c r="AK289" i="20"/>
  <c r="AJ289" i="20"/>
  <c r="AI289" i="20"/>
  <c r="AU289" i="20" s="1"/>
  <c r="AG289" i="20"/>
  <c r="P289" i="20"/>
  <c r="BK288" i="20"/>
  <c r="BJ288" i="20"/>
  <c r="BI288" i="20"/>
  <c r="BH288" i="20"/>
  <c r="BG288" i="20"/>
  <c r="BF288" i="20"/>
  <c r="BE288" i="20"/>
  <c r="BD288" i="20"/>
  <c r="BC288" i="20"/>
  <c r="BB288" i="20"/>
  <c r="BA288" i="20"/>
  <c r="AZ288" i="20"/>
  <c r="BL288" i="20" s="1"/>
  <c r="AY288" i="20"/>
  <c r="AX288" i="20"/>
  <c r="AW288" i="20"/>
  <c r="AV288" i="20"/>
  <c r="AT288" i="20"/>
  <c r="AS288" i="20"/>
  <c r="AR288" i="20"/>
  <c r="AQ288" i="20"/>
  <c r="AP288" i="20"/>
  <c r="AO288" i="20"/>
  <c r="AN288" i="20"/>
  <c r="AM288" i="20"/>
  <c r="AL288" i="20"/>
  <c r="AK288" i="20"/>
  <c r="AJ288" i="20"/>
  <c r="AI288" i="20"/>
  <c r="AU288" i="20" s="1"/>
  <c r="AG288" i="20"/>
  <c r="P288" i="20"/>
  <c r="BK287" i="20"/>
  <c r="BJ287" i="20"/>
  <c r="BI287" i="20"/>
  <c r="BH287" i="20"/>
  <c r="BG287" i="20"/>
  <c r="BF287" i="20"/>
  <c r="BE287" i="20"/>
  <c r="BD287" i="20"/>
  <c r="BC287" i="20"/>
  <c r="BB287" i="20"/>
  <c r="BA287" i="20"/>
  <c r="AZ287" i="20"/>
  <c r="BL287" i="20" s="1"/>
  <c r="AY287" i="20"/>
  <c r="AX287" i="20"/>
  <c r="AW287" i="20"/>
  <c r="AV287" i="20"/>
  <c r="AT287" i="20"/>
  <c r="AS287" i="20"/>
  <c r="AR287" i="20"/>
  <c r="AQ287" i="20"/>
  <c r="AP287" i="20"/>
  <c r="AO287" i="20"/>
  <c r="AN287" i="20"/>
  <c r="AM287" i="20"/>
  <c r="AL287" i="20"/>
  <c r="AK287" i="20"/>
  <c r="AJ287" i="20"/>
  <c r="AI287" i="20"/>
  <c r="AU287" i="20" s="1"/>
  <c r="AG287" i="20"/>
  <c r="P287" i="20"/>
  <c r="BK286" i="20"/>
  <c r="BJ286" i="20"/>
  <c r="BI286" i="20"/>
  <c r="BH286" i="20"/>
  <c r="BG286" i="20"/>
  <c r="BF286" i="20"/>
  <c r="BE286" i="20"/>
  <c r="BD286" i="20"/>
  <c r="BC286" i="20"/>
  <c r="BB286" i="20"/>
  <c r="BA286" i="20"/>
  <c r="AZ286" i="20"/>
  <c r="BL286" i="20" s="1"/>
  <c r="AY286" i="20"/>
  <c r="AX286" i="20"/>
  <c r="AW286" i="20"/>
  <c r="AV286" i="20"/>
  <c r="AT286" i="20"/>
  <c r="AS286" i="20"/>
  <c r="AR286" i="20"/>
  <c r="AQ286" i="20"/>
  <c r="AP286" i="20"/>
  <c r="AO286" i="20"/>
  <c r="AN286" i="20"/>
  <c r="AM286" i="20"/>
  <c r="AL286" i="20"/>
  <c r="AK286" i="20"/>
  <c r="AJ286" i="20"/>
  <c r="AI286" i="20"/>
  <c r="AU286" i="20" s="1"/>
  <c r="AG286" i="20"/>
  <c r="P286" i="20"/>
  <c r="BK285" i="20"/>
  <c r="BJ285" i="20"/>
  <c r="BI285" i="20"/>
  <c r="BH285" i="20"/>
  <c r="BG285" i="20"/>
  <c r="BF285" i="20"/>
  <c r="BE285" i="20"/>
  <c r="BD285" i="20"/>
  <c r="BC285" i="20"/>
  <c r="BB285" i="20"/>
  <c r="BA285" i="20"/>
  <c r="AZ285" i="20"/>
  <c r="BL285" i="20" s="1"/>
  <c r="AY285" i="20"/>
  <c r="AX285" i="20"/>
  <c r="AW285" i="20"/>
  <c r="AV285" i="20"/>
  <c r="AT285" i="20"/>
  <c r="AS285" i="20"/>
  <c r="AR285" i="20"/>
  <c r="AQ285" i="20"/>
  <c r="AP285" i="20"/>
  <c r="AO285" i="20"/>
  <c r="AN285" i="20"/>
  <c r="AM285" i="20"/>
  <c r="AL285" i="20"/>
  <c r="AK285" i="20"/>
  <c r="AJ285" i="20"/>
  <c r="AI285" i="20"/>
  <c r="AU285" i="20" s="1"/>
  <c r="AG285" i="20"/>
  <c r="P285" i="20"/>
  <c r="BK284" i="20"/>
  <c r="BJ284" i="20"/>
  <c r="BI284" i="20"/>
  <c r="BH284" i="20"/>
  <c r="BG284" i="20"/>
  <c r="BF284" i="20"/>
  <c r="BE284" i="20"/>
  <c r="BD284" i="20"/>
  <c r="BC284" i="20"/>
  <c r="BB284" i="20"/>
  <c r="BA284" i="20"/>
  <c r="AZ284" i="20"/>
  <c r="BL284" i="20" s="1"/>
  <c r="AY284" i="20"/>
  <c r="AX284" i="20"/>
  <c r="AW284" i="20"/>
  <c r="AV284" i="20"/>
  <c r="AT284" i="20"/>
  <c r="AS284" i="20"/>
  <c r="AR284" i="20"/>
  <c r="AQ284" i="20"/>
  <c r="AP284" i="20"/>
  <c r="AO284" i="20"/>
  <c r="AN284" i="20"/>
  <c r="AM284" i="20"/>
  <c r="AL284" i="20"/>
  <c r="AK284" i="20"/>
  <c r="AJ284" i="20"/>
  <c r="AI284" i="20"/>
  <c r="AU284" i="20" s="1"/>
  <c r="AG284" i="20"/>
  <c r="P284" i="20"/>
  <c r="BK283" i="20"/>
  <c r="BJ283" i="20"/>
  <c r="BI283" i="20"/>
  <c r="BH283" i="20"/>
  <c r="BG283" i="20"/>
  <c r="BF283" i="20"/>
  <c r="BE283" i="20"/>
  <c r="BD283" i="20"/>
  <c r="BC283" i="20"/>
  <c r="BB283" i="20"/>
  <c r="BA283" i="20"/>
  <c r="AZ283" i="20"/>
  <c r="BL283" i="20" s="1"/>
  <c r="AY283" i="20"/>
  <c r="AX283" i="20"/>
  <c r="AW283" i="20"/>
  <c r="AV283" i="20"/>
  <c r="AT283" i="20"/>
  <c r="AS283" i="20"/>
  <c r="AR283" i="20"/>
  <c r="AQ283" i="20"/>
  <c r="AP283" i="20"/>
  <c r="AO283" i="20"/>
  <c r="AN283" i="20"/>
  <c r="AM283" i="20"/>
  <c r="AL283" i="20"/>
  <c r="AK283" i="20"/>
  <c r="AJ283" i="20"/>
  <c r="AI283" i="20"/>
  <c r="AU283" i="20" s="1"/>
  <c r="AG283" i="20"/>
  <c r="P283" i="20"/>
  <c r="BK282" i="20"/>
  <c r="BJ282" i="20"/>
  <c r="BI282" i="20"/>
  <c r="BH282" i="20"/>
  <c r="BG282" i="20"/>
  <c r="BF282" i="20"/>
  <c r="BE282" i="20"/>
  <c r="BD282" i="20"/>
  <c r="BC282" i="20"/>
  <c r="BB282" i="20"/>
  <c r="BA282" i="20"/>
  <c r="AZ282" i="20"/>
  <c r="BL282" i="20" s="1"/>
  <c r="AY282" i="20"/>
  <c r="AX282" i="20"/>
  <c r="AW282" i="20"/>
  <c r="AV282" i="20"/>
  <c r="AT282" i="20"/>
  <c r="AS282" i="20"/>
  <c r="AR282" i="20"/>
  <c r="AQ282" i="20"/>
  <c r="AP282" i="20"/>
  <c r="AO282" i="20"/>
  <c r="AN282" i="20"/>
  <c r="AM282" i="20"/>
  <c r="AL282" i="20"/>
  <c r="AK282" i="20"/>
  <c r="AJ282" i="20"/>
  <c r="AI282" i="20"/>
  <c r="AU282" i="20" s="1"/>
  <c r="AG282" i="20"/>
  <c r="P282" i="20"/>
  <c r="BK281" i="20"/>
  <c r="BJ281" i="20"/>
  <c r="BI281" i="20"/>
  <c r="BH281" i="20"/>
  <c r="BG281" i="20"/>
  <c r="BF281" i="20"/>
  <c r="BE281" i="20"/>
  <c r="BD281" i="20"/>
  <c r="BC281" i="20"/>
  <c r="BB281" i="20"/>
  <c r="BA281" i="20"/>
  <c r="AZ281" i="20"/>
  <c r="BL281" i="20" s="1"/>
  <c r="AY281" i="20"/>
  <c r="AX281" i="20"/>
  <c r="AW281" i="20"/>
  <c r="AV281" i="20"/>
  <c r="AT281" i="20"/>
  <c r="AS281" i="20"/>
  <c r="AR281" i="20"/>
  <c r="AQ281" i="20"/>
  <c r="AP281" i="20"/>
  <c r="AO281" i="20"/>
  <c r="AN281" i="20"/>
  <c r="AM281" i="20"/>
  <c r="AL281" i="20"/>
  <c r="AK281" i="20"/>
  <c r="AJ281" i="20"/>
  <c r="AI281" i="20"/>
  <c r="AU281" i="20" s="1"/>
  <c r="AG281" i="20"/>
  <c r="P281" i="20"/>
  <c r="BK280" i="20"/>
  <c r="BJ280" i="20"/>
  <c r="BI280" i="20"/>
  <c r="BH280" i="20"/>
  <c r="BG280" i="20"/>
  <c r="BF280" i="20"/>
  <c r="BE280" i="20"/>
  <c r="BD280" i="20"/>
  <c r="BC280" i="20"/>
  <c r="BB280" i="20"/>
  <c r="BA280" i="20"/>
  <c r="AZ280" i="20"/>
  <c r="BL280" i="20" s="1"/>
  <c r="AY280" i="20"/>
  <c r="AX280" i="20"/>
  <c r="AW280" i="20"/>
  <c r="AV280" i="20"/>
  <c r="AT280" i="20"/>
  <c r="AS280" i="20"/>
  <c r="AR280" i="20"/>
  <c r="AQ280" i="20"/>
  <c r="AP280" i="20"/>
  <c r="AO280" i="20"/>
  <c r="AN280" i="20"/>
  <c r="AM280" i="20"/>
  <c r="AL280" i="20"/>
  <c r="AK280" i="20"/>
  <c r="AJ280" i="20"/>
  <c r="AI280" i="20"/>
  <c r="AU280" i="20" s="1"/>
  <c r="AG280" i="20"/>
  <c r="P280" i="20"/>
  <c r="BK279" i="20"/>
  <c r="BJ279" i="20"/>
  <c r="BI279" i="20"/>
  <c r="BH279" i="20"/>
  <c r="BG279" i="20"/>
  <c r="BF279" i="20"/>
  <c r="BE279" i="20"/>
  <c r="BD279" i="20"/>
  <c r="BC279" i="20"/>
  <c r="BB279" i="20"/>
  <c r="BA279" i="20"/>
  <c r="AZ279" i="20"/>
  <c r="BL279" i="20" s="1"/>
  <c r="AY279" i="20"/>
  <c r="AX279" i="20"/>
  <c r="AW279" i="20"/>
  <c r="AV279" i="20"/>
  <c r="AT279" i="20"/>
  <c r="AS279" i="20"/>
  <c r="AR279" i="20"/>
  <c r="AQ279" i="20"/>
  <c r="AP279" i="20"/>
  <c r="AO279" i="20"/>
  <c r="AN279" i="20"/>
  <c r="AM279" i="20"/>
  <c r="AL279" i="20"/>
  <c r="AK279" i="20"/>
  <c r="AJ279" i="20"/>
  <c r="AI279" i="20"/>
  <c r="AU279" i="20" s="1"/>
  <c r="AG279" i="20"/>
  <c r="P279" i="20"/>
  <c r="BK278" i="20"/>
  <c r="BJ278" i="20"/>
  <c r="BI278" i="20"/>
  <c r="BH278" i="20"/>
  <c r="BG278" i="20"/>
  <c r="BF278" i="20"/>
  <c r="BE278" i="20"/>
  <c r="BD278" i="20"/>
  <c r="BC278" i="20"/>
  <c r="BB278" i="20"/>
  <c r="BA278" i="20"/>
  <c r="AZ278" i="20"/>
  <c r="BL278" i="20" s="1"/>
  <c r="AY278" i="20"/>
  <c r="AX278" i="20"/>
  <c r="AW278" i="20"/>
  <c r="AV278" i="20"/>
  <c r="AT278" i="20"/>
  <c r="AS278" i="20"/>
  <c r="AR278" i="20"/>
  <c r="AQ278" i="20"/>
  <c r="AP278" i="20"/>
  <c r="AO278" i="20"/>
  <c r="AN278" i="20"/>
  <c r="AM278" i="20"/>
  <c r="AL278" i="20"/>
  <c r="AK278" i="20"/>
  <c r="AJ278" i="20"/>
  <c r="AI278" i="20"/>
  <c r="AU278" i="20" s="1"/>
  <c r="AG278" i="20"/>
  <c r="P278" i="20"/>
  <c r="BK277" i="20"/>
  <c r="BJ277" i="20"/>
  <c r="BI277" i="20"/>
  <c r="BH277" i="20"/>
  <c r="BG277" i="20"/>
  <c r="BF277" i="20"/>
  <c r="BE277" i="20"/>
  <c r="BD277" i="20"/>
  <c r="BC277" i="20"/>
  <c r="BB277" i="20"/>
  <c r="BA277" i="20"/>
  <c r="AZ277" i="20"/>
  <c r="BL277" i="20" s="1"/>
  <c r="AY277" i="20"/>
  <c r="AX277" i="20"/>
  <c r="AW277" i="20"/>
  <c r="AV277" i="20"/>
  <c r="AT277" i="20"/>
  <c r="AS277" i="20"/>
  <c r="AR277" i="20"/>
  <c r="AQ277" i="20"/>
  <c r="AP277" i="20"/>
  <c r="AO277" i="20"/>
  <c r="AN277" i="20"/>
  <c r="AM277" i="20"/>
  <c r="AL277" i="20"/>
  <c r="AK277" i="20"/>
  <c r="AJ277" i="20"/>
  <c r="AI277" i="20"/>
  <c r="AU277" i="20" s="1"/>
  <c r="AG277" i="20"/>
  <c r="P277" i="20"/>
  <c r="BK276" i="20"/>
  <c r="BJ276" i="20"/>
  <c r="BI276" i="20"/>
  <c r="BH276" i="20"/>
  <c r="BG276" i="20"/>
  <c r="BF276" i="20"/>
  <c r="BE276" i="20"/>
  <c r="BD276" i="20"/>
  <c r="BC276" i="20"/>
  <c r="BB276" i="20"/>
  <c r="BA276" i="20"/>
  <c r="AZ276" i="20"/>
  <c r="BL276" i="20" s="1"/>
  <c r="AY276" i="20"/>
  <c r="AX276" i="20"/>
  <c r="AW276" i="20"/>
  <c r="AV276" i="20"/>
  <c r="AT276" i="20"/>
  <c r="AS276" i="20"/>
  <c r="AR276" i="20"/>
  <c r="AQ276" i="20"/>
  <c r="AP276" i="20"/>
  <c r="AO276" i="20"/>
  <c r="AN276" i="20"/>
  <c r="AM276" i="20"/>
  <c r="AL276" i="20"/>
  <c r="AK276" i="20"/>
  <c r="AJ276" i="20"/>
  <c r="AI276" i="20"/>
  <c r="AU276" i="20" s="1"/>
  <c r="AG276" i="20"/>
  <c r="P276" i="20"/>
  <c r="BK275" i="20"/>
  <c r="BJ275" i="20"/>
  <c r="BI275" i="20"/>
  <c r="BH275" i="20"/>
  <c r="BG275" i="20"/>
  <c r="BF275" i="20"/>
  <c r="BE275" i="20"/>
  <c r="BD275" i="20"/>
  <c r="BC275" i="20"/>
  <c r="BB275" i="20"/>
  <c r="BA275" i="20"/>
  <c r="AZ275" i="20"/>
  <c r="BL275" i="20" s="1"/>
  <c r="AY275" i="20"/>
  <c r="AX275" i="20"/>
  <c r="AW275" i="20"/>
  <c r="AV275" i="20"/>
  <c r="AT275" i="20"/>
  <c r="AS275" i="20"/>
  <c r="AR275" i="20"/>
  <c r="AQ275" i="20"/>
  <c r="AP275" i="20"/>
  <c r="AO275" i="20"/>
  <c r="AN275" i="20"/>
  <c r="AM275" i="20"/>
  <c r="AL275" i="20"/>
  <c r="AK275" i="20"/>
  <c r="AJ275" i="20"/>
  <c r="AI275" i="20"/>
  <c r="AU275" i="20" s="1"/>
  <c r="AG275" i="20"/>
  <c r="P275" i="20"/>
  <c r="BK274" i="20"/>
  <c r="BJ274" i="20"/>
  <c r="BI274" i="20"/>
  <c r="BH274" i="20"/>
  <c r="BG274" i="20"/>
  <c r="BF274" i="20"/>
  <c r="BE274" i="20"/>
  <c r="BD274" i="20"/>
  <c r="BC274" i="20"/>
  <c r="BB274" i="20"/>
  <c r="BA274" i="20"/>
  <c r="AZ274" i="20"/>
  <c r="BL274" i="20" s="1"/>
  <c r="AY274" i="20"/>
  <c r="AX274" i="20"/>
  <c r="AW274" i="20"/>
  <c r="AV274" i="20"/>
  <c r="AT274" i="20"/>
  <c r="AS274" i="20"/>
  <c r="AR274" i="20"/>
  <c r="AQ274" i="20"/>
  <c r="AP274" i="20"/>
  <c r="AO274" i="20"/>
  <c r="AN274" i="20"/>
  <c r="AM274" i="20"/>
  <c r="AL274" i="20"/>
  <c r="AK274" i="20"/>
  <c r="AJ274" i="20"/>
  <c r="AI274" i="20"/>
  <c r="AU274" i="20" s="1"/>
  <c r="AG274" i="20"/>
  <c r="P274" i="20"/>
  <c r="BK273" i="20"/>
  <c r="BJ273" i="20"/>
  <c r="BI273" i="20"/>
  <c r="BH273" i="20"/>
  <c r="BG273" i="20"/>
  <c r="BF273" i="20"/>
  <c r="BE273" i="20"/>
  <c r="BD273" i="20"/>
  <c r="BC273" i="20"/>
  <c r="BB273" i="20"/>
  <c r="BA273" i="20"/>
  <c r="AZ273" i="20"/>
  <c r="BL273" i="20" s="1"/>
  <c r="AY273" i="20"/>
  <c r="AX273" i="20"/>
  <c r="AW273" i="20"/>
  <c r="AV273" i="20"/>
  <c r="AT273" i="20"/>
  <c r="AS273" i="20"/>
  <c r="AR273" i="20"/>
  <c r="AQ273" i="20"/>
  <c r="AP273" i="20"/>
  <c r="AO273" i="20"/>
  <c r="AN273" i="20"/>
  <c r="AM273" i="20"/>
  <c r="AL273" i="20"/>
  <c r="AK273" i="20"/>
  <c r="AJ273" i="20"/>
  <c r="AI273" i="20"/>
  <c r="AU273" i="20" s="1"/>
  <c r="AG273" i="20"/>
  <c r="P273" i="20"/>
  <c r="BK272" i="20"/>
  <c r="BJ272" i="20"/>
  <c r="BI272" i="20"/>
  <c r="BH272" i="20"/>
  <c r="BG272" i="20"/>
  <c r="BF272" i="20"/>
  <c r="BE272" i="20"/>
  <c r="BD272" i="20"/>
  <c r="BC272" i="20"/>
  <c r="BB272" i="20"/>
  <c r="BA272" i="20"/>
  <c r="AZ272" i="20"/>
  <c r="BL272" i="20" s="1"/>
  <c r="AY272" i="20"/>
  <c r="AX272" i="20"/>
  <c r="AW272" i="20"/>
  <c r="AV272" i="20"/>
  <c r="AT272" i="20"/>
  <c r="AS272" i="20"/>
  <c r="AR272" i="20"/>
  <c r="AQ272" i="20"/>
  <c r="AP272" i="20"/>
  <c r="AO272" i="20"/>
  <c r="AN272" i="20"/>
  <c r="AM272" i="20"/>
  <c r="AL272" i="20"/>
  <c r="AK272" i="20"/>
  <c r="AJ272" i="20"/>
  <c r="AI272" i="20"/>
  <c r="AU272" i="20" s="1"/>
  <c r="AG272" i="20"/>
  <c r="P272" i="20"/>
  <c r="BK271" i="20"/>
  <c r="BJ271" i="20"/>
  <c r="BI271" i="20"/>
  <c r="BH271" i="20"/>
  <c r="BG271" i="20"/>
  <c r="BF271" i="20"/>
  <c r="BE271" i="20"/>
  <c r="BD271" i="20"/>
  <c r="BC271" i="20"/>
  <c r="BB271" i="20"/>
  <c r="BA271" i="20"/>
  <c r="AZ271" i="20"/>
  <c r="BL271" i="20" s="1"/>
  <c r="AY271" i="20"/>
  <c r="AX271" i="20"/>
  <c r="AW271" i="20"/>
  <c r="AV271" i="20"/>
  <c r="AT271" i="20"/>
  <c r="AS271" i="20"/>
  <c r="AR271" i="20"/>
  <c r="AQ271" i="20"/>
  <c r="AP271" i="20"/>
  <c r="AO271" i="20"/>
  <c r="AN271" i="20"/>
  <c r="AM271" i="20"/>
  <c r="AL271" i="20"/>
  <c r="AK271" i="20"/>
  <c r="AJ271" i="20"/>
  <c r="AI271" i="20"/>
  <c r="AU271" i="20" s="1"/>
  <c r="AG271" i="20"/>
  <c r="P271" i="20"/>
  <c r="BK270" i="20"/>
  <c r="BJ270" i="20"/>
  <c r="BI270" i="20"/>
  <c r="BH270" i="20"/>
  <c r="BG270" i="20"/>
  <c r="BF270" i="20"/>
  <c r="BE270" i="20"/>
  <c r="BD270" i="20"/>
  <c r="BC270" i="20"/>
  <c r="BB270" i="20"/>
  <c r="BA270" i="20"/>
  <c r="AZ270" i="20"/>
  <c r="BL270" i="20" s="1"/>
  <c r="AY270" i="20"/>
  <c r="AX270" i="20"/>
  <c r="AW270" i="20"/>
  <c r="AV270" i="20"/>
  <c r="AT270" i="20"/>
  <c r="AS270" i="20"/>
  <c r="AR270" i="20"/>
  <c r="AQ270" i="20"/>
  <c r="AP270" i="20"/>
  <c r="AO270" i="20"/>
  <c r="AN270" i="20"/>
  <c r="AM270" i="20"/>
  <c r="AL270" i="20"/>
  <c r="AK270" i="20"/>
  <c r="AJ270" i="20"/>
  <c r="AI270" i="20"/>
  <c r="AU270" i="20" s="1"/>
  <c r="AG270" i="20"/>
  <c r="P270" i="20"/>
  <c r="BK269" i="20"/>
  <c r="BJ269" i="20"/>
  <c r="BI269" i="20"/>
  <c r="BH269" i="20"/>
  <c r="BG269" i="20"/>
  <c r="BF269" i="20"/>
  <c r="BE269" i="20"/>
  <c r="BD269" i="20"/>
  <c r="BC269" i="20"/>
  <c r="BB269" i="20"/>
  <c r="BA269" i="20"/>
  <c r="AZ269" i="20"/>
  <c r="BL269" i="20" s="1"/>
  <c r="AY269" i="20"/>
  <c r="AX269" i="20"/>
  <c r="AW269" i="20"/>
  <c r="AV269" i="20"/>
  <c r="AT269" i="20"/>
  <c r="AS269" i="20"/>
  <c r="AR269" i="20"/>
  <c r="AQ269" i="20"/>
  <c r="AP269" i="20"/>
  <c r="AO269" i="20"/>
  <c r="AN269" i="20"/>
  <c r="AM269" i="20"/>
  <c r="AL269" i="20"/>
  <c r="AK269" i="20"/>
  <c r="AJ269" i="20"/>
  <c r="AI269" i="20"/>
  <c r="AU269" i="20" s="1"/>
  <c r="AG269" i="20"/>
  <c r="P269" i="20"/>
  <c r="BK268" i="20"/>
  <c r="BJ268" i="20"/>
  <c r="BI268" i="20"/>
  <c r="BH268" i="20"/>
  <c r="BG268" i="20"/>
  <c r="BF268" i="20"/>
  <c r="BE268" i="20"/>
  <c r="BD268" i="20"/>
  <c r="BC268" i="20"/>
  <c r="BB268" i="20"/>
  <c r="BA268" i="20"/>
  <c r="AZ268" i="20"/>
  <c r="BL268" i="20" s="1"/>
  <c r="AY268" i="20"/>
  <c r="AX268" i="20"/>
  <c r="AW268" i="20"/>
  <c r="AV268" i="20"/>
  <c r="AT268" i="20"/>
  <c r="AS268" i="20"/>
  <c r="AR268" i="20"/>
  <c r="AQ268" i="20"/>
  <c r="AP268" i="20"/>
  <c r="AO268" i="20"/>
  <c r="AN268" i="20"/>
  <c r="AM268" i="20"/>
  <c r="AL268" i="20"/>
  <c r="AK268" i="20"/>
  <c r="AJ268" i="20"/>
  <c r="AI268" i="20"/>
  <c r="AU268" i="20" s="1"/>
  <c r="AG268" i="20"/>
  <c r="P268" i="20"/>
  <c r="BK267" i="20"/>
  <c r="BJ267" i="20"/>
  <c r="BI267" i="20"/>
  <c r="BH267" i="20"/>
  <c r="BG267" i="20"/>
  <c r="BF267" i="20"/>
  <c r="BE267" i="20"/>
  <c r="BD267" i="20"/>
  <c r="BC267" i="20"/>
  <c r="BB267" i="20"/>
  <c r="BA267" i="20"/>
  <c r="AZ267" i="20"/>
  <c r="BL267" i="20" s="1"/>
  <c r="AY267" i="20"/>
  <c r="AX267" i="20"/>
  <c r="AW267" i="20"/>
  <c r="AV267" i="20"/>
  <c r="AT267" i="20"/>
  <c r="AS267" i="20"/>
  <c r="AR267" i="20"/>
  <c r="AQ267" i="20"/>
  <c r="AP267" i="20"/>
  <c r="AO267" i="20"/>
  <c r="AN267" i="20"/>
  <c r="AM267" i="20"/>
  <c r="AL267" i="20"/>
  <c r="AK267" i="20"/>
  <c r="AJ267" i="20"/>
  <c r="AI267" i="20"/>
  <c r="AU267" i="20" s="1"/>
  <c r="AG267" i="20"/>
  <c r="P267" i="20"/>
  <c r="BK266" i="20"/>
  <c r="BJ266" i="20"/>
  <c r="BI266" i="20"/>
  <c r="BH266" i="20"/>
  <c r="BG266" i="20"/>
  <c r="BF266" i="20"/>
  <c r="BE266" i="20"/>
  <c r="BD266" i="20"/>
  <c r="BC266" i="20"/>
  <c r="BB266" i="20"/>
  <c r="BA266" i="20"/>
  <c r="AZ266" i="20"/>
  <c r="BL266" i="20" s="1"/>
  <c r="AY266" i="20"/>
  <c r="AX266" i="20"/>
  <c r="AW266" i="20"/>
  <c r="AV266" i="20"/>
  <c r="AT266" i="20"/>
  <c r="AS266" i="20"/>
  <c r="AR266" i="20"/>
  <c r="AQ266" i="20"/>
  <c r="AP266" i="20"/>
  <c r="AO266" i="20"/>
  <c r="AN266" i="20"/>
  <c r="AM266" i="20"/>
  <c r="AL266" i="20"/>
  <c r="AK266" i="20"/>
  <c r="AJ266" i="20"/>
  <c r="AI266" i="20"/>
  <c r="AU266" i="20" s="1"/>
  <c r="AG266" i="20"/>
  <c r="P266" i="20"/>
  <c r="BK265" i="20"/>
  <c r="BJ265" i="20"/>
  <c r="BI265" i="20"/>
  <c r="BH265" i="20"/>
  <c r="BG265" i="20"/>
  <c r="BF265" i="20"/>
  <c r="BE265" i="20"/>
  <c r="BD265" i="20"/>
  <c r="BC265" i="20"/>
  <c r="BB265" i="20"/>
  <c r="BA265" i="20"/>
  <c r="AZ265" i="20"/>
  <c r="BL265" i="20" s="1"/>
  <c r="AY265" i="20"/>
  <c r="AX265" i="20"/>
  <c r="AW265" i="20"/>
  <c r="AV265" i="20"/>
  <c r="AT265" i="20"/>
  <c r="AS265" i="20"/>
  <c r="AR265" i="20"/>
  <c r="AQ265" i="20"/>
  <c r="AP265" i="20"/>
  <c r="AO265" i="20"/>
  <c r="AN265" i="20"/>
  <c r="AM265" i="20"/>
  <c r="AL265" i="20"/>
  <c r="AK265" i="20"/>
  <c r="AJ265" i="20"/>
  <c r="AI265" i="20"/>
  <c r="AU265" i="20" s="1"/>
  <c r="AG265" i="20"/>
  <c r="P265" i="20"/>
  <c r="BK264" i="20"/>
  <c r="BJ264" i="20"/>
  <c r="BI264" i="20"/>
  <c r="BH264" i="20"/>
  <c r="BG264" i="20"/>
  <c r="BF264" i="20"/>
  <c r="BE264" i="20"/>
  <c r="BD264" i="20"/>
  <c r="BC264" i="20"/>
  <c r="BB264" i="20"/>
  <c r="BA264" i="20"/>
  <c r="AZ264" i="20"/>
  <c r="BL264" i="20" s="1"/>
  <c r="AY264" i="20"/>
  <c r="AX264" i="20"/>
  <c r="AW264" i="20"/>
  <c r="AV264" i="20"/>
  <c r="AT264" i="20"/>
  <c r="AS264" i="20"/>
  <c r="AR264" i="20"/>
  <c r="AQ264" i="20"/>
  <c r="AP264" i="20"/>
  <c r="AO264" i="20"/>
  <c r="AN264" i="20"/>
  <c r="AM264" i="20"/>
  <c r="AL264" i="20"/>
  <c r="AK264" i="20"/>
  <c r="AJ264" i="20"/>
  <c r="AI264" i="20"/>
  <c r="AU264" i="20" s="1"/>
  <c r="AG264" i="20"/>
  <c r="P264" i="20"/>
  <c r="BK263" i="20"/>
  <c r="BJ263" i="20"/>
  <c r="BI263" i="20"/>
  <c r="BH263" i="20"/>
  <c r="BG263" i="20"/>
  <c r="BF263" i="20"/>
  <c r="BE263" i="20"/>
  <c r="BD263" i="20"/>
  <c r="BC263" i="20"/>
  <c r="BB263" i="20"/>
  <c r="BA263" i="20"/>
  <c r="AZ263" i="20"/>
  <c r="BL263" i="20" s="1"/>
  <c r="AY263" i="20"/>
  <c r="AX263" i="20"/>
  <c r="AW263" i="20"/>
  <c r="AV263" i="20"/>
  <c r="AT263" i="20"/>
  <c r="AS263" i="20"/>
  <c r="AR263" i="20"/>
  <c r="AQ263" i="20"/>
  <c r="AP263" i="20"/>
  <c r="AO263" i="20"/>
  <c r="AN263" i="20"/>
  <c r="AM263" i="20"/>
  <c r="AL263" i="20"/>
  <c r="AK263" i="20"/>
  <c r="AJ263" i="20"/>
  <c r="AI263" i="20"/>
  <c r="AU263" i="20" s="1"/>
  <c r="AG263" i="20"/>
  <c r="P263" i="20"/>
  <c r="BK262" i="20"/>
  <c r="BJ262" i="20"/>
  <c r="BI262" i="20"/>
  <c r="BH262" i="20"/>
  <c r="BG262" i="20"/>
  <c r="BF262" i="20"/>
  <c r="BE262" i="20"/>
  <c r="BD262" i="20"/>
  <c r="BC262" i="20"/>
  <c r="BB262" i="20"/>
  <c r="BA262" i="20"/>
  <c r="AZ262" i="20"/>
  <c r="BL262" i="20" s="1"/>
  <c r="AY262" i="20"/>
  <c r="AX262" i="20"/>
  <c r="AW262" i="20"/>
  <c r="AV262" i="20"/>
  <c r="AT262" i="20"/>
  <c r="AS262" i="20"/>
  <c r="AR262" i="20"/>
  <c r="AQ262" i="20"/>
  <c r="AP262" i="20"/>
  <c r="AO262" i="20"/>
  <c r="AN262" i="20"/>
  <c r="AM262" i="20"/>
  <c r="AL262" i="20"/>
  <c r="AK262" i="20"/>
  <c r="AJ262" i="20"/>
  <c r="AI262" i="20"/>
  <c r="AU262" i="20" s="1"/>
  <c r="AG262" i="20"/>
  <c r="P262" i="20"/>
  <c r="BK261" i="20"/>
  <c r="BJ261" i="20"/>
  <c r="BI261" i="20"/>
  <c r="BH261" i="20"/>
  <c r="BG261" i="20"/>
  <c r="BF261" i="20"/>
  <c r="BE261" i="20"/>
  <c r="BD261" i="20"/>
  <c r="BC261" i="20"/>
  <c r="BB261" i="20"/>
  <c r="BA261" i="20"/>
  <c r="AZ261" i="20"/>
  <c r="BL261" i="20" s="1"/>
  <c r="AY261" i="20"/>
  <c r="AX261" i="20"/>
  <c r="AW261" i="20"/>
  <c r="AV261" i="20"/>
  <c r="AT261" i="20"/>
  <c r="AS261" i="20"/>
  <c r="AR261" i="20"/>
  <c r="AQ261" i="20"/>
  <c r="AP261" i="20"/>
  <c r="AO261" i="20"/>
  <c r="AN261" i="20"/>
  <c r="AM261" i="20"/>
  <c r="AL261" i="20"/>
  <c r="AK261" i="20"/>
  <c r="AJ261" i="20"/>
  <c r="AI261" i="20"/>
  <c r="AU261" i="20" s="1"/>
  <c r="AG261" i="20"/>
  <c r="P261" i="20"/>
  <c r="BK260" i="20"/>
  <c r="BJ260" i="20"/>
  <c r="BI260" i="20"/>
  <c r="BH260" i="20"/>
  <c r="BG260" i="20"/>
  <c r="BF260" i="20"/>
  <c r="BE260" i="20"/>
  <c r="BD260" i="20"/>
  <c r="BC260" i="20"/>
  <c r="BB260" i="20"/>
  <c r="BA260" i="20"/>
  <c r="AZ260" i="20"/>
  <c r="BL260" i="20" s="1"/>
  <c r="AY260" i="20"/>
  <c r="AX260" i="20"/>
  <c r="AW260" i="20"/>
  <c r="AV260" i="20"/>
  <c r="AT260" i="20"/>
  <c r="AS260" i="20"/>
  <c r="AR260" i="20"/>
  <c r="AQ260" i="20"/>
  <c r="AP260" i="20"/>
  <c r="AO260" i="20"/>
  <c r="AN260" i="20"/>
  <c r="AM260" i="20"/>
  <c r="AL260" i="20"/>
  <c r="AK260" i="20"/>
  <c r="AJ260" i="20"/>
  <c r="AI260" i="20"/>
  <c r="AU260" i="20" s="1"/>
  <c r="AG260" i="20"/>
  <c r="P260" i="20"/>
  <c r="BK259" i="20"/>
  <c r="BJ259" i="20"/>
  <c r="BI259" i="20"/>
  <c r="BH259" i="20"/>
  <c r="BG259" i="20"/>
  <c r="BF259" i="20"/>
  <c r="BE259" i="20"/>
  <c r="BD259" i="20"/>
  <c r="BC259" i="20"/>
  <c r="BB259" i="20"/>
  <c r="BA259" i="20"/>
  <c r="AZ259" i="20"/>
  <c r="BL259" i="20" s="1"/>
  <c r="AY259" i="20"/>
  <c r="AX259" i="20"/>
  <c r="AW259" i="20"/>
  <c r="AV259" i="20"/>
  <c r="AT259" i="20"/>
  <c r="AS259" i="20"/>
  <c r="AR259" i="20"/>
  <c r="AQ259" i="20"/>
  <c r="AP259" i="20"/>
  <c r="AO259" i="20"/>
  <c r="AN259" i="20"/>
  <c r="AM259" i="20"/>
  <c r="AL259" i="20"/>
  <c r="AK259" i="20"/>
  <c r="AJ259" i="20"/>
  <c r="AI259" i="20"/>
  <c r="AU259" i="20" s="1"/>
  <c r="AG259" i="20"/>
  <c r="P259" i="20"/>
  <c r="BK258" i="20"/>
  <c r="BJ258" i="20"/>
  <c r="BI258" i="20"/>
  <c r="BH258" i="20"/>
  <c r="BG258" i="20"/>
  <c r="BF258" i="20"/>
  <c r="BE258" i="20"/>
  <c r="BD258" i="20"/>
  <c r="BC258" i="20"/>
  <c r="BB258" i="20"/>
  <c r="BA258" i="20"/>
  <c r="AZ258" i="20"/>
  <c r="BL258" i="20" s="1"/>
  <c r="AY258" i="20"/>
  <c r="AX258" i="20"/>
  <c r="AW258" i="20"/>
  <c r="AV258" i="20"/>
  <c r="AT258" i="20"/>
  <c r="AS258" i="20"/>
  <c r="AR258" i="20"/>
  <c r="AQ258" i="20"/>
  <c r="AP258" i="20"/>
  <c r="AO258" i="20"/>
  <c r="AN258" i="20"/>
  <c r="AM258" i="20"/>
  <c r="AL258" i="20"/>
  <c r="AK258" i="20"/>
  <c r="AJ258" i="20"/>
  <c r="AI258" i="20"/>
  <c r="AU258" i="20" s="1"/>
  <c r="AG258" i="20"/>
  <c r="P258" i="20"/>
  <c r="BK257" i="20"/>
  <c r="BJ257" i="20"/>
  <c r="BI257" i="20"/>
  <c r="BH257" i="20"/>
  <c r="BG257" i="20"/>
  <c r="BF257" i="20"/>
  <c r="BE257" i="20"/>
  <c r="BD257" i="20"/>
  <c r="BC257" i="20"/>
  <c r="BB257" i="20"/>
  <c r="BA257" i="20"/>
  <c r="AZ257" i="20"/>
  <c r="BL257" i="20" s="1"/>
  <c r="AY257" i="20"/>
  <c r="AX257" i="20"/>
  <c r="AW257" i="20"/>
  <c r="AV257" i="20"/>
  <c r="AT257" i="20"/>
  <c r="AS257" i="20"/>
  <c r="AR257" i="20"/>
  <c r="AQ257" i="20"/>
  <c r="AP257" i="20"/>
  <c r="AO257" i="20"/>
  <c r="AN257" i="20"/>
  <c r="AM257" i="20"/>
  <c r="AL257" i="20"/>
  <c r="AK257" i="20"/>
  <c r="AJ257" i="20"/>
  <c r="AI257" i="20"/>
  <c r="AU257" i="20" s="1"/>
  <c r="AG257" i="20"/>
  <c r="P257" i="20"/>
  <c r="BK256" i="20"/>
  <c r="BJ256" i="20"/>
  <c r="BI256" i="20"/>
  <c r="BH256" i="20"/>
  <c r="BG256" i="20"/>
  <c r="BF256" i="20"/>
  <c r="BE256" i="20"/>
  <c r="BD256" i="20"/>
  <c r="BC256" i="20"/>
  <c r="BB256" i="20"/>
  <c r="BA256" i="20"/>
  <c r="AZ256" i="20"/>
  <c r="BL256" i="20" s="1"/>
  <c r="AY256" i="20"/>
  <c r="AX256" i="20"/>
  <c r="AW256" i="20"/>
  <c r="AV256" i="20"/>
  <c r="AT256" i="20"/>
  <c r="AS256" i="20"/>
  <c r="AR256" i="20"/>
  <c r="AQ256" i="20"/>
  <c r="AP256" i="20"/>
  <c r="AO256" i="20"/>
  <c r="AN256" i="20"/>
  <c r="AM256" i="20"/>
  <c r="AL256" i="20"/>
  <c r="AK256" i="20"/>
  <c r="AJ256" i="20"/>
  <c r="AI256" i="20"/>
  <c r="AU256" i="20" s="1"/>
  <c r="AG256" i="20"/>
  <c r="P256" i="20"/>
  <c r="BK255" i="20"/>
  <c r="BJ255" i="20"/>
  <c r="BI255" i="20"/>
  <c r="BH255" i="20"/>
  <c r="BG255" i="20"/>
  <c r="BF255" i="20"/>
  <c r="BE255" i="20"/>
  <c r="BD255" i="20"/>
  <c r="BC255" i="20"/>
  <c r="BB255" i="20"/>
  <c r="BA255" i="20"/>
  <c r="AZ255" i="20"/>
  <c r="BL255" i="20" s="1"/>
  <c r="AY255" i="20"/>
  <c r="AX255" i="20"/>
  <c r="AW255" i="20"/>
  <c r="AV255" i="20"/>
  <c r="AT255" i="20"/>
  <c r="AS255" i="20"/>
  <c r="AR255" i="20"/>
  <c r="AQ255" i="20"/>
  <c r="AP255" i="20"/>
  <c r="AO255" i="20"/>
  <c r="AN255" i="20"/>
  <c r="AM255" i="20"/>
  <c r="AL255" i="20"/>
  <c r="AK255" i="20"/>
  <c r="AJ255" i="20"/>
  <c r="AI255" i="20"/>
  <c r="AU255" i="20" s="1"/>
  <c r="AG255" i="20"/>
  <c r="P255" i="20"/>
  <c r="BK254" i="20"/>
  <c r="BJ254" i="20"/>
  <c r="BI254" i="20"/>
  <c r="BH254" i="20"/>
  <c r="BG254" i="20"/>
  <c r="BF254" i="20"/>
  <c r="BE254" i="20"/>
  <c r="BD254" i="20"/>
  <c r="BC254" i="20"/>
  <c r="BB254" i="20"/>
  <c r="BA254" i="20"/>
  <c r="AZ254" i="20"/>
  <c r="BL254" i="20" s="1"/>
  <c r="AY254" i="20"/>
  <c r="AX254" i="20"/>
  <c r="AW254" i="20"/>
  <c r="AV254" i="20"/>
  <c r="AT254" i="20"/>
  <c r="AS254" i="20"/>
  <c r="AR254" i="20"/>
  <c r="AQ254" i="20"/>
  <c r="AP254" i="20"/>
  <c r="AO254" i="20"/>
  <c r="AN254" i="20"/>
  <c r="AM254" i="20"/>
  <c r="AL254" i="20"/>
  <c r="AK254" i="20"/>
  <c r="AJ254" i="20"/>
  <c r="AI254" i="20"/>
  <c r="AU254" i="20" s="1"/>
  <c r="AG254" i="20"/>
  <c r="P254" i="20"/>
  <c r="BK253" i="20"/>
  <c r="BJ253" i="20"/>
  <c r="BI253" i="20"/>
  <c r="BH253" i="20"/>
  <c r="BG253" i="20"/>
  <c r="BF253" i="20"/>
  <c r="BE253" i="20"/>
  <c r="BD253" i="20"/>
  <c r="BC253" i="20"/>
  <c r="BB253" i="20"/>
  <c r="BA253" i="20"/>
  <c r="AZ253" i="20"/>
  <c r="BL253" i="20" s="1"/>
  <c r="AY253" i="20"/>
  <c r="AX253" i="20"/>
  <c r="AW253" i="20"/>
  <c r="AV253" i="20"/>
  <c r="AT253" i="20"/>
  <c r="AS253" i="20"/>
  <c r="AR253" i="20"/>
  <c r="AQ253" i="20"/>
  <c r="AP253" i="20"/>
  <c r="AO253" i="20"/>
  <c r="AN253" i="20"/>
  <c r="AM253" i="20"/>
  <c r="AL253" i="20"/>
  <c r="AK253" i="20"/>
  <c r="AJ253" i="20"/>
  <c r="AI253" i="20"/>
  <c r="AU253" i="20" s="1"/>
  <c r="AG253" i="20"/>
  <c r="P253" i="20"/>
  <c r="BK252" i="20"/>
  <c r="BJ252" i="20"/>
  <c r="BI252" i="20"/>
  <c r="BH252" i="20"/>
  <c r="BG252" i="20"/>
  <c r="BF252" i="20"/>
  <c r="BE252" i="20"/>
  <c r="BD252" i="20"/>
  <c r="BC252" i="20"/>
  <c r="BB252" i="20"/>
  <c r="BA252" i="20"/>
  <c r="AZ252" i="20"/>
  <c r="BL252" i="20" s="1"/>
  <c r="AY252" i="20"/>
  <c r="AX252" i="20"/>
  <c r="AW252" i="20"/>
  <c r="AV252" i="20"/>
  <c r="AT252" i="20"/>
  <c r="AS252" i="20"/>
  <c r="AR252" i="20"/>
  <c r="AQ252" i="20"/>
  <c r="AP252" i="20"/>
  <c r="AO252" i="20"/>
  <c r="AN252" i="20"/>
  <c r="AM252" i="20"/>
  <c r="AL252" i="20"/>
  <c r="AK252" i="20"/>
  <c r="AJ252" i="20"/>
  <c r="AI252" i="20"/>
  <c r="AU252" i="20" s="1"/>
  <c r="AG252" i="20"/>
  <c r="P252" i="20"/>
  <c r="BK251" i="20"/>
  <c r="BJ251" i="20"/>
  <c r="BI251" i="20"/>
  <c r="BH251" i="20"/>
  <c r="BG251" i="20"/>
  <c r="BF251" i="20"/>
  <c r="BE251" i="20"/>
  <c r="BD251" i="20"/>
  <c r="BC251" i="20"/>
  <c r="BB251" i="20"/>
  <c r="BA251" i="20"/>
  <c r="AZ251" i="20"/>
  <c r="BL251" i="20" s="1"/>
  <c r="AY251" i="20"/>
  <c r="AX251" i="20"/>
  <c r="AW251" i="20"/>
  <c r="AV251" i="20"/>
  <c r="AT251" i="20"/>
  <c r="AS251" i="20"/>
  <c r="AR251" i="20"/>
  <c r="AQ251" i="20"/>
  <c r="AP251" i="20"/>
  <c r="AO251" i="20"/>
  <c r="AN251" i="20"/>
  <c r="AM251" i="20"/>
  <c r="AL251" i="20"/>
  <c r="AK251" i="20"/>
  <c r="AJ251" i="20"/>
  <c r="AI251" i="20"/>
  <c r="AU251" i="20" s="1"/>
  <c r="AG251" i="20"/>
  <c r="P251" i="20"/>
  <c r="BK250" i="20"/>
  <c r="BJ250" i="20"/>
  <c r="BI250" i="20"/>
  <c r="BH250" i="20"/>
  <c r="BG250" i="20"/>
  <c r="BF250" i="20"/>
  <c r="BE250" i="20"/>
  <c r="BD250" i="20"/>
  <c r="BC250" i="20"/>
  <c r="BB250" i="20"/>
  <c r="BA250" i="20"/>
  <c r="AZ250" i="20"/>
  <c r="BL250" i="20" s="1"/>
  <c r="AY250" i="20"/>
  <c r="AX250" i="20"/>
  <c r="AW250" i="20"/>
  <c r="AV250" i="20"/>
  <c r="AT250" i="20"/>
  <c r="AS250" i="20"/>
  <c r="AR250" i="20"/>
  <c r="AQ250" i="20"/>
  <c r="AP250" i="20"/>
  <c r="AO250" i="20"/>
  <c r="AN250" i="20"/>
  <c r="AM250" i="20"/>
  <c r="AL250" i="20"/>
  <c r="AK250" i="20"/>
  <c r="AJ250" i="20"/>
  <c r="AI250" i="20"/>
  <c r="AU250" i="20" s="1"/>
  <c r="AG250" i="20"/>
  <c r="P250" i="20"/>
  <c r="BK249" i="20"/>
  <c r="BJ249" i="20"/>
  <c r="BI249" i="20"/>
  <c r="BH249" i="20"/>
  <c r="BG249" i="20"/>
  <c r="BF249" i="20"/>
  <c r="BE249" i="20"/>
  <c r="BD249" i="20"/>
  <c r="BC249" i="20"/>
  <c r="BB249" i="20"/>
  <c r="BA249" i="20"/>
  <c r="AZ249" i="20"/>
  <c r="BL249" i="20" s="1"/>
  <c r="AY249" i="20"/>
  <c r="AX249" i="20"/>
  <c r="AW249" i="20"/>
  <c r="AV249" i="20"/>
  <c r="AT249" i="20"/>
  <c r="AS249" i="20"/>
  <c r="AR249" i="20"/>
  <c r="AQ249" i="20"/>
  <c r="AP249" i="20"/>
  <c r="AO249" i="20"/>
  <c r="AN249" i="20"/>
  <c r="AM249" i="20"/>
  <c r="AL249" i="20"/>
  <c r="AK249" i="20"/>
  <c r="AJ249" i="20"/>
  <c r="AI249" i="20"/>
  <c r="AU249" i="20" s="1"/>
  <c r="AG249" i="20"/>
  <c r="P249" i="20"/>
  <c r="BK248" i="20"/>
  <c r="BJ248" i="20"/>
  <c r="BI248" i="20"/>
  <c r="BH248" i="20"/>
  <c r="BG248" i="20"/>
  <c r="BF248" i="20"/>
  <c r="BE248" i="20"/>
  <c r="BD248" i="20"/>
  <c r="BC248" i="20"/>
  <c r="BB248" i="20"/>
  <c r="BA248" i="20"/>
  <c r="AZ248" i="20"/>
  <c r="BL248" i="20" s="1"/>
  <c r="AY248" i="20"/>
  <c r="AX248" i="20"/>
  <c r="AW248" i="20"/>
  <c r="AV248" i="20"/>
  <c r="AT248" i="20"/>
  <c r="AS248" i="20"/>
  <c r="AR248" i="20"/>
  <c r="AQ248" i="20"/>
  <c r="AP248" i="20"/>
  <c r="AO248" i="20"/>
  <c r="AN248" i="20"/>
  <c r="AM248" i="20"/>
  <c r="AL248" i="20"/>
  <c r="AK248" i="20"/>
  <c r="AJ248" i="20"/>
  <c r="AI248" i="20"/>
  <c r="AU248" i="20" s="1"/>
  <c r="AG248" i="20"/>
  <c r="P248" i="20"/>
  <c r="BK247" i="20"/>
  <c r="BJ247" i="20"/>
  <c r="BI247" i="20"/>
  <c r="BH247" i="20"/>
  <c r="BG247" i="20"/>
  <c r="BF247" i="20"/>
  <c r="BE247" i="20"/>
  <c r="BD247" i="20"/>
  <c r="BC247" i="20"/>
  <c r="BB247" i="20"/>
  <c r="BA247" i="20"/>
  <c r="AZ247" i="20"/>
  <c r="BL247" i="20" s="1"/>
  <c r="AY247" i="20"/>
  <c r="AX247" i="20"/>
  <c r="AW247" i="20"/>
  <c r="AV247" i="20"/>
  <c r="AT247" i="20"/>
  <c r="AS247" i="20"/>
  <c r="AR247" i="20"/>
  <c r="AQ247" i="20"/>
  <c r="AP247" i="20"/>
  <c r="AO247" i="20"/>
  <c r="AN247" i="20"/>
  <c r="AM247" i="20"/>
  <c r="AL247" i="20"/>
  <c r="AK247" i="20"/>
  <c r="AJ247" i="20"/>
  <c r="AI247" i="20"/>
  <c r="AU247" i="20" s="1"/>
  <c r="AG247" i="20"/>
  <c r="P247" i="20"/>
  <c r="BK246" i="20"/>
  <c r="BJ246" i="20"/>
  <c r="BI246" i="20"/>
  <c r="BH246" i="20"/>
  <c r="BG246" i="20"/>
  <c r="BF246" i="20"/>
  <c r="BE246" i="20"/>
  <c r="BD246" i="20"/>
  <c r="BC246" i="20"/>
  <c r="BB246" i="20"/>
  <c r="BA246" i="20"/>
  <c r="AZ246" i="20"/>
  <c r="BL246" i="20" s="1"/>
  <c r="AY246" i="20"/>
  <c r="AX246" i="20"/>
  <c r="AW246" i="20"/>
  <c r="AV246" i="20"/>
  <c r="AT246" i="20"/>
  <c r="AS246" i="20"/>
  <c r="AR246" i="20"/>
  <c r="AQ246" i="20"/>
  <c r="AP246" i="20"/>
  <c r="AO246" i="20"/>
  <c r="AN246" i="20"/>
  <c r="AM246" i="20"/>
  <c r="AL246" i="20"/>
  <c r="AK246" i="20"/>
  <c r="AJ246" i="20"/>
  <c r="AI246" i="20"/>
  <c r="AU246" i="20" s="1"/>
  <c r="AG246" i="20"/>
  <c r="P246" i="20"/>
  <c r="BK245" i="20"/>
  <c r="BJ245" i="20"/>
  <c r="BI245" i="20"/>
  <c r="BH245" i="20"/>
  <c r="BG245" i="20"/>
  <c r="BF245" i="20"/>
  <c r="BE245" i="20"/>
  <c r="BD245" i="20"/>
  <c r="BC245" i="20"/>
  <c r="BB245" i="20"/>
  <c r="BA245" i="20"/>
  <c r="AZ245" i="20"/>
  <c r="BL245" i="20" s="1"/>
  <c r="AY245" i="20"/>
  <c r="AX245" i="20"/>
  <c r="AW245" i="20"/>
  <c r="AV245" i="20"/>
  <c r="AT245" i="20"/>
  <c r="AS245" i="20"/>
  <c r="AR245" i="20"/>
  <c r="AQ245" i="20"/>
  <c r="AP245" i="20"/>
  <c r="AO245" i="20"/>
  <c r="AN245" i="20"/>
  <c r="AM245" i="20"/>
  <c r="AL245" i="20"/>
  <c r="AK245" i="20"/>
  <c r="AJ245" i="20"/>
  <c r="AI245" i="20"/>
  <c r="AU245" i="20" s="1"/>
  <c r="AG245" i="20"/>
  <c r="P245" i="20"/>
  <c r="BK244" i="20"/>
  <c r="BJ244" i="20"/>
  <c r="BI244" i="20"/>
  <c r="BH244" i="20"/>
  <c r="BG244" i="20"/>
  <c r="BF244" i="20"/>
  <c r="BE244" i="20"/>
  <c r="BD244" i="20"/>
  <c r="BC244" i="20"/>
  <c r="BB244" i="20"/>
  <c r="BA244" i="20"/>
  <c r="AZ244" i="20"/>
  <c r="BL244" i="20" s="1"/>
  <c r="AY244" i="20"/>
  <c r="AX244" i="20"/>
  <c r="AW244" i="20"/>
  <c r="AV244" i="20"/>
  <c r="AT244" i="20"/>
  <c r="AS244" i="20"/>
  <c r="AR244" i="20"/>
  <c r="AQ244" i="20"/>
  <c r="AP244" i="20"/>
  <c r="AO244" i="20"/>
  <c r="AN244" i="20"/>
  <c r="AM244" i="20"/>
  <c r="AL244" i="20"/>
  <c r="AK244" i="20"/>
  <c r="AJ244" i="20"/>
  <c r="AI244" i="20"/>
  <c r="AU244" i="20" s="1"/>
  <c r="AG244" i="20"/>
  <c r="P244" i="20"/>
  <c r="BK243" i="20"/>
  <c r="BJ243" i="20"/>
  <c r="BI243" i="20"/>
  <c r="BH243" i="20"/>
  <c r="BG243" i="20"/>
  <c r="BF243" i="20"/>
  <c r="BE243" i="20"/>
  <c r="BD243" i="20"/>
  <c r="BC243" i="20"/>
  <c r="BB243" i="20"/>
  <c r="BA243" i="20"/>
  <c r="AZ243" i="20"/>
  <c r="BL243" i="20" s="1"/>
  <c r="AY243" i="20"/>
  <c r="AX243" i="20"/>
  <c r="AW243" i="20"/>
  <c r="AV243" i="20"/>
  <c r="AT243" i="20"/>
  <c r="AS243" i="20"/>
  <c r="AR243" i="20"/>
  <c r="AQ243" i="20"/>
  <c r="AP243" i="20"/>
  <c r="AO243" i="20"/>
  <c r="AN243" i="20"/>
  <c r="AM243" i="20"/>
  <c r="AL243" i="20"/>
  <c r="AK243" i="20"/>
  <c r="AJ243" i="20"/>
  <c r="AI243" i="20"/>
  <c r="AU243" i="20" s="1"/>
  <c r="AG243" i="20"/>
  <c r="P243" i="20"/>
  <c r="BK242" i="20"/>
  <c r="BJ242" i="20"/>
  <c r="BI242" i="20"/>
  <c r="BH242" i="20"/>
  <c r="BG242" i="20"/>
  <c r="BF242" i="20"/>
  <c r="BE242" i="20"/>
  <c r="BD242" i="20"/>
  <c r="BC242" i="20"/>
  <c r="BB242" i="20"/>
  <c r="BA242" i="20"/>
  <c r="AZ242" i="20"/>
  <c r="BL242" i="20" s="1"/>
  <c r="AY242" i="20"/>
  <c r="AX242" i="20"/>
  <c r="AW242" i="20"/>
  <c r="AV242" i="20"/>
  <c r="AT242" i="20"/>
  <c r="AS242" i="20"/>
  <c r="AR242" i="20"/>
  <c r="AQ242" i="20"/>
  <c r="AP242" i="20"/>
  <c r="AO242" i="20"/>
  <c r="AN242" i="20"/>
  <c r="AM242" i="20"/>
  <c r="AL242" i="20"/>
  <c r="AK242" i="20"/>
  <c r="AJ242" i="20"/>
  <c r="AI242" i="20"/>
  <c r="AU242" i="20" s="1"/>
  <c r="AG242" i="20"/>
  <c r="P242" i="20"/>
  <c r="BK241" i="20"/>
  <c r="BJ241" i="20"/>
  <c r="BI241" i="20"/>
  <c r="BH241" i="20"/>
  <c r="BG241" i="20"/>
  <c r="BF241" i="20"/>
  <c r="BE241" i="20"/>
  <c r="BD241" i="20"/>
  <c r="BC241" i="20"/>
  <c r="BB241" i="20"/>
  <c r="BA241" i="20"/>
  <c r="AZ241" i="20"/>
  <c r="BL241" i="20" s="1"/>
  <c r="AY241" i="20"/>
  <c r="AX241" i="20"/>
  <c r="AW241" i="20"/>
  <c r="AV241" i="20"/>
  <c r="AT241" i="20"/>
  <c r="AS241" i="20"/>
  <c r="AR241" i="20"/>
  <c r="AQ241" i="20"/>
  <c r="AP241" i="20"/>
  <c r="AO241" i="20"/>
  <c r="AN241" i="20"/>
  <c r="AM241" i="20"/>
  <c r="AL241" i="20"/>
  <c r="AK241" i="20"/>
  <c r="AJ241" i="20"/>
  <c r="AI241" i="20"/>
  <c r="AU241" i="20" s="1"/>
  <c r="AG241" i="20"/>
  <c r="P241" i="20"/>
  <c r="BK240" i="20"/>
  <c r="BJ240" i="20"/>
  <c r="BI240" i="20"/>
  <c r="BH240" i="20"/>
  <c r="BG240" i="20"/>
  <c r="BF240" i="20"/>
  <c r="BE240" i="20"/>
  <c r="BD240" i="20"/>
  <c r="BC240" i="20"/>
  <c r="BB240" i="20"/>
  <c r="BA240" i="20"/>
  <c r="AZ240" i="20"/>
  <c r="BL240" i="20" s="1"/>
  <c r="AY240" i="20"/>
  <c r="AX240" i="20"/>
  <c r="AW240" i="20"/>
  <c r="AV240" i="20"/>
  <c r="AT240" i="20"/>
  <c r="AS240" i="20"/>
  <c r="AR240" i="20"/>
  <c r="AQ240" i="20"/>
  <c r="AP240" i="20"/>
  <c r="AO240" i="20"/>
  <c r="AN240" i="20"/>
  <c r="AM240" i="20"/>
  <c r="AL240" i="20"/>
  <c r="AK240" i="20"/>
  <c r="AJ240" i="20"/>
  <c r="AI240" i="20"/>
  <c r="AU240" i="20" s="1"/>
  <c r="AG240" i="20"/>
  <c r="P240" i="20"/>
  <c r="BK239" i="20"/>
  <c r="BJ239" i="20"/>
  <c r="BI239" i="20"/>
  <c r="BH239" i="20"/>
  <c r="BG239" i="20"/>
  <c r="BF239" i="20"/>
  <c r="BE239" i="20"/>
  <c r="BD239" i="20"/>
  <c r="BC239" i="20"/>
  <c r="BB239" i="20"/>
  <c r="BA239" i="20"/>
  <c r="AZ239" i="20"/>
  <c r="BL239" i="20" s="1"/>
  <c r="AY239" i="20"/>
  <c r="AX239" i="20"/>
  <c r="AW239" i="20"/>
  <c r="AV239" i="20"/>
  <c r="AT239" i="20"/>
  <c r="AS239" i="20"/>
  <c r="AR239" i="20"/>
  <c r="AQ239" i="20"/>
  <c r="AP239" i="20"/>
  <c r="AO239" i="20"/>
  <c r="AN239" i="20"/>
  <c r="AM239" i="20"/>
  <c r="AL239" i="20"/>
  <c r="AK239" i="20"/>
  <c r="AJ239" i="20"/>
  <c r="AI239" i="20"/>
  <c r="AU239" i="20" s="1"/>
  <c r="AG239" i="20"/>
  <c r="P239" i="20"/>
  <c r="BK238" i="20"/>
  <c r="BJ238" i="20"/>
  <c r="BI238" i="20"/>
  <c r="BH238" i="20"/>
  <c r="BG238" i="20"/>
  <c r="BF238" i="20"/>
  <c r="BE238" i="20"/>
  <c r="BD238" i="20"/>
  <c r="BC238" i="20"/>
  <c r="BB238" i="20"/>
  <c r="BA238" i="20"/>
  <c r="AZ238" i="20"/>
  <c r="BL238" i="20" s="1"/>
  <c r="AY238" i="20"/>
  <c r="AX238" i="20"/>
  <c r="AW238" i="20"/>
  <c r="AV238" i="20"/>
  <c r="AT238" i="20"/>
  <c r="AS238" i="20"/>
  <c r="AR238" i="20"/>
  <c r="AQ238" i="20"/>
  <c r="AP238" i="20"/>
  <c r="AO238" i="20"/>
  <c r="AN238" i="20"/>
  <c r="AM238" i="20"/>
  <c r="AL238" i="20"/>
  <c r="AK238" i="20"/>
  <c r="AJ238" i="20"/>
  <c r="AI238" i="20"/>
  <c r="AU238" i="20" s="1"/>
  <c r="AG238" i="20"/>
  <c r="P238" i="20"/>
  <c r="BK237" i="20"/>
  <c r="BJ237" i="20"/>
  <c r="BI237" i="20"/>
  <c r="BH237" i="20"/>
  <c r="BG237" i="20"/>
  <c r="BF237" i="20"/>
  <c r="BE237" i="20"/>
  <c r="BD237" i="20"/>
  <c r="BC237" i="20"/>
  <c r="BB237" i="20"/>
  <c r="BA237" i="20"/>
  <c r="AZ237" i="20"/>
  <c r="BL237" i="20" s="1"/>
  <c r="AY237" i="20"/>
  <c r="AX237" i="20"/>
  <c r="AW237" i="20"/>
  <c r="AV237" i="20"/>
  <c r="AT237" i="20"/>
  <c r="AS237" i="20"/>
  <c r="AR237" i="20"/>
  <c r="AQ237" i="20"/>
  <c r="AP237" i="20"/>
  <c r="AO237" i="20"/>
  <c r="AN237" i="20"/>
  <c r="AM237" i="20"/>
  <c r="AL237" i="20"/>
  <c r="AK237" i="20"/>
  <c r="AJ237" i="20"/>
  <c r="AI237" i="20"/>
  <c r="AU237" i="20" s="1"/>
  <c r="AG237" i="20"/>
  <c r="P237" i="20"/>
  <c r="BK236" i="20"/>
  <c r="BJ236" i="20"/>
  <c r="BI236" i="20"/>
  <c r="BH236" i="20"/>
  <c r="BG236" i="20"/>
  <c r="BF236" i="20"/>
  <c r="BE236" i="20"/>
  <c r="BD236" i="20"/>
  <c r="BC236" i="20"/>
  <c r="BB236" i="20"/>
  <c r="BA236" i="20"/>
  <c r="AZ236" i="20"/>
  <c r="BL236" i="20" s="1"/>
  <c r="AY236" i="20"/>
  <c r="AX236" i="20"/>
  <c r="AW236" i="20"/>
  <c r="AV236" i="20"/>
  <c r="AT236" i="20"/>
  <c r="AS236" i="20"/>
  <c r="AR236" i="20"/>
  <c r="AQ236" i="20"/>
  <c r="AP236" i="20"/>
  <c r="AO236" i="20"/>
  <c r="AN236" i="20"/>
  <c r="AM236" i="20"/>
  <c r="AL236" i="20"/>
  <c r="AK236" i="20"/>
  <c r="AJ236" i="20"/>
  <c r="AI236" i="20"/>
  <c r="AU236" i="20" s="1"/>
  <c r="AG236" i="20"/>
  <c r="P236" i="20"/>
  <c r="BK235" i="20"/>
  <c r="BJ235" i="20"/>
  <c r="BI235" i="20"/>
  <c r="BH235" i="20"/>
  <c r="BG235" i="20"/>
  <c r="BF235" i="20"/>
  <c r="BE235" i="20"/>
  <c r="BD235" i="20"/>
  <c r="BC235" i="20"/>
  <c r="BB235" i="20"/>
  <c r="BA235" i="20"/>
  <c r="AZ235" i="20"/>
  <c r="BL235" i="20" s="1"/>
  <c r="AY235" i="20"/>
  <c r="AX235" i="20"/>
  <c r="AW235" i="20"/>
  <c r="AV235" i="20"/>
  <c r="AT235" i="20"/>
  <c r="AS235" i="20"/>
  <c r="AR235" i="20"/>
  <c r="AQ235" i="20"/>
  <c r="AP235" i="20"/>
  <c r="AO235" i="20"/>
  <c r="AN235" i="20"/>
  <c r="AM235" i="20"/>
  <c r="AL235" i="20"/>
  <c r="AK235" i="20"/>
  <c r="AJ235" i="20"/>
  <c r="AI235" i="20"/>
  <c r="AU235" i="20" s="1"/>
  <c r="AG235" i="20"/>
  <c r="P235" i="20"/>
  <c r="BK234" i="20"/>
  <c r="BJ234" i="20"/>
  <c r="BI234" i="20"/>
  <c r="BH234" i="20"/>
  <c r="BG234" i="20"/>
  <c r="BF234" i="20"/>
  <c r="BE234" i="20"/>
  <c r="BD234" i="20"/>
  <c r="BC234" i="20"/>
  <c r="BB234" i="20"/>
  <c r="BA234" i="20"/>
  <c r="AZ234" i="20"/>
  <c r="BL234" i="20" s="1"/>
  <c r="AY234" i="20"/>
  <c r="AX234" i="20"/>
  <c r="AW234" i="20"/>
  <c r="AV234" i="20"/>
  <c r="AT234" i="20"/>
  <c r="AS234" i="20"/>
  <c r="AR234" i="20"/>
  <c r="AQ234" i="20"/>
  <c r="AP234" i="20"/>
  <c r="AO234" i="20"/>
  <c r="AN234" i="20"/>
  <c r="AM234" i="20"/>
  <c r="AL234" i="20"/>
  <c r="AK234" i="20"/>
  <c r="AJ234" i="20"/>
  <c r="AI234" i="20"/>
  <c r="AU234" i="20" s="1"/>
  <c r="AG234" i="20"/>
  <c r="P234" i="20"/>
  <c r="BK233" i="20"/>
  <c r="BJ233" i="20"/>
  <c r="BI233" i="20"/>
  <c r="BH233" i="20"/>
  <c r="BG233" i="20"/>
  <c r="BF233" i="20"/>
  <c r="BE233" i="20"/>
  <c r="BD233" i="20"/>
  <c r="BC233" i="20"/>
  <c r="BB233" i="20"/>
  <c r="BA233" i="20"/>
  <c r="AZ233" i="20"/>
  <c r="BL233" i="20" s="1"/>
  <c r="AY233" i="20"/>
  <c r="AX233" i="20"/>
  <c r="AW233" i="20"/>
  <c r="AV233" i="20"/>
  <c r="AT233" i="20"/>
  <c r="AS233" i="20"/>
  <c r="AR233" i="20"/>
  <c r="AQ233" i="20"/>
  <c r="AP233" i="20"/>
  <c r="AO233" i="20"/>
  <c r="AN233" i="20"/>
  <c r="AM233" i="20"/>
  <c r="AL233" i="20"/>
  <c r="AK233" i="20"/>
  <c r="AJ233" i="20"/>
  <c r="AI233" i="20"/>
  <c r="AU233" i="20" s="1"/>
  <c r="AG233" i="20"/>
  <c r="P233" i="20"/>
  <c r="BK232" i="20"/>
  <c r="BJ232" i="20"/>
  <c r="BI232" i="20"/>
  <c r="BH232" i="20"/>
  <c r="BG232" i="20"/>
  <c r="BF232" i="20"/>
  <c r="BE232" i="20"/>
  <c r="BD232" i="20"/>
  <c r="BC232" i="20"/>
  <c r="BB232" i="20"/>
  <c r="BA232" i="20"/>
  <c r="AZ232" i="20"/>
  <c r="BL232" i="20" s="1"/>
  <c r="AY232" i="20"/>
  <c r="AX232" i="20"/>
  <c r="AW232" i="20"/>
  <c r="AV232" i="20"/>
  <c r="AT232" i="20"/>
  <c r="AS232" i="20"/>
  <c r="AR232" i="20"/>
  <c r="AQ232" i="20"/>
  <c r="AP232" i="20"/>
  <c r="AO232" i="20"/>
  <c r="AN232" i="20"/>
  <c r="AM232" i="20"/>
  <c r="AL232" i="20"/>
  <c r="AK232" i="20"/>
  <c r="AJ232" i="20"/>
  <c r="AI232" i="20"/>
  <c r="AU232" i="20" s="1"/>
  <c r="AG232" i="20"/>
  <c r="P232" i="20"/>
  <c r="BK231" i="20"/>
  <c r="BJ231" i="20"/>
  <c r="BI231" i="20"/>
  <c r="BH231" i="20"/>
  <c r="BG231" i="20"/>
  <c r="BF231" i="20"/>
  <c r="BE231" i="20"/>
  <c r="BD231" i="20"/>
  <c r="BC231" i="20"/>
  <c r="BB231" i="20"/>
  <c r="BA231" i="20"/>
  <c r="AZ231" i="20"/>
  <c r="BL231" i="20" s="1"/>
  <c r="AY231" i="20"/>
  <c r="AX231" i="20"/>
  <c r="AW231" i="20"/>
  <c r="AV231" i="20"/>
  <c r="AT231" i="20"/>
  <c r="AS231" i="20"/>
  <c r="AR231" i="20"/>
  <c r="AQ231" i="20"/>
  <c r="AP231" i="20"/>
  <c r="AO231" i="20"/>
  <c r="AN231" i="20"/>
  <c r="AM231" i="20"/>
  <c r="AL231" i="20"/>
  <c r="AK231" i="20"/>
  <c r="AJ231" i="20"/>
  <c r="AI231" i="20"/>
  <c r="AU231" i="20" s="1"/>
  <c r="AG231" i="20"/>
  <c r="P231" i="20"/>
  <c r="BK230" i="20"/>
  <c r="BJ230" i="20"/>
  <c r="BI230" i="20"/>
  <c r="BH230" i="20"/>
  <c r="BG230" i="20"/>
  <c r="BF230" i="20"/>
  <c r="BE230" i="20"/>
  <c r="BD230" i="20"/>
  <c r="BC230" i="20"/>
  <c r="BB230" i="20"/>
  <c r="BA230" i="20"/>
  <c r="AZ230" i="20"/>
  <c r="BL230" i="20" s="1"/>
  <c r="AY230" i="20"/>
  <c r="AX230" i="20"/>
  <c r="AW230" i="20"/>
  <c r="AV230" i="20"/>
  <c r="AT230" i="20"/>
  <c r="AS230" i="20"/>
  <c r="AR230" i="20"/>
  <c r="AQ230" i="20"/>
  <c r="AP230" i="20"/>
  <c r="AO230" i="20"/>
  <c r="AN230" i="20"/>
  <c r="AM230" i="20"/>
  <c r="AL230" i="20"/>
  <c r="AK230" i="20"/>
  <c r="AJ230" i="20"/>
  <c r="AI230" i="20"/>
  <c r="AU230" i="20" s="1"/>
  <c r="AG230" i="20"/>
  <c r="P230" i="20"/>
  <c r="BK229" i="20"/>
  <c r="BJ229" i="20"/>
  <c r="BI229" i="20"/>
  <c r="BH229" i="20"/>
  <c r="BG229" i="20"/>
  <c r="BF229" i="20"/>
  <c r="BE229" i="20"/>
  <c r="BD229" i="20"/>
  <c r="BC229" i="20"/>
  <c r="BB229" i="20"/>
  <c r="BA229" i="20"/>
  <c r="AZ229" i="20"/>
  <c r="BL229" i="20" s="1"/>
  <c r="AY229" i="20"/>
  <c r="AX229" i="20"/>
  <c r="AW229" i="20"/>
  <c r="AV229" i="20"/>
  <c r="AT229" i="20"/>
  <c r="AS229" i="20"/>
  <c r="AR229" i="20"/>
  <c r="AQ229" i="20"/>
  <c r="AP229" i="20"/>
  <c r="AO229" i="20"/>
  <c r="AN229" i="20"/>
  <c r="AM229" i="20"/>
  <c r="AL229" i="20"/>
  <c r="AK229" i="20"/>
  <c r="AJ229" i="20"/>
  <c r="AI229" i="20"/>
  <c r="AU229" i="20" s="1"/>
  <c r="AG229" i="20"/>
  <c r="P229" i="20"/>
  <c r="BK228" i="20"/>
  <c r="BJ228" i="20"/>
  <c r="BI228" i="20"/>
  <c r="BH228" i="20"/>
  <c r="BG228" i="20"/>
  <c r="BF228" i="20"/>
  <c r="BE228" i="20"/>
  <c r="BD228" i="20"/>
  <c r="BC228" i="20"/>
  <c r="BB228" i="20"/>
  <c r="BA228" i="20"/>
  <c r="AZ228" i="20"/>
  <c r="BL228" i="20" s="1"/>
  <c r="AY228" i="20"/>
  <c r="AX228" i="20"/>
  <c r="AW228" i="20"/>
  <c r="AV228" i="20"/>
  <c r="AT228" i="20"/>
  <c r="AS228" i="20"/>
  <c r="AR228" i="20"/>
  <c r="AQ228" i="20"/>
  <c r="AP228" i="20"/>
  <c r="AO228" i="20"/>
  <c r="AN228" i="20"/>
  <c r="AM228" i="20"/>
  <c r="AL228" i="20"/>
  <c r="AK228" i="20"/>
  <c r="AJ228" i="20"/>
  <c r="AI228" i="20"/>
  <c r="AU228" i="20" s="1"/>
  <c r="AG228" i="20"/>
  <c r="P228" i="20"/>
  <c r="BK227" i="20"/>
  <c r="BJ227" i="20"/>
  <c r="BI227" i="20"/>
  <c r="BH227" i="20"/>
  <c r="BG227" i="20"/>
  <c r="BF227" i="20"/>
  <c r="BE227" i="20"/>
  <c r="BD227" i="20"/>
  <c r="BC227" i="20"/>
  <c r="BB227" i="20"/>
  <c r="BA227" i="20"/>
  <c r="AZ227" i="20"/>
  <c r="BL227" i="20" s="1"/>
  <c r="AY227" i="20"/>
  <c r="AX227" i="20"/>
  <c r="AW227" i="20"/>
  <c r="AV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AU227" i="20" s="1"/>
  <c r="AG227" i="20"/>
  <c r="P227" i="20"/>
  <c r="BK226" i="20"/>
  <c r="BJ226" i="20"/>
  <c r="BI226" i="20"/>
  <c r="BH226" i="20"/>
  <c r="BG226" i="20"/>
  <c r="BF226" i="20"/>
  <c r="BE226" i="20"/>
  <c r="BD226" i="20"/>
  <c r="BC226" i="20"/>
  <c r="BB226" i="20"/>
  <c r="BA226" i="20"/>
  <c r="AZ226" i="20"/>
  <c r="BL226" i="20" s="1"/>
  <c r="AY226" i="20"/>
  <c r="AX226" i="20"/>
  <c r="AW226" i="20"/>
  <c r="AV226" i="20"/>
  <c r="AT226" i="20"/>
  <c r="AS226" i="20"/>
  <c r="AR226" i="20"/>
  <c r="AQ226" i="20"/>
  <c r="AP226" i="20"/>
  <c r="AO226" i="20"/>
  <c r="AN226" i="20"/>
  <c r="AM226" i="20"/>
  <c r="AL226" i="20"/>
  <c r="AK226" i="20"/>
  <c r="AJ226" i="20"/>
  <c r="AI226" i="20"/>
  <c r="AU226" i="20" s="1"/>
  <c r="AG226" i="20"/>
  <c r="P226" i="20"/>
  <c r="BK225" i="20"/>
  <c r="BJ225" i="20"/>
  <c r="BI225" i="20"/>
  <c r="BH225" i="20"/>
  <c r="BG225" i="20"/>
  <c r="BF225" i="20"/>
  <c r="BE225" i="20"/>
  <c r="BD225" i="20"/>
  <c r="BC225" i="20"/>
  <c r="BB225" i="20"/>
  <c r="BA225" i="20"/>
  <c r="AZ225" i="20"/>
  <c r="BL225" i="20" s="1"/>
  <c r="AY225" i="20"/>
  <c r="AX225" i="20"/>
  <c r="AW225" i="20"/>
  <c r="AV225" i="20"/>
  <c r="AT225" i="20"/>
  <c r="AS225" i="20"/>
  <c r="AR225" i="20"/>
  <c r="AQ225" i="20"/>
  <c r="AP225" i="20"/>
  <c r="AO225" i="20"/>
  <c r="AN225" i="20"/>
  <c r="AM225" i="20"/>
  <c r="AL225" i="20"/>
  <c r="AK225" i="20"/>
  <c r="AJ225" i="20"/>
  <c r="AI225" i="20"/>
  <c r="AU225" i="20" s="1"/>
  <c r="AG225" i="20"/>
  <c r="P225" i="20"/>
  <c r="BK224" i="20"/>
  <c r="BJ224" i="20"/>
  <c r="BI224" i="20"/>
  <c r="BH224" i="20"/>
  <c r="BG224" i="20"/>
  <c r="BF224" i="20"/>
  <c r="BE224" i="20"/>
  <c r="BD224" i="20"/>
  <c r="BC224" i="20"/>
  <c r="BB224" i="20"/>
  <c r="BA224" i="20"/>
  <c r="AZ224" i="20"/>
  <c r="BL224" i="20" s="1"/>
  <c r="AY224" i="20"/>
  <c r="AX224" i="20"/>
  <c r="AW224" i="20"/>
  <c r="AV224" i="20"/>
  <c r="AT224" i="20"/>
  <c r="AS224" i="20"/>
  <c r="AR224" i="20"/>
  <c r="AQ224" i="20"/>
  <c r="AP224" i="20"/>
  <c r="AO224" i="20"/>
  <c r="AN224" i="20"/>
  <c r="AM224" i="20"/>
  <c r="AL224" i="20"/>
  <c r="AK224" i="20"/>
  <c r="AJ224" i="20"/>
  <c r="AI224" i="20"/>
  <c r="AU224" i="20" s="1"/>
  <c r="AG224" i="20"/>
  <c r="P224" i="20"/>
  <c r="BK223" i="20"/>
  <c r="BJ223" i="20"/>
  <c r="BI223" i="20"/>
  <c r="BH223" i="20"/>
  <c r="BG223" i="20"/>
  <c r="BF223" i="20"/>
  <c r="BE223" i="20"/>
  <c r="BD223" i="20"/>
  <c r="BC223" i="20"/>
  <c r="BB223" i="20"/>
  <c r="BA223" i="20"/>
  <c r="AZ223" i="20"/>
  <c r="BL223" i="20" s="1"/>
  <c r="AY223" i="20"/>
  <c r="AX223" i="20"/>
  <c r="AW223" i="20"/>
  <c r="AV223" i="20"/>
  <c r="AT223" i="20"/>
  <c r="AS223" i="20"/>
  <c r="AR223" i="20"/>
  <c r="AQ223" i="20"/>
  <c r="AP223" i="20"/>
  <c r="AO223" i="20"/>
  <c r="AN223" i="20"/>
  <c r="AM223" i="20"/>
  <c r="AL223" i="20"/>
  <c r="AK223" i="20"/>
  <c r="AJ223" i="20"/>
  <c r="AI223" i="20"/>
  <c r="AU223" i="20" s="1"/>
  <c r="AG223" i="20"/>
  <c r="P223" i="20"/>
  <c r="BK222" i="20"/>
  <c r="BJ222" i="20"/>
  <c r="BI222" i="20"/>
  <c r="BH222" i="20"/>
  <c r="BG222" i="20"/>
  <c r="BF222" i="20"/>
  <c r="BE222" i="20"/>
  <c r="BD222" i="20"/>
  <c r="BC222" i="20"/>
  <c r="BB222" i="20"/>
  <c r="BA222" i="20"/>
  <c r="AZ222" i="20"/>
  <c r="AY222" i="20"/>
  <c r="AX222" i="20"/>
  <c r="AW222" i="20"/>
  <c r="AV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AU222" i="20" s="1"/>
  <c r="AG222" i="20"/>
  <c r="P222" i="20"/>
  <c r="BK221" i="20"/>
  <c r="BJ221" i="20"/>
  <c r="BI221" i="20"/>
  <c r="BH221" i="20"/>
  <c r="BG221" i="20"/>
  <c r="BF221" i="20"/>
  <c r="BE221" i="20"/>
  <c r="BD221" i="20"/>
  <c r="BC221" i="20"/>
  <c r="BB221" i="20"/>
  <c r="BA221" i="20"/>
  <c r="AZ221" i="20"/>
  <c r="BL221" i="20" s="1"/>
  <c r="AY221" i="20"/>
  <c r="AX221" i="20"/>
  <c r="AW221" i="20"/>
  <c r="AV221" i="20"/>
  <c r="AT221" i="20"/>
  <c r="AS221" i="20"/>
  <c r="AR221" i="20"/>
  <c r="AQ221" i="20"/>
  <c r="AP221" i="20"/>
  <c r="AO221" i="20"/>
  <c r="AN221" i="20"/>
  <c r="AM221" i="20"/>
  <c r="AL221" i="20"/>
  <c r="AK221" i="20"/>
  <c r="AJ221" i="20"/>
  <c r="AI221" i="20"/>
  <c r="AU221" i="20" s="1"/>
  <c r="AG221" i="20"/>
  <c r="P221" i="20"/>
  <c r="BK220" i="20"/>
  <c r="BJ220" i="20"/>
  <c r="BI220" i="20"/>
  <c r="BH220" i="20"/>
  <c r="BG220" i="20"/>
  <c r="BF220" i="20"/>
  <c r="BE220" i="20"/>
  <c r="BD220" i="20"/>
  <c r="BC220" i="20"/>
  <c r="BB220" i="20"/>
  <c r="BA220" i="20"/>
  <c r="AZ220" i="20"/>
  <c r="AY220" i="20"/>
  <c r="AX220" i="20"/>
  <c r="AW220" i="20"/>
  <c r="AV220" i="20"/>
  <c r="AT220" i="20"/>
  <c r="AS220" i="20"/>
  <c r="AR220" i="20"/>
  <c r="AQ220" i="20"/>
  <c r="AP220" i="20"/>
  <c r="AO220" i="20"/>
  <c r="AN220" i="20"/>
  <c r="AM220" i="20"/>
  <c r="AL220" i="20"/>
  <c r="AK220" i="20"/>
  <c r="AJ220" i="20"/>
  <c r="AI220" i="20"/>
  <c r="AU220" i="20" s="1"/>
  <c r="AG220" i="20"/>
  <c r="P220" i="20"/>
  <c r="BK219" i="20"/>
  <c r="BJ219" i="20"/>
  <c r="BI219" i="20"/>
  <c r="BH219" i="20"/>
  <c r="BG219" i="20"/>
  <c r="BF219" i="20"/>
  <c r="BE219" i="20"/>
  <c r="BD219" i="20"/>
  <c r="BC219" i="20"/>
  <c r="BB219" i="20"/>
  <c r="BA219" i="20"/>
  <c r="AZ219" i="20"/>
  <c r="BL219" i="20" s="1"/>
  <c r="AY219" i="20"/>
  <c r="AX219" i="20"/>
  <c r="AW219" i="20"/>
  <c r="AV219" i="20"/>
  <c r="AT219" i="20"/>
  <c r="AS219" i="20"/>
  <c r="AR219" i="20"/>
  <c r="AQ219" i="20"/>
  <c r="AP219" i="20"/>
  <c r="AO219" i="20"/>
  <c r="AN219" i="20"/>
  <c r="AM219" i="20"/>
  <c r="AL219" i="20"/>
  <c r="AK219" i="20"/>
  <c r="AJ219" i="20"/>
  <c r="AI219" i="20"/>
  <c r="AU219" i="20" s="1"/>
  <c r="AG219" i="20"/>
  <c r="P219" i="20"/>
  <c r="BK218" i="20"/>
  <c r="BJ218" i="20"/>
  <c r="BI218" i="20"/>
  <c r="BH218" i="20"/>
  <c r="BG218" i="20"/>
  <c r="BF218" i="20"/>
  <c r="BE218" i="20"/>
  <c r="BD218" i="20"/>
  <c r="BC218" i="20"/>
  <c r="BB218" i="20"/>
  <c r="BA218" i="20"/>
  <c r="AZ218" i="20"/>
  <c r="AY218" i="20"/>
  <c r="AX218" i="20"/>
  <c r="AW218" i="20"/>
  <c r="AV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AU218" i="20" s="1"/>
  <c r="AG218" i="20"/>
  <c r="P218" i="20"/>
  <c r="BK217" i="20"/>
  <c r="BJ217" i="20"/>
  <c r="BI217" i="20"/>
  <c r="BH217" i="20"/>
  <c r="BG217" i="20"/>
  <c r="BF217" i="20"/>
  <c r="BE217" i="20"/>
  <c r="BD217" i="20"/>
  <c r="BC217" i="20"/>
  <c r="BB217" i="20"/>
  <c r="BA217" i="20"/>
  <c r="AZ217" i="20"/>
  <c r="BL217" i="20" s="1"/>
  <c r="AY217" i="20"/>
  <c r="AX217" i="20"/>
  <c r="AW217" i="20"/>
  <c r="AV217" i="20"/>
  <c r="AT217" i="20"/>
  <c r="AS217" i="20"/>
  <c r="AR217" i="20"/>
  <c r="AQ217" i="20"/>
  <c r="AP217" i="20"/>
  <c r="AO217" i="20"/>
  <c r="AN217" i="20"/>
  <c r="AM217" i="20"/>
  <c r="AL217" i="20"/>
  <c r="AK217" i="20"/>
  <c r="AJ217" i="20"/>
  <c r="AI217" i="20"/>
  <c r="AU217" i="20" s="1"/>
  <c r="AG217" i="20"/>
  <c r="P217" i="20"/>
  <c r="BK216" i="20"/>
  <c r="BJ216" i="20"/>
  <c r="BI216" i="20"/>
  <c r="BH216" i="20"/>
  <c r="BG216" i="20"/>
  <c r="BF216" i="20"/>
  <c r="BE216" i="20"/>
  <c r="BD216" i="20"/>
  <c r="BC216" i="20"/>
  <c r="BB216" i="20"/>
  <c r="BA216" i="20"/>
  <c r="AZ216" i="20"/>
  <c r="AY216" i="20"/>
  <c r="AX216" i="20"/>
  <c r="AW216" i="20"/>
  <c r="AV216" i="20"/>
  <c r="AT216" i="20"/>
  <c r="AS216" i="20"/>
  <c r="AR216" i="20"/>
  <c r="AQ216" i="20"/>
  <c r="AP216" i="20"/>
  <c r="AO216" i="20"/>
  <c r="AN216" i="20"/>
  <c r="AM216" i="20"/>
  <c r="AL216" i="20"/>
  <c r="AK216" i="20"/>
  <c r="AJ216" i="20"/>
  <c r="AI216" i="20"/>
  <c r="AU216" i="20" s="1"/>
  <c r="AG216" i="20"/>
  <c r="P216" i="20"/>
  <c r="BK215" i="20"/>
  <c r="BJ215" i="20"/>
  <c r="BI215" i="20"/>
  <c r="BH215" i="20"/>
  <c r="BG215" i="20"/>
  <c r="BF215" i="20"/>
  <c r="BE215" i="20"/>
  <c r="BD215" i="20"/>
  <c r="BC215" i="20"/>
  <c r="BB215" i="20"/>
  <c r="BA215" i="20"/>
  <c r="AZ215" i="20"/>
  <c r="BL215" i="20" s="1"/>
  <c r="AY215" i="20"/>
  <c r="AX215" i="20"/>
  <c r="AW215" i="20"/>
  <c r="AV215" i="20"/>
  <c r="AT215" i="20"/>
  <c r="AS215" i="20"/>
  <c r="AR215" i="20"/>
  <c r="AQ215" i="20"/>
  <c r="AP215" i="20"/>
  <c r="AO215" i="20"/>
  <c r="AN215" i="20"/>
  <c r="AM215" i="20"/>
  <c r="AL215" i="20"/>
  <c r="AK215" i="20"/>
  <c r="AJ215" i="20"/>
  <c r="AI215" i="20"/>
  <c r="AU215" i="20" s="1"/>
  <c r="AG215" i="20"/>
  <c r="P215" i="20"/>
  <c r="BK214" i="20"/>
  <c r="BJ214" i="20"/>
  <c r="BI214" i="20"/>
  <c r="BH214" i="20"/>
  <c r="BG214" i="20"/>
  <c r="BF214" i="20"/>
  <c r="BE214" i="20"/>
  <c r="BD214" i="20"/>
  <c r="BC214" i="20"/>
  <c r="BB214" i="20"/>
  <c r="BA214" i="20"/>
  <c r="AZ214" i="20"/>
  <c r="AY214" i="20"/>
  <c r="AX214" i="20"/>
  <c r="AW214" i="20"/>
  <c r="AV214" i="20"/>
  <c r="AT214" i="20"/>
  <c r="AS214" i="20"/>
  <c r="AR214" i="20"/>
  <c r="AQ214" i="20"/>
  <c r="AP214" i="20"/>
  <c r="AO214" i="20"/>
  <c r="AN214" i="20"/>
  <c r="AM214" i="20"/>
  <c r="AL214" i="20"/>
  <c r="AK214" i="20"/>
  <c r="AJ214" i="20"/>
  <c r="AI214" i="20"/>
  <c r="AU214" i="20" s="1"/>
  <c r="AG214" i="20"/>
  <c r="P214" i="20"/>
  <c r="BK213" i="20"/>
  <c r="BJ213" i="20"/>
  <c r="BI213" i="20"/>
  <c r="BH213" i="20"/>
  <c r="BG213" i="20"/>
  <c r="BF213" i="20"/>
  <c r="BE213" i="20"/>
  <c r="BD213" i="20"/>
  <c r="BC213" i="20"/>
  <c r="BB213" i="20"/>
  <c r="BA213" i="20"/>
  <c r="AZ213" i="20"/>
  <c r="BL213" i="20" s="1"/>
  <c r="AY213" i="20"/>
  <c r="AX213" i="20"/>
  <c r="AW213" i="20"/>
  <c r="AV213" i="20"/>
  <c r="AT213" i="20"/>
  <c r="AS213" i="20"/>
  <c r="AR213" i="20"/>
  <c r="AQ213" i="20"/>
  <c r="AP213" i="20"/>
  <c r="AO213" i="20"/>
  <c r="AN213" i="20"/>
  <c r="AM213" i="20"/>
  <c r="AL213" i="20"/>
  <c r="AK213" i="20"/>
  <c r="AJ213" i="20"/>
  <c r="AI213" i="20"/>
  <c r="AU213" i="20" s="1"/>
  <c r="AG213" i="20"/>
  <c r="P213" i="20"/>
  <c r="BK212" i="20"/>
  <c r="BJ212" i="20"/>
  <c r="BI212" i="20"/>
  <c r="BH212" i="20"/>
  <c r="BG212" i="20"/>
  <c r="BF212" i="20"/>
  <c r="BE212" i="20"/>
  <c r="BD212" i="20"/>
  <c r="BC212" i="20"/>
  <c r="BB212" i="20"/>
  <c r="BA212" i="20"/>
  <c r="AZ212" i="20"/>
  <c r="AY212" i="20"/>
  <c r="AX212" i="20"/>
  <c r="AW212" i="20"/>
  <c r="AV212" i="20"/>
  <c r="AT212" i="20"/>
  <c r="AS212" i="20"/>
  <c r="AR212" i="20"/>
  <c r="AQ212" i="20"/>
  <c r="AP212" i="20"/>
  <c r="AO212" i="20"/>
  <c r="AN212" i="20"/>
  <c r="AM212" i="20"/>
  <c r="AL212" i="20"/>
  <c r="AK212" i="20"/>
  <c r="AJ212" i="20"/>
  <c r="AI212" i="20"/>
  <c r="AU212" i="20" s="1"/>
  <c r="AG212" i="20"/>
  <c r="P212" i="20"/>
  <c r="BK211" i="20"/>
  <c r="BJ211" i="20"/>
  <c r="BI211" i="20"/>
  <c r="BH211" i="20"/>
  <c r="BG211" i="20"/>
  <c r="BF211" i="20"/>
  <c r="BE211" i="20"/>
  <c r="BD211" i="20"/>
  <c r="BC211" i="20"/>
  <c r="BB211" i="20"/>
  <c r="BA211" i="20"/>
  <c r="AZ211" i="20"/>
  <c r="AY211" i="20"/>
  <c r="AX211" i="20"/>
  <c r="AW211" i="20"/>
  <c r="AV211" i="20"/>
  <c r="AT211" i="20"/>
  <c r="AS211" i="20"/>
  <c r="AR211" i="20"/>
  <c r="AQ211" i="20"/>
  <c r="AP211" i="20"/>
  <c r="AO211" i="20"/>
  <c r="AN211" i="20"/>
  <c r="AM211" i="20"/>
  <c r="AL211" i="20"/>
  <c r="AK211" i="20"/>
  <c r="AJ211" i="20"/>
  <c r="AI211" i="20"/>
  <c r="AU211" i="20" s="1"/>
  <c r="AG211" i="20"/>
  <c r="P211" i="20"/>
  <c r="BK210" i="20"/>
  <c r="BJ210" i="20"/>
  <c r="BI210" i="20"/>
  <c r="BH210" i="20"/>
  <c r="BG210" i="20"/>
  <c r="BF210" i="20"/>
  <c r="BE210" i="20"/>
  <c r="BD210" i="20"/>
  <c r="BC210" i="20"/>
  <c r="BB210" i="20"/>
  <c r="BA210" i="20"/>
  <c r="AZ210" i="20"/>
  <c r="AY210" i="20"/>
  <c r="AX210" i="20"/>
  <c r="AW210" i="20"/>
  <c r="AV210" i="20"/>
  <c r="AT210" i="20"/>
  <c r="AS210" i="20"/>
  <c r="AR210" i="20"/>
  <c r="AQ210" i="20"/>
  <c r="AP210" i="20"/>
  <c r="AO210" i="20"/>
  <c r="AN210" i="20"/>
  <c r="AM210" i="20"/>
  <c r="AL210" i="20"/>
  <c r="AK210" i="20"/>
  <c r="AJ210" i="20"/>
  <c r="AI210" i="20"/>
  <c r="AU210" i="20" s="1"/>
  <c r="AG210" i="20"/>
  <c r="P210" i="20"/>
  <c r="BK209" i="20"/>
  <c r="BJ209" i="20"/>
  <c r="BI209" i="20"/>
  <c r="BH209" i="20"/>
  <c r="BG209" i="20"/>
  <c r="BF209" i="20"/>
  <c r="BE209" i="20"/>
  <c r="BD209" i="20"/>
  <c r="BC209" i="20"/>
  <c r="BB209" i="20"/>
  <c r="BA209" i="20"/>
  <c r="AZ209" i="20"/>
  <c r="BL209" i="20" s="1"/>
  <c r="AY209" i="20"/>
  <c r="AX209" i="20"/>
  <c r="AW209" i="20"/>
  <c r="AV209" i="20"/>
  <c r="AT209" i="20"/>
  <c r="AS209" i="20"/>
  <c r="AR209" i="20"/>
  <c r="AQ209" i="20"/>
  <c r="AP209" i="20"/>
  <c r="AO209" i="20"/>
  <c r="AN209" i="20"/>
  <c r="AM209" i="20"/>
  <c r="AL209" i="20"/>
  <c r="AK209" i="20"/>
  <c r="AJ209" i="20"/>
  <c r="AI209" i="20"/>
  <c r="AU209" i="20" s="1"/>
  <c r="AG209" i="20"/>
  <c r="P209" i="20"/>
  <c r="BK208" i="20"/>
  <c r="BJ208" i="20"/>
  <c r="BI208" i="20"/>
  <c r="BH208" i="20"/>
  <c r="BG208" i="20"/>
  <c r="BF208" i="20"/>
  <c r="BE208" i="20"/>
  <c r="BD208" i="20"/>
  <c r="BC208" i="20"/>
  <c r="BB208" i="20"/>
  <c r="BA208" i="20"/>
  <c r="AZ208" i="20"/>
  <c r="BL208" i="20" s="1"/>
  <c r="AY208" i="20"/>
  <c r="AX208" i="20"/>
  <c r="AW208" i="20"/>
  <c r="AV208" i="20"/>
  <c r="AT208" i="20"/>
  <c r="AS208" i="20"/>
  <c r="AR208" i="20"/>
  <c r="AQ208" i="20"/>
  <c r="AP208" i="20"/>
  <c r="AO208" i="20"/>
  <c r="AN208" i="20"/>
  <c r="AM208" i="20"/>
  <c r="AL208" i="20"/>
  <c r="AK208" i="20"/>
  <c r="AJ208" i="20"/>
  <c r="AI208" i="20"/>
  <c r="AU208" i="20" s="1"/>
  <c r="AG208" i="20"/>
  <c r="P208" i="20"/>
  <c r="BK207" i="20"/>
  <c r="BJ207" i="20"/>
  <c r="BI207" i="20"/>
  <c r="BH207" i="20"/>
  <c r="BG207" i="20"/>
  <c r="BF207" i="20"/>
  <c r="BE207" i="20"/>
  <c r="BD207" i="20"/>
  <c r="BC207" i="20"/>
  <c r="BB207" i="20"/>
  <c r="BA207" i="20"/>
  <c r="AZ207" i="20"/>
  <c r="BL207" i="20" s="1"/>
  <c r="AY207" i="20"/>
  <c r="AX207" i="20"/>
  <c r="AW207" i="20"/>
  <c r="AV207" i="20"/>
  <c r="AT207" i="20"/>
  <c r="AS207" i="20"/>
  <c r="AR207" i="20"/>
  <c r="AQ207" i="20"/>
  <c r="AP207" i="20"/>
  <c r="AO207" i="20"/>
  <c r="AN207" i="20"/>
  <c r="AM207" i="20"/>
  <c r="AL207" i="20"/>
  <c r="AK207" i="20"/>
  <c r="AJ207" i="20"/>
  <c r="AI207" i="20"/>
  <c r="AU207" i="20" s="1"/>
  <c r="AG207" i="20"/>
  <c r="P207" i="20"/>
  <c r="BK206" i="20"/>
  <c r="BJ206" i="20"/>
  <c r="BI206" i="20"/>
  <c r="BH206" i="20"/>
  <c r="BG206" i="20"/>
  <c r="BF206" i="20"/>
  <c r="BE206" i="20"/>
  <c r="BD206" i="20"/>
  <c r="BC206" i="20"/>
  <c r="BB206" i="20"/>
  <c r="BA206" i="20"/>
  <c r="AZ206" i="20"/>
  <c r="BL206" i="20" s="1"/>
  <c r="AY206" i="20"/>
  <c r="AX206" i="20"/>
  <c r="AW206" i="20"/>
  <c r="AV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AU206" i="20" s="1"/>
  <c r="AG206" i="20"/>
  <c r="P206" i="20"/>
  <c r="BK205" i="20"/>
  <c r="BJ205" i="20"/>
  <c r="BI205" i="20"/>
  <c r="BH205" i="20"/>
  <c r="BG205" i="20"/>
  <c r="BF205" i="20"/>
  <c r="BE205" i="20"/>
  <c r="BD205" i="20"/>
  <c r="BC205" i="20"/>
  <c r="BB205" i="20"/>
  <c r="BA205" i="20"/>
  <c r="AZ205" i="20"/>
  <c r="BL205" i="20" s="1"/>
  <c r="AY205" i="20"/>
  <c r="AX205" i="20"/>
  <c r="AW205" i="20"/>
  <c r="AV205" i="20"/>
  <c r="AT205" i="20"/>
  <c r="AS205" i="20"/>
  <c r="AR205" i="20"/>
  <c r="AQ205" i="20"/>
  <c r="AP205" i="20"/>
  <c r="AO205" i="20"/>
  <c r="AN205" i="20"/>
  <c r="AM205" i="20"/>
  <c r="AL205" i="20"/>
  <c r="AK205" i="20"/>
  <c r="AJ205" i="20"/>
  <c r="AI205" i="20"/>
  <c r="AU205" i="20" s="1"/>
  <c r="AG205" i="20"/>
  <c r="P205" i="20"/>
  <c r="BK204" i="20"/>
  <c r="BJ204" i="20"/>
  <c r="BI204" i="20"/>
  <c r="BH204" i="20"/>
  <c r="BG204" i="20"/>
  <c r="BF204" i="20"/>
  <c r="BE204" i="20"/>
  <c r="BD204" i="20"/>
  <c r="BC204" i="20"/>
  <c r="BB204" i="20"/>
  <c r="BA204" i="20"/>
  <c r="AZ204" i="20"/>
  <c r="BL204" i="20" s="1"/>
  <c r="AY204" i="20"/>
  <c r="AX204" i="20"/>
  <c r="AW204" i="20"/>
  <c r="AV204" i="20"/>
  <c r="AT204" i="20"/>
  <c r="AS204" i="20"/>
  <c r="AR204" i="20"/>
  <c r="AQ204" i="20"/>
  <c r="AP204" i="20"/>
  <c r="AO204" i="20"/>
  <c r="AN204" i="20"/>
  <c r="AM204" i="20"/>
  <c r="AL204" i="20"/>
  <c r="AK204" i="20"/>
  <c r="AJ204" i="20"/>
  <c r="AI204" i="20"/>
  <c r="AU204" i="20" s="1"/>
  <c r="AG204" i="20"/>
  <c r="P204" i="20"/>
  <c r="BK203" i="20"/>
  <c r="BJ203" i="20"/>
  <c r="BI203" i="20"/>
  <c r="BH203" i="20"/>
  <c r="BG203" i="20"/>
  <c r="BF203" i="20"/>
  <c r="BE203" i="20"/>
  <c r="BD203" i="20"/>
  <c r="BC203" i="20"/>
  <c r="BB203" i="20"/>
  <c r="BA203" i="20"/>
  <c r="AZ203" i="20"/>
  <c r="BL203" i="20" s="1"/>
  <c r="AY203" i="20"/>
  <c r="AX203" i="20"/>
  <c r="AW203" i="20"/>
  <c r="AV203" i="20"/>
  <c r="AT203" i="20"/>
  <c r="AS203" i="20"/>
  <c r="AR203" i="20"/>
  <c r="AQ203" i="20"/>
  <c r="AP203" i="20"/>
  <c r="AO203" i="20"/>
  <c r="AN203" i="20"/>
  <c r="AM203" i="20"/>
  <c r="AL203" i="20"/>
  <c r="AK203" i="20"/>
  <c r="AJ203" i="20"/>
  <c r="AI203" i="20"/>
  <c r="AU203" i="20" s="1"/>
  <c r="AG203" i="20"/>
  <c r="P203" i="20"/>
  <c r="BK202" i="20"/>
  <c r="BJ202" i="20"/>
  <c r="BI202" i="20"/>
  <c r="BH202" i="20"/>
  <c r="BG202" i="20"/>
  <c r="BF202" i="20"/>
  <c r="BE202" i="20"/>
  <c r="BD202" i="20"/>
  <c r="BC202" i="20"/>
  <c r="BB202" i="20"/>
  <c r="BA202" i="20"/>
  <c r="AZ202" i="20"/>
  <c r="BL202" i="20" s="1"/>
  <c r="AY202" i="20"/>
  <c r="AX202" i="20"/>
  <c r="AW202" i="20"/>
  <c r="AV202" i="20"/>
  <c r="AT202" i="20"/>
  <c r="AS202" i="20"/>
  <c r="AR202" i="20"/>
  <c r="AQ202" i="20"/>
  <c r="AP202" i="20"/>
  <c r="AO202" i="20"/>
  <c r="AN202" i="20"/>
  <c r="AM202" i="20"/>
  <c r="AL202" i="20"/>
  <c r="AK202" i="20"/>
  <c r="AJ202" i="20"/>
  <c r="AI202" i="20"/>
  <c r="AU202" i="20" s="1"/>
  <c r="AG202" i="20"/>
  <c r="P202" i="20"/>
  <c r="BK201" i="20"/>
  <c r="BJ201" i="20"/>
  <c r="BI201" i="20"/>
  <c r="BH201" i="20"/>
  <c r="BG201" i="20"/>
  <c r="BF201" i="20"/>
  <c r="BE201" i="20"/>
  <c r="BD201" i="20"/>
  <c r="BC201" i="20"/>
  <c r="BB201" i="20"/>
  <c r="BA201" i="20"/>
  <c r="AZ201" i="20"/>
  <c r="BL201" i="20" s="1"/>
  <c r="AY201" i="20"/>
  <c r="AX201" i="20"/>
  <c r="AW201" i="20"/>
  <c r="AV201" i="20"/>
  <c r="AT201" i="20"/>
  <c r="AS201" i="20"/>
  <c r="AR201" i="20"/>
  <c r="AQ201" i="20"/>
  <c r="AP201" i="20"/>
  <c r="AO201" i="20"/>
  <c r="AN201" i="20"/>
  <c r="AM201" i="20"/>
  <c r="AL201" i="20"/>
  <c r="AK201" i="20"/>
  <c r="AJ201" i="20"/>
  <c r="AI201" i="20"/>
  <c r="AU201" i="20" s="1"/>
  <c r="AG201" i="20"/>
  <c r="P201" i="20"/>
  <c r="BK200" i="20"/>
  <c r="BJ200" i="20"/>
  <c r="BI200" i="20"/>
  <c r="BH200" i="20"/>
  <c r="BG200" i="20"/>
  <c r="BF200" i="20"/>
  <c r="BE200" i="20"/>
  <c r="BD200" i="20"/>
  <c r="BC200" i="20"/>
  <c r="BB200" i="20"/>
  <c r="BA200" i="20"/>
  <c r="AZ200" i="20"/>
  <c r="BL200" i="20" s="1"/>
  <c r="AY200" i="20"/>
  <c r="AX200" i="20"/>
  <c r="AW200" i="20"/>
  <c r="AV200" i="20"/>
  <c r="AT200" i="20"/>
  <c r="AS200" i="20"/>
  <c r="AR200" i="20"/>
  <c r="AQ200" i="20"/>
  <c r="AP200" i="20"/>
  <c r="AO200" i="20"/>
  <c r="AN200" i="20"/>
  <c r="AM200" i="20"/>
  <c r="AL200" i="20"/>
  <c r="AK200" i="20"/>
  <c r="AJ200" i="20"/>
  <c r="AI200" i="20"/>
  <c r="AU200" i="20" s="1"/>
  <c r="AG200" i="20"/>
  <c r="P200" i="20"/>
  <c r="BK199" i="20"/>
  <c r="BJ199" i="20"/>
  <c r="BI199" i="20"/>
  <c r="BH199" i="20"/>
  <c r="BG199" i="20"/>
  <c r="BF199" i="20"/>
  <c r="BE199" i="20"/>
  <c r="BD199" i="20"/>
  <c r="BC199" i="20"/>
  <c r="BB199" i="20"/>
  <c r="BA199" i="20"/>
  <c r="AZ199" i="20"/>
  <c r="BL199" i="20" s="1"/>
  <c r="AY199" i="20"/>
  <c r="AX199" i="20"/>
  <c r="AW199" i="20"/>
  <c r="AV199" i="20"/>
  <c r="AT199" i="20"/>
  <c r="AS199" i="20"/>
  <c r="AR199" i="20"/>
  <c r="AQ199" i="20"/>
  <c r="AP199" i="20"/>
  <c r="AO199" i="20"/>
  <c r="AN199" i="20"/>
  <c r="AM199" i="20"/>
  <c r="AL199" i="20"/>
  <c r="AK199" i="20"/>
  <c r="AJ199" i="20"/>
  <c r="AI199" i="20"/>
  <c r="AU199" i="20" s="1"/>
  <c r="AG199" i="20"/>
  <c r="P199" i="20"/>
  <c r="BK198" i="20"/>
  <c r="BJ198" i="20"/>
  <c r="BI198" i="20"/>
  <c r="BH198" i="20"/>
  <c r="BG198" i="20"/>
  <c r="BF198" i="20"/>
  <c r="BE198" i="20"/>
  <c r="BD198" i="20"/>
  <c r="BC198" i="20"/>
  <c r="BB198" i="20"/>
  <c r="BA198" i="20"/>
  <c r="AZ198" i="20"/>
  <c r="BL198" i="20" s="1"/>
  <c r="AY198" i="20"/>
  <c r="AX198" i="20"/>
  <c r="AW198" i="20"/>
  <c r="AV198" i="20"/>
  <c r="AT198" i="20"/>
  <c r="AS198" i="20"/>
  <c r="AR198" i="20"/>
  <c r="AQ198" i="20"/>
  <c r="AP198" i="20"/>
  <c r="AO198" i="20"/>
  <c r="AN198" i="20"/>
  <c r="AM198" i="20"/>
  <c r="AL198" i="20"/>
  <c r="AK198" i="20"/>
  <c r="AJ198" i="20"/>
  <c r="AI198" i="20"/>
  <c r="AU198" i="20" s="1"/>
  <c r="AG198" i="20"/>
  <c r="P198" i="20"/>
  <c r="BK197" i="20"/>
  <c r="BJ197" i="20"/>
  <c r="BI197" i="20"/>
  <c r="BH197" i="20"/>
  <c r="BG197" i="20"/>
  <c r="BF197" i="20"/>
  <c r="BE197" i="20"/>
  <c r="BD197" i="20"/>
  <c r="BC197" i="20"/>
  <c r="BB197" i="20"/>
  <c r="BA197" i="20"/>
  <c r="AZ197" i="20"/>
  <c r="BL197" i="20" s="1"/>
  <c r="AY197" i="20"/>
  <c r="AX197" i="20"/>
  <c r="AW197" i="20"/>
  <c r="AV197" i="20"/>
  <c r="AT197" i="20"/>
  <c r="AS197" i="20"/>
  <c r="AR197" i="20"/>
  <c r="AQ197" i="20"/>
  <c r="AP197" i="20"/>
  <c r="AO197" i="20"/>
  <c r="AN197" i="20"/>
  <c r="AM197" i="20"/>
  <c r="AL197" i="20"/>
  <c r="AK197" i="20"/>
  <c r="AJ197" i="20"/>
  <c r="AI197" i="20"/>
  <c r="AU197" i="20" s="1"/>
  <c r="AG197" i="20"/>
  <c r="P197" i="20"/>
  <c r="BK196" i="20"/>
  <c r="BJ196" i="20"/>
  <c r="BI196" i="20"/>
  <c r="BH196" i="20"/>
  <c r="BG196" i="20"/>
  <c r="BF196" i="20"/>
  <c r="BE196" i="20"/>
  <c r="BD196" i="20"/>
  <c r="BC196" i="20"/>
  <c r="BB196" i="20"/>
  <c r="BA196" i="20"/>
  <c r="AZ196" i="20"/>
  <c r="BL196" i="20" s="1"/>
  <c r="AY196" i="20"/>
  <c r="AX196" i="20"/>
  <c r="AW196" i="20"/>
  <c r="AV196" i="20"/>
  <c r="AT196" i="20"/>
  <c r="AS196" i="20"/>
  <c r="AR196" i="20"/>
  <c r="AQ196" i="20"/>
  <c r="AP196" i="20"/>
  <c r="AO196" i="20"/>
  <c r="AN196" i="20"/>
  <c r="AM196" i="20"/>
  <c r="AL196" i="20"/>
  <c r="AK196" i="20"/>
  <c r="AJ196" i="20"/>
  <c r="AI196" i="20"/>
  <c r="AU196" i="20" s="1"/>
  <c r="AG196" i="20"/>
  <c r="P196" i="20"/>
  <c r="BK195" i="20"/>
  <c r="BJ195" i="20"/>
  <c r="BI195" i="20"/>
  <c r="BH195" i="20"/>
  <c r="BG195" i="20"/>
  <c r="BF195" i="20"/>
  <c r="BE195" i="20"/>
  <c r="BD195" i="20"/>
  <c r="BC195" i="20"/>
  <c r="BB195" i="20"/>
  <c r="BA195" i="20"/>
  <c r="AZ195" i="20"/>
  <c r="BL195" i="20" s="1"/>
  <c r="AY195" i="20"/>
  <c r="AX195" i="20"/>
  <c r="AW195" i="20"/>
  <c r="AV195" i="20"/>
  <c r="AT195" i="20"/>
  <c r="AS195" i="20"/>
  <c r="AR195" i="20"/>
  <c r="AQ195" i="20"/>
  <c r="AP195" i="20"/>
  <c r="AO195" i="20"/>
  <c r="AN195" i="20"/>
  <c r="AM195" i="20"/>
  <c r="AL195" i="20"/>
  <c r="AK195" i="20"/>
  <c r="AJ195" i="20"/>
  <c r="AI195" i="20"/>
  <c r="AU195" i="20" s="1"/>
  <c r="AG195" i="20"/>
  <c r="P195" i="20"/>
  <c r="BK194" i="20"/>
  <c r="BJ194" i="20"/>
  <c r="BI194" i="20"/>
  <c r="BH194" i="20"/>
  <c r="BG194" i="20"/>
  <c r="BF194" i="20"/>
  <c r="BE194" i="20"/>
  <c r="BD194" i="20"/>
  <c r="BC194" i="20"/>
  <c r="BB194" i="20"/>
  <c r="BA194" i="20"/>
  <c r="AZ194" i="20"/>
  <c r="BL194" i="20" s="1"/>
  <c r="AY194" i="20"/>
  <c r="AX194" i="20"/>
  <c r="AW194" i="20"/>
  <c r="AV194" i="20"/>
  <c r="AT194" i="20"/>
  <c r="AS194" i="20"/>
  <c r="AR194" i="20"/>
  <c r="AQ194" i="20"/>
  <c r="AP194" i="20"/>
  <c r="AO194" i="20"/>
  <c r="AN194" i="20"/>
  <c r="AM194" i="20"/>
  <c r="AL194" i="20"/>
  <c r="AK194" i="20"/>
  <c r="AJ194" i="20"/>
  <c r="AI194" i="20"/>
  <c r="AU194" i="20" s="1"/>
  <c r="AG194" i="20"/>
  <c r="P194" i="20"/>
  <c r="BK193" i="20"/>
  <c r="BJ193" i="20"/>
  <c r="BI193" i="20"/>
  <c r="BH193" i="20"/>
  <c r="BG193" i="20"/>
  <c r="BF193" i="20"/>
  <c r="BE193" i="20"/>
  <c r="BD193" i="20"/>
  <c r="BC193" i="20"/>
  <c r="BB193" i="20"/>
  <c r="BA193" i="20"/>
  <c r="AZ193" i="20"/>
  <c r="BL193" i="20" s="1"/>
  <c r="AY193" i="20"/>
  <c r="AX193" i="20"/>
  <c r="AW193" i="20"/>
  <c r="AV193" i="20"/>
  <c r="AT193" i="20"/>
  <c r="AS193" i="20"/>
  <c r="AR193" i="20"/>
  <c r="AQ193" i="20"/>
  <c r="AP193" i="20"/>
  <c r="AO193" i="20"/>
  <c r="AN193" i="20"/>
  <c r="AM193" i="20"/>
  <c r="AL193" i="20"/>
  <c r="AK193" i="20"/>
  <c r="AJ193" i="20"/>
  <c r="AI193" i="20"/>
  <c r="AU193" i="20" s="1"/>
  <c r="AG193" i="20"/>
  <c r="P193" i="20"/>
  <c r="BK192" i="20"/>
  <c r="BJ192" i="20"/>
  <c r="BI192" i="20"/>
  <c r="BH192" i="20"/>
  <c r="BG192" i="20"/>
  <c r="BF192" i="20"/>
  <c r="BE192" i="20"/>
  <c r="BD192" i="20"/>
  <c r="BC192" i="20"/>
  <c r="BB192" i="20"/>
  <c r="BA192" i="20"/>
  <c r="AZ192" i="20"/>
  <c r="BL192" i="20" s="1"/>
  <c r="AY192" i="20"/>
  <c r="AX192" i="20"/>
  <c r="AW192" i="20"/>
  <c r="AV192" i="20"/>
  <c r="AT192" i="20"/>
  <c r="AS192" i="20"/>
  <c r="AR192" i="20"/>
  <c r="AQ192" i="20"/>
  <c r="AP192" i="20"/>
  <c r="AO192" i="20"/>
  <c r="AN192" i="20"/>
  <c r="AM192" i="20"/>
  <c r="AL192" i="20"/>
  <c r="AK192" i="20"/>
  <c r="AJ192" i="20"/>
  <c r="AI192" i="20"/>
  <c r="AU192" i="20" s="1"/>
  <c r="AG192" i="20"/>
  <c r="P192" i="20"/>
  <c r="BK191" i="20"/>
  <c r="BJ191" i="20"/>
  <c r="BI191" i="20"/>
  <c r="BH191" i="20"/>
  <c r="BG191" i="20"/>
  <c r="BF191" i="20"/>
  <c r="BE191" i="20"/>
  <c r="BD191" i="20"/>
  <c r="BC191" i="20"/>
  <c r="BB191" i="20"/>
  <c r="BA191" i="20"/>
  <c r="AZ191" i="20"/>
  <c r="BL191" i="20" s="1"/>
  <c r="AY191" i="20"/>
  <c r="AX191" i="20"/>
  <c r="AW191" i="20"/>
  <c r="AV191" i="20"/>
  <c r="AT191" i="20"/>
  <c r="AS191" i="20"/>
  <c r="AR191" i="20"/>
  <c r="AQ191" i="20"/>
  <c r="AP191" i="20"/>
  <c r="AO191" i="20"/>
  <c r="AN191" i="20"/>
  <c r="AM191" i="20"/>
  <c r="AL191" i="20"/>
  <c r="AK191" i="20"/>
  <c r="AJ191" i="20"/>
  <c r="AI191" i="20"/>
  <c r="AU191" i="20" s="1"/>
  <c r="AG191" i="20"/>
  <c r="P191" i="20"/>
  <c r="BK190" i="20"/>
  <c r="BJ190" i="20"/>
  <c r="BI190" i="20"/>
  <c r="BH190" i="20"/>
  <c r="BG190" i="20"/>
  <c r="BF190" i="20"/>
  <c r="BE190" i="20"/>
  <c r="BD190" i="20"/>
  <c r="BC190" i="20"/>
  <c r="BB190" i="20"/>
  <c r="BA190" i="20"/>
  <c r="AZ190" i="20"/>
  <c r="BL190" i="20" s="1"/>
  <c r="AY190" i="20"/>
  <c r="AX190" i="20"/>
  <c r="AW190" i="20"/>
  <c r="AV190" i="20"/>
  <c r="AT190" i="20"/>
  <c r="AS190" i="20"/>
  <c r="AR190" i="20"/>
  <c r="AQ190" i="20"/>
  <c r="AP190" i="20"/>
  <c r="AO190" i="20"/>
  <c r="AN190" i="20"/>
  <c r="AM190" i="20"/>
  <c r="AL190" i="20"/>
  <c r="AK190" i="20"/>
  <c r="AJ190" i="20"/>
  <c r="AI190" i="20"/>
  <c r="AU190" i="20" s="1"/>
  <c r="AG190" i="20"/>
  <c r="P190" i="20"/>
  <c r="BK189" i="20"/>
  <c r="BJ189" i="20"/>
  <c r="BI189" i="20"/>
  <c r="BH189" i="20"/>
  <c r="BG189" i="20"/>
  <c r="BF189" i="20"/>
  <c r="BE189" i="20"/>
  <c r="BD189" i="20"/>
  <c r="BC189" i="20"/>
  <c r="BB189" i="20"/>
  <c r="BA189" i="20"/>
  <c r="AZ189" i="20"/>
  <c r="BL189" i="20" s="1"/>
  <c r="AY189" i="20"/>
  <c r="AX189" i="20"/>
  <c r="AW189" i="20"/>
  <c r="AV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AU189" i="20" s="1"/>
  <c r="AG189" i="20"/>
  <c r="P189" i="20"/>
  <c r="BK188" i="20"/>
  <c r="BJ188" i="20"/>
  <c r="BI188" i="20"/>
  <c r="BH188" i="20"/>
  <c r="BG188" i="20"/>
  <c r="BF188" i="20"/>
  <c r="BE188" i="20"/>
  <c r="BD188" i="20"/>
  <c r="BC188" i="20"/>
  <c r="BB188" i="20"/>
  <c r="BA188" i="20"/>
  <c r="AZ188" i="20"/>
  <c r="BL188" i="20" s="1"/>
  <c r="AY188" i="20"/>
  <c r="AX188" i="20"/>
  <c r="AW188" i="20"/>
  <c r="AV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AU188" i="20" s="1"/>
  <c r="AG188" i="20"/>
  <c r="P188" i="20"/>
  <c r="BK187" i="20"/>
  <c r="BJ187" i="20"/>
  <c r="BI187" i="20"/>
  <c r="BH187" i="20"/>
  <c r="BG187" i="20"/>
  <c r="BF187" i="20"/>
  <c r="BE187" i="20"/>
  <c r="BD187" i="20"/>
  <c r="BC187" i="20"/>
  <c r="BB187" i="20"/>
  <c r="BA187" i="20"/>
  <c r="AZ187" i="20"/>
  <c r="BL187" i="20" s="1"/>
  <c r="AY187" i="20"/>
  <c r="AX187" i="20"/>
  <c r="AW187" i="20"/>
  <c r="AV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AU187" i="20" s="1"/>
  <c r="AG187" i="20"/>
  <c r="P187" i="20"/>
  <c r="BK186" i="20"/>
  <c r="BJ186" i="20"/>
  <c r="BI186" i="20"/>
  <c r="BH186" i="20"/>
  <c r="BG186" i="20"/>
  <c r="BF186" i="20"/>
  <c r="BE186" i="20"/>
  <c r="BD186" i="20"/>
  <c r="BC186" i="20"/>
  <c r="BB186" i="20"/>
  <c r="BA186" i="20"/>
  <c r="AZ186" i="20"/>
  <c r="BL186" i="20" s="1"/>
  <c r="AY186" i="20"/>
  <c r="AX186" i="20"/>
  <c r="AW186" i="20"/>
  <c r="AV186" i="20"/>
  <c r="AT186" i="20"/>
  <c r="AS186" i="20"/>
  <c r="AR186" i="20"/>
  <c r="AQ186" i="20"/>
  <c r="AP186" i="20"/>
  <c r="AO186" i="20"/>
  <c r="AN186" i="20"/>
  <c r="AM186" i="20"/>
  <c r="AL186" i="20"/>
  <c r="AK186" i="20"/>
  <c r="AJ186" i="20"/>
  <c r="AI186" i="20"/>
  <c r="AU186" i="20" s="1"/>
  <c r="AG186" i="20"/>
  <c r="P186" i="20"/>
  <c r="BK185" i="20"/>
  <c r="BJ185" i="20"/>
  <c r="BI185" i="20"/>
  <c r="BH185" i="20"/>
  <c r="BG185" i="20"/>
  <c r="BF185" i="20"/>
  <c r="BE185" i="20"/>
  <c r="BD185" i="20"/>
  <c r="BC185" i="20"/>
  <c r="BB185" i="20"/>
  <c r="BA185" i="20"/>
  <c r="AZ185" i="20"/>
  <c r="BL185" i="20" s="1"/>
  <c r="AY185" i="20"/>
  <c r="AX185" i="20"/>
  <c r="AW185" i="20"/>
  <c r="AV185" i="20"/>
  <c r="AT185" i="20"/>
  <c r="AS185" i="20"/>
  <c r="AR185" i="20"/>
  <c r="AQ185" i="20"/>
  <c r="AP185" i="20"/>
  <c r="AO185" i="20"/>
  <c r="AN185" i="20"/>
  <c r="AM185" i="20"/>
  <c r="AL185" i="20"/>
  <c r="AK185" i="20"/>
  <c r="AJ185" i="20"/>
  <c r="AI185" i="20"/>
  <c r="AU185" i="20" s="1"/>
  <c r="AG185" i="20"/>
  <c r="P185" i="20"/>
  <c r="BK184" i="20"/>
  <c r="BJ184" i="20"/>
  <c r="BI184" i="20"/>
  <c r="BH184" i="20"/>
  <c r="BG184" i="20"/>
  <c r="BF184" i="20"/>
  <c r="BE184" i="20"/>
  <c r="BD184" i="20"/>
  <c r="BC184" i="20"/>
  <c r="BB184" i="20"/>
  <c r="BA184" i="20"/>
  <c r="AZ184" i="20"/>
  <c r="BL184" i="20" s="1"/>
  <c r="AY184" i="20"/>
  <c r="AX184" i="20"/>
  <c r="AW184" i="20"/>
  <c r="AV184" i="20"/>
  <c r="AT184" i="20"/>
  <c r="AS184" i="20"/>
  <c r="AR184" i="20"/>
  <c r="AQ184" i="20"/>
  <c r="AP184" i="20"/>
  <c r="AO184" i="20"/>
  <c r="AN184" i="20"/>
  <c r="AM184" i="20"/>
  <c r="AL184" i="20"/>
  <c r="AK184" i="20"/>
  <c r="AJ184" i="20"/>
  <c r="AI184" i="20"/>
  <c r="AU184" i="20" s="1"/>
  <c r="AG184" i="20"/>
  <c r="P184" i="20"/>
  <c r="BK183" i="20"/>
  <c r="BJ183" i="20"/>
  <c r="BI183" i="20"/>
  <c r="BH183" i="20"/>
  <c r="BG183" i="20"/>
  <c r="BF183" i="20"/>
  <c r="BE183" i="20"/>
  <c r="BD183" i="20"/>
  <c r="BC183" i="20"/>
  <c r="BB183" i="20"/>
  <c r="BA183" i="20"/>
  <c r="AZ183" i="20"/>
  <c r="BL183" i="20" s="1"/>
  <c r="AY183" i="20"/>
  <c r="AX183" i="20"/>
  <c r="AW183" i="20"/>
  <c r="AV183" i="20"/>
  <c r="AT183" i="20"/>
  <c r="AS183" i="20"/>
  <c r="AR183" i="20"/>
  <c r="AQ183" i="20"/>
  <c r="AP183" i="20"/>
  <c r="AO183" i="20"/>
  <c r="AN183" i="20"/>
  <c r="AM183" i="20"/>
  <c r="AL183" i="20"/>
  <c r="AK183" i="20"/>
  <c r="AJ183" i="20"/>
  <c r="AI183" i="20"/>
  <c r="AU183" i="20" s="1"/>
  <c r="AG183" i="20"/>
  <c r="P183" i="20"/>
  <c r="BK182" i="20"/>
  <c r="BJ182" i="20"/>
  <c r="BI182" i="20"/>
  <c r="BH182" i="20"/>
  <c r="BG182" i="20"/>
  <c r="BF182" i="20"/>
  <c r="BE182" i="20"/>
  <c r="BD182" i="20"/>
  <c r="BC182" i="20"/>
  <c r="BB182" i="20"/>
  <c r="BA182" i="20"/>
  <c r="AZ182" i="20"/>
  <c r="BL182" i="20" s="1"/>
  <c r="AY182" i="20"/>
  <c r="AX182" i="20"/>
  <c r="AW182" i="20"/>
  <c r="AV182" i="20"/>
  <c r="AT182" i="20"/>
  <c r="AS182" i="20"/>
  <c r="AR182" i="20"/>
  <c r="AQ182" i="20"/>
  <c r="AP182" i="20"/>
  <c r="AO182" i="20"/>
  <c r="AN182" i="20"/>
  <c r="AM182" i="20"/>
  <c r="AL182" i="20"/>
  <c r="AK182" i="20"/>
  <c r="AJ182" i="20"/>
  <c r="AI182" i="20"/>
  <c r="AU182" i="20" s="1"/>
  <c r="AG182" i="20"/>
  <c r="P182" i="20"/>
  <c r="BK181" i="20"/>
  <c r="BJ181" i="20"/>
  <c r="BI181" i="20"/>
  <c r="BH181" i="20"/>
  <c r="BG181" i="20"/>
  <c r="BF181" i="20"/>
  <c r="BE181" i="20"/>
  <c r="BD181" i="20"/>
  <c r="BC181" i="20"/>
  <c r="BB181" i="20"/>
  <c r="BA181" i="20"/>
  <c r="AZ181" i="20"/>
  <c r="BL181" i="20" s="1"/>
  <c r="AY181" i="20"/>
  <c r="AX181" i="20"/>
  <c r="AW181" i="20"/>
  <c r="AV181" i="20"/>
  <c r="AT181" i="20"/>
  <c r="AS181" i="20"/>
  <c r="AR181" i="20"/>
  <c r="AQ181" i="20"/>
  <c r="AP181" i="20"/>
  <c r="AO181" i="20"/>
  <c r="AN181" i="20"/>
  <c r="AM181" i="20"/>
  <c r="AL181" i="20"/>
  <c r="AK181" i="20"/>
  <c r="AJ181" i="20"/>
  <c r="AI181" i="20"/>
  <c r="AU181" i="20" s="1"/>
  <c r="AG181" i="20"/>
  <c r="P181" i="20"/>
  <c r="BK180" i="20"/>
  <c r="BJ180" i="20"/>
  <c r="BI180" i="20"/>
  <c r="BH180" i="20"/>
  <c r="BG180" i="20"/>
  <c r="BF180" i="20"/>
  <c r="BE180" i="20"/>
  <c r="BD180" i="20"/>
  <c r="BC180" i="20"/>
  <c r="BB180" i="20"/>
  <c r="BA180" i="20"/>
  <c r="AZ180" i="20"/>
  <c r="BL180" i="20" s="1"/>
  <c r="AY180" i="20"/>
  <c r="AX180" i="20"/>
  <c r="AW180" i="20"/>
  <c r="AV180" i="20"/>
  <c r="AT180" i="20"/>
  <c r="AS180" i="20"/>
  <c r="AR180" i="20"/>
  <c r="AQ180" i="20"/>
  <c r="AP180" i="20"/>
  <c r="AO180" i="20"/>
  <c r="AN180" i="20"/>
  <c r="AM180" i="20"/>
  <c r="AL180" i="20"/>
  <c r="AK180" i="20"/>
  <c r="AJ180" i="20"/>
  <c r="AI180" i="20"/>
  <c r="AU180" i="20" s="1"/>
  <c r="AG180" i="20"/>
  <c r="P180" i="20"/>
  <c r="BK179" i="20"/>
  <c r="BJ179" i="20"/>
  <c r="BI179" i="20"/>
  <c r="BH179" i="20"/>
  <c r="BG179" i="20"/>
  <c r="BF179" i="20"/>
  <c r="BE179" i="20"/>
  <c r="BD179" i="20"/>
  <c r="BC179" i="20"/>
  <c r="BB179" i="20"/>
  <c r="BA179" i="20"/>
  <c r="AZ179" i="20"/>
  <c r="BL179" i="20" s="1"/>
  <c r="AY179" i="20"/>
  <c r="AX179" i="20"/>
  <c r="AW179" i="20"/>
  <c r="AV179" i="20"/>
  <c r="AT179" i="20"/>
  <c r="AS179" i="20"/>
  <c r="AR179" i="20"/>
  <c r="AQ179" i="20"/>
  <c r="AP179" i="20"/>
  <c r="AO179" i="20"/>
  <c r="AN179" i="20"/>
  <c r="AM179" i="20"/>
  <c r="AL179" i="20"/>
  <c r="AK179" i="20"/>
  <c r="AJ179" i="20"/>
  <c r="AI179" i="20"/>
  <c r="AU179" i="20" s="1"/>
  <c r="AG179" i="20"/>
  <c r="P179" i="20"/>
  <c r="BK178" i="20"/>
  <c r="BJ178" i="20"/>
  <c r="BI178" i="20"/>
  <c r="BH178" i="20"/>
  <c r="BG178" i="20"/>
  <c r="BF178" i="20"/>
  <c r="BE178" i="20"/>
  <c r="BD178" i="20"/>
  <c r="BC178" i="20"/>
  <c r="BB178" i="20"/>
  <c r="BA178" i="20"/>
  <c r="AZ178" i="20"/>
  <c r="BL178" i="20" s="1"/>
  <c r="AY178" i="20"/>
  <c r="AX178" i="20"/>
  <c r="AW178" i="20"/>
  <c r="AV178" i="20"/>
  <c r="AT178" i="20"/>
  <c r="AS178" i="20"/>
  <c r="AR178" i="20"/>
  <c r="AQ178" i="20"/>
  <c r="AP178" i="20"/>
  <c r="AO178" i="20"/>
  <c r="AN178" i="20"/>
  <c r="AM178" i="20"/>
  <c r="AL178" i="20"/>
  <c r="AK178" i="20"/>
  <c r="AJ178" i="20"/>
  <c r="AI178" i="20"/>
  <c r="AU178" i="20" s="1"/>
  <c r="AG178" i="20"/>
  <c r="P178" i="20"/>
  <c r="BK177" i="20"/>
  <c r="BJ177" i="20"/>
  <c r="BI177" i="20"/>
  <c r="BH177" i="20"/>
  <c r="BG177" i="20"/>
  <c r="BF177" i="20"/>
  <c r="BE177" i="20"/>
  <c r="BD177" i="20"/>
  <c r="BC177" i="20"/>
  <c r="BB177" i="20"/>
  <c r="BA177" i="20"/>
  <c r="AZ177" i="20"/>
  <c r="AY177" i="20"/>
  <c r="AX177" i="20"/>
  <c r="AW177" i="20"/>
  <c r="AV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AU177" i="20" s="1"/>
  <c r="AG177" i="20"/>
  <c r="P177" i="20"/>
  <c r="BK176" i="20"/>
  <c r="BJ176" i="20"/>
  <c r="BI176" i="20"/>
  <c r="BH176" i="20"/>
  <c r="BG176" i="20"/>
  <c r="BF176" i="20"/>
  <c r="BE176" i="20"/>
  <c r="BD176" i="20"/>
  <c r="BC176" i="20"/>
  <c r="BB176" i="20"/>
  <c r="BA176" i="20"/>
  <c r="AZ176" i="20"/>
  <c r="BL176" i="20" s="1"/>
  <c r="AY176" i="20"/>
  <c r="AX176" i="20"/>
  <c r="AW176" i="20"/>
  <c r="AV176" i="20"/>
  <c r="AT176" i="20"/>
  <c r="AS176" i="20"/>
  <c r="AR176" i="20"/>
  <c r="AQ176" i="20"/>
  <c r="AP176" i="20"/>
  <c r="AO176" i="20"/>
  <c r="AN176" i="20"/>
  <c r="AM176" i="20"/>
  <c r="AL176" i="20"/>
  <c r="AK176" i="20"/>
  <c r="AJ176" i="20"/>
  <c r="AI176" i="20"/>
  <c r="AU176" i="20" s="1"/>
  <c r="AG176" i="20"/>
  <c r="P176" i="20"/>
  <c r="BK175" i="20"/>
  <c r="BJ175" i="20"/>
  <c r="BI175" i="20"/>
  <c r="BH175" i="20"/>
  <c r="BG175" i="20"/>
  <c r="BF175" i="20"/>
  <c r="BE175" i="20"/>
  <c r="BD175" i="20"/>
  <c r="BC175" i="20"/>
  <c r="BB175" i="20"/>
  <c r="BA175" i="20"/>
  <c r="AZ175" i="20"/>
  <c r="AY175" i="20"/>
  <c r="AX175" i="20"/>
  <c r="AW175" i="20"/>
  <c r="AV175" i="20"/>
  <c r="AT175" i="20"/>
  <c r="AS175" i="20"/>
  <c r="AR175" i="20"/>
  <c r="AQ175" i="20"/>
  <c r="AP175" i="20"/>
  <c r="AO175" i="20"/>
  <c r="AN175" i="20"/>
  <c r="AM175" i="20"/>
  <c r="AL175" i="20"/>
  <c r="AK175" i="20"/>
  <c r="AJ175" i="20"/>
  <c r="AI175" i="20"/>
  <c r="AU175" i="20" s="1"/>
  <c r="AG175" i="20"/>
  <c r="P175" i="20"/>
  <c r="BK174" i="20"/>
  <c r="BJ174" i="20"/>
  <c r="BI174" i="20"/>
  <c r="BH174" i="20"/>
  <c r="BG174" i="20"/>
  <c r="BF174" i="20"/>
  <c r="BE174" i="20"/>
  <c r="BD174" i="20"/>
  <c r="BC174" i="20"/>
  <c r="BB174" i="20"/>
  <c r="BA174" i="20"/>
  <c r="AZ174" i="20"/>
  <c r="BL174" i="20" s="1"/>
  <c r="AY174" i="20"/>
  <c r="AX174" i="20"/>
  <c r="AW174" i="20"/>
  <c r="AV174" i="20"/>
  <c r="AT174" i="20"/>
  <c r="AS174" i="20"/>
  <c r="AR174" i="20"/>
  <c r="AQ174" i="20"/>
  <c r="AP174" i="20"/>
  <c r="AO174" i="20"/>
  <c r="AN174" i="20"/>
  <c r="AM174" i="20"/>
  <c r="AL174" i="20"/>
  <c r="AK174" i="20"/>
  <c r="AJ174" i="20"/>
  <c r="AI174" i="20"/>
  <c r="AU174" i="20" s="1"/>
  <c r="AG174" i="20"/>
  <c r="P174" i="20"/>
  <c r="BK173" i="20"/>
  <c r="BJ173" i="20"/>
  <c r="BI173" i="20"/>
  <c r="BH173" i="20"/>
  <c r="BG173" i="20"/>
  <c r="BF173" i="20"/>
  <c r="BE173" i="20"/>
  <c r="BD173" i="20"/>
  <c r="BC173" i="20"/>
  <c r="BB173" i="20"/>
  <c r="BA173" i="20"/>
  <c r="AZ173" i="20"/>
  <c r="AY173" i="20"/>
  <c r="AX173" i="20"/>
  <c r="AW173" i="20"/>
  <c r="AV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AU173" i="20" s="1"/>
  <c r="AG173" i="20"/>
  <c r="P173" i="20"/>
  <c r="BK172" i="20"/>
  <c r="BJ172" i="20"/>
  <c r="BI172" i="20"/>
  <c r="BH172" i="20"/>
  <c r="BG172" i="20"/>
  <c r="BF172" i="20"/>
  <c r="BE172" i="20"/>
  <c r="BD172" i="20"/>
  <c r="BC172" i="20"/>
  <c r="BB172" i="20"/>
  <c r="BA172" i="20"/>
  <c r="AZ172" i="20"/>
  <c r="BL172" i="20" s="1"/>
  <c r="AY172" i="20"/>
  <c r="AX172" i="20"/>
  <c r="AW172" i="20"/>
  <c r="AV172" i="20"/>
  <c r="AT172" i="20"/>
  <c r="AS172" i="20"/>
  <c r="AR172" i="20"/>
  <c r="AQ172" i="20"/>
  <c r="AP172" i="20"/>
  <c r="AO172" i="20"/>
  <c r="AN172" i="20"/>
  <c r="AM172" i="20"/>
  <c r="AL172" i="20"/>
  <c r="AK172" i="20"/>
  <c r="AJ172" i="20"/>
  <c r="AI172" i="20"/>
  <c r="AU172" i="20" s="1"/>
  <c r="AG172" i="20"/>
  <c r="P172" i="20"/>
  <c r="BK171" i="20"/>
  <c r="BJ171" i="20"/>
  <c r="BI171" i="20"/>
  <c r="BH171" i="20"/>
  <c r="BG171" i="20"/>
  <c r="BF171" i="20"/>
  <c r="BE171" i="20"/>
  <c r="BD171" i="20"/>
  <c r="BC171" i="20"/>
  <c r="BB171" i="20"/>
  <c r="BA171" i="20"/>
  <c r="AZ171" i="20"/>
  <c r="AY171" i="20"/>
  <c r="AX171" i="20"/>
  <c r="AW171" i="20"/>
  <c r="AV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AU171" i="20" s="1"/>
  <c r="AG171" i="20"/>
  <c r="P171" i="20"/>
  <c r="BK170" i="20"/>
  <c r="BJ170" i="20"/>
  <c r="BI170" i="20"/>
  <c r="BH170" i="20"/>
  <c r="BG170" i="20"/>
  <c r="BF170" i="20"/>
  <c r="BE170" i="20"/>
  <c r="BD170" i="20"/>
  <c r="BC170" i="20"/>
  <c r="BB170" i="20"/>
  <c r="BA170" i="20"/>
  <c r="AZ170" i="20"/>
  <c r="BL170" i="20" s="1"/>
  <c r="AY170" i="20"/>
  <c r="AX170" i="20"/>
  <c r="AW170" i="20"/>
  <c r="AV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AU170" i="20" s="1"/>
  <c r="AG170" i="20"/>
  <c r="P170" i="20"/>
  <c r="BK169" i="20"/>
  <c r="BJ169" i="20"/>
  <c r="BI169" i="20"/>
  <c r="BH169" i="20"/>
  <c r="BG169" i="20"/>
  <c r="BF169" i="20"/>
  <c r="BE169" i="20"/>
  <c r="BD169" i="20"/>
  <c r="BC169" i="20"/>
  <c r="BB169" i="20"/>
  <c r="BA169" i="20"/>
  <c r="AZ169" i="20"/>
  <c r="AY169" i="20"/>
  <c r="AX169" i="20"/>
  <c r="AW169" i="20"/>
  <c r="AV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AU169" i="20" s="1"/>
  <c r="AG169" i="20"/>
  <c r="P169" i="20"/>
  <c r="BK168" i="20"/>
  <c r="BJ168" i="20"/>
  <c r="BI168" i="20"/>
  <c r="BH168" i="20"/>
  <c r="BG168" i="20"/>
  <c r="BF168" i="20"/>
  <c r="BE168" i="20"/>
  <c r="BD168" i="20"/>
  <c r="BC168" i="20"/>
  <c r="BB168" i="20"/>
  <c r="BA168" i="20"/>
  <c r="AZ168" i="20"/>
  <c r="BL168" i="20" s="1"/>
  <c r="AY168" i="20"/>
  <c r="AX168" i="20"/>
  <c r="AW168" i="20"/>
  <c r="AV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AU168" i="20" s="1"/>
  <c r="AG168" i="20"/>
  <c r="P168" i="20"/>
  <c r="BK167" i="20"/>
  <c r="BJ167" i="20"/>
  <c r="BI167" i="20"/>
  <c r="BH167" i="20"/>
  <c r="BG167" i="20"/>
  <c r="BF167" i="20"/>
  <c r="BE167" i="20"/>
  <c r="BD167" i="20"/>
  <c r="BC167" i="20"/>
  <c r="BB167" i="20"/>
  <c r="BA167" i="20"/>
  <c r="AZ167" i="20"/>
  <c r="AY167" i="20"/>
  <c r="AX167" i="20"/>
  <c r="AW167" i="20"/>
  <c r="AV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U167" i="20" s="1"/>
  <c r="AG167" i="20"/>
  <c r="P167" i="20"/>
  <c r="BK166" i="20"/>
  <c r="BJ166" i="20"/>
  <c r="BI166" i="20"/>
  <c r="BH166" i="20"/>
  <c r="BG166" i="20"/>
  <c r="BF166" i="20"/>
  <c r="BE166" i="20"/>
  <c r="BD166" i="20"/>
  <c r="BC166" i="20"/>
  <c r="BB166" i="20"/>
  <c r="BA166" i="20"/>
  <c r="AZ166" i="20"/>
  <c r="BL166" i="20" s="1"/>
  <c r="AY166" i="20"/>
  <c r="AX166" i="20"/>
  <c r="AW166" i="20"/>
  <c r="AV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AU166" i="20" s="1"/>
  <c r="AG166" i="20"/>
  <c r="P166" i="20"/>
  <c r="BK165" i="20"/>
  <c r="BJ165" i="20"/>
  <c r="BI165" i="20"/>
  <c r="BH165" i="20"/>
  <c r="BG165" i="20"/>
  <c r="BF165" i="20"/>
  <c r="BE165" i="20"/>
  <c r="BD165" i="20"/>
  <c r="BC165" i="20"/>
  <c r="BB165" i="20"/>
  <c r="BA165" i="20"/>
  <c r="AZ165" i="20"/>
  <c r="AY165" i="20"/>
  <c r="AX165" i="20"/>
  <c r="AW165" i="20"/>
  <c r="AV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AU165" i="20" s="1"/>
  <c r="AG165" i="20"/>
  <c r="P165" i="20"/>
  <c r="BK164" i="20"/>
  <c r="BJ164" i="20"/>
  <c r="BI164" i="20"/>
  <c r="BH164" i="20"/>
  <c r="BG164" i="20"/>
  <c r="BF164" i="20"/>
  <c r="BE164" i="20"/>
  <c r="BD164" i="20"/>
  <c r="BC164" i="20"/>
  <c r="BB164" i="20"/>
  <c r="BA164" i="20"/>
  <c r="AZ164" i="20"/>
  <c r="BL164" i="20" s="1"/>
  <c r="AY164" i="20"/>
  <c r="AX164" i="20"/>
  <c r="AW164" i="20"/>
  <c r="AV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AU164" i="20" s="1"/>
  <c r="AG164" i="20"/>
  <c r="P164" i="20"/>
  <c r="BK163" i="20"/>
  <c r="BJ163" i="20"/>
  <c r="BI163" i="20"/>
  <c r="BH163" i="20"/>
  <c r="BG163" i="20"/>
  <c r="BF163" i="20"/>
  <c r="BE163" i="20"/>
  <c r="BD163" i="20"/>
  <c r="BC163" i="20"/>
  <c r="BB163" i="20"/>
  <c r="BA163" i="20"/>
  <c r="AZ163" i="20"/>
  <c r="AY163" i="20"/>
  <c r="AX163" i="20"/>
  <c r="AW163" i="20"/>
  <c r="AV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AU163" i="20" s="1"/>
  <c r="AG163" i="20"/>
  <c r="P163" i="20"/>
  <c r="BK162" i="20"/>
  <c r="BJ162" i="20"/>
  <c r="BI162" i="20"/>
  <c r="BH162" i="20"/>
  <c r="BG162" i="20"/>
  <c r="BF162" i="20"/>
  <c r="BE162" i="20"/>
  <c r="BD162" i="20"/>
  <c r="BC162" i="20"/>
  <c r="BB162" i="20"/>
  <c r="BA162" i="20"/>
  <c r="AZ162" i="20"/>
  <c r="BL162" i="20" s="1"/>
  <c r="AY162" i="20"/>
  <c r="AX162" i="20"/>
  <c r="AW162" i="20"/>
  <c r="AV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U162" i="20" s="1"/>
  <c r="AG162" i="20"/>
  <c r="P162" i="20"/>
  <c r="BK161" i="20"/>
  <c r="BJ161" i="20"/>
  <c r="BI161" i="20"/>
  <c r="BH161" i="20"/>
  <c r="BG161" i="20"/>
  <c r="BF161" i="20"/>
  <c r="BE161" i="20"/>
  <c r="BD161" i="20"/>
  <c r="BC161" i="20"/>
  <c r="BB161" i="20"/>
  <c r="BA161" i="20"/>
  <c r="AZ161" i="20"/>
  <c r="AY161" i="20"/>
  <c r="AX161" i="20"/>
  <c r="AW161" i="20"/>
  <c r="AV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U161" i="20" s="1"/>
  <c r="AG161" i="20"/>
  <c r="P161" i="20"/>
  <c r="BK160" i="20"/>
  <c r="BJ160" i="20"/>
  <c r="BI160" i="20"/>
  <c r="BH160" i="20"/>
  <c r="BG160" i="20"/>
  <c r="BF160" i="20"/>
  <c r="BE160" i="20"/>
  <c r="BD160" i="20"/>
  <c r="BC160" i="20"/>
  <c r="BB160" i="20"/>
  <c r="BA160" i="20"/>
  <c r="AZ160" i="20"/>
  <c r="BL160" i="20" s="1"/>
  <c r="AY160" i="20"/>
  <c r="AX160" i="20"/>
  <c r="AW160" i="20"/>
  <c r="AV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AU160" i="20" s="1"/>
  <c r="AG160" i="20"/>
  <c r="P160" i="20"/>
  <c r="BK159" i="20"/>
  <c r="BJ159" i="20"/>
  <c r="BI159" i="20"/>
  <c r="BH159" i="20"/>
  <c r="BG159" i="20"/>
  <c r="BF159" i="20"/>
  <c r="BE159" i="20"/>
  <c r="BD159" i="20"/>
  <c r="BC159" i="20"/>
  <c r="BB159" i="20"/>
  <c r="BA159" i="20"/>
  <c r="AZ159" i="20"/>
  <c r="AY159" i="20"/>
  <c r="AX159" i="20"/>
  <c r="AW159" i="20"/>
  <c r="AV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U159" i="20" s="1"/>
  <c r="AG159" i="20"/>
  <c r="P159" i="20"/>
  <c r="BK158" i="20"/>
  <c r="BJ158" i="20"/>
  <c r="BI158" i="20"/>
  <c r="BH158" i="20"/>
  <c r="BG158" i="20"/>
  <c r="BF158" i="20"/>
  <c r="BE158" i="20"/>
  <c r="BD158" i="20"/>
  <c r="BC158" i="20"/>
  <c r="BB158" i="20"/>
  <c r="BA158" i="20"/>
  <c r="AZ158" i="20"/>
  <c r="BL158" i="20" s="1"/>
  <c r="AY158" i="20"/>
  <c r="AX158" i="20"/>
  <c r="AW158" i="20"/>
  <c r="AV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AU158" i="20" s="1"/>
  <c r="AG158" i="20"/>
  <c r="P158" i="20"/>
  <c r="BK157" i="20"/>
  <c r="BJ157" i="20"/>
  <c r="BI157" i="20"/>
  <c r="BH157" i="20"/>
  <c r="BG157" i="20"/>
  <c r="BF157" i="20"/>
  <c r="BE157" i="20"/>
  <c r="BD157" i="20"/>
  <c r="BC157" i="20"/>
  <c r="BB157" i="20"/>
  <c r="BA157" i="20"/>
  <c r="AZ157" i="20"/>
  <c r="AY157" i="20"/>
  <c r="AX157" i="20"/>
  <c r="AW157" i="20"/>
  <c r="AV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U157" i="20" s="1"/>
  <c r="AG157" i="20"/>
  <c r="P157" i="20"/>
  <c r="BK156" i="20"/>
  <c r="BJ156" i="20"/>
  <c r="BI156" i="20"/>
  <c r="BH156" i="20"/>
  <c r="BG156" i="20"/>
  <c r="BF156" i="20"/>
  <c r="BE156" i="20"/>
  <c r="BD156" i="20"/>
  <c r="BC156" i="20"/>
  <c r="BB156" i="20"/>
  <c r="BA156" i="20"/>
  <c r="AZ156" i="20"/>
  <c r="BL156" i="20" s="1"/>
  <c r="AY156" i="20"/>
  <c r="AX156" i="20"/>
  <c r="AW156" i="20"/>
  <c r="AV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U156" i="20" s="1"/>
  <c r="AG156" i="20"/>
  <c r="P156" i="20"/>
  <c r="BK155" i="20"/>
  <c r="BJ155" i="20"/>
  <c r="BI155" i="20"/>
  <c r="BH155" i="20"/>
  <c r="BG155" i="20"/>
  <c r="BF155" i="20"/>
  <c r="BE155" i="20"/>
  <c r="BD155" i="20"/>
  <c r="BC155" i="20"/>
  <c r="BB155" i="20"/>
  <c r="BA155" i="20"/>
  <c r="AZ155" i="20"/>
  <c r="AY155" i="20"/>
  <c r="AX155" i="20"/>
  <c r="AW155" i="20"/>
  <c r="AV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AU155" i="20" s="1"/>
  <c r="AG155" i="20"/>
  <c r="P155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BL154" i="20" s="1"/>
  <c r="AY154" i="20"/>
  <c r="AX154" i="20"/>
  <c r="AW154" i="20"/>
  <c r="AV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U154" i="20" s="1"/>
  <c r="AG154" i="20"/>
  <c r="P154" i="20"/>
  <c r="BK153" i="20"/>
  <c r="BJ153" i="20"/>
  <c r="BI153" i="20"/>
  <c r="BH153" i="20"/>
  <c r="BG153" i="20"/>
  <c r="BF153" i="20"/>
  <c r="BE153" i="20"/>
  <c r="BD153" i="20"/>
  <c r="BC153" i="20"/>
  <c r="BB153" i="20"/>
  <c r="BA153" i="20"/>
  <c r="AZ153" i="20"/>
  <c r="AY153" i="20"/>
  <c r="AX153" i="20"/>
  <c r="AW153" i="20"/>
  <c r="AV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U153" i="20" s="1"/>
  <c r="AG153" i="20"/>
  <c r="P153" i="20"/>
  <c r="BK152" i="20"/>
  <c r="BJ152" i="20"/>
  <c r="BI152" i="20"/>
  <c r="BH152" i="20"/>
  <c r="BG152" i="20"/>
  <c r="BF152" i="20"/>
  <c r="BE152" i="20"/>
  <c r="BD152" i="20"/>
  <c r="BC152" i="20"/>
  <c r="BB152" i="20"/>
  <c r="BA152" i="20"/>
  <c r="AZ152" i="20"/>
  <c r="BL152" i="20" s="1"/>
  <c r="AY152" i="20"/>
  <c r="AX152" i="20"/>
  <c r="AW152" i="20"/>
  <c r="AV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U152" i="20" s="1"/>
  <c r="AG152" i="20"/>
  <c r="P152" i="20"/>
  <c r="BK151" i="20"/>
  <c r="BJ151" i="20"/>
  <c r="BI151" i="20"/>
  <c r="BH151" i="20"/>
  <c r="BG151" i="20"/>
  <c r="BF151" i="20"/>
  <c r="BE151" i="20"/>
  <c r="BD151" i="20"/>
  <c r="BC151" i="20"/>
  <c r="BB151" i="20"/>
  <c r="BA151" i="20"/>
  <c r="AZ151" i="20"/>
  <c r="AY151" i="20"/>
  <c r="AX151" i="20"/>
  <c r="AW151" i="20"/>
  <c r="AV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AU151" i="20" s="1"/>
  <c r="AG151" i="20"/>
  <c r="P151" i="20"/>
  <c r="BK150" i="20"/>
  <c r="BJ150" i="20"/>
  <c r="BI150" i="20"/>
  <c r="BH150" i="20"/>
  <c r="BG150" i="20"/>
  <c r="BF150" i="20"/>
  <c r="BE150" i="20"/>
  <c r="BD150" i="20"/>
  <c r="BC150" i="20"/>
  <c r="BB150" i="20"/>
  <c r="BA150" i="20"/>
  <c r="AZ150" i="20"/>
  <c r="BL150" i="20" s="1"/>
  <c r="AY150" i="20"/>
  <c r="AX150" i="20"/>
  <c r="AW150" i="20"/>
  <c r="AV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AU150" i="20" s="1"/>
  <c r="AG150" i="20"/>
  <c r="P150" i="20"/>
  <c r="BK149" i="20"/>
  <c r="BJ149" i="20"/>
  <c r="BI149" i="20"/>
  <c r="BH149" i="20"/>
  <c r="BG149" i="20"/>
  <c r="BF149" i="20"/>
  <c r="BE149" i="20"/>
  <c r="BD149" i="20"/>
  <c r="BC149" i="20"/>
  <c r="BB149" i="20"/>
  <c r="BA149" i="20"/>
  <c r="AZ149" i="20"/>
  <c r="AY149" i="20"/>
  <c r="AX149" i="20"/>
  <c r="AW149" i="20"/>
  <c r="AV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AU149" i="20" s="1"/>
  <c r="AG149" i="20"/>
  <c r="P149" i="20"/>
  <c r="BK148" i="20"/>
  <c r="BJ148" i="20"/>
  <c r="BI148" i="20"/>
  <c r="BH148" i="20"/>
  <c r="BG148" i="20"/>
  <c r="BF148" i="20"/>
  <c r="BE148" i="20"/>
  <c r="BD148" i="20"/>
  <c r="BC148" i="20"/>
  <c r="BB148" i="20"/>
  <c r="BA148" i="20"/>
  <c r="AZ148" i="20"/>
  <c r="BL148" i="20" s="1"/>
  <c r="AY148" i="20"/>
  <c r="AX148" i="20"/>
  <c r="AW148" i="20"/>
  <c r="AV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U148" i="20" s="1"/>
  <c r="AG148" i="20"/>
  <c r="P148" i="20"/>
  <c r="BK147" i="20"/>
  <c r="BJ147" i="20"/>
  <c r="BI147" i="20"/>
  <c r="BH147" i="20"/>
  <c r="BG147" i="20"/>
  <c r="BF147" i="20"/>
  <c r="BE147" i="20"/>
  <c r="BD147" i="20"/>
  <c r="BC147" i="20"/>
  <c r="BB147" i="20"/>
  <c r="BA147" i="20"/>
  <c r="AZ147" i="20"/>
  <c r="AY147" i="20"/>
  <c r="AX147" i="20"/>
  <c r="AW147" i="20"/>
  <c r="AV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AU147" i="20" s="1"/>
  <c r="AG147" i="20"/>
  <c r="P147" i="20"/>
  <c r="BK146" i="20"/>
  <c r="BJ146" i="20"/>
  <c r="BI146" i="20"/>
  <c r="BH146" i="20"/>
  <c r="BG146" i="20"/>
  <c r="BF146" i="20"/>
  <c r="BE146" i="20"/>
  <c r="BD146" i="20"/>
  <c r="BC146" i="20"/>
  <c r="BB146" i="20"/>
  <c r="BA146" i="20"/>
  <c r="AZ146" i="20"/>
  <c r="BL146" i="20" s="1"/>
  <c r="AY146" i="20"/>
  <c r="AX146" i="20"/>
  <c r="AW146" i="20"/>
  <c r="AV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U146" i="20" s="1"/>
  <c r="AG146" i="20"/>
  <c r="P146" i="20"/>
  <c r="BK145" i="20"/>
  <c r="BJ145" i="20"/>
  <c r="BI145" i="20"/>
  <c r="BH145" i="20"/>
  <c r="BG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G145" i="20"/>
  <c r="P145" i="20"/>
  <c r="BK144" i="20"/>
  <c r="BJ144" i="20"/>
  <c r="BI144" i="20"/>
  <c r="BH144" i="20"/>
  <c r="BG144" i="20"/>
  <c r="BF144" i="20"/>
  <c r="BE144" i="20"/>
  <c r="BD144" i="20"/>
  <c r="BC144" i="20"/>
  <c r="BB144" i="20"/>
  <c r="BA144" i="20"/>
  <c r="AZ144" i="20"/>
  <c r="BL144" i="20" s="1"/>
  <c r="AY144" i="20"/>
  <c r="AX144" i="20"/>
  <c r="AW144" i="20"/>
  <c r="AV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G144" i="20"/>
  <c r="P144" i="20"/>
  <c r="BK143" i="20"/>
  <c r="BJ143" i="20"/>
  <c r="BI143" i="20"/>
  <c r="BH143" i="20"/>
  <c r="BG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G143" i="20"/>
  <c r="P143" i="20"/>
  <c r="BK142" i="20"/>
  <c r="BJ142" i="20"/>
  <c r="BI142" i="20"/>
  <c r="BH142" i="20"/>
  <c r="BG142" i="20"/>
  <c r="BF142" i="20"/>
  <c r="BE142" i="20"/>
  <c r="BD142" i="20"/>
  <c r="BC142" i="20"/>
  <c r="BB142" i="20"/>
  <c r="BA142" i="20"/>
  <c r="AZ142" i="20"/>
  <c r="BL142" i="20" s="1"/>
  <c r="AY142" i="20"/>
  <c r="AX142" i="20"/>
  <c r="AW142" i="20"/>
  <c r="AV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U142" i="20" s="1"/>
  <c r="AG142" i="20"/>
  <c r="P142" i="20"/>
  <c r="BK141" i="20"/>
  <c r="BJ141" i="20"/>
  <c r="BI141" i="20"/>
  <c r="BH141" i="20"/>
  <c r="BG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G141" i="20"/>
  <c r="P141" i="20"/>
  <c r="BK140" i="20"/>
  <c r="BJ140" i="20"/>
  <c r="BI140" i="20"/>
  <c r="BH140" i="20"/>
  <c r="BG140" i="20"/>
  <c r="BF140" i="20"/>
  <c r="BE140" i="20"/>
  <c r="BD140" i="20"/>
  <c r="BC140" i="20"/>
  <c r="BB140" i="20"/>
  <c r="BA140" i="20"/>
  <c r="AZ140" i="20"/>
  <c r="BL140" i="20" s="1"/>
  <c r="AY140" i="20"/>
  <c r="AX140" i="20"/>
  <c r="AW140" i="20"/>
  <c r="AV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AG140" i="20"/>
  <c r="P140" i="20"/>
  <c r="BK139" i="20"/>
  <c r="BJ139" i="20"/>
  <c r="BI139" i="20"/>
  <c r="BH139" i="20"/>
  <c r="BG139" i="20"/>
  <c r="BF139" i="20"/>
  <c r="BE139" i="20"/>
  <c r="BD139" i="20"/>
  <c r="BC139" i="20"/>
  <c r="BB139" i="20"/>
  <c r="BA139" i="20"/>
  <c r="AZ139" i="20"/>
  <c r="AY139" i="20"/>
  <c r="AX139" i="20"/>
  <c r="AW139" i="20"/>
  <c r="AV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G139" i="20"/>
  <c r="P139" i="20"/>
  <c r="BK138" i="20"/>
  <c r="BJ138" i="20"/>
  <c r="BI138" i="20"/>
  <c r="BH138" i="20"/>
  <c r="BG138" i="20"/>
  <c r="BF138" i="20"/>
  <c r="BE138" i="20"/>
  <c r="BD138" i="20"/>
  <c r="BC138" i="20"/>
  <c r="BB138" i="20"/>
  <c r="BA138" i="20"/>
  <c r="AZ138" i="20"/>
  <c r="BL138" i="20" s="1"/>
  <c r="AY138" i="20"/>
  <c r="AX138" i="20"/>
  <c r="AW138" i="20"/>
  <c r="AV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AU138" i="20" s="1"/>
  <c r="AG138" i="20"/>
  <c r="P138" i="20"/>
  <c r="BK137" i="20"/>
  <c r="BJ137" i="20"/>
  <c r="BI137" i="20"/>
  <c r="BH137" i="20"/>
  <c r="BG137" i="20"/>
  <c r="BF137" i="20"/>
  <c r="BE137" i="20"/>
  <c r="BD137" i="20"/>
  <c r="BC137" i="20"/>
  <c r="BB137" i="20"/>
  <c r="BA137" i="20"/>
  <c r="AZ137" i="20"/>
  <c r="AY137" i="20"/>
  <c r="AX137" i="20"/>
  <c r="AW137" i="20"/>
  <c r="AV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AG137" i="20"/>
  <c r="P137" i="20"/>
  <c r="BK136" i="20"/>
  <c r="BJ136" i="20"/>
  <c r="BI136" i="20"/>
  <c r="BH136" i="20"/>
  <c r="BG136" i="20"/>
  <c r="BF136" i="20"/>
  <c r="BE136" i="20"/>
  <c r="BD136" i="20"/>
  <c r="BC136" i="20"/>
  <c r="BB136" i="20"/>
  <c r="BA136" i="20"/>
  <c r="AZ136" i="20"/>
  <c r="BL136" i="20" s="1"/>
  <c r="AY136" i="20"/>
  <c r="AX136" i="20"/>
  <c r="AW136" i="20"/>
  <c r="AV136" i="20"/>
  <c r="AT136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G136" i="20"/>
  <c r="P136" i="20"/>
  <c r="BK135" i="20"/>
  <c r="BJ135" i="20"/>
  <c r="BI135" i="20"/>
  <c r="BH135" i="20"/>
  <c r="BG135" i="20"/>
  <c r="BF135" i="20"/>
  <c r="BE135" i="20"/>
  <c r="BD135" i="20"/>
  <c r="BC135" i="20"/>
  <c r="BB135" i="20"/>
  <c r="BA135" i="20"/>
  <c r="AZ135" i="20"/>
  <c r="AY135" i="20"/>
  <c r="AX135" i="20"/>
  <c r="AW135" i="20"/>
  <c r="AV135" i="20"/>
  <c r="AT135" i="20"/>
  <c r="AS135" i="20"/>
  <c r="AR135" i="20"/>
  <c r="AQ135" i="20"/>
  <c r="AP135" i="20"/>
  <c r="AO135" i="20"/>
  <c r="AN135" i="20"/>
  <c r="AM135" i="20"/>
  <c r="AL135" i="20"/>
  <c r="AK135" i="20"/>
  <c r="AJ135" i="20"/>
  <c r="AI135" i="20"/>
  <c r="AG135" i="20"/>
  <c r="P135" i="20"/>
  <c r="BK134" i="20"/>
  <c r="BJ134" i="20"/>
  <c r="BI134" i="20"/>
  <c r="BH134" i="20"/>
  <c r="BG134" i="20"/>
  <c r="BF134" i="20"/>
  <c r="BE134" i="20"/>
  <c r="BD134" i="20"/>
  <c r="BC134" i="20"/>
  <c r="BB134" i="20"/>
  <c r="BA134" i="20"/>
  <c r="AZ134" i="20"/>
  <c r="BL134" i="20" s="1"/>
  <c r="AY134" i="20"/>
  <c r="AX134" i="20"/>
  <c r="AW134" i="20"/>
  <c r="AV134" i="20"/>
  <c r="AT134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U134" i="20" s="1"/>
  <c r="AG134" i="20"/>
  <c r="P134" i="20"/>
  <c r="BK133" i="20"/>
  <c r="BJ133" i="20"/>
  <c r="BI133" i="20"/>
  <c r="BH133" i="20"/>
  <c r="BG133" i="20"/>
  <c r="BF133" i="20"/>
  <c r="BE133" i="20"/>
  <c r="BD133" i="20"/>
  <c r="BC133" i="20"/>
  <c r="BB133" i="20"/>
  <c r="BA133" i="20"/>
  <c r="AZ133" i="20"/>
  <c r="AY133" i="20"/>
  <c r="AX133" i="20"/>
  <c r="AW133" i="20"/>
  <c r="AV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AG133" i="20"/>
  <c r="P133" i="20"/>
  <c r="BK132" i="20"/>
  <c r="BJ132" i="20"/>
  <c r="BI132" i="20"/>
  <c r="BH132" i="20"/>
  <c r="BG132" i="20"/>
  <c r="BF132" i="20"/>
  <c r="BE132" i="20"/>
  <c r="BD132" i="20"/>
  <c r="BC132" i="20"/>
  <c r="BB132" i="20"/>
  <c r="BA132" i="20"/>
  <c r="AZ132" i="20"/>
  <c r="BL132" i="20" s="1"/>
  <c r="AY132" i="20"/>
  <c r="AX132" i="20"/>
  <c r="AW132" i="20"/>
  <c r="AV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G132" i="20"/>
  <c r="P132" i="20"/>
  <c r="BK131" i="20"/>
  <c r="BJ131" i="20"/>
  <c r="BI131" i="20"/>
  <c r="BH131" i="20"/>
  <c r="BG131" i="20"/>
  <c r="BF131" i="20"/>
  <c r="BE131" i="20"/>
  <c r="BD131" i="20"/>
  <c r="BC131" i="20"/>
  <c r="BB131" i="20"/>
  <c r="BA131" i="20"/>
  <c r="AZ131" i="20"/>
  <c r="AY131" i="20"/>
  <c r="AX131" i="20"/>
  <c r="AW131" i="20"/>
  <c r="AV131" i="20"/>
  <c r="AT131" i="20"/>
  <c r="AS131" i="20"/>
  <c r="AR131" i="20"/>
  <c r="AQ131" i="20"/>
  <c r="AP131" i="20"/>
  <c r="AO131" i="20"/>
  <c r="AN131" i="20"/>
  <c r="AM131" i="20"/>
  <c r="AL131" i="20"/>
  <c r="AK131" i="20"/>
  <c r="AJ131" i="20"/>
  <c r="AI131" i="20"/>
  <c r="AU131" i="20" s="1"/>
  <c r="AG131" i="20"/>
  <c r="P131" i="20"/>
  <c r="BK130" i="20"/>
  <c r="BJ130" i="20"/>
  <c r="BI130" i="20"/>
  <c r="BH130" i="20"/>
  <c r="BG130" i="20"/>
  <c r="BF130" i="20"/>
  <c r="BE130" i="20"/>
  <c r="BD130" i="20"/>
  <c r="BC130" i="20"/>
  <c r="BB130" i="20"/>
  <c r="BA130" i="20"/>
  <c r="AZ130" i="20"/>
  <c r="BL130" i="20" s="1"/>
  <c r="AY130" i="20"/>
  <c r="AX130" i="20"/>
  <c r="AW130" i="20"/>
  <c r="AV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AU130" i="20" s="1"/>
  <c r="AG130" i="20"/>
  <c r="P130" i="20"/>
  <c r="BK129" i="20"/>
  <c r="BJ129" i="20"/>
  <c r="BI129" i="20"/>
  <c r="BH129" i="20"/>
  <c r="BG129" i="20"/>
  <c r="BF129" i="20"/>
  <c r="BE129" i="20"/>
  <c r="BD129" i="20"/>
  <c r="BC129" i="20"/>
  <c r="BB129" i="20"/>
  <c r="BA129" i="20"/>
  <c r="AZ129" i="20"/>
  <c r="AY129" i="20"/>
  <c r="AX129" i="20"/>
  <c r="AW129" i="20"/>
  <c r="AV129" i="20"/>
  <c r="AT129" i="20"/>
  <c r="AS129" i="20"/>
  <c r="AR129" i="20"/>
  <c r="AQ129" i="20"/>
  <c r="AP129" i="20"/>
  <c r="AO129" i="20"/>
  <c r="AN129" i="20"/>
  <c r="AM129" i="20"/>
  <c r="AL129" i="20"/>
  <c r="AK129" i="20"/>
  <c r="AJ129" i="20"/>
  <c r="AI129" i="20"/>
  <c r="AU129" i="20" s="1"/>
  <c r="AG129" i="20"/>
  <c r="P129" i="20"/>
  <c r="BK128" i="20"/>
  <c r="BJ128" i="20"/>
  <c r="BI128" i="20"/>
  <c r="BH128" i="20"/>
  <c r="BG128" i="20"/>
  <c r="BF128" i="20"/>
  <c r="BE128" i="20"/>
  <c r="BD128" i="20"/>
  <c r="BC128" i="20"/>
  <c r="BB128" i="20"/>
  <c r="BA128" i="20"/>
  <c r="AZ128" i="20"/>
  <c r="BL128" i="20" s="1"/>
  <c r="AY128" i="20"/>
  <c r="AX128" i="20"/>
  <c r="AW128" i="20"/>
  <c r="AV128" i="20"/>
  <c r="AT128" i="20"/>
  <c r="AS128" i="20"/>
  <c r="AR128" i="20"/>
  <c r="AQ128" i="20"/>
  <c r="AP128" i="20"/>
  <c r="AO128" i="20"/>
  <c r="AN128" i="20"/>
  <c r="AM128" i="20"/>
  <c r="AL128" i="20"/>
  <c r="AK128" i="20"/>
  <c r="AJ128" i="20"/>
  <c r="AI128" i="20"/>
  <c r="AU128" i="20" s="1"/>
  <c r="AG128" i="20"/>
  <c r="P128" i="20"/>
  <c r="BK127" i="20"/>
  <c r="BJ127" i="20"/>
  <c r="BI127" i="20"/>
  <c r="BH127" i="20"/>
  <c r="BG127" i="20"/>
  <c r="BF127" i="20"/>
  <c r="BE127" i="20"/>
  <c r="BD127" i="20"/>
  <c r="BC127" i="20"/>
  <c r="BB127" i="20"/>
  <c r="BA127" i="20"/>
  <c r="AZ127" i="20"/>
  <c r="AY127" i="20"/>
  <c r="AX127" i="20"/>
  <c r="AW127" i="20"/>
  <c r="AV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AU127" i="20" s="1"/>
  <c r="AG127" i="20"/>
  <c r="P127" i="20"/>
  <c r="BK126" i="20"/>
  <c r="BJ126" i="20"/>
  <c r="BI126" i="20"/>
  <c r="BH126" i="20"/>
  <c r="BG126" i="20"/>
  <c r="BF126" i="20"/>
  <c r="BE126" i="20"/>
  <c r="BD126" i="20"/>
  <c r="BC126" i="20"/>
  <c r="BB126" i="20"/>
  <c r="BA126" i="20"/>
  <c r="AZ126" i="20"/>
  <c r="BL126" i="20" s="1"/>
  <c r="AY126" i="20"/>
  <c r="AX126" i="20"/>
  <c r="AW126" i="20"/>
  <c r="AV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U126" i="20" s="1"/>
  <c r="AG126" i="20"/>
  <c r="P126" i="20"/>
  <c r="BK125" i="20"/>
  <c r="BJ125" i="20"/>
  <c r="BI125" i="20"/>
  <c r="BH125" i="20"/>
  <c r="BG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U125" i="20" s="1"/>
  <c r="AG125" i="20"/>
  <c r="P125" i="20"/>
  <c r="BK124" i="20"/>
  <c r="BJ124" i="20"/>
  <c r="BI124" i="20"/>
  <c r="BH124" i="20"/>
  <c r="BG124" i="20"/>
  <c r="BF124" i="20"/>
  <c r="BE124" i="20"/>
  <c r="BD124" i="20"/>
  <c r="BC124" i="20"/>
  <c r="BB124" i="20"/>
  <c r="BA124" i="20"/>
  <c r="AZ124" i="20"/>
  <c r="BL124" i="20" s="1"/>
  <c r="AY124" i="20"/>
  <c r="AX124" i="20"/>
  <c r="AW124" i="20"/>
  <c r="AV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AU124" i="20" s="1"/>
  <c r="AG124" i="20"/>
  <c r="P124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U123" i="20" s="1"/>
  <c r="AG123" i="20"/>
  <c r="P123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BL122" i="20" s="1"/>
  <c r="AY122" i="20"/>
  <c r="AX122" i="20"/>
  <c r="AW122" i="20"/>
  <c r="AV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U122" i="20" s="1"/>
  <c r="AG122" i="20"/>
  <c r="P122" i="20"/>
  <c r="BK121" i="20"/>
  <c r="BJ121" i="20"/>
  <c r="BI121" i="20"/>
  <c r="BH121" i="20"/>
  <c r="BG121" i="20"/>
  <c r="BF121" i="20"/>
  <c r="BE121" i="20"/>
  <c r="BD121" i="20"/>
  <c r="BC121" i="20"/>
  <c r="BB121" i="20"/>
  <c r="BA121" i="20"/>
  <c r="AZ121" i="20"/>
  <c r="AY121" i="20"/>
  <c r="AX121" i="20"/>
  <c r="AW121" i="20"/>
  <c r="AV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U121" i="20" s="1"/>
  <c r="AG121" i="20"/>
  <c r="P121" i="20"/>
  <c r="BK120" i="20"/>
  <c r="BJ120" i="20"/>
  <c r="BI120" i="20"/>
  <c r="BH120" i="20"/>
  <c r="BG120" i="20"/>
  <c r="BF120" i="20"/>
  <c r="BE120" i="20"/>
  <c r="BD120" i="20"/>
  <c r="BC120" i="20"/>
  <c r="BB120" i="20"/>
  <c r="BA120" i="20"/>
  <c r="AZ120" i="20"/>
  <c r="BL120" i="20" s="1"/>
  <c r="AY120" i="20"/>
  <c r="AX120" i="20"/>
  <c r="AW120" i="20"/>
  <c r="AV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U120" i="20" s="1"/>
  <c r="AG120" i="20"/>
  <c r="P120" i="20"/>
  <c r="BK119" i="20"/>
  <c r="BJ119" i="20"/>
  <c r="BI119" i="20"/>
  <c r="BH119" i="20"/>
  <c r="BG119" i="20"/>
  <c r="BF119" i="20"/>
  <c r="BE119" i="20"/>
  <c r="BD119" i="20"/>
  <c r="BC119" i="20"/>
  <c r="BB119" i="20"/>
  <c r="BA119" i="20"/>
  <c r="AZ119" i="20"/>
  <c r="AY119" i="20"/>
  <c r="AX119" i="20"/>
  <c r="AW119" i="20"/>
  <c r="AV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U119" i="20" s="1"/>
  <c r="AG119" i="20"/>
  <c r="P119" i="20"/>
  <c r="BK118" i="20"/>
  <c r="BJ118" i="20"/>
  <c r="BI118" i="20"/>
  <c r="BH118" i="20"/>
  <c r="BG118" i="20"/>
  <c r="BF118" i="20"/>
  <c r="BE118" i="20"/>
  <c r="BD118" i="20"/>
  <c r="BC118" i="20"/>
  <c r="BB118" i="20"/>
  <c r="BA118" i="20"/>
  <c r="AZ118" i="20"/>
  <c r="BL118" i="20" s="1"/>
  <c r="AY118" i="20"/>
  <c r="AX118" i="20"/>
  <c r="AW118" i="20"/>
  <c r="AV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AU118" i="20" s="1"/>
  <c r="AG118" i="20"/>
  <c r="P118" i="20"/>
  <c r="BK117" i="20"/>
  <c r="BJ117" i="20"/>
  <c r="BI117" i="20"/>
  <c r="BH117" i="20"/>
  <c r="BG117" i="20"/>
  <c r="BF117" i="20"/>
  <c r="BE117" i="20"/>
  <c r="BD117" i="20"/>
  <c r="BC117" i="20"/>
  <c r="BB117" i="20"/>
  <c r="BA117" i="20"/>
  <c r="AZ117" i="20"/>
  <c r="AY117" i="20"/>
  <c r="AX117" i="20"/>
  <c r="AW117" i="20"/>
  <c r="AV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U117" i="20" s="1"/>
  <c r="AG117" i="20"/>
  <c r="P117" i="20"/>
  <c r="BK116" i="20"/>
  <c r="BJ116" i="20"/>
  <c r="BI116" i="20"/>
  <c r="BH116" i="20"/>
  <c r="BG116" i="20"/>
  <c r="BF116" i="20"/>
  <c r="BE116" i="20"/>
  <c r="BD116" i="20"/>
  <c r="BC116" i="20"/>
  <c r="BB116" i="20"/>
  <c r="BA116" i="20"/>
  <c r="AZ116" i="20"/>
  <c r="BL116" i="20" s="1"/>
  <c r="AY116" i="20"/>
  <c r="AX116" i="20"/>
  <c r="AW116" i="20"/>
  <c r="AV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AU116" i="20" s="1"/>
  <c r="AG116" i="20"/>
  <c r="P116" i="20"/>
  <c r="BK115" i="20"/>
  <c r="BJ115" i="20"/>
  <c r="BI115" i="20"/>
  <c r="BH115" i="20"/>
  <c r="BG115" i="20"/>
  <c r="BF115" i="20"/>
  <c r="BE115" i="20"/>
  <c r="BD115" i="20"/>
  <c r="BC115" i="20"/>
  <c r="BB115" i="20"/>
  <c r="BA115" i="20"/>
  <c r="AZ115" i="20"/>
  <c r="AY115" i="20"/>
  <c r="AX115" i="20"/>
  <c r="AW115" i="20"/>
  <c r="AV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U115" i="20" s="1"/>
  <c r="AG115" i="20"/>
  <c r="P115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BL114" i="20" s="1"/>
  <c r="AY114" i="20"/>
  <c r="AX114" i="20"/>
  <c r="AW114" i="20"/>
  <c r="AV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U114" i="20" s="1"/>
  <c r="AG114" i="20"/>
  <c r="P114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U113" i="20" s="1"/>
  <c r="AG113" i="20"/>
  <c r="P113" i="20"/>
  <c r="BK112" i="20"/>
  <c r="BJ112" i="20"/>
  <c r="BI112" i="20"/>
  <c r="BH112" i="20"/>
  <c r="BG112" i="20"/>
  <c r="BF112" i="20"/>
  <c r="BE112" i="20"/>
  <c r="BD112" i="20"/>
  <c r="BC112" i="20"/>
  <c r="BB112" i="20"/>
  <c r="BA112" i="20"/>
  <c r="AZ112" i="20"/>
  <c r="BL112" i="20" s="1"/>
  <c r="AY112" i="20"/>
  <c r="AX112" i="20"/>
  <c r="AW112" i="20"/>
  <c r="AV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AU112" i="20" s="1"/>
  <c r="AG112" i="20"/>
  <c r="P112" i="20"/>
  <c r="BK111" i="20"/>
  <c r="BJ111" i="20"/>
  <c r="BI111" i="20"/>
  <c r="BH111" i="20"/>
  <c r="BG111" i="20"/>
  <c r="BF111" i="20"/>
  <c r="BE111" i="20"/>
  <c r="BD111" i="20"/>
  <c r="BC111" i="20"/>
  <c r="BB111" i="20"/>
  <c r="BA111" i="20"/>
  <c r="AZ111" i="20"/>
  <c r="BL111" i="20" s="1"/>
  <c r="AY111" i="20"/>
  <c r="AX111" i="20"/>
  <c r="AW111" i="20"/>
  <c r="AV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AU111" i="20" s="1"/>
  <c r="AG111" i="20"/>
  <c r="P111" i="20"/>
  <c r="BK110" i="20"/>
  <c r="BJ110" i="20"/>
  <c r="BI110" i="20"/>
  <c r="BH110" i="20"/>
  <c r="BG110" i="20"/>
  <c r="BF110" i="20"/>
  <c r="BE110" i="20"/>
  <c r="BD110" i="20"/>
  <c r="BC110" i="20"/>
  <c r="BB110" i="20"/>
  <c r="BA110" i="20"/>
  <c r="AZ110" i="20"/>
  <c r="BL110" i="20" s="1"/>
  <c r="AY110" i="20"/>
  <c r="AX110" i="20"/>
  <c r="AW110" i="20"/>
  <c r="AV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AU110" i="20" s="1"/>
  <c r="AG110" i="20"/>
  <c r="P110" i="20"/>
  <c r="BK109" i="20"/>
  <c r="BJ109" i="20"/>
  <c r="BI109" i="20"/>
  <c r="BH109" i="20"/>
  <c r="BG109" i="20"/>
  <c r="BF109" i="20"/>
  <c r="BE109" i="20"/>
  <c r="BD109" i="20"/>
  <c r="BC109" i="20"/>
  <c r="BB109" i="20"/>
  <c r="BA109" i="20"/>
  <c r="AZ109" i="20"/>
  <c r="AY109" i="20"/>
  <c r="AX109" i="20"/>
  <c r="AW109" i="20"/>
  <c r="AV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U109" i="20" s="1"/>
  <c r="AG109" i="20"/>
  <c r="P109" i="20"/>
  <c r="BK108" i="20"/>
  <c r="BJ108" i="20"/>
  <c r="BI108" i="20"/>
  <c r="BH108" i="20"/>
  <c r="BG108" i="20"/>
  <c r="BF108" i="20"/>
  <c r="BE108" i="20"/>
  <c r="BD108" i="20"/>
  <c r="BC108" i="20"/>
  <c r="BB108" i="20"/>
  <c r="BA108" i="20"/>
  <c r="AZ108" i="20"/>
  <c r="BL108" i="20" s="1"/>
  <c r="AY108" i="20"/>
  <c r="AX108" i="20"/>
  <c r="AW108" i="20"/>
  <c r="AV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AU108" i="20" s="1"/>
  <c r="AG108" i="20"/>
  <c r="P108" i="20"/>
  <c r="BK107" i="20"/>
  <c r="BJ107" i="20"/>
  <c r="BI107" i="20"/>
  <c r="BH107" i="20"/>
  <c r="BG107" i="20"/>
  <c r="BF107" i="20"/>
  <c r="BE107" i="20"/>
  <c r="BD107" i="20"/>
  <c r="BC107" i="20"/>
  <c r="BB107" i="20"/>
  <c r="BA107" i="20"/>
  <c r="AZ107" i="20"/>
  <c r="AY107" i="20"/>
  <c r="AX107" i="20"/>
  <c r="AW107" i="20"/>
  <c r="AV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AU107" i="20" s="1"/>
  <c r="AG107" i="20"/>
  <c r="P107" i="20"/>
  <c r="BK106" i="20"/>
  <c r="BJ106" i="20"/>
  <c r="BI106" i="20"/>
  <c r="BH106" i="20"/>
  <c r="BG106" i="20"/>
  <c r="BF106" i="20"/>
  <c r="BE106" i="20"/>
  <c r="BD106" i="20"/>
  <c r="BC106" i="20"/>
  <c r="BB106" i="20"/>
  <c r="BA106" i="20"/>
  <c r="AZ106" i="20"/>
  <c r="BL106" i="20" s="1"/>
  <c r="AY106" i="20"/>
  <c r="AX106" i="20"/>
  <c r="AW106" i="20"/>
  <c r="AV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U106" i="20" s="1"/>
  <c r="AG106" i="20"/>
  <c r="P106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U105" i="20" s="1"/>
  <c r="AG105" i="20"/>
  <c r="P105" i="20"/>
  <c r="BK104" i="20"/>
  <c r="BJ104" i="20"/>
  <c r="BI104" i="20"/>
  <c r="BH104" i="20"/>
  <c r="BG104" i="20"/>
  <c r="BF104" i="20"/>
  <c r="BE104" i="20"/>
  <c r="BD104" i="20"/>
  <c r="BC104" i="20"/>
  <c r="BB104" i="20"/>
  <c r="BA104" i="20"/>
  <c r="AZ104" i="20"/>
  <c r="BL104" i="20" s="1"/>
  <c r="AY104" i="20"/>
  <c r="AX104" i="20"/>
  <c r="AW104" i="20"/>
  <c r="AV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AU104" i="20" s="1"/>
  <c r="AG104" i="20"/>
  <c r="P104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BL103" i="20" s="1"/>
  <c r="AY103" i="20"/>
  <c r="AX103" i="20"/>
  <c r="AW103" i="20"/>
  <c r="AV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U103" i="20" s="1"/>
  <c r="AG103" i="20"/>
  <c r="P103" i="20"/>
  <c r="BK102" i="20"/>
  <c r="BJ102" i="20"/>
  <c r="BI102" i="20"/>
  <c r="BH102" i="20"/>
  <c r="BG102" i="20"/>
  <c r="BF102" i="20"/>
  <c r="BE102" i="20"/>
  <c r="BD102" i="20"/>
  <c r="BC102" i="20"/>
  <c r="BB102" i="20"/>
  <c r="BA102" i="20"/>
  <c r="AZ102" i="20"/>
  <c r="BL102" i="20" s="1"/>
  <c r="AY102" i="20"/>
  <c r="AX102" i="20"/>
  <c r="AW102" i="20"/>
  <c r="AV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U102" i="20" s="1"/>
  <c r="AG102" i="20"/>
  <c r="P102" i="20"/>
  <c r="BK101" i="20"/>
  <c r="BJ101" i="20"/>
  <c r="BI101" i="20"/>
  <c r="BH101" i="20"/>
  <c r="BG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AU101" i="20" s="1"/>
  <c r="AG101" i="20"/>
  <c r="P101" i="20"/>
  <c r="BK100" i="20"/>
  <c r="BJ100" i="20"/>
  <c r="BI100" i="20"/>
  <c r="BH100" i="20"/>
  <c r="BG100" i="20"/>
  <c r="BF100" i="20"/>
  <c r="BE100" i="20"/>
  <c r="BD100" i="20"/>
  <c r="BC100" i="20"/>
  <c r="BB100" i="20"/>
  <c r="BA100" i="20"/>
  <c r="AZ100" i="20"/>
  <c r="BL100" i="20" s="1"/>
  <c r="AY100" i="20"/>
  <c r="AX100" i="20"/>
  <c r="AW100" i="20"/>
  <c r="AV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U100" i="20" s="1"/>
  <c r="AG100" i="20"/>
  <c r="P100" i="20"/>
  <c r="BK99" i="20"/>
  <c r="BJ99" i="20"/>
  <c r="BI99" i="20"/>
  <c r="BH99" i="20"/>
  <c r="BG99" i="20"/>
  <c r="BF99" i="20"/>
  <c r="BE99" i="20"/>
  <c r="BD99" i="20"/>
  <c r="BC99" i="20"/>
  <c r="BB99" i="20"/>
  <c r="BA99" i="20"/>
  <c r="AZ99" i="20"/>
  <c r="AY99" i="20"/>
  <c r="AX99" i="20"/>
  <c r="AW99" i="20"/>
  <c r="AV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AU99" i="20" s="1"/>
  <c r="AG99" i="20"/>
  <c r="P99" i="20"/>
  <c r="BK98" i="20"/>
  <c r="BJ98" i="20"/>
  <c r="BI98" i="20"/>
  <c r="BH98" i="20"/>
  <c r="BG98" i="20"/>
  <c r="BF98" i="20"/>
  <c r="BE98" i="20"/>
  <c r="BD98" i="20"/>
  <c r="BC98" i="20"/>
  <c r="BB98" i="20"/>
  <c r="BA98" i="20"/>
  <c r="AZ98" i="20"/>
  <c r="BL98" i="20" s="1"/>
  <c r="AY98" i="20"/>
  <c r="AX98" i="20"/>
  <c r="AW98" i="20"/>
  <c r="AV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AU98" i="20" s="1"/>
  <c r="AG98" i="20"/>
  <c r="P98" i="20"/>
  <c r="BK97" i="20"/>
  <c r="BJ97" i="20"/>
  <c r="BI97" i="20"/>
  <c r="BH97" i="20"/>
  <c r="BG97" i="20"/>
  <c r="BF97" i="20"/>
  <c r="BE97" i="20"/>
  <c r="BD97" i="20"/>
  <c r="BC97" i="20"/>
  <c r="BB97" i="20"/>
  <c r="BA97" i="20"/>
  <c r="AZ97" i="20"/>
  <c r="AY97" i="20"/>
  <c r="AX97" i="20"/>
  <c r="AW97" i="20"/>
  <c r="AV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AU97" i="20" s="1"/>
  <c r="AG97" i="20"/>
  <c r="P97" i="20"/>
  <c r="BK96" i="20"/>
  <c r="BJ96" i="20"/>
  <c r="BI96" i="20"/>
  <c r="BH96" i="20"/>
  <c r="BG96" i="20"/>
  <c r="BF96" i="20"/>
  <c r="BE96" i="20"/>
  <c r="BD96" i="20"/>
  <c r="BC96" i="20"/>
  <c r="BB96" i="20"/>
  <c r="BA96" i="20"/>
  <c r="AZ96" i="20"/>
  <c r="BL96" i="20" s="1"/>
  <c r="AY96" i="20"/>
  <c r="AX96" i="20"/>
  <c r="AW96" i="20"/>
  <c r="AV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U96" i="20" s="1"/>
  <c r="AG96" i="20"/>
  <c r="P96" i="20"/>
  <c r="BK95" i="20"/>
  <c r="BJ95" i="20"/>
  <c r="BI95" i="20"/>
  <c r="BH95" i="20"/>
  <c r="BG95" i="20"/>
  <c r="BF95" i="20"/>
  <c r="BE95" i="20"/>
  <c r="BD95" i="20"/>
  <c r="BC95" i="20"/>
  <c r="BB95" i="20"/>
  <c r="BA95" i="20"/>
  <c r="AZ95" i="20"/>
  <c r="AY95" i="20"/>
  <c r="AX95" i="20"/>
  <c r="AW95" i="20"/>
  <c r="AV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U95" i="20" s="1"/>
  <c r="AG95" i="20"/>
  <c r="P95" i="20"/>
  <c r="BK94" i="20"/>
  <c r="BJ94" i="20"/>
  <c r="BI94" i="20"/>
  <c r="BH94" i="20"/>
  <c r="BG94" i="20"/>
  <c r="BF94" i="20"/>
  <c r="BE94" i="20"/>
  <c r="BD94" i="20"/>
  <c r="BC94" i="20"/>
  <c r="BB94" i="20"/>
  <c r="BA94" i="20"/>
  <c r="AZ94" i="20"/>
  <c r="BL94" i="20" s="1"/>
  <c r="AY94" i="20"/>
  <c r="AX94" i="20"/>
  <c r="AW94" i="20"/>
  <c r="AV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U94" i="20" s="1"/>
  <c r="AG94" i="20"/>
  <c r="P94" i="20"/>
  <c r="BK93" i="20"/>
  <c r="BJ93" i="20"/>
  <c r="BI93" i="20"/>
  <c r="BH93" i="20"/>
  <c r="BG93" i="20"/>
  <c r="BF93" i="20"/>
  <c r="BE93" i="20"/>
  <c r="BD93" i="20"/>
  <c r="BC93" i="20"/>
  <c r="BB93" i="20"/>
  <c r="BA93" i="20"/>
  <c r="AZ93" i="20"/>
  <c r="AY93" i="20"/>
  <c r="AX93" i="20"/>
  <c r="AW93" i="20"/>
  <c r="AV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AU93" i="20" s="1"/>
  <c r="AG93" i="20"/>
  <c r="P93" i="20"/>
  <c r="BK92" i="20"/>
  <c r="BJ92" i="20"/>
  <c r="BI92" i="20"/>
  <c r="BH92" i="20"/>
  <c r="BG92" i="20"/>
  <c r="BF92" i="20"/>
  <c r="BE92" i="20"/>
  <c r="BD92" i="20"/>
  <c r="BC92" i="20"/>
  <c r="BB92" i="20"/>
  <c r="BA92" i="20"/>
  <c r="AZ92" i="20"/>
  <c r="BL92" i="20" s="1"/>
  <c r="AY92" i="20"/>
  <c r="AX92" i="20"/>
  <c r="AW92" i="20"/>
  <c r="AV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AU92" i="20" s="1"/>
  <c r="AG92" i="20"/>
  <c r="P92" i="20"/>
  <c r="BK91" i="20"/>
  <c r="BJ91" i="20"/>
  <c r="BI91" i="20"/>
  <c r="BH91" i="20"/>
  <c r="BG91" i="20"/>
  <c r="BF91" i="20"/>
  <c r="BE91" i="20"/>
  <c r="BD91" i="20"/>
  <c r="BC91" i="20"/>
  <c r="BB91" i="20"/>
  <c r="BA91" i="20"/>
  <c r="AZ91" i="20"/>
  <c r="AY91" i="20"/>
  <c r="AX91" i="20"/>
  <c r="AW91" i="20"/>
  <c r="AV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AU91" i="20" s="1"/>
  <c r="AG91" i="20"/>
  <c r="P91" i="20"/>
  <c r="BK90" i="20"/>
  <c r="BJ90" i="20"/>
  <c r="BI90" i="20"/>
  <c r="BH90" i="20"/>
  <c r="BG90" i="20"/>
  <c r="BF90" i="20"/>
  <c r="BE90" i="20"/>
  <c r="BD90" i="20"/>
  <c r="BC90" i="20"/>
  <c r="BB90" i="20"/>
  <c r="BA90" i="20"/>
  <c r="AZ90" i="20"/>
  <c r="BL90" i="20" s="1"/>
  <c r="AY90" i="20"/>
  <c r="AX90" i="20"/>
  <c r="AW90" i="20"/>
  <c r="AV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AU90" i="20" s="1"/>
  <c r="AG90" i="20"/>
  <c r="P90" i="20"/>
  <c r="BK89" i="20"/>
  <c r="BJ89" i="20"/>
  <c r="BI89" i="20"/>
  <c r="BH89" i="20"/>
  <c r="BG89" i="20"/>
  <c r="BF89" i="20"/>
  <c r="BE89" i="20"/>
  <c r="BD89" i="20"/>
  <c r="BC89" i="20"/>
  <c r="BB89" i="20"/>
  <c r="BA89" i="20"/>
  <c r="AZ89" i="20"/>
  <c r="AY89" i="20"/>
  <c r="AX89" i="20"/>
  <c r="AW89" i="20"/>
  <c r="AV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AU89" i="20" s="1"/>
  <c r="AG89" i="20"/>
  <c r="P89" i="20"/>
  <c r="BK88" i="20"/>
  <c r="BJ88" i="20"/>
  <c r="BI88" i="20"/>
  <c r="BH88" i="20"/>
  <c r="BG88" i="20"/>
  <c r="BF88" i="20"/>
  <c r="BE88" i="20"/>
  <c r="BD88" i="20"/>
  <c r="BC88" i="20"/>
  <c r="BB88" i="20"/>
  <c r="BA88" i="20"/>
  <c r="AZ88" i="20"/>
  <c r="BL88" i="20" s="1"/>
  <c r="AY88" i="20"/>
  <c r="AX88" i="20"/>
  <c r="AW88" i="20"/>
  <c r="AV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AU88" i="20" s="1"/>
  <c r="AG88" i="20"/>
  <c r="P88" i="20"/>
  <c r="BK87" i="20"/>
  <c r="BJ87" i="20"/>
  <c r="BI87" i="20"/>
  <c r="BH87" i="20"/>
  <c r="BG87" i="20"/>
  <c r="BF87" i="20"/>
  <c r="BE87" i="20"/>
  <c r="BD87" i="20"/>
  <c r="BC87" i="20"/>
  <c r="BB87" i="20"/>
  <c r="BA87" i="20"/>
  <c r="AZ87" i="20"/>
  <c r="AY87" i="20"/>
  <c r="AX87" i="20"/>
  <c r="AW87" i="20"/>
  <c r="AV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AU87" i="20" s="1"/>
  <c r="AG87" i="20"/>
  <c r="P87" i="20"/>
  <c r="BK86" i="20"/>
  <c r="BJ86" i="20"/>
  <c r="BI86" i="20"/>
  <c r="BH86" i="20"/>
  <c r="BG86" i="20"/>
  <c r="BF86" i="20"/>
  <c r="BE86" i="20"/>
  <c r="BD86" i="20"/>
  <c r="BC86" i="20"/>
  <c r="BB86" i="20"/>
  <c r="BA86" i="20"/>
  <c r="AZ86" i="20"/>
  <c r="BL86" i="20" s="1"/>
  <c r="AY86" i="20"/>
  <c r="AX86" i="20"/>
  <c r="AW86" i="20"/>
  <c r="AV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AU86" i="20" s="1"/>
  <c r="AG86" i="20"/>
  <c r="P86" i="20"/>
  <c r="BK85" i="20"/>
  <c r="BJ85" i="20"/>
  <c r="BI85" i="20"/>
  <c r="BH85" i="20"/>
  <c r="BG85" i="20"/>
  <c r="BF85" i="20"/>
  <c r="BE85" i="20"/>
  <c r="BD85" i="20"/>
  <c r="BC85" i="20"/>
  <c r="BB85" i="20"/>
  <c r="BA85" i="20"/>
  <c r="AZ85" i="20"/>
  <c r="AY85" i="20"/>
  <c r="AX85" i="20"/>
  <c r="AW85" i="20"/>
  <c r="AV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AU85" i="20" s="1"/>
  <c r="AG85" i="20"/>
  <c r="P85" i="20"/>
  <c r="BK84" i="20"/>
  <c r="BJ84" i="20"/>
  <c r="BI84" i="20"/>
  <c r="BH84" i="20"/>
  <c r="BG84" i="20"/>
  <c r="BF84" i="20"/>
  <c r="BE84" i="20"/>
  <c r="BD84" i="20"/>
  <c r="BC84" i="20"/>
  <c r="BB84" i="20"/>
  <c r="BA84" i="20"/>
  <c r="AZ84" i="20"/>
  <c r="BL84" i="20" s="1"/>
  <c r="AY84" i="20"/>
  <c r="AX84" i="20"/>
  <c r="AW84" i="20"/>
  <c r="AV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AU84" i="20" s="1"/>
  <c r="AG84" i="20"/>
  <c r="P84" i="20"/>
  <c r="BK83" i="20"/>
  <c r="BJ83" i="20"/>
  <c r="BI83" i="20"/>
  <c r="BH83" i="20"/>
  <c r="BG83" i="20"/>
  <c r="BF83" i="20"/>
  <c r="BE83" i="20"/>
  <c r="BD83" i="20"/>
  <c r="BC83" i="20"/>
  <c r="BB83" i="20"/>
  <c r="BA83" i="20"/>
  <c r="AZ83" i="20"/>
  <c r="AY83" i="20"/>
  <c r="AX83" i="20"/>
  <c r="AW83" i="20"/>
  <c r="AV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U83" i="20" s="1"/>
  <c r="AG83" i="20"/>
  <c r="P83" i="20"/>
  <c r="BK82" i="20"/>
  <c r="BJ82" i="20"/>
  <c r="BI82" i="20"/>
  <c r="BH82" i="20"/>
  <c r="BG82" i="20"/>
  <c r="BF82" i="20"/>
  <c r="BE82" i="20"/>
  <c r="BD82" i="20"/>
  <c r="BC82" i="20"/>
  <c r="BB82" i="20"/>
  <c r="BA82" i="20"/>
  <c r="AZ82" i="20"/>
  <c r="BL82" i="20" s="1"/>
  <c r="AY82" i="20"/>
  <c r="AX82" i="20"/>
  <c r="AW82" i="20"/>
  <c r="AV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U82" i="20" s="1"/>
  <c r="AG82" i="20"/>
  <c r="P82" i="20"/>
  <c r="BK81" i="20"/>
  <c r="BJ81" i="20"/>
  <c r="BI81" i="20"/>
  <c r="BH81" i="20"/>
  <c r="BG81" i="20"/>
  <c r="BF81" i="20"/>
  <c r="BE81" i="20"/>
  <c r="BD81" i="20"/>
  <c r="BC81" i="20"/>
  <c r="BB81" i="20"/>
  <c r="BA81" i="20"/>
  <c r="AZ81" i="20"/>
  <c r="AY81" i="20"/>
  <c r="AX81" i="20"/>
  <c r="AW81" i="20"/>
  <c r="AV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AU81" i="20" s="1"/>
  <c r="AG81" i="20"/>
  <c r="P81" i="20"/>
  <c r="BK80" i="20"/>
  <c r="BJ80" i="20"/>
  <c r="BI80" i="20"/>
  <c r="BH80" i="20"/>
  <c r="BG80" i="20"/>
  <c r="BF80" i="20"/>
  <c r="BE80" i="20"/>
  <c r="BD80" i="20"/>
  <c r="BC80" i="20"/>
  <c r="BB80" i="20"/>
  <c r="BA80" i="20"/>
  <c r="AZ80" i="20"/>
  <c r="BL80" i="20" s="1"/>
  <c r="AY80" i="20"/>
  <c r="AX80" i="20"/>
  <c r="AW80" i="20"/>
  <c r="AV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AU80" i="20" s="1"/>
  <c r="AG80" i="20"/>
  <c r="P80" i="20"/>
  <c r="BK79" i="20"/>
  <c r="BJ79" i="20"/>
  <c r="BI79" i="20"/>
  <c r="BH79" i="20"/>
  <c r="BG79" i="20"/>
  <c r="BF79" i="20"/>
  <c r="BE79" i="20"/>
  <c r="BD79" i="20"/>
  <c r="BC79" i="20"/>
  <c r="BB79" i="20"/>
  <c r="BA79" i="20"/>
  <c r="AZ79" i="20"/>
  <c r="AY79" i="20"/>
  <c r="AX79" i="20"/>
  <c r="AW79" i="20"/>
  <c r="AV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AU79" i="20" s="1"/>
  <c r="AG79" i="20"/>
  <c r="P79" i="20"/>
  <c r="BK78" i="20"/>
  <c r="BJ78" i="20"/>
  <c r="BI78" i="20"/>
  <c r="BH78" i="20"/>
  <c r="BG78" i="20"/>
  <c r="BF78" i="20"/>
  <c r="BE78" i="20"/>
  <c r="BD78" i="20"/>
  <c r="BC78" i="20"/>
  <c r="BB78" i="20"/>
  <c r="BA78" i="20"/>
  <c r="AZ78" i="20"/>
  <c r="BL78" i="20" s="1"/>
  <c r="AY78" i="20"/>
  <c r="AX78" i="20"/>
  <c r="AW78" i="20"/>
  <c r="AV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AU78" i="20" s="1"/>
  <c r="AG78" i="20"/>
  <c r="P78" i="20"/>
  <c r="BK77" i="20"/>
  <c r="BJ77" i="20"/>
  <c r="BI77" i="20"/>
  <c r="BH77" i="20"/>
  <c r="BG77" i="20"/>
  <c r="BF77" i="20"/>
  <c r="BE77" i="20"/>
  <c r="BD77" i="20"/>
  <c r="BC77" i="20"/>
  <c r="BB77" i="20"/>
  <c r="BA77" i="20"/>
  <c r="AZ77" i="20"/>
  <c r="BL77" i="20" s="1"/>
  <c r="AY77" i="20"/>
  <c r="AX77" i="20"/>
  <c r="AW77" i="20"/>
  <c r="AV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AU77" i="20" s="1"/>
  <c r="AG77" i="20"/>
  <c r="P77" i="20"/>
  <c r="BK76" i="20"/>
  <c r="BJ76" i="20"/>
  <c r="BI76" i="20"/>
  <c r="BH76" i="20"/>
  <c r="BG76" i="20"/>
  <c r="BF76" i="20"/>
  <c r="BE76" i="20"/>
  <c r="BD76" i="20"/>
  <c r="BC76" i="20"/>
  <c r="BB76" i="20"/>
  <c r="BA76" i="20"/>
  <c r="AZ76" i="20"/>
  <c r="BL76" i="20" s="1"/>
  <c r="AY76" i="20"/>
  <c r="AX76" i="20"/>
  <c r="AW76" i="20"/>
  <c r="AV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AU76" i="20" s="1"/>
  <c r="AG76" i="20"/>
  <c r="P76" i="20"/>
  <c r="BK75" i="20"/>
  <c r="BJ75" i="20"/>
  <c r="BI75" i="20"/>
  <c r="BH75" i="20"/>
  <c r="BG75" i="20"/>
  <c r="BF75" i="20"/>
  <c r="BE75" i="20"/>
  <c r="BD75" i="20"/>
  <c r="BC75" i="20"/>
  <c r="BB75" i="20"/>
  <c r="BA75" i="20"/>
  <c r="AZ75" i="20"/>
  <c r="AY75" i="20"/>
  <c r="AX75" i="20"/>
  <c r="AW75" i="20"/>
  <c r="AV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AU75" i="20" s="1"/>
  <c r="AG75" i="20"/>
  <c r="P75" i="20"/>
  <c r="BK74" i="20"/>
  <c r="BJ74" i="20"/>
  <c r="BI74" i="20"/>
  <c r="BH74" i="20"/>
  <c r="BG74" i="20"/>
  <c r="BF74" i="20"/>
  <c r="BE74" i="20"/>
  <c r="BD74" i="20"/>
  <c r="BC74" i="20"/>
  <c r="BB74" i="20"/>
  <c r="BA74" i="20"/>
  <c r="AZ74" i="20"/>
  <c r="AY74" i="20"/>
  <c r="AX74" i="20"/>
  <c r="AW74" i="20"/>
  <c r="AV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AU74" i="20" s="1"/>
  <c r="AG74" i="20"/>
  <c r="P74" i="20"/>
  <c r="BK73" i="20"/>
  <c r="BJ73" i="20"/>
  <c r="BI73" i="20"/>
  <c r="BH73" i="20"/>
  <c r="BG73" i="20"/>
  <c r="BF73" i="20"/>
  <c r="BE73" i="20"/>
  <c r="BD73" i="20"/>
  <c r="BC73" i="20"/>
  <c r="BB73" i="20"/>
  <c r="BA73" i="20"/>
  <c r="AZ73" i="20"/>
  <c r="AY73" i="20"/>
  <c r="AX73" i="20"/>
  <c r="AW73" i="20"/>
  <c r="AV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AU73" i="20" s="1"/>
  <c r="AG73" i="20"/>
  <c r="P73" i="20"/>
  <c r="BK72" i="20"/>
  <c r="BJ72" i="20"/>
  <c r="BI72" i="20"/>
  <c r="BH72" i="20"/>
  <c r="BG72" i="20"/>
  <c r="BF72" i="20"/>
  <c r="BE72" i="20"/>
  <c r="BD72" i="20"/>
  <c r="BC72" i="20"/>
  <c r="BB72" i="20"/>
  <c r="BA72" i="20"/>
  <c r="AZ72" i="20"/>
  <c r="BL72" i="20" s="1"/>
  <c r="AY72" i="20"/>
  <c r="AX72" i="20"/>
  <c r="AW72" i="20"/>
  <c r="AV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U72" i="20" s="1"/>
  <c r="AG72" i="20"/>
  <c r="P72" i="20"/>
  <c r="BK71" i="20"/>
  <c r="BJ71" i="20"/>
  <c r="BI71" i="20"/>
  <c r="BH71" i="20"/>
  <c r="BG71" i="20"/>
  <c r="BF71" i="20"/>
  <c r="BE71" i="20"/>
  <c r="BD71" i="20"/>
  <c r="BC71" i="20"/>
  <c r="BB71" i="20"/>
  <c r="BA71" i="20"/>
  <c r="AZ71" i="20"/>
  <c r="AY71" i="20"/>
  <c r="AX71" i="20"/>
  <c r="AW71" i="20"/>
  <c r="AV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AU71" i="20" s="1"/>
  <c r="AG71" i="20"/>
  <c r="P71" i="20"/>
  <c r="BK70" i="20"/>
  <c r="BJ70" i="20"/>
  <c r="BI70" i="20"/>
  <c r="BH70" i="20"/>
  <c r="BG70" i="20"/>
  <c r="BF70" i="20"/>
  <c r="BE70" i="20"/>
  <c r="BD70" i="20"/>
  <c r="BC70" i="20"/>
  <c r="BB70" i="20"/>
  <c r="BA70" i="20"/>
  <c r="AZ70" i="20"/>
  <c r="BL70" i="20" s="1"/>
  <c r="AY70" i="20"/>
  <c r="AX70" i="20"/>
  <c r="AW70" i="20"/>
  <c r="AV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AU70" i="20" s="1"/>
  <c r="AG70" i="20"/>
  <c r="P70" i="20"/>
  <c r="BK69" i="20"/>
  <c r="BJ69" i="20"/>
  <c r="BI69" i="20"/>
  <c r="BH69" i="20"/>
  <c r="BG69" i="20"/>
  <c r="BF69" i="20"/>
  <c r="BE69" i="20"/>
  <c r="BD69" i="20"/>
  <c r="BC69" i="20"/>
  <c r="BB69" i="20"/>
  <c r="BA69" i="20"/>
  <c r="AZ69" i="20"/>
  <c r="AY69" i="20"/>
  <c r="AX69" i="20"/>
  <c r="AW69" i="20"/>
  <c r="AV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AU69" i="20" s="1"/>
  <c r="AG69" i="20"/>
  <c r="P69" i="20"/>
  <c r="BK68" i="20"/>
  <c r="BJ68" i="20"/>
  <c r="BI68" i="20"/>
  <c r="BH68" i="20"/>
  <c r="BG68" i="20"/>
  <c r="BF68" i="20"/>
  <c r="BE68" i="20"/>
  <c r="BD68" i="20"/>
  <c r="BC68" i="20"/>
  <c r="BB68" i="20"/>
  <c r="BA68" i="20"/>
  <c r="AZ68" i="20"/>
  <c r="BL68" i="20" s="1"/>
  <c r="AY68" i="20"/>
  <c r="AX68" i="20"/>
  <c r="AW68" i="20"/>
  <c r="AV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AU68" i="20" s="1"/>
  <c r="AG68" i="20"/>
  <c r="P68" i="20"/>
  <c r="BK67" i="20"/>
  <c r="BJ67" i="20"/>
  <c r="BI67" i="20"/>
  <c r="BH67" i="20"/>
  <c r="BG67" i="20"/>
  <c r="BF67" i="20"/>
  <c r="BE67" i="20"/>
  <c r="BD67" i="20"/>
  <c r="BC67" i="20"/>
  <c r="BB67" i="20"/>
  <c r="BA67" i="20"/>
  <c r="AZ67" i="20"/>
  <c r="BL67" i="20" s="1"/>
  <c r="AY67" i="20"/>
  <c r="AX67" i="20"/>
  <c r="AW67" i="20"/>
  <c r="AV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AG67" i="20"/>
  <c r="P67" i="20"/>
  <c r="BK66" i="20"/>
  <c r="BJ66" i="20"/>
  <c r="BI66" i="20"/>
  <c r="BH66" i="20"/>
  <c r="BG66" i="20"/>
  <c r="BF66" i="20"/>
  <c r="BE66" i="20"/>
  <c r="BD66" i="20"/>
  <c r="BC66" i="20"/>
  <c r="BB66" i="20"/>
  <c r="BA66" i="20"/>
  <c r="AZ66" i="20"/>
  <c r="AY66" i="20"/>
  <c r="AX66" i="20"/>
  <c r="AW66" i="20"/>
  <c r="AV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AU66" i="20" s="1"/>
  <c r="AG66" i="20"/>
  <c r="P66" i="20"/>
  <c r="BK65" i="20"/>
  <c r="BJ65" i="20"/>
  <c r="BI65" i="20"/>
  <c r="BH65" i="20"/>
  <c r="BG65" i="20"/>
  <c r="BF65" i="20"/>
  <c r="BE65" i="20"/>
  <c r="BD65" i="20"/>
  <c r="BC65" i="20"/>
  <c r="BB65" i="20"/>
  <c r="BA65" i="20"/>
  <c r="AZ65" i="20"/>
  <c r="BL65" i="20" s="1"/>
  <c r="AY65" i="20"/>
  <c r="AX65" i="20"/>
  <c r="AW65" i="20"/>
  <c r="AV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AG65" i="20"/>
  <c r="P65" i="20"/>
  <c r="BK64" i="20"/>
  <c r="BJ64" i="20"/>
  <c r="BI64" i="20"/>
  <c r="BH64" i="20"/>
  <c r="BG64" i="20"/>
  <c r="BF64" i="20"/>
  <c r="BE64" i="20"/>
  <c r="BD64" i="20"/>
  <c r="BC64" i="20"/>
  <c r="BB64" i="20"/>
  <c r="BA64" i="20"/>
  <c r="AZ64" i="20"/>
  <c r="AY64" i="20"/>
  <c r="AX64" i="20"/>
  <c r="AW64" i="20"/>
  <c r="AV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U64" i="20" s="1"/>
  <c r="AG64" i="20"/>
  <c r="P64" i="20"/>
  <c r="BK63" i="20"/>
  <c r="BJ63" i="20"/>
  <c r="BI63" i="20"/>
  <c r="BH63" i="20"/>
  <c r="BG63" i="20"/>
  <c r="BF63" i="20"/>
  <c r="BE63" i="20"/>
  <c r="BD63" i="20"/>
  <c r="BC63" i="20"/>
  <c r="BB63" i="20"/>
  <c r="BA63" i="20"/>
  <c r="AZ63" i="20"/>
  <c r="AY63" i="20"/>
  <c r="AX63" i="20"/>
  <c r="AW63" i="20"/>
  <c r="AV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U63" i="20" s="1"/>
  <c r="AG63" i="20"/>
  <c r="P63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BL62" i="20" s="1"/>
  <c r="AY62" i="20"/>
  <c r="AX62" i="20"/>
  <c r="AW62" i="20"/>
  <c r="AV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U62" i="20" s="1"/>
  <c r="AG62" i="20"/>
  <c r="P62" i="20"/>
  <c r="BK61" i="20"/>
  <c r="BJ61" i="20"/>
  <c r="BI61" i="20"/>
  <c r="BH61" i="20"/>
  <c r="BG61" i="20"/>
  <c r="BF61" i="20"/>
  <c r="BE61" i="20"/>
  <c r="BD61" i="20"/>
  <c r="BC61" i="20"/>
  <c r="BB61" i="20"/>
  <c r="BA61" i="20"/>
  <c r="AZ61" i="20"/>
  <c r="AY61" i="20"/>
  <c r="AX61" i="20"/>
  <c r="AW61" i="20"/>
  <c r="AV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AU61" i="20" s="1"/>
  <c r="AG61" i="20"/>
  <c r="P61" i="20"/>
  <c r="BK60" i="20"/>
  <c r="BJ60" i="20"/>
  <c r="BI60" i="20"/>
  <c r="BH60" i="20"/>
  <c r="BG60" i="20"/>
  <c r="BF60" i="20"/>
  <c r="BE60" i="20"/>
  <c r="BD60" i="20"/>
  <c r="BC60" i="20"/>
  <c r="BB60" i="20"/>
  <c r="BA60" i="20"/>
  <c r="AZ60" i="20"/>
  <c r="BL60" i="20" s="1"/>
  <c r="AY60" i="20"/>
  <c r="AX60" i="20"/>
  <c r="AW60" i="20"/>
  <c r="AV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AU60" i="20" s="1"/>
  <c r="AG60" i="20"/>
  <c r="P60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U59" i="20" s="1"/>
  <c r="AG59" i="20"/>
  <c r="P59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BL58" i="20" s="1"/>
  <c r="AY58" i="20"/>
  <c r="AX58" i="20"/>
  <c r="AW58" i="20"/>
  <c r="AV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U58" i="20" s="1"/>
  <c r="AG58" i="20"/>
  <c r="P58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G57" i="20"/>
  <c r="P57" i="20"/>
  <c r="BK56" i="20"/>
  <c r="BJ56" i="20"/>
  <c r="BI56" i="20"/>
  <c r="BH56" i="20"/>
  <c r="BG56" i="20"/>
  <c r="BF56" i="20"/>
  <c r="BE56" i="20"/>
  <c r="BD56" i="20"/>
  <c r="BC56" i="20"/>
  <c r="BB56" i="20"/>
  <c r="BA56" i="20"/>
  <c r="AZ56" i="20"/>
  <c r="BL56" i="20" s="1"/>
  <c r="AY56" i="20"/>
  <c r="AX56" i="20"/>
  <c r="AW56" i="20"/>
  <c r="AV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AU56" i="20" s="1"/>
  <c r="AG56" i="20"/>
  <c r="P56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G55" i="20"/>
  <c r="P55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BL54" i="20" s="1"/>
  <c r="AY54" i="20"/>
  <c r="AX54" i="20"/>
  <c r="AW54" i="20"/>
  <c r="AV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G54" i="20"/>
  <c r="P54" i="20"/>
  <c r="BK53" i="20"/>
  <c r="BJ53" i="20"/>
  <c r="BI53" i="20"/>
  <c r="BH53" i="20"/>
  <c r="BG53" i="20"/>
  <c r="BF53" i="20"/>
  <c r="BE53" i="20"/>
  <c r="BD53" i="20"/>
  <c r="BC53" i="20"/>
  <c r="BB53" i="20"/>
  <c r="BA53" i="20"/>
  <c r="AZ53" i="20"/>
  <c r="AY53" i="20"/>
  <c r="AX53" i="20"/>
  <c r="AW53" i="20"/>
  <c r="AV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U53" i="20" s="1"/>
  <c r="AG53" i="20"/>
  <c r="P53" i="20"/>
  <c r="BK52" i="20"/>
  <c r="BJ52" i="20"/>
  <c r="BI52" i="20"/>
  <c r="BH52" i="20"/>
  <c r="BG52" i="20"/>
  <c r="BF52" i="20"/>
  <c r="BE52" i="20"/>
  <c r="BD52" i="20"/>
  <c r="BC52" i="20"/>
  <c r="BB52" i="20"/>
  <c r="BA52" i="20"/>
  <c r="AZ52" i="20"/>
  <c r="BL52" i="20" s="1"/>
  <c r="AY52" i="20"/>
  <c r="AX52" i="20"/>
  <c r="AW52" i="20"/>
  <c r="AV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G52" i="20"/>
  <c r="P52" i="20"/>
  <c r="BK51" i="20"/>
  <c r="BJ51" i="20"/>
  <c r="BI51" i="20"/>
  <c r="BH51" i="20"/>
  <c r="BG51" i="20"/>
  <c r="BF51" i="20"/>
  <c r="BE51" i="20"/>
  <c r="BD51" i="20"/>
  <c r="BC51" i="20"/>
  <c r="BB51" i="20"/>
  <c r="BA51" i="20"/>
  <c r="AZ51" i="20"/>
  <c r="AY51" i="20"/>
  <c r="AX51" i="20"/>
  <c r="AW51" i="20"/>
  <c r="AV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G51" i="20"/>
  <c r="P51" i="20"/>
  <c r="BK50" i="20"/>
  <c r="BJ50" i="20"/>
  <c r="BI50" i="20"/>
  <c r="BH50" i="20"/>
  <c r="BG50" i="20"/>
  <c r="BF50" i="20"/>
  <c r="BE50" i="20"/>
  <c r="BD50" i="20"/>
  <c r="BC50" i="20"/>
  <c r="BB50" i="20"/>
  <c r="BA50" i="20"/>
  <c r="AZ50" i="20"/>
  <c r="BL50" i="20" s="1"/>
  <c r="AY50" i="20"/>
  <c r="AX50" i="20"/>
  <c r="AW50" i="20"/>
  <c r="AV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G50" i="20"/>
  <c r="P50" i="20"/>
  <c r="BK49" i="20"/>
  <c r="BJ49" i="20"/>
  <c r="BI49" i="20"/>
  <c r="BH49" i="20"/>
  <c r="BG49" i="20"/>
  <c r="BF49" i="20"/>
  <c r="BE49" i="20"/>
  <c r="BD49" i="20"/>
  <c r="BC49" i="20"/>
  <c r="BB49" i="20"/>
  <c r="BA49" i="20"/>
  <c r="AZ49" i="20"/>
  <c r="AY49" i="20"/>
  <c r="AX49" i="20"/>
  <c r="AW49" i="20"/>
  <c r="AV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U49" i="20" s="1"/>
  <c r="AG49" i="20"/>
  <c r="P49" i="20"/>
  <c r="BK48" i="20"/>
  <c r="BJ48" i="20"/>
  <c r="BI48" i="20"/>
  <c r="BH48" i="20"/>
  <c r="BG48" i="20"/>
  <c r="BF48" i="20"/>
  <c r="BE48" i="20"/>
  <c r="BD48" i="20"/>
  <c r="BC48" i="20"/>
  <c r="BB48" i="20"/>
  <c r="BA48" i="20"/>
  <c r="AZ48" i="20"/>
  <c r="BL48" i="20" s="1"/>
  <c r="AY48" i="20"/>
  <c r="AX48" i="20"/>
  <c r="AW48" i="20"/>
  <c r="AV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AG48" i="20"/>
  <c r="P48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G47" i="20"/>
  <c r="P47" i="20"/>
  <c r="BK46" i="20"/>
  <c r="BJ46" i="20"/>
  <c r="BI46" i="20"/>
  <c r="BH46" i="20"/>
  <c r="BG46" i="20"/>
  <c r="BF46" i="20"/>
  <c r="BE46" i="20"/>
  <c r="BD46" i="20"/>
  <c r="BC46" i="20"/>
  <c r="BB46" i="20"/>
  <c r="BA46" i="20"/>
  <c r="AZ46" i="20"/>
  <c r="BL46" i="20" s="1"/>
  <c r="AY46" i="20"/>
  <c r="AX46" i="20"/>
  <c r="AW46" i="20"/>
  <c r="AV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G46" i="20"/>
  <c r="P46" i="20"/>
  <c r="BK45" i="20"/>
  <c r="BJ45" i="20"/>
  <c r="BI45" i="20"/>
  <c r="BH45" i="20"/>
  <c r="BG45" i="20"/>
  <c r="BF45" i="20"/>
  <c r="BE45" i="20"/>
  <c r="BD45" i="20"/>
  <c r="BC45" i="20"/>
  <c r="BB45" i="20"/>
  <c r="BA45" i="20"/>
  <c r="AZ45" i="20"/>
  <c r="AY45" i="20"/>
  <c r="AX45" i="20"/>
  <c r="AW45" i="20"/>
  <c r="AV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AU45" i="20" s="1"/>
  <c r="AG45" i="20"/>
  <c r="P45" i="20"/>
  <c r="BK44" i="20"/>
  <c r="BJ44" i="20"/>
  <c r="BI44" i="20"/>
  <c r="BH44" i="20"/>
  <c r="BG44" i="20"/>
  <c r="BF44" i="20"/>
  <c r="BE44" i="20"/>
  <c r="BD44" i="20"/>
  <c r="BC44" i="20"/>
  <c r="BB44" i="20"/>
  <c r="BA44" i="20"/>
  <c r="AZ44" i="20"/>
  <c r="BL44" i="20" s="1"/>
  <c r="AY44" i="20"/>
  <c r="AX44" i="20"/>
  <c r="AW44" i="20"/>
  <c r="AV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AG44" i="20"/>
  <c r="P44" i="20"/>
  <c r="BK43" i="20"/>
  <c r="BJ43" i="20"/>
  <c r="BI43" i="20"/>
  <c r="BH43" i="20"/>
  <c r="BG43" i="20"/>
  <c r="BF43" i="20"/>
  <c r="BE43" i="20"/>
  <c r="BD43" i="20"/>
  <c r="BC43" i="20"/>
  <c r="BB43" i="20"/>
  <c r="BA43" i="20"/>
  <c r="AZ43" i="20"/>
  <c r="AY43" i="20"/>
  <c r="AX43" i="20"/>
  <c r="AW43" i="20"/>
  <c r="AV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U43" i="20" s="1"/>
  <c r="AG43" i="20"/>
  <c r="P43" i="20"/>
  <c r="BK42" i="20"/>
  <c r="BJ42" i="20"/>
  <c r="BI42" i="20"/>
  <c r="BH42" i="20"/>
  <c r="BG42" i="20"/>
  <c r="BF42" i="20"/>
  <c r="BE42" i="20"/>
  <c r="BD42" i="20"/>
  <c r="BC42" i="20"/>
  <c r="BB42" i="20"/>
  <c r="BA42" i="20"/>
  <c r="AZ42" i="20"/>
  <c r="BL42" i="20" s="1"/>
  <c r="AY42" i="20"/>
  <c r="AX42" i="20"/>
  <c r="AW42" i="20"/>
  <c r="AV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AU42" i="20" s="1"/>
  <c r="AG42" i="20"/>
  <c r="P42" i="20"/>
  <c r="BK41" i="20"/>
  <c r="BJ41" i="20"/>
  <c r="BI41" i="20"/>
  <c r="BH41" i="20"/>
  <c r="BG41" i="20"/>
  <c r="BF41" i="20"/>
  <c r="BE41" i="20"/>
  <c r="BD41" i="20"/>
  <c r="BC41" i="20"/>
  <c r="BB41" i="20"/>
  <c r="BA41" i="20"/>
  <c r="AZ41" i="20"/>
  <c r="AY41" i="20"/>
  <c r="AX41" i="20"/>
  <c r="AW41" i="20"/>
  <c r="AV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AU41" i="20" s="1"/>
  <c r="AG41" i="20"/>
  <c r="P41" i="20"/>
  <c r="BK40" i="20"/>
  <c r="BJ40" i="20"/>
  <c r="BI40" i="20"/>
  <c r="BH40" i="20"/>
  <c r="BG40" i="20"/>
  <c r="BF40" i="20"/>
  <c r="BE40" i="20"/>
  <c r="BD40" i="20"/>
  <c r="BC40" i="20"/>
  <c r="BB40" i="20"/>
  <c r="BA40" i="20"/>
  <c r="AZ40" i="20"/>
  <c r="BL40" i="20" s="1"/>
  <c r="AY40" i="20"/>
  <c r="AX40" i="20"/>
  <c r="AW40" i="20"/>
  <c r="AV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AU40" i="20" s="1"/>
  <c r="AG40" i="20"/>
  <c r="P40" i="20"/>
  <c r="BK39" i="20"/>
  <c r="BJ39" i="20"/>
  <c r="BI39" i="20"/>
  <c r="BH39" i="20"/>
  <c r="BG39" i="20"/>
  <c r="BF39" i="20"/>
  <c r="BE39" i="20"/>
  <c r="BD39" i="20"/>
  <c r="BC39" i="20"/>
  <c r="BB39" i="20"/>
  <c r="BA39" i="20"/>
  <c r="AZ39" i="20"/>
  <c r="AY39" i="20"/>
  <c r="AX39" i="20"/>
  <c r="AW39" i="20"/>
  <c r="AV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U39" i="20" s="1"/>
  <c r="AG39" i="20"/>
  <c r="P39" i="20"/>
  <c r="BK38" i="20"/>
  <c r="BJ38" i="20"/>
  <c r="BI38" i="20"/>
  <c r="BH38" i="20"/>
  <c r="BG38" i="20"/>
  <c r="BF38" i="20"/>
  <c r="BE38" i="20"/>
  <c r="BD38" i="20"/>
  <c r="BC38" i="20"/>
  <c r="BB38" i="20"/>
  <c r="BA38" i="20"/>
  <c r="AZ38" i="20"/>
  <c r="BL38" i="20" s="1"/>
  <c r="AY38" i="20"/>
  <c r="AX38" i="20"/>
  <c r="AW38" i="20"/>
  <c r="AV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U38" i="20" s="1"/>
  <c r="AG38" i="20"/>
  <c r="P38" i="20"/>
  <c r="BK37" i="20"/>
  <c r="BJ37" i="20"/>
  <c r="BI37" i="20"/>
  <c r="BH37" i="20"/>
  <c r="BG37" i="20"/>
  <c r="BF37" i="20"/>
  <c r="BE37" i="20"/>
  <c r="BD37" i="20"/>
  <c r="BC37" i="20"/>
  <c r="BB37" i="20"/>
  <c r="BA37" i="20"/>
  <c r="AZ37" i="20"/>
  <c r="AY37" i="20"/>
  <c r="AX37" i="20"/>
  <c r="AW37" i="20"/>
  <c r="AV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U37" i="20" s="1"/>
  <c r="AG37" i="20"/>
  <c r="P37" i="20"/>
  <c r="BK36" i="20"/>
  <c r="BJ36" i="20"/>
  <c r="BI36" i="20"/>
  <c r="BH36" i="20"/>
  <c r="BG36" i="20"/>
  <c r="BF36" i="20"/>
  <c r="BE36" i="20"/>
  <c r="BD36" i="20"/>
  <c r="BC36" i="20"/>
  <c r="BB36" i="20"/>
  <c r="BA36" i="20"/>
  <c r="AZ36" i="20"/>
  <c r="BL36" i="20" s="1"/>
  <c r="AY36" i="20"/>
  <c r="AX36" i="20"/>
  <c r="AW36" i="20"/>
  <c r="AV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U36" i="20" s="1"/>
  <c r="AG36" i="20"/>
  <c r="P36" i="20"/>
  <c r="BK35" i="20"/>
  <c r="BJ35" i="20"/>
  <c r="BI35" i="20"/>
  <c r="BH35" i="20"/>
  <c r="BG35" i="20"/>
  <c r="BF35" i="20"/>
  <c r="BE35" i="20"/>
  <c r="BD35" i="20"/>
  <c r="BC35" i="20"/>
  <c r="BB35" i="20"/>
  <c r="BA35" i="20"/>
  <c r="AZ35" i="20"/>
  <c r="AY35" i="20"/>
  <c r="AX35" i="20"/>
  <c r="AW35" i="20"/>
  <c r="AV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U35" i="20" s="1"/>
  <c r="AG35" i="20"/>
  <c r="P35" i="20"/>
  <c r="BK34" i="20"/>
  <c r="BJ34" i="20"/>
  <c r="BI34" i="20"/>
  <c r="BH34" i="20"/>
  <c r="BG34" i="20"/>
  <c r="BF34" i="20"/>
  <c r="BE34" i="20"/>
  <c r="BD34" i="20"/>
  <c r="BC34" i="20"/>
  <c r="BB34" i="20"/>
  <c r="BA34" i="20"/>
  <c r="AZ34" i="20"/>
  <c r="BL34" i="20" s="1"/>
  <c r="AY34" i="20"/>
  <c r="AX34" i="20"/>
  <c r="AW34" i="20"/>
  <c r="AV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U34" i="20" s="1"/>
  <c r="AG34" i="20"/>
  <c r="P34" i="20"/>
  <c r="BK33" i="20"/>
  <c r="BJ33" i="20"/>
  <c r="BI33" i="20"/>
  <c r="BH33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U33" i="20" s="1"/>
  <c r="AG33" i="20"/>
  <c r="P33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BL32" i="20" s="1"/>
  <c r="AY32" i="20"/>
  <c r="AX32" i="20"/>
  <c r="AW32" i="20"/>
  <c r="AV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U32" i="20" s="1"/>
  <c r="AG32" i="20"/>
  <c r="P32" i="20"/>
  <c r="BK31" i="20"/>
  <c r="BJ31" i="20"/>
  <c r="BI31" i="20"/>
  <c r="BH31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U31" i="20" s="1"/>
  <c r="AG31" i="20"/>
  <c r="P31" i="20"/>
  <c r="BK30" i="20"/>
  <c r="BJ30" i="20"/>
  <c r="BI30" i="20"/>
  <c r="BH30" i="20"/>
  <c r="BG30" i="20"/>
  <c r="BF30" i="20"/>
  <c r="BE30" i="20"/>
  <c r="BD30" i="20"/>
  <c r="BC30" i="20"/>
  <c r="BB30" i="20"/>
  <c r="BA30" i="20"/>
  <c r="AZ30" i="20"/>
  <c r="BL30" i="20" s="1"/>
  <c r="AY30" i="20"/>
  <c r="AX30" i="20"/>
  <c r="AW30" i="20"/>
  <c r="AV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U30" i="20" s="1"/>
  <c r="AG30" i="20"/>
  <c r="P30" i="20"/>
  <c r="BK29" i="20"/>
  <c r="BJ29" i="20"/>
  <c r="BI29" i="20"/>
  <c r="BH29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U29" i="20" s="1"/>
  <c r="AG29" i="20"/>
  <c r="P29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BL28" i="20" s="1"/>
  <c r="AY28" i="20"/>
  <c r="AX28" i="20"/>
  <c r="AW28" i="20"/>
  <c r="AV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U28" i="20" s="1"/>
  <c r="AG28" i="20"/>
  <c r="P28" i="20"/>
  <c r="BK27" i="20"/>
  <c r="BJ27" i="20"/>
  <c r="BI27" i="20"/>
  <c r="BH27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U27" i="20" s="1"/>
  <c r="AG27" i="20"/>
  <c r="P27" i="20"/>
  <c r="BK26" i="20"/>
  <c r="BJ26" i="20"/>
  <c r="BI26" i="20"/>
  <c r="BH26" i="20"/>
  <c r="BG26" i="20"/>
  <c r="BF26" i="20"/>
  <c r="BE26" i="20"/>
  <c r="BD26" i="20"/>
  <c r="BC26" i="20"/>
  <c r="BB26" i="20"/>
  <c r="BA26" i="20"/>
  <c r="AZ26" i="20"/>
  <c r="BL26" i="20" s="1"/>
  <c r="AY26" i="20"/>
  <c r="AX26" i="20"/>
  <c r="AW26" i="20"/>
  <c r="AV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U26" i="20" s="1"/>
  <c r="AG26" i="20"/>
  <c r="P26" i="20"/>
  <c r="BK25" i="20"/>
  <c r="BJ25" i="20"/>
  <c r="BI25" i="20"/>
  <c r="BH25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U25" i="20" s="1"/>
  <c r="AG25" i="20"/>
  <c r="P25" i="20"/>
  <c r="BK24" i="20"/>
  <c r="BJ24" i="20"/>
  <c r="BI24" i="20"/>
  <c r="BH24" i="20"/>
  <c r="BG24" i="20"/>
  <c r="BF24" i="20"/>
  <c r="BE24" i="20"/>
  <c r="BD24" i="20"/>
  <c r="BC24" i="20"/>
  <c r="BB24" i="20"/>
  <c r="BA24" i="20"/>
  <c r="AZ24" i="20"/>
  <c r="BL24" i="20" s="1"/>
  <c r="AY24" i="20"/>
  <c r="AX24" i="20"/>
  <c r="AW24" i="20"/>
  <c r="AV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U24" i="20" s="1"/>
  <c r="AG24" i="20"/>
  <c r="P24" i="20"/>
  <c r="BK23" i="20"/>
  <c r="BJ23" i="20"/>
  <c r="BI23" i="20"/>
  <c r="BH23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U23" i="20" s="1"/>
  <c r="AG23" i="20"/>
  <c r="P23" i="20"/>
  <c r="BK22" i="20"/>
  <c r="BJ22" i="20"/>
  <c r="BI22" i="20"/>
  <c r="BH22" i="20"/>
  <c r="BG22" i="20"/>
  <c r="BF22" i="20"/>
  <c r="BE22" i="20"/>
  <c r="BD22" i="20"/>
  <c r="BC22" i="20"/>
  <c r="BB22" i="20"/>
  <c r="BA22" i="20"/>
  <c r="AZ22" i="20"/>
  <c r="BL22" i="20" s="1"/>
  <c r="AY22" i="20"/>
  <c r="AX22" i="20"/>
  <c r="AW22" i="20"/>
  <c r="AV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U22" i="20" s="1"/>
  <c r="AG22" i="20"/>
  <c r="P22" i="20"/>
  <c r="BK21" i="20"/>
  <c r="BJ21" i="20"/>
  <c r="BI21" i="20"/>
  <c r="BH21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U21" i="20" s="1"/>
  <c r="AG21" i="20"/>
  <c r="P21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BL20" i="20" s="1"/>
  <c r="AY20" i="20"/>
  <c r="AX20" i="20"/>
  <c r="AW20" i="20"/>
  <c r="AV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U20" i="20" s="1"/>
  <c r="AG20" i="20"/>
  <c r="P20" i="20"/>
  <c r="BK19" i="20"/>
  <c r="BJ19" i="20"/>
  <c r="BI19" i="20"/>
  <c r="BH19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U19" i="20" s="1"/>
  <c r="AG19" i="20"/>
  <c r="P19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BL18" i="20" s="1"/>
  <c r="AY18" i="20"/>
  <c r="AX18" i="20"/>
  <c r="AW18" i="20"/>
  <c r="AV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U18" i="20" s="1"/>
  <c r="AG18" i="20"/>
  <c r="P18" i="20"/>
  <c r="BK17" i="20"/>
  <c r="BJ17" i="20"/>
  <c r="BI17" i="20"/>
  <c r="BH17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U17" i="20" s="1"/>
  <c r="AG17" i="20"/>
  <c r="P17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BL16" i="20" s="1"/>
  <c r="AY16" i="20"/>
  <c r="AX16" i="20"/>
  <c r="AW16" i="20"/>
  <c r="AV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U16" i="20" s="1"/>
  <c r="AG16" i="20"/>
  <c r="P16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U15" i="20" s="1"/>
  <c r="AG15" i="20"/>
  <c r="P15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BL14" i="20" s="1"/>
  <c r="AY14" i="20"/>
  <c r="AX14" i="20"/>
  <c r="AW14" i="20"/>
  <c r="AV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U14" i="20" s="1"/>
  <c r="AG14" i="20"/>
  <c r="P14" i="20"/>
  <c r="BK13" i="20"/>
  <c r="BJ13" i="20"/>
  <c r="BI13" i="20"/>
  <c r="BH13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U13" i="20" s="1"/>
  <c r="AG13" i="20"/>
  <c r="P13" i="20"/>
  <c r="BK12" i="20"/>
  <c r="BJ12" i="20"/>
  <c r="BI12" i="20"/>
  <c r="BH12" i="20"/>
  <c r="BG12" i="20"/>
  <c r="BF12" i="20"/>
  <c r="BE12" i="20"/>
  <c r="BD12" i="20"/>
  <c r="BC12" i="20"/>
  <c r="BB12" i="20"/>
  <c r="BA12" i="20"/>
  <c r="AZ12" i="20"/>
  <c r="BL12" i="20" s="1"/>
  <c r="AY12" i="20"/>
  <c r="AX12" i="20"/>
  <c r="AW12" i="20"/>
  <c r="AV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U12" i="20" s="1"/>
  <c r="AG12" i="20"/>
  <c r="P12" i="20"/>
  <c r="BK11" i="20"/>
  <c r="BJ11" i="20"/>
  <c r="BI11" i="20"/>
  <c r="BH11" i="20"/>
  <c r="BG11" i="20"/>
  <c r="BF11" i="20"/>
  <c r="BE11" i="20"/>
  <c r="BD11" i="20"/>
  <c r="BC11" i="20"/>
  <c r="BB11" i="20"/>
  <c r="BA11" i="20"/>
  <c r="AZ11" i="20"/>
  <c r="BL11" i="20" s="1"/>
  <c r="AY11" i="20"/>
  <c r="AX11" i="20"/>
  <c r="AW11" i="20"/>
  <c r="AV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U11" i="20" s="1"/>
  <c r="AG11" i="20"/>
  <c r="P11" i="20"/>
  <c r="BK10" i="20"/>
  <c r="BJ10" i="20"/>
  <c r="BI10" i="20"/>
  <c r="BH10" i="20"/>
  <c r="BG10" i="20"/>
  <c r="BF10" i="20"/>
  <c r="BE10" i="20"/>
  <c r="BD10" i="20"/>
  <c r="BC10" i="20"/>
  <c r="BB10" i="20"/>
  <c r="BA10" i="20"/>
  <c r="AZ10" i="20"/>
  <c r="BL10" i="20" s="1"/>
  <c r="AY10" i="20"/>
  <c r="AX10" i="20"/>
  <c r="AW10" i="20"/>
  <c r="AV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U10" i="20" s="1"/>
  <c r="AG10" i="20"/>
  <c r="P10" i="20"/>
  <c r="BK9" i="20"/>
  <c r="BJ9" i="20"/>
  <c r="BI9" i="20"/>
  <c r="BH9" i="20"/>
  <c r="BG9" i="20"/>
  <c r="BF9" i="20"/>
  <c r="BE9" i="20"/>
  <c r="BD9" i="20"/>
  <c r="BC9" i="20"/>
  <c r="BB9" i="20"/>
  <c r="BA9" i="20"/>
  <c r="AZ9" i="20"/>
  <c r="BL9" i="20" s="1"/>
  <c r="AY9" i="20"/>
  <c r="AX9" i="20"/>
  <c r="AW9" i="20"/>
  <c r="AV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U9" i="20" s="1"/>
  <c r="AG9" i="20"/>
  <c r="P9" i="20"/>
  <c r="BK8" i="20"/>
  <c r="BJ8" i="20"/>
  <c r="BI8" i="20"/>
  <c r="BH8" i="20"/>
  <c r="BG8" i="20"/>
  <c r="BF8" i="20"/>
  <c r="BE8" i="20"/>
  <c r="BD8" i="20"/>
  <c r="BC8" i="20"/>
  <c r="BB8" i="20"/>
  <c r="BA8" i="20"/>
  <c r="AZ8" i="20"/>
  <c r="BL8" i="20" s="1"/>
  <c r="AY8" i="20"/>
  <c r="AX8" i="20"/>
  <c r="AW8" i="20"/>
  <c r="AV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U8" i="20" s="1"/>
  <c r="AG8" i="20"/>
  <c r="P8" i="20"/>
  <c r="BK7" i="20"/>
  <c r="BJ7" i="20"/>
  <c r="BI7" i="20"/>
  <c r="BH7" i="20"/>
  <c r="BG7" i="20"/>
  <c r="BF7" i="20"/>
  <c r="BE7" i="20"/>
  <c r="BD7" i="20"/>
  <c r="BC7" i="20"/>
  <c r="BB7" i="20"/>
  <c r="BA7" i="20"/>
  <c r="AZ7" i="20"/>
  <c r="BL7" i="20" s="1"/>
  <c r="AY7" i="20"/>
  <c r="AX7" i="20"/>
  <c r="AW7" i="20"/>
  <c r="AV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U7" i="20" s="1"/>
  <c r="AG7" i="20"/>
  <c r="P7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BL6" i="20" s="1"/>
  <c r="AY6" i="20"/>
  <c r="AX6" i="20"/>
  <c r="AW6" i="20"/>
  <c r="AV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U6" i="20" s="1"/>
  <c r="AG6" i="20"/>
  <c r="P6" i="20"/>
  <c r="BK5" i="20"/>
  <c r="BK415" i="20" s="1"/>
  <c r="BJ5" i="20"/>
  <c r="BJ415" i="20" s="1"/>
  <c r="BI5" i="20"/>
  <c r="BI415" i="20" s="1"/>
  <c r="BH5" i="20"/>
  <c r="BG5" i="20"/>
  <c r="BG415" i="20" s="1"/>
  <c r="BF5" i="20"/>
  <c r="BF415" i="20" s="1"/>
  <c r="BE5" i="20"/>
  <c r="BE415" i="20" s="1"/>
  <c r="BD5" i="20"/>
  <c r="BC5" i="20"/>
  <c r="BC415" i="20" s="1"/>
  <c r="BB5" i="20"/>
  <c r="BB415" i="20" s="1"/>
  <c r="BA5" i="20"/>
  <c r="BA415" i="20" s="1"/>
  <c r="AZ5" i="20"/>
  <c r="AY5" i="20"/>
  <c r="AY415" i="20" s="1"/>
  <c r="AX5" i="20"/>
  <c r="AX415" i="20" s="1"/>
  <c r="AW5" i="20"/>
  <c r="AW415" i="20" s="1"/>
  <c r="AV5" i="20"/>
  <c r="AV415" i="20" s="1"/>
  <c r="AT5" i="20"/>
  <c r="AT415" i="20" s="1"/>
  <c r="AS5" i="20"/>
  <c r="AS415" i="20" s="1"/>
  <c r="AR5" i="20"/>
  <c r="AR415" i="20" s="1"/>
  <c r="AQ5" i="20"/>
  <c r="AQ415" i="20" s="1"/>
  <c r="AP5" i="20"/>
  <c r="AP415" i="20" s="1"/>
  <c r="AO5" i="20"/>
  <c r="AO415" i="20" s="1"/>
  <c r="AN5" i="20"/>
  <c r="AN415" i="20" s="1"/>
  <c r="AM5" i="20"/>
  <c r="AM415" i="20" s="1"/>
  <c r="AL5" i="20"/>
  <c r="AL415" i="20" s="1"/>
  <c r="AK5" i="20"/>
  <c r="AK415" i="20" s="1"/>
  <c r="AJ5" i="20"/>
  <c r="AJ415" i="20" s="1"/>
  <c r="AI5" i="20"/>
  <c r="AI415" i="20" s="1"/>
  <c r="AG5" i="20"/>
  <c r="AG415" i="20" s="1"/>
  <c r="P5" i="20"/>
  <c r="P415" i="20" s="1"/>
  <c r="N45" i="2"/>
  <c r="BO418" i="19"/>
  <c r="BP418" i="19"/>
  <c r="AF415" i="19"/>
  <c r="AE415" i="19"/>
  <c r="AD415" i="19"/>
  <c r="AC415" i="19"/>
  <c r="AB415" i="19"/>
  <c r="AA415" i="19"/>
  <c r="Z415" i="19"/>
  <c r="Y415" i="19"/>
  <c r="X415" i="19"/>
  <c r="W415" i="19"/>
  <c r="V415" i="19"/>
  <c r="U415" i="19"/>
  <c r="T415" i="19"/>
  <c r="S415" i="19"/>
  <c r="R415" i="19"/>
  <c r="Q415" i="19"/>
  <c r="O415" i="19"/>
  <c r="N415" i="19"/>
  <c r="M415" i="19"/>
  <c r="L415" i="19"/>
  <c r="K415" i="19"/>
  <c r="J415" i="19"/>
  <c r="BK414" i="19"/>
  <c r="BJ414" i="19"/>
  <c r="BI414" i="19"/>
  <c r="BH414" i="19"/>
  <c r="BG414" i="19"/>
  <c r="BF414" i="19"/>
  <c r="BE414" i="19"/>
  <c r="BD414" i="19"/>
  <c r="BC414" i="19"/>
  <c r="BB414" i="19"/>
  <c r="BA414" i="19"/>
  <c r="AZ414" i="19"/>
  <c r="BL414" i="19" s="1"/>
  <c r="BO414" i="19" s="1"/>
  <c r="AY414" i="19"/>
  <c r="AX414" i="19"/>
  <c r="AW414" i="19"/>
  <c r="AV414" i="19"/>
  <c r="AT414" i="19"/>
  <c r="AS414" i="19"/>
  <c r="AR414" i="19"/>
  <c r="AQ414" i="19"/>
  <c r="AP414" i="19"/>
  <c r="AO414" i="19"/>
  <c r="AN414" i="19"/>
  <c r="AM414" i="19"/>
  <c r="AL414" i="19"/>
  <c r="AK414" i="19"/>
  <c r="AJ414" i="19"/>
  <c r="AI414" i="19"/>
  <c r="AU414" i="19" s="1"/>
  <c r="AG414" i="19"/>
  <c r="P414" i="19"/>
  <c r="BK413" i="19"/>
  <c r="BJ413" i="19"/>
  <c r="BI413" i="19"/>
  <c r="BH413" i="19"/>
  <c r="BG413" i="19"/>
  <c r="BF413" i="19"/>
  <c r="BE413" i="19"/>
  <c r="BD413" i="19"/>
  <c r="BC413" i="19"/>
  <c r="BB413" i="19"/>
  <c r="BA413" i="19"/>
  <c r="AZ413" i="19"/>
  <c r="AY413" i="19"/>
  <c r="AX413" i="19"/>
  <c r="AW413" i="19"/>
  <c r="AV413" i="19"/>
  <c r="AT413" i="19"/>
  <c r="AS413" i="19"/>
  <c r="AR413" i="19"/>
  <c r="AQ413" i="19"/>
  <c r="AP413" i="19"/>
  <c r="AO413" i="19"/>
  <c r="AN413" i="19"/>
  <c r="AM413" i="19"/>
  <c r="AL413" i="19"/>
  <c r="AK413" i="19"/>
  <c r="AJ413" i="19"/>
  <c r="AI413" i="19"/>
  <c r="AG413" i="19"/>
  <c r="P413" i="19"/>
  <c r="BK412" i="19"/>
  <c r="BJ412" i="19"/>
  <c r="BI412" i="19"/>
  <c r="BH412" i="19"/>
  <c r="BG412" i="19"/>
  <c r="BF412" i="19"/>
  <c r="BE412" i="19"/>
  <c r="BD412" i="19"/>
  <c r="BC412" i="19"/>
  <c r="BB412" i="19"/>
  <c r="BA412" i="19"/>
  <c r="AZ412" i="19"/>
  <c r="BL412" i="19" s="1"/>
  <c r="BO412" i="19" s="1"/>
  <c r="AY412" i="19"/>
  <c r="AX412" i="19"/>
  <c r="AW412" i="19"/>
  <c r="AV412" i="19"/>
  <c r="AT412" i="19"/>
  <c r="AS412" i="19"/>
  <c r="AR412" i="19"/>
  <c r="AQ412" i="19"/>
  <c r="AP412" i="19"/>
  <c r="AO412" i="19"/>
  <c r="AN412" i="19"/>
  <c r="AM412" i="19"/>
  <c r="AL412" i="19"/>
  <c r="AK412" i="19"/>
  <c r="AJ412" i="19"/>
  <c r="AI412" i="19"/>
  <c r="AU412" i="19" s="1"/>
  <c r="AG412" i="19"/>
  <c r="P412" i="19"/>
  <c r="BK411" i="19"/>
  <c r="BJ411" i="19"/>
  <c r="BI411" i="19"/>
  <c r="BH411" i="19"/>
  <c r="BG411" i="19"/>
  <c r="BF411" i="19"/>
  <c r="BE411" i="19"/>
  <c r="BD411" i="19"/>
  <c r="BC411" i="19"/>
  <c r="BB411" i="19"/>
  <c r="BA411" i="19"/>
  <c r="AZ411" i="19"/>
  <c r="AY411" i="19"/>
  <c r="AX411" i="19"/>
  <c r="AW411" i="19"/>
  <c r="AV411" i="19"/>
  <c r="AT411" i="19"/>
  <c r="AS411" i="19"/>
  <c r="AR411" i="19"/>
  <c r="AQ411" i="19"/>
  <c r="AP411" i="19"/>
  <c r="AO411" i="19"/>
  <c r="AN411" i="19"/>
  <c r="AM411" i="19"/>
  <c r="AL411" i="19"/>
  <c r="AK411" i="19"/>
  <c r="AJ411" i="19"/>
  <c r="AI411" i="19"/>
  <c r="AU411" i="19" s="1"/>
  <c r="AG411" i="19"/>
  <c r="P411" i="19"/>
  <c r="BK410" i="19"/>
  <c r="BJ410" i="19"/>
  <c r="BI410" i="19"/>
  <c r="BH410" i="19"/>
  <c r="BG410" i="19"/>
  <c r="BF410" i="19"/>
  <c r="BE410" i="19"/>
  <c r="BD410" i="19"/>
  <c r="BC410" i="19"/>
  <c r="BB410" i="19"/>
  <c r="BA410" i="19"/>
  <c r="AZ410" i="19"/>
  <c r="BL410" i="19" s="1"/>
  <c r="AY410" i="19"/>
  <c r="AX410" i="19"/>
  <c r="AW410" i="19"/>
  <c r="AV410" i="19"/>
  <c r="AT410" i="19"/>
  <c r="AS410" i="19"/>
  <c r="AR410" i="19"/>
  <c r="AQ410" i="19"/>
  <c r="AP410" i="19"/>
  <c r="AO410" i="19"/>
  <c r="AN410" i="19"/>
  <c r="AM410" i="19"/>
  <c r="AL410" i="19"/>
  <c r="AK410" i="19"/>
  <c r="AJ410" i="19"/>
  <c r="AI410" i="19"/>
  <c r="AU410" i="19" s="1"/>
  <c r="AG410" i="19"/>
  <c r="P410" i="19"/>
  <c r="BK409" i="19"/>
  <c r="BJ409" i="19"/>
  <c r="BI409" i="19"/>
  <c r="BH409" i="19"/>
  <c r="BG409" i="19"/>
  <c r="BF409" i="19"/>
  <c r="BE409" i="19"/>
  <c r="BD409" i="19"/>
  <c r="BC409" i="19"/>
  <c r="BB409" i="19"/>
  <c r="BA409" i="19"/>
  <c r="AZ409" i="19"/>
  <c r="AY409" i="19"/>
  <c r="AX409" i="19"/>
  <c r="AW409" i="19"/>
  <c r="AV409" i="19"/>
  <c r="AT409" i="19"/>
  <c r="AS409" i="19"/>
  <c r="AR409" i="19"/>
  <c r="AQ409" i="19"/>
  <c r="AP409" i="19"/>
  <c r="AO409" i="19"/>
  <c r="AN409" i="19"/>
  <c r="AM409" i="19"/>
  <c r="AL409" i="19"/>
  <c r="AK409" i="19"/>
  <c r="AJ409" i="19"/>
  <c r="AI409" i="19"/>
  <c r="AU409" i="19" s="1"/>
  <c r="AG409" i="19"/>
  <c r="P409" i="19"/>
  <c r="BK408" i="19"/>
  <c r="BJ408" i="19"/>
  <c r="BI408" i="19"/>
  <c r="BH408" i="19"/>
  <c r="BG408" i="19"/>
  <c r="BF408" i="19"/>
  <c r="BE408" i="19"/>
  <c r="BD408" i="19"/>
  <c r="BC408" i="19"/>
  <c r="BB408" i="19"/>
  <c r="BA408" i="19"/>
  <c r="AZ408" i="19"/>
  <c r="BL408" i="19" s="1"/>
  <c r="AY408" i="19"/>
  <c r="AX408" i="19"/>
  <c r="AW408" i="19"/>
  <c r="AV408" i="19"/>
  <c r="AT408" i="19"/>
  <c r="AS408" i="19"/>
  <c r="AR408" i="19"/>
  <c r="AQ408" i="19"/>
  <c r="AP408" i="19"/>
  <c r="AO408" i="19"/>
  <c r="AN408" i="19"/>
  <c r="AM408" i="19"/>
  <c r="AL408" i="19"/>
  <c r="AK408" i="19"/>
  <c r="AJ408" i="19"/>
  <c r="AI408" i="19"/>
  <c r="AU408" i="19" s="1"/>
  <c r="AG408" i="19"/>
  <c r="P408" i="19"/>
  <c r="BK407" i="19"/>
  <c r="BJ407" i="19"/>
  <c r="BI407" i="19"/>
  <c r="BH407" i="19"/>
  <c r="BG407" i="19"/>
  <c r="BF407" i="19"/>
  <c r="BE407" i="19"/>
  <c r="BD407" i="19"/>
  <c r="BC407" i="19"/>
  <c r="BB407" i="19"/>
  <c r="BA407" i="19"/>
  <c r="AZ407" i="19"/>
  <c r="AY407" i="19"/>
  <c r="AX407" i="19"/>
  <c r="AW407" i="19"/>
  <c r="AV407" i="19"/>
  <c r="AT407" i="19"/>
  <c r="AS407" i="19"/>
  <c r="AR407" i="19"/>
  <c r="AQ407" i="19"/>
  <c r="AP407" i="19"/>
  <c r="AO407" i="19"/>
  <c r="AN407" i="19"/>
  <c r="AM407" i="19"/>
  <c r="AL407" i="19"/>
  <c r="AK407" i="19"/>
  <c r="AJ407" i="19"/>
  <c r="AI407" i="19"/>
  <c r="AU407" i="19" s="1"/>
  <c r="AG407" i="19"/>
  <c r="P407" i="19"/>
  <c r="BK406" i="19"/>
  <c r="BJ406" i="19"/>
  <c r="BI406" i="19"/>
  <c r="BH406" i="19"/>
  <c r="BG406" i="19"/>
  <c r="BF406" i="19"/>
  <c r="BE406" i="19"/>
  <c r="BD406" i="19"/>
  <c r="BC406" i="19"/>
  <c r="BB406" i="19"/>
  <c r="BA406" i="19"/>
  <c r="AZ406" i="19"/>
  <c r="BL406" i="19" s="1"/>
  <c r="AY406" i="19"/>
  <c r="AX406" i="19"/>
  <c r="AW406" i="19"/>
  <c r="AV406" i="19"/>
  <c r="AT406" i="19"/>
  <c r="AS406" i="19"/>
  <c r="AR406" i="19"/>
  <c r="AQ406" i="19"/>
  <c r="AP406" i="19"/>
  <c r="AO406" i="19"/>
  <c r="AN406" i="19"/>
  <c r="AM406" i="19"/>
  <c r="AL406" i="19"/>
  <c r="AK406" i="19"/>
  <c r="AJ406" i="19"/>
  <c r="AI406" i="19"/>
  <c r="AG406" i="19"/>
  <c r="P406" i="19"/>
  <c r="BK405" i="19"/>
  <c r="BJ405" i="19"/>
  <c r="BI405" i="19"/>
  <c r="BH405" i="19"/>
  <c r="BG405" i="19"/>
  <c r="BF405" i="19"/>
  <c r="BE405" i="19"/>
  <c r="BD405" i="19"/>
  <c r="BC405" i="19"/>
  <c r="BB405" i="19"/>
  <c r="BA405" i="19"/>
  <c r="AZ405" i="19"/>
  <c r="AY405" i="19"/>
  <c r="AX405" i="19"/>
  <c r="AW405" i="19"/>
  <c r="AV405" i="19"/>
  <c r="AT405" i="19"/>
  <c r="AS405" i="19"/>
  <c r="AR405" i="19"/>
  <c r="AQ405" i="19"/>
  <c r="AP405" i="19"/>
  <c r="AO405" i="19"/>
  <c r="AN405" i="19"/>
  <c r="AM405" i="19"/>
  <c r="AL405" i="19"/>
  <c r="AK405" i="19"/>
  <c r="AJ405" i="19"/>
  <c r="AI405" i="19"/>
  <c r="AG405" i="19"/>
  <c r="P405" i="19"/>
  <c r="BK404" i="19"/>
  <c r="BJ404" i="19"/>
  <c r="BI404" i="19"/>
  <c r="BH404" i="19"/>
  <c r="BG404" i="19"/>
  <c r="BF404" i="19"/>
  <c r="BE404" i="19"/>
  <c r="BD404" i="19"/>
  <c r="BC404" i="19"/>
  <c r="BB404" i="19"/>
  <c r="BA404" i="19"/>
  <c r="AZ404" i="19"/>
  <c r="BL404" i="19" s="1"/>
  <c r="AY404" i="19"/>
  <c r="AX404" i="19"/>
  <c r="AW404" i="19"/>
  <c r="AV404" i="19"/>
  <c r="AT404" i="19"/>
  <c r="AS404" i="19"/>
  <c r="AR404" i="19"/>
  <c r="AQ404" i="19"/>
  <c r="AP404" i="19"/>
  <c r="AO404" i="19"/>
  <c r="AN404" i="19"/>
  <c r="AM404" i="19"/>
  <c r="AL404" i="19"/>
  <c r="AK404" i="19"/>
  <c r="AJ404" i="19"/>
  <c r="AI404" i="19"/>
  <c r="AU404" i="19" s="1"/>
  <c r="AG404" i="19"/>
  <c r="P404" i="19"/>
  <c r="BK403" i="19"/>
  <c r="BJ403" i="19"/>
  <c r="BI403" i="19"/>
  <c r="BH403" i="19"/>
  <c r="BG403" i="19"/>
  <c r="BF403" i="19"/>
  <c r="BE403" i="19"/>
  <c r="BD403" i="19"/>
  <c r="BC403" i="19"/>
  <c r="BB403" i="19"/>
  <c r="BA403" i="19"/>
  <c r="AZ403" i="19"/>
  <c r="AY403" i="19"/>
  <c r="AX403" i="19"/>
  <c r="AW403" i="19"/>
  <c r="AV403" i="19"/>
  <c r="AT403" i="19"/>
  <c r="AS403" i="19"/>
  <c r="AR403" i="19"/>
  <c r="AQ403" i="19"/>
  <c r="AP403" i="19"/>
  <c r="AO403" i="19"/>
  <c r="AN403" i="19"/>
  <c r="AM403" i="19"/>
  <c r="AL403" i="19"/>
  <c r="AK403" i="19"/>
  <c r="AJ403" i="19"/>
  <c r="AI403" i="19"/>
  <c r="AG403" i="19"/>
  <c r="P403" i="19"/>
  <c r="BK402" i="19"/>
  <c r="BJ402" i="19"/>
  <c r="BI402" i="19"/>
  <c r="BH402" i="19"/>
  <c r="BG402" i="19"/>
  <c r="BF402" i="19"/>
  <c r="BE402" i="19"/>
  <c r="BD402" i="19"/>
  <c r="BC402" i="19"/>
  <c r="BB402" i="19"/>
  <c r="BA402" i="19"/>
  <c r="AZ402" i="19"/>
  <c r="BL402" i="19" s="1"/>
  <c r="AY402" i="19"/>
  <c r="AX402" i="19"/>
  <c r="AW402" i="19"/>
  <c r="AV402" i="19"/>
  <c r="AT402" i="19"/>
  <c r="AS402" i="19"/>
  <c r="AR402" i="19"/>
  <c r="AQ402" i="19"/>
  <c r="AP402" i="19"/>
  <c r="AO402" i="19"/>
  <c r="AN402" i="19"/>
  <c r="AM402" i="19"/>
  <c r="AL402" i="19"/>
  <c r="AK402" i="19"/>
  <c r="AJ402" i="19"/>
  <c r="AI402" i="19"/>
  <c r="AU402" i="19" s="1"/>
  <c r="AG402" i="19"/>
  <c r="P402" i="19"/>
  <c r="BK401" i="19"/>
  <c r="BJ401" i="19"/>
  <c r="BI401" i="19"/>
  <c r="BH401" i="19"/>
  <c r="BG401" i="19"/>
  <c r="BF401" i="19"/>
  <c r="BE401" i="19"/>
  <c r="BD401" i="19"/>
  <c r="BC401" i="19"/>
  <c r="BB401" i="19"/>
  <c r="BA401" i="19"/>
  <c r="AZ401" i="19"/>
  <c r="AY401" i="19"/>
  <c r="AX401" i="19"/>
  <c r="AW401" i="19"/>
  <c r="AV401" i="19"/>
  <c r="AT401" i="19"/>
  <c r="AS401" i="19"/>
  <c r="AR401" i="19"/>
  <c r="AQ401" i="19"/>
  <c r="AP401" i="19"/>
  <c r="AO401" i="19"/>
  <c r="AN401" i="19"/>
  <c r="AM401" i="19"/>
  <c r="AL401" i="19"/>
  <c r="AK401" i="19"/>
  <c r="AJ401" i="19"/>
  <c r="AI401" i="19"/>
  <c r="AG401" i="19"/>
  <c r="P401" i="19"/>
  <c r="BK400" i="19"/>
  <c r="BJ400" i="19"/>
  <c r="BI400" i="19"/>
  <c r="BH400" i="19"/>
  <c r="BG400" i="19"/>
  <c r="BF400" i="19"/>
  <c r="BE400" i="19"/>
  <c r="BD400" i="19"/>
  <c r="BC400" i="19"/>
  <c r="BB400" i="19"/>
  <c r="BA400" i="19"/>
  <c r="AZ400" i="19"/>
  <c r="BL400" i="19" s="1"/>
  <c r="AY400" i="19"/>
  <c r="AX400" i="19"/>
  <c r="AW400" i="19"/>
  <c r="AV400" i="19"/>
  <c r="AT400" i="19"/>
  <c r="AS400" i="19"/>
  <c r="AR400" i="19"/>
  <c r="AQ400" i="19"/>
  <c r="AP400" i="19"/>
  <c r="AO400" i="19"/>
  <c r="AN400" i="19"/>
  <c r="AM400" i="19"/>
  <c r="AL400" i="19"/>
  <c r="AK400" i="19"/>
  <c r="AJ400" i="19"/>
  <c r="AI400" i="19"/>
  <c r="AU400" i="19" s="1"/>
  <c r="AG400" i="19"/>
  <c r="P400" i="19"/>
  <c r="BK399" i="19"/>
  <c r="BJ399" i="19"/>
  <c r="BI399" i="19"/>
  <c r="BH399" i="19"/>
  <c r="BG399" i="19"/>
  <c r="BF399" i="19"/>
  <c r="BE399" i="19"/>
  <c r="BD399" i="19"/>
  <c r="BC399" i="19"/>
  <c r="BB399" i="19"/>
  <c r="BA399" i="19"/>
  <c r="AZ399" i="19"/>
  <c r="AY399" i="19"/>
  <c r="AX399" i="19"/>
  <c r="AW399" i="19"/>
  <c r="AV399" i="19"/>
  <c r="AT399" i="19"/>
  <c r="AS399" i="19"/>
  <c r="AR399" i="19"/>
  <c r="AQ399" i="19"/>
  <c r="AP399" i="19"/>
  <c r="AO399" i="19"/>
  <c r="AN399" i="19"/>
  <c r="AM399" i="19"/>
  <c r="AL399" i="19"/>
  <c r="AK399" i="19"/>
  <c r="AJ399" i="19"/>
  <c r="AI399" i="19"/>
  <c r="AG399" i="19"/>
  <c r="P399" i="19"/>
  <c r="BK398" i="19"/>
  <c r="BJ398" i="19"/>
  <c r="BI398" i="19"/>
  <c r="BH398" i="19"/>
  <c r="BG398" i="19"/>
  <c r="BF398" i="19"/>
  <c r="BE398" i="19"/>
  <c r="BD398" i="19"/>
  <c r="BC398" i="19"/>
  <c r="BB398" i="19"/>
  <c r="BA398" i="19"/>
  <c r="AZ398" i="19"/>
  <c r="BL398" i="19" s="1"/>
  <c r="AY398" i="19"/>
  <c r="AX398" i="19"/>
  <c r="AW398" i="19"/>
  <c r="AV398" i="19"/>
  <c r="AT398" i="19"/>
  <c r="AS398" i="19"/>
  <c r="AR398" i="19"/>
  <c r="AQ398" i="19"/>
  <c r="AP398" i="19"/>
  <c r="AO398" i="19"/>
  <c r="AN398" i="19"/>
  <c r="AM398" i="19"/>
  <c r="AL398" i="19"/>
  <c r="AK398" i="19"/>
  <c r="AJ398" i="19"/>
  <c r="AI398" i="19"/>
  <c r="AU398" i="19" s="1"/>
  <c r="AG398" i="19"/>
  <c r="P398" i="19"/>
  <c r="BK397" i="19"/>
  <c r="BJ397" i="19"/>
  <c r="BI397" i="19"/>
  <c r="BH397" i="19"/>
  <c r="BG397" i="19"/>
  <c r="BF397" i="19"/>
  <c r="BE397" i="19"/>
  <c r="BD397" i="19"/>
  <c r="BC397" i="19"/>
  <c r="BB397" i="19"/>
  <c r="BA397" i="19"/>
  <c r="AZ397" i="19"/>
  <c r="AY397" i="19"/>
  <c r="AX397" i="19"/>
  <c r="AW397" i="19"/>
  <c r="AV397" i="19"/>
  <c r="AT397" i="19"/>
  <c r="AS397" i="19"/>
  <c r="AR397" i="19"/>
  <c r="AQ397" i="19"/>
  <c r="AP397" i="19"/>
  <c r="AO397" i="19"/>
  <c r="AN397" i="19"/>
  <c r="AM397" i="19"/>
  <c r="AL397" i="19"/>
  <c r="AK397" i="19"/>
  <c r="AJ397" i="19"/>
  <c r="AI397" i="19"/>
  <c r="AG397" i="19"/>
  <c r="P397" i="19"/>
  <c r="BK396" i="19"/>
  <c r="BJ396" i="19"/>
  <c r="BI396" i="19"/>
  <c r="BH396" i="19"/>
  <c r="BG396" i="19"/>
  <c r="BF396" i="19"/>
  <c r="BE396" i="19"/>
  <c r="BD396" i="19"/>
  <c r="BC396" i="19"/>
  <c r="BB396" i="19"/>
  <c r="BA396" i="19"/>
  <c r="AZ396" i="19"/>
  <c r="BL396" i="19" s="1"/>
  <c r="AY396" i="19"/>
  <c r="AX396" i="19"/>
  <c r="AW396" i="19"/>
  <c r="AV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U396" i="19" s="1"/>
  <c r="AG396" i="19"/>
  <c r="P396" i="19"/>
  <c r="BK395" i="19"/>
  <c r="BJ395" i="19"/>
  <c r="BI395" i="19"/>
  <c r="BH395" i="19"/>
  <c r="BG395" i="19"/>
  <c r="BF395" i="19"/>
  <c r="BE395" i="19"/>
  <c r="BD395" i="19"/>
  <c r="BC395" i="19"/>
  <c r="BB395" i="19"/>
  <c r="BA395" i="19"/>
  <c r="AZ395" i="19"/>
  <c r="AY395" i="19"/>
  <c r="AX395" i="19"/>
  <c r="AW395" i="19"/>
  <c r="AV395" i="19"/>
  <c r="AT395" i="19"/>
  <c r="AS395" i="19"/>
  <c r="AR395" i="19"/>
  <c r="AQ395" i="19"/>
  <c r="AP395" i="19"/>
  <c r="AO395" i="19"/>
  <c r="AN395" i="19"/>
  <c r="AM395" i="19"/>
  <c r="AL395" i="19"/>
  <c r="AK395" i="19"/>
  <c r="AJ395" i="19"/>
  <c r="AI395" i="19"/>
  <c r="AG395" i="19"/>
  <c r="P395" i="19"/>
  <c r="BK394" i="19"/>
  <c r="BJ394" i="19"/>
  <c r="BI394" i="19"/>
  <c r="BH394" i="19"/>
  <c r="BG394" i="19"/>
  <c r="BF394" i="19"/>
  <c r="BE394" i="19"/>
  <c r="BD394" i="19"/>
  <c r="BC394" i="19"/>
  <c r="BB394" i="19"/>
  <c r="BA394" i="19"/>
  <c r="AZ394" i="19"/>
  <c r="BL394" i="19" s="1"/>
  <c r="AY394" i="19"/>
  <c r="AX394" i="19"/>
  <c r="AW394" i="19"/>
  <c r="AV394" i="19"/>
  <c r="AT394" i="19"/>
  <c r="AS394" i="19"/>
  <c r="AR394" i="19"/>
  <c r="AQ394" i="19"/>
  <c r="AP394" i="19"/>
  <c r="AO394" i="19"/>
  <c r="AN394" i="19"/>
  <c r="AM394" i="19"/>
  <c r="AL394" i="19"/>
  <c r="AK394" i="19"/>
  <c r="AJ394" i="19"/>
  <c r="AI394" i="19"/>
  <c r="AU394" i="19" s="1"/>
  <c r="AG394" i="19"/>
  <c r="P394" i="19"/>
  <c r="BK393" i="19"/>
  <c r="BJ393" i="19"/>
  <c r="BI393" i="19"/>
  <c r="BH393" i="19"/>
  <c r="BG393" i="19"/>
  <c r="BF393" i="19"/>
  <c r="BE393" i="19"/>
  <c r="BD393" i="19"/>
  <c r="BC393" i="19"/>
  <c r="BB393" i="19"/>
  <c r="BA393" i="19"/>
  <c r="AZ393" i="19"/>
  <c r="AY393" i="19"/>
  <c r="AX393" i="19"/>
  <c r="AW393" i="19"/>
  <c r="AV393" i="19"/>
  <c r="AT393" i="19"/>
  <c r="AS393" i="19"/>
  <c r="AR393" i="19"/>
  <c r="AQ393" i="19"/>
  <c r="AP393" i="19"/>
  <c r="AO393" i="19"/>
  <c r="AN393" i="19"/>
  <c r="AM393" i="19"/>
  <c r="AL393" i="19"/>
  <c r="AK393" i="19"/>
  <c r="AJ393" i="19"/>
  <c r="AI393" i="19"/>
  <c r="AG393" i="19"/>
  <c r="P393" i="19"/>
  <c r="BK392" i="19"/>
  <c r="BJ392" i="19"/>
  <c r="BI392" i="19"/>
  <c r="BH392" i="19"/>
  <c r="BG392" i="19"/>
  <c r="BF392" i="19"/>
  <c r="BE392" i="19"/>
  <c r="BD392" i="19"/>
  <c r="BC392" i="19"/>
  <c r="BB392" i="19"/>
  <c r="BA392" i="19"/>
  <c r="AZ392" i="19"/>
  <c r="BL392" i="19" s="1"/>
  <c r="AY392" i="19"/>
  <c r="AX392" i="19"/>
  <c r="AW392" i="19"/>
  <c r="AV392" i="19"/>
  <c r="AT392" i="19"/>
  <c r="AS392" i="19"/>
  <c r="AR392" i="19"/>
  <c r="AQ392" i="19"/>
  <c r="AP392" i="19"/>
  <c r="AO392" i="19"/>
  <c r="AN392" i="19"/>
  <c r="AM392" i="19"/>
  <c r="AL392" i="19"/>
  <c r="AK392" i="19"/>
  <c r="AJ392" i="19"/>
  <c r="AI392" i="19"/>
  <c r="AU392" i="19" s="1"/>
  <c r="AG392" i="19"/>
  <c r="P392" i="19"/>
  <c r="BK391" i="19"/>
  <c r="BJ391" i="19"/>
  <c r="BI391" i="19"/>
  <c r="BH391" i="19"/>
  <c r="BG391" i="19"/>
  <c r="BF391" i="19"/>
  <c r="BE391" i="19"/>
  <c r="BD391" i="19"/>
  <c r="BC391" i="19"/>
  <c r="BB391" i="19"/>
  <c r="BA391" i="19"/>
  <c r="AZ391" i="19"/>
  <c r="AY391" i="19"/>
  <c r="AX391" i="19"/>
  <c r="AW391" i="19"/>
  <c r="AV391" i="19"/>
  <c r="AT391" i="19"/>
  <c r="AS391" i="19"/>
  <c r="AR391" i="19"/>
  <c r="AQ391" i="19"/>
  <c r="AP391" i="19"/>
  <c r="AO391" i="19"/>
  <c r="AN391" i="19"/>
  <c r="AM391" i="19"/>
  <c r="AL391" i="19"/>
  <c r="AK391" i="19"/>
  <c r="AJ391" i="19"/>
  <c r="AI391" i="19"/>
  <c r="AU391" i="19" s="1"/>
  <c r="AG391" i="19"/>
  <c r="P391" i="19"/>
  <c r="BK390" i="19"/>
  <c r="BJ390" i="19"/>
  <c r="BI390" i="19"/>
  <c r="BH390" i="19"/>
  <c r="BG390" i="19"/>
  <c r="BF390" i="19"/>
  <c r="BE390" i="19"/>
  <c r="BD390" i="19"/>
  <c r="BC390" i="19"/>
  <c r="BB390" i="19"/>
  <c r="BA390" i="19"/>
  <c r="AZ390" i="19"/>
  <c r="BL390" i="19" s="1"/>
  <c r="BO390" i="19" s="1"/>
  <c r="AY390" i="19"/>
  <c r="AX390" i="19"/>
  <c r="AW390" i="19"/>
  <c r="AV390" i="19"/>
  <c r="AT390" i="19"/>
  <c r="AS390" i="19"/>
  <c r="AR390" i="19"/>
  <c r="AQ390" i="19"/>
  <c r="AP390" i="19"/>
  <c r="AO390" i="19"/>
  <c r="AN390" i="19"/>
  <c r="AM390" i="19"/>
  <c r="AL390" i="19"/>
  <c r="AK390" i="19"/>
  <c r="AJ390" i="19"/>
  <c r="AI390" i="19"/>
  <c r="AU390" i="19" s="1"/>
  <c r="AG390" i="19"/>
  <c r="P390" i="19"/>
  <c r="BK389" i="19"/>
  <c r="BJ389" i="19"/>
  <c r="BI389" i="19"/>
  <c r="BH389" i="19"/>
  <c r="BG389" i="19"/>
  <c r="BF389" i="19"/>
  <c r="BE389" i="19"/>
  <c r="BD389" i="19"/>
  <c r="BC389" i="19"/>
  <c r="BB389" i="19"/>
  <c r="BA389" i="19"/>
  <c r="AZ389" i="19"/>
  <c r="AY389" i="19"/>
  <c r="AX389" i="19"/>
  <c r="AW389" i="19"/>
  <c r="AV389" i="19"/>
  <c r="AT389" i="19"/>
  <c r="AS389" i="19"/>
  <c r="AR389" i="19"/>
  <c r="AQ389" i="19"/>
  <c r="AP389" i="19"/>
  <c r="AO389" i="19"/>
  <c r="AN389" i="19"/>
  <c r="AM389" i="19"/>
  <c r="AL389" i="19"/>
  <c r="AK389" i="19"/>
  <c r="AJ389" i="19"/>
  <c r="AI389" i="19"/>
  <c r="AU389" i="19" s="1"/>
  <c r="AG389" i="19"/>
  <c r="P389" i="19"/>
  <c r="BK388" i="19"/>
  <c r="BJ388" i="19"/>
  <c r="BI388" i="19"/>
  <c r="BH388" i="19"/>
  <c r="BG388" i="19"/>
  <c r="BF388" i="19"/>
  <c r="BE388" i="19"/>
  <c r="BD388" i="19"/>
  <c r="BC388" i="19"/>
  <c r="BB388" i="19"/>
  <c r="BA388" i="19"/>
  <c r="AZ388" i="19"/>
  <c r="AY388" i="19"/>
  <c r="AX388" i="19"/>
  <c r="AW388" i="19"/>
  <c r="AV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G388" i="19"/>
  <c r="P388" i="19"/>
  <c r="BK387" i="19"/>
  <c r="BJ387" i="19"/>
  <c r="BI387" i="19"/>
  <c r="BH387" i="19"/>
  <c r="BG387" i="19"/>
  <c r="BF387" i="19"/>
  <c r="BE387" i="19"/>
  <c r="BD387" i="19"/>
  <c r="BC387" i="19"/>
  <c r="BB387" i="19"/>
  <c r="BA387" i="19"/>
  <c r="AZ387" i="19"/>
  <c r="AY387" i="19"/>
  <c r="AX387" i="19"/>
  <c r="AW387" i="19"/>
  <c r="AV387" i="19"/>
  <c r="AT387" i="19"/>
  <c r="AS387" i="19"/>
  <c r="AR387" i="19"/>
  <c r="AQ387" i="19"/>
  <c r="AP387" i="19"/>
  <c r="AO387" i="19"/>
  <c r="AN387" i="19"/>
  <c r="AM387" i="19"/>
  <c r="AL387" i="19"/>
  <c r="AK387" i="19"/>
  <c r="AJ387" i="19"/>
  <c r="AI387" i="19"/>
  <c r="AU387" i="19" s="1"/>
  <c r="AG387" i="19"/>
  <c r="P387" i="19"/>
  <c r="BK386" i="19"/>
  <c r="BJ386" i="19"/>
  <c r="BI386" i="19"/>
  <c r="BH386" i="19"/>
  <c r="BG386" i="19"/>
  <c r="BF386" i="19"/>
  <c r="BE386" i="19"/>
  <c r="BD386" i="19"/>
  <c r="BC386" i="19"/>
  <c r="BB386" i="19"/>
  <c r="BA386" i="19"/>
  <c r="AZ386" i="19"/>
  <c r="AY386" i="19"/>
  <c r="AX386" i="19"/>
  <c r="AW386" i="19"/>
  <c r="AV386" i="19"/>
  <c r="AT386" i="19"/>
  <c r="AS386" i="19"/>
  <c r="AR386" i="19"/>
  <c r="AQ386" i="19"/>
  <c r="AP386" i="19"/>
  <c r="AO386" i="19"/>
  <c r="AN386" i="19"/>
  <c r="AM386" i="19"/>
  <c r="AL386" i="19"/>
  <c r="AK386" i="19"/>
  <c r="AJ386" i="19"/>
  <c r="AI386" i="19"/>
  <c r="AU386" i="19" s="1"/>
  <c r="AG386" i="19"/>
  <c r="P386" i="19"/>
  <c r="BK385" i="19"/>
  <c r="BJ385" i="19"/>
  <c r="BI385" i="19"/>
  <c r="BH385" i="19"/>
  <c r="BG385" i="19"/>
  <c r="BF385" i="19"/>
  <c r="BE385" i="19"/>
  <c r="BD385" i="19"/>
  <c r="BC385" i="19"/>
  <c r="BB385" i="19"/>
  <c r="BA385" i="19"/>
  <c r="AZ385" i="19"/>
  <c r="AY385" i="19"/>
  <c r="AX385" i="19"/>
  <c r="AW385" i="19"/>
  <c r="AV385" i="19"/>
  <c r="AT385" i="19"/>
  <c r="AS385" i="19"/>
  <c r="AR385" i="19"/>
  <c r="AQ385" i="19"/>
  <c r="AP385" i="19"/>
  <c r="AO385" i="19"/>
  <c r="AN385" i="19"/>
  <c r="AM385" i="19"/>
  <c r="AL385" i="19"/>
  <c r="AK385" i="19"/>
  <c r="AJ385" i="19"/>
  <c r="AI385" i="19"/>
  <c r="AU385" i="19" s="1"/>
  <c r="AG385" i="19"/>
  <c r="P385" i="19"/>
  <c r="BK384" i="19"/>
  <c r="BJ384" i="19"/>
  <c r="BI384" i="19"/>
  <c r="BH384" i="19"/>
  <c r="BG384" i="19"/>
  <c r="BF384" i="19"/>
  <c r="BE384" i="19"/>
  <c r="BD384" i="19"/>
  <c r="BC384" i="19"/>
  <c r="BB384" i="19"/>
  <c r="BA384" i="19"/>
  <c r="AZ384" i="19"/>
  <c r="BL384" i="19" s="1"/>
  <c r="AY384" i="19"/>
  <c r="AX384" i="19"/>
  <c r="AW384" i="19"/>
  <c r="AV384" i="19"/>
  <c r="AT384" i="19"/>
  <c r="AS384" i="19"/>
  <c r="AR384" i="19"/>
  <c r="AQ384" i="19"/>
  <c r="AP384" i="19"/>
  <c r="AO384" i="19"/>
  <c r="AN384" i="19"/>
  <c r="AM384" i="19"/>
  <c r="AL384" i="19"/>
  <c r="AK384" i="19"/>
  <c r="AJ384" i="19"/>
  <c r="AI384" i="19"/>
  <c r="AU384" i="19" s="1"/>
  <c r="AG384" i="19"/>
  <c r="P384" i="19"/>
  <c r="BK383" i="19"/>
  <c r="BJ383" i="19"/>
  <c r="BI383" i="19"/>
  <c r="BH383" i="19"/>
  <c r="BG383" i="19"/>
  <c r="BF383" i="19"/>
  <c r="BE383" i="19"/>
  <c r="BD383" i="19"/>
  <c r="BC383" i="19"/>
  <c r="BB383" i="19"/>
  <c r="BA383" i="19"/>
  <c r="AZ383" i="19"/>
  <c r="AY383" i="19"/>
  <c r="AX383" i="19"/>
  <c r="AW383" i="19"/>
  <c r="AV383" i="19"/>
  <c r="AT383" i="19"/>
  <c r="AS383" i="19"/>
  <c r="AR383" i="19"/>
  <c r="AQ383" i="19"/>
  <c r="AP383" i="19"/>
  <c r="AO383" i="19"/>
  <c r="AN383" i="19"/>
  <c r="AM383" i="19"/>
  <c r="AL383" i="19"/>
  <c r="AK383" i="19"/>
  <c r="AJ383" i="19"/>
  <c r="AI383" i="19"/>
  <c r="AU383" i="19" s="1"/>
  <c r="AG383" i="19"/>
  <c r="P383" i="19"/>
  <c r="BK382" i="19"/>
  <c r="BJ382" i="19"/>
  <c r="BI382" i="19"/>
  <c r="BH382" i="19"/>
  <c r="BG382" i="19"/>
  <c r="BF382" i="19"/>
  <c r="BE382" i="19"/>
  <c r="BD382" i="19"/>
  <c r="BC382" i="19"/>
  <c r="BB382" i="19"/>
  <c r="BA382" i="19"/>
  <c r="AZ382" i="19"/>
  <c r="AY382" i="19"/>
  <c r="AX382" i="19"/>
  <c r="AW382" i="19"/>
  <c r="AV382" i="19"/>
  <c r="AT382" i="19"/>
  <c r="AS382" i="19"/>
  <c r="AR382" i="19"/>
  <c r="AQ382" i="19"/>
  <c r="AP382" i="19"/>
  <c r="AO382" i="19"/>
  <c r="AN382" i="19"/>
  <c r="AM382" i="19"/>
  <c r="AL382" i="19"/>
  <c r="AK382" i="19"/>
  <c r="AJ382" i="19"/>
  <c r="AI382" i="19"/>
  <c r="AU382" i="19" s="1"/>
  <c r="AG382" i="19"/>
  <c r="P382" i="19"/>
  <c r="BK381" i="19"/>
  <c r="BJ381" i="19"/>
  <c r="BI381" i="19"/>
  <c r="BH381" i="19"/>
  <c r="BG381" i="19"/>
  <c r="BF381" i="19"/>
  <c r="BE381" i="19"/>
  <c r="BD381" i="19"/>
  <c r="BC381" i="19"/>
  <c r="BB381" i="19"/>
  <c r="BA381" i="19"/>
  <c r="AZ381" i="19"/>
  <c r="AY381" i="19"/>
  <c r="AX381" i="19"/>
  <c r="AW381" i="19"/>
  <c r="AV381" i="19"/>
  <c r="AT381" i="19"/>
  <c r="AS381" i="19"/>
  <c r="AR381" i="19"/>
  <c r="AQ381" i="19"/>
  <c r="AP381" i="19"/>
  <c r="AO381" i="19"/>
  <c r="AN381" i="19"/>
  <c r="AM381" i="19"/>
  <c r="AL381" i="19"/>
  <c r="AK381" i="19"/>
  <c r="AJ381" i="19"/>
  <c r="AI381" i="19"/>
  <c r="AU381" i="19" s="1"/>
  <c r="AG381" i="19"/>
  <c r="P381" i="19"/>
  <c r="BK380" i="19"/>
  <c r="BJ380" i="19"/>
  <c r="BI380" i="19"/>
  <c r="BH380" i="19"/>
  <c r="BG380" i="19"/>
  <c r="BF380" i="19"/>
  <c r="BE380" i="19"/>
  <c r="BD380" i="19"/>
  <c r="BC380" i="19"/>
  <c r="BB380" i="19"/>
  <c r="BA380" i="19"/>
  <c r="AZ380" i="19"/>
  <c r="BL380" i="19" s="1"/>
  <c r="AY380" i="19"/>
  <c r="AX380" i="19"/>
  <c r="AW380" i="19"/>
  <c r="AV380" i="19"/>
  <c r="AT380" i="19"/>
  <c r="AS380" i="19"/>
  <c r="AR380" i="19"/>
  <c r="AQ380" i="19"/>
  <c r="AP380" i="19"/>
  <c r="AO380" i="19"/>
  <c r="AN380" i="19"/>
  <c r="AM380" i="19"/>
  <c r="AL380" i="19"/>
  <c r="AK380" i="19"/>
  <c r="AJ380" i="19"/>
  <c r="AI380" i="19"/>
  <c r="AU380" i="19" s="1"/>
  <c r="AG380" i="19"/>
  <c r="P380" i="19"/>
  <c r="BK379" i="19"/>
  <c r="BJ379" i="19"/>
  <c r="BI379" i="19"/>
  <c r="BH379" i="19"/>
  <c r="BG379" i="19"/>
  <c r="BF379" i="19"/>
  <c r="BE379" i="19"/>
  <c r="BD379" i="19"/>
  <c r="BC379" i="19"/>
  <c r="BB379" i="19"/>
  <c r="BA379" i="19"/>
  <c r="AZ379" i="19"/>
  <c r="AY379" i="19"/>
  <c r="AX379" i="19"/>
  <c r="AW379" i="19"/>
  <c r="AV379" i="19"/>
  <c r="AT379" i="19"/>
  <c r="AS379" i="19"/>
  <c r="AR379" i="19"/>
  <c r="AQ379" i="19"/>
  <c r="AP379" i="19"/>
  <c r="AO379" i="19"/>
  <c r="AN379" i="19"/>
  <c r="AM379" i="19"/>
  <c r="AL379" i="19"/>
  <c r="AK379" i="19"/>
  <c r="AJ379" i="19"/>
  <c r="AI379" i="19"/>
  <c r="AU379" i="19" s="1"/>
  <c r="AG379" i="19"/>
  <c r="P379" i="19"/>
  <c r="BK378" i="19"/>
  <c r="BJ378" i="19"/>
  <c r="BI378" i="19"/>
  <c r="BH378" i="19"/>
  <c r="BG378" i="19"/>
  <c r="BF378" i="19"/>
  <c r="BE378" i="19"/>
  <c r="BD378" i="19"/>
  <c r="BC378" i="19"/>
  <c r="BB378" i="19"/>
  <c r="BA378" i="19"/>
  <c r="AZ378" i="19"/>
  <c r="AY378" i="19"/>
  <c r="AX378" i="19"/>
  <c r="AW378" i="19"/>
  <c r="AV378" i="19"/>
  <c r="AT378" i="19"/>
  <c r="AS378" i="19"/>
  <c r="AR378" i="19"/>
  <c r="AQ378" i="19"/>
  <c r="AP378" i="19"/>
  <c r="AO378" i="19"/>
  <c r="AN378" i="19"/>
  <c r="AM378" i="19"/>
  <c r="AL378" i="19"/>
  <c r="AK378" i="19"/>
  <c r="AJ378" i="19"/>
  <c r="AI378" i="19"/>
  <c r="AU378" i="19" s="1"/>
  <c r="AG378" i="19"/>
  <c r="P378" i="19"/>
  <c r="BK377" i="19"/>
  <c r="BJ377" i="19"/>
  <c r="BI377" i="19"/>
  <c r="BH377" i="19"/>
  <c r="BG377" i="19"/>
  <c r="BF377" i="19"/>
  <c r="BE377" i="19"/>
  <c r="BD377" i="19"/>
  <c r="BC377" i="19"/>
  <c r="BB377" i="19"/>
  <c r="BA377" i="19"/>
  <c r="AZ377" i="19"/>
  <c r="AY377" i="19"/>
  <c r="AX377" i="19"/>
  <c r="AW377" i="19"/>
  <c r="AV377" i="19"/>
  <c r="AT377" i="19"/>
  <c r="AS377" i="19"/>
  <c r="AR377" i="19"/>
  <c r="AQ377" i="19"/>
  <c r="AP377" i="19"/>
  <c r="AO377" i="19"/>
  <c r="AN377" i="19"/>
  <c r="AM377" i="19"/>
  <c r="AL377" i="19"/>
  <c r="AK377" i="19"/>
  <c r="AJ377" i="19"/>
  <c r="AI377" i="19"/>
  <c r="AU377" i="19" s="1"/>
  <c r="AG377" i="19"/>
  <c r="P377" i="19"/>
  <c r="BK376" i="19"/>
  <c r="BJ376" i="19"/>
  <c r="BI376" i="19"/>
  <c r="BH376" i="19"/>
  <c r="BG376" i="19"/>
  <c r="BF376" i="19"/>
  <c r="BE376" i="19"/>
  <c r="BD376" i="19"/>
  <c r="BC376" i="19"/>
  <c r="BB376" i="19"/>
  <c r="BA376" i="19"/>
  <c r="AZ376" i="19"/>
  <c r="BL376" i="19" s="1"/>
  <c r="AY376" i="19"/>
  <c r="AX376" i="19"/>
  <c r="AW376" i="19"/>
  <c r="AV376" i="19"/>
  <c r="AT376" i="19"/>
  <c r="AS376" i="19"/>
  <c r="AR376" i="19"/>
  <c r="AQ376" i="19"/>
  <c r="AP376" i="19"/>
  <c r="AO376" i="19"/>
  <c r="AN376" i="19"/>
  <c r="AM376" i="19"/>
  <c r="AL376" i="19"/>
  <c r="AK376" i="19"/>
  <c r="AJ376" i="19"/>
  <c r="AI376" i="19"/>
  <c r="AU376" i="19" s="1"/>
  <c r="AG376" i="19"/>
  <c r="P376" i="19"/>
  <c r="BK375" i="19"/>
  <c r="BJ375" i="19"/>
  <c r="BI375" i="19"/>
  <c r="BH375" i="19"/>
  <c r="BG375" i="19"/>
  <c r="BF375" i="19"/>
  <c r="BE375" i="19"/>
  <c r="BD375" i="19"/>
  <c r="BC375" i="19"/>
  <c r="BB375" i="19"/>
  <c r="BA375" i="19"/>
  <c r="AZ375" i="19"/>
  <c r="AY375" i="19"/>
  <c r="AX375" i="19"/>
  <c r="AW375" i="19"/>
  <c r="AV375" i="19"/>
  <c r="AT375" i="19"/>
  <c r="AS375" i="19"/>
  <c r="AR375" i="19"/>
  <c r="AQ375" i="19"/>
  <c r="AP375" i="19"/>
  <c r="AO375" i="19"/>
  <c r="AN375" i="19"/>
  <c r="AM375" i="19"/>
  <c r="AL375" i="19"/>
  <c r="AK375" i="19"/>
  <c r="AJ375" i="19"/>
  <c r="AI375" i="19"/>
  <c r="AU375" i="19" s="1"/>
  <c r="AG375" i="19"/>
  <c r="P375" i="19"/>
  <c r="BK374" i="19"/>
  <c r="BJ374" i="19"/>
  <c r="BI374" i="19"/>
  <c r="BH374" i="19"/>
  <c r="BG374" i="19"/>
  <c r="BF374" i="19"/>
  <c r="BE374" i="19"/>
  <c r="BD374" i="19"/>
  <c r="BC374" i="19"/>
  <c r="BB374" i="19"/>
  <c r="BA374" i="19"/>
  <c r="AZ374" i="19"/>
  <c r="AY374" i="19"/>
  <c r="AX374" i="19"/>
  <c r="AW374" i="19"/>
  <c r="AV374" i="19"/>
  <c r="AT374" i="19"/>
  <c r="AS374" i="19"/>
  <c r="AR374" i="19"/>
  <c r="AQ374" i="19"/>
  <c r="AP374" i="19"/>
  <c r="AO374" i="19"/>
  <c r="AN374" i="19"/>
  <c r="AM374" i="19"/>
  <c r="AL374" i="19"/>
  <c r="AK374" i="19"/>
  <c r="AJ374" i="19"/>
  <c r="AI374" i="19"/>
  <c r="AU374" i="19" s="1"/>
  <c r="AG374" i="19"/>
  <c r="P374" i="19"/>
  <c r="BK373" i="19"/>
  <c r="BJ373" i="19"/>
  <c r="BI373" i="19"/>
  <c r="BH373" i="19"/>
  <c r="BG373" i="19"/>
  <c r="BF373" i="19"/>
  <c r="BE373" i="19"/>
  <c r="BD373" i="19"/>
  <c r="BC373" i="19"/>
  <c r="BB373" i="19"/>
  <c r="BA373" i="19"/>
  <c r="AZ373" i="19"/>
  <c r="AY373" i="19"/>
  <c r="AX373" i="19"/>
  <c r="AW373" i="19"/>
  <c r="AV373" i="19"/>
  <c r="AT373" i="19"/>
  <c r="AS373" i="19"/>
  <c r="AR373" i="19"/>
  <c r="AQ373" i="19"/>
  <c r="AP373" i="19"/>
  <c r="AO373" i="19"/>
  <c r="AN373" i="19"/>
  <c r="AM373" i="19"/>
  <c r="AL373" i="19"/>
  <c r="AK373" i="19"/>
  <c r="AJ373" i="19"/>
  <c r="AI373" i="19"/>
  <c r="AU373" i="19" s="1"/>
  <c r="AG373" i="19"/>
  <c r="P373" i="19"/>
  <c r="BK372" i="19"/>
  <c r="BJ372" i="19"/>
  <c r="BI372" i="19"/>
  <c r="BH372" i="19"/>
  <c r="BG372" i="19"/>
  <c r="BF372" i="19"/>
  <c r="BE372" i="19"/>
  <c r="BD372" i="19"/>
  <c r="BC372" i="19"/>
  <c r="BB372" i="19"/>
  <c r="BA372" i="19"/>
  <c r="AZ372" i="19"/>
  <c r="BL372" i="19" s="1"/>
  <c r="AY372" i="19"/>
  <c r="AX372" i="19"/>
  <c r="AW372" i="19"/>
  <c r="AV372" i="19"/>
  <c r="AT372" i="19"/>
  <c r="AS372" i="19"/>
  <c r="AR372" i="19"/>
  <c r="AQ372" i="19"/>
  <c r="AP372" i="19"/>
  <c r="AO372" i="19"/>
  <c r="AN372" i="19"/>
  <c r="AM372" i="19"/>
  <c r="AL372" i="19"/>
  <c r="AK372" i="19"/>
  <c r="AJ372" i="19"/>
  <c r="AI372" i="19"/>
  <c r="AU372" i="19" s="1"/>
  <c r="AG372" i="19"/>
  <c r="P372" i="19"/>
  <c r="BK371" i="19"/>
  <c r="BJ371" i="19"/>
  <c r="BI371" i="19"/>
  <c r="BH371" i="19"/>
  <c r="BG371" i="19"/>
  <c r="BF371" i="19"/>
  <c r="BE371" i="19"/>
  <c r="BD371" i="19"/>
  <c r="BC371" i="19"/>
  <c r="BB371" i="19"/>
  <c r="BA371" i="19"/>
  <c r="AZ371" i="19"/>
  <c r="AY371" i="19"/>
  <c r="AX371" i="19"/>
  <c r="AW371" i="19"/>
  <c r="AV371" i="19"/>
  <c r="AT371" i="19"/>
  <c r="AS371" i="19"/>
  <c r="AR371" i="19"/>
  <c r="AQ371" i="19"/>
  <c r="AP371" i="19"/>
  <c r="AO371" i="19"/>
  <c r="AN371" i="19"/>
  <c r="AM371" i="19"/>
  <c r="AL371" i="19"/>
  <c r="AK371" i="19"/>
  <c r="AJ371" i="19"/>
  <c r="AI371" i="19"/>
  <c r="AU371" i="19" s="1"/>
  <c r="AG371" i="19"/>
  <c r="P371" i="19"/>
  <c r="BK370" i="19"/>
  <c r="BJ370" i="19"/>
  <c r="BI370" i="19"/>
  <c r="BH370" i="19"/>
  <c r="BG370" i="19"/>
  <c r="BF370" i="19"/>
  <c r="BE370" i="19"/>
  <c r="BD370" i="19"/>
  <c r="BC370" i="19"/>
  <c r="BB370" i="19"/>
  <c r="BA370" i="19"/>
  <c r="AZ370" i="19"/>
  <c r="AY370" i="19"/>
  <c r="AX370" i="19"/>
  <c r="AW370" i="19"/>
  <c r="AV370" i="19"/>
  <c r="AT370" i="19"/>
  <c r="AS370" i="19"/>
  <c r="AR370" i="19"/>
  <c r="AQ370" i="19"/>
  <c r="AP370" i="19"/>
  <c r="AO370" i="19"/>
  <c r="AN370" i="19"/>
  <c r="AM370" i="19"/>
  <c r="AL370" i="19"/>
  <c r="AK370" i="19"/>
  <c r="AJ370" i="19"/>
  <c r="AI370" i="19"/>
  <c r="AU370" i="19" s="1"/>
  <c r="AG370" i="19"/>
  <c r="P370" i="19"/>
  <c r="BK369" i="19"/>
  <c r="BJ369" i="19"/>
  <c r="BI369" i="19"/>
  <c r="BH369" i="19"/>
  <c r="BG369" i="19"/>
  <c r="BF369" i="19"/>
  <c r="BE369" i="19"/>
  <c r="BD369" i="19"/>
  <c r="BC369" i="19"/>
  <c r="BB369" i="19"/>
  <c r="BA369" i="19"/>
  <c r="AZ369" i="19"/>
  <c r="AY369" i="19"/>
  <c r="AX369" i="19"/>
  <c r="AW369" i="19"/>
  <c r="AV369" i="19"/>
  <c r="AT369" i="19"/>
  <c r="AS369" i="19"/>
  <c r="AR369" i="19"/>
  <c r="AQ369" i="19"/>
  <c r="AP369" i="19"/>
  <c r="AO369" i="19"/>
  <c r="AN369" i="19"/>
  <c r="AM369" i="19"/>
  <c r="AL369" i="19"/>
  <c r="AK369" i="19"/>
  <c r="AJ369" i="19"/>
  <c r="AI369" i="19"/>
  <c r="AU369" i="19" s="1"/>
  <c r="AG369" i="19"/>
  <c r="P369" i="19"/>
  <c r="BK368" i="19"/>
  <c r="BJ368" i="19"/>
  <c r="BI368" i="19"/>
  <c r="BH368" i="19"/>
  <c r="BG368" i="19"/>
  <c r="BF368" i="19"/>
  <c r="BE368" i="19"/>
  <c r="BD368" i="19"/>
  <c r="BC368" i="19"/>
  <c r="BB368" i="19"/>
  <c r="BA368" i="19"/>
  <c r="AZ368" i="19"/>
  <c r="BL368" i="19" s="1"/>
  <c r="AY368" i="19"/>
  <c r="AX368" i="19"/>
  <c r="AW368" i="19"/>
  <c r="AV368" i="19"/>
  <c r="AT368" i="19"/>
  <c r="AS368" i="19"/>
  <c r="AR368" i="19"/>
  <c r="AQ368" i="19"/>
  <c r="AP368" i="19"/>
  <c r="AO368" i="19"/>
  <c r="AN368" i="19"/>
  <c r="AM368" i="19"/>
  <c r="AL368" i="19"/>
  <c r="AK368" i="19"/>
  <c r="AJ368" i="19"/>
  <c r="AI368" i="19"/>
  <c r="AU368" i="19" s="1"/>
  <c r="AG368" i="19"/>
  <c r="P368" i="19"/>
  <c r="BK367" i="19"/>
  <c r="BJ367" i="19"/>
  <c r="BI367" i="19"/>
  <c r="BH367" i="19"/>
  <c r="BG367" i="19"/>
  <c r="BF367" i="19"/>
  <c r="BE367" i="19"/>
  <c r="BD367" i="19"/>
  <c r="BC367" i="19"/>
  <c r="BB367" i="19"/>
  <c r="BA367" i="19"/>
  <c r="AZ367" i="19"/>
  <c r="AY367" i="19"/>
  <c r="AX367" i="19"/>
  <c r="AW367" i="19"/>
  <c r="AV367" i="19"/>
  <c r="AT367" i="19"/>
  <c r="AS367" i="19"/>
  <c r="AR367" i="19"/>
  <c r="AQ367" i="19"/>
  <c r="AP367" i="19"/>
  <c r="AO367" i="19"/>
  <c r="AN367" i="19"/>
  <c r="AM367" i="19"/>
  <c r="AL367" i="19"/>
  <c r="AK367" i="19"/>
  <c r="AJ367" i="19"/>
  <c r="AI367" i="19"/>
  <c r="AU367" i="19" s="1"/>
  <c r="AG367" i="19"/>
  <c r="P367" i="19"/>
  <c r="BK366" i="19"/>
  <c r="BJ366" i="19"/>
  <c r="BI366" i="19"/>
  <c r="BH366" i="19"/>
  <c r="BG366" i="19"/>
  <c r="BF366" i="19"/>
  <c r="BE366" i="19"/>
  <c r="BD366" i="19"/>
  <c r="BC366" i="19"/>
  <c r="BB366" i="19"/>
  <c r="BA366" i="19"/>
  <c r="AZ366" i="19"/>
  <c r="AY366" i="19"/>
  <c r="AX366" i="19"/>
  <c r="AW366" i="19"/>
  <c r="AV366" i="19"/>
  <c r="AT366" i="19"/>
  <c r="AS366" i="19"/>
  <c r="AR366" i="19"/>
  <c r="AQ366" i="19"/>
  <c r="AP366" i="19"/>
  <c r="AO366" i="19"/>
  <c r="AN366" i="19"/>
  <c r="AM366" i="19"/>
  <c r="AL366" i="19"/>
  <c r="AK366" i="19"/>
  <c r="AJ366" i="19"/>
  <c r="AI366" i="19"/>
  <c r="AU366" i="19" s="1"/>
  <c r="AG366" i="19"/>
  <c r="P366" i="19"/>
  <c r="BK365" i="19"/>
  <c r="BJ365" i="19"/>
  <c r="BI365" i="19"/>
  <c r="BH365" i="19"/>
  <c r="BG365" i="19"/>
  <c r="BF365" i="19"/>
  <c r="BE365" i="19"/>
  <c r="BD365" i="19"/>
  <c r="BC365" i="19"/>
  <c r="BB365" i="19"/>
  <c r="BA365" i="19"/>
  <c r="AZ365" i="19"/>
  <c r="AY365" i="19"/>
  <c r="AX365" i="19"/>
  <c r="AW365" i="19"/>
  <c r="AV365" i="19"/>
  <c r="AT365" i="19"/>
  <c r="AS365" i="19"/>
  <c r="AR365" i="19"/>
  <c r="AQ365" i="19"/>
  <c r="AP365" i="19"/>
  <c r="AO365" i="19"/>
  <c r="AN365" i="19"/>
  <c r="AM365" i="19"/>
  <c r="AL365" i="19"/>
  <c r="AK365" i="19"/>
  <c r="AJ365" i="19"/>
  <c r="AI365" i="19"/>
  <c r="AU365" i="19" s="1"/>
  <c r="AG365" i="19"/>
  <c r="P365" i="19"/>
  <c r="BK364" i="19"/>
  <c r="BJ364" i="19"/>
  <c r="BI364" i="19"/>
  <c r="BH364" i="19"/>
  <c r="BG364" i="19"/>
  <c r="BF364" i="19"/>
  <c r="BE364" i="19"/>
  <c r="BD364" i="19"/>
  <c r="BC364" i="19"/>
  <c r="BB364" i="19"/>
  <c r="BA364" i="19"/>
  <c r="AZ364" i="19"/>
  <c r="BL364" i="19" s="1"/>
  <c r="AY364" i="19"/>
  <c r="AX364" i="19"/>
  <c r="AW364" i="19"/>
  <c r="AV364" i="19"/>
  <c r="AT364" i="19"/>
  <c r="AS364" i="19"/>
  <c r="AR364" i="19"/>
  <c r="AQ364" i="19"/>
  <c r="AP364" i="19"/>
  <c r="AO364" i="19"/>
  <c r="AN364" i="19"/>
  <c r="AM364" i="19"/>
  <c r="AL364" i="19"/>
  <c r="AK364" i="19"/>
  <c r="AJ364" i="19"/>
  <c r="AI364" i="19"/>
  <c r="AU364" i="19" s="1"/>
  <c r="AG364" i="19"/>
  <c r="P364" i="19"/>
  <c r="BK363" i="19"/>
  <c r="BJ363" i="19"/>
  <c r="BI363" i="19"/>
  <c r="BH363" i="19"/>
  <c r="BG363" i="19"/>
  <c r="BF363" i="19"/>
  <c r="BE363" i="19"/>
  <c r="BD363" i="19"/>
  <c r="BC363" i="19"/>
  <c r="BB363" i="19"/>
  <c r="BA363" i="19"/>
  <c r="AZ363" i="19"/>
  <c r="AY363" i="19"/>
  <c r="AX363" i="19"/>
  <c r="AW363" i="19"/>
  <c r="AV363" i="19"/>
  <c r="AT363" i="19"/>
  <c r="AS363" i="19"/>
  <c r="AR363" i="19"/>
  <c r="AQ363" i="19"/>
  <c r="AP363" i="19"/>
  <c r="AO363" i="19"/>
  <c r="AN363" i="19"/>
  <c r="AM363" i="19"/>
  <c r="AL363" i="19"/>
  <c r="AK363" i="19"/>
  <c r="AJ363" i="19"/>
  <c r="AI363" i="19"/>
  <c r="AU363" i="19" s="1"/>
  <c r="AG363" i="19"/>
  <c r="P363" i="19"/>
  <c r="BK362" i="19"/>
  <c r="BJ362" i="19"/>
  <c r="BI362" i="19"/>
  <c r="BH362" i="19"/>
  <c r="BG362" i="19"/>
  <c r="BF362" i="19"/>
  <c r="BE362" i="19"/>
  <c r="BD362" i="19"/>
  <c r="BC362" i="19"/>
  <c r="BB362" i="19"/>
  <c r="BA362" i="19"/>
  <c r="AZ362" i="19"/>
  <c r="AY362" i="19"/>
  <c r="AX362" i="19"/>
  <c r="AW362" i="19"/>
  <c r="AV362" i="19"/>
  <c r="AT362" i="19"/>
  <c r="AS362" i="19"/>
  <c r="AR362" i="19"/>
  <c r="AQ362" i="19"/>
  <c r="AP362" i="19"/>
  <c r="AO362" i="19"/>
  <c r="AN362" i="19"/>
  <c r="AM362" i="19"/>
  <c r="AL362" i="19"/>
  <c r="AK362" i="19"/>
  <c r="AJ362" i="19"/>
  <c r="AI362" i="19"/>
  <c r="AU362" i="19" s="1"/>
  <c r="AG362" i="19"/>
  <c r="P362" i="19"/>
  <c r="BK361" i="19"/>
  <c r="BJ361" i="19"/>
  <c r="BI361" i="19"/>
  <c r="BH361" i="19"/>
  <c r="BG361" i="19"/>
  <c r="BF361" i="19"/>
  <c r="BE361" i="19"/>
  <c r="BD361" i="19"/>
  <c r="BC361" i="19"/>
  <c r="BB361" i="19"/>
  <c r="BA361" i="19"/>
  <c r="AZ361" i="19"/>
  <c r="AY361" i="19"/>
  <c r="AX361" i="19"/>
  <c r="AW361" i="19"/>
  <c r="AV361" i="19"/>
  <c r="AT361" i="19"/>
  <c r="AS361" i="19"/>
  <c r="AR361" i="19"/>
  <c r="AQ361" i="19"/>
  <c r="AP361" i="19"/>
  <c r="AO361" i="19"/>
  <c r="AN361" i="19"/>
  <c r="AM361" i="19"/>
  <c r="AL361" i="19"/>
  <c r="AK361" i="19"/>
  <c r="AJ361" i="19"/>
  <c r="AI361" i="19"/>
  <c r="AU361" i="19" s="1"/>
  <c r="AG361" i="19"/>
  <c r="P361" i="19"/>
  <c r="BK360" i="19"/>
  <c r="BJ360" i="19"/>
  <c r="BI360" i="19"/>
  <c r="BH360" i="19"/>
  <c r="BG360" i="19"/>
  <c r="BF360" i="19"/>
  <c r="BE360" i="19"/>
  <c r="BD360" i="19"/>
  <c r="BC360" i="19"/>
  <c r="BB360" i="19"/>
  <c r="BA360" i="19"/>
  <c r="AZ360" i="19"/>
  <c r="BL360" i="19" s="1"/>
  <c r="AY360" i="19"/>
  <c r="AX360" i="19"/>
  <c r="AW360" i="19"/>
  <c r="AV360" i="19"/>
  <c r="AT360" i="19"/>
  <c r="AS360" i="19"/>
  <c r="AR360" i="19"/>
  <c r="AQ360" i="19"/>
  <c r="AP360" i="19"/>
  <c r="AO360" i="19"/>
  <c r="AN360" i="19"/>
  <c r="AM360" i="19"/>
  <c r="AL360" i="19"/>
  <c r="AK360" i="19"/>
  <c r="AJ360" i="19"/>
  <c r="AI360" i="19"/>
  <c r="AU360" i="19" s="1"/>
  <c r="AG360" i="19"/>
  <c r="P360" i="19"/>
  <c r="BK359" i="19"/>
  <c r="BJ359" i="19"/>
  <c r="BI359" i="19"/>
  <c r="BH359" i="19"/>
  <c r="BG359" i="19"/>
  <c r="BF359" i="19"/>
  <c r="BE359" i="19"/>
  <c r="BD359" i="19"/>
  <c r="BC359" i="19"/>
  <c r="BB359" i="19"/>
  <c r="BA359" i="19"/>
  <c r="AZ359" i="19"/>
  <c r="AY359" i="19"/>
  <c r="AX359" i="19"/>
  <c r="AW359" i="19"/>
  <c r="AV359" i="19"/>
  <c r="AT359" i="19"/>
  <c r="AS359" i="19"/>
  <c r="AR359" i="19"/>
  <c r="AQ359" i="19"/>
  <c r="AP359" i="19"/>
  <c r="AO359" i="19"/>
  <c r="AN359" i="19"/>
  <c r="AM359" i="19"/>
  <c r="AL359" i="19"/>
  <c r="AK359" i="19"/>
  <c r="AJ359" i="19"/>
  <c r="AI359" i="19"/>
  <c r="AU359" i="19" s="1"/>
  <c r="AG359" i="19"/>
  <c r="P359" i="19"/>
  <c r="BK358" i="19"/>
  <c r="BJ358" i="19"/>
  <c r="BI358" i="19"/>
  <c r="BH358" i="19"/>
  <c r="BG358" i="19"/>
  <c r="BF358" i="19"/>
  <c r="BE358" i="19"/>
  <c r="BD358" i="19"/>
  <c r="BC358" i="19"/>
  <c r="BB358" i="19"/>
  <c r="BA358" i="19"/>
  <c r="AZ358" i="19"/>
  <c r="AY358" i="19"/>
  <c r="AX358" i="19"/>
  <c r="AW358" i="19"/>
  <c r="AV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U358" i="19" s="1"/>
  <c r="AG358" i="19"/>
  <c r="P358" i="19"/>
  <c r="BK357" i="19"/>
  <c r="BJ357" i="19"/>
  <c r="BI357" i="19"/>
  <c r="BH357" i="19"/>
  <c r="BG357" i="19"/>
  <c r="BF357" i="19"/>
  <c r="BE357" i="19"/>
  <c r="BD357" i="19"/>
  <c r="BC357" i="19"/>
  <c r="BB357" i="19"/>
  <c r="BA357" i="19"/>
  <c r="AZ357" i="19"/>
  <c r="AY357" i="19"/>
  <c r="AX357" i="19"/>
  <c r="AW357" i="19"/>
  <c r="AV357" i="19"/>
  <c r="AT357" i="19"/>
  <c r="AS357" i="19"/>
  <c r="AR357" i="19"/>
  <c r="AQ357" i="19"/>
  <c r="AP357" i="19"/>
  <c r="AO357" i="19"/>
  <c r="AN357" i="19"/>
  <c r="AM357" i="19"/>
  <c r="AL357" i="19"/>
  <c r="AK357" i="19"/>
  <c r="AJ357" i="19"/>
  <c r="AI357" i="19"/>
  <c r="AU357" i="19" s="1"/>
  <c r="AG357" i="19"/>
  <c r="P357" i="19"/>
  <c r="BK356" i="19"/>
  <c r="BJ356" i="19"/>
  <c r="BI356" i="19"/>
  <c r="BH356" i="19"/>
  <c r="BG356" i="19"/>
  <c r="BF356" i="19"/>
  <c r="BE356" i="19"/>
  <c r="BD356" i="19"/>
  <c r="BC356" i="19"/>
  <c r="BB356" i="19"/>
  <c r="BA356" i="19"/>
  <c r="AZ356" i="19"/>
  <c r="BL356" i="19" s="1"/>
  <c r="AY356" i="19"/>
  <c r="AX356" i="19"/>
  <c r="AW356" i="19"/>
  <c r="AV356" i="19"/>
  <c r="AT356" i="19"/>
  <c r="AS356" i="19"/>
  <c r="AR356" i="19"/>
  <c r="AQ356" i="19"/>
  <c r="AP356" i="19"/>
  <c r="AO356" i="19"/>
  <c r="AN356" i="19"/>
  <c r="AM356" i="19"/>
  <c r="AL356" i="19"/>
  <c r="AK356" i="19"/>
  <c r="AJ356" i="19"/>
  <c r="AI356" i="19"/>
  <c r="AU356" i="19" s="1"/>
  <c r="AG356" i="19"/>
  <c r="P356" i="19"/>
  <c r="BK355" i="19"/>
  <c r="BJ355" i="19"/>
  <c r="BI355" i="19"/>
  <c r="BH355" i="19"/>
  <c r="BG355" i="19"/>
  <c r="BF355" i="19"/>
  <c r="BE355" i="19"/>
  <c r="BD355" i="19"/>
  <c r="BC355" i="19"/>
  <c r="BB355" i="19"/>
  <c r="BA355" i="19"/>
  <c r="AZ355" i="19"/>
  <c r="AY355" i="19"/>
  <c r="AX355" i="19"/>
  <c r="AW355" i="19"/>
  <c r="AV355" i="19"/>
  <c r="AT355" i="19"/>
  <c r="AS355" i="19"/>
  <c r="AR355" i="19"/>
  <c r="AQ355" i="19"/>
  <c r="AP355" i="19"/>
  <c r="AO355" i="19"/>
  <c r="AN355" i="19"/>
  <c r="AM355" i="19"/>
  <c r="AL355" i="19"/>
  <c r="AK355" i="19"/>
  <c r="AJ355" i="19"/>
  <c r="AI355" i="19"/>
  <c r="AU355" i="19" s="1"/>
  <c r="AG355" i="19"/>
  <c r="P355" i="19"/>
  <c r="BK354" i="19"/>
  <c r="BJ354" i="19"/>
  <c r="BI354" i="19"/>
  <c r="BH354" i="19"/>
  <c r="BG354" i="19"/>
  <c r="BF354" i="19"/>
  <c r="BE354" i="19"/>
  <c r="BD354" i="19"/>
  <c r="BC354" i="19"/>
  <c r="BB354" i="19"/>
  <c r="BA354" i="19"/>
  <c r="AZ354" i="19"/>
  <c r="AY354" i="19"/>
  <c r="AX354" i="19"/>
  <c r="AW354" i="19"/>
  <c r="AV354" i="19"/>
  <c r="AT354" i="19"/>
  <c r="AS354" i="19"/>
  <c r="AR354" i="19"/>
  <c r="AQ354" i="19"/>
  <c r="AP354" i="19"/>
  <c r="AO354" i="19"/>
  <c r="AN354" i="19"/>
  <c r="AM354" i="19"/>
  <c r="AL354" i="19"/>
  <c r="AK354" i="19"/>
  <c r="AJ354" i="19"/>
  <c r="AI354" i="19"/>
  <c r="AU354" i="19" s="1"/>
  <c r="AG354" i="19"/>
  <c r="P354" i="19"/>
  <c r="BK353" i="19"/>
  <c r="BJ353" i="19"/>
  <c r="BI353" i="19"/>
  <c r="BH353" i="19"/>
  <c r="BG353" i="19"/>
  <c r="BF353" i="19"/>
  <c r="BE353" i="19"/>
  <c r="BD353" i="19"/>
  <c r="BC353" i="19"/>
  <c r="BB353" i="19"/>
  <c r="BA353" i="19"/>
  <c r="AZ353" i="19"/>
  <c r="AY353" i="19"/>
  <c r="AX353" i="19"/>
  <c r="AW353" i="19"/>
  <c r="AV353" i="19"/>
  <c r="AT353" i="19"/>
  <c r="AS353" i="19"/>
  <c r="AR353" i="19"/>
  <c r="AQ353" i="19"/>
  <c r="AP353" i="19"/>
  <c r="AO353" i="19"/>
  <c r="AN353" i="19"/>
  <c r="AM353" i="19"/>
  <c r="AL353" i="19"/>
  <c r="AK353" i="19"/>
  <c r="AJ353" i="19"/>
  <c r="AI353" i="19"/>
  <c r="AU353" i="19" s="1"/>
  <c r="AG353" i="19"/>
  <c r="P353" i="19"/>
  <c r="BK352" i="19"/>
  <c r="BJ352" i="19"/>
  <c r="BI352" i="19"/>
  <c r="BH352" i="19"/>
  <c r="BG352" i="19"/>
  <c r="BF352" i="19"/>
  <c r="BE352" i="19"/>
  <c r="BD352" i="19"/>
  <c r="BC352" i="19"/>
  <c r="BB352" i="19"/>
  <c r="BA352" i="19"/>
  <c r="AZ352" i="19"/>
  <c r="BL352" i="19" s="1"/>
  <c r="AY352" i="19"/>
  <c r="AX352" i="19"/>
  <c r="AW352" i="19"/>
  <c r="AV352" i="19"/>
  <c r="AT352" i="19"/>
  <c r="AS352" i="19"/>
  <c r="AR352" i="19"/>
  <c r="AQ352" i="19"/>
  <c r="AP352" i="19"/>
  <c r="AO352" i="19"/>
  <c r="AN352" i="19"/>
  <c r="AM352" i="19"/>
  <c r="AL352" i="19"/>
  <c r="AK352" i="19"/>
  <c r="AJ352" i="19"/>
  <c r="AI352" i="19"/>
  <c r="AU352" i="19" s="1"/>
  <c r="AG352" i="19"/>
  <c r="P352" i="19"/>
  <c r="BK351" i="19"/>
  <c r="BJ351" i="19"/>
  <c r="BI351" i="19"/>
  <c r="BH351" i="19"/>
  <c r="BG351" i="19"/>
  <c r="BF351" i="19"/>
  <c r="BE351" i="19"/>
  <c r="BD351" i="19"/>
  <c r="BC351" i="19"/>
  <c r="BB351" i="19"/>
  <c r="BA351" i="19"/>
  <c r="AZ351" i="19"/>
  <c r="AY351" i="19"/>
  <c r="AX351" i="19"/>
  <c r="AW351" i="19"/>
  <c r="AV351" i="19"/>
  <c r="AT351" i="19"/>
  <c r="AS351" i="19"/>
  <c r="AR351" i="19"/>
  <c r="AQ351" i="19"/>
  <c r="AP351" i="19"/>
  <c r="AO351" i="19"/>
  <c r="AN351" i="19"/>
  <c r="AM351" i="19"/>
  <c r="AL351" i="19"/>
  <c r="AK351" i="19"/>
  <c r="AJ351" i="19"/>
  <c r="AI351" i="19"/>
  <c r="AU351" i="19" s="1"/>
  <c r="AG351" i="19"/>
  <c r="P351" i="19"/>
  <c r="BK350" i="19"/>
  <c r="BJ350" i="19"/>
  <c r="BI350" i="19"/>
  <c r="BH350" i="19"/>
  <c r="BG350" i="19"/>
  <c r="BF350" i="19"/>
  <c r="BE350" i="19"/>
  <c r="BD350" i="19"/>
  <c r="BC350" i="19"/>
  <c r="BB350" i="19"/>
  <c r="BA350" i="19"/>
  <c r="AZ350" i="19"/>
  <c r="AY350" i="19"/>
  <c r="AX350" i="19"/>
  <c r="AW350" i="19"/>
  <c r="AV350" i="19"/>
  <c r="AT350" i="19"/>
  <c r="AS350" i="19"/>
  <c r="AR350" i="19"/>
  <c r="AQ350" i="19"/>
  <c r="AP350" i="19"/>
  <c r="AO350" i="19"/>
  <c r="AN350" i="19"/>
  <c r="AM350" i="19"/>
  <c r="AL350" i="19"/>
  <c r="AK350" i="19"/>
  <c r="AJ350" i="19"/>
  <c r="AI350" i="19"/>
  <c r="AU350" i="19" s="1"/>
  <c r="AG350" i="19"/>
  <c r="P350" i="19"/>
  <c r="BK349" i="19"/>
  <c r="BJ349" i="19"/>
  <c r="BI349" i="19"/>
  <c r="BH349" i="19"/>
  <c r="BG349" i="19"/>
  <c r="BF349" i="19"/>
  <c r="BE349" i="19"/>
  <c r="BD349" i="19"/>
  <c r="BC349" i="19"/>
  <c r="BB349" i="19"/>
  <c r="BA349" i="19"/>
  <c r="AZ349" i="19"/>
  <c r="AY349" i="19"/>
  <c r="AX349" i="19"/>
  <c r="AW349" i="19"/>
  <c r="AV349" i="19"/>
  <c r="AT349" i="19"/>
  <c r="AS349" i="19"/>
  <c r="AR349" i="19"/>
  <c r="AQ349" i="19"/>
  <c r="AP349" i="19"/>
  <c r="AO349" i="19"/>
  <c r="AN349" i="19"/>
  <c r="AM349" i="19"/>
  <c r="AL349" i="19"/>
  <c r="AK349" i="19"/>
  <c r="AJ349" i="19"/>
  <c r="AI349" i="19"/>
  <c r="AU349" i="19" s="1"/>
  <c r="AG349" i="19"/>
  <c r="P349" i="19"/>
  <c r="BK348" i="19"/>
  <c r="BJ348" i="19"/>
  <c r="BI348" i="19"/>
  <c r="BH348" i="19"/>
  <c r="BG348" i="19"/>
  <c r="BF348" i="19"/>
  <c r="BE348" i="19"/>
  <c r="BD348" i="19"/>
  <c r="BC348" i="19"/>
  <c r="BB348" i="19"/>
  <c r="BA348" i="19"/>
  <c r="AZ348" i="19"/>
  <c r="BL348" i="19" s="1"/>
  <c r="AY348" i="19"/>
  <c r="AX348" i="19"/>
  <c r="AW348" i="19"/>
  <c r="AV348" i="19"/>
  <c r="AT348" i="19"/>
  <c r="AS348" i="19"/>
  <c r="AR348" i="19"/>
  <c r="AQ348" i="19"/>
  <c r="AP348" i="19"/>
  <c r="AO348" i="19"/>
  <c r="AN348" i="19"/>
  <c r="AM348" i="19"/>
  <c r="AL348" i="19"/>
  <c r="AK348" i="19"/>
  <c r="AJ348" i="19"/>
  <c r="AI348" i="19"/>
  <c r="AU348" i="19" s="1"/>
  <c r="AG348" i="19"/>
  <c r="P348" i="19"/>
  <c r="BK347" i="19"/>
  <c r="BJ347" i="19"/>
  <c r="BI347" i="19"/>
  <c r="BH347" i="19"/>
  <c r="BG347" i="19"/>
  <c r="BF347" i="19"/>
  <c r="BE347" i="19"/>
  <c r="BD347" i="19"/>
  <c r="BC347" i="19"/>
  <c r="BB347" i="19"/>
  <c r="BA347" i="19"/>
  <c r="AZ347" i="19"/>
  <c r="AY347" i="19"/>
  <c r="AX347" i="19"/>
  <c r="AW347" i="19"/>
  <c r="AV347" i="19"/>
  <c r="AT347" i="19"/>
  <c r="AS347" i="19"/>
  <c r="AR347" i="19"/>
  <c r="AQ347" i="19"/>
  <c r="AP347" i="19"/>
  <c r="AO347" i="19"/>
  <c r="AN347" i="19"/>
  <c r="AM347" i="19"/>
  <c r="AL347" i="19"/>
  <c r="AK347" i="19"/>
  <c r="AJ347" i="19"/>
  <c r="AI347" i="19"/>
  <c r="AU347" i="19" s="1"/>
  <c r="AG347" i="19"/>
  <c r="P347" i="19"/>
  <c r="BK346" i="19"/>
  <c r="BJ346" i="19"/>
  <c r="BI346" i="19"/>
  <c r="BH346" i="19"/>
  <c r="BG346" i="19"/>
  <c r="BF346" i="19"/>
  <c r="BE346" i="19"/>
  <c r="BD346" i="19"/>
  <c r="BC346" i="19"/>
  <c r="BB346" i="19"/>
  <c r="BA346" i="19"/>
  <c r="AZ346" i="19"/>
  <c r="AY346" i="19"/>
  <c r="AX346" i="19"/>
  <c r="AW346" i="19"/>
  <c r="AV346" i="19"/>
  <c r="AT346" i="19"/>
  <c r="AS346" i="19"/>
  <c r="AR346" i="19"/>
  <c r="AQ346" i="19"/>
  <c r="AP346" i="19"/>
  <c r="AO346" i="19"/>
  <c r="AN346" i="19"/>
  <c r="AM346" i="19"/>
  <c r="AL346" i="19"/>
  <c r="AK346" i="19"/>
  <c r="AJ346" i="19"/>
  <c r="AI346" i="19"/>
  <c r="AU346" i="19" s="1"/>
  <c r="AG346" i="19"/>
  <c r="P346" i="19"/>
  <c r="BK345" i="19"/>
  <c r="BJ345" i="19"/>
  <c r="BI345" i="19"/>
  <c r="BH345" i="19"/>
  <c r="BG345" i="19"/>
  <c r="BF345" i="19"/>
  <c r="BE345" i="19"/>
  <c r="BD345" i="19"/>
  <c r="BC345" i="19"/>
  <c r="BB345" i="19"/>
  <c r="BA345" i="19"/>
  <c r="AZ345" i="19"/>
  <c r="AY345" i="19"/>
  <c r="AX345" i="19"/>
  <c r="AW345" i="19"/>
  <c r="AV345" i="19"/>
  <c r="AT345" i="19"/>
  <c r="AS345" i="19"/>
  <c r="AR345" i="19"/>
  <c r="AQ345" i="19"/>
  <c r="AP345" i="19"/>
  <c r="AO345" i="19"/>
  <c r="AN345" i="19"/>
  <c r="AM345" i="19"/>
  <c r="AL345" i="19"/>
  <c r="AK345" i="19"/>
  <c r="AJ345" i="19"/>
  <c r="AI345" i="19"/>
  <c r="AG345" i="19"/>
  <c r="P345" i="19"/>
  <c r="BK344" i="19"/>
  <c r="BJ344" i="19"/>
  <c r="BI344" i="19"/>
  <c r="BH344" i="19"/>
  <c r="BG344" i="19"/>
  <c r="BF344" i="19"/>
  <c r="BE344" i="19"/>
  <c r="BD344" i="19"/>
  <c r="BC344" i="19"/>
  <c r="BB344" i="19"/>
  <c r="BA344" i="19"/>
  <c r="AZ344" i="19"/>
  <c r="BL344" i="19" s="1"/>
  <c r="AY344" i="19"/>
  <c r="AX344" i="19"/>
  <c r="AW344" i="19"/>
  <c r="AV344" i="19"/>
  <c r="AT344" i="19"/>
  <c r="AS344" i="19"/>
  <c r="AR344" i="19"/>
  <c r="AQ344" i="19"/>
  <c r="AP344" i="19"/>
  <c r="AO344" i="19"/>
  <c r="AN344" i="19"/>
  <c r="AM344" i="19"/>
  <c r="AL344" i="19"/>
  <c r="AK344" i="19"/>
  <c r="AJ344" i="19"/>
  <c r="AI344" i="19"/>
  <c r="AG344" i="19"/>
  <c r="P344" i="19"/>
  <c r="BK343" i="19"/>
  <c r="BJ343" i="19"/>
  <c r="BI343" i="19"/>
  <c r="BH343" i="19"/>
  <c r="BG343" i="19"/>
  <c r="BF343" i="19"/>
  <c r="BE343" i="19"/>
  <c r="BD343" i="19"/>
  <c r="BC343" i="19"/>
  <c r="BB343" i="19"/>
  <c r="BA343" i="19"/>
  <c r="AZ343" i="19"/>
  <c r="AY343" i="19"/>
  <c r="AX343" i="19"/>
  <c r="AW343" i="19"/>
  <c r="AV343" i="19"/>
  <c r="AT343" i="19"/>
  <c r="AS343" i="19"/>
  <c r="AR343" i="19"/>
  <c r="AQ343" i="19"/>
  <c r="AP343" i="19"/>
  <c r="AO343" i="19"/>
  <c r="AN343" i="19"/>
  <c r="AM343" i="19"/>
  <c r="AL343" i="19"/>
  <c r="AK343" i="19"/>
  <c r="AJ343" i="19"/>
  <c r="AI343" i="19"/>
  <c r="AU343" i="19" s="1"/>
  <c r="AG343" i="19"/>
  <c r="P343" i="19"/>
  <c r="BK342" i="19"/>
  <c r="BJ342" i="19"/>
  <c r="BI342" i="19"/>
  <c r="BH342" i="19"/>
  <c r="BG342" i="19"/>
  <c r="BF342" i="19"/>
  <c r="BE342" i="19"/>
  <c r="BD342" i="19"/>
  <c r="BC342" i="19"/>
  <c r="BB342" i="19"/>
  <c r="BA342" i="19"/>
  <c r="AZ342" i="19"/>
  <c r="BL342" i="19" s="1"/>
  <c r="AY342" i="19"/>
  <c r="AX342" i="19"/>
  <c r="AW342" i="19"/>
  <c r="AV342" i="19"/>
  <c r="AT342" i="19"/>
  <c r="AS342" i="19"/>
  <c r="AR342" i="19"/>
  <c r="AQ342" i="19"/>
  <c r="AP342" i="19"/>
  <c r="AO342" i="19"/>
  <c r="AN342" i="19"/>
  <c r="AM342" i="19"/>
  <c r="AL342" i="19"/>
  <c r="AK342" i="19"/>
  <c r="AJ342" i="19"/>
  <c r="AI342" i="19"/>
  <c r="AU342" i="19" s="1"/>
  <c r="AG342" i="19"/>
  <c r="P342" i="19"/>
  <c r="BK341" i="19"/>
  <c r="BJ341" i="19"/>
  <c r="BI341" i="19"/>
  <c r="BH341" i="19"/>
  <c r="BG341" i="19"/>
  <c r="BF341" i="19"/>
  <c r="BE341" i="19"/>
  <c r="BD341" i="19"/>
  <c r="BC341" i="19"/>
  <c r="BB341" i="19"/>
  <c r="BA341" i="19"/>
  <c r="AZ341" i="19"/>
  <c r="AY341" i="19"/>
  <c r="AX341" i="19"/>
  <c r="AW341" i="19"/>
  <c r="AV341" i="19"/>
  <c r="AT341" i="19"/>
  <c r="AS341" i="19"/>
  <c r="AR341" i="19"/>
  <c r="AQ341" i="19"/>
  <c r="AP341" i="19"/>
  <c r="AO341" i="19"/>
  <c r="AN341" i="19"/>
  <c r="AM341" i="19"/>
  <c r="AL341" i="19"/>
  <c r="AK341" i="19"/>
  <c r="AJ341" i="19"/>
  <c r="AI341" i="19"/>
  <c r="AG341" i="19"/>
  <c r="P341" i="19"/>
  <c r="BK340" i="19"/>
  <c r="BJ340" i="19"/>
  <c r="BI340" i="19"/>
  <c r="BH340" i="19"/>
  <c r="BG340" i="19"/>
  <c r="BF340" i="19"/>
  <c r="BE340" i="19"/>
  <c r="BD340" i="19"/>
  <c r="BC340" i="19"/>
  <c r="BB340" i="19"/>
  <c r="BA340" i="19"/>
  <c r="AZ340" i="19"/>
  <c r="BL340" i="19" s="1"/>
  <c r="AY340" i="19"/>
  <c r="AX340" i="19"/>
  <c r="AW340" i="19"/>
  <c r="AV340" i="19"/>
  <c r="AT340" i="19"/>
  <c r="AS340" i="19"/>
  <c r="AR340" i="19"/>
  <c r="AQ340" i="19"/>
  <c r="AP340" i="19"/>
  <c r="AO340" i="19"/>
  <c r="AN340" i="19"/>
  <c r="AM340" i="19"/>
  <c r="AL340" i="19"/>
  <c r="AK340" i="19"/>
  <c r="AJ340" i="19"/>
  <c r="AI340" i="19"/>
  <c r="AG340" i="19"/>
  <c r="P340" i="19"/>
  <c r="BK339" i="19"/>
  <c r="BJ339" i="19"/>
  <c r="BI339" i="19"/>
  <c r="BH339" i="19"/>
  <c r="BG339" i="19"/>
  <c r="BF339" i="19"/>
  <c r="BE339" i="19"/>
  <c r="BD339" i="19"/>
  <c r="BC339" i="19"/>
  <c r="BB339" i="19"/>
  <c r="BA339" i="19"/>
  <c r="AZ339" i="19"/>
  <c r="AY339" i="19"/>
  <c r="AX339" i="19"/>
  <c r="AW339" i="19"/>
  <c r="AV339" i="19"/>
  <c r="AT339" i="19"/>
  <c r="AS339" i="19"/>
  <c r="AR339" i="19"/>
  <c r="AQ339" i="19"/>
  <c r="AP339" i="19"/>
  <c r="AO339" i="19"/>
  <c r="AN339" i="19"/>
  <c r="AM339" i="19"/>
  <c r="AL339" i="19"/>
  <c r="AK339" i="19"/>
  <c r="AJ339" i="19"/>
  <c r="AI339" i="19"/>
  <c r="AU339" i="19" s="1"/>
  <c r="AG339" i="19"/>
  <c r="P339" i="19"/>
  <c r="BK338" i="19"/>
  <c r="BJ338" i="19"/>
  <c r="BI338" i="19"/>
  <c r="BH338" i="19"/>
  <c r="BG338" i="19"/>
  <c r="BF338" i="19"/>
  <c r="BE338" i="19"/>
  <c r="BD338" i="19"/>
  <c r="BC338" i="19"/>
  <c r="BB338" i="19"/>
  <c r="BA338" i="19"/>
  <c r="AZ338" i="19"/>
  <c r="BL338" i="19" s="1"/>
  <c r="AY338" i="19"/>
  <c r="AX338" i="19"/>
  <c r="AW338" i="19"/>
  <c r="AV338" i="19"/>
  <c r="AT338" i="19"/>
  <c r="AS338" i="19"/>
  <c r="AR338" i="19"/>
  <c r="AQ338" i="19"/>
  <c r="AP338" i="19"/>
  <c r="AO338" i="19"/>
  <c r="AN338" i="19"/>
  <c r="AM338" i="19"/>
  <c r="AL338" i="19"/>
  <c r="AK338" i="19"/>
  <c r="AJ338" i="19"/>
  <c r="AI338" i="19"/>
  <c r="AU338" i="19" s="1"/>
  <c r="AG338" i="19"/>
  <c r="P338" i="19"/>
  <c r="BK337" i="19"/>
  <c r="BJ337" i="19"/>
  <c r="BI337" i="19"/>
  <c r="BH337" i="19"/>
  <c r="BG337" i="19"/>
  <c r="BF337" i="19"/>
  <c r="BE337" i="19"/>
  <c r="BD337" i="19"/>
  <c r="BC337" i="19"/>
  <c r="BB337" i="19"/>
  <c r="BA337" i="19"/>
  <c r="AZ337" i="19"/>
  <c r="AY337" i="19"/>
  <c r="AX337" i="19"/>
  <c r="AW337" i="19"/>
  <c r="AV337" i="19"/>
  <c r="AT337" i="19"/>
  <c r="AS337" i="19"/>
  <c r="AR337" i="19"/>
  <c r="AQ337" i="19"/>
  <c r="AP337" i="19"/>
  <c r="AO337" i="19"/>
  <c r="AN337" i="19"/>
  <c r="AM337" i="19"/>
  <c r="AL337" i="19"/>
  <c r="AK337" i="19"/>
  <c r="AJ337" i="19"/>
  <c r="AI337" i="19"/>
  <c r="AG337" i="19"/>
  <c r="P337" i="19"/>
  <c r="BK336" i="19"/>
  <c r="BJ336" i="19"/>
  <c r="BI336" i="19"/>
  <c r="BH336" i="19"/>
  <c r="BG336" i="19"/>
  <c r="BF336" i="19"/>
  <c r="BE336" i="19"/>
  <c r="BD336" i="19"/>
  <c r="BC336" i="19"/>
  <c r="BB336" i="19"/>
  <c r="BA336" i="19"/>
  <c r="AZ336" i="19"/>
  <c r="BL336" i="19" s="1"/>
  <c r="AY336" i="19"/>
  <c r="AX336" i="19"/>
  <c r="AW336" i="19"/>
  <c r="AV336" i="19"/>
  <c r="AT336" i="19"/>
  <c r="AS336" i="19"/>
  <c r="AR336" i="19"/>
  <c r="AQ336" i="19"/>
  <c r="AP336" i="19"/>
  <c r="AO336" i="19"/>
  <c r="AN336" i="19"/>
  <c r="AM336" i="19"/>
  <c r="AL336" i="19"/>
  <c r="AK336" i="19"/>
  <c r="AJ336" i="19"/>
  <c r="AI336" i="19"/>
  <c r="AG336" i="19"/>
  <c r="P336" i="19"/>
  <c r="BK335" i="19"/>
  <c r="BJ335" i="19"/>
  <c r="BI335" i="19"/>
  <c r="BH335" i="19"/>
  <c r="BG335" i="19"/>
  <c r="BF335" i="19"/>
  <c r="BE335" i="19"/>
  <c r="BD335" i="19"/>
  <c r="BC335" i="19"/>
  <c r="BB335" i="19"/>
  <c r="BA335" i="19"/>
  <c r="AZ335" i="19"/>
  <c r="AY335" i="19"/>
  <c r="AX335" i="19"/>
  <c r="AW335" i="19"/>
  <c r="AV335" i="19"/>
  <c r="AT335" i="19"/>
  <c r="AS335" i="19"/>
  <c r="AR335" i="19"/>
  <c r="AQ335" i="19"/>
  <c r="AP335" i="19"/>
  <c r="AO335" i="19"/>
  <c r="AN335" i="19"/>
  <c r="AM335" i="19"/>
  <c r="AL335" i="19"/>
  <c r="AK335" i="19"/>
  <c r="AJ335" i="19"/>
  <c r="AI335" i="19"/>
  <c r="AU335" i="19" s="1"/>
  <c r="AG335" i="19"/>
  <c r="P335" i="19"/>
  <c r="BK334" i="19"/>
  <c r="BJ334" i="19"/>
  <c r="BI334" i="19"/>
  <c r="BH334" i="19"/>
  <c r="BG334" i="19"/>
  <c r="BF334" i="19"/>
  <c r="BE334" i="19"/>
  <c r="BD334" i="19"/>
  <c r="BC334" i="19"/>
  <c r="BB334" i="19"/>
  <c r="BA334" i="19"/>
  <c r="AZ334" i="19"/>
  <c r="AY334" i="19"/>
  <c r="AX334" i="19"/>
  <c r="AW334" i="19"/>
  <c r="AV334" i="19"/>
  <c r="AT334" i="19"/>
  <c r="AS334" i="19"/>
  <c r="AR334" i="19"/>
  <c r="AQ334" i="19"/>
  <c r="AP334" i="19"/>
  <c r="AO334" i="19"/>
  <c r="AN334" i="19"/>
  <c r="AM334" i="19"/>
  <c r="AL334" i="19"/>
  <c r="AK334" i="19"/>
  <c r="AJ334" i="19"/>
  <c r="AI334" i="19"/>
  <c r="AG334" i="19"/>
  <c r="P334" i="19"/>
  <c r="BK333" i="19"/>
  <c r="BJ333" i="19"/>
  <c r="BI333" i="19"/>
  <c r="BH333" i="19"/>
  <c r="BG333" i="19"/>
  <c r="BF333" i="19"/>
  <c r="BE333" i="19"/>
  <c r="BD333" i="19"/>
  <c r="BC333" i="19"/>
  <c r="BB333" i="19"/>
  <c r="BA333" i="19"/>
  <c r="AZ333" i="19"/>
  <c r="AY333" i="19"/>
  <c r="AX333" i="19"/>
  <c r="AW333" i="19"/>
  <c r="AV333" i="19"/>
  <c r="AT333" i="19"/>
  <c r="AS333" i="19"/>
  <c r="AR333" i="19"/>
  <c r="AQ333" i="19"/>
  <c r="AP333" i="19"/>
  <c r="AO333" i="19"/>
  <c r="AN333" i="19"/>
  <c r="AM333" i="19"/>
  <c r="AL333" i="19"/>
  <c r="AK333" i="19"/>
  <c r="AJ333" i="19"/>
  <c r="AI333" i="19"/>
  <c r="AU333" i="19" s="1"/>
  <c r="AG333" i="19"/>
  <c r="P333" i="19"/>
  <c r="BK332" i="19"/>
  <c r="BJ332" i="19"/>
  <c r="BI332" i="19"/>
  <c r="BH332" i="19"/>
  <c r="BG332" i="19"/>
  <c r="BF332" i="19"/>
  <c r="BE332" i="19"/>
  <c r="BD332" i="19"/>
  <c r="BC332" i="19"/>
  <c r="BB332" i="19"/>
  <c r="BA332" i="19"/>
  <c r="AZ332" i="19"/>
  <c r="AY332" i="19"/>
  <c r="AX332" i="19"/>
  <c r="AW332" i="19"/>
  <c r="AV332" i="19"/>
  <c r="AT332" i="19"/>
  <c r="AS332" i="19"/>
  <c r="AR332" i="19"/>
  <c r="AQ332" i="19"/>
  <c r="AP332" i="19"/>
  <c r="AO332" i="19"/>
  <c r="AN332" i="19"/>
  <c r="AM332" i="19"/>
  <c r="AL332" i="19"/>
  <c r="AK332" i="19"/>
  <c r="AJ332" i="19"/>
  <c r="AI332" i="19"/>
  <c r="AG332" i="19"/>
  <c r="P332" i="19"/>
  <c r="BK331" i="19"/>
  <c r="BJ331" i="19"/>
  <c r="BI331" i="19"/>
  <c r="BH331" i="19"/>
  <c r="BG331" i="19"/>
  <c r="BF331" i="19"/>
  <c r="BE331" i="19"/>
  <c r="BD331" i="19"/>
  <c r="BC331" i="19"/>
  <c r="BB331" i="19"/>
  <c r="BA331" i="19"/>
  <c r="AZ331" i="19"/>
  <c r="AY331" i="19"/>
  <c r="AX331" i="19"/>
  <c r="AW331" i="19"/>
  <c r="AV331" i="19"/>
  <c r="AT331" i="19"/>
  <c r="AS331" i="19"/>
  <c r="AR331" i="19"/>
  <c r="AQ331" i="19"/>
  <c r="AP331" i="19"/>
  <c r="AO331" i="19"/>
  <c r="AN331" i="19"/>
  <c r="AM331" i="19"/>
  <c r="AL331" i="19"/>
  <c r="AK331" i="19"/>
  <c r="AJ331" i="19"/>
  <c r="AI331" i="19"/>
  <c r="AU331" i="19" s="1"/>
  <c r="AG331" i="19"/>
  <c r="P331" i="19"/>
  <c r="BK330" i="19"/>
  <c r="BJ330" i="19"/>
  <c r="BI330" i="19"/>
  <c r="BH330" i="19"/>
  <c r="BG330" i="19"/>
  <c r="BF330" i="19"/>
  <c r="BE330" i="19"/>
  <c r="BD330" i="19"/>
  <c r="BC330" i="19"/>
  <c r="BB330" i="19"/>
  <c r="BA330" i="19"/>
  <c r="AZ330" i="19"/>
  <c r="AY330" i="19"/>
  <c r="AX330" i="19"/>
  <c r="AW330" i="19"/>
  <c r="AV330" i="19"/>
  <c r="AT330" i="19"/>
  <c r="AS330" i="19"/>
  <c r="AR330" i="19"/>
  <c r="AQ330" i="19"/>
  <c r="AP330" i="19"/>
  <c r="AO330" i="19"/>
  <c r="AN330" i="19"/>
  <c r="AM330" i="19"/>
  <c r="AL330" i="19"/>
  <c r="AK330" i="19"/>
  <c r="AJ330" i="19"/>
  <c r="AI330" i="19"/>
  <c r="AG330" i="19"/>
  <c r="P330" i="19"/>
  <c r="BK329" i="19"/>
  <c r="BJ329" i="19"/>
  <c r="BI329" i="19"/>
  <c r="BH329" i="19"/>
  <c r="BG329" i="19"/>
  <c r="BF329" i="19"/>
  <c r="BE329" i="19"/>
  <c r="BD329" i="19"/>
  <c r="BC329" i="19"/>
  <c r="BB329" i="19"/>
  <c r="BA329" i="19"/>
  <c r="AZ329" i="19"/>
  <c r="AY329" i="19"/>
  <c r="AX329" i="19"/>
  <c r="AW329" i="19"/>
  <c r="AV329" i="19"/>
  <c r="AT329" i="19"/>
  <c r="AS329" i="19"/>
  <c r="AR329" i="19"/>
  <c r="AQ329" i="19"/>
  <c r="AP329" i="19"/>
  <c r="AO329" i="19"/>
  <c r="AN329" i="19"/>
  <c r="AM329" i="19"/>
  <c r="AL329" i="19"/>
  <c r="AK329" i="19"/>
  <c r="AJ329" i="19"/>
  <c r="AI329" i="19"/>
  <c r="AU329" i="19" s="1"/>
  <c r="AG329" i="19"/>
  <c r="P329" i="19"/>
  <c r="BK328" i="19"/>
  <c r="BJ328" i="19"/>
  <c r="BI328" i="19"/>
  <c r="BH328" i="19"/>
  <c r="BG328" i="19"/>
  <c r="BF328" i="19"/>
  <c r="BE328" i="19"/>
  <c r="BD328" i="19"/>
  <c r="BC328" i="19"/>
  <c r="BB328" i="19"/>
  <c r="BA328" i="19"/>
  <c r="AZ328" i="19"/>
  <c r="AY328" i="19"/>
  <c r="AX328" i="19"/>
  <c r="AW328" i="19"/>
  <c r="AV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G328" i="19"/>
  <c r="P328" i="19"/>
  <c r="BK327" i="19"/>
  <c r="BJ327" i="19"/>
  <c r="BI327" i="19"/>
  <c r="BH327" i="19"/>
  <c r="BG327" i="19"/>
  <c r="BF327" i="19"/>
  <c r="BE327" i="19"/>
  <c r="BD327" i="19"/>
  <c r="BC327" i="19"/>
  <c r="BB327" i="19"/>
  <c r="BA327" i="19"/>
  <c r="AZ327" i="19"/>
  <c r="AY327" i="19"/>
  <c r="AX327" i="19"/>
  <c r="AW327" i="19"/>
  <c r="AV327" i="19"/>
  <c r="AT327" i="19"/>
  <c r="AS327" i="19"/>
  <c r="AR327" i="19"/>
  <c r="AQ327" i="19"/>
  <c r="AP327" i="19"/>
  <c r="AO327" i="19"/>
  <c r="AN327" i="19"/>
  <c r="AM327" i="19"/>
  <c r="AL327" i="19"/>
  <c r="AK327" i="19"/>
  <c r="AJ327" i="19"/>
  <c r="AI327" i="19"/>
  <c r="AU327" i="19" s="1"/>
  <c r="AG327" i="19"/>
  <c r="P327" i="19"/>
  <c r="BK326" i="19"/>
  <c r="BJ326" i="19"/>
  <c r="BI326" i="19"/>
  <c r="BH326" i="19"/>
  <c r="BG326" i="19"/>
  <c r="BF326" i="19"/>
  <c r="BE326" i="19"/>
  <c r="BD326" i="19"/>
  <c r="BC326" i="19"/>
  <c r="BB326" i="19"/>
  <c r="BA326" i="19"/>
  <c r="AZ326" i="19"/>
  <c r="AY326" i="19"/>
  <c r="AX326" i="19"/>
  <c r="AW326" i="19"/>
  <c r="AV326" i="19"/>
  <c r="AT326" i="19"/>
  <c r="AS326" i="19"/>
  <c r="AR326" i="19"/>
  <c r="AQ326" i="19"/>
  <c r="AP326" i="19"/>
  <c r="AO326" i="19"/>
  <c r="AN326" i="19"/>
  <c r="AM326" i="19"/>
  <c r="AL326" i="19"/>
  <c r="AK326" i="19"/>
  <c r="AJ326" i="19"/>
  <c r="AI326" i="19"/>
  <c r="AG326" i="19"/>
  <c r="P326" i="19"/>
  <c r="BK325" i="19"/>
  <c r="BJ325" i="19"/>
  <c r="BI325" i="19"/>
  <c r="BH325" i="19"/>
  <c r="BG325" i="19"/>
  <c r="BF325" i="19"/>
  <c r="BE325" i="19"/>
  <c r="BD325" i="19"/>
  <c r="BC325" i="19"/>
  <c r="BB325" i="19"/>
  <c r="BA325" i="19"/>
  <c r="AZ325" i="19"/>
  <c r="AY325" i="19"/>
  <c r="AX325" i="19"/>
  <c r="AW325" i="19"/>
  <c r="AV325" i="19"/>
  <c r="AT325" i="19"/>
  <c r="AS325" i="19"/>
  <c r="AR325" i="19"/>
  <c r="AQ325" i="19"/>
  <c r="AP325" i="19"/>
  <c r="AO325" i="19"/>
  <c r="AN325" i="19"/>
  <c r="AM325" i="19"/>
  <c r="AL325" i="19"/>
  <c r="AK325" i="19"/>
  <c r="AJ325" i="19"/>
  <c r="AI325" i="19"/>
  <c r="AU325" i="19" s="1"/>
  <c r="AG325" i="19"/>
  <c r="P325" i="19"/>
  <c r="BK324" i="19"/>
  <c r="BJ324" i="19"/>
  <c r="BI324" i="19"/>
  <c r="BH324" i="19"/>
  <c r="BG324" i="19"/>
  <c r="BF324" i="19"/>
  <c r="BE324" i="19"/>
  <c r="BD324" i="19"/>
  <c r="BC324" i="19"/>
  <c r="BB324" i="19"/>
  <c r="BA324" i="19"/>
  <c r="AZ324" i="19"/>
  <c r="AY324" i="19"/>
  <c r="AX324" i="19"/>
  <c r="AW324" i="19"/>
  <c r="AV324" i="19"/>
  <c r="AT324" i="19"/>
  <c r="AS324" i="19"/>
  <c r="AR324" i="19"/>
  <c r="AQ324" i="19"/>
  <c r="AP324" i="19"/>
  <c r="AO324" i="19"/>
  <c r="AN324" i="19"/>
  <c r="AM324" i="19"/>
  <c r="AL324" i="19"/>
  <c r="AK324" i="19"/>
  <c r="AJ324" i="19"/>
  <c r="AI324" i="19"/>
  <c r="AG324" i="19"/>
  <c r="P324" i="19"/>
  <c r="BK323" i="19"/>
  <c r="BJ323" i="19"/>
  <c r="BI323" i="19"/>
  <c r="BH323" i="19"/>
  <c r="BG323" i="19"/>
  <c r="BF323" i="19"/>
  <c r="BE323" i="19"/>
  <c r="BD323" i="19"/>
  <c r="BC323" i="19"/>
  <c r="BB323" i="19"/>
  <c r="BA323" i="19"/>
  <c r="AZ323" i="19"/>
  <c r="AY323" i="19"/>
  <c r="AX323" i="19"/>
  <c r="AW323" i="19"/>
  <c r="AV323" i="19"/>
  <c r="AT323" i="19"/>
  <c r="AS323" i="19"/>
  <c r="AR323" i="19"/>
  <c r="AQ323" i="19"/>
  <c r="AP323" i="19"/>
  <c r="AO323" i="19"/>
  <c r="AN323" i="19"/>
  <c r="AM323" i="19"/>
  <c r="AL323" i="19"/>
  <c r="AK323" i="19"/>
  <c r="AJ323" i="19"/>
  <c r="AI323" i="19"/>
  <c r="AU323" i="19" s="1"/>
  <c r="AG323" i="19"/>
  <c r="P323" i="19"/>
  <c r="BK322" i="19"/>
  <c r="BJ322" i="19"/>
  <c r="BI322" i="19"/>
  <c r="BH322" i="19"/>
  <c r="BG322" i="19"/>
  <c r="BF322" i="19"/>
  <c r="BE322" i="19"/>
  <c r="BD322" i="19"/>
  <c r="BC322" i="19"/>
  <c r="BB322" i="19"/>
  <c r="BA322" i="19"/>
  <c r="AZ322" i="19"/>
  <c r="AY322" i="19"/>
  <c r="AX322" i="19"/>
  <c r="AW322" i="19"/>
  <c r="AV322" i="19"/>
  <c r="AT322" i="19"/>
  <c r="AS322" i="19"/>
  <c r="AR322" i="19"/>
  <c r="AQ322" i="19"/>
  <c r="AP322" i="19"/>
  <c r="AO322" i="19"/>
  <c r="AN322" i="19"/>
  <c r="AM322" i="19"/>
  <c r="AL322" i="19"/>
  <c r="AK322" i="19"/>
  <c r="AJ322" i="19"/>
  <c r="AI322" i="19"/>
  <c r="AG322" i="19"/>
  <c r="P322" i="19"/>
  <c r="BK321" i="19"/>
  <c r="BJ321" i="19"/>
  <c r="BI321" i="19"/>
  <c r="BH321" i="19"/>
  <c r="BG321" i="19"/>
  <c r="BF321" i="19"/>
  <c r="BE321" i="19"/>
  <c r="BD321" i="19"/>
  <c r="BC321" i="19"/>
  <c r="BB321" i="19"/>
  <c r="BA321" i="19"/>
  <c r="AZ321" i="19"/>
  <c r="AY321" i="19"/>
  <c r="AX321" i="19"/>
  <c r="AW321" i="19"/>
  <c r="AV321" i="19"/>
  <c r="AT321" i="19"/>
  <c r="AS321" i="19"/>
  <c r="AR321" i="19"/>
  <c r="AQ321" i="19"/>
  <c r="AP321" i="19"/>
  <c r="AO321" i="19"/>
  <c r="AN321" i="19"/>
  <c r="AM321" i="19"/>
  <c r="AL321" i="19"/>
  <c r="AK321" i="19"/>
  <c r="AJ321" i="19"/>
  <c r="AI321" i="19"/>
  <c r="AU321" i="19" s="1"/>
  <c r="AG321" i="19"/>
  <c r="P321" i="19"/>
  <c r="BK320" i="19"/>
  <c r="BJ320" i="19"/>
  <c r="BI320" i="19"/>
  <c r="BH320" i="19"/>
  <c r="BG320" i="19"/>
  <c r="BF320" i="19"/>
  <c r="BE320" i="19"/>
  <c r="BD320" i="19"/>
  <c r="BC320" i="19"/>
  <c r="BB320" i="19"/>
  <c r="BA320" i="19"/>
  <c r="AZ320" i="19"/>
  <c r="AY320" i="19"/>
  <c r="AX320" i="19"/>
  <c r="AW320" i="19"/>
  <c r="AV320" i="19"/>
  <c r="AT320" i="19"/>
  <c r="AS320" i="19"/>
  <c r="AR320" i="19"/>
  <c r="AQ320" i="19"/>
  <c r="AP320" i="19"/>
  <c r="AO320" i="19"/>
  <c r="AN320" i="19"/>
  <c r="AM320" i="19"/>
  <c r="AL320" i="19"/>
  <c r="AK320" i="19"/>
  <c r="AJ320" i="19"/>
  <c r="AI320" i="19"/>
  <c r="AG320" i="19"/>
  <c r="P320" i="19"/>
  <c r="BK319" i="19"/>
  <c r="BJ319" i="19"/>
  <c r="BI319" i="19"/>
  <c r="BH319" i="19"/>
  <c r="BG319" i="19"/>
  <c r="BF319" i="19"/>
  <c r="BE319" i="19"/>
  <c r="BD319" i="19"/>
  <c r="BC319" i="19"/>
  <c r="BB319" i="19"/>
  <c r="BA319" i="19"/>
  <c r="AZ319" i="19"/>
  <c r="AY319" i="19"/>
  <c r="AX319" i="19"/>
  <c r="AW319" i="19"/>
  <c r="AV319" i="19"/>
  <c r="AT319" i="19"/>
  <c r="AS319" i="19"/>
  <c r="AR319" i="19"/>
  <c r="AQ319" i="19"/>
  <c r="AP319" i="19"/>
  <c r="AO319" i="19"/>
  <c r="AN319" i="19"/>
  <c r="AM319" i="19"/>
  <c r="AL319" i="19"/>
  <c r="AK319" i="19"/>
  <c r="AJ319" i="19"/>
  <c r="AI319" i="19"/>
  <c r="AU319" i="19" s="1"/>
  <c r="AG319" i="19"/>
  <c r="P319" i="19"/>
  <c r="BK318" i="19"/>
  <c r="BJ318" i="19"/>
  <c r="BI318" i="19"/>
  <c r="BH318" i="19"/>
  <c r="BG318" i="19"/>
  <c r="BF318" i="19"/>
  <c r="BE318" i="19"/>
  <c r="BD318" i="19"/>
  <c r="BC318" i="19"/>
  <c r="BB318" i="19"/>
  <c r="BA318" i="19"/>
  <c r="AZ318" i="19"/>
  <c r="AY318" i="19"/>
  <c r="AX318" i="19"/>
  <c r="AW318" i="19"/>
  <c r="AV318" i="19"/>
  <c r="AT318" i="19"/>
  <c r="AS318" i="19"/>
  <c r="AR318" i="19"/>
  <c r="AQ318" i="19"/>
  <c r="AP318" i="19"/>
  <c r="AO318" i="19"/>
  <c r="AN318" i="19"/>
  <c r="AM318" i="19"/>
  <c r="AL318" i="19"/>
  <c r="AK318" i="19"/>
  <c r="AJ318" i="19"/>
  <c r="AI318" i="19"/>
  <c r="AG318" i="19"/>
  <c r="P318" i="19"/>
  <c r="BK317" i="19"/>
  <c r="BJ317" i="19"/>
  <c r="BI317" i="19"/>
  <c r="BH317" i="19"/>
  <c r="BG317" i="19"/>
  <c r="BF317" i="19"/>
  <c r="BE317" i="19"/>
  <c r="BD317" i="19"/>
  <c r="BC317" i="19"/>
  <c r="BB317" i="19"/>
  <c r="BA317" i="19"/>
  <c r="AZ317" i="19"/>
  <c r="AY317" i="19"/>
  <c r="AX317" i="19"/>
  <c r="AW317" i="19"/>
  <c r="AV317" i="19"/>
  <c r="AT317" i="19"/>
  <c r="AS317" i="19"/>
  <c r="AR317" i="19"/>
  <c r="AQ317" i="19"/>
  <c r="AP317" i="19"/>
  <c r="AO317" i="19"/>
  <c r="AN317" i="19"/>
  <c r="AM317" i="19"/>
  <c r="AL317" i="19"/>
  <c r="AK317" i="19"/>
  <c r="AJ317" i="19"/>
  <c r="AI317" i="19"/>
  <c r="AU317" i="19" s="1"/>
  <c r="AG317" i="19"/>
  <c r="P317" i="19"/>
  <c r="BK316" i="19"/>
  <c r="BJ316" i="19"/>
  <c r="BI316" i="19"/>
  <c r="BH316" i="19"/>
  <c r="BG316" i="19"/>
  <c r="BF316" i="19"/>
  <c r="BE316" i="19"/>
  <c r="BD316" i="19"/>
  <c r="BC316" i="19"/>
  <c r="BB316" i="19"/>
  <c r="BA316" i="19"/>
  <c r="AZ316" i="19"/>
  <c r="AY316" i="19"/>
  <c r="AX316" i="19"/>
  <c r="AW316" i="19"/>
  <c r="AV316" i="19"/>
  <c r="AT316" i="19"/>
  <c r="AS316" i="19"/>
  <c r="AR316" i="19"/>
  <c r="AQ316" i="19"/>
  <c r="AP316" i="19"/>
  <c r="AO316" i="19"/>
  <c r="AN316" i="19"/>
  <c r="AM316" i="19"/>
  <c r="AL316" i="19"/>
  <c r="AK316" i="19"/>
  <c r="AJ316" i="19"/>
  <c r="AI316" i="19"/>
  <c r="AG316" i="19"/>
  <c r="P316" i="19"/>
  <c r="BK315" i="19"/>
  <c r="BJ315" i="19"/>
  <c r="BI315" i="19"/>
  <c r="BH315" i="19"/>
  <c r="BG315" i="19"/>
  <c r="BF315" i="19"/>
  <c r="BE315" i="19"/>
  <c r="BD315" i="19"/>
  <c r="BC315" i="19"/>
  <c r="BB315" i="19"/>
  <c r="BA315" i="19"/>
  <c r="AZ315" i="19"/>
  <c r="AY315" i="19"/>
  <c r="AX315" i="19"/>
  <c r="AW315" i="19"/>
  <c r="AV315" i="19"/>
  <c r="AT315" i="19"/>
  <c r="AS315" i="19"/>
  <c r="AR315" i="19"/>
  <c r="AQ315" i="19"/>
  <c r="AP315" i="19"/>
  <c r="AO315" i="19"/>
  <c r="AN315" i="19"/>
  <c r="AM315" i="19"/>
  <c r="AL315" i="19"/>
  <c r="AK315" i="19"/>
  <c r="AJ315" i="19"/>
  <c r="AI315" i="19"/>
  <c r="AU315" i="19" s="1"/>
  <c r="AG315" i="19"/>
  <c r="P315" i="19"/>
  <c r="BK314" i="19"/>
  <c r="BJ314" i="19"/>
  <c r="BI314" i="19"/>
  <c r="BH314" i="19"/>
  <c r="BG314" i="19"/>
  <c r="BF314" i="19"/>
  <c r="BE314" i="19"/>
  <c r="BD314" i="19"/>
  <c r="BC314" i="19"/>
  <c r="BB314" i="19"/>
  <c r="BA314" i="19"/>
  <c r="AZ314" i="19"/>
  <c r="AY314" i="19"/>
  <c r="AX314" i="19"/>
  <c r="AW314" i="19"/>
  <c r="AV314" i="19"/>
  <c r="AT314" i="19"/>
  <c r="AS314" i="19"/>
  <c r="AR314" i="19"/>
  <c r="AQ314" i="19"/>
  <c r="AP314" i="19"/>
  <c r="AO314" i="19"/>
  <c r="AN314" i="19"/>
  <c r="AM314" i="19"/>
  <c r="AL314" i="19"/>
  <c r="AK314" i="19"/>
  <c r="AJ314" i="19"/>
  <c r="AI314" i="19"/>
  <c r="AG314" i="19"/>
  <c r="P314" i="19"/>
  <c r="BK313" i="19"/>
  <c r="BJ313" i="19"/>
  <c r="BI313" i="19"/>
  <c r="BH313" i="19"/>
  <c r="BG313" i="19"/>
  <c r="BF313" i="19"/>
  <c r="BE313" i="19"/>
  <c r="BD313" i="19"/>
  <c r="BC313" i="19"/>
  <c r="BB313" i="19"/>
  <c r="BA313" i="19"/>
  <c r="AZ313" i="19"/>
  <c r="AY313" i="19"/>
  <c r="AX313" i="19"/>
  <c r="AW313" i="19"/>
  <c r="AV313" i="19"/>
  <c r="AT313" i="19"/>
  <c r="AS313" i="19"/>
  <c r="AR313" i="19"/>
  <c r="AQ313" i="19"/>
  <c r="AP313" i="19"/>
  <c r="AO313" i="19"/>
  <c r="AN313" i="19"/>
  <c r="AM313" i="19"/>
  <c r="AL313" i="19"/>
  <c r="AK313" i="19"/>
  <c r="AJ313" i="19"/>
  <c r="AI313" i="19"/>
  <c r="AU313" i="19" s="1"/>
  <c r="AG313" i="19"/>
  <c r="P313" i="19"/>
  <c r="BK312" i="19"/>
  <c r="BJ312" i="19"/>
  <c r="BI312" i="19"/>
  <c r="BH312" i="19"/>
  <c r="BG312" i="19"/>
  <c r="BF312" i="19"/>
  <c r="BE312" i="19"/>
  <c r="BD312" i="19"/>
  <c r="BC312" i="19"/>
  <c r="BB312" i="19"/>
  <c r="BA312" i="19"/>
  <c r="AZ312" i="19"/>
  <c r="AY312" i="19"/>
  <c r="AX312" i="19"/>
  <c r="AW312" i="19"/>
  <c r="AV312" i="19"/>
  <c r="AT312" i="19"/>
  <c r="AS312" i="19"/>
  <c r="AR312" i="19"/>
  <c r="AQ312" i="19"/>
  <c r="AP312" i="19"/>
  <c r="AO312" i="19"/>
  <c r="AN312" i="19"/>
  <c r="AM312" i="19"/>
  <c r="AL312" i="19"/>
  <c r="AK312" i="19"/>
  <c r="AJ312" i="19"/>
  <c r="AI312" i="19"/>
  <c r="AG312" i="19"/>
  <c r="P312" i="19"/>
  <c r="BK311" i="19"/>
  <c r="BJ311" i="19"/>
  <c r="BI311" i="19"/>
  <c r="BH311" i="19"/>
  <c r="BG311" i="19"/>
  <c r="BF311" i="19"/>
  <c r="BE311" i="19"/>
  <c r="BD311" i="19"/>
  <c r="BC311" i="19"/>
  <c r="BB311" i="19"/>
  <c r="BA311" i="19"/>
  <c r="AZ311" i="19"/>
  <c r="AY311" i="19"/>
  <c r="AX311" i="19"/>
  <c r="AW311" i="19"/>
  <c r="AV311" i="19"/>
  <c r="AT311" i="19"/>
  <c r="AS311" i="19"/>
  <c r="AR311" i="19"/>
  <c r="AQ311" i="19"/>
  <c r="AP311" i="19"/>
  <c r="AO311" i="19"/>
  <c r="AN311" i="19"/>
  <c r="AM311" i="19"/>
  <c r="AL311" i="19"/>
  <c r="AK311" i="19"/>
  <c r="AJ311" i="19"/>
  <c r="AI311" i="19"/>
  <c r="AU311" i="19" s="1"/>
  <c r="AG311" i="19"/>
  <c r="P311" i="19"/>
  <c r="BK310" i="19"/>
  <c r="BJ310" i="19"/>
  <c r="BI310" i="19"/>
  <c r="BH310" i="19"/>
  <c r="BG310" i="19"/>
  <c r="BF310" i="19"/>
  <c r="BE310" i="19"/>
  <c r="BD310" i="19"/>
  <c r="BC310" i="19"/>
  <c r="BB310" i="19"/>
  <c r="BA310" i="19"/>
  <c r="AZ310" i="19"/>
  <c r="AY310" i="19"/>
  <c r="AX310" i="19"/>
  <c r="AW310" i="19"/>
  <c r="AV310" i="19"/>
  <c r="AT310" i="19"/>
  <c r="AS310" i="19"/>
  <c r="AR310" i="19"/>
  <c r="AQ310" i="19"/>
  <c r="AP310" i="19"/>
  <c r="AO310" i="19"/>
  <c r="AN310" i="19"/>
  <c r="AM310" i="19"/>
  <c r="AL310" i="19"/>
  <c r="AK310" i="19"/>
  <c r="AJ310" i="19"/>
  <c r="AI310" i="19"/>
  <c r="AG310" i="19"/>
  <c r="P310" i="19"/>
  <c r="BK309" i="19"/>
  <c r="BJ309" i="19"/>
  <c r="BI309" i="19"/>
  <c r="BH309" i="19"/>
  <c r="BG309" i="19"/>
  <c r="BF309" i="19"/>
  <c r="BE309" i="19"/>
  <c r="BD309" i="19"/>
  <c r="BC309" i="19"/>
  <c r="BB309" i="19"/>
  <c r="BA309" i="19"/>
  <c r="AZ309" i="19"/>
  <c r="AY309" i="19"/>
  <c r="AX309" i="19"/>
  <c r="AW309" i="19"/>
  <c r="AV309" i="19"/>
  <c r="AT309" i="19"/>
  <c r="AS309" i="19"/>
  <c r="AR309" i="19"/>
  <c r="AQ309" i="19"/>
  <c r="AP309" i="19"/>
  <c r="AO309" i="19"/>
  <c r="AN309" i="19"/>
  <c r="AM309" i="19"/>
  <c r="AL309" i="19"/>
  <c r="AK309" i="19"/>
  <c r="AJ309" i="19"/>
  <c r="AI309" i="19"/>
  <c r="AU309" i="19" s="1"/>
  <c r="AG309" i="19"/>
  <c r="P309" i="19"/>
  <c r="BK308" i="19"/>
  <c r="BJ308" i="19"/>
  <c r="BI308" i="19"/>
  <c r="BH308" i="19"/>
  <c r="BG308" i="19"/>
  <c r="BF308" i="19"/>
  <c r="BE308" i="19"/>
  <c r="BD308" i="19"/>
  <c r="BC308" i="19"/>
  <c r="BB308" i="19"/>
  <c r="BA308" i="19"/>
  <c r="AZ308" i="19"/>
  <c r="AY308" i="19"/>
  <c r="AX308" i="19"/>
  <c r="AW308" i="19"/>
  <c r="AV308" i="19"/>
  <c r="AT308" i="19"/>
  <c r="AS308" i="19"/>
  <c r="AR308" i="19"/>
  <c r="AQ308" i="19"/>
  <c r="AP308" i="19"/>
  <c r="AO308" i="19"/>
  <c r="AN308" i="19"/>
  <c r="AM308" i="19"/>
  <c r="AL308" i="19"/>
  <c r="AK308" i="19"/>
  <c r="AJ308" i="19"/>
  <c r="AI308" i="19"/>
  <c r="AG308" i="19"/>
  <c r="P308" i="19"/>
  <c r="BK307" i="19"/>
  <c r="BJ307" i="19"/>
  <c r="BI307" i="19"/>
  <c r="BH307" i="19"/>
  <c r="BG307" i="19"/>
  <c r="BF307" i="19"/>
  <c r="BE307" i="19"/>
  <c r="BD307" i="19"/>
  <c r="BC307" i="19"/>
  <c r="BB307" i="19"/>
  <c r="BA307" i="19"/>
  <c r="AZ307" i="19"/>
  <c r="AY307" i="19"/>
  <c r="AX307" i="19"/>
  <c r="AW307" i="19"/>
  <c r="AV307" i="19"/>
  <c r="AT307" i="19"/>
  <c r="AS307" i="19"/>
  <c r="AR307" i="19"/>
  <c r="AQ307" i="19"/>
  <c r="AP307" i="19"/>
  <c r="AO307" i="19"/>
  <c r="AN307" i="19"/>
  <c r="AM307" i="19"/>
  <c r="AL307" i="19"/>
  <c r="AK307" i="19"/>
  <c r="AJ307" i="19"/>
  <c r="AI307" i="19"/>
  <c r="AU307" i="19" s="1"/>
  <c r="AG307" i="19"/>
  <c r="P307" i="19"/>
  <c r="BK306" i="19"/>
  <c r="BJ306" i="19"/>
  <c r="BI306" i="19"/>
  <c r="BH306" i="19"/>
  <c r="BG306" i="19"/>
  <c r="BF306" i="19"/>
  <c r="BE306" i="19"/>
  <c r="BD306" i="19"/>
  <c r="BC306" i="19"/>
  <c r="BB306" i="19"/>
  <c r="BA306" i="19"/>
  <c r="AZ306" i="19"/>
  <c r="AY306" i="19"/>
  <c r="AX306" i="19"/>
  <c r="AW306" i="19"/>
  <c r="AV306" i="19"/>
  <c r="AT306" i="19"/>
  <c r="AS306" i="19"/>
  <c r="AR306" i="19"/>
  <c r="AQ306" i="19"/>
  <c r="AP306" i="19"/>
  <c r="AO306" i="19"/>
  <c r="AN306" i="19"/>
  <c r="AM306" i="19"/>
  <c r="AL306" i="19"/>
  <c r="AK306" i="19"/>
  <c r="AJ306" i="19"/>
  <c r="AI306" i="19"/>
  <c r="AG306" i="19"/>
  <c r="P306" i="19"/>
  <c r="BK305" i="19"/>
  <c r="BJ305" i="19"/>
  <c r="BI305" i="19"/>
  <c r="BH305" i="19"/>
  <c r="BG305" i="19"/>
  <c r="BF305" i="19"/>
  <c r="BE305" i="19"/>
  <c r="BD305" i="19"/>
  <c r="BC305" i="19"/>
  <c r="BB305" i="19"/>
  <c r="BA305" i="19"/>
  <c r="AZ305" i="19"/>
  <c r="AY305" i="19"/>
  <c r="AX305" i="19"/>
  <c r="AW305" i="19"/>
  <c r="AV305" i="19"/>
  <c r="AT305" i="19"/>
  <c r="AS305" i="19"/>
  <c r="AR305" i="19"/>
  <c r="AQ305" i="19"/>
  <c r="AP305" i="19"/>
  <c r="AO305" i="19"/>
  <c r="AN305" i="19"/>
  <c r="AM305" i="19"/>
  <c r="AL305" i="19"/>
  <c r="AK305" i="19"/>
  <c r="AJ305" i="19"/>
  <c r="AI305" i="19"/>
  <c r="AU305" i="19" s="1"/>
  <c r="AG305" i="19"/>
  <c r="P305" i="19"/>
  <c r="BK304" i="19"/>
  <c r="BJ304" i="19"/>
  <c r="BI304" i="19"/>
  <c r="BH304" i="19"/>
  <c r="BG304" i="19"/>
  <c r="BF304" i="19"/>
  <c r="BE304" i="19"/>
  <c r="BD304" i="19"/>
  <c r="BC304" i="19"/>
  <c r="BB304" i="19"/>
  <c r="BA304" i="19"/>
  <c r="AZ304" i="19"/>
  <c r="AY304" i="19"/>
  <c r="AX304" i="19"/>
  <c r="AW304" i="19"/>
  <c r="AV304" i="19"/>
  <c r="AT304" i="19"/>
  <c r="AS304" i="19"/>
  <c r="AR304" i="19"/>
  <c r="AQ304" i="19"/>
  <c r="AP304" i="19"/>
  <c r="AO304" i="19"/>
  <c r="AN304" i="19"/>
  <c r="AM304" i="19"/>
  <c r="AL304" i="19"/>
  <c r="AK304" i="19"/>
  <c r="AJ304" i="19"/>
  <c r="AI304" i="19"/>
  <c r="AG304" i="19"/>
  <c r="P304" i="19"/>
  <c r="BK303" i="19"/>
  <c r="BJ303" i="19"/>
  <c r="BI303" i="19"/>
  <c r="BH303" i="19"/>
  <c r="BG303" i="19"/>
  <c r="BF303" i="19"/>
  <c r="BE303" i="19"/>
  <c r="BD303" i="19"/>
  <c r="BC303" i="19"/>
  <c r="BB303" i="19"/>
  <c r="BA303" i="19"/>
  <c r="AZ303" i="19"/>
  <c r="AY303" i="19"/>
  <c r="AX303" i="19"/>
  <c r="AW303" i="19"/>
  <c r="AV303" i="19"/>
  <c r="AT303" i="19"/>
  <c r="AS303" i="19"/>
  <c r="AR303" i="19"/>
  <c r="AQ303" i="19"/>
  <c r="AP303" i="19"/>
  <c r="AO303" i="19"/>
  <c r="AN303" i="19"/>
  <c r="AM303" i="19"/>
  <c r="AL303" i="19"/>
  <c r="AK303" i="19"/>
  <c r="AJ303" i="19"/>
  <c r="AI303" i="19"/>
  <c r="AU303" i="19" s="1"/>
  <c r="AG303" i="19"/>
  <c r="P303" i="19"/>
  <c r="BK302" i="19"/>
  <c r="BJ302" i="19"/>
  <c r="BI302" i="19"/>
  <c r="BH302" i="19"/>
  <c r="BG302" i="19"/>
  <c r="BF302" i="19"/>
  <c r="BE302" i="19"/>
  <c r="BD302" i="19"/>
  <c r="BC302" i="19"/>
  <c r="BB302" i="19"/>
  <c r="BA302" i="19"/>
  <c r="AZ302" i="19"/>
  <c r="AY302" i="19"/>
  <c r="AX302" i="19"/>
  <c r="AW302" i="19"/>
  <c r="AV302" i="19"/>
  <c r="AT302" i="19"/>
  <c r="AS302" i="19"/>
  <c r="AR302" i="19"/>
  <c r="AQ302" i="19"/>
  <c r="AP302" i="19"/>
  <c r="AO302" i="19"/>
  <c r="AN302" i="19"/>
  <c r="AM302" i="19"/>
  <c r="AL302" i="19"/>
  <c r="AK302" i="19"/>
  <c r="AJ302" i="19"/>
  <c r="AI302" i="19"/>
  <c r="AG302" i="19"/>
  <c r="P302" i="19"/>
  <c r="BK301" i="19"/>
  <c r="BJ301" i="19"/>
  <c r="BI301" i="19"/>
  <c r="BH301" i="19"/>
  <c r="BG301" i="19"/>
  <c r="BF301" i="19"/>
  <c r="BE301" i="19"/>
  <c r="BD301" i="19"/>
  <c r="BC301" i="19"/>
  <c r="BB301" i="19"/>
  <c r="BA301" i="19"/>
  <c r="AZ301" i="19"/>
  <c r="AY301" i="19"/>
  <c r="AX301" i="19"/>
  <c r="AW301" i="19"/>
  <c r="AV301" i="19"/>
  <c r="AT301" i="19"/>
  <c r="AS301" i="19"/>
  <c r="AR301" i="19"/>
  <c r="AQ301" i="19"/>
  <c r="AP301" i="19"/>
  <c r="AO301" i="19"/>
  <c r="AN301" i="19"/>
  <c r="AM301" i="19"/>
  <c r="AL301" i="19"/>
  <c r="AK301" i="19"/>
  <c r="AJ301" i="19"/>
  <c r="AI301" i="19"/>
  <c r="AU301" i="19" s="1"/>
  <c r="AG301" i="19"/>
  <c r="P301" i="19"/>
  <c r="BK300" i="19"/>
  <c r="BJ300" i="19"/>
  <c r="BI300" i="19"/>
  <c r="BH300" i="19"/>
  <c r="BG300" i="19"/>
  <c r="BF300" i="19"/>
  <c r="BE300" i="19"/>
  <c r="BD300" i="19"/>
  <c r="BC300" i="19"/>
  <c r="BB300" i="19"/>
  <c r="BA300" i="19"/>
  <c r="AZ300" i="19"/>
  <c r="AY300" i="19"/>
  <c r="AX300" i="19"/>
  <c r="AW300" i="19"/>
  <c r="AV300" i="19"/>
  <c r="AT300" i="19"/>
  <c r="AS300" i="19"/>
  <c r="AR300" i="19"/>
  <c r="AQ300" i="19"/>
  <c r="AP300" i="19"/>
  <c r="AO300" i="19"/>
  <c r="AN300" i="19"/>
  <c r="AM300" i="19"/>
  <c r="AL300" i="19"/>
  <c r="AK300" i="19"/>
  <c r="AJ300" i="19"/>
  <c r="AI300" i="19"/>
  <c r="AG300" i="19"/>
  <c r="P300" i="19"/>
  <c r="BK299" i="19"/>
  <c r="BJ299" i="19"/>
  <c r="BI299" i="19"/>
  <c r="BH299" i="19"/>
  <c r="BG299" i="19"/>
  <c r="BF299" i="19"/>
  <c r="BE299" i="19"/>
  <c r="BD299" i="19"/>
  <c r="BC299" i="19"/>
  <c r="BB299" i="19"/>
  <c r="BA299" i="19"/>
  <c r="AZ299" i="19"/>
  <c r="AY299" i="19"/>
  <c r="AX299" i="19"/>
  <c r="AW299" i="19"/>
  <c r="AV299" i="19"/>
  <c r="AT299" i="19"/>
  <c r="AS299" i="19"/>
  <c r="AR299" i="19"/>
  <c r="AQ299" i="19"/>
  <c r="AP299" i="19"/>
  <c r="AO299" i="19"/>
  <c r="AN299" i="19"/>
  <c r="AM299" i="19"/>
  <c r="AL299" i="19"/>
  <c r="AK299" i="19"/>
  <c r="AJ299" i="19"/>
  <c r="AI299" i="19"/>
  <c r="AU299" i="19" s="1"/>
  <c r="AG299" i="19"/>
  <c r="P299" i="19"/>
  <c r="BK298" i="19"/>
  <c r="BJ298" i="19"/>
  <c r="BI298" i="19"/>
  <c r="BH298" i="19"/>
  <c r="BG298" i="19"/>
  <c r="BF298" i="19"/>
  <c r="BE298" i="19"/>
  <c r="BD298" i="19"/>
  <c r="BC298" i="19"/>
  <c r="BB298" i="19"/>
  <c r="BA298" i="19"/>
  <c r="AZ298" i="19"/>
  <c r="AY298" i="19"/>
  <c r="AX298" i="19"/>
  <c r="AW298" i="19"/>
  <c r="AV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G298" i="19"/>
  <c r="P298" i="19"/>
  <c r="BK297" i="19"/>
  <c r="BJ297" i="19"/>
  <c r="BI297" i="19"/>
  <c r="BH297" i="19"/>
  <c r="BG297" i="19"/>
  <c r="BF297" i="19"/>
  <c r="BE297" i="19"/>
  <c r="BD297" i="19"/>
  <c r="BC297" i="19"/>
  <c r="BB297" i="19"/>
  <c r="BA297" i="19"/>
  <c r="AZ297" i="19"/>
  <c r="AY297" i="19"/>
  <c r="AX297" i="19"/>
  <c r="AW297" i="19"/>
  <c r="AV297" i="19"/>
  <c r="AT297" i="19"/>
  <c r="AS297" i="19"/>
  <c r="AR297" i="19"/>
  <c r="AQ297" i="19"/>
  <c r="AP297" i="19"/>
  <c r="AO297" i="19"/>
  <c r="AN297" i="19"/>
  <c r="AM297" i="19"/>
  <c r="AL297" i="19"/>
  <c r="AK297" i="19"/>
  <c r="AJ297" i="19"/>
  <c r="AI297" i="19"/>
  <c r="AU297" i="19" s="1"/>
  <c r="AG297" i="19"/>
  <c r="P297" i="19"/>
  <c r="BK296" i="19"/>
  <c r="BJ296" i="19"/>
  <c r="BI296" i="19"/>
  <c r="BH296" i="19"/>
  <c r="BG296" i="19"/>
  <c r="BF296" i="19"/>
  <c r="BE296" i="19"/>
  <c r="BD296" i="19"/>
  <c r="BC296" i="19"/>
  <c r="BB296" i="19"/>
  <c r="BA296" i="19"/>
  <c r="AZ296" i="19"/>
  <c r="AY296" i="19"/>
  <c r="AX296" i="19"/>
  <c r="AW296" i="19"/>
  <c r="AV296" i="19"/>
  <c r="AT296" i="19"/>
  <c r="AS296" i="19"/>
  <c r="AR296" i="19"/>
  <c r="AQ296" i="19"/>
  <c r="AP296" i="19"/>
  <c r="AO296" i="19"/>
  <c r="AN296" i="19"/>
  <c r="AM296" i="19"/>
  <c r="AL296" i="19"/>
  <c r="AK296" i="19"/>
  <c r="AJ296" i="19"/>
  <c r="AI296" i="19"/>
  <c r="AG296" i="19"/>
  <c r="P296" i="19"/>
  <c r="BK295" i="19"/>
  <c r="BJ295" i="19"/>
  <c r="BI295" i="19"/>
  <c r="BH295" i="19"/>
  <c r="BG295" i="19"/>
  <c r="BF295" i="19"/>
  <c r="BE295" i="19"/>
  <c r="BD295" i="19"/>
  <c r="BC295" i="19"/>
  <c r="BB295" i="19"/>
  <c r="BA295" i="19"/>
  <c r="AZ295" i="19"/>
  <c r="AY295" i="19"/>
  <c r="AX295" i="19"/>
  <c r="AW295" i="19"/>
  <c r="AV295" i="19"/>
  <c r="AT295" i="19"/>
  <c r="AS295" i="19"/>
  <c r="AR295" i="19"/>
  <c r="AQ295" i="19"/>
  <c r="AP295" i="19"/>
  <c r="AO295" i="19"/>
  <c r="AN295" i="19"/>
  <c r="AM295" i="19"/>
  <c r="AL295" i="19"/>
  <c r="AK295" i="19"/>
  <c r="AJ295" i="19"/>
  <c r="AI295" i="19"/>
  <c r="AU295" i="19" s="1"/>
  <c r="AG295" i="19"/>
  <c r="P295" i="19"/>
  <c r="BK294" i="19"/>
  <c r="BJ294" i="19"/>
  <c r="BI294" i="19"/>
  <c r="BH294" i="19"/>
  <c r="BG294" i="19"/>
  <c r="BF294" i="19"/>
  <c r="BE294" i="19"/>
  <c r="BD294" i="19"/>
  <c r="BC294" i="19"/>
  <c r="BB294" i="19"/>
  <c r="BA294" i="19"/>
  <c r="AZ294" i="19"/>
  <c r="AY294" i="19"/>
  <c r="AX294" i="19"/>
  <c r="AW294" i="19"/>
  <c r="AV294" i="19"/>
  <c r="AT294" i="19"/>
  <c r="AS294" i="19"/>
  <c r="AR294" i="19"/>
  <c r="AQ294" i="19"/>
  <c r="AP294" i="19"/>
  <c r="AO294" i="19"/>
  <c r="AN294" i="19"/>
  <c r="AM294" i="19"/>
  <c r="AL294" i="19"/>
  <c r="AK294" i="19"/>
  <c r="AJ294" i="19"/>
  <c r="AI294" i="19"/>
  <c r="AG294" i="19"/>
  <c r="P294" i="19"/>
  <c r="BK293" i="19"/>
  <c r="BJ293" i="19"/>
  <c r="BI293" i="19"/>
  <c r="BH293" i="19"/>
  <c r="BG293" i="19"/>
  <c r="BF293" i="19"/>
  <c r="BE293" i="19"/>
  <c r="BD293" i="19"/>
  <c r="BC293" i="19"/>
  <c r="BB293" i="19"/>
  <c r="BA293" i="19"/>
  <c r="AZ293" i="19"/>
  <c r="AY293" i="19"/>
  <c r="AX293" i="19"/>
  <c r="AW293" i="19"/>
  <c r="AV293" i="19"/>
  <c r="AT293" i="19"/>
  <c r="AS293" i="19"/>
  <c r="AR293" i="19"/>
  <c r="AQ293" i="19"/>
  <c r="AP293" i="19"/>
  <c r="AO293" i="19"/>
  <c r="AN293" i="19"/>
  <c r="AM293" i="19"/>
  <c r="AL293" i="19"/>
  <c r="AK293" i="19"/>
  <c r="AJ293" i="19"/>
  <c r="AI293" i="19"/>
  <c r="AU293" i="19" s="1"/>
  <c r="AG293" i="19"/>
  <c r="P293" i="19"/>
  <c r="BK292" i="19"/>
  <c r="BJ292" i="19"/>
  <c r="BI292" i="19"/>
  <c r="BH292" i="19"/>
  <c r="BG292" i="19"/>
  <c r="BF292" i="19"/>
  <c r="BE292" i="19"/>
  <c r="BD292" i="19"/>
  <c r="BC292" i="19"/>
  <c r="BB292" i="19"/>
  <c r="BA292" i="19"/>
  <c r="AZ292" i="19"/>
  <c r="BL292" i="19" s="1"/>
  <c r="AY292" i="19"/>
  <c r="AX292" i="19"/>
  <c r="AW292" i="19"/>
  <c r="AV292" i="19"/>
  <c r="AT292" i="19"/>
  <c r="AS292" i="19"/>
  <c r="AR292" i="19"/>
  <c r="AQ292" i="19"/>
  <c r="AP292" i="19"/>
  <c r="AO292" i="19"/>
  <c r="AN292" i="19"/>
  <c r="AM292" i="19"/>
  <c r="AL292" i="19"/>
  <c r="AK292" i="19"/>
  <c r="AJ292" i="19"/>
  <c r="AI292" i="19"/>
  <c r="AG292" i="19"/>
  <c r="P292" i="19"/>
  <c r="BK291" i="19"/>
  <c r="BJ291" i="19"/>
  <c r="BI291" i="19"/>
  <c r="BH291" i="19"/>
  <c r="BG291" i="19"/>
  <c r="BF291" i="19"/>
  <c r="BE291" i="19"/>
  <c r="BD291" i="19"/>
  <c r="BC291" i="19"/>
  <c r="BB291" i="19"/>
  <c r="BA291" i="19"/>
  <c r="AZ291" i="19"/>
  <c r="AY291" i="19"/>
  <c r="AX291" i="19"/>
  <c r="AW291" i="19"/>
  <c r="AV291" i="19"/>
  <c r="AT291" i="19"/>
  <c r="AS291" i="19"/>
  <c r="AR291" i="19"/>
  <c r="AQ291" i="19"/>
  <c r="AP291" i="19"/>
  <c r="AO291" i="19"/>
  <c r="AN291" i="19"/>
  <c r="AM291" i="19"/>
  <c r="AL291" i="19"/>
  <c r="AK291" i="19"/>
  <c r="AJ291" i="19"/>
  <c r="AI291" i="19"/>
  <c r="AG291" i="19"/>
  <c r="P291" i="19"/>
  <c r="BK290" i="19"/>
  <c r="BJ290" i="19"/>
  <c r="BI290" i="19"/>
  <c r="BH290" i="19"/>
  <c r="BG290" i="19"/>
  <c r="BF290" i="19"/>
  <c r="BE290" i="19"/>
  <c r="BD290" i="19"/>
  <c r="BC290" i="19"/>
  <c r="BB290" i="19"/>
  <c r="BA290" i="19"/>
  <c r="AZ290" i="19"/>
  <c r="BL290" i="19" s="1"/>
  <c r="AY290" i="19"/>
  <c r="AX290" i="19"/>
  <c r="AW290" i="19"/>
  <c r="AV290" i="19"/>
  <c r="AT290" i="19"/>
  <c r="AS290" i="19"/>
  <c r="AR290" i="19"/>
  <c r="AQ290" i="19"/>
  <c r="AP290" i="19"/>
  <c r="AO290" i="19"/>
  <c r="AN290" i="19"/>
  <c r="AM290" i="19"/>
  <c r="AL290" i="19"/>
  <c r="AK290" i="19"/>
  <c r="AJ290" i="19"/>
  <c r="AI290" i="19"/>
  <c r="AG290" i="19"/>
  <c r="P290" i="19"/>
  <c r="BK289" i="19"/>
  <c r="BJ289" i="19"/>
  <c r="BI289" i="19"/>
  <c r="BH289" i="19"/>
  <c r="BG289" i="19"/>
  <c r="BF289" i="19"/>
  <c r="BE289" i="19"/>
  <c r="BD289" i="19"/>
  <c r="BC289" i="19"/>
  <c r="BB289" i="19"/>
  <c r="BA289" i="19"/>
  <c r="AZ289" i="19"/>
  <c r="AY289" i="19"/>
  <c r="AX289" i="19"/>
  <c r="AW289" i="19"/>
  <c r="AV289" i="19"/>
  <c r="AT289" i="19"/>
  <c r="AS289" i="19"/>
  <c r="AR289" i="19"/>
  <c r="AQ289" i="19"/>
  <c r="AP289" i="19"/>
  <c r="AO289" i="19"/>
  <c r="AN289" i="19"/>
  <c r="AM289" i="19"/>
  <c r="AL289" i="19"/>
  <c r="AK289" i="19"/>
  <c r="AJ289" i="19"/>
  <c r="AI289" i="19"/>
  <c r="AU289" i="19" s="1"/>
  <c r="AG289" i="19"/>
  <c r="P289" i="19"/>
  <c r="BK288" i="19"/>
  <c r="BJ288" i="19"/>
  <c r="BI288" i="19"/>
  <c r="BH288" i="19"/>
  <c r="BG288" i="19"/>
  <c r="BF288" i="19"/>
  <c r="BE288" i="19"/>
  <c r="BD288" i="19"/>
  <c r="BC288" i="19"/>
  <c r="BB288" i="19"/>
  <c r="BA288" i="19"/>
  <c r="AZ288" i="19"/>
  <c r="BL288" i="19" s="1"/>
  <c r="AY288" i="19"/>
  <c r="AX288" i="19"/>
  <c r="AW288" i="19"/>
  <c r="AV288" i="19"/>
  <c r="AT288" i="19"/>
  <c r="AS288" i="19"/>
  <c r="AR288" i="19"/>
  <c r="AQ288" i="19"/>
  <c r="AP288" i="19"/>
  <c r="AO288" i="19"/>
  <c r="AN288" i="19"/>
  <c r="AM288" i="19"/>
  <c r="AL288" i="19"/>
  <c r="AK288" i="19"/>
  <c r="AJ288" i="19"/>
  <c r="AI288" i="19"/>
  <c r="AG288" i="19"/>
  <c r="P288" i="19"/>
  <c r="BK287" i="19"/>
  <c r="BJ287" i="19"/>
  <c r="BI287" i="19"/>
  <c r="BH287" i="19"/>
  <c r="BG287" i="19"/>
  <c r="BF287" i="19"/>
  <c r="BE287" i="19"/>
  <c r="BD287" i="19"/>
  <c r="BC287" i="19"/>
  <c r="BB287" i="19"/>
  <c r="BA287" i="19"/>
  <c r="AZ287" i="19"/>
  <c r="AY287" i="19"/>
  <c r="AX287" i="19"/>
  <c r="AW287" i="19"/>
  <c r="AV287" i="19"/>
  <c r="AT287" i="19"/>
  <c r="AS287" i="19"/>
  <c r="AR287" i="19"/>
  <c r="AQ287" i="19"/>
  <c r="AP287" i="19"/>
  <c r="AO287" i="19"/>
  <c r="AN287" i="19"/>
  <c r="AM287" i="19"/>
  <c r="AL287" i="19"/>
  <c r="AK287" i="19"/>
  <c r="AJ287" i="19"/>
  <c r="AI287" i="19"/>
  <c r="AG287" i="19"/>
  <c r="P287" i="19"/>
  <c r="BK286" i="19"/>
  <c r="BJ286" i="19"/>
  <c r="BI286" i="19"/>
  <c r="BH286" i="19"/>
  <c r="BG286" i="19"/>
  <c r="BF286" i="19"/>
  <c r="BE286" i="19"/>
  <c r="BD286" i="19"/>
  <c r="BC286" i="19"/>
  <c r="BB286" i="19"/>
  <c r="BA286" i="19"/>
  <c r="AZ286" i="19"/>
  <c r="AY286" i="19"/>
  <c r="AX286" i="19"/>
  <c r="AW286" i="19"/>
  <c r="AV286" i="19"/>
  <c r="AT286" i="19"/>
  <c r="AS286" i="19"/>
  <c r="AR286" i="19"/>
  <c r="AQ286" i="19"/>
  <c r="AP286" i="19"/>
  <c r="AO286" i="19"/>
  <c r="AN286" i="19"/>
  <c r="AM286" i="19"/>
  <c r="AL286" i="19"/>
  <c r="AK286" i="19"/>
  <c r="AJ286" i="19"/>
  <c r="AI286" i="19"/>
  <c r="AG286" i="19"/>
  <c r="P286" i="19"/>
  <c r="BK285" i="19"/>
  <c r="BJ285" i="19"/>
  <c r="BI285" i="19"/>
  <c r="BH285" i="19"/>
  <c r="BG285" i="19"/>
  <c r="BF285" i="19"/>
  <c r="BE285" i="19"/>
  <c r="BD285" i="19"/>
  <c r="BC285" i="19"/>
  <c r="BB285" i="19"/>
  <c r="BA285" i="19"/>
  <c r="AZ285" i="19"/>
  <c r="AY285" i="19"/>
  <c r="AX285" i="19"/>
  <c r="AW285" i="19"/>
  <c r="AV285" i="19"/>
  <c r="AT285" i="19"/>
  <c r="AS285" i="19"/>
  <c r="AR285" i="19"/>
  <c r="AQ285" i="19"/>
  <c r="AP285" i="19"/>
  <c r="AO285" i="19"/>
  <c r="AN285" i="19"/>
  <c r="AM285" i="19"/>
  <c r="AL285" i="19"/>
  <c r="AK285" i="19"/>
  <c r="AJ285" i="19"/>
  <c r="AI285" i="19"/>
  <c r="AU285" i="19" s="1"/>
  <c r="AG285" i="19"/>
  <c r="P285" i="19"/>
  <c r="BK284" i="19"/>
  <c r="BJ284" i="19"/>
  <c r="BI284" i="19"/>
  <c r="BH284" i="19"/>
  <c r="BG284" i="19"/>
  <c r="BF284" i="19"/>
  <c r="BE284" i="19"/>
  <c r="BD284" i="19"/>
  <c r="BC284" i="19"/>
  <c r="BB284" i="19"/>
  <c r="BA284" i="19"/>
  <c r="AZ284" i="19"/>
  <c r="BL284" i="19" s="1"/>
  <c r="AY284" i="19"/>
  <c r="AX284" i="19"/>
  <c r="AW284" i="19"/>
  <c r="AV284" i="19"/>
  <c r="AT284" i="19"/>
  <c r="AS284" i="19"/>
  <c r="AR284" i="19"/>
  <c r="AQ284" i="19"/>
  <c r="AP284" i="19"/>
  <c r="AO284" i="19"/>
  <c r="AN284" i="19"/>
  <c r="AM284" i="19"/>
  <c r="AL284" i="19"/>
  <c r="AK284" i="19"/>
  <c r="AJ284" i="19"/>
  <c r="AI284" i="19"/>
  <c r="AG284" i="19"/>
  <c r="P284" i="19"/>
  <c r="BK283" i="19"/>
  <c r="BJ283" i="19"/>
  <c r="BI283" i="19"/>
  <c r="BH283" i="19"/>
  <c r="BG283" i="19"/>
  <c r="BF283" i="19"/>
  <c r="BE283" i="19"/>
  <c r="BD283" i="19"/>
  <c r="BC283" i="19"/>
  <c r="BB283" i="19"/>
  <c r="BA283" i="19"/>
  <c r="AZ283" i="19"/>
  <c r="AY283" i="19"/>
  <c r="AX283" i="19"/>
  <c r="AW283" i="19"/>
  <c r="AV283" i="19"/>
  <c r="AT283" i="19"/>
  <c r="AS283" i="19"/>
  <c r="AR283" i="19"/>
  <c r="AQ283" i="19"/>
  <c r="AP283" i="19"/>
  <c r="AO283" i="19"/>
  <c r="AN283" i="19"/>
  <c r="AM283" i="19"/>
  <c r="AL283" i="19"/>
  <c r="AK283" i="19"/>
  <c r="AJ283" i="19"/>
  <c r="AI283" i="19"/>
  <c r="AU283" i="19" s="1"/>
  <c r="AG283" i="19"/>
  <c r="P283" i="19"/>
  <c r="BK282" i="19"/>
  <c r="BJ282" i="19"/>
  <c r="BI282" i="19"/>
  <c r="BH282" i="19"/>
  <c r="BG282" i="19"/>
  <c r="BF282" i="19"/>
  <c r="BE282" i="19"/>
  <c r="BD282" i="19"/>
  <c r="BC282" i="19"/>
  <c r="BB282" i="19"/>
  <c r="BA282" i="19"/>
  <c r="AZ282" i="19"/>
  <c r="BL282" i="19" s="1"/>
  <c r="AY282" i="19"/>
  <c r="AX282" i="19"/>
  <c r="AW282" i="19"/>
  <c r="AV282" i="19"/>
  <c r="AT282" i="19"/>
  <c r="AS282" i="19"/>
  <c r="AR282" i="19"/>
  <c r="AQ282" i="19"/>
  <c r="AP282" i="19"/>
  <c r="AO282" i="19"/>
  <c r="AN282" i="19"/>
  <c r="AM282" i="19"/>
  <c r="AL282" i="19"/>
  <c r="AK282" i="19"/>
  <c r="AJ282" i="19"/>
  <c r="AI282" i="19"/>
  <c r="AU282" i="19" s="1"/>
  <c r="AG282" i="19"/>
  <c r="P282" i="19"/>
  <c r="BK281" i="19"/>
  <c r="BJ281" i="19"/>
  <c r="BI281" i="19"/>
  <c r="BH281" i="19"/>
  <c r="BG281" i="19"/>
  <c r="BF281" i="19"/>
  <c r="BE281" i="19"/>
  <c r="BD281" i="19"/>
  <c r="BC281" i="19"/>
  <c r="BB281" i="19"/>
  <c r="BA281" i="19"/>
  <c r="AZ281" i="19"/>
  <c r="AY281" i="19"/>
  <c r="AX281" i="19"/>
  <c r="AW281" i="19"/>
  <c r="AV281" i="19"/>
  <c r="AT281" i="19"/>
  <c r="AS281" i="19"/>
  <c r="AR281" i="19"/>
  <c r="AQ281" i="19"/>
  <c r="AP281" i="19"/>
  <c r="AO281" i="19"/>
  <c r="AN281" i="19"/>
  <c r="AM281" i="19"/>
  <c r="AL281" i="19"/>
  <c r="AK281" i="19"/>
  <c r="AJ281" i="19"/>
  <c r="AI281" i="19"/>
  <c r="AU281" i="19" s="1"/>
  <c r="AG281" i="19"/>
  <c r="P281" i="19"/>
  <c r="BK280" i="19"/>
  <c r="BJ280" i="19"/>
  <c r="BI280" i="19"/>
  <c r="BH280" i="19"/>
  <c r="BG280" i="19"/>
  <c r="BF280" i="19"/>
  <c r="BE280" i="19"/>
  <c r="BD280" i="19"/>
  <c r="BC280" i="19"/>
  <c r="BB280" i="19"/>
  <c r="BA280" i="19"/>
  <c r="AZ280" i="19"/>
  <c r="BL280" i="19" s="1"/>
  <c r="AY280" i="19"/>
  <c r="AX280" i="19"/>
  <c r="AW280" i="19"/>
  <c r="AV280" i="19"/>
  <c r="AT280" i="19"/>
  <c r="AS280" i="19"/>
  <c r="AR280" i="19"/>
  <c r="AQ280" i="19"/>
  <c r="AP280" i="19"/>
  <c r="AO280" i="19"/>
  <c r="AN280" i="19"/>
  <c r="AM280" i="19"/>
  <c r="AL280" i="19"/>
  <c r="AK280" i="19"/>
  <c r="AJ280" i="19"/>
  <c r="AI280" i="19"/>
  <c r="AU280" i="19" s="1"/>
  <c r="AG280" i="19"/>
  <c r="P280" i="19"/>
  <c r="BK279" i="19"/>
  <c r="BJ279" i="19"/>
  <c r="BI279" i="19"/>
  <c r="BH279" i="19"/>
  <c r="BG279" i="19"/>
  <c r="BF279" i="19"/>
  <c r="BE279" i="19"/>
  <c r="BD279" i="19"/>
  <c r="BC279" i="19"/>
  <c r="BB279" i="19"/>
  <c r="BA279" i="19"/>
  <c r="AZ279" i="19"/>
  <c r="AY279" i="19"/>
  <c r="AX279" i="19"/>
  <c r="AW279" i="19"/>
  <c r="AV279" i="19"/>
  <c r="AT279" i="19"/>
  <c r="AS279" i="19"/>
  <c r="AR279" i="19"/>
  <c r="AQ279" i="19"/>
  <c r="AP279" i="19"/>
  <c r="AO279" i="19"/>
  <c r="AN279" i="19"/>
  <c r="AM279" i="19"/>
  <c r="AL279" i="19"/>
  <c r="AK279" i="19"/>
  <c r="AJ279" i="19"/>
  <c r="AI279" i="19"/>
  <c r="AU279" i="19" s="1"/>
  <c r="AG279" i="19"/>
  <c r="P279" i="19"/>
  <c r="BK278" i="19"/>
  <c r="BJ278" i="19"/>
  <c r="BI278" i="19"/>
  <c r="BH278" i="19"/>
  <c r="BG278" i="19"/>
  <c r="BF278" i="19"/>
  <c r="BE278" i="19"/>
  <c r="BD278" i="19"/>
  <c r="BC278" i="19"/>
  <c r="BB278" i="19"/>
  <c r="BA278" i="19"/>
  <c r="AZ278" i="19"/>
  <c r="BL278" i="19" s="1"/>
  <c r="AY278" i="19"/>
  <c r="AX278" i="19"/>
  <c r="AW278" i="19"/>
  <c r="AV278" i="19"/>
  <c r="AT278" i="19"/>
  <c r="AS278" i="19"/>
  <c r="AR278" i="19"/>
  <c r="AQ278" i="19"/>
  <c r="AP278" i="19"/>
  <c r="AO278" i="19"/>
  <c r="AN278" i="19"/>
  <c r="AM278" i="19"/>
  <c r="AL278" i="19"/>
  <c r="AK278" i="19"/>
  <c r="AJ278" i="19"/>
  <c r="AI278" i="19"/>
  <c r="AU278" i="19" s="1"/>
  <c r="AG278" i="19"/>
  <c r="P278" i="19"/>
  <c r="BK277" i="19"/>
  <c r="BJ277" i="19"/>
  <c r="BI277" i="19"/>
  <c r="BH277" i="19"/>
  <c r="BG277" i="19"/>
  <c r="BF277" i="19"/>
  <c r="BE277" i="19"/>
  <c r="BD277" i="19"/>
  <c r="BC277" i="19"/>
  <c r="BB277" i="19"/>
  <c r="BA277" i="19"/>
  <c r="AZ277" i="19"/>
  <c r="AY277" i="19"/>
  <c r="AX277" i="19"/>
  <c r="AW277" i="19"/>
  <c r="AV277" i="19"/>
  <c r="AT277" i="19"/>
  <c r="AS277" i="19"/>
  <c r="AR277" i="19"/>
  <c r="AQ277" i="19"/>
  <c r="AP277" i="19"/>
  <c r="AO277" i="19"/>
  <c r="AN277" i="19"/>
  <c r="AM277" i="19"/>
  <c r="AL277" i="19"/>
  <c r="AK277" i="19"/>
  <c r="AJ277" i="19"/>
  <c r="AI277" i="19"/>
  <c r="AU277" i="19" s="1"/>
  <c r="AG277" i="19"/>
  <c r="P277" i="19"/>
  <c r="BK276" i="19"/>
  <c r="BJ276" i="19"/>
  <c r="BI276" i="19"/>
  <c r="BH276" i="19"/>
  <c r="BG276" i="19"/>
  <c r="BF276" i="19"/>
  <c r="BE276" i="19"/>
  <c r="BD276" i="19"/>
  <c r="BC276" i="19"/>
  <c r="BB276" i="19"/>
  <c r="BA276" i="19"/>
  <c r="AZ276" i="19"/>
  <c r="BL276" i="19" s="1"/>
  <c r="AY276" i="19"/>
  <c r="AX276" i="19"/>
  <c r="AW276" i="19"/>
  <c r="AV276" i="19"/>
  <c r="AT276" i="19"/>
  <c r="AS276" i="19"/>
  <c r="AR276" i="19"/>
  <c r="AQ276" i="19"/>
  <c r="AP276" i="19"/>
  <c r="AO276" i="19"/>
  <c r="AN276" i="19"/>
  <c r="AM276" i="19"/>
  <c r="AL276" i="19"/>
  <c r="AK276" i="19"/>
  <c r="AJ276" i="19"/>
  <c r="AI276" i="19"/>
  <c r="AU276" i="19" s="1"/>
  <c r="AG276" i="19"/>
  <c r="P276" i="19"/>
  <c r="BK275" i="19"/>
  <c r="BJ275" i="19"/>
  <c r="BI275" i="19"/>
  <c r="BH275" i="19"/>
  <c r="BG275" i="19"/>
  <c r="BF275" i="19"/>
  <c r="BE275" i="19"/>
  <c r="BD275" i="19"/>
  <c r="BC275" i="19"/>
  <c r="BB275" i="19"/>
  <c r="BA275" i="19"/>
  <c r="AZ275" i="19"/>
  <c r="AY275" i="19"/>
  <c r="AX275" i="19"/>
  <c r="AW275" i="19"/>
  <c r="AV275" i="19"/>
  <c r="AT275" i="19"/>
  <c r="AS275" i="19"/>
  <c r="AR275" i="19"/>
  <c r="AQ275" i="19"/>
  <c r="AP275" i="19"/>
  <c r="AO275" i="19"/>
  <c r="AN275" i="19"/>
  <c r="AM275" i="19"/>
  <c r="AL275" i="19"/>
  <c r="AK275" i="19"/>
  <c r="AJ275" i="19"/>
  <c r="AI275" i="19"/>
  <c r="AU275" i="19" s="1"/>
  <c r="AG275" i="19"/>
  <c r="P275" i="19"/>
  <c r="BK274" i="19"/>
  <c r="BJ274" i="19"/>
  <c r="BI274" i="19"/>
  <c r="BH274" i="19"/>
  <c r="BG274" i="19"/>
  <c r="BF274" i="19"/>
  <c r="BE274" i="19"/>
  <c r="BD274" i="19"/>
  <c r="BC274" i="19"/>
  <c r="BB274" i="19"/>
  <c r="BA274" i="19"/>
  <c r="AZ274" i="19"/>
  <c r="BL274" i="19" s="1"/>
  <c r="AY274" i="19"/>
  <c r="AX274" i="19"/>
  <c r="AW274" i="19"/>
  <c r="AV274" i="19"/>
  <c r="AT274" i="19"/>
  <c r="AS274" i="19"/>
  <c r="AR274" i="19"/>
  <c r="AQ274" i="19"/>
  <c r="AP274" i="19"/>
  <c r="AO274" i="19"/>
  <c r="AN274" i="19"/>
  <c r="AM274" i="19"/>
  <c r="AL274" i="19"/>
  <c r="AK274" i="19"/>
  <c r="AJ274" i="19"/>
  <c r="AI274" i="19"/>
  <c r="AU274" i="19" s="1"/>
  <c r="AG274" i="19"/>
  <c r="P274" i="19"/>
  <c r="BK273" i="19"/>
  <c r="BJ273" i="19"/>
  <c r="BI273" i="19"/>
  <c r="BH273" i="19"/>
  <c r="BG273" i="19"/>
  <c r="BF273" i="19"/>
  <c r="BE273" i="19"/>
  <c r="BD273" i="19"/>
  <c r="BC273" i="19"/>
  <c r="BB273" i="19"/>
  <c r="BA273" i="19"/>
  <c r="AZ273" i="19"/>
  <c r="AY273" i="19"/>
  <c r="AX273" i="19"/>
  <c r="AW273" i="19"/>
  <c r="AV273" i="19"/>
  <c r="AT273" i="19"/>
  <c r="AS273" i="19"/>
  <c r="AR273" i="19"/>
  <c r="AQ273" i="19"/>
  <c r="AP273" i="19"/>
  <c r="AO273" i="19"/>
  <c r="AN273" i="19"/>
  <c r="AM273" i="19"/>
  <c r="AL273" i="19"/>
  <c r="AK273" i="19"/>
  <c r="AJ273" i="19"/>
  <c r="AI273" i="19"/>
  <c r="AU273" i="19" s="1"/>
  <c r="AG273" i="19"/>
  <c r="P273" i="19"/>
  <c r="BK272" i="19"/>
  <c r="BJ272" i="19"/>
  <c r="BI272" i="19"/>
  <c r="BH272" i="19"/>
  <c r="BG272" i="19"/>
  <c r="BF272" i="19"/>
  <c r="BE272" i="19"/>
  <c r="BD272" i="19"/>
  <c r="BC272" i="19"/>
  <c r="BB272" i="19"/>
  <c r="BA272" i="19"/>
  <c r="AZ272" i="19"/>
  <c r="BL272" i="19" s="1"/>
  <c r="AY272" i="19"/>
  <c r="AX272" i="19"/>
  <c r="AW272" i="19"/>
  <c r="AV272" i="19"/>
  <c r="AT272" i="19"/>
  <c r="AS272" i="19"/>
  <c r="AR272" i="19"/>
  <c r="AQ272" i="19"/>
  <c r="AP272" i="19"/>
  <c r="AO272" i="19"/>
  <c r="AN272" i="19"/>
  <c r="AM272" i="19"/>
  <c r="AL272" i="19"/>
  <c r="AK272" i="19"/>
  <c r="AJ272" i="19"/>
  <c r="AI272" i="19"/>
  <c r="AU272" i="19" s="1"/>
  <c r="AG272" i="19"/>
  <c r="P272" i="19"/>
  <c r="BK271" i="19"/>
  <c r="BJ271" i="19"/>
  <c r="BI271" i="19"/>
  <c r="BH271" i="19"/>
  <c r="BG271" i="19"/>
  <c r="BF271" i="19"/>
  <c r="BE271" i="19"/>
  <c r="BD271" i="19"/>
  <c r="BC271" i="19"/>
  <c r="BB271" i="19"/>
  <c r="BA271" i="19"/>
  <c r="AZ271" i="19"/>
  <c r="AY271" i="19"/>
  <c r="AX271" i="19"/>
  <c r="AW271" i="19"/>
  <c r="AV271" i="19"/>
  <c r="AT271" i="19"/>
  <c r="AS271" i="19"/>
  <c r="AR271" i="19"/>
  <c r="AQ271" i="19"/>
  <c r="AP271" i="19"/>
  <c r="AO271" i="19"/>
  <c r="AN271" i="19"/>
  <c r="AM271" i="19"/>
  <c r="AL271" i="19"/>
  <c r="AK271" i="19"/>
  <c r="AJ271" i="19"/>
  <c r="AI271" i="19"/>
  <c r="AU271" i="19" s="1"/>
  <c r="AG271" i="19"/>
  <c r="P271" i="19"/>
  <c r="BK270" i="19"/>
  <c r="BJ270" i="19"/>
  <c r="BI270" i="19"/>
  <c r="BH270" i="19"/>
  <c r="BG270" i="19"/>
  <c r="BF270" i="19"/>
  <c r="BE270" i="19"/>
  <c r="BD270" i="19"/>
  <c r="BC270" i="19"/>
  <c r="BB270" i="19"/>
  <c r="BA270" i="19"/>
  <c r="AZ270" i="19"/>
  <c r="BL270" i="19" s="1"/>
  <c r="AY270" i="19"/>
  <c r="AX270" i="19"/>
  <c r="AW270" i="19"/>
  <c r="AV270" i="19"/>
  <c r="AT270" i="19"/>
  <c r="AS270" i="19"/>
  <c r="AR270" i="19"/>
  <c r="AQ270" i="19"/>
  <c r="AP270" i="19"/>
  <c r="AO270" i="19"/>
  <c r="AN270" i="19"/>
  <c r="AM270" i="19"/>
  <c r="AL270" i="19"/>
  <c r="AK270" i="19"/>
  <c r="AJ270" i="19"/>
  <c r="AI270" i="19"/>
  <c r="AU270" i="19" s="1"/>
  <c r="AG270" i="19"/>
  <c r="P270" i="19"/>
  <c r="BK269" i="19"/>
  <c r="BJ269" i="19"/>
  <c r="BI269" i="19"/>
  <c r="BH269" i="19"/>
  <c r="BG269" i="19"/>
  <c r="BF269" i="19"/>
  <c r="BE269" i="19"/>
  <c r="BD269" i="19"/>
  <c r="BC269" i="19"/>
  <c r="BB269" i="19"/>
  <c r="BA269" i="19"/>
  <c r="AZ269" i="19"/>
  <c r="AY269" i="19"/>
  <c r="AX269" i="19"/>
  <c r="AW269" i="19"/>
  <c r="AV269" i="19"/>
  <c r="AT269" i="19"/>
  <c r="AS269" i="19"/>
  <c r="AR269" i="19"/>
  <c r="AQ269" i="19"/>
  <c r="AP269" i="19"/>
  <c r="AO269" i="19"/>
  <c r="AN269" i="19"/>
  <c r="AM269" i="19"/>
  <c r="AL269" i="19"/>
  <c r="AK269" i="19"/>
  <c r="AJ269" i="19"/>
  <c r="AI269" i="19"/>
  <c r="AU269" i="19" s="1"/>
  <c r="AG269" i="19"/>
  <c r="P269" i="19"/>
  <c r="BK268" i="19"/>
  <c r="BJ268" i="19"/>
  <c r="BI268" i="19"/>
  <c r="BH268" i="19"/>
  <c r="BG268" i="19"/>
  <c r="BF268" i="19"/>
  <c r="BE268" i="19"/>
  <c r="BD268" i="19"/>
  <c r="BC268" i="19"/>
  <c r="BB268" i="19"/>
  <c r="BA268" i="19"/>
  <c r="AZ268" i="19"/>
  <c r="BL268" i="19" s="1"/>
  <c r="AY268" i="19"/>
  <c r="AX268" i="19"/>
  <c r="AW268" i="19"/>
  <c r="AV268" i="19"/>
  <c r="AT268" i="19"/>
  <c r="AS268" i="19"/>
  <c r="AR268" i="19"/>
  <c r="AQ268" i="19"/>
  <c r="AP268" i="19"/>
  <c r="AO268" i="19"/>
  <c r="AN268" i="19"/>
  <c r="AM268" i="19"/>
  <c r="AL268" i="19"/>
  <c r="AK268" i="19"/>
  <c r="AJ268" i="19"/>
  <c r="AI268" i="19"/>
  <c r="AU268" i="19" s="1"/>
  <c r="AG268" i="19"/>
  <c r="P268" i="19"/>
  <c r="BK267" i="19"/>
  <c r="BJ267" i="19"/>
  <c r="BI267" i="19"/>
  <c r="BH267" i="19"/>
  <c r="BG267" i="19"/>
  <c r="BF267" i="19"/>
  <c r="BE267" i="19"/>
  <c r="BD267" i="19"/>
  <c r="BC267" i="19"/>
  <c r="BB267" i="19"/>
  <c r="BA267" i="19"/>
  <c r="AZ267" i="19"/>
  <c r="AY267" i="19"/>
  <c r="AX267" i="19"/>
  <c r="AW267" i="19"/>
  <c r="AV267" i="19"/>
  <c r="AT267" i="19"/>
  <c r="AS267" i="19"/>
  <c r="AR267" i="19"/>
  <c r="AQ267" i="19"/>
  <c r="AP267" i="19"/>
  <c r="AO267" i="19"/>
  <c r="AN267" i="19"/>
  <c r="AM267" i="19"/>
  <c r="AL267" i="19"/>
  <c r="AK267" i="19"/>
  <c r="AJ267" i="19"/>
  <c r="AI267" i="19"/>
  <c r="AU267" i="19" s="1"/>
  <c r="AG267" i="19"/>
  <c r="P267" i="19"/>
  <c r="BK266" i="19"/>
  <c r="BJ266" i="19"/>
  <c r="BI266" i="19"/>
  <c r="BH266" i="19"/>
  <c r="BG266" i="19"/>
  <c r="BF266" i="19"/>
  <c r="BE266" i="19"/>
  <c r="BD266" i="19"/>
  <c r="BC266" i="19"/>
  <c r="BB266" i="19"/>
  <c r="BA266" i="19"/>
  <c r="AZ266" i="19"/>
  <c r="BL266" i="19" s="1"/>
  <c r="AY266" i="19"/>
  <c r="AX266" i="19"/>
  <c r="AW266" i="19"/>
  <c r="AV266" i="19"/>
  <c r="AT266" i="19"/>
  <c r="AS266" i="19"/>
  <c r="AR266" i="19"/>
  <c r="AQ266" i="19"/>
  <c r="AP266" i="19"/>
  <c r="AO266" i="19"/>
  <c r="AN266" i="19"/>
  <c r="AM266" i="19"/>
  <c r="AL266" i="19"/>
  <c r="AK266" i="19"/>
  <c r="AJ266" i="19"/>
  <c r="AI266" i="19"/>
  <c r="AU266" i="19" s="1"/>
  <c r="AG266" i="19"/>
  <c r="P266" i="19"/>
  <c r="BK265" i="19"/>
  <c r="BJ265" i="19"/>
  <c r="BI265" i="19"/>
  <c r="BH265" i="19"/>
  <c r="BG265" i="19"/>
  <c r="BF265" i="19"/>
  <c r="BE265" i="19"/>
  <c r="BD265" i="19"/>
  <c r="BC265" i="19"/>
  <c r="BB265" i="19"/>
  <c r="BA265" i="19"/>
  <c r="AZ265" i="19"/>
  <c r="AY265" i="19"/>
  <c r="AX265" i="19"/>
  <c r="AW265" i="19"/>
  <c r="AV265" i="19"/>
  <c r="AT265" i="19"/>
  <c r="AS265" i="19"/>
  <c r="AR265" i="19"/>
  <c r="AQ265" i="19"/>
  <c r="AP265" i="19"/>
  <c r="AO265" i="19"/>
  <c r="AN265" i="19"/>
  <c r="AM265" i="19"/>
  <c r="AL265" i="19"/>
  <c r="AK265" i="19"/>
  <c r="AJ265" i="19"/>
  <c r="AI265" i="19"/>
  <c r="AU265" i="19" s="1"/>
  <c r="AG265" i="19"/>
  <c r="P265" i="19"/>
  <c r="BK264" i="19"/>
  <c r="BJ264" i="19"/>
  <c r="BI264" i="19"/>
  <c r="BH264" i="19"/>
  <c r="BG264" i="19"/>
  <c r="BF264" i="19"/>
  <c r="BE264" i="19"/>
  <c r="BD264" i="19"/>
  <c r="BC264" i="19"/>
  <c r="BB264" i="19"/>
  <c r="BA264" i="19"/>
  <c r="AZ264" i="19"/>
  <c r="BL264" i="19" s="1"/>
  <c r="AY264" i="19"/>
  <c r="AX264" i="19"/>
  <c r="AW264" i="19"/>
  <c r="AV264" i="19"/>
  <c r="AT264" i="19"/>
  <c r="AS264" i="19"/>
  <c r="AR264" i="19"/>
  <c r="AQ264" i="19"/>
  <c r="AP264" i="19"/>
  <c r="AO264" i="19"/>
  <c r="AN264" i="19"/>
  <c r="AM264" i="19"/>
  <c r="AL264" i="19"/>
  <c r="AK264" i="19"/>
  <c r="AJ264" i="19"/>
  <c r="AI264" i="19"/>
  <c r="AU264" i="19" s="1"/>
  <c r="AG264" i="19"/>
  <c r="P264" i="19"/>
  <c r="BK263" i="19"/>
  <c r="BJ263" i="19"/>
  <c r="BI263" i="19"/>
  <c r="BH263" i="19"/>
  <c r="BG263" i="19"/>
  <c r="BF263" i="19"/>
  <c r="BE263" i="19"/>
  <c r="BD263" i="19"/>
  <c r="BC263" i="19"/>
  <c r="BB263" i="19"/>
  <c r="BA263" i="19"/>
  <c r="AZ263" i="19"/>
  <c r="AY263" i="19"/>
  <c r="AX263" i="19"/>
  <c r="AW263" i="19"/>
  <c r="AV263" i="19"/>
  <c r="AT263" i="19"/>
  <c r="AS263" i="19"/>
  <c r="AR263" i="19"/>
  <c r="AQ263" i="19"/>
  <c r="AP263" i="19"/>
  <c r="AO263" i="19"/>
  <c r="AN263" i="19"/>
  <c r="AM263" i="19"/>
  <c r="AL263" i="19"/>
  <c r="AK263" i="19"/>
  <c r="AJ263" i="19"/>
  <c r="AI263" i="19"/>
  <c r="AU263" i="19" s="1"/>
  <c r="AG263" i="19"/>
  <c r="P263" i="19"/>
  <c r="BK262" i="19"/>
  <c r="BJ262" i="19"/>
  <c r="BI262" i="19"/>
  <c r="BH262" i="19"/>
  <c r="BG262" i="19"/>
  <c r="BF262" i="19"/>
  <c r="BE262" i="19"/>
  <c r="BD262" i="19"/>
  <c r="BC262" i="19"/>
  <c r="BB262" i="19"/>
  <c r="BA262" i="19"/>
  <c r="AZ262" i="19"/>
  <c r="BL262" i="19" s="1"/>
  <c r="AY262" i="19"/>
  <c r="AX262" i="19"/>
  <c r="AW262" i="19"/>
  <c r="AV262" i="19"/>
  <c r="AT262" i="19"/>
  <c r="AS262" i="19"/>
  <c r="AR262" i="19"/>
  <c r="AQ262" i="19"/>
  <c r="AP262" i="19"/>
  <c r="AO262" i="19"/>
  <c r="AN262" i="19"/>
  <c r="AM262" i="19"/>
  <c r="AL262" i="19"/>
  <c r="AK262" i="19"/>
  <c r="AJ262" i="19"/>
  <c r="AI262" i="19"/>
  <c r="AU262" i="19" s="1"/>
  <c r="AG262" i="19"/>
  <c r="P262" i="19"/>
  <c r="BK261" i="19"/>
  <c r="BJ261" i="19"/>
  <c r="BI261" i="19"/>
  <c r="BH261" i="19"/>
  <c r="BG261" i="19"/>
  <c r="BF261" i="19"/>
  <c r="BE261" i="19"/>
  <c r="BD261" i="19"/>
  <c r="BC261" i="19"/>
  <c r="BB261" i="19"/>
  <c r="BA261" i="19"/>
  <c r="AZ261" i="19"/>
  <c r="AY261" i="19"/>
  <c r="AX261" i="19"/>
  <c r="AW261" i="19"/>
  <c r="AV261" i="19"/>
  <c r="AT261" i="19"/>
  <c r="AS261" i="19"/>
  <c r="AR261" i="19"/>
  <c r="AQ261" i="19"/>
  <c r="AP261" i="19"/>
  <c r="AO261" i="19"/>
  <c r="AN261" i="19"/>
  <c r="AM261" i="19"/>
  <c r="AL261" i="19"/>
  <c r="AK261" i="19"/>
  <c r="AJ261" i="19"/>
  <c r="AI261" i="19"/>
  <c r="AU261" i="19" s="1"/>
  <c r="AG261" i="19"/>
  <c r="P261" i="19"/>
  <c r="BK260" i="19"/>
  <c r="BJ260" i="19"/>
  <c r="BI260" i="19"/>
  <c r="BH260" i="19"/>
  <c r="BG260" i="19"/>
  <c r="BF260" i="19"/>
  <c r="BE260" i="19"/>
  <c r="BD260" i="19"/>
  <c r="BC260" i="19"/>
  <c r="BB260" i="19"/>
  <c r="BA260" i="19"/>
  <c r="AZ260" i="19"/>
  <c r="BL260" i="19" s="1"/>
  <c r="AY260" i="19"/>
  <c r="AX260" i="19"/>
  <c r="AW260" i="19"/>
  <c r="AV260" i="19"/>
  <c r="AT260" i="19"/>
  <c r="AS260" i="19"/>
  <c r="AR260" i="19"/>
  <c r="AQ260" i="19"/>
  <c r="AP260" i="19"/>
  <c r="AO260" i="19"/>
  <c r="AN260" i="19"/>
  <c r="AM260" i="19"/>
  <c r="AL260" i="19"/>
  <c r="AK260" i="19"/>
  <c r="AJ260" i="19"/>
  <c r="AI260" i="19"/>
  <c r="AU260" i="19" s="1"/>
  <c r="AG260" i="19"/>
  <c r="P260" i="19"/>
  <c r="BK259" i="19"/>
  <c r="BJ259" i="19"/>
  <c r="BI259" i="19"/>
  <c r="BH259" i="19"/>
  <c r="BG259" i="19"/>
  <c r="BF259" i="19"/>
  <c r="BE259" i="19"/>
  <c r="BD259" i="19"/>
  <c r="BC259" i="19"/>
  <c r="BB259" i="19"/>
  <c r="BA259" i="19"/>
  <c r="AZ259" i="19"/>
  <c r="AY259" i="19"/>
  <c r="AX259" i="19"/>
  <c r="AW259" i="19"/>
  <c r="AV259" i="19"/>
  <c r="AT259" i="19"/>
  <c r="AS259" i="19"/>
  <c r="AR259" i="19"/>
  <c r="AQ259" i="19"/>
  <c r="AP259" i="19"/>
  <c r="AO259" i="19"/>
  <c r="AN259" i="19"/>
  <c r="AM259" i="19"/>
  <c r="AL259" i="19"/>
  <c r="AK259" i="19"/>
  <c r="AJ259" i="19"/>
  <c r="AI259" i="19"/>
  <c r="AU259" i="19" s="1"/>
  <c r="AG259" i="19"/>
  <c r="P259" i="19"/>
  <c r="BK258" i="19"/>
  <c r="BJ258" i="19"/>
  <c r="BI258" i="19"/>
  <c r="BH258" i="19"/>
  <c r="BG258" i="19"/>
  <c r="BF258" i="19"/>
  <c r="BE258" i="19"/>
  <c r="BD258" i="19"/>
  <c r="BC258" i="19"/>
  <c r="BB258" i="19"/>
  <c r="BA258" i="19"/>
  <c r="AZ258" i="19"/>
  <c r="BL258" i="19" s="1"/>
  <c r="AY258" i="19"/>
  <c r="AX258" i="19"/>
  <c r="AW258" i="19"/>
  <c r="AV258" i="19"/>
  <c r="AT258" i="19"/>
  <c r="AS258" i="19"/>
  <c r="AR258" i="19"/>
  <c r="AQ258" i="19"/>
  <c r="AP258" i="19"/>
  <c r="AO258" i="19"/>
  <c r="AN258" i="19"/>
  <c r="AM258" i="19"/>
  <c r="AL258" i="19"/>
  <c r="AK258" i="19"/>
  <c r="AJ258" i="19"/>
  <c r="AI258" i="19"/>
  <c r="AU258" i="19" s="1"/>
  <c r="AG258" i="19"/>
  <c r="P258" i="19"/>
  <c r="BK257" i="19"/>
  <c r="BJ257" i="19"/>
  <c r="BI257" i="19"/>
  <c r="BH257" i="19"/>
  <c r="BG257" i="19"/>
  <c r="BF257" i="19"/>
  <c r="BE257" i="19"/>
  <c r="BD257" i="19"/>
  <c r="BC257" i="19"/>
  <c r="BB257" i="19"/>
  <c r="BA257" i="19"/>
  <c r="AZ257" i="19"/>
  <c r="AY257" i="19"/>
  <c r="AX257" i="19"/>
  <c r="AW257" i="19"/>
  <c r="AV257" i="19"/>
  <c r="AT257" i="19"/>
  <c r="AS257" i="19"/>
  <c r="AR257" i="19"/>
  <c r="AQ257" i="19"/>
  <c r="AP257" i="19"/>
  <c r="AO257" i="19"/>
  <c r="AN257" i="19"/>
  <c r="AM257" i="19"/>
  <c r="AL257" i="19"/>
  <c r="AK257" i="19"/>
  <c r="AJ257" i="19"/>
  <c r="AI257" i="19"/>
  <c r="AU257" i="19" s="1"/>
  <c r="AG257" i="19"/>
  <c r="P257" i="19"/>
  <c r="BK256" i="19"/>
  <c r="BJ256" i="19"/>
  <c r="BI256" i="19"/>
  <c r="BH256" i="19"/>
  <c r="BG256" i="19"/>
  <c r="BF256" i="19"/>
  <c r="BE256" i="19"/>
  <c r="BD256" i="19"/>
  <c r="BC256" i="19"/>
  <c r="BB256" i="19"/>
  <c r="BA256" i="19"/>
  <c r="AZ256" i="19"/>
  <c r="BL256" i="19" s="1"/>
  <c r="AY256" i="19"/>
  <c r="AX256" i="19"/>
  <c r="AW256" i="19"/>
  <c r="AV256" i="19"/>
  <c r="AT256" i="19"/>
  <c r="AS256" i="19"/>
  <c r="AR256" i="19"/>
  <c r="AQ256" i="19"/>
  <c r="AP256" i="19"/>
  <c r="AO256" i="19"/>
  <c r="AN256" i="19"/>
  <c r="AM256" i="19"/>
  <c r="AL256" i="19"/>
  <c r="AK256" i="19"/>
  <c r="AJ256" i="19"/>
  <c r="AI256" i="19"/>
  <c r="AU256" i="19" s="1"/>
  <c r="AG256" i="19"/>
  <c r="P256" i="19"/>
  <c r="BK255" i="19"/>
  <c r="BJ255" i="19"/>
  <c r="BI255" i="19"/>
  <c r="BH255" i="19"/>
  <c r="BG255" i="19"/>
  <c r="BF255" i="19"/>
  <c r="BE255" i="19"/>
  <c r="BD255" i="19"/>
  <c r="BC255" i="19"/>
  <c r="BB255" i="19"/>
  <c r="BA255" i="19"/>
  <c r="AZ255" i="19"/>
  <c r="AY255" i="19"/>
  <c r="AX255" i="19"/>
  <c r="AW255" i="19"/>
  <c r="AV255" i="19"/>
  <c r="AT255" i="19"/>
  <c r="AS255" i="19"/>
  <c r="AR255" i="19"/>
  <c r="AQ255" i="19"/>
  <c r="AP255" i="19"/>
  <c r="AO255" i="19"/>
  <c r="AN255" i="19"/>
  <c r="AM255" i="19"/>
  <c r="AL255" i="19"/>
  <c r="AK255" i="19"/>
  <c r="AJ255" i="19"/>
  <c r="AI255" i="19"/>
  <c r="AU255" i="19" s="1"/>
  <c r="AG255" i="19"/>
  <c r="P255" i="19"/>
  <c r="BK254" i="19"/>
  <c r="BJ254" i="19"/>
  <c r="BI254" i="19"/>
  <c r="BH254" i="19"/>
  <c r="BG254" i="19"/>
  <c r="BF254" i="19"/>
  <c r="BE254" i="19"/>
  <c r="BD254" i="19"/>
  <c r="BC254" i="19"/>
  <c r="BB254" i="19"/>
  <c r="BA254" i="19"/>
  <c r="AZ254" i="19"/>
  <c r="BL254" i="19" s="1"/>
  <c r="AY254" i="19"/>
  <c r="AX254" i="19"/>
  <c r="AW254" i="19"/>
  <c r="AV254" i="19"/>
  <c r="AT254" i="19"/>
  <c r="AS254" i="19"/>
  <c r="AR254" i="19"/>
  <c r="AQ254" i="19"/>
  <c r="AP254" i="19"/>
  <c r="AO254" i="19"/>
  <c r="AN254" i="19"/>
  <c r="AM254" i="19"/>
  <c r="AL254" i="19"/>
  <c r="AK254" i="19"/>
  <c r="AJ254" i="19"/>
  <c r="AI254" i="19"/>
  <c r="AU254" i="19" s="1"/>
  <c r="AG254" i="19"/>
  <c r="P254" i="19"/>
  <c r="BK253" i="19"/>
  <c r="BJ253" i="19"/>
  <c r="BI253" i="19"/>
  <c r="BH253" i="19"/>
  <c r="BG253" i="19"/>
  <c r="BF253" i="19"/>
  <c r="BE253" i="19"/>
  <c r="BD253" i="19"/>
  <c r="BC253" i="19"/>
  <c r="BB253" i="19"/>
  <c r="BA253" i="19"/>
  <c r="AZ253" i="19"/>
  <c r="AY253" i="19"/>
  <c r="AX253" i="19"/>
  <c r="AW253" i="19"/>
  <c r="AV253" i="19"/>
  <c r="AT253" i="19"/>
  <c r="AS253" i="19"/>
  <c r="AR253" i="19"/>
  <c r="AQ253" i="19"/>
  <c r="AP253" i="19"/>
  <c r="AO253" i="19"/>
  <c r="AN253" i="19"/>
  <c r="AM253" i="19"/>
  <c r="AL253" i="19"/>
  <c r="AK253" i="19"/>
  <c r="AJ253" i="19"/>
  <c r="AI253" i="19"/>
  <c r="AU253" i="19" s="1"/>
  <c r="AG253" i="19"/>
  <c r="P253" i="19"/>
  <c r="BK252" i="19"/>
  <c r="BJ252" i="19"/>
  <c r="BI252" i="19"/>
  <c r="BH252" i="19"/>
  <c r="BG252" i="19"/>
  <c r="BF252" i="19"/>
  <c r="BE252" i="19"/>
  <c r="BD252" i="19"/>
  <c r="BC252" i="19"/>
  <c r="BB252" i="19"/>
  <c r="BA252" i="19"/>
  <c r="AZ252" i="19"/>
  <c r="BL252" i="19" s="1"/>
  <c r="AY252" i="19"/>
  <c r="AX252" i="19"/>
  <c r="AW252" i="19"/>
  <c r="AV252" i="19"/>
  <c r="AT252" i="19"/>
  <c r="AS252" i="19"/>
  <c r="AR252" i="19"/>
  <c r="AQ252" i="19"/>
  <c r="AP252" i="19"/>
  <c r="AO252" i="19"/>
  <c r="AN252" i="19"/>
  <c r="AM252" i="19"/>
  <c r="AL252" i="19"/>
  <c r="AK252" i="19"/>
  <c r="AJ252" i="19"/>
  <c r="AI252" i="19"/>
  <c r="AU252" i="19" s="1"/>
  <c r="AG252" i="19"/>
  <c r="P252" i="19"/>
  <c r="BK251" i="19"/>
  <c r="BJ251" i="19"/>
  <c r="BI251" i="19"/>
  <c r="BH251" i="19"/>
  <c r="BG251" i="19"/>
  <c r="BF251" i="19"/>
  <c r="BE251" i="19"/>
  <c r="BD251" i="19"/>
  <c r="BC251" i="19"/>
  <c r="BB251" i="19"/>
  <c r="BA251" i="19"/>
  <c r="AZ251" i="19"/>
  <c r="AY251" i="19"/>
  <c r="AX251" i="19"/>
  <c r="AW251" i="19"/>
  <c r="AV251" i="19"/>
  <c r="AT251" i="19"/>
  <c r="AS251" i="19"/>
  <c r="AR251" i="19"/>
  <c r="AQ251" i="19"/>
  <c r="AP251" i="19"/>
  <c r="AO251" i="19"/>
  <c r="AN251" i="19"/>
  <c r="AM251" i="19"/>
  <c r="AL251" i="19"/>
  <c r="AK251" i="19"/>
  <c r="AJ251" i="19"/>
  <c r="AI251" i="19"/>
  <c r="AU251" i="19" s="1"/>
  <c r="AG251" i="19"/>
  <c r="P251" i="19"/>
  <c r="BK250" i="19"/>
  <c r="BJ250" i="19"/>
  <c r="BI250" i="19"/>
  <c r="BH250" i="19"/>
  <c r="BG250" i="19"/>
  <c r="BF250" i="19"/>
  <c r="BE250" i="19"/>
  <c r="BD250" i="19"/>
  <c r="BC250" i="19"/>
  <c r="BB250" i="19"/>
  <c r="BA250" i="19"/>
  <c r="AZ250" i="19"/>
  <c r="BL250" i="19" s="1"/>
  <c r="AY250" i="19"/>
  <c r="AX250" i="19"/>
  <c r="AW250" i="19"/>
  <c r="AV250" i="19"/>
  <c r="AT250" i="19"/>
  <c r="AS250" i="19"/>
  <c r="AR250" i="19"/>
  <c r="AQ250" i="19"/>
  <c r="AP250" i="19"/>
  <c r="AO250" i="19"/>
  <c r="AN250" i="19"/>
  <c r="AM250" i="19"/>
  <c r="AL250" i="19"/>
  <c r="AK250" i="19"/>
  <c r="AJ250" i="19"/>
  <c r="AI250" i="19"/>
  <c r="AU250" i="19" s="1"/>
  <c r="AG250" i="19"/>
  <c r="P250" i="19"/>
  <c r="BK249" i="19"/>
  <c r="BJ249" i="19"/>
  <c r="BI249" i="19"/>
  <c r="BH249" i="19"/>
  <c r="BG249" i="19"/>
  <c r="BF249" i="19"/>
  <c r="BE249" i="19"/>
  <c r="BD249" i="19"/>
  <c r="BC249" i="19"/>
  <c r="BB249" i="19"/>
  <c r="BA249" i="19"/>
  <c r="AZ249" i="19"/>
  <c r="AY249" i="19"/>
  <c r="AX249" i="19"/>
  <c r="AW249" i="19"/>
  <c r="AV249" i="19"/>
  <c r="AT249" i="19"/>
  <c r="AS249" i="19"/>
  <c r="AR249" i="19"/>
  <c r="AQ249" i="19"/>
  <c r="AP249" i="19"/>
  <c r="AO249" i="19"/>
  <c r="AN249" i="19"/>
  <c r="AM249" i="19"/>
  <c r="AL249" i="19"/>
  <c r="AK249" i="19"/>
  <c r="AJ249" i="19"/>
  <c r="AI249" i="19"/>
  <c r="AU249" i="19" s="1"/>
  <c r="AG249" i="19"/>
  <c r="P249" i="19"/>
  <c r="BK248" i="19"/>
  <c r="BJ248" i="19"/>
  <c r="BI248" i="19"/>
  <c r="BH248" i="19"/>
  <c r="BG248" i="19"/>
  <c r="BF248" i="19"/>
  <c r="BE248" i="19"/>
  <c r="BD248" i="19"/>
  <c r="BC248" i="19"/>
  <c r="BB248" i="19"/>
  <c r="BA248" i="19"/>
  <c r="AZ248" i="19"/>
  <c r="BL248" i="19" s="1"/>
  <c r="AY248" i="19"/>
  <c r="AX248" i="19"/>
  <c r="AW248" i="19"/>
  <c r="AV248" i="19"/>
  <c r="AT248" i="19"/>
  <c r="AS248" i="19"/>
  <c r="AR248" i="19"/>
  <c r="AQ248" i="19"/>
  <c r="AP248" i="19"/>
  <c r="AO248" i="19"/>
  <c r="AN248" i="19"/>
  <c r="AM248" i="19"/>
  <c r="AL248" i="19"/>
  <c r="AK248" i="19"/>
  <c r="AJ248" i="19"/>
  <c r="AI248" i="19"/>
  <c r="AU248" i="19" s="1"/>
  <c r="AG248" i="19"/>
  <c r="P248" i="19"/>
  <c r="BK247" i="19"/>
  <c r="BJ247" i="19"/>
  <c r="BI247" i="19"/>
  <c r="BH247" i="19"/>
  <c r="BG247" i="19"/>
  <c r="BF247" i="19"/>
  <c r="BE247" i="19"/>
  <c r="BD247" i="19"/>
  <c r="BC247" i="19"/>
  <c r="BB247" i="19"/>
  <c r="BA247" i="19"/>
  <c r="AZ247" i="19"/>
  <c r="AY247" i="19"/>
  <c r="AX247" i="19"/>
  <c r="AW247" i="19"/>
  <c r="AV247" i="19"/>
  <c r="AT247" i="19"/>
  <c r="AS247" i="19"/>
  <c r="AR247" i="19"/>
  <c r="AQ247" i="19"/>
  <c r="AP247" i="19"/>
  <c r="AO247" i="19"/>
  <c r="AN247" i="19"/>
  <c r="AM247" i="19"/>
  <c r="AL247" i="19"/>
  <c r="AK247" i="19"/>
  <c r="AJ247" i="19"/>
  <c r="AI247" i="19"/>
  <c r="AU247" i="19" s="1"/>
  <c r="AG247" i="19"/>
  <c r="P247" i="19"/>
  <c r="BK246" i="19"/>
  <c r="BJ246" i="19"/>
  <c r="BI246" i="19"/>
  <c r="BH246" i="19"/>
  <c r="BG246" i="19"/>
  <c r="BF246" i="19"/>
  <c r="BE246" i="19"/>
  <c r="BD246" i="19"/>
  <c r="BC246" i="19"/>
  <c r="BB246" i="19"/>
  <c r="BA246" i="19"/>
  <c r="AZ246" i="19"/>
  <c r="BL246" i="19" s="1"/>
  <c r="AY246" i="19"/>
  <c r="AX246" i="19"/>
  <c r="AW246" i="19"/>
  <c r="AV246" i="19"/>
  <c r="AT246" i="19"/>
  <c r="AS246" i="19"/>
  <c r="AR246" i="19"/>
  <c r="AQ246" i="19"/>
  <c r="AP246" i="19"/>
  <c r="AO246" i="19"/>
  <c r="AN246" i="19"/>
  <c r="AM246" i="19"/>
  <c r="AL246" i="19"/>
  <c r="AK246" i="19"/>
  <c r="AJ246" i="19"/>
  <c r="AI246" i="19"/>
  <c r="AU246" i="19" s="1"/>
  <c r="AG246" i="19"/>
  <c r="P246" i="19"/>
  <c r="BK245" i="19"/>
  <c r="BJ245" i="19"/>
  <c r="BI245" i="19"/>
  <c r="BH245" i="19"/>
  <c r="BG245" i="19"/>
  <c r="BF245" i="19"/>
  <c r="BE245" i="19"/>
  <c r="BD245" i="19"/>
  <c r="BC245" i="19"/>
  <c r="BB245" i="19"/>
  <c r="BA245" i="19"/>
  <c r="AZ245" i="19"/>
  <c r="AY245" i="19"/>
  <c r="AX245" i="19"/>
  <c r="AW245" i="19"/>
  <c r="AV245" i="19"/>
  <c r="AT245" i="19"/>
  <c r="AS245" i="19"/>
  <c r="AR245" i="19"/>
  <c r="AQ245" i="19"/>
  <c r="AP245" i="19"/>
  <c r="AO245" i="19"/>
  <c r="AN245" i="19"/>
  <c r="AM245" i="19"/>
  <c r="AL245" i="19"/>
  <c r="AK245" i="19"/>
  <c r="AJ245" i="19"/>
  <c r="AI245" i="19"/>
  <c r="AU245" i="19" s="1"/>
  <c r="AG245" i="19"/>
  <c r="P245" i="19"/>
  <c r="BK244" i="19"/>
  <c r="BJ244" i="19"/>
  <c r="BI244" i="19"/>
  <c r="BH244" i="19"/>
  <c r="BG244" i="19"/>
  <c r="BF244" i="19"/>
  <c r="BE244" i="19"/>
  <c r="BD244" i="19"/>
  <c r="BC244" i="19"/>
  <c r="BB244" i="19"/>
  <c r="BA244" i="19"/>
  <c r="AZ244" i="19"/>
  <c r="BL244" i="19" s="1"/>
  <c r="AY244" i="19"/>
  <c r="AX244" i="19"/>
  <c r="AW244" i="19"/>
  <c r="AV244" i="19"/>
  <c r="AT244" i="19"/>
  <c r="AS244" i="19"/>
  <c r="AR244" i="19"/>
  <c r="AQ244" i="19"/>
  <c r="AP244" i="19"/>
  <c r="AO244" i="19"/>
  <c r="AN244" i="19"/>
  <c r="AM244" i="19"/>
  <c r="AL244" i="19"/>
  <c r="AK244" i="19"/>
  <c r="AJ244" i="19"/>
  <c r="AI244" i="19"/>
  <c r="AU244" i="19" s="1"/>
  <c r="AG244" i="19"/>
  <c r="P244" i="19"/>
  <c r="BK243" i="19"/>
  <c r="BJ243" i="19"/>
  <c r="BI243" i="19"/>
  <c r="BH243" i="19"/>
  <c r="BG243" i="19"/>
  <c r="BF243" i="19"/>
  <c r="BE243" i="19"/>
  <c r="BD243" i="19"/>
  <c r="BC243" i="19"/>
  <c r="BB243" i="19"/>
  <c r="BA243" i="19"/>
  <c r="AZ243" i="19"/>
  <c r="AY243" i="19"/>
  <c r="AX243" i="19"/>
  <c r="AW243" i="19"/>
  <c r="AV243" i="19"/>
  <c r="AT243" i="19"/>
  <c r="AS243" i="19"/>
  <c r="AR243" i="19"/>
  <c r="AQ243" i="19"/>
  <c r="AP243" i="19"/>
  <c r="AO243" i="19"/>
  <c r="AN243" i="19"/>
  <c r="AM243" i="19"/>
  <c r="AL243" i="19"/>
  <c r="AK243" i="19"/>
  <c r="AJ243" i="19"/>
  <c r="AI243" i="19"/>
  <c r="AU243" i="19" s="1"/>
  <c r="AG243" i="19"/>
  <c r="P243" i="19"/>
  <c r="BK242" i="19"/>
  <c r="BJ242" i="19"/>
  <c r="BI242" i="19"/>
  <c r="BH242" i="19"/>
  <c r="BG242" i="19"/>
  <c r="BF242" i="19"/>
  <c r="BE242" i="19"/>
  <c r="BD242" i="19"/>
  <c r="BC242" i="19"/>
  <c r="BB242" i="19"/>
  <c r="BA242" i="19"/>
  <c r="AZ242" i="19"/>
  <c r="BL242" i="19" s="1"/>
  <c r="AY242" i="19"/>
  <c r="AX242" i="19"/>
  <c r="AW242" i="19"/>
  <c r="AV242" i="19"/>
  <c r="AT242" i="19"/>
  <c r="AS242" i="19"/>
  <c r="AR242" i="19"/>
  <c r="AQ242" i="19"/>
  <c r="AP242" i="19"/>
  <c r="AO242" i="19"/>
  <c r="AN242" i="19"/>
  <c r="AM242" i="19"/>
  <c r="AL242" i="19"/>
  <c r="AK242" i="19"/>
  <c r="AJ242" i="19"/>
  <c r="AI242" i="19"/>
  <c r="AU242" i="19" s="1"/>
  <c r="AG242" i="19"/>
  <c r="P242" i="19"/>
  <c r="BK241" i="19"/>
  <c r="BJ241" i="19"/>
  <c r="BI241" i="19"/>
  <c r="BH241" i="19"/>
  <c r="BG241" i="19"/>
  <c r="BF241" i="19"/>
  <c r="BE241" i="19"/>
  <c r="BD241" i="19"/>
  <c r="BC241" i="19"/>
  <c r="BB241" i="19"/>
  <c r="BA241" i="19"/>
  <c r="AZ241" i="19"/>
  <c r="AY241" i="19"/>
  <c r="AX241" i="19"/>
  <c r="AW241" i="19"/>
  <c r="AV241" i="19"/>
  <c r="AT241" i="19"/>
  <c r="AS241" i="19"/>
  <c r="AR241" i="19"/>
  <c r="AQ241" i="19"/>
  <c r="AP241" i="19"/>
  <c r="AO241" i="19"/>
  <c r="AN241" i="19"/>
  <c r="AM241" i="19"/>
  <c r="AL241" i="19"/>
  <c r="AK241" i="19"/>
  <c r="AJ241" i="19"/>
  <c r="AI241" i="19"/>
  <c r="AU241" i="19" s="1"/>
  <c r="AG241" i="19"/>
  <c r="P241" i="19"/>
  <c r="BK240" i="19"/>
  <c r="BJ240" i="19"/>
  <c r="BI240" i="19"/>
  <c r="BH240" i="19"/>
  <c r="BG240" i="19"/>
  <c r="BF240" i="19"/>
  <c r="BE240" i="19"/>
  <c r="BD240" i="19"/>
  <c r="BC240" i="19"/>
  <c r="BB240" i="19"/>
  <c r="BA240" i="19"/>
  <c r="AZ240" i="19"/>
  <c r="BL240" i="19" s="1"/>
  <c r="AY240" i="19"/>
  <c r="AX240" i="19"/>
  <c r="AW240" i="19"/>
  <c r="AV240" i="19"/>
  <c r="AT240" i="19"/>
  <c r="AS240" i="19"/>
  <c r="AR240" i="19"/>
  <c r="AQ240" i="19"/>
  <c r="AP240" i="19"/>
  <c r="AO240" i="19"/>
  <c r="AN240" i="19"/>
  <c r="AM240" i="19"/>
  <c r="AL240" i="19"/>
  <c r="AK240" i="19"/>
  <c r="AJ240" i="19"/>
  <c r="AI240" i="19"/>
  <c r="AU240" i="19" s="1"/>
  <c r="AG240" i="19"/>
  <c r="P240" i="19"/>
  <c r="BK239" i="19"/>
  <c r="BJ239" i="19"/>
  <c r="BI239" i="19"/>
  <c r="BH239" i="19"/>
  <c r="BG239" i="19"/>
  <c r="BF239" i="19"/>
  <c r="BE239" i="19"/>
  <c r="BD239" i="19"/>
  <c r="BC239" i="19"/>
  <c r="BB239" i="19"/>
  <c r="BA239" i="19"/>
  <c r="AZ239" i="19"/>
  <c r="AY239" i="19"/>
  <c r="AX239" i="19"/>
  <c r="AW239" i="19"/>
  <c r="AV239" i="19"/>
  <c r="AT239" i="19"/>
  <c r="AS239" i="19"/>
  <c r="AR239" i="19"/>
  <c r="AQ239" i="19"/>
  <c r="AP239" i="19"/>
  <c r="AO239" i="19"/>
  <c r="AN239" i="19"/>
  <c r="AM239" i="19"/>
  <c r="AL239" i="19"/>
  <c r="AK239" i="19"/>
  <c r="AJ239" i="19"/>
  <c r="AI239" i="19"/>
  <c r="AU239" i="19" s="1"/>
  <c r="AG239" i="19"/>
  <c r="P239" i="19"/>
  <c r="BK238" i="19"/>
  <c r="BJ238" i="19"/>
  <c r="BI238" i="19"/>
  <c r="BH238" i="19"/>
  <c r="BG238" i="19"/>
  <c r="BF238" i="19"/>
  <c r="BE238" i="19"/>
  <c r="BD238" i="19"/>
  <c r="BC238" i="19"/>
  <c r="BB238" i="19"/>
  <c r="BA238" i="19"/>
  <c r="AZ238" i="19"/>
  <c r="BL238" i="19" s="1"/>
  <c r="AY238" i="19"/>
  <c r="AX238" i="19"/>
  <c r="AW238" i="19"/>
  <c r="AV238" i="19"/>
  <c r="AT238" i="19"/>
  <c r="AS238" i="19"/>
  <c r="AR238" i="19"/>
  <c r="AQ238" i="19"/>
  <c r="AP238" i="19"/>
  <c r="AO238" i="19"/>
  <c r="AN238" i="19"/>
  <c r="AM238" i="19"/>
  <c r="AL238" i="19"/>
  <c r="AK238" i="19"/>
  <c r="AJ238" i="19"/>
  <c r="AI238" i="19"/>
  <c r="AU238" i="19" s="1"/>
  <c r="AG238" i="19"/>
  <c r="P238" i="19"/>
  <c r="BK237" i="19"/>
  <c r="BJ237" i="19"/>
  <c r="BI237" i="19"/>
  <c r="BH237" i="19"/>
  <c r="BG237" i="19"/>
  <c r="BF237" i="19"/>
  <c r="BE237" i="19"/>
  <c r="BD237" i="19"/>
  <c r="BC237" i="19"/>
  <c r="BB237" i="19"/>
  <c r="BA237" i="19"/>
  <c r="AZ237" i="19"/>
  <c r="AY237" i="19"/>
  <c r="AX237" i="19"/>
  <c r="AW237" i="19"/>
  <c r="AV237" i="19"/>
  <c r="AT237" i="19"/>
  <c r="AS237" i="19"/>
  <c r="AR237" i="19"/>
  <c r="AQ237" i="19"/>
  <c r="AP237" i="19"/>
  <c r="AO237" i="19"/>
  <c r="AN237" i="19"/>
  <c r="AM237" i="19"/>
  <c r="AL237" i="19"/>
  <c r="AK237" i="19"/>
  <c r="AJ237" i="19"/>
  <c r="AI237" i="19"/>
  <c r="AU237" i="19" s="1"/>
  <c r="AG237" i="19"/>
  <c r="P237" i="19"/>
  <c r="BK236" i="19"/>
  <c r="BJ236" i="19"/>
  <c r="BI236" i="19"/>
  <c r="BH236" i="19"/>
  <c r="BG236" i="19"/>
  <c r="BF236" i="19"/>
  <c r="BE236" i="19"/>
  <c r="BD236" i="19"/>
  <c r="BC236" i="19"/>
  <c r="BB236" i="19"/>
  <c r="BA236" i="19"/>
  <c r="AZ236" i="19"/>
  <c r="BL236" i="19" s="1"/>
  <c r="AY236" i="19"/>
  <c r="AX236" i="19"/>
  <c r="AW236" i="19"/>
  <c r="AV236" i="19"/>
  <c r="AT236" i="19"/>
  <c r="AS236" i="19"/>
  <c r="AR236" i="19"/>
  <c r="AQ236" i="19"/>
  <c r="AP236" i="19"/>
  <c r="AO236" i="19"/>
  <c r="AN236" i="19"/>
  <c r="AM236" i="19"/>
  <c r="AL236" i="19"/>
  <c r="AK236" i="19"/>
  <c r="AJ236" i="19"/>
  <c r="AI236" i="19"/>
  <c r="AU236" i="19" s="1"/>
  <c r="AG236" i="19"/>
  <c r="P236" i="19"/>
  <c r="BK235" i="19"/>
  <c r="BJ235" i="19"/>
  <c r="BI235" i="19"/>
  <c r="BH235" i="19"/>
  <c r="BG235" i="19"/>
  <c r="BF235" i="19"/>
  <c r="BE235" i="19"/>
  <c r="BD235" i="19"/>
  <c r="BC235" i="19"/>
  <c r="BB235" i="19"/>
  <c r="BA235" i="19"/>
  <c r="AZ235" i="19"/>
  <c r="AY235" i="19"/>
  <c r="AX235" i="19"/>
  <c r="AW235" i="19"/>
  <c r="AV235" i="19"/>
  <c r="AT235" i="19"/>
  <c r="AS235" i="19"/>
  <c r="AR235" i="19"/>
  <c r="AQ235" i="19"/>
  <c r="AP235" i="19"/>
  <c r="AO235" i="19"/>
  <c r="AN235" i="19"/>
  <c r="AM235" i="19"/>
  <c r="AL235" i="19"/>
  <c r="AK235" i="19"/>
  <c r="AJ235" i="19"/>
  <c r="AI235" i="19"/>
  <c r="AU235" i="19" s="1"/>
  <c r="AG235" i="19"/>
  <c r="P235" i="19"/>
  <c r="BK234" i="19"/>
  <c r="BJ234" i="19"/>
  <c r="BI234" i="19"/>
  <c r="BH234" i="19"/>
  <c r="BG234" i="19"/>
  <c r="BF234" i="19"/>
  <c r="BE234" i="19"/>
  <c r="BD234" i="19"/>
  <c r="BC234" i="19"/>
  <c r="BB234" i="19"/>
  <c r="BA234" i="19"/>
  <c r="AZ234" i="19"/>
  <c r="BL234" i="19" s="1"/>
  <c r="AY234" i="19"/>
  <c r="AX234" i="19"/>
  <c r="AW234" i="19"/>
  <c r="AV234" i="19"/>
  <c r="AT234" i="19"/>
  <c r="AS234" i="19"/>
  <c r="AR234" i="19"/>
  <c r="AQ234" i="19"/>
  <c r="AP234" i="19"/>
  <c r="AO234" i="19"/>
  <c r="AN234" i="19"/>
  <c r="AM234" i="19"/>
  <c r="AL234" i="19"/>
  <c r="AK234" i="19"/>
  <c r="AJ234" i="19"/>
  <c r="AI234" i="19"/>
  <c r="AU234" i="19" s="1"/>
  <c r="AG234" i="19"/>
  <c r="P234" i="19"/>
  <c r="BK233" i="19"/>
  <c r="BJ233" i="19"/>
  <c r="BI233" i="19"/>
  <c r="BH233" i="19"/>
  <c r="BG233" i="19"/>
  <c r="BF233" i="19"/>
  <c r="BE233" i="19"/>
  <c r="BD233" i="19"/>
  <c r="BC233" i="19"/>
  <c r="BB233" i="19"/>
  <c r="BA233" i="19"/>
  <c r="AZ233" i="19"/>
  <c r="AY233" i="19"/>
  <c r="AX233" i="19"/>
  <c r="AW233" i="19"/>
  <c r="AV233" i="19"/>
  <c r="AT233" i="19"/>
  <c r="AS233" i="19"/>
  <c r="AR233" i="19"/>
  <c r="AQ233" i="19"/>
  <c r="AP233" i="19"/>
  <c r="AO233" i="19"/>
  <c r="AN233" i="19"/>
  <c r="AM233" i="19"/>
  <c r="AL233" i="19"/>
  <c r="AK233" i="19"/>
  <c r="AJ233" i="19"/>
  <c r="AI233" i="19"/>
  <c r="AU233" i="19" s="1"/>
  <c r="AG233" i="19"/>
  <c r="P233" i="19"/>
  <c r="BK232" i="19"/>
  <c r="BJ232" i="19"/>
  <c r="BI232" i="19"/>
  <c r="BH232" i="19"/>
  <c r="BG232" i="19"/>
  <c r="BF232" i="19"/>
  <c r="BE232" i="19"/>
  <c r="BD232" i="19"/>
  <c r="BC232" i="19"/>
  <c r="BB232" i="19"/>
  <c r="BA232" i="19"/>
  <c r="AZ232" i="19"/>
  <c r="BL232" i="19" s="1"/>
  <c r="AY232" i="19"/>
  <c r="AX232" i="19"/>
  <c r="AW232" i="19"/>
  <c r="AV232" i="19"/>
  <c r="AT232" i="19"/>
  <c r="AS232" i="19"/>
  <c r="AR232" i="19"/>
  <c r="AQ232" i="19"/>
  <c r="AP232" i="19"/>
  <c r="AO232" i="19"/>
  <c r="AN232" i="19"/>
  <c r="AM232" i="19"/>
  <c r="AL232" i="19"/>
  <c r="AK232" i="19"/>
  <c r="AJ232" i="19"/>
  <c r="AI232" i="19"/>
  <c r="AU232" i="19" s="1"/>
  <c r="AG232" i="19"/>
  <c r="P232" i="19"/>
  <c r="BK231" i="19"/>
  <c r="BJ231" i="19"/>
  <c r="BI231" i="19"/>
  <c r="BH231" i="19"/>
  <c r="BG231" i="19"/>
  <c r="BF231" i="19"/>
  <c r="BE231" i="19"/>
  <c r="BD231" i="19"/>
  <c r="BC231" i="19"/>
  <c r="BB231" i="19"/>
  <c r="BA231" i="19"/>
  <c r="AZ231" i="19"/>
  <c r="AY231" i="19"/>
  <c r="AX231" i="19"/>
  <c r="AW231" i="19"/>
  <c r="AV231" i="19"/>
  <c r="AT231" i="19"/>
  <c r="AS231" i="19"/>
  <c r="AR231" i="19"/>
  <c r="AQ231" i="19"/>
  <c r="AP231" i="19"/>
  <c r="AO231" i="19"/>
  <c r="AN231" i="19"/>
  <c r="AM231" i="19"/>
  <c r="AL231" i="19"/>
  <c r="AK231" i="19"/>
  <c r="AJ231" i="19"/>
  <c r="AI231" i="19"/>
  <c r="AU231" i="19" s="1"/>
  <c r="AG231" i="19"/>
  <c r="P231" i="19"/>
  <c r="BK230" i="19"/>
  <c r="BJ230" i="19"/>
  <c r="BI230" i="19"/>
  <c r="BH230" i="19"/>
  <c r="BG230" i="19"/>
  <c r="BF230" i="19"/>
  <c r="BE230" i="19"/>
  <c r="BD230" i="19"/>
  <c r="BC230" i="19"/>
  <c r="BB230" i="19"/>
  <c r="BA230" i="19"/>
  <c r="AZ230" i="19"/>
  <c r="BL230" i="19" s="1"/>
  <c r="AY230" i="19"/>
  <c r="AX230" i="19"/>
  <c r="AW230" i="19"/>
  <c r="AV230" i="19"/>
  <c r="AT230" i="19"/>
  <c r="AS230" i="19"/>
  <c r="AR230" i="19"/>
  <c r="AQ230" i="19"/>
  <c r="AP230" i="19"/>
  <c r="AO230" i="19"/>
  <c r="AN230" i="19"/>
  <c r="AM230" i="19"/>
  <c r="AL230" i="19"/>
  <c r="AK230" i="19"/>
  <c r="AJ230" i="19"/>
  <c r="AI230" i="19"/>
  <c r="AU230" i="19" s="1"/>
  <c r="AG230" i="19"/>
  <c r="P230" i="19"/>
  <c r="BK229" i="19"/>
  <c r="BJ229" i="19"/>
  <c r="BI229" i="19"/>
  <c r="BH229" i="19"/>
  <c r="BG229" i="19"/>
  <c r="BF229" i="19"/>
  <c r="BE229" i="19"/>
  <c r="BD229" i="19"/>
  <c r="BC229" i="19"/>
  <c r="BB229" i="19"/>
  <c r="BA229" i="19"/>
  <c r="AZ229" i="19"/>
  <c r="AY229" i="19"/>
  <c r="AX229" i="19"/>
  <c r="AW229" i="19"/>
  <c r="AV229" i="19"/>
  <c r="AT229" i="19"/>
  <c r="AS229" i="19"/>
  <c r="AR229" i="19"/>
  <c r="AQ229" i="19"/>
  <c r="AP229" i="19"/>
  <c r="AO229" i="19"/>
  <c r="AN229" i="19"/>
  <c r="AM229" i="19"/>
  <c r="AL229" i="19"/>
  <c r="AK229" i="19"/>
  <c r="AJ229" i="19"/>
  <c r="AI229" i="19"/>
  <c r="AU229" i="19" s="1"/>
  <c r="AG229" i="19"/>
  <c r="P229" i="19"/>
  <c r="BK228" i="19"/>
  <c r="BJ228" i="19"/>
  <c r="BI228" i="19"/>
  <c r="BH228" i="19"/>
  <c r="BG228" i="19"/>
  <c r="BF228" i="19"/>
  <c r="BE228" i="19"/>
  <c r="BD228" i="19"/>
  <c r="BC228" i="19"/>
  <c r="BB228" i="19"/>
  <c r="BA228" i="19"/>
  <c r="AZ228" i="19"/>
  <c r="BL228" i="19" s="1"/>
  <c r="AY228" i="19"/>
  <c r="AX228" i="19"/>
  <c r="AW228" i="19"/>
  <c r="AV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AU228" i="19" s="1"/>
  <c r="AG228" i="19"/>
  <c r="P228" i="19"/>
  <c r="BK227" i="19"/>
  <c r="BJ227" i="19"/>
  <c r="BI227" i="19"/>
  <c r="BH227" i="19"/>
  <c r="BG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AU227" i="19" s="1"/>
  <c r="AG227" i="19"/>
  <c r="P227" i="19"/>
  <c r="BK226" i="19"/>
  <c r="BJ226" i="19"/>
  <c r="BI226" i="19"/>
  <c r="BH226" i="19"/>
  <c r="BG226" i="19"/>
  <c r="BF226" i="19"/>
  <c r="BE226" i="19"/>
  <c r="BD226" i="19"/>
  <c r="BC226" i="19"/>
  <c r="BB226" i="19"/>
  <c r="BA226" i="19"/>
  <c r="AZ226" i="19"/>
  <c r="BL226" i="19" s="1"/>
  <c r="AY226" i="19"/>
  <c r="AX226" i="19"/>
  <c r="AW226" i="19"/>
  <c r="AV226" i="19"/>
  <c r="AT226" i="19"/>
  <c r="AS226" i="19"/>
  <c r="AR226" i="19"/>
  <c r="AQ226" i="19"/>
  <c r="AP226" i="19"/>
  <c r="AO226" i="19"/>
  <c r="AN226" i="19"/>
  <c r="AM226" i="19"/>
  <c r="AL226" i="19"/>
  <c r="AK226" i="19"/>
  <c r="AJ226" i="19"/>
  <c r="AI226" i="19"/>
  <c r="AU226" i="19" s="1"/>
  <c r="AG226" i="19"/>
  <c r="P226" i="19"/>
  <c r="BK225" i="19"/>
  <c r="BJ225" i="19"/>
  <c r="BI225" i="19"/>
  <c r="BH225" i="19"/>
  <c r="BG225" i="19"/>
  <c r="BF225" i="19"/>
  <c r="BE225" i="19"/>
  <c r="BD225" i="19"/>
  <c r="BC225" i="19"/>
  <c r="BB225" i="19"/>
  <c r="BA225" i="19"/>
  <c r="AZ225" i="19"/>
  <c r="AY225" i="19"/>
  <c r="AX225" i="19"/>
  <c r="AW225" i="19"/>
  <c r="AV225" i="19"/>
  <c r="AT225" i="19"/>
  <c r="AS225" i="19"/>
  <c r="AR225" i="19"/>
  <c r="AQ225" i="19"/>
  <c r="AP225" i="19"/>
  <c r="AO225" i="19"/>
  <c r="AN225" i="19"/>
  <c r="AM225" i="19"/>
  <c r="AL225" i="19"/>
  <c r="AK225" i="19"/>
  <c r="AJ225" i="19"/>
  <c r="AI225" i="19"/>
  <c r="AU225" i="19" s="1"/>
  <c r="AG225" i="19"/>
  <c r="P225" i="19"/>
  <c r="BK224" i="19"/>
  <c r="BJ224" i="19"/>
  <c r="BI224" i="19"/>
  <c r="BH224" i="19"/>
  <c r="BG224" i="19"/>
  <c r="BF224" i="19"/>
  <c r="BE224" i="19"/>
  <c r="BD224" i="19"/>
  <c r="BC224" i="19"/>
  <c r="BB224" i="19"/>
  <c r="BA224" i="19"/>
  <c r="AZ224" i="19"/>
  <c r="BL224" i="19" s="1"/>
  <c r="AY224" i="19"/>
  <c r="AX224" i="19"/>
  <c r="AW224" i="19"/>
  <c r="AV224" i="19"/>
  <c r="AT224" i="19"/>
  <c r="AS224" i="19"/>
  <c r="AR224" i="19"/>
  <c r="AQ224" i="19"/>
  <c r="AP224" i="19"/>
  <c r="AO224" i="19"/>
  <c r="AN224" i="19"/>
  <c r="AM224" i="19"/>
  <c r="AL224" i="19"/>
  <c r="AK224" i="19"/>
  <c r="AJ224" i="19"/>
  <c r="AI224" i="19"/>
  <c r="AU224" i="19" s="1"/>
  <c r="AG224" i="19"/>
  <c r="P224" i="19"/>
  <c r="BK223" i="19"/>
  <c r="BJ223" i="19"/>
  <c r="BI223" i="19"/>
  <c r="BH223" i="19"/>
  <c r="BG223" i="19"/>
  <c r="BF223" i="19"/>
  <c r="BE223" i="19"/>
  <c r="BD223" i="19"/>
  <c r="BC223" i="19"/>
  <c r="BB223" i="19"/>
  <c r="BA223" i="19"/>
  <c r="AZ223" i="19"/>
  <c r="AY223" i="19"/>
  <c r="AX223" i="19"/>
  <c r="AW223" i="19"/>
  <c r="AV223" i="19"/>
  <c r="AT223" i="19"/>
  <c r="AS223" i="19"/>
  <c r="AR223" i="19"/>
  <c r="AQ223" i="19"/>
  <c r="AP223" i="19"/>
  <c r="AO223" i="19"/>
  <c r="AN223" i="19"/>
  <c r="AM223" i="19"/>
  <c r="AL223" i="19"/>
  <c r="AK223" i="19"/>
  <c r="AJ223" i="19"/>
  <c r="AI223" i="19"/>
  <c r="AU223" i="19" s="1"/>
  <c r="AG223" i="19"/>
  <c r="P223" i="19"/>
  <c r="BK222" i="19"/>
  <c r="BJ222" i="19"/>
  <c r="BI222" i="19"/>
  <c r="BH222" i="19"/>
  <c r="BG222" i="19"/>
  <c r="BF222" i="19"/>
  <c r="BE222" i="19"/>
  <c r="BD222" i="19"/>
  <c r="BC222" i="19"/>
  <c r="BB222" i="19"/>
  <c r="BA222" i="19"/>
  <c r="AZ222" i="19"/>
  <c r="BL222" i="19" s="1"/>
  <c r="AY222" i="19"/>
  <c r="AX222" i="19"/>
  <c r="AW222" i="19"/>
  <c r="AV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AU222" i="19" s="1"/>
  <c r="AG222" i="19"/>
  <c r="P222" i="19"/>
  <c r="BK221" i="19"/>
  <c r="BJ221" i="19"/>
  <c r="BI221" i="19"/>
  <c r="BH221" i="19"/>
  <c r="BG221" i="19"/>
  <c r="BF221" i="19"/>
  <c r="BE221" i="19"/>
  <c r="BD221" i="19"/>
  <c r="BC221" i="19"/>
  <c r="BB221" i="19"/>
  <c r="BA221" i="19"/>
  <c r="AZ221" i="19"/>
  <c r="AY221" i="19"/>
  <c r="AX221" i="19"/>
  <c r="AW221" i="19"/>
  <c r="AV221" i="19"/>
  <c r="AT221" i="19"/>
  <c r="AS221" i="19"/>
  <c r="AR221" i="19"/>
  <c r="AQ221" i="19"/>
  <c r="AP221" i="19"/>
  <c r="AO221" i="19"/>
  <c r="AN221" i="19"/>
  <c r="AM221" i="19"/>
  <c r="AL221" i="19"/>
  <c r="AK221" i="19"/>
  <c r="AJ221" i="19"/>
  <c r="AI221" i="19"/>
  <c r="AU221" i="19" s="1"/>
  <c r="AG221" i="19"/>
  <c r="P221" i="19"/>
  <c r="BK220" i="19"/>
  <c r="BJ220" i="19"/>
  <c r="BI220" i="19"/>
  <c r="BH220" i="19"/>
  <c r="BG220" i="19"/>
  <c r="BF220" i="19"/>
  <c r="BE220" i="19"/>
  <c r="BD220" i="19"/>
  <c r="BC220" i="19"/>
  <c r="BB220" i="19"/>
  <c r="BA220" i="19"/>
  <c r="AZ220" i="19"/>
  <c r="BL220" i="19" s="1"/>
  <c r="AY220" i="19"/>
  <c r="AX220" i="19"/>
  <c r="AW220" i="19"/>
  <c r="AV220" i="19"/>
  <c r="AT220" i="19"/>
  <c r="AS220" i="19"/>
  <c r="AR220" i="19"/>
  <c r="AQ220" i="19"/>
  <c r="AP220" i="19"/>
  <c r="AO220" i="19"/>
  <c r="AN220" i="19"/>
  <c r="AM220" i="19"/>
  <c r="AL220" i="19"/>
  <c r="AK220" i="19"/>
  <c r="AJ220" i="19"/>
  <c r="AI220" i="19"/>
  <c r="AU220" i="19" s="1"/>
  <c r="AG220" i="19"/>
  <c r="P220" i="19"/>
  <c r="BK219" i="19"/>
  <c r="BJ219" i="19"/>
  <c r="BI219" i="19"/>
  <c r="BH219" i="19"/>
  <c r="BG219" i="19"/>
  <c r="BF219" i="19"/>
  <c r="BE219" i="19"/>
  <c r="BD219" i="19"/>
  <c r="BC219" i="19"/>
  <c r="BB219" i="19"/>
  <c r="BA219" i="19"/>
  <c r="AZ219" i="19"/>
  <c r="AY219" i="19"/>
  <c r="AX219" i="19"/>
  <c r="AW219" i="19"/>
  <c r="AV219" i="19"/>
  <c r="AT219" i="19"/>
  <c r="AS219" i="19"/>
  <c r="AR219" i="19"/>
  <c r="AQ219" i="19"/>
  <c r="AP219" i="19"/>
  <c r="AO219" i="19"/>
  <c r="AN219" i="19"/>
  <c r="AM219" i="19"/>
  <c r="AL219" i="19"/>
  <c r="AK219" i="19"/>
  <c r="AJ219" i="19"/>
  <c r="AI219" i="19"/>
  <c r="AU219" i="19" s="1"/>
  <c r="AG219" i="19"/>
  <c r="P219" i="19"/>
  <c r="BK218" i="19"/>
  <c r="BJ218" i="19"/>
  <c r="BI218" i="19"/>
  <c r="BH218" i="19"/>
  <c r="BG218" i="19"/>
  <c r="BF218" i="19"/>
  <c r="BE218" i="19"/>
  <c r="BD218" i="19"/>
  <c r="BC218" i="19"/>
  <c r="BB218" i="19"/>
  <c r="BA218" i="19"/>
  <c r="AZ218" i="19"/>
  <c r="BL218" i="19" s="1"/>
  <c r="AY218" i="19"/>
  <c r="AX218" i="19"/>
  <c r="AW218" i="19"/>
  <c r="AV218" i="19"/>
  <c r="AT218" i="19"/>
  <c r="AS218" i="19"/>
  <c r="AR218" i="19"/>
  <c r="AQ218" i="19"/>
  <c r="AP218" i="19"/>
  <c r="AO218" i="19"/>
  <c r="AN218" i="19"/>
  <c r="AM218" i="19"/>
  <c r="AL218" i="19"/>
  <c r="AK218" i="19"/>
  <c r="AJ218" i="19"/>
  <c r="AI218" i="19"/>
  <c r="AU218" i="19" s="1"/>
  <c r="AG218" i="19"/>
  <c r="P218" i="19"/>
  <c r="BK217" i="19"/>
  <c r="BJ217" i="19"/>
  <c r="BI217" i="19"/>
  <c r="BH217" i="19"/>
  <c r="BG217" i="19"/>
  <c r="BF217" i="19"/>
  <c r="BE217" i="19"/>
  <c r="BD217" i="19"/>
  <c r="BC217" i="19"/>
  <c r="BB217" i="19"/>
  <c r="BA217" i="19"/>
  <c r="AZ217" i="19"/>
  <c r="AY217" i="19"/>
  <c r="AX217" i="19"/>
  <c r="AW217" i="19"/>
  <c r="AV217" i="19"/>
  <c r="AT217" i="19"/>
  <c r="AS217" i="19"/>
  <c r="AR217" i="19"/>
  <c r="AQ217" i="19"/>
  <c r="AP217" i="19"/>
  <c r="AO217" i="19"/>
  <c r="AN217" i="19"/>
  <c r="AM217" i="19"/>
  <c r="AL217" i="19"/>
  <c r="AK217" i="19"/>
  <c r="AJ217" i="19"/>
  <c r="AI217" i="19"/>
  <c r="AU217" i="19" s="1"/>
  <c r="AG217" i="19"/>
  <c r="P217" i="19"/>
  <c r="BK216" i="19"/>
  <c r="BJ216" i="19"/>
  <c r="BI216" i="19"/>
  <c r="BH216" i="19"/>
  <c r="BG216" i="19"/>
  <c r="BF216" i="19"/>
  <c r="BE216" i="19"/>
  <c r="BD216" i="19"/>
  <c r="BC216" i="19"/>
  <c r="BB216" i="19"/>
  <c r="BA216" i="19"/>
  <c r="AZ216" i="19"/>
  <c r="BL216" i="19" s="1"/>
  <c r="AY216" i="19"/>
  <c r="AX216" i="19"/>
  <c r="AW216" i="19"/>
  <c r="AV216" i="19"/>
  <c r="AT216" i="19"/>
  <c r="AS216" i="19"/>
  <c r="AR216" i="19"/>
  <c r="AQ216" i="19"/>
  <c r="AP216" i="19"/>
  <c r="AO216" i="19"/>
  <c r="AN216" i="19"/>
  <c r="AM216" i="19"/>
  <c r="AL216" i="19"/>
  <c r="AK216" i="19"/>
  <c r="AJ216" i="19"/>
  <c r="AI216" i="19"/>
  <c r="AU216" i="19" s="1"/>
  <c r="AG216" i="19"/>
  <c r="P216" i="19"/>
  <c r="BK215" i="19"/>
  <c r="BJ215" i="19"/>
  <c r="BI215" i="19"/>
  <c r="BH215" i="19"/>
  <c r="BG215" i="19"/>
  <c r="BF215" i="19"/>
  <c r="BE215" i="19"/>
  <c r="BD215" i="19"/>
  <c r="BC215" i="19"/>
  <c r="BB215" i="19"/>
  <c r="BA215" i="19"/>
  <c r="AZ215" i="19"/>
  <c r="AY215" i="19"/>
  <c r="AX215" i="19"/>
  <c r="AW215" i="19"/>
  <c r="AV215" i="19"/>
  <c r="AT215" i="19"/>
  <c r="AS215" i="19"/>
  <c r="AR215" i="19"/>
  <c r="AQ215" i="19"/>
  <c r="AP215" i="19"/>
  <c r="AO215" i="19"/>
  <c r="AN215" i="19"/>
  <c r="AM215" i="19"/>
  <c r="AL215" i="19"/>
  <c r="AK215" i="19"/>
  <c r="AJ215" i="19"/>
  <c r="AI215" i="19"/>
  <c r="AU215" i="19" s="1"/>
  <c r="AG215" i="19"/>
  <c r="P215" i="19"/>
  <c r="BK214" i="19"/>
  <c r="BJ214" i="19"/>
  <c r="BI214" i="19"/>
  <c r="BH214" i="19"/>
  <c r="BG214" i="19"/>
  <c r="BF214" i="19"/>
  <c r="BE214" i="19"/>
  <c r="BD214" i="19"/>
  <c r="BC214" i="19"/>
  <c r="BB214" i="19"/>
  <c r="BA214" i="19"/>
  <c r="AZ214" i="19"/>
  <c r="AY214" i="19"/>
  <c r="AX214" i="19"/>
  <c r="AW214" i="19"/>
  <c r="AV214" i="19"/>
  <c r="AT214" i="19"/>
  <c r="AS214" i="19"/>
  <c r="AR214" i="19"/>
  <c r="AQ214" i="19"/>
  <c r="AP214" i="19"/>
  <c r="AO214" i="19"/>
  <c r="AN214" i="19"/>
  <c r="AM214" i="19"/>
  <c r="AL214" i="19"/>
  <c r="AK214" i="19"/>
  <c r="AJ214" i="19"/>
  <c r="AI214" i="19"/>
  <c r="AG214" i="19"/>
  <c r="P214" i="19"/>
  <c r="BK213" i="19"/>
  <c r="BJ213" i="19"/>
  <c r="BI213" i="19"/>
  <c r="BH213" i="19"/>
  <c r="BG213" i="19"/>
  <c r="BF213" i="19"/>
  <c r="BE213" i="19"/>
  <c r="BD213" i="19"/>
  <c r="BC213" i="19"/>
  <c r="BB213" i="19"/>
  <c r="BA213" i="19"/>
  <c r="AZ213" i="19"/>
  <c r="AY213" i="19"/>
  <c r="AX213" i="19"/>
  <c r="AW213" i="19"/>
  <c r="AV213" i="19"/>
  <c r="AT213" i="19"/>
  <c r="AS213" i="19"/>
  <c r="AR213" i="19"/>
  <c r="AQ213" i="19"/>
  <c r="AP213" i="19"/>
  <c r="AO213" i="19"/>
  <c r="AN213" i="19"/>
  <c r="AM213" i="19"/>
  <c r="AL213" i="19"/>
  <c r="AK213" i="19"/>
  <c r="AJ213" i="19"/>
  <c r="AI213" i="19"/>
  <c r="AU213" i="19" s="1"/>
  <c r="AG213" i="19"/>
  <c r="P213" i="19"/>
  <c r="BK212" i="19"/>
  <c r="BJ212" i="19"/>
  <c r="BI212" i="19"/>
  <c r="BH212" i="19"/>
  <c r="BG212" i="19"/>
  <c r="BF212" i="19"/>
  <c r="BE212" i="19"/>
  <c r="BD212" i="19"/>
  <c r="BC212" i="19"/>
  <c r="BB212" i="19"/>
  <c r="BA212" i="19"/>
  <c r="AZ212" i="19"/>
  <c r="BL212" i="19" s="1"/>
  <c r="AY212" i="19"/>
  <c r="AX212" i="19"/>
  <c r="AW212" i="19"/>
  <c r="AV212" i="19"/>
  <c r="AT212" i="19"/>
  <c r="AS212" i="19"/>
  <c r="AR212" i="19"/>
  <c r="AQ212" i="19"/>
  <c r="AP212" i="19"/>
  <c r="AO212" i="19"/>
  <c r="AN212" i="19"/>
  <c r="AM212" i="19"/>
  <c r="AL212" i="19"/>
  <c r="AK212" i="19"/>
  <c r="AJ212" i="19"/>
  <c r="AI212" i="19"/>
  <c r="AU212" i="19" s="1"/>
  <c r="AG212" i="19"/>
  <c r="P212" i="19"/>
  <c r="BK211" i="19"/>
  <c r="BJ211" i="19"/>
  <c r="BI211" i="19"/>
  <c r="BH211" i="19"/>
  <c r="BG211" i="19"/>
  <c r="BF211" i="19"/>
  <c r="BE211" i="19"/>
  <c r="BD211" i="19"/>
  <c r="BC211" i="19"/>
  <c r="BB211" i="19"/>
  <c r="BA211" i="19"/>
  <c r="AZ211" i="19"/>
  <c r="AY211" i="19"/>
  <c r="AX211" i="19"/>
  <c r="AW211" i="19"/>
  <c r="AV211" i="19"/>
  <c r="AT211" i="19"/>
  <c r="AS211" i="19"/>
  <c r="AR211" i="19"/>
  <c r="AQ211" i="19"/>
  <c r="AP211" i="19"/>
  <c r="AO211" i="19"/>
  <c r="AN211" i="19"/>
  <c r="AM211" i="19"/>
  <c r="AL211" i="19"/>
  <c r="AK211" i="19"/>
  <c r="AJ211" i="19"/>
  <c r="AI211" i="19"/>
  <c r="AU211" i="19" s="1"/>
  <c r="AG211" i="19"/>
  <c r="P211" i="19"/>
  <c r="BK210" i="19"/>
  <c r="BJ210" i="19"/>
  <c r="BI210" i="19"/>
  <c r="BH210" i="19"/>
  <c r="BG210" i="19"/>
  <c r="BF210" i="19"/>
  <c r="BE210" i="19"/>
  <c r="BD210" i="19"/>
  <c r="BC210" i="19"/>
  <c r="BB210" i="19"/>
  <c r="BA210" i="19"/>
  <c r="AZ210" i="19"/>
  <c r="AY210" i="19"/>
  <c r="AX210" i="19"/>
  <c r="AW210" i="19"/>
  <c r="AV210" i="19"/>
  <c r="AT210" i="19"/>
  <c r="AS210" i="19"/>
  <c r="AR210" i="19"/>
  <c r="AQ210" i="19"/>
  <c r="AP210" i="19"/>
  <c r="AO210" i="19"/>
  <c r="AN210" i="19"/>
  <c r="AM210" i="19"/>
  <c r="AL210" i="19"/>
  <c r="AK210" i="19"/>
  <c r="AJ210" i="19"/>
  <c r="AI210" i="19"/>
  <c r="AU210" i="19" s="1"/>
  <c r="AG210" i="19"/>
  <c r="P210" i="19"/>
  <c r="BK209" i="19"/>
  <c r="BJ209" i="19"/>
  <c r="BI209" i="19"/>
  <c r="BH209" i="19"/>
  <c r="BG209" i="19"/>
  <c r="BF209" i="19"/>
  <c r="BE209" i="19"/>
  <c r="BD209" i="19"/>
  <c r="BC209" i="19"/>
  <c r="BB209" i="19"/>
  <c r="BA209" i="19"/>
  <c r="AZ209" i="19"/>
  <c r="AY209" i="19"/>
  <c r="AX209" i="19"/>
  <c r="AW209" i="19"/>
  <c r="AV209" i="19"/>
  <c r="AT209" i="19"/>
  <c r="AS209" i="19"/>
  <c r="AR209" i="19"/>
  <c r="AQ209" i="19"/>
  <c r="AP209" i="19"/>
  <c r="AO209" i="19"/>
  <c r="AN209" i="19"/>
  <c r="AM209" i="19"/>
  <c r="AL209" i="19"/>
  <c r="AK209" i="19"/>
  <c r="AJ209" i="19"/>
  <c r="AI209" i="19"/>
  <c r="AU209" i="19" s="1"/>
  <c r="AG209" i="19"/>
  <c r="P209" i="19"/>
  <c r="BK208" i="19"/>
  <c r="BJ208" i="19"/>
  <c r="BI208" i="19"/>
  <c r="BH208" i="19"/>
  <c r="BG208" i="19"/>
  <c r="BF208" i="19"/>
  <c r="BE208" i="19"/>
  <c r="BD208" i="19"/>
  <c r="BC208" i="19"/>
  <c r="BB208" i="19"/>
  <c r="BA208" i="19"/>
  <c r="AZ208" i="19"/>
  <c r="BL208" i="19" s="1"/>
  <c r="AY208" i="19"/>
  <c r="AX208" i="19"/>
  <c r="AW208" i="19"/>
  <c r="AV208" i="19"/>
  <c r="AT208" i="19"/>
  <c r="AS208" i="19"/>
  <c r="AR208" i="19"/>
  <c r="AQ208" i="19"/>
  <c r="AP208" i="19"/>
  <c r="AO208" i="19"/>
  <c r="AN208" i="19"/>
  <c r="AM208" i="19"/>
  <c r="AL208" i="19"/>
  <c r="AK208" i="19"/>
  <c r="AJ208" i="19"/>
  <c r="AI208" i="19"/>
  <c r="AU208" i="19" s="1"/>
  <c r="AG208" i="19"/>
  <c r="P208" i="19"/>
  <c r="BK207" i="19"/>
  <c r="BJ207" i="19"/>
  <c r="BI207" i="19"/>
  <c r="BH207" i="19"/>
  <c r="BG207" i="19"/>
  <c r="BF207" i="19"/>
  <c r="BE207" i="19"/>
  <c r="BD207" i="19"/>
  <c r="BC207" i="19"/>
  <c r="BB207" i="19"/>
  <c r="BA207" i="19"/>
  <c r="AZ207" i="19"/>
  <c r="AY207" i="19"/>
  <c r="AX207" i="19"/>
  <c r="AW207" i="19"/>
  <c r="AV207" i="19"/>
  <c r="AT207" i="19"/>
  <c r="AS207" i="19"/>
  <c r="AR207" i="19"/>
  <c r="AQ207" i="19"/>
  <c r="AP207" i="19"/>
  <c r="AO207" i="19"/>
  <c r="AN207" i="19"/>
  <c r="AM207" i="19"/>
  <c r="AL207" i="19"/>
  <c r="AK207" i="19"/>
  <c r="AJ207" i="19"/>
  <c r="AI207" i="19"/>
  <c r="AU207" i="19" s="1"/>
  <c r="AG207" i="19"/>
  <c r="P207" i="19"/>
  <c r="BK206" i="19"/>
  <c r="BJ206" i="19"/>
  <c r="BI206" i="19"/>
  <c r="BH206" i="19"/>
  <c r="BG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AU206" i="19" s="1"/>
  <c r="AG206" i="19"/>
  <c r="P206" i="19"/>
  <c r="BK205" i="19"/>
  <c r="BJ205" i="19"/>
  <c r="BI205" i="19"/>
  <c r="BH205" i="19"/>
  <c r="BG205" i="19"/>
  <c r="BF205" i="19"/>
  <c r="BE205" i="19"/>
  <c r="BD205" i="19"/>
  <c r="BC205" i="19"/>
  <c r="BB205" i="19"/>
  <c r="BA205" i="19"/>
  <c r="AZ205" i="19"/>
  <c r="AY205" i="19"/>
  <c r="AX205" i="19"/>
  <c r="AW205" i="19"/>
  <c r="AV205" i="19"/>
  <c r="AT205" i="19"/>
  <c r="AS205" i="19"/>
  <c r="AR205" i="19"/>
  <c r="AQ205" i="19"/>
  <c r="AP205" i="19"/>
  <c r="AO205" i="19"/>
  <c r="AN205" i="19"/>
  <c r="AM205" i="19"/>
  <c r="AL205" i="19"/>
  <c r="AK205" i="19"/>
  <c r="AJ205" i="19"/>
  <c r="AI205" i="19"/>
  <c r="AU205" i="19" s="1"/>
  <c r="AG205" i="19"/>
  <c r="P205" i="19"/>
  <c r="BK204" i="19"/>
  <c r="BJ204" i="19"/>
  <c r="BI204" i="19"/>
  <c r="BH204" i="19"/>
  <c r="BG204" i="19"/>
  <c r="BF204" i="19"/>
  <c r="BE204" i="19"/>
  <c r="BD204" i="19"/>
  <c r="BC204" i="19"/>
  <c r="BB204" i="19"/>
  <c r="BA204" i="19"/>
  <c r="AZ204" i="19"/>
  <c r="AY204" i="19"/>
  <c r="AX204" i="19"/>
  <c r="AW204" i="19"/>
  <c r="AV204" i="19"/>
  <c r="AT204" i="19"/>
  <c r="AS204" i="19"/>
  <c r="AR204" i="19"/>
  <c r="AQ204" i="19"/>
  <c r="AP204" i="19"/>
  <c r="AO204" i="19"/>
  <c r="AN204" i="19"/>
  <c r="AM204" i="19"/>
  <c r="AL204" i="19"/>
  <c r="AK204" i="19"/>
  <c r="AJ204" i="19"/>
  <c r="AI204" i="19"/>
  <c r="AU204" i="19" s="1"/>
  <c r="AG204" i="19"/>
  <c r="P204" i="19"/>
  <c r="BK203" i="19"/>
  <c r="BJ203" i="19"/>
  <c r="BI203" i="19"/>
  <c r="BH203" i="19"/>
  <c r="BG203" i="19"/>
  <c r="BF203" i="19"/>
  <c r="BE203" i="19"/>
  <c r="BD203" i="19"/>
  <c r="BC203" i="19"/>
  <c r="BB203" i="19"/>
  <c r="BA203" i="19"/>
  <c r="AZ203" i="19"/>
  <c r="AY203" i="19"/>
  <c r="AX203" i="19"/>
  <c r="AW203" i="19"/>
  <c r="AV203" i="19"/>
  <c r="AT203" i="19"/>
  <c r="AS203" i="19"/>
  <c r="AR203" i="19"/>
  <c r="AQ203" i="19"/>
  <c r="AP203" i="19"/>
  <c r="AO203" i="19"/>
  <c r="AN203" i="19"/>
  <c r="AM203" i="19"/>
  <c r="AL203" i="19"/>
  <c r="AK203" i="19"/>
  <c r="AJ203" i="19"/>
  <c r="AI203" i="19"/>
  <c r="AU203" i="19" s="1"/>
  <c r="AG203" i="19"/>
  <c r="P203" i="19"/>
  <c r="BK202" i="19"/>
  <c r="BJ202" i="19"/>
  <c r="BI202" i="19"/>
  <c r="BH202" i="19"/>
  <c r="BG202" i="19"/>
  <c r="BF202" i="19"/>
  <c r="BE202" i="19"/>
  <c r="BD202" i="19"/>
  <c r="BC202" i="19"/>
  <c r="BB202" i="19"/>
  <c r="BA202" i="19"/>
  <c r="AZ202" i="19"/>
  <c r="AY202" i="19"/>
  <c r="AX202" i="19"/>
  <c r="AW202" i="19"/>
  <c r="AV202" i="19"/>
  <c r="AT202" i="19"/>
  <c r="AS202" i="19"/>
  <c r="AR202" i="19"/>
  <c r="AQ202" i="19"/>
  <c r="AP202" i="19"/>
  <c r="AO202" i="19"/>
  <c r="AN202" i="19"/>
  <c r="AM202" i="19"/>
  <c r="AL202" i="19"/>
  <c r="AK202" i="19"/>
  <c r="AJ202" i="19"/>
  <c r="AI202" i="19"/>
  <c r="AU202" i="19" s="1"/>
  <c r="AG202" i="19"/>
  <c r="P202" i="19"/>
  <c r="BK201" i="19"/>
  <c r="BJ201" i="19"/>
  <c r="BI201" i="19"/>
  <c r="BH201" i="19"/>
  <c r="BG201" i="19"/>
  <c r="BF201" i="19"/>
  <c r="BE201" i="19"/>
  <c r="BD201" i="19"/>
  <c r="BC201" i="19"/>
  <c r="BB201" i="19"/>
  <c r="BA201" i="19"/>
  <c r="AZ201" i="19"/>
  <c r="AY201" i="19"/>
  <c r="AX201" i="19"/>
  <c r="AW201" i="19"/>
  <c r="AV201" i="19"/>
  <c r="AT201" i="19"/>
  <c r="AS201" i="19"/>
  <c r="AR201" i="19"/>
  <c r="AQ201" i="19"/>
  <c r="AP201" i="19"/>
  <c r="AO201" i="19"/>
  <c r="AN201" i="19"/>
  <c r="AM201" i="19"/>
  <c r="AL201" i="19"/>
  <c r="AK201" i="19"/>
  <c r="AJ201" i="19"/>
  <c r="AI201" i="19"/>
  <c r="AU201" i="19" s="1"/>
  <c r="AG201" i="19"/>
  <c r="P201" i="19"/>
  <c r="BK200" i="19"/>
  <c r="BJ200" i="19"/>
  <c r="BI200" i="19"/>
  <c r="BH200" i="19"/>
  <c r="BG200" i="19"/>
  <c r="BF200" i="19"/>
  <c r="BE200" i="19"/>
  <c r="BD200" i="19"/>
  <c r="BC200" i="19"/>
  <c r="BB200" i="19"/>
  <c r="BA200" i="19"/>
  <c r="AZ200" i="19"/>
  <c r="AY200" i="19"/>
  <c r="AX200" i="19"/>
  <c r="AW200" i="19"/>
  <c r="AV200" i="19"/>
  <c r="AT200" i="19"/>
  <c r="AS200" i="19"/>
  <c r="AR200" i="19"/>
  <c r="AQ200" i="19"/>
  <c r="AP200" i="19"/>
  <c r="AO200" i="19"/>
  <c r="AN200" i="19"/>
  <c r="AM200" i="19"/>
  <c r="AL200" i="19"/>
  <c r="AK200" i="19"/>
  <c r="AJ200" i="19"/>
  <c r="AI200" i="19"/>
  <c r="AU200" i="19" s="1"/>
  <c r="AG200" i="19"/>
  <c r="P200" i="19"/>
  <c r="BK199" i="19"/>
  <c r="BJ199" i="19"/>
  <c r="BI199" i="19"/>
  <c r="BH199" i="19"/>
  <c r="BG199" i="19"/>
  <c r="BF199" i="19"/>
  <c r="BE199" i="19"/>
  <c r="BD199" i="19"/>
  <c r="BC199" i="19"/>
  <c r="BB199" i="19"/>
  <c r="BA199" i="19"/>
  <c r="AZ199" i="19"/>
  <c r="AY199" i="19"/>
  <c r="AX199" i="19"/>
  <c r="AW199" i="19"/>
  <c r="AV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U199" i="19" s="1"/>
  <c r="AG199" i="19"/>
  <c r="P199" i="19"/>
  <c r="BK198" i="19"/>
  <c r="BJ198" i="19"/>
  <c r="BI198" i="19"/>
  <c r="BH198" i="19"/>
  <c r="BG198" i="19"/>
  <c r="BF198" i="19"/>
  <c r="BE198" i="19"/>
  <c r="BD198" i="19"/>
  <c r="BC198" i="19"/>
  <c r="BB198" i="19"/>
  <c r="BA198" i="19"/>
  <c r="AZ198" i="19"/>
  <c r="AY198" i="19"/>
  <c r="AX198" i="19"/>
  <c r="AW198" i="19"/>
  <c r="AV198" i="19"/>
  <c r="AT198" i="19"/>
  <c r="AS198" i="19"/>
  <c r="AR198" i="19"/>
  <c r="AQ198" i="19"/>
  <c r="AP198" i="19"/>
  <c r="AO198" i="19"/>
  <c r="AN198" i="19"/>
  <c r="AM198" i="19"/>
  <c r="AL198" i="19"/>
  <c r="AK198" i="19"/>
  <c r="AJ198" i="19"/>
  <c r="AI198" i="19"/>
  <c r="AU198" i="19" s="1"/>
  <c r="AG198" i="19"/>
  <c r="P198" i="19"/>
  <c r="BK197" i="19"/>
  <c r="BJ197" i="19"/>
  <c r="BI197" i="19"/>
  <c r="BH197" i="19"/>
  <c r="BG197" i="19"/>
  <c r="BF197" i="19"/>
  <c r="BE197" i="19"/>
  <c r="BD197" i="19"/>
  <c r="BC197" i="19"/>
  <c r="BB197" i="19"/>
  <c r="BA197" i="19"/>
  <c r="AZ197" i="19"/>
  <c r="AY197" i="19"/>
  <c r="AX197" i="19"/>
  <c r="AW197" i="19"/>
  <c r="AV197" i="19"/>
  <c r="AT197" i="19"/>
  <c r="AS197" i="19"/>
  <c r="AR197" i="19"/>
  <c r="AQ197" i="19"/>
  <c r="AP197" i="19"/>
  <c r="AO197" i="19"/>
  <c r="AN197" i="19"/>
  <c r="AM197" i="19"/>
  <c r="AL197" i="19"/>
  <c r="AK197" i="19"/>
  <c r="AJ197" i="19"/>
  <c r="AI197" i="19"/>
  <c r="AU197" i="19" s="1"/>
  <c r="AG197" i="19"/>
  <c r="P197" i="19"/>
  <c r="BK196" i="19"/>
  <c r="BJ196" i="19"/>
  <c r="BI196" i="19"/>
  <c r="BH196" i="19"/>
  <c r="BG196" i="19"/>
  <c r="BF196" i="19"/>
  <c r="BE196" i="19"/>
  <c r="BD196" i="19"/>
  <c r="BC196" i="19"/>
  <c r="BB196" i="19"/>
  <c r="BA196" i="19"/>
  <c r="AZ196" i="19"/>
  <c r="AY196" i="19"/>
  <c r="AX196" i="19"/>
  <c r="AW196" i="19"/>
  <c r="AV196" i="19"/>
  <c r="AT196" i="19"/>
  <c r="AS196" i="19"/>
  <c r="AR196" i="19"/>
  <c r="AQ196" i="19"/>
  <c r="AP196" i="19"/>
  <c r="AO196" i="19"/>
  <c r="AN196" i="19"/>
  <c r="AM196" i="19"/>
  <c r="AL196" i="19"/>
  <c r="AK196" i="19"/>
  <c r="AJ196" i="19"/>
  <c r="AI196" i="19"/>
  <c r="AU196" i="19" s="1"/>
  <c r="AG196" i="19"/>
  <c r="P196" i="19"/>
  <c r="BK195" i="19"/>
  <c r="BJ195" i="19"/>
  <c r="BI195" i="19"/>
  <c r="BH195" i="19"/>
  <c r="BG195" i="19"/>
  <c r="BF195" i="19"/>
  <c r="BE195" i="19"/>
  <c r="BD195" i="19"/>
  <c r="BC195" i="19"/>
  <c r="BB195" i="19"/>
  <c r="BA195" i="19"/>
  <c r="AZ195" i="19"/>
  <c r="AY195" i="19"/>
  <c r="AX195" i="19"/>
  <c r="AW195" i="19"/>
  <c r="AV195" i="19"/>
  <c r="AT195" i="19"/>
  <c r="AS195" i="19"/>
  <c r="AR195" i="19"/>
  <c r="AQ195" i="19"/>
  <c r="AP195" i="19"/>
  <c r="AO195" i="19"/>
  <c r="AN195" i="19"/>
  <c r="AM195" i="19"/>
  <c r="AL195" i="19"/>
  <c r="AK195" i="19"/>
  <c r="AJ195" i="19"/>
  <c r="AI195" i="19"/>
  <c r="AU195" i="19" s="1"/>
  <c r="AG195" i="19"/>
  <c r="P195" i="19"/>
  <c r="BK194" i="19"/>
  <c r="BJ194" i="19"/>
  <c r="BI194" i="19"/>
  <c r="BH194" i="19"/>
  <c r="BG194" i="19"/>
  <c r="BF194" i="19"/>
  <c r="BE194" i="19"/>
  <c r="BD194" i="19"/>
  <c r="BC194" i="19"/>
  <c r="BB194" i="19"/>
  <c r="BA194" i="19"/>
  <c r="AZ194" i="19"/>
  <c r="AY194" i="19"/>
  <c r="AX194" i="19"/>
  <c r="AW194" i="19"/>
  <c r="AV194" i="19"/>
  <c r="AT194" i="19"/>
  <c r="AS194" i="19"/>
  <c r="AR194" i="19"/>
  <c r="AQ194" i="19"/>
  <c r="AP194" i="19"/>
  <c r="AO194" i="19"/>
  <c r="AN194" i="19"/>
  <c r="AM194" i="19"/>
  <c r="AL194" i="19"/>
  <c r="AK194" i="19"/>
  <c r="AJ194" i="19"/>
  <c r="AI194" i="19"/>
  <c r="AU194" i="19" s="1"/>
  <c r="AG194" i="19"/>
  <c r="P194" i="19"/>
  <c r="BK193" i="19"/>
  <c r="BJ193" i="19"/>
  <c r="BI193" i="19"/>
  <c r="BH193" i="19"/>
  <c r="BG193" i="19"/>
  <c r="BF193" i="19"/>
  <c r="BE193" i="19"/>
  <c r="BD193" i="19"/>
  <c r="BC193" i="19"/>
  <c r="BB193" i="19"/>
  <c r="BA193" i="19"/>
  <c r="AZ193" i="19"/>
  <c r="AY193" i="19"/>
  <c r="AX193" i="19"/>
  <c r="AW193" i="19"/>
  <c r="AV193" i="19"/>
  <c r="AT193" i="19"/>
  <c r="AS193" i="19"/>
  <c r="AR193" i="19"/>
  <c r="AQ193" i="19"/>
  <c r="AP193" i="19"/>
  <c r="AO193" i="19"/>
  <c r="AN193" i="19"/>
  <c r="AM193" i="19"/>
  <c r="AL193" i="19"/>
  <c r="AK193" i="19"/>
  <c r="AJ193" i="19"/>
  <c r="AI193" i="19"/>
  <c r="AU193" i="19" s="1"/>
  <c r="AG193" i="19"/>
  <c r="P193" i="19"/>
  <c r="BK192" i="19"/>
  <c r="BJ192" i="19"/>
  <c r="BI192" i="19"/>
  <c r="BH192" i="19"/>
  <c r="BG192" i="19"/>
  <c r="BF192" i="19"/>
  <c r="BE192" i="19"/>
  <c r="BD192" i="19"/>
  <c r="BC192" i="19"/>
  <c r="BB192" i="19"/>
  <c r="BA192" i="19"/>
  <c r="AZ192" i="19"/>
  <c r="AY192" i="19"/>
  <c r="AX192" i="19"/>
  <c r="AW192" i="19"/>
  <c r="AV192" i="19"/>
  <c r="AT192" i="19"/>
  <c r="AS192" i="19"/>
  <c r="AR192" i="19"/>
  <c r="AQ192" i="19"/>
  <c r="AP192" i="19"/>
  <c r="AO192" i="19"/>
  <c r="AN192" i="19"/>
  <c r="AM192" i="19"/>
  <c r="AL192" i="19"/>
  <c r="AK192" i="19"/>
  <c r="AJ192" i="19"/>
  <c r="AI192" i="19"/>
  <c r="AU192" i="19" s="1"/>
  <c r="AG192" i="19"/>
  <c r="P192" i="19"/>
  <c r="BK191" i="19"/>
  <c r="BJ191" i="19"/>
  <c r="BI191" i="19"/>
  <c r="BH191" i="19"/>
  <c r="BG191" i="19"/>
  <c r="BF191" i="19"/>
  <c r="BE191" i="19"/>
  <c r="BD191" i="19"/>
  <c r="BC191" i="19"/>
  <c r="BB191" i="19"/>
  <c r="BA191" i="19"/>
  <c r="AZ191" i="19"/>
  <c r="AY191" i="19"/>
  <c r="AX191" i="19"/>
  <c r="AW191" i="19"/>
  <c r="AV191" i="19"/>
  <c r="AT191" i="19"/>
  <c r="AS191" i="19"/>
  <c r="AR191" i="19"/>
  <c r="AQ191" i="19"/>
  <c r="AP191" i="19"/>
  <c r="AO191" i="19"/>
  <c r="AN191" i="19"/>
  <c r="AM191" i="19"/>
  <c r="AL191" i="19"/>
  <c r="AK191" i="19"/>
  <c r="AJ191" i="19"/>
  <c r="AI191" i="19"/>
  <c r="AU191" i="19" s="1"/>
  <c r="AG191" i="19"/>
  <c r="P191" i="19"/>
  <c r="BK190" i="19"/>
  <c r="BJ190" i="19"/>
  <c r="BI190" i="19"/>
  <c r="BH190" i="19"/>
  <c r="BG190" i="19"/>
  <c r="BF190" i="19"/>
  <c r="BE190" i="19"/>
  <c r="BD190" i="19"/>
  <c r="BC190" i="19"/>
  <c r="BB190" i="19"/>
  <c r="BA190" i="19"/>
  <c r="AZ190" i="19"/>
  <c r="AY190" i="19"/>
  <c r="AX190" i="19"/>
  <c r="AW190" i="19"/>
  <c r="AV190" i="19"/>
  <c r="AT190" i="19"/>
  <c r="AS190" i="19"/>
  <c r="AR190" i="19"/>
  <c r="AQ190" i="19"/>
  <c r="AP190" i="19"/>
  <c r="AO190" i="19"/>
  <c r="AN190" i="19"/>
  <c r="AM190" i="19"/>
  <c r="AL190" i="19"/>
  <c r="AK190" i="19"/>
  <c r="AJ190" i="19"/>
  <c r="AI190" i="19"/>
  <c r="AU190" i="19" s="1"/>
  <c r="AG190" i="19"/>
  <c r="P190" i="19"/>
  <c r="BK189" i="19"/>
  <c r="BJ189" i="19"/>
  <c r="BI189" i="19"/>
  <c r="BH189" i="19"/>
  <c r="BG189" i="19"/>
  <c r="BF189" i="19"/>
  <c r="BE189" i="19"/>
  <c r="BD189" i="19"/>
  <c r="BC189" i="19"/>
  <c r="BB189" i="19"/>
  <c r="BA189" i="19"/>
  <c r="AZ189" i="19"/>
  <c r="AY189" i="19"/>
  <c r="AX189" i="19"/>
  <c r="AW189" i="19"/>
  <c r="AV189" i="19"/>
  <c r="AT189" i="19"/>
  <c r="AS189" i="19"/>
  <c r="AR189" i="19"/>
  <c r="AQ189" i="19"/>
  <c r="AP189" i="19"/>
  <c r="AO189" i="19"/>
  <c r="AN189" i="19"/>
  <c r="AM189" i="19"/>
  <c r="AL189" i="19"/>
  <c r="AK189" i="19"/>
  <c r="AJ189" i="19"/>
  <c r="AI189" i="19"/>
  <c r="AU189" i="19" s="1"/>
  <c r="AG189" i="19"/>
  <c r="P189" i="19"/>
  <c r="BK188" i="19"/>
  <c r="BJ188" i="19"/>
  <c r="BI188" i="19"/>
  <c r="BH188" i="19"/>
  <c r="BG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AU188" i="19" s="1"/>
  <c r="AG188" i="19"/>
  <c r="P188" i="19"/>
  <c r="BK187" i="19"/>
  <c r="BJ187" i="19"/>
  <c r="BI187" i="19"/>
  <c r="BH187" i="19"/>
  <c r="BG187" i="19"/>
  <c r="BF187" i="19"/>
  <c r="BE187" i="19"/>
  <c r="BD187" i="19"/>
  <c r="BC187" i="19"/>
  <c r="BB187" i="19"/>
  <c r="BA187" i="19"/>
  <c r="AZ187" i="19"/>
  <c r="AY187" i="19"/>
  <c r="AX187" i="19"/>
  <c r="AW187" i="19"/>
  <c r="AV187" i="19"/>
  <c r="AT187" i="19"/>
  <c r="AS187" i="19"/>
  <c r="AR187" i="19"/>
  <c r="AQ187" i="19"/>
  <c r="AP187" i="19"/>
  <c r="AO187" i="19"/>
  <c r="AN187" i="19"/>
  <c r="AM187" i="19"/>
  <c r="AL187" i="19"/>
  <c r="AK187" i="19"/>
  <c r="AJ187" i="19"/>
  <c r="AI187" i="19"/>
  <c r="AU187" i="19" s="1"/>
  <c r="AG187" i="19"/>
  <c r="P187" i="19"/>
  <c r="BK186" i="19"/>
  <c r="BJ186" i="19"/>
  <c r="BI186" i="19"/>
  <c r="BH186" i="19"/>
  <c r="BG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AU186" i="19" s="1"/>
  <c r="AG186" i="19"/>
  <c r="P186" i="19"/>
  <c r="BK185" i="19"/>
  <c r="BJ185" i="19"/>
  <c r="BI185" i="19"/>
  <c r="BH185" i="19"/>
  <c r="BG185" i="19"/>
  <c r="BF185" i="19"/>
  <c r="BE185" i="19"/>
  <c r="BD185" i="19"/>
  <c r="BC185" i="19"/>
  <c r="BB185" i="19"/>
  <c r="BA185" i="19"/>
  <c r="AZ185" i="19"/>
  <c r="AY185" i="19"/>
  <c r="AX185" i="19"/>
  <c r="AW185" i="19"/>
  <c r="AV185" i="19"/>
  <c r="AT185" i="19"/>
  <c r="AS185" i="19"/>
  <c r="AR185" i="19"/>
  <c r="AQ185" i="19"/>
  <c r="AP185" i="19"/>
  <c r="AO185" i="19"/>
  <c r="AN185" i="19"/>
  <c r="AM185" i="19"/>
  <c r="AL185" i="19"/>
  <c r="AK185" i="19"/>
  <c r="AJ185" i="19"/>
  <c r="AI185" i="19"/>
  <c r="AU185" i="19" s="1"/>
  <c r="AG185" i="19"/>
  <c r="P185" i="19"/>
  <c r="BK184" i="19"/>
  <c r="BJ184" i="19"/>
  <c r="BI184" i="19"/>
  <c r="BH184" i="19"/>
  <c r="BG184" i="19"/>
  <c r="BF184" i="19"/>
  <c r="BE184" i="19"/>
  <c r="BD184" i="19"/>
  <c r="BC184" i="19"/>
  <c r="BB184" i="19"/>
  <c r="BA184" i="19"/>
  <c r="AZ184" i="19"/>
  <c r="AY184" i="19"/>
  <c r="AX184" i="19"/>
  <c r="AW184" i="19"/>
  <c r="AV184" i="19"/>
  <c r="AT184" i="19"/>
  <c r="AS184" i="19"/>
  <c r="AR184" i="19"/>
  <c r="AQ184" i="19"/>
  <c r="AP184" i="19"/>
  <c r="AO184" i="19"/>
  <c r="AN184" i="19"/>
  <c r="AM184" i="19"/>
  <c r="AL184" i="19"/>
  <c r="AK184" i="19"/>
  <c r="AJ184" i="19"/>
  <c r="AI184" i="19"/>
  <c r="AU184" i="19" s="1"/>
  <c r="AG184" i="19"/>
  <c r="P184" i="19"/>
  <c r="BK183" i="19"/>
  <c r="BJ183" i="19"/>
  <c r="BI183" i="19"/>
  <c r="BH183" i="19"/>
  <c r="BG183" i="19"/>
  <c r="BF183" i="19"/>
  <c r="BE183" i="19"/>
  <c r="BD183" i="19"/>
  <c r="BC183" i="19"/>
  <c r="BB183" i="19"/>
  <c r="BA183" i="19"/>
  <c r="AZ183" i="19"/>
  <c r="AY183" i="19"/>
  <c r="AX183" i="19"/>
  <c r="AW183" i="19"/>
  <c r="AV183" i="19"/>
  <c r="AT183" i="19"/>
  <c r="AS183" i="19"/>
  <c r="AR183" i="19"/>
  <c r="AQ183" i="19"/>
  <c r="AP183" i="19"/>
  <c r="AO183" i="19"/>
  <c r="AN183" i="19"/>
  <c r="AM183" i="19"/>
  <c r="AL183" i="19"/>
  <c r="AK183" i="19"/>
  <c r="AJ183" i="19"/>
  <c r="AI183" i="19"/>
  <c r="AU183" i="19" s="1"/>
  <c r="AG183" i="19"/>
  <c r="P183" i="19"/>
  <c r="BK182" i="19"/>
  <c r="BJ182" i="19"/>
  <c r="BI182" i="19"/>
  <c r="BH182" i="19"/>
  <c r="BG182" i="19"/>
  <c r="BF182" i="19"/>
  <c r="BE182" i="19"/>
  <c r="BD182" i="19"/>
  <c r="BC182" i="19"/>
  <c r="BB182" i="19"/>
  <c r="BA182" i="19"/>
  <c r="AZ182" i="19"/>
  <c r="AY182" i="19"/>
  <c r="AX182" i="19"/>
  <c r="AW182" i="19"/>
  <c r="AV182" i="19"/>
  <c r="AT182" i="19"/>
  <c r="AS182" i="19"/>
  <c r="AR182" i="19"/>
  <c r="AQ182" i="19"/>
  <c r="AP182" i="19"/>
  <c r="AO182" i="19"/>
  <c r="AN182" i="19"/>
  <c r="AM182" i="19"/>
  <c r="AL182" i="19"/>
  <c r="AK182" i="19"/>
  <c r="AJ182" i="19"/>
  <c r="AI182" i="19"/>
  <c r="AU182" i="19" s="1"/>
  <c r="AG182" i="19"/>
  <c r="P182" i="19"/>
  <c r="BK181" i="19"/>
  <c r="BJ181" i="19"/>
  <c r="BI181" i="19"/>
  <c r="BH181" i="19"/>
  <c r="BG181" i="19"/>
  <c r="BF181" i="19"/>
  <c r="BE181" i="19"/>
  <c r="BD181" i="19"/>
  <c r="BC181" i="19"/>
  <c r="BB181" i="19"/>
  <c r="BA181" i="19"/>
  <c r="AZ181" i="19"/>
  <c r="AY181" i="19"/>
  <c r="AX181" i="19"/>
  <c r="AW181" i="19"/>
  <c r="AV181" i="19"/>
  <c r="AT181" i="19"/>
  <c r="AS181" i="19"/>
  <c r="AR181" i="19"/>
  <c r="AQ181" i="19"/>
  <c r="AP181" i="19"/>
  <c r="AO181" i="19"/>
  <c r="AN181" i="19"/>
  <c r="AM181" i="19"/>
  <c r="AL181" i="19"/>
  <c r="AK181" i="19"/>
  <c r="AJ181" i="19"/>
  <c r="AI181" i="19"/>
  <c r="AU181" i="19" s="1"/>
  <c r="AG181" i="19"/>
  <c r="P181" i="19"/>
  <c r="BK180" i="19"/>
  <c r="BJ180" i="19"/>
  <c r="BI180" i="19"/>
  <c r="BH180" i="19"/>
  <c r="BG180" i="19"/>
  <c r="BF180" i="19"/>
  <c r="BE180" i="19"/>
  <c r="BD180" i="19"/>
  <c r="BC180" i="19"/>
  <c r="BB180" i="19"/>
  <c r="BA180" i="19"/>
  <c r="AZ180" i="19"/>
  <c r="AY180" i="19"/>
  <c r="AX180" i="19"/>
  <c r="AW180" i="19"/>
  <c r="AV180" i="19"/>
  <c r="AT180" i="19"/>
  <c r="AS180" i="19"/>
  <c r="AR180" i="19"/>
  <c r="AQ180" i="19"/>
  <c r="AP180" i="19"/>
  <c r="AO180" i="19"/>
  <c r="AN180" i="19"/>
  <c r="AM180" i="19"/>
  <c r="AL180" i="19"/>
  <c r="AK180" i="19"/>
  <c r="AJ180" i="19"/>
  <c r="AI180" i="19"/>
  <c r="AU180" i="19" s="1"/>
  <c r="AG180" i="19"/>
  <c r="P180" i="19"/>
  <c r="BK179" i="19"/>
  <c r="BJ179" i="19"/>
  <c r="BI179" i="19"/>
  <c r="BH179" i="19"/>
  <c r="BG179" i="19"/>
  <c r="BF179" i="19"/>
  <c r="BE179" i="19"/>
  <c r="BD179" i="19"/>
  <c r="BC179" i="19"/>
  <c r="BB179" i="19"/>
  <c r="BA179" i="19"/>
  <c r="AZ179" i="19"/>
  <c r="AY179" i="19"/>
  <c r="AX179" i="19"/>
  <c r="AW179" i="19"/>
  <c r="AV179" i="19"/>
  <c r="AT179" i="19"/>
  <c r="AS179" i="19"/>
  <c r="AR179" i="19"/>
  <c r="AQ179" i="19"/>
  <c r="AP179" i="19"/>
  <c r="AO179" i="19"/>
  <c r="AN179" i="19"/>
  <c r="AM179" i="19"/>
  <c r="AL179" i="19"/>
  <c r="AK179" i="19"/>
  <c r="AJ179" i="19"/>
  <c r="AI179" i="19"/>
  <c r="AU179" i="19" s="1"/>
  <c r="AG179" i="19"/>
  <c r="P179" i="19"/>
  <c r="BK178" i="19"/>
  <c r="BJ178" i="19"/>
  <c r="BI178" i="19"/>
  <c r="BH178" i="19"/>
  <c r="BG178" i="19"/>
  <c r="BF178" i="19"/>
  <c r="BE178" i="19"/>
  <c r="BD178" i="19"/>
  <c r="BC178" i="19"/>
  <c r="BB178" i="19"/>
  <c r="BA178" i="19"/>
  <c r="AZ178" i="19"/>
  <c r="AY178" i="19"/>
  <c r="AX178" i="19"/>
  <c r="AW178" i="19"/>
  <c r="AV178" i="19"/>
  <c r="AT178" i="19"/>
  <c r="AS178" i="19"/>
  <c r="AR178" i="19"/>
  <c r="AQ178" i="19"/>
  <c r="AP178" i="19"/>
  <c r="AO178" i="19"/>
  <c r="AN178" i="19"/>
  <c r="AM178" i="19"/>
  <c r="AL178" i="19"/>
  <c r="AK178" i="19"/>
  <c r="AJ178" i="19"/>
  <c r="AI178" i="19"/>
  <c r="AU178" i="19" s="1"/>
  <c r="AG178" i="19"/>
  <c r="P178" i="19"/>
  <c r="BK177" i="19"/>
  <c r="BJ177" i="19"/>
  <c r="BI177" i="19"/>
  <c r="BH177" i="19"/>
  <c r="BG177" i="19"/>
  <c r="BF177" i="19"/>
  <c r="BE177" i="19"/>
  <c r="BD177" i="19"/>
  <c r="BC177" i="19"/>
  <c r="BB177" i="19"/>
  <c r="BA177" i="19"/>
  <c r="AZ177" i="19"/>
  <c r="AY177" i="19"/>
  <c r="AX177" i="19"/>
  <c r="AW177" i="19"/>
  <c r="AV177" i="19"/>
  <c r="AT177" i="19"/>
  <c r="AS177" i="19"/>
  <c r="AR177" i="19"/>
  <c r="AQ177" i="19"/>
  <c r="AP177" i="19"/>
  <c r="AO177" i="19"/>
  <c r="AN177" i="19"/>
  <c r="AM177" i="19"/>
  <c r="AL177" i="19"/>
  <c r="AK177" i="19"/>
  <c r="AJ177" i="19"/>
  <c r="AI177" i="19"/>
  <c r="AU177" i="19" s="1"/>
  <c r="AG177" i="19"/>
  <c r="P177" i="19"/>
  <c r="BK176" i="19"/>
  <c r="BJ176" i="19"/>
  <c r="BI176" i="19"/>
  <c r="BH176" i="19"/>
  <c r="BG176" i="19"/>
  <c r="BF176" i="19"/>
  <c r="BE176" i="19"/>
  <c r="BD176" i="19"/>
  <c r="BC176" i="19"/>
  <c r="BB176" i="19"/>
  <c r="BA176" i="19"/>
  <c r="AZ176" i="19"/>
  <c r="AY176" i="19"/>
  <c r="AX176" i="19"/>
  <c r="AW176" i="19"/>
  <c r="AV176" i="19"/>
  <c r="AT176" i="19"/>
  <c r="AS176" i="19"/>
  <c r="AR176" i="19"/>
  <c r="AQ176" i="19"/>
  <c r="AP176" i="19"/>
  <c r="AO176" i="19"/>
  <c r="AN176" i="19"/>
  <c r="AM176" i="19"/>
  <c r="AL176" i="19"/>
  <c r="AK176" i="19"/>
  <c r="AJ176" i="19"/>
  <c r="AI176" i="19"/>
  <c r="AU176" i="19" s="1"/>
  <c r="AG176" i="19"/>
  <c r="P176" i="19"/>
  <c r="BK175" i="19"/>
  <c r="BJ175" i="19"/>
  <c r="BI175" i="19"/>
  <c r="BH175" i="19"/>
  <c r="BG175" i="19"/>
  <c r="BF175" i="19"/>
  <c r="BE175" i="19"/>
  <c r="BD175" i="19"/>
  <c r="BC175" i="19"/>
  <c r="BB175" i="19"/>
  <c r="BA175" i="19"/>
  <c r="AZ175" i="19"/>
  <c r="AY175" i="19"/>
  <c r="AX175" i="19"/>
  <c r="AW175" i="19"/>
  <c r="AV175" i="19"/>
  <c r="AT175" i="19"/>
  <c r="AS175" i="19"/>
  <c r="AR175" i="19"/>
  <c r="AQ175" i="19"/>
  <c r="AP175" i="19"/>
  <c r="AO175" i="19"/>
  <c r="AN175" i="19"/>
  <c r="AM175" i="19"/>
  <c r="AL175" i="19"/>
  <c r="AK175" i="19"/>
  <c r="AJ175" i="19"/>
  <c r="AI175" i="19"/>
  <c r="AU175" i="19" s="1"/>
  <c r="AG175" i="19"/>
  <c r="P175" i="19"/>
  <c r="BK174" i="19"/>
  <c r="BJ174" i="19"/>
  <c r="BI174" i="19"/>
  <c r="BH174" i="19"/>
  <c r="BG174" i="19"/>
  <c r="BF174" i="19"/>
  <c r="BE174" i="19"/>
  <c r="BD174" i="19"/>
  <c r="BC174" i="19"/>
  <c r="BB174" i="19"/>
  <c r="BA174" i="19"/>
  <c r="AZ174" i="19"/>
  <c r="AY174" i="19"/>
  <c r="AX174" i="19"/>
  <c r="AW174" i="19"/>
  <c r="AV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AU174" i="19" s="1"/>
  <c r="AG174" i="19"/>
  <c r="P174" i="19"/>
  <c r="BK173" i="19"/>
  <c r="BJ173" i="19"/>
  <c r="BG173" i="19"/>
  <c r="BF173" i="19"/>
  <c r="BC173" i="19"/>
  <c r="BB173" i="19"/>
  <c r="AY173" i="19"/>
  <c r="AX173" i="19"/>
  <c r="AW173" i="19"/>
  <c r="AV173" i="19"/>
  <c r="AT173" i="19"/>
  <c r="AS173" i="19"/>
  <c r="AR173" i="19"/>
  <c r="AQ173" i="19"/>
  <c r="AP173" i="19"/>
  <c r="AO173" i="19"/>
  <c r="AN173" i="19"/>
  <c r="AM173" i="19"/>
  <c r="AL173" i="19"/>
  <c r="AK173" i="19"/>
  <c r="AJ173" i="19"/>
  <c r="AI173" i="19"/>
  <c r="AU173" i="19" s="1"/>
  <c r="AG173" i="19"/>
  <c r="P173" i="19"/>
  <c r="BI173" i="19"/>
  <c r="AZ172" i="19"/>
  <c r="AY172" i="19"/>
  <c r="AX172" i="19"/>
  <c r="AW172" i="19"/>
  <c r="AV172" i="19"/>
  <c r="AT172" i="19"/>
  <c r="AS172" i="19"/>
  <c r="AR172" i="19"/>
  <c r="AQ172" i="19"/>
  <c r="AP172" i="19"/>
  <c r="AO172" i="19"/>
  <c r="AN172" i="19"/>
  <c r="AM172" i="19"/>
  <c r="AL172" i="19"/>
  <c r="AK172" i="19"/>
  <c r="AJ172" i="19"/>
  <c r="AI172" i="19"/>
  <c r="AU172" i="19" s="1"/>
  <c r="AG172" i="19"/>
  <c r="P172" i="19"/>
  <c r="BK171" i="19"/>
  <c r="BJ171" i="19"/>
  <c r="BI171" i="19"/>
  <c r="BH171" i="19"/>
  <c r="BG171" i="19"/>
  <c r="BF171" i="19"/>
  <c r="BE171" i="19"/>
  <c r="BD171" i="19"/>
  <c r="BC171" i="19"/>
  <c r="BB171" i="19"/>
  <c r="BA171" i="19"/>
  <c r="AZ171" i="19"/>
  <c r="AY171" i="19"/>
  <c r="AX171" i="19"/>
  <c r="AW171" i="19"/>
  <c r="AV171" i="19"/>
  <c r="AT171" i="19"/>
  <c r="AS171" i="19"/>
  <c r="AR171" i="19"/>
  <c r="AQ171" i="19"/>
  <c r="AP171" i="19"/>
  <c r="AO171" i="19"/>
  <c r="AN171" i="19"/>
  <c r="AM171" i="19"/>
  <c r="AL171" i="19"/>
  <c r="AK171" i="19"/>
  <c r="AJ171" i="19"/>
  <c r="AI171" i="19"/>
  <c r="AU171" i="19" s="1"/>
  <c r="AG171" i="19"/>
  <c r="P171" i="19"/>
  <c r="BI170" i="19"/>
  <c r="BE170" i="19"/>
  <c r="BA170" i="19"/>
  <c r="AY170" i="19"/>
  <c r="AX170" i="19"/>
  <c r="AW170" i="19"/>
  <c r="AV170" i="19"/>
  <c r="AT170" i="19"/>
  <c r="AS170" i="19"/>
  <c r="AR170" i="19"/>
  <c r="AQ170" i="19"/>
  <c r="AP170" i="19"/>
  <c r="AO170" i="19"/>
  <c r="AN170" i="19"/>
  <c r="AM170" i="19"/>
  <c r="AL170" i="19"/>
  <c r="AK170" i="19"/>
  <c r="AJ170" i="19"/>
  <c r="AI170" i="19"/>
  <c r="AU170" i="19" s="1"/>
  <c r="AG170" i="19"/>
  <c r="P170" i="19"/>
  <c r="BH170" i="19"/>
  <c r="BK169" i="19"/>
  <c r="BJ169" i="19"/>
  <c r="BI169" i="19"/>
  <c r="BG169" i="19"/>
  <c r="BF169" i="19"/>
  <c r="BE169" i="19"/>
  <c r="BC169" i="19"/>
  <c r="BB169" i="19"/>
  <c r="BA169" i="19"/>
  <c r="AY169" i="19"/>
  <c r="AX169" i="19"/>
  <c r="AW169" i="19"/>
  <c r="AV169" i="19"/>
  <c r="AT169" i="19"/>
  <c r="AS169" i="19"/>
  <c r="AR169" i="19"/>
  <c r="AQ169" i="19"/>
  <c r="AP169" i="19"/>
  <c r="AO169" i="19"/>
  <c r="AN169" i="19"/>
  <c r="AM169" i="19"/>
  <c r="AL169" i="19"/>
  <c r="AK169" i="19"/>
  <c r="AJ169" i="19"/>
  <c r="AI169" i="19"/>
  <c r="AU169" i="19" s="1"/>
  <c r="AG169" i="19"/>
  <c r="P169" i="19"/>
  <c r="BH169" i="19"/>
  <c r="BK168" i="19"/>
  <c r="BJ168" i="19"/>
  <c r="BI168" i="19"/>
  <c r="BH168" i="19"/>
  <c r="BG168" i="19"/>
  <c r="BF168" i="19"/>
  <c r="BE168" i="19"/>
  <c r="BD168" i="19"/>
  <c r="BC168" i="19"/>
  <c r="BB168" i="19"/>
  <c r="BA168" i="19"/>
  <c r="AZ168" i="19"/>
  <c r="AY168" i="19"/>
  <c r="AX168" i="19"/>
  <c r="AW168" i="19"/>
  <c r="AV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AU168" i="19" s="1"/>
  <c r="AG168" i="19"/>
  <c r="P168" i="19"/>
  <c r="BK167" i="19"/>
  <c r="BJ167" i="19"/>
  <c r="BI167" i="19"/>
  <c r="BH167" i="19"/>
  <c r="BG167" i="19"/>
  <c r="BF167" i="19"/>
  <c r="BE167" i="19"/>
  <c r="BD167" i="19"/>
  <c r="BC167" i="19"/>
  <c r="BB167" i="19"/>
  <c r="BA167" i="19"/>
  <c r="AZ167" i="19"/>
  <c r="AY167" i="19"/>
  <c r="AX167" i="19"/>
  <c r="AW167" i="19"/>
  <c r="AV167" i="19"/>
  <c r="AT167" i="19"/>
  <c r="AS167" i="19"/>
  <c r="AR167" i="19"/>
  <c r="AQ167" i="19"/>
  <c r="AP167" i="19"/>
  <c r="AO167" i="19"/>
  <c r="AN167" i="19"/>
  <c r="AM167" i="19"/>
  <c r="AL167" i="19"/>
  <c r="AK167" i="19"/>
  <c r="AJ167" i="19"/>
  <c r="AI167" i="19"/>
  <c r="AU167" i="19" s="1"/>
  <c r="AG167" i="19"/>
  <c r="P167" i="19"/>
  <c r="BK166" i="19"/>
  <c r="BJ166" i="19"/>
  <c r="BI166" i="19"/>
  <c r="BH166" i="19"/>
  <c r="BG166" i="19"/>
  <c r="BF166" i="19"/>
  <c r="BE166" i="19"/>
  <c r="BD166" i="19"/>
  <c r="BC166" i="19"/>
  <c r="BB166" i="19"/>
  <c r="BA166" i="19"/>
  <c r="AZ166" i="19"/>
  <c r="AY166" i="19"/>
  <c r="AX166" i="19"/>
  <c r="AW166" i="19"/>
  <c r="AV166" i="19"/>
  <c r="AT166" i="19"/>
  <c r="AS166" i="19"/>
  <c r="AR166" i="19"/>
  <c r="AQ166" i="19"/>
  <c r="AP166" i="19"/>
  <c r="AO166" i="19"/>
  <c r="AN166" i="19"/>
  <c r="AM166" i="19"/>
  <c r="AL166" i="19"/>
  <c r="AK166" i="19"/>
  <c r="AJ166" i="19"/>
  <c r="AI166" i="19"/>
  <c r="AU166" i="19" s="1"/>
  <c r="AG166" i="19"/>
  <c r="P166" i="19"/>
  <c r="BK165" i="19"/>
  <c r="BJ165" i="19"/>
  <c r="BI165" i="19"/>
  <c r="BH165" i="19"/>
  <c r="BG165" i="19"/>
  <c r="BF165" i="19"/>
  <c r="BE165" i="19"/>
  <c r="BD165" i="19"/>
  <c r="BC165" i="19"/>
  <c r="BB165" i="19"/>
  <c r="BA165" i="19"/>
  <c r="AZ165" i="19"/>
  <c r="BL165" i="19" s="1"/>
  <c r="AY165" i="19"/>
  <c r="AX165" i="19"/>
  <c r="AW165" i="19"/>
  <c r="AV165" i="19"/>
  <c r="AT165" i="19"/>
  <c r="AS165" i="19"/>
  <c r="AR165" i="19"/>
  <c r="AQ165" i="19"/>
  <c r="AP165" i="19"/>
  <c r="AO165" i="19"/>
  <c r="AN165" i="19"/>
  <c r="AM165" i="19"/>
  <c r="AL165" i="19"/>
  <c r="AK165" i="19"/>
  <c r="AJ165" i="19"/>
  <c r="AI165" i="19"/>
  <c r="AU165" i="19" s="1"/>
  <c r="AG165" i="19"/>
  <c r="P165" i="19"/>
  <c r="BK164" i="19"/>
  <c r="BJ164" i="19"/>
  <c r="BI164" i="19"/>
  <c r="BH164" i="19"/>
  <c r="BG164" i="19"/>
  <c r="BF164" i="19"/>
  <c r="BE164" i="19"/>
  <c r="BD164" i="19"/>
  <c r="BC164" i="19"/>
  <c r="BB164" i="19"/>
  <c r="BA164" i="19"/>
  <c r="AZ164" i="19"/>
  <c r="AY164" i="19"/>
  <c r="AX164" i="19"/>
  <c r="AW164" i="19"/>
  <c r="AV164" i="19"/>
  <c r="AT164" i="19"/>
  <c r="AS164" i="19"/>
  <c r="AR164" i="19"/>
  <c r="AQ164" i="19"/>
  <c r="AP164" i="19"/>
  <c r="AO164" i="19"/>
  <c r="AN164" i="19"/>
  <c r="AM164" i="19"/>
  <c r="AL164" i="19"/>
  <c r="AK164" i="19"/>
  <c r="AJ164" i="19"/>
  <c r="AI164" i="19"/>
  <c r="AU164" i="19" s="1"/>
  <c r="AG164" i="19"/>
  <c r="P164" i="19"/>
  <c r="BK163" i="19"/>
  <c r="BJ163" i="19"/>
  <c r="BI163" i="19"/>
  <c r="BH163" i="19"/>
  <c r="BG163" i="19"/>
  <c r="BF163" i="19"/>
  <c r="BE163" i="19"/>
  <c r="BD163" i="19"/>
  <c r="BC163" i="19"/>
  <c r="BB163" i="19"/>
  <c r="BA163" i="19"/>
  <c r="AZ163" i="19"/>
  <c r="AY163" i="19"/>
  <c r="AX163" i="19"/>
  <c r="AW163" i="19"/>
  <c r="AV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AU163" i="19" s="1"/>
  <c r="AG163" i="19"/>
  <c r="P163" i="19"/>
  <c r="BK162" i="19"/>
  <c r="BJ162" i="19"/>
  <c r="BI162" i="19"/>
  <c r="BH162" i="19"/>
  <c r="BG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U162" i="19" s="1"/>
  <c r="AG162" i="19"/>
  <c r="P162" i="19"/>
  <c r="BK161" i="19"/>
  <c r="BJ161" i="19"/>
  <c r="BI161" i="19"/>
  <c r="BH161" i="19"/>
  <c r="BG161" i="19"/>
  <c r="BF161" i="19"/>
  <c r="BE161" i="19"/>
  <c r="BD161" i="19"/>
  <c r="BC161" i="19"/>
  <c r="BB161" i="19"/>
  <c r="BA161" i="19"/>
  <c r="AZ161" i="19"/>
  <c r="BL161" i="19" s="1"/>
  <c r="AY161" i="19"/>
  <c r="AX161" i="19"/>
  <c r="AW161" i="19"/>
  <c r="AV161" i="19"/>
  <c r="AT161" i="19"/>
  <c r="AS161" i="19"/>
  <c r="AR161" i="19"/>
  <c r="AQ161" i="19"/>
  <c r="AP161" i="19"/>
  <c r="AO161" i="19"/>
  <c r="AN161" i="19"/>
  <c r="AM161" i="19"/>
  <c r="AL161" i="19"/>
  <c r="AK161" i="19"/>
  <c r="AJ161" i="19"/>
  <c r="AI161" i="19"/>
  <c r="AU161" i="19" s="1"/>
  <c r="AG161" i="19"/>
  <c r="P161" i="19"/>
  <c r="BK160" i="19"/>
  <c r="BJ160" i="19"/>
  <c r="BI160" i="19"/>
  <c r="BH160" i="19"/>
  <c r="BG160" i="19"/>
  <c r="BF160" i="19"/>
  <c r="BE160" i="19"/>
  <c r="BD160" i="19"/>
  <c r="BC160" i="19"/>
  <c r="BB160" i="19"/>
  <c r="BA160" i="19"/>
  <c r="AZ160" i="19"/>
  <c r="AY160" i="19"/>
  <c r="AX160" i="19"/>
  <c r="AW160" i="19"/>
  <c r="AV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AU160" i="19" s="1"/>
  <c r="AG160" i="19"/>
  <c r="P160" i="19"/>
  <c r="BK159" i="19"/>
  <c r="BJ159" i="19"/>
  <c r="BI159" i="19"/>
  <c r="BH159" i="19"/>
  <c r="BG159" i="19"/>
  <c r="BF159" i="19"/>
  <c r="BE159" i="19"/>
  <c r="BD159" i="19"/>
  <c r="BC159" i="19"/>
  <c r="BB159" i="19"/>
  <c r="BA159" i="19"/>
  <c r="AZ159" i="19"/>
  <c r="AY159" i="19"/>
  <c r="AX159" i="19"/>
  <c r="AW159" i="19"/>
  <c r="AV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AU159" i="19" s="1"/>
  <c r="AG159" i="19"/>
  <c r="P159" i="19"/>
  <c r="BK158" i="19"/>
  <c r="BJ158" i="19"/>
  <c r="BI158" i="19"/>
  <c r="BH158" i="19"/>
  <c r="BG158" i="19"/>
  <c r="BF158" i="19"/>
  <c r="BE158" i="19"/>
  <c r="BD158" i="19"/>
  <c r="BC158" i="19"/>
  <c r="BB158" i="19"/>
  <c r="BA158" i="19"/>
  <c r="AZ158" i="19"/>
  <c r="AY158" i="19"/>
  <c r="AX158" i="19"/>
  <c r="AW158" i="19"/>
  <c r="AV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AU158" i="19" s="1"/>
  <c r="AG158" i="19"/>
  <c r="P158" i="19"/>
  <c r="BK157" i="19"/>
  <c r="BJ157" i="19"/>
  <c r="BI157" i="19"/>
  <c r="BH157" i="19"/>
  <c r="BG157" i="19"/>
  <c r="BF157" i="19"/>
  <c r="BE157" i="19"/>
  <c r="BD157" i="19"/>
  <c r="BC157" i="19"/>
  <c r="BB157" i="19"/>
  <c r="BA157" i="19"/>
  <c r="AZ157" i="19"/>
  <c r="BL157" i="19" s="1"/>
  <c r="AY157" i="19"/>
  <c r="AX157" i="19"/>
  <c r="AW157" i="19"/>
  <c r="AV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U157" i="19" s="1"/>
  <c r="AG157" i="19"/>
  <c r="P157" i="19"/>
  <c r="BK156" i="19"/>
  <c r="BJ156" i="19"/>
  <c r="BI156" i="19"/>
  <c r="BH156" i="19"/>
  <c r="BG156" i="19"/>
  <c r="BF156" i="19"/>
  <c r="BE156" i="19"/>
  <c r="BD156" i="19"/>
  <c r="BC156" i="19"/>
  <c r="BB156" i="19"/>
  <c r="BA156" i="19"/>
  <c r="AZ156" i="19"/>
  <c r="AY156" i="19"/>
  <c r="AX156" i="19"/>
  <c r="AW156" i="19"/>
  <c r="AV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AU156" i="19" s="1"/>
  <c r="AG156" i="19"/>
  <c r="P156" i="19"/>
  <c r="BK155" i="19"/>
  <c r="BJ155" i="19"/>
  <c r="BI155" i="19"/>
  <c r="BH155" i="19"/>
  <c r="BG155" i="19"/>
  <c r="BF155" i="19"/>
  <c r="BE155" i="19"/>
  <c r="BD155" i="19"/>
  <c r="BC155" i="19"/>
  <c r="BB155" i="19"/>
  <c r="BA155" i="19"/>
  <c r="AZ155" i="19"/>
  <c r="AY155" i="19"/>
  <c r="AX155" i="19"/>
  <c r="AW155" i="19"/>
  <c r="AV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AU155" i="19" s="1"/>
  <c r="AG155" i="19"/>
  <c r="P155" i="19"/>
  <c r="BK154" i="19"/>
  <c r="BJ154" i="19"/>
  <c r="BI154" i="19"/>
  <c r="BH154" i="19"/>
  <c r="BG154" i="19"/>
  <c r="BF154" i="19"/>
  <c r="BE154" i="19"/>
  <c r="BD154" i="19"/>
  <c r="BC154" i="19"/>
  <c r="BB154" i="19"/>
  <c r="BA154" i="19"/>
  <c r="AZ154" i="19"/>
  <c r="AY154" i="19"/>
  <c r="AX154" i="19"/>
  <c r="AW154" i="19"/>
  <c r="AV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AU154" i="19" s="1"/>
  <c r="AG154" i="19"/>
  <c r="P154" i="19"/>
  <c r="BK153" i="19"/>
  <c r="BJ153" i="19"/>
  <c r="BI153" i="19"/>
  <c r="BH153" i="19"/>
  <c r="BG153" i="19"/>
  <c r="BF153" i="19"/>
  <c r="BE153" i="19"/>
  <c r="BD153" i="19"/>
  <c r="BC153" i="19"/>
  <c r="BB153" i="19"/>
  <c r="BA153" i="19"/>
  <c r="AZ153" i="19"/>
  <c r="BL153" i="19" s="1"/>
  <c r="AY153" i="19"/>
  <c r="AX153" i="19"/>
  <c r="AW153" i="19"/>
  <c r="AV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U153" i="19" s="1"/>
  <c r="AG153" i="19"/>
  <c r="P153" i="19"/>
  <c r="BK152" i="19"/>
  <c r="BJ152" i="19"/>
  <c r="BI152" i="19"/>
  <c r="BH152" i="19"/>
  <c r="BG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U152" i="19" s="1"/>
  <c r="AG152" i="19"/>
  <c r="P152" i="19"/>
  <c r="BK151" i="19"/>
  <c r="BJ151" i="19"/>
  <c r="BI151" i="19"/>
  <c r="BH151" i="19"/>
  <c r="BG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U151" i="19" s="1"/>
  <c r="AG151" i="19"/>
  <c r="P151" i="19"/>
  <c r="BK150" i="19"/>
  <c r="BJ150" i="19"/>
  <c r="BI150" i="19"/>
  <c r="BH150" i="19"/>
  <c r="BG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U150" i="19" s="1"/>
  <c r="AG150" i="19"/>
  <c r="P150" i="19"/>
  <c r="BK149" i="19"/>
  <c r="BJ149" i="19"/>
  <c r="BI149" i="19"/>
  <c r="BH149" i="19"/>
  <c r="BG149" i="19"/>
  <c r="BF149" i="19"/>
  <c r="BE149" i="19"/>
  <c r="BD149" i="19"/>
  <c r="BC149" i="19"/>
  <c r="BB149" i="19"/>
  <c r="BA149" i="19"/>
  <c r="AZ149" i="19"/>
  <c r="BL149" i="19" s="1"/>
  <c r="AY149" i="19"/>
  <c r="AX149" i="19"/>
  <c r="AW149" i="19"/>
  <c r="AV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U149" i="19" s="1"/>
  <c r="AG149" i="19"/>
  <c r="P149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U148" i="19" s="1"/>
  <c r="AG148" i="19"/>
  <c r="P148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U147" i="19" s="1"/>
  <c r="AG147" i="19"/>
  <c r="P147" i="19"/>
  <c r="BK146" i="19"/>
  <c r="BJ146" i="19"/>
  <c r="BI146" i="19"/>
  <c r="BH146" i="19"/>
  <c r="BG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U146" i="19" s="1"/>
  <c r="AG146" i="19"/>
  <c r="P146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BL145" i="19" s="1"/>
  <c r="AY145" i="19"/>
  <c r="AX145" i="19"/>
  <c r="AW145" i="19"/>
  <c r="AV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U145" i="19" s="1"/>
  <c r="AG145" i="19"/>
  <c r="P145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U144" i="19" s="1"/>
  <c r="AG144" i="19"/>
  <c r="P144" i="19"/>
  <c r="BK143" i="19"/>
  <c r="BJ143" i="19"/>
  <c r="BG143" i="19"/>
  <c r="BF143" i="19"/>
  <c r="BC143" i="19"/>
  <c r="BB143" i="19"/>
  <c r="AY143" i="19"/>
  <c r="AX143" i="19"/>
  <c r="AW143" i="19"/>
  <c r="AV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U143" i="19" s="1"/>
  <c r="AG143" i="19"/>
  <c r="P143" i="19"/>
  <c r="BI143" i="19"/>
  <c r="AZ142" i="19"/>
  <c r="AY142" i="19"/>
  <c r="AX142" i="19"/>
  <c r="AW142" i="19"/>
  <c r="AV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U142" i="19" s="1"/>
  <c r="AG142" i="19"/>
  <c r="P142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BL141" i="19" s="1"/>
  <c r="AY141" i="19"/>
  <c r="AX141" i="19"/>
  <c r="AW141" i="19"/>
  <c r="AV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U141" i="19" s="1"/>
  <c r="AG141" i="19"/>
  <c r="P141" i="19"/>
  <c r="BK140" i="19"/>
  <c r="BJ140" i="19"/>
  <c r="BI140" i="19"/>
  <c r="BH140" i="19"/>
  <c r="BG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G140" i="19"/>
  <c r="P140" i="19"/>
  <c r="BK139" i="19"/>
  <c r="BJ139" i="19"/>
  <c r="BI139" i="19"/>
  <c r="BH139" i="19"/>
  <c r="BG139" i="19"/>
  <c r="BF139" i="19"/>
  <c r="BE139" i="19"/>
  <c r="BD139" i="19"/>
  <c r="BC139" i="19"/>
  <c r="BB139" i="19"/>
  <c r="BA139" i="19"/>
  <c r="AZ139" i="19"/>
  <c r="BL139" i="19" s="1"/>
  <c r="AY139" i="19"/>
  <c r="AX139" i="19"/>
  <c r="AW139" i="19"/>
  <c r="AV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AU139" i="19" s="1"/>
  <c r="AG139" i="19"/>
  <c r="P139" i="19"/>
  <c r="BI138" i="19"/>
  <c r="BE138" i="19"/>
  <c r="BA138" i="19"/>
  <c r="AY138" i="19"/>
  <c r="AX138" i="19"/>
  <c r="AW138" i="19"/>
  <c r="AV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AU138" i="19" s="1"/>
  <c r="AG138" i="19"/>
  <c r="P138" i="19"/>
  <c r="BH138" i="19"/>
  <c r="BJ137" i="19"/>
  <c r="BI137" i="19"/>
  <c r="BF137" i="19"/>
  <c r="BE137" i="19"/>
  <c r="BB137" i="19"/>
  <c r="BA137" i="19"/>
  <c r="AY137" i="19"/>
  <c r="AX137" i="19"/>
  <c r="AW137" i="19"/>
  <c r="AV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AG137" i="19"/>
  <c r="P137" i="19"/>
  <c r="BH137" i="19"/>
  <c r="BK136" i="19"/>
  <c r="BJ136" i="19"/>
  <c r="BI136" i="19"/>
  <c r="BH136" i="19"/>
  <c r="BG136" i="19"/>
  <c r="BF136" i="19"/>
  <c r="BE136" i="19"/>
  <c r="BD136" i="19"/>
  <c r="BC136" i="19"/>
  <c r="BB136" i="19"/>
  <c r="BA136" i="19"/>
  <c r="AZ136" i="19"/>
  <c r="AY136" i="19"/>
  <c r="AX136" i="19"/>
  <c r="AW136" i="19"/>
  <c r="AV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U136" i="19" s="1"/>
  <c r="AG136" i="19"/>
  <c r="P136" i="19"/>
  <c r="BK135" i="19"/>
  <c r="BJ135" i="19"/>
  <c r="BI135" i="19"/>
  <c r="BH135" i="19"/>
  <c r="BG135" i="19"/>
  <c r="BF135" i="19"/>
  <c r="BE135" i="19"/>
  <c r="BD135" i="19"/>
  <c r="BC135" i="19"/>
  <c r="BB135" i="19"/>
  <c r="BA135" i="19"/>
  <c r="AZ135" i="19"/>
  <c r="AY135" i="19"/>
  <c r="AX135" i="19"/>
  <c r="AW135" i="19"/>
  <c r="AV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AI135" i="19"/>
  <c r="AU135" i="19" s="1"/>
  <c r="AG135" i="19"/>
  <c r="P135" i="19"/>
  <c r="BK134" i="19"/>
  <c r="BJ134" i="19"/>
  <c r="BI134" i="19"/>
  <c r="BH134" i="19"/>
  <c r="BG134" i="19"/>
  <c r="BF134" i="19"/>
  <c r="BE134" i="19"/>
  <c r="BD134" i="19"/>
  <c r="BC134" i="19"/>
  <c r="BB134" i="19"/>
  <c r="BA134" i="19"/>
  <c r="AZ134" i="19"/>
  <c r="AY134" i="19"/>
  <c r="AX134" i="19"/>
  <c r="AW134" i="19"/>
  <c r="AV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AU134" i="19" s="1"/>
  <c r="AG134" i="19"/>
  <c r="P134" i="19"/>
  <c r="BK133" i="19"/>
  <c r="BJ133" i="19"/>
  <c r="BI133" i="19"/>
  <c r="BH133" i="19"/>
  <c r="BG133" i="19"/>
  <c r="BF133" i="19"/>
  <c r="BE133" i="19"/>
  <c r="BD133" i="19"/>
  <c r="BC133" i="19"/>
  <c r="BB133" i="19"/>
  <c r="BA133" i="19"/>
  <c r="AZ133" i="19"/>
  <c r="AY133" i="19"/>
  <c r="AX133" i="19"/>
  <c r="AW133" i="19"/>
  <c r="AV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AI133" i="19"/>
  <c r="AU133" i="19" s="1"/>
  <c r="AG133" i="19"/>
  <c r="P133" i="19"/>
  <c r="BK132" i="19"/>
  <c r="BJ132" i="19"/>
  <c r="BI132" i="19"/>
  <c r="BH132" i="19"/>
  <c r="BG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U132" i="19" s="1"/>
  <c r="AG132" i="19"/>
  <c r="P132" i="19"/>
  <c r="BK131" i="19"/>
  <c r="BJ131" i="19"/>
  <c r="BI131" i="19"/>
  <c r="BH131" i="19"/>
  <c r="BG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AU131" i="19" s="1"/>
  <c r="AG131" i="19"/>
  <c r="P131" i="19"/>
  <c r="BK130" i="19"/>
  <c r="BJ130" i="19"/>
  <c r="BI130" i="19"/>
  <c r="BH130" i="19"/>
  <c r="BG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AU130" i="19" s="1"/>
  <c r="AG130" i="19"/>
  <c r="P130" i="19"/>
  <c r="BK129" i="19"/>
  <c r="BJ129" i="19"/>
  <c r="BI129" i="19"/>
  <c r="BH129" i="19"/>
  <c r="BG129" i="19"/>
  <c r="BF129" i="19"/>
  <c r="BE129" i="19"/>
  <c r="BD129" i="19"/>
  <c r="BC129" i="19"/>
  <c r="BB129" i="19"/>
  <c r="BA129" i="19"/>
  <c r="AZ129" i="19"/>
  <c r="AY129" i="19"/>
  <c r="AX129" i="19"/>
  <c r="AW129" i="19"/>
  <c r="AV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U129" i="19" s="1"/>
  <c r="AG129" i="19"/>
  <c r="P129" i="19"/>
  <c r="BK128" i="19"/>
  <c r="BJ128" i="19"/>
  <c r="BI128" i="19"/>
  <c r="BH128" i="19"/>
  <c r="BG128" i="19"/>
  <c r="BF128" i="19"/>
  <c r="BE128" i="19"/>
  <c r="BD128" i="19"/>
  <c r="BC128" i="19"/>
  <c r="BB128" i="19"/>
  <c r="BA128" i="19"/>
  <c r="AZ128" i="19"/>
  <c r="AY128" i="19"/>
  <c r="AX128" i="19"/>
  <c r="AW128" i="19"/>
  <c r="AV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U128" i="19" s="1"/>
  <c r="AG128" i="19"/>
  <c r="P128" i="19"/>
  <c r="BK127" i="19"/>
  <c r="BJ127" i="19"/>
  <c r="BI127" i="19"/>
  <c r="BH127" i="19"/>
  <c r="BG127" i="19"/>
  <c r="BF127" i="19"/>
  <c r="BE127" i="19"/>
  <c r="BD127" i="19"/>
  <c r="BC127" i="19"/>
  <c r="BB127" i="19"/>
  <c r="BA127" i="19"/>
  <c r="AZ127" i="19"/>
  <c r="AY127" i="19"/>
  <c r="AX127" i="19"/>
  <c r="AW127" i="19"/>
  <c r="AV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AU127" i="19" s="1"/>
  <c r="AG127" i="19"/>
  <c r="P127" i="19"/>
  <c r="BK126" i="19"/>
  <c r="BJ126" i="19"/>
  <c r="BI126" i="19"/>
  <c r="BH126" i="19"/>
  <c r="BG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U126" i="19" s="1"/>
  <c r="AG126" i="19"/>
  <c r="P126" i="19"/>
  <c r="BK125" i="19"/>
  <c r="BJ125" i="19"/>
  <c r="BI125" i="19"/>
  <c r="BH125" i="19"/>
  <c r="BG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U125" i="19" s="1"/>
  <c r="AG125" i="19"/>
  <c r="P125" i="19"/>
  <c r="BK124" i="19"/>
  <c r="BJ124" i="19"/>
  <c r="BI124" i="19"/>
  <c r="BH124" i="19"/>
  <c r="BG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U124" i="19" s="1"/>
  <c r="AG124" i="19"/>
  <c r="P124" i="19"/>
  <c r="BK123" i="19"/>
  <c r="BJ123" i="19"/>
  <c r="BG123" i="19"/>
  <c r="BF123" i="19"/>
  <c r="BC123" i="19"/>
  <c r="BB123" i="19"/>
  <c r="AY123" i="19"/>
  <c r="AX123" i="19"/>
  <c r="AW123" i="19"/>
  <c r="AV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U123" i="19" s="1"/>
  <c r="AG123" i="19"/>
  <c r="P123" i="19"/>
  <c r="BI123" i="19"/>
  <c r="AY122" i="19"/>
  <c r="AX122" i="19"/>
  <c r="AW122" i="19"/>
  <c r="AV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G122" i="19"/>
  <c r="P122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U121" i="19" s="1"/>
  <c r="AG121" i="19"/>
  <c r="P121" i="19"/>
  <c r="BK120" i="19"/>
  <c r="BJ120" i="19"/>
  <c r="BI120" i="19"/>
  <c r="BH120" i="19"/>
  <c r="BG120" i="19"/>
  <c r="BF120" i="19"/>
  <c r="BE120" i="19"/>
  <c r="BD120" i="19"/>
  <c r="BC120" i="19"/>
  <c r="BB120" i="19"/>
  <c r="BA120" i="19"/>
  <c r="AZ120" i="19"/>
  <c r="BL120" i="19" s="1"/>
  <c r="AY120" i="19"/>
  <c r="AX120" i="19"/>
  <c r="AW120" i="19"/>
  <c r="AV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G120" i="19"/>
  <c r="P120" i="19"/>
  <c r="BK119" i="19"/>
  <c r="BJ119" i="19"/>
  <c r="BI119" i="19"/>
  <c r="BH119" i="19"/>
  <c r="BG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U119" i="19" s="1"/>
  <c r="AG119" i="19"/>
  <c r="P119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BL118" i="19" s="1"/>
  <c r="AY118" i="19"/>
  <c r="AX118" i="19"/>
  <c r="AW118" i="19"/>
  <c r="AV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G118" i="19"/>
  <c r="P118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U117" i="19" s="1"/>
  <c r="AG117" i="19"/>
  <c r="P117" i="19"/>
  <c r="BK116" i="19"/>
  <c r="BJ116" i="19"/>
  <c r="BI116" i="19"/>
  <c r="BH116" i="19"/>
  <c r="BG116" i="19"/>
  <c r="BF116" i="19"/>
  <c r="BE116" i="19"/>
  <c r="BD116" i="19"/>
  <c r="BC116" i="19"/>
  <c r="BB116" i="19"/>
  <c r="BA116" i="19"/>
  <c r="AZ116" i="19"/>
  <c r="BL116" i="19" s="1"/>
  <c r="AY116" i="19"/>
  <c r="AX116" i="19"/>
  <c r="AW116" i="19"/>
  <c r="AV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G116" i="19"/>
  <c r="P116" i="19"/>
  <c r="BK115" i="19"/>
  <c r="BJ115" i="19"/>
  <c r="BI115" i="19"/>
  <c r="BH115" i="19"/>
  <c r="BG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U115" i="19" s="1"/>
  <c r="AG115" i="19"/>
  <c r="P115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BL114" i="19" s="1"/>
  <c r="AY114" i="19"/>
  <c r="AX114" i="19"/>
  <c r="AW114" i="19"/>
  <c r="AV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U114" i="19" s="1"/>
  <c r="AG114" i="19"/>
  <c r="P114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G113" i="19"/>
  <c r="P113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BL112" i="19" s="1"/>
  <c r="AY112" i="19"/>
  <c r="AX112" i="19"/>
  <c r="AW112" i="19"/>
  <c r="AV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U112" i="19" s="1"/>
  <c r="AG112" i="19"/>
  <c r="P112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G111" i="19"/>
  <c r="P111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BL110" i="19" s="1"/>
  <c r="AY110" i="19"/>
  <c r="AX110" i="19"/>
  <c r="AW110" i="19"/>
  <c r="AV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U110" i="19" s="1"/>
  <c r="AG110" i="19"/>
  <c r="P110" i="19"/>
  <c r="BK109" i="19"/>
  <c r="BJ109" i="19"/>
  <c r="BI109" i="19"/>
  <c r="BH109" i="19"/>
  <c r="BG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G109" i="19"/>
  <c r="P109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BL108" i="19" s="1"/>
  <c r="AY108" i="19"/>
  <c r="AX108" i="19"/>
  <c r="AW108" i="19"/>
  <c r="AV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U108" i="19" s="1"/>
  <c r="AG108" i="19"/>
  <c r="P108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G107" i="19"/>
  <c r="P107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BL106" i="19" s="1"/>
  <c r="AY106" i="19"/>
  <c r="AX106" i="19"/>
  <c r="AW106" i="19"/>
  <c r="AV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U106" i="19" s="1"/>
  <c r="AG106" i="19"/>
  <c r="P106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G105" i="19"/>
  <c r="P105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BL104" i="19" s="1"/>
  <c r="AY104" i="19"/>
  <c r="AX104" i="19"/>
  <c r="AW104" i="19"/>
  <c r="AV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U104" i="19" s="1"/>
  <c r="AG104" i="19"/>
  <c r="P104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G103" i="19"/>
  <c r="P103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BL102" i="19" s="1"/>
  <c r="AY102" i="19"/>
  <c r="AX102" i="19"/>
  <c r="AW102" i="19"/>
  <c r="AV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U102" i="19" s="1"/>
  <c r="AG102" i="19"/>
  <c r="P102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G101" i="19"/>
  <c r="P101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BL100" i="19" s="1"/>
  <c r="AY100" i="19"/>
  <c r="AX100" i="19"/>
  <c r="AW100" i="19"/>
  <c r="AV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U100" i="19" s="1"/>
  <c r="AG100" i="19"/>
  <c r="P100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G99" i="19"/>
  <c r="P99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BL98" i="19" s="1"/>
  <c r="AY98" i="19"/>
  <c r="AX98" i="19"/>
  <c r="AW98" i="19"/>
  <c r="AV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U98" i="19" s="1"/>
  <c r="AG98" i="19"/>
  <c r="P98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G97" i="19"/>
  <c r="P97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BL96" i="19" s="1"/>
  <c r="AY96" i="19"/>
  <c r="AX96" i="19"/>
  <c r="AW96" i="19"/>
  <c r="AV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U96" i="19" s="1"/>
  <c r="AG96" i="19"/>
  <c r="P96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G95" i="19"/>
  <c r="P95" i="19"/>
  <c r="BI94" i="19"/>
  <c r="BE94" i="19"/>
  <c r="BA94" i="19"/>
  <c r="AY94" i="19"/>
  <c r="AX94" i="19"/>
  <c r="AW94" i="19"/>
  <c r="AV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G94" i="19"/>
  <c r="P94" i="19"/>
  <c r="BH94" i="19"/>
  <c r="BK93" i="19"/>
  <c r="BJ93" i="19"/>
  <c r="BI93" i="19"/>
  <c r="BG93" i="19"/>
  <c r="BF93" i="19"/>
  <c r="BE93" i="19"/>
  <c r="BC93" i="19"/>
  <c r="BB93" i="19"/>
  <c r="BA93" i="19"/>
  <c r="AY93" i="19"/>
  <c r="AX93" i="19"/>
  <c r="AW93" i="19"/>
  <c r="AV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G93" i="19"/>
  <c r="P93" i="19"/>
  <c r="BH93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U92" i="19" s="1"/>
  <c r="AG92" i="19"/>
  <c r="P92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U91" i="19" s="1"/>
  <c r="AG91" i="19"/>
  <c r="P91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U90" i="19" s="1"/>
  <c r="AG90" i="19"/>
  <c r="P90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U89" i="19" s="1"/>
  <c r="AG89" i="19"/>
  <c r="P89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U88" i="19" s="1"/>
  <c r="AG88" i="19"/>
  <c r="P88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BL87" i="19" s="1"/>
  <c r="AY87" i="19"/>
  <c r="AX87" i="19"/>
  <c r="AW87" i="19"/>
  <c r="AV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U87" i="19" s="1"/>
  <c r="AG87" i="19"/>
  <c r="P87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U86" i="19" s="1"/>
  <c r="AG86" i="19"/>
  <c r="P86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U85" i="19" s="1"/>
  <c r="AG85" i="19"/>
  <c r="P85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U84" i="19" s="1"/>
  <c r="AG84" i="19"/>
  <c r="P84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BL83" i="19" s="1"/>
  <c r="AY83" i="19"/>
  <c r="AX83" i="19"/>
  <c r="AW83" i="19"/>
  <c r="AV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U83" i="19" s="1"/>
  <c r="AG83" i="19"/>
  <c r="P83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U82" i="19" s="1"/>
  <c r="AG82" i="19"/>
  <c r="P82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U81" i="19" s="1"/>
  <c r="AG81" i="19"/>
  <c r="P81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U80" i="19" s="1"/>
  <c r="AG80" i="19"/>
  <c r="P80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BL79" i="19" s="1"/>
  <c r="AY79" i="19"/>
  <c r="AX79" i="19"/>
  <c r="AW79" i="19"/>
  <c r="AV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U79" i="19" s="1"/>
  <c r="AG79" i="19"/>
  <c r="P79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U78" i="19" s="1"/>
  <c r="AG78" i="19"/>
  <c r="P78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U77" i="19" s="1"/>
  <c r="AG77" i="19"/>
  <c r="P77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U76" i="19" s="1"/>
  <c r="AG76" i="19"/>
  <c r="P76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BL75" i="19" s="1"/>
  <c r="AY75" i="19"/>
  <c r="AX75" i="19"/>
  <c r="AW75" i="19"/>
  <c r="AV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U75" i="19" s="1"/>
  <c r="AG75" i="19"/>
  <c r="P75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U74" i="19" s="1"/>
  <c r="AG74" i="19"/>
  <c r="P74" i="19"/>
  <c r="BK73" i="19"/>
  <c r="BJ73" i="19"/>
  <c r="BG73" i="19"/>
  <c r="BF73" i="19"/>
  <c r="BC73" i="19"/>
  <c r="BB73" i="19"/>
  <c r="AY73" i="19"/>
  <c r="AX73" i="19"/>
  <c r="AW73" i="19"/>
  <c r="AV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U73" i="19" s="1"/>
  <c r="AG73" i="19"/>
  <c r="P73" i="19"/>
  <c r="BI73" i="19"/>
  <c r="AY72" i="19"/>
  <c r="AX72" i="19"/>
  <c r="AW72" i="19"/>
  <c r="AV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G72" i="19"/>
  <c r="P72" i="19"/>
  <c r="AZ72" i="19"/>
  <c r="BI71" i="19"/>
  <c r="BE71" i="19"/>
  <c r="BA71" i="19"/>
  <c r="AY71" i="19"/>
  <c r="AX71" i="19"/>
  <c r="AW71" i="19"/>
  <c r="AV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G71" i="19"/>
  <c r="P71" i="19"/>
  <c r="BH71" i="19"/>
  <c r="BK70" i="19"/>
  <c r="BJ70" i="19"/>
  <c r="BI70" i="19"/>
  <c r="BG70" i="19"/>
  <c r="BF70" i="19"/>
  <c r="BE70" i="19"/>
  <c r="BC70" i="19"/>
  <c r="BB70" i="19"/>
  <c r="BA70" i="19"/>
  <c r="AY70" i="19"/>
  <c r="AX70" i="19"/>
  <c r="AW70" i="19"/>
  <c r="AV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G70" i="19"/>
  <c r="P70" i="19"/>
  <c r="BH70" i="19"/>
  <c r="BK69" i="19"/>
  <c r="BJ69" i="19"/>
  <c r="BG69" i="19"/>
  <c r="BF69" i="19"/>
  <c r="BC69" i="19"/>
  <c r="BB69" i="19"/>
  <c r="AY69" i="19"/>
  <c r="AX69" i="19"/>
  <c r="AW69" i="19"/>
  <c r="AV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U69" i="19" s="1"/>
  <c r="AG69" i="19"/>
  <c r="P69" i="19"/>
  <c r="BI69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G68" i="19"/>
  <c r="P68" i="19"/>
  <c r="BH67" i="19"/>
  <c r="AY67" i="19"/>
  <c r="AX67" i="19"/>
  <c r="AW67" i="19"/>
  <c r="AV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G67" i="19"/>
  <c r="P67" i="19"/>
  <c r="BI66" i="19"/>
  <c r="BE66" i="19"/>
  <c r="BA66" i="19"/>
  <c r="AY66" i="19"/>
  <c r="AX66" i="19"/>
  <c r="AW66" i="19"/>
  <c r="AV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U66" i="19" s="1"/>
  <c r="AG66" i="19"/>
  <c r="P66" i="19"/>
  <c r="BH66" i="19"/>
  <c r="BK65" i="19"/>
  <c r="BJ65" i="19"/>
  <c r="BI65" i="19"/>
  <c r="BG65" i="19"/>
  <c r="BF65" i="19"/>
  <c r="BE65" i="19"/>
  <c r="BC65" i="19"/>
  <c r="BB65" i="19"/>
  <c r="BA65" i="19"/>
  <c r="AY65" i="19"/>
  <c r="AX65" i="19"/>
  <c r="AW65" i="19"/>
  <c r="AV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U65" i="19" s="1"/>
  <c r="AG65" i="19"/>
  <c r="P65" i="19"/>
  <c r="BH65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U64" i="19" s="1"/>
  <c r="AG64" i="19"/>
  <c r="P64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BL63" i="19" s="1"/>
  <c r="BO63" i="19" s="1"/>
  <c r="AY63" i="19"/>
  <c r="AX63" i="19"/>
  <c r="AW63" i="19"/>
  <c r="AV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U63" i="19" s="1"/>
  <c r="AG63" i="19"/>
  <c r="P63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G62" i="19"/>
  <c r="P62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BL61" i="19" s="1"/>
  <c r="AY61" i="19"/>
  <c r="AX61" i="19"/>
  <c r="AW61" i="19"/>
  <c r="AV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G61" i="19"/>
  <c r="P61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G60" i="19"/>
  <c r="P60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BL59" i="19" s="1"/>
  <c r="AY59" i="19"/>
  <c r="AX59" i="19"/>
  <c r="AW59" i="19"/>
  <c r="AV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U59" i="19" s="1"/>
  <c r="AG59" i="19"/>
  <c r="P59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G58" i="19"/>
  <c r="P58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BL57" i="19" s="1"/>
  <c r="AY57" i="19"/>
  <c r="AX57" i="19"/>
  <c r="AW57" i="19"/>
  <c r="AV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G57" i="19"/>
  <c r="P57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G56" i="19"/>
  <c r="P56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BL55" i="19" s="1"/>
  <c r="AY55" i="19"/>
  <c r="AX55" i="19"/>
  <c r="AW55" i="19"/>
  <c r="AV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U55" i="19" s="1"/>
  <c r="AG55" i="19"/>
  <c r="P55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G54" i="19"/>
  <c r="P54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BL53" i="19" s="1"/>
  <c r="AY53" i="19"/>
  <c r="AX53" i="19"/>
  <c r="AW53" i="19"/>
  <c r="AV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G53" i="19"/>
  <c r="P53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G52" i="19"/>
  <c r="P52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BL51" i="19" s="1"/>
  <c r="AY51" i="19"/>
  <c r="AX51" i="19"/>
  <c r="AW51" i="19"/>
  <c r="AV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U51" i="19" s="1"/>
  <c r="AG51" i="19"/>
  <c r="P51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G50" i="19"/>
  <c r="P50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BL49" i="19" s="1"/>
  <c r="AY49" i="19"/>
  <c r="AX49" i="19"/>
  <c r="AW49" i="19"/>
  <c r="AV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G49" i="19"/>
  <c r="P49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G48" i="19"/>
  <c r="P48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BL47" i="19" s="1"/>
  <c r="AY47" i="19"/>
  <c r="AX47" i="19"/>
  <c r="AW47" i="19"/>
  <c r="AV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U47" i="19" s="1"/>
  <c r="AG47" i="19"/>
  <c r="P47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G46" i="19"/>
  <c r="P46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BL45" i="19" s="1"/>
  <c r="AY45" i="19"/>
  <c r="AX45" i="19"/>
  <c r="AW45" i="19"/>
  <c r="AV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G45" i="19"/>
  <c r="P45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G44" i="19"/>
  <c r="P44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BL43" i="19" s="1"/>
  <c r="AY43" i="19"/>
  <c r="AX43" i="19"/>
  <c r="AW43" i="19"/>
  <c r="AV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U43" i="19" s="1"/>
  <c r="AG43" i="19"/>
  <c r="P43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G42" i="19"/>
  <c r="P42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BL41" i="19" s="1"/>
  <c r="AY41" i="19"/>
  <c r="AX41" i="19"/>
  <c r="AW41" i="19"/>
  <c r="AV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U41" i="19" s="1"/>
  <c r="AG41" i="19"/>
  <c r="P41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U40" i="19" s="1"/>
  <c r="AG40" i="19"/>
  <c r="P40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BL39" i="19" s="1"/>
  <c r="AY39" i="19"/>
  <c r="AX39" i="19"/>
  <c r="AW39" i="19"/>
  <c r="AV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U39" i="19" s="1"/>
  <c r="AG39" i="19"/>
  <c r="P39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U38" i="19" s="1"/>
  <c r="AG38" i="19"/>
  <c r="P38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BL37" i="19" s="1"/>
  <c r="AY37" i="19"/>
  <c r="AX37" i="19"/>
  <c r="AW37" i="19"/>
  <c r="AV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U37" i="19" s="1"/>
  <c r="AG37" i="19"/>
  <c r="P37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U36" i="19" s="1"/>
  <c r="AG36" i="19"/>
  <c r="P36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BL35" i="19" s="1"/>
  <c r="AY35" i="19"/>
  <c r="AX35" i="19"/>
  <c r="AW35" i="19"/>
  <c r="AV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U35" i="19" s="1"/>
  <c r="AG35" i="19"/>
  <c r="P35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U34" i="19" s="1"/>
  <c r="AG34" i="19"/>
  <c r="P34" i="19"/>
  <c r="AY33" i="19"/>
  <c r="AX33" i="19"/>
  <c r="AW33" i="19"/>
  <c r="AV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G33" i="19"/>
  <c r="P33" i="19"/>
  <c r="BH33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G32" i="19"/>
  <c r="P32" i="19"/>
  <c r="BD31" i="19"/>
  <c r="AY31" i="19"/>
  <c r="AX31" i="19"/>
  <c r="AW31" i="19"/>
  <c r="AV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G31" i="19"/>
  <c r="P31" i="19"/>
  <c r="BH31" i="19"/>
  <c r="BJ30" i="19"/>
  <c r="BI30" i="19"/>
  <c r="BF30" i="19"/>
  <c r="BE30" i="19"/>
  <c r="BB30" i="19"/>
  <c r="BA30" i="19"/>
  <c r="AY30" i="19"/>
  <c r="AX30" i="19"/>
  <c r="AW30" i="19"/>
  <c r="AV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G30" i="19"/>
  <c r="P30" i="19"/>
  <c r="BH30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U29" i="19" s="1"/>
  <c r="AG29" i="19"/>
  <c r="P29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BL28" i="19" s="1"/>
  <c r="AY28" i="19"/>
  <c r="AX28" i="19"/>
  <c r="AW28" i="19"/>
  <c r="AV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U28" i="19" s="1"/>
  <c r="AG28" i="19"/>
  <c r="P28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U27" i="19" s="1"/>
  <c r="AG27" i="19"/>
  <c r="P27" i="19"/>
  <c r="BH26" i="19"/>
  <c r="AZ26" i="19"/>
  <c r="AY26" i="19"/>
  <c r="AX26" i="19"/>
  <c r="AW26" i="19"/>
  <c r="AV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U26" i="19" s="1"/>
  <c r="AG26" i="19"/>
  <c r="P26" i="19"/>
  <c r="BI25" i="19"/>
  <c r="BE25" i="19"/>
  <c r="BA25" i="19"/>
  <c r="AY25" i="19"/>
  <c r="AX25" i="19"/>
  <c r="AW25" i="19"/>
  <c r="AV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U25" i="19" s="1"/>
  <c r="AG25" i="19"/>
  <c r="P25" i="19"/>
  <c r="BJ25" i="19"/>
  <c r="BJ24" i="19"/>
  <c r="BI24" i="19"/>
  <c r="BF24" i="19"/>
  <c r="BE24" i="19"/>
  <c r="BB24" i="19"/>
  <c r="BA24" i="19"/>
  <c r="AY24" i="19"/>
  <c r="AX24" i="19"/>
  <c r="AW24" i="19"/>
  <c r="AV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G24" i="19"/>
  <c r="P24" i="19"/>
  <c r="BK24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U23" i="19" s="1"/>
  <c r="AG23" i="19"/>
  <c r="P23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U22" i="19" s="1"/>
  <c r="AG22" i="19"/>
  <c r="P22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U21" i="19" s="1"/>
  <c r="AG21" i="19"/>
  <c r="P21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U20" i="19" s="1"/>
  <c r="AG20" i="19"/>
  <c r="P20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U19" i="19" s="1"/>
  <c r="AG19" i="19"/>
  <c r="P19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U18" i="19" s="1"/>
  <c r="AG18" i="19"/>
  <c r="P18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U17" i="19" s="1"/>
  <c r="AG17" i="19"/>
  <c r="P17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U16" i="19" s="1"/>
  <c r="AG16" i="19"/>
  <c r="P16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U15" i="19" s="1"/>
  <c r="AG15" i="19"/>
  <c r="P15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U14" i="19" s="1"/>
  <c r="AG14" i="19"/>
  <c r="P14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U13" i="19" s="1"/>
  <c r="AG13" i="19"/>
  <c r="P13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U12" i="19" s="1"/>
  <c r="AG12" i="19"/>
  <c r="P12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U11" i="19" s="1"/>
  <c r="AG11" i="19"/>
  <c r="P11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U10" i="19" s="1"/>
  <c r="AG10" i="19"/>
  <c r="P10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U9" i="19" s="1"/>
  <c r="AG9" i="19"/>
  <c r="P9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U8" i="19" s="1"/>
  <c r="AG8" i="19"/>
  <c r="P8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U7" i="19" s="1"/>
  <c r="AG7" i="19"/>
  <c r="P7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U6" i="19" s="1"/>
  <c r="AG6" i="19"/>
  <c r="P6" i="19"/>
  <c r="BK5" i="19"/>
  <c r="BJ5" i="19"/>
  <c r="BI5" i="19"/>
  <c r="BH5" i="19"/>
  <c r="BG5" i="19"/>
  <c r="BF5" i="19"/>
  <c r="BE5" i="19"/>
  <c r="BD5" i="19"/>
  <c r="BC5" i="19"/>
  <c r="BB5" i="19"/>
  <c r="BA5" i="19"/>
  <c r="AZ5" i="19"/>
  <c r="AY5" i="19"/>
  <c r="AX5" i="19"/>
  <c r="AX415" i="19" s="1"/>
  <c r="AW5" i="19"/>
  <c r="AV5" i="19"/>
  <c r="AT5" i="19"/>
  <c r="AT415" i="19" s="1"/>
  <c r="AS5" i="19"/>
  <c r="AR5" i="19"/>
  <c r="AQ5" i="19"/>
  <c r="AP5" i="19"/>
  <c r="AP415" i="19" s="1"/>
  <c r="AO5" i="19"/>
  <c r="AN5" i="19"/>
  <c r="AM5" i="19"/>
  <c r="AL5" i="19"/>
  <c r="AL415" i="19" s="1"/>
  <c r="AK5" i="19"/>
  <c r="AJ5" i="19"/>
  <c r="AI5" i="19"/>
  <c r="AG5" i="19"/>
  <c r="AG415" i="19" s="1"/>
  <c r="P5" i="19"/>
  <c r="BL405" i="20" l="1"/>
  <c r="BO405" i="20" s="1"/>
  <c r="BL407" i="20"/>
  <c r="BO407" i="20" s="1"/>
  <c r="BL409" i="20"/>
  <c r="BL411" i="20"/>
  <c r="BO411" i="20" s="1"/>
  <c r="BL413" i="20"/>
  <c r="BO413" i="20" s="1"/>
  <c r="BL385" i="20"/>
  <c r="BL387" i="20"/>
  <c r="BO387" i="20" s="1"/>
  <c r="BL389" i="20"/>
  <c r="BO389" i="20" s="1"/>
  <c r="BL391" i="20"/>
  <c r="BO391" i="20" s="1"/>
  <c r="BL386" i="20"/>
  <c r="BO386" i="20" s="1"/>
  <c r="BL388" i="20"/>
  <c r="BO388" i="20" s="1"/>
  <c r="BL390" i="20"/>
  <c r="BO390" i="20" s="1"/>
  <c r="BL113" i="20"/>
  <c r="BL115" i="20"/>
  <c r="BL117" i="20"/>
  <c r="BL119" i="20"/>
  <c r="BL121" i="20"/>
  <c r="BL123" i="20"/>
  <c r="BL125" i="20"/>
  <c r="BL127" i="20"/>
  <c r="BL129" i="20"/>
  <c r="BL131" i="20"/>
  <c r="BL133" i="20"/>
  <c r="BL135" i="20"/>
  <c r="BL137" i="20"/>
  <c r="BL139" i="20"/>
  <c r="BL141" i="20"/>
  <c r="BL143" i="20"/>
  <c r="BL145" i="20"/>
  <c r="BL147" i="20"/>
  <c r="BL149" i="20"/>
  <c r="BL151" i="20"/>
  <c r="BL153" i="20"/>
  <c r="BL155" i="20"/>
  <c r="BL157" i="20"/>
  <c r="BL159" i="20"/>
  <c r="BL161" i="20"/>
  <c r="BL163" i="20"/>
  <c r="BL165" i="20"/>
  <c r="BL167" i="20"/>
  <c r="BL169" i="20"/>
  <c r="BL171" i="20"/>
  <c r="BL173" i="20"/>
  <c r="BL175" i="20"/>
  <c r="BL177" i="20"/>
  <c r="BL105" i="20"/>
  <c r="BL107" i="20"/>
  <c r="BL109" i="20"/>
  <c r="BL79" i="20"/>
  <c r="BL81" i="20"/>
  <c r="BL83" i="20"/>
  <c r="BL85" i="20"/>
  <c r="BL87" i="20"/>
  <c r="BL89" i="20"/>
  <c r="BL91" i="20"/>
  <c r="BL93" i="20"/>
  <c r="BL95" i="20"/>
  <c r="BL97" i="20"/>
  <c r="BL99" i="20"/>
  <c r="BL101" i="20"/>
  <c r="BL69" i="20"/>
  <c r="BL71" i="20"/>
  <c r="BL73" i="20"/>
  <c r="BL75" i="20"/>
  <c r="BL74" i="20"/>
  <c r="BL64" i="20"/>
  <c r="BL66" i="20"/>
  <c r="AZ415" i="20"/>
  <c r="BD415" i="20"/>
  <c r="BH415" i="20"/>
  <c r="BL13" i="20"/>
  <c r="BL15" i="20"/>
  <c r="BL17" i="20"/>
  <c r="BL19" i="20"/>
  <c r="BL21" i="20"/>
  <c r="BL23" i="20"/>
  <c r="BL25" i="20"/>
  <c r="BL27" i="20"/>
  <c r="BL29" i="20"/>
  <c r="BL31" i="20"/>
  <c r="BL33" i="20"/>
  <c r="BL35" i="20"/>
  <c r="BL37" i="20"/>
  <c r="BL39" i="20"/>
  <c r="BL41" i="20"/>
  <c r="BL43" i="20"/>
  <c r="BL45" i="20"/>
  <c r="BL47" i="20"/>
  <c r="BL49" i="20"/>
  <c r="BL51" i="20"/>
  <c r="BL53" i="20"/>
  <c r="BL5" i="20"/>
  <c r="AU47" i="20"/>
  <c r="AU51" i="20"/>
  <c r="AU55" i="20"/>
  <c r="BL55" i="20"/>
  <c r="AU57" i="20"/>
  <c r="BL57" i="20"/>
  <c r="BL59" i="20"/>
  <c r="BL61" i="20"/>
  <c r="BL63" i="20"/>
  <c r="BO63" i="20" s="1"/>
  <c r="BO415" i="20" s="1"/>
  <c r="BO420" i="20" s="1"/>
  <c r="AU65" i="20"/>
  <c r="AU67" i="20"/>
  <c r="AU46" i="20"/>
  <c r="AU50" i="20"/>
  <c r="AU54" i="20"/>
  <c r="AU5" i="20"/>
  <c r="AU44" i="20"/>
  <c r="AU48" i="20"/>
  <c r="AU52" i="20"/>
  <c r="AU132" i="20"/>
  <c r="AU136" i="20"/>
  <c r="AU140" i="20"/>
  <c r="AU144" i="20"/>
  <c r="AU135" i="20"/>
  <c r="AU139" i="20"/>
  <c r="AU143" i="20"/>
  <c r="AU133" i="20"/>
  <c r="AU137" i="20"/>
  <c r="AU141" i="20"/>
  <c r="AU145" i="20"/>
  <c r="BL211" i="20"/>
  <c r="BL210" i="20"/>
  <c r="BL214" i="20"/>
  <c r="BL218" i="20"/>
  <c r="BL222" i="20"/>
  <c r="BL212" i="20"/>
  <c r="BL216" i="20"/>
  <c r="BL220" i="20"/>
  <c r="BL293" i="20"/>
  <c r="BL27" i="19"/>
  <c r="BL34" i="19"/>
  <c r="BL36" i="19"/>
  <c r="BL38" i="19"/>
  <c r="BL40" i="19"/>
  <c r="BL42" i="19"/>
  <c r="BL44" i="19"/>
  <c r="BL46" i="19"/>
  <c r="BL48" i="19"/>
  <c r="BL50" i="19"/>
  <c r="BL52" i="19"/>
  <c r="BL7" i="19"/>
  <c r="BL11" i="19"/>
  <c r="BL15" i="19"/>
  <c r="BL19" i="19"/>
  <c r="BL23" i="19"/>
  <c r="BL32" i="19"/>
  <c r="BL68" i="19"/>
  <c r="BL54" i="19"/>
  <c r="BL56" i="19"/>
  <c r="BL58" i="19"/>
  <c r="BL60" i="19"/>
  <c r="BL62" i="19"/>
  <c r="BL64" i="19"/>
  <c r="BL74" i="19"/>
  <c r="BL76" i="19"/>
  <c r="BL78" i="19"/>
  <c r="BL80" i="19"/>
  <c r="BL82" i="19"/>
  <c r="BL84" i="19"/>
  <c r="BL86" i="19"/>
  <c r="BL88" i="19"/>
  <c r="BL90" i="19"/>
  <c r="BL92" i="19"/>
  <c r="BL95" i="19"/>
  <c r="BL97" i="19"/>
  <c r="BL99" i="19"/>
  <c r="BL101" i="19"/>
  <c r="BL103" i="19"/>
  <c r="BL105" i="19"/>
  <c r="BL107" i="19"/>
  <c r="BL109" i="19"/>
  <c r="BL111" i="19"/>
  <c r="BL113" i="19"/>
  <c r="BL115" i="19"/>
  <c r="BL117" i="19"/>
  <c r="BL119" i="19"/>
  <c r="BL121" i="19"/>
  <c r="BL171" i="19"/>
  <c r="BL175" i="19"/>
  <c r="BL179" i="19"/>
  <c r="BL183" i="19"/>
  <c r="BL187" i="19"/>
  <c r="BL191" i="19"/>
  <c r="BL195" i="19"/>
  <c r="BL199" i="19"/>
  <c r="BL203" i="19"/>
  <c r="BL209" i="19"/>
  <c r="BL213" i="19"/>
  <c r="BL285" i="19"/>
  <c r="BL287" i="19"/>
  <c r="BL289" i="19"/>
  <c r="BL293" i="19"/>
  <c r="BL295" i="19"/>
  <c r="BL297" i="19"/>
  <c r="BL299" i="19"/>
  <c r="BL301" i="19"/>
  <c r="BL303" i="19"/>
  <c r="BL305" i="19"/>
  <c r="BL307" i="19"/>
  <c r="BL309" i="19"/>
  <c r="BL311" i="19"/>
  <c r="BL313" i="19"/>
  <c r="BL315" i="19"/>
  <c r="BL317" i="19"/>
  <c r="BL319" i="19"/>
  <c r="BL321" i="19"/>
  <c r="BL323" i="19"/>
  <c r="BL325" i="19"/>
  <c r="BL327" i="19"/>
  <c r="BL329" i="19"/>
  <c r="BL331" i="19"/>
  <c r="BL333" i="19"/>
  <c r="BL335" i="19"/>
  <c r="BP335" i="19" s="1"/>
  <c r="BL337" i="19"/>
  <c r="BL339" i="19"/>
  <c r="BL341" i="19"/>
  <c r="BL343" i="19"/>
  <c r="BL345" i="19"/>
  <c r="BP345" i="19" s="1"/>
  <c r="BL349" i="19"/>
  <c r="BL353" i="19"/>
  <c r="BL357" i="19"/>
  <c r="BL361" i="19"/>
  <c r="BL365" i="19"/>
  <c r="BL369" i="19"/>
  <c r="BL373" i="19"/>
  <c r="BL377" i="19"/>
  <c r="BL381" i="19"/>
  <c r="BL385" i="19"/>
  <c r="BL387" i="19"/>
  <c r="BO387" i="19" s="1"/>
  <c r="BL389" i="19"/>
  <c r="BO389" i="19" s="1"/>
  <c r="BL407" i="19"/>
  <c r="BO407" i="19" s="1"/>
  <c r="BL409" i="19"/>
  <c r="BL124" i="19"/>
  <c r="BL128" i="19"/>
  <c r="BL132" i="19"/>
  <c r="BL136" i="19"/>
  <c r="AI415" i="19"/>
  <c r="AM415" i="19"/>
  <c r="AQ415" i="19"/>
  <c r="AU5" i="19"/>
  <c r="AY415" i="19"/>
  <c r="BL6" i="19"/>
  <c r="BL10" i="19"/>
  <c r="BL14" i="19"/>
  <c r="BL18" i="19"/>
  <c r="BL22" i="19"/>
  <c r="BL9" i="19"/>
  <c r="BL13" i="19"/>
  <c r="BL17" i="19"/>
  <c r="BL21" i="19"/>
  <c r="BJ33" i="19"/>
  <c r="BF33" i="19"/>
  <c r="BB33" i="19"/>
  <c r="BI33" i="19"/>
  <c r="BE33" i="19"/>
  <c r="BA33" i="19"/>
  <c r="BK33" i="19"/>
  <c r="BC33" i="19"/>
  <c r="BG33" i="19"/>
  <c r="BD33" i="19"/>
  <c r="BL8" i="19"/>
  <c r="BL12" i="19"/>
  <c r="BL16" i="19"/>
  <c r="BL20" i="19"/>
  <c r="AU24" i="19"/>
  <c r="BI26" i="19"/>
  <c r="BE26" i="19"/>
  <c r="BA26" i="19"/>
  <c r="BK26" i="19"/>
  <c r="BG26" i="19"/>
  <c r="BC26" i="19"/>
  <c r="BJ26" i="19"/>
  <c r="BF26" i="19"/>
  <c r="BB26" i="19"/>
  <c r="BD26" i="19"/>
  <c r="AU33" i="19"/>
  <c r="AZ33" i="19"/>
  <c r="P415" i="19"/>
  <c r="AK415" i="19"/>
  <c r="AO415" i="19"/>
  <c r="AS415" i="19"/>
  <c r="AW415" i="19"/>
  <c r="AZ24" i="19"/>
  <c r="BD24" i="19"/>
  <c r="BH24" i="19"/>
  <c r="BC25" i="19"/>
  <c r="BG25" i="19"/>
  <c r="BK25" i="19"/>
  <c r="BL29" i="19"/>
  <c r="AU31" i="19"/>
  <c r="AZ31" i="19"/>
  <c r="AU45" i="19"/>
  <c r="AU49" i="19"/>
  <c r="AU53" i="19"/>
  <c r="AU57" i="19"/>
  <c r="AU61" i="19"/>
  <c r="BK67" i="19"/>
  <c r="BG67" i="19"/>
  <c r="BC67" i="19"/>
  <c r="BJ67" i="19"/>
  <c r="BF67" i="19"/>
  <c r="BB67" i="19"/>
  <c r="BI67" i="19"/>
  <c r="BE67" i="19"/>
  <c r="BA67" i="19"/>
  <c r="BD67" i="19"/>
  <c r="AU95" i="19"/>
  <c r="AU97" i="19"/>
  <c r="AU99" i="19"/>
  <c r="AU101" i="19"/>
  <c r="AU103" i="19"/>
  <c r="AU105" i="19"/>
  <c r="AU107" i="19"/>
  <c r="AU109" i="19"/>
  <c r="AU111" i="19"/>
  <c r="AU113" i="19"/>
  <c r="BK122" i="19"/>
  <c r="BG122" i="19"/>
  <c r="BC122" i="19"/>
  <c r="BJ122" i="19"/>
  <c r="BF122" i="19"/>
  <c r="BB122" i="19"/>
  <c r="BI122" i="19"/>
  <c r="BE122" i="19"/>
  <c r="BA122" i="19"/>
  <c r="BD122" i="19"/>
  <c r="AZ25" i="19"/>
  <c r="BD25" i="19"/>
  <c r="BH25" i="19"/>
  <c r="BK31" i="19"/>
  <c r="BG31" i="19"/>
  <c r="BC31" i="19"/>
  <c r="BJ31" i="19"/>
  <c r="BF31" i="19"/>
  <c r="BB31" i="19"/>
  <c r="BA31" i="19"/>
  <c r="BI31" i="19"/>
  <c r="AU32" i="19"/>
  <c r="AU44" i="19"/>
  <c r="AU48" i="19"/>
  <c r="AU52" i="19"/>
  <c r="AU56" i="19"/>
  <c r="AU60" i="19"/>
  <c r="AU68" i="19"/>
  <c r="AU72" i="19"/>
  <c r="BL91" i="19"/>
  <c r="BH122" i="19"/>
  <c r="BL127" i="19"/>
  <c r="BL131" i="19"/>
  <c r="BL135" i="19"/>
  <c r="BK142" i="19"/>
  <c r="BG142" i="19"/>
  <c r="BC142" i="19"/>
  <c r="BJ142" i="19"/>
  <c r="BF142" i="19"/>
  <c r="BB142" i="19"/>
  <c r="BI142" i="19"/>
  <c r="BE142" i="19"/>
  <c r="BA142" i="19"/>
  <c r="BL142" i="19" s="1"/>
  <c r="BD142" i="19"/>
  <c r="BL144" i="19"/>
  <c r="BL148" i="19"/>
  <c r="BL152" i="19"/>
  <c r="BL156" i="19"/>
  <c r="BL160" i="19"/>
  <c r="BL164" i="19"/>
  <c r="BL168" i="19"/>
  <c r="BK172" i="19"/>
  <c r="BG172" i="19"/>
  <c r="BC172" i="19"/>
  <c r="BJ172" i="19"/>
  <c r="BF172" i="19"/>
  <c r="BB172" i="19"/>
  <c r="BI172" i="19"/>
  <c r="BE172" i="19"/>
  <c r="BA172" i="19"/>
  <c r="BD172" i="19"/>
  <c r="BL174" i="19"/>
  <c r="BL178" i="19"/>
  <c r="BL182" i="19"/>
  <c r="BL186" i="19"/>
  <c r="BL190" i="19"/>
  <c r="BL194" i="19"/>
  <c r="BL198" i="19"/>
  <c r="BL202" i="19"/>
  <c r="BL206" i="19"/>
  <c r="AU116" i="19"/>
  <c r="AU118" i="19"/>
  <c r="AU120" i="19"/>
  <c r="BL126" i="19"/>
  <c r="BL130" i="19"/>
  <c r="BL134" i="19"/>
  <c r="BH142" i="19"/>
  <c r="BL147" i="19"/>
  <c r="BL151" i="19"/>
  <c r="BL155" i="19"/>
  <c r="BL159" i="19"/>
  <c r="BL163" i="19"/>
  <c r="BL167" i="19"/>
  <c r="BH172" i="19"/>
  <c r="BL177" i="19"/>
  <c r="BL181" i="19"/>
  <c r="BL185" i="19"/>
  <c r="BL189" i="19"/>
  <c r="BL193" i="19"/>
  <c r="BL197" i="19"/>
  <c r="BL201" i="19"/>
  <c r="BL205" i="19"/>
  <c r="BK72" i="19"/>
  <c r="BG72" i="19"/>
  <c r="BC72" i="19"/>
  <c r="BJ72" i="19"/>
  <c r="BF72" i="19"/>
  <c r="BB72" i="19"/>
  <c r="BI72" i="19"/>
  <c r="BE72" i="19"/>
  <c r="BA72" i="19"/>
  <c r="BD72" i="19"/>
  <c r="AJ415" i="19"/>
  <c r="AN415" i="19"/>
  <c r="AR415" i="19"/>
  <c r="AV415" i="19"/>
  <c r="BL5" i="19"/>
  <c r="BC24" i="19"/>
  <c r="BG24" i="19"/>
  <c r="BB25" i="19"/>
  <c r="BF25" i="19"/>
  <c r="AU30" i="19"/>
  <c r="BE31" i="19"/>
  <c r="AU42" i="19"/>
  <c r="AU46" i="19"/>
  <c r="AU50" i="19"/>
  <c r="AU54" i="19"/>
  <c r="AU58" i="19"/>
  <c r="AU62" i="19"/>
  <c r="AU67" i="19"/>
  <c r="AZ67" i="19"/>
  <c r="AU70" i="19"/>
  <c r="AU71" i="19"/>
  <c r="BH72" i="19"/>
  <c r="BL77" i="19"/>
  <c r="BL81" i="19"/>
  <c r="BL85" i="19"/>
  <c r="BL89" i="19"/>
  <c r="AU93" i="19"/>
  <c r="AU94" i="19"/>
  <c r="AU122" i="19"/>
  <c r="AZ122" i="19"/>
  <c r="BL122" i="19" s="1"/>
  <c r="BL125" i="19"/>
  <c r="BL129" i="19"/>
  <c r="BL133" i="19"/>
  <c r="AU137" i="19"/>
  <c r="AU140" i="19"/>
  <c r="BL140" i="19"/>
  <c r="BL146" i="19"/>
  <c r="BL150" i="19"/>
  <c r="BL154" i="19"/>
  <c r="BL158" i="19"/>
  <c r="BL162" i="19"/>
  <c r="BL166" i="19"/>
  <c r="BL176" i="19"/>
  <c r="BL180" i="19"/>
  <c r="BL184" i="19"/>
  <c r="BL188" i="19"/>
  <c r="BL192" i="19"/>
  <c r="BL196" i="19"/>
  <c r="BL200" i="19"/>
  <c r="BL204" i="19"/>
  <c r="AU214" i="19"/>
  <c r="BC30" i="19"/>
  <c r="BG30" i="19"/>
  <c r="BK30" i="19"/>
  <c r="BB66" i="19"/>
  <c r="BF66" i="19"/>
  <c r="BJ66" i="19"/>
  <c r="AZ69" i="19"/>
  <c r="BD69" i="19"/>
  <c r="BH69" i="19"/>
  <c r="BB71" i="19"/>
  <c r="BF71" i="19"/>
  <c r="BJ71" i="19"/>
  <c r="AZ73" i="19"/>
  <c r="BD73" i="19"/>
  <c r="BH73" i="19"/>
  <c r="BB94" i="19"/>
  <c r="BF94" i="19"/>
  <c r="BJ94" i="19"/>
  <c r="AZ123" i="19"/>
  <c r="BD123" i="19"/>
  <c r="BH123" i="19"/>
  <c r="BC137" i="19"/>
  <c r="BG137" i="19"/>
  <c r="BK137" i="19"/>
  <c r="BB138" i="19"/>
  <c r="BF138" i="19"/>
  <c r="BJ138" i="19"/>
  <c r="AZ143" i="19"/>
  <c r="BD143" i="19"/>
  <c r="BH143" i="19"/>
  <c r="BB170" i="19"/>
  <c r="BF170" i="19"/>
  <c r="BJ170" i="19"/>
  <c r="AZ173" i="19"/>
  <c r="BD173" i="19"/>
  <c r="BH173" i="19"/>
  <c r="BL207" i="19"/>
  <c r="BL211" i="19"/>
  <c r="BL215" i="19"/>
  <c r="AZ30" i="19"/>
  <c r="BD30" i="19"/>
  <c r="AZ65" i="19"/>
  <c r="BD65" i="19"/>
  <c r="BC66" i="19"/>
  <c r="BG66" i="19"/>
  <c r="BK66" i="19"/>
  <c r="BA69" i="19"/>
  <c r="BE69" i="19"/>
  <c r="AZ70" i="19"/>
  <c r="BD70" i="19"/>
  <c r="BC71" i="19"/>
  <c r="BG71" i="19"/>
  <c r="BK71" i="19"/>
  <c r="BA73" i="19"/>
  <c r="BE73" i="19"/>
  <c r="AZ93" i="19"/>
  <c r="BD93" i="19"/>
  <c r="BC94" i="19"/>
  <c r="BG94" i="19"/>
  <c r="BK94" i="19"/>
  <c r="BA123" i="19"/>
  <c r="BE123" i="19"/>
  <c r="AZ137" i="19"/>
  <c r="BL137" i="19" s="1"/>
  <c r="BD137" i="19"/>
  <c r="BC138" i="19"/>
  <c r="BG138" i="19"/>
  <c r="BK138" i="19"/>
  <c r="BA143" i="19"/>
  <c r="BE143" i="19"/>
  <c r="AZ169" i="19"/>
  <c r="BD169" i="19"/>
  <c r="BC170" i="19"/>
  <c r="BG170" i="19"/>
  <c r="BK170" i="19"/>
  <c r="BA173" i="19"/>
  <c r="BE173" i="19"/>
  <c r="BL210" i="19"/>
  <c r="BL214" i="19"/>
  <c r="BL217" i="19"/>
  <c r="BL219" i="19"/>
  <c r="BL221" i="19"/>
  <c r="BL223" i="19"/>
  <c r="BL225" i="19"/>
  <c r="BL227" i="19"/>
  <c r="BL229" i="19"/>
  <c r="BL231" i="19"/>
  <c r="BL233" i="19"/>
  <c r="BL235" i="19"/>
  <c r="BL237" i="19"/>
  <c r="BL239" i="19"/>
  <c r="BL241" i="19"/>
  <c r="BL243" i="19"/>
  <c r="BL245" i="19"/>
  <c r="BL247" i="19"/>
  <c r="BL249" i="19"/>
  <c r="BL251" i="19"/>
  <c r="BL253" i="19"/>
  <c r="BL255" i="19"/>
  <c r="BL257" i="19"/>
  <c r="BL259" i="19"/>
  <c r="BL261" i="19"/>
  <c r="BL263" i="19"/>
  <c r="BL265" i="19"/>
  <c r="BL267" i="19"/>
  <c r="BL269" i="19"/>
  <c r="BL271" i="19"/>
  <c r="BL273" i="19"/>
  <c r="BL275" i="19"/>
  <c r="BL277" i="19"/>
  <c r="BL279" i="19"/>
  <c r="BL281" i="19"/>
  <c r="BL283" i="19"/>
  <c r="AZ66" i="19"/>
  <c r="BD66" i="19"/>
  <c r="AZ71" i="19"/>
  <c r="BL71" i="19" s="1"/>
  <c r="BD71" i="19"/>
  <c r="AZ94" i="19"/>
  <c r="BD94" i="19"/>
  <c r="AZ138" i="19"/>
  <c r="BL138" i="19" s="1"/>
  <c r="BD138" i="19"/>
  <c r="AZ170" i="19"/>
  <c r="BD170" i="19"/>
  <c r="AU284" i="19"/>
  <c r="AU292" i="19"/>
  <c r="BL351" i="19"/>
  <c r="BL359" i="19"/>
  <c r="BL367" i="19"/>
  <c r="BL375" i="19"/>
  <c r="BL383" i="19"/>
  <c r="BL286" i="19"/>
  <c r="AU288" i="19"/>
  <c r="BL291" i="19"/>
  <c r="BL347" i="19"/>
  <c r="BL355" i="19"/>
  <c r="BL363" i="19"/>
  <c r="BL371" i="19"/>
  <c r="BL379" i="19"/>
  <c r="AU287" i="19"/>
  <c r="AU291" i="19"/>
  <c r="AU294" i="19"/>
  <c r="BL294" i="19"/>
  <c r="AU296" i="19"/>
  <c r="BL296" i="19"/>
  <c r="AU298" i="19"/>
  <c r="BL298" i="19"/>
  <c r="AU300" i="19"/>
  <c r="BL300" i="19"/>
  <c r="AU302" i="19"/>
  <c r="BL302" i="19"/>
  <c r="AU304" i="19"/>
  <c r="BL304" i="19"/>
  <c r="AU306" i="19"/>
  <c r="BL306" i="19"/>
  <c r="AU308" i="19"/>
  <c r="BL308" i="19"/>
  <c r="AU310" i="19"/>
  <c r="BL310" i="19"/>
  <c r="AU312" i="19"/>
  <c r="BL312" i="19"/>
  <c r="AU314" i="19"/>
  <c r="BL314" i="19"/>
  <c r="AU316" i="19"/>
  <c r="BL316" i="19"/>
  <c r="AU318" i="19"/>
  <c r="BL318" i="19"/>
  <c r="AU320" i="19"/>
  <c r="BL320" i="19"/>
  <c r="AU322" i="19"/>
  <c r="BL322" i="19"/>
  <c r="AU324" i="19"/>
  <c r="BL324" i="19"/>
  <c r="AU326" i="19"/>
  <c r="BL326" i="19"/>
  <c r="AU328" i="19"/>
  <c r="BL328" i="19"/>
  <c r="AU330" i="19"/>
  <c r="BL330" i="19"/>
  <c r="AU332" i="19"/>
  <c r="BL332" i="19"/>
  <c r="AU334" i="19"/>
  <c r="BL334" i="19"/>
  <c r="AU337" i="19"/>
  <c r="AU341" i="19"/>
  <c r="AU345" i="19"/>
  <c r="BL346" i="19"/>
  <c r="BL350" i="19"/>
  <c r="BL354" i="19"/>
  <c r="BL358" i="19"/>
  <c r="BL362" i="19"/>
  <c r="BL366" i="19"/>
  <c r="BL370" i="19"/>
  <c r="BL374" i="19"/>
  <c r="BL378" i="19"/>
  <c r="BL382" i="19"/>
  <c r="BL386" i="19"/>
  <c r="BO386" i="19" s="1"/>
  <c r="BO415" i="19" s="1"/>
  <c r="BO420" i="19" s="1"/>
  <c r="AU388" i="19"/>
  <c r="BL388" i="19"/>
  <c r="BO388" i="19" s="1"/>
  <c r="AU406" i="19"/>
  <c r="BL411" i="19"/>
  <c r="BO411" i="19" s="1"/>
  <c r="AU413" i="19"/>
  <c r="BL413" i="19"/>
  <c r="BO413" i="19" s="1"/>
  <c r="AU286" i="19"/>
  <c r="AU290" i="19"/>
  <c r="AU336" i="19"/>
  <c r="AU340" i="19"/>
  <c r="AU344" i="19"/>
  <c r="BL391" i="19"/>
  <c r="BO391" i="19" s="1"/>
  <c r="AU393" i="19"/>
  <c r="BL393" i="19"/>
  <c r="AU395" i="19"/>
  <c r="BL395" i="19"/>
  <c r="AU397" i="19"/>
  <c r="BL397" i="19"/>
  <c r="AU399" i="19"/>
  <c r="BL399" i="19"/>
  <c r="AU401" i="19"/>
  <c r="BL401" i="19"/>
  <c r="AU403" i="19"/>
  <c r="BL403" i="19"/>
  <c r="AU405" i="19"/>
  <c r="BL405" i="19"/>
  <c r="BO405" i="19" s="1"/>
  <c r="I44" i="18"/>
  <c r="I43" i="18"/>
  <c r="G15" i="18"/>
  <c r="E15" i="18"/>
  <c r="E14" i="18"/>
  <c r="G14" i="18"/>
  <c r="AU415" i="20" l="1"/>
  <c r="BL415" i="20"/>
  <c r="BL420" i="20" s="1"/>
  <c r="BL93" i="19"/>
  <c r="BG415" i="19"/>
  <c r="BL72" i="19"/>
  <c r="BP415" i="19"/>
  <c r="BP420" i="19" s="1"/>
  <c r="BL123" i="19"/>
  <c r="BC415" i="19"/>
  <c r="BA415" i="19"/>
  <c r="BK415" i="19"/>
  <c r="BJ415" i="19"/>
  <c r="BF415" i="19"/>
  <c r="BL25" i="19"/>
  <c r="BI415" i="19"/>
  <c r="BD415" i="19"/>
  <c r="BE415" i="19"/>
  <c r="BH415" i="19"/>
  <c r="BB415" i="19"/>
  <c r="BL172" i="19"/>
  <c r="BL69" i="19"/>
  <c r="AZ415" i="19"/>
  <c r="BL31" i="19"/>
  <c r="BL24" i="19"/>
  <c r="BL169" i="19"/>
  <c r="BL65" i="19"/>
  <c r="BL173" i="19"/>
  <c r="BL170" i="19"/>
  <c r="BL94" i="19"/>
  <c r="BL66" i="19"/>
  <c r="BL70" i="19"/>
  <c r="BL73" i="19"/>
  <c r="BL33" i="19"/>
  <c r="AU415" i="19"/>
  <c r="BL30" i="19"/>
  <c r="BL143" i="19"/>
  <c r="BL67" i="19"/>
  <c r="BL26" i="19"/>
  <c r="I39" i="18"/>
  <c r="G17" i="18"/>
  <c r="I15" i="18"/>
  <c r="I14" i="18"/>
  <c r="I13" i="18"/>
  <c r="E17" i="18"/>
  <c r="I12" i="18"/>
  <c r="I11" i="18"/>
  <c r="I10" i="18"/>
  <c r="I9" i="18"/>
  <c r="BL415" i="19" l="1"/>
  <c r="I17" i="18"/>
  <c r="G43" i="18"/>
  <c r="I45" i="18" s="1"/>
  <c r="C173" i="17"/>
  <c r="C172" i="17"/>
  <c r="C170" i="17"/>
  <c r="C169" i="17"/>
  <c r="C143" i="17"/>
  <c r="C142" i="17"/>
  <c r="C138" i="17"/>
  <c r="C137" i="17"/>
  <c r="C123" i="17"/>
  <c r="C122" i="17"/>
  <c r="C94" i="17"/>
  <c r="C93" i="17"/>
  <c r="C73" i="17"/>
  <c r="C72" i="17"/>
  <c r="C71" i="17"/>
  <c r="C70" i="17"/>
  <c r="C69" i="17"/>
  <c r="C67" i="17"/>
  <c r="C66" i="17"/>
  <c r="C65" i="17"/>
  <c r="C33" i="17"/>
  <c r="C31" i="17"/>
  <c r="C30" i="17"/>
  <c r="C26" i="17"/>
  <c r="C25" i="17"/>
  <c r="C24" i="17"/>
  <c r="BP418" i="17"/>
  <c r="BO418" i="17"/>
  <c r="BO420" i="17" s="1"/>
  <c r="BL418" i="17"/>
  <c r="BP420" i="17"/>
  <c r="AF415" i="17" l="1"/>
  <c r="AE415" i="17"/>
  <c r="AD415" i="17"/>
  <c r="AC415" i="17"/>
  <c r="AB415" i="17"/>
  <c r="AA415" i="17"/>
  <c r="Z415" i="17"/>
  <c r="Y415" i="17"/>
  <c r="X415" i="17"/>
  <c r="W415" i="17"/>
  <c r="V415" i="17"/>
  <c r="U415" i="17"/>
  <c r="T415" i="17"/>
  <c r="S415" i="17"/>
  <c r="R415" i="17"/>
  <c r="Q415" i="17"/>
  <c r="O415" i="17"/>
  <c r="N415" i="17"/>
  <c r="M415" i="17"/>
  <c r="L415" i="17"/>
  <c r="K415" i="17"/>
  <c r="J415" i="17"/>
  <c r="BK414" i="17"/>
  <c r="BJ414" i="17"/>
  <c r="BI414" i="17"/>
  <c r="BH414" i="17"/>
  <c r="BG414" i="17"/>
  <c r="BF414" i="17"/>
  <c r="BE414" i="17"/>
  <c r="BD414" i="17"/>
  <c r="BC414" i="17"/>
  <c r="BB414" i="17"/>
  <c r="BA414" i="17"/>
  <c r="AZ414" i="17"/>
  <c r="BL414" i="17" s="1"/>
  <c r="BO414" i="17" s="1"/>
  <c r="AY414" i="17"/>
  <c r="AX414" i="17"/>
  <c r="AW414" i="17"/>
  <c r="AV414" i="17"/>
  <c r="AT414" i="17"/>
  <c r="AS414" i="17"/>
  <c r="AR414" i="17"/>
  <c r="AQ414" i="17"/>
  <c r="AP414" i="17"/>
  <c r="AO414" i="17"/>
  <c r="AN414" i="17"/>
  <c r="AM414" i="17"/>
  <c r="AL414" i="17"/>
  <c r="AK414" i="17"/>
  <c r="AJ414" i="17"/>
  <c r="AI414" i="17"/>
  <c r="AU414" i="17" s="1"/>
  <c r="AG414" i="17"/>
  <c r="P414" i="17"/>
  <c r="BK413" i="17"/>
  <c r="BJ413" i="17"/>
  <c r="BI413" i="17"/>
  <c r="BH413" i="17"/>
  <c r="BG413" i="17"/>
  <c r="BF413" i="17"/>
  <c r="BE413" i="17"/>
  <c r="BD413" i="17"/>
  <c r="BC413" i="17"/>
  <c r="BB413" i="17"/>
  <c r="BA413" i="17"/>
  <c r="AZ413" i="17"/>
  <c r="BL413" i="17" s="1"/>
  <c r="BO413" i="17" s="1"/>
  <c r="AY413" i="17"/>
  <c r="AX413" i="17"/>
  <c r="AW413" i="17"/>
  <c r="AV413" i="17"/>
  <c r="AT413" i="17"/>
  <c r="AS413" i="17"/>
  <c r="AR413" i="17"/>
  <c r="AQ413" i="17"/>
  <c r="AP413" i="17"/>
  <c r="AO413" i="17"/>
  <c r="AN413" i="17"/>
  <c r="AM413" i="17"/>
  <c r="AL413" i="17"/>
  <c r="AK413" i="17"/>
  <c r="AJ413" i="17"/>
  <c r="AI413" i="17"/>
  <c r="AU413" i="17" s="1"/>
  <c r="AG413" i="17"/>
  <c r="P413" i="17"/>
  <c r="BK412" i="17"/>
  <c r="BJ412" i="17"/>
  <c r="BI412" i="17"/>
  <c r="BH412" i="17"/>
  <c r="BG412" i="17"/>
  <c r="BF412" i="17"/>
  <c r="BE412" i="17"/>
  <c r="BD412" i="17"/>
  <c r="BC412" i="17"/>
  <c r="BB412" i="17"/>
  <c r="BA412" i="17"/>
  <c r="AZ412" i="17"/>
  <c r="BL412" i="17" s="1"/>
  <c r="BO412" i="17" s="1"/>
  <c r="AY412" i="17"/>
  <c r="AX412" i="17"/>
  <c r="AW412" i="17"/>
  <c r="AV412" i="17"/>
  <c r="AT412" i="17"/>
  <c r="AS412" i="17"/>
  <c r="AR412" i="17"/>
  <c r="AQ412" i="17"/>
  <c r="AP412" i="17"/>
  <c r="AO412" i="17"/>
  <c r="AN412" i="17"/>
  <c r="AM412" i="17"/>
  <c r="AL412" i="17"/>
  <c r="AK412" i="17"/>
  <c r="AJ412" i="17"/>
  <c r="AI412" i="17"/>
  <c r="AU412" i="17" s="1"/>
  <c r="AG412" i="17"/>
  <c r="P412" i="17"/>
  <c r="BK411" i="17"/>
  <c r="BJ411" i="17"/>
  <c r="BI411" i="17"/>
  <c r="BH411" i="17"/>
  <c r="BG411" i="17"/>
  <c r="BF411" i="17"/>
  <c r="BE411" i="17"/>
  <c r="BD411" i="17"/>
  <c r="BC411" i="17"/>
  <c r="BB411" i="17"/>
  <c r="BA411" i="17"/>
  <c r="AZ411" i="17"/>
  <c r="BL411" i="17" s="1"/>
  <c r="BO411" i="17" s="1"/>
  <c r="AY411" i="17"/>
  <c r="AX411" i="17"/>
  <c r="AW411" i="17"/>
  <c r="AV411" i="17"/>
  <c r="AT411" i="17"/>
  <c r="AS411" i="17"/>
  <c r="AR411" i="17"/>
  <c r="AQ411" i="17"/>
  <c r="AP411" i="17"/>
  <c r="AO411" i="17"/>
  <c r="AN411" i="17"/>
  <c r="AM411" i="17"/>
  <c r="AL411" i="17"/>
  <c r="AK411" i="17"/>
  <c r="AJ411" i="17"/>
  <c r="AI411" i="17"/>
  <c r="AU411" i="17" s="1"/>
  <c r="AG411" i="17"/>
  <c r="P411" i="17"/>
  <c r="BK410" i="17"/>
  <c r="BJ410" i="17"/>
  <c r="BI410" i="17"/>
  <c r="BH410" i="17"/>
  <c r="BG410" i="17"/>
  <c r="BF410" i="17"/>
  <c r="BE410" i="17"/>
  <c r="BD410" i="17"/>
  <c r="BC410" i="17"/>
  <c r="BB410" i="17"/>
  <c r="BA410" i="17"/>
  <c r="AZ410" i="17"/>
  <c r="BL410" i="17" s="1"/>
  <c r="AY410" i="17"/>
  <c r="AX410" i="17"/>
  <c r="AW410" i="17"/>
  <c r="AV410" i="17"/>
  <c r="AT410" i="17"/>
  <c r="AS410" i="17"/>
  <c r="AR410" i="17"/>
  <c r="AQ410" i="17"/>
  <c r="AP410" i="17"/>
  <c r="AO410" i="17"/>
  <c r="AN410" i="17"/>
  <c r="AM410" i="17"/>
  <c r="AL410" i="17"/>
  <c r="AK410" i="17"/>
  <c r="AJ410" i="17"/>
  <c r="AI410" i="17"/>
  <c r="AU410" i="17" s="1"/>
  <c r="AG410" i="17"/>
  <c r="P410" i="17"/>
  <c r="BK409" i="17"/>
  <c r="BJ409" i="17"/>
  <c r="BI409" i="17"/>
  <c r="BH409" i="17"/>
  <c r="BG409" i="17"/>
  <c r="BF409" i="17"/>
  <c r="BE409" i="17"/>
  <c r="BD409" i="17"/>
  <c r="BC409" i="17"/>
  <c r="BB409" i="17"/>
  <c r="BA409" i="17"/>
  <c r="AZ409" i="17"/>
  <c r="BL409" i="17" s="1"/>
  <c r="AY409" i="17"/>
  <c r="AX409" i="17"/>
  <c r="AW409" i="17"/>
  <c r="AV409" i="17"/>
  <c r="AT409" i="17"/>
  <c r="AS409" i="17"/>
  <c r="AR409" i="17"/>
  <c r="AQ409" i="17"/>
  <c r="AP409" i="17"/>
  <c r="AO409" i="17"/>
  <c r="AN409" i="17"/>
  <c r="AM409" i="17"/>
  <c r="AL409" i="17"/>
  <c r="AK409" i="17"/>
  <c r="AJ409" i="17"/>
  <c r="AI409" i="17"/>
  <c r="AU409" i="17" s="1"/>
  <c r="AG409" i="17"/>
  <c r="P409" i="17"/>
  <c r="BK408" i="17"/>
  <c r="BJ408" i="17"/>
  <c r="BI408" i="17"/>
  <c r="BH408" i="17"/>
  <c r="BG408" i="17"/>
  <c r="BF408" i="17"/>
  <c r="BE408" i="17"/>
  <c r="BD408" i="17"/>
  <c r="BC408" i="17"/>
  <c r="BB408" i="17"/>
  <c r="BA408" i="17"/>
  <c r="AZ408" i="17"/>
  <c r="BL408" i="17" s="1"/>
  <c r="AY408" i="17"/>
  <c r="AX408" i="17"/>
  <c r="AW408" i="17"/>
  <c r="AV408" i="17"/>
  <c r="AT408" i="17"/>
  <c r="AS408" i="17"/>
  <c r="AR408" i="17"/>
  <c r="AQ408" i="17"/>
  <c r="AP408" i="17"/>
  <c r="AO408" i="17"/>
  <c r="AN408" i="17"/>
  <c r="AM408" i="17"/>
  <c r="AL408" i="17"/>
  <c r="AK408" i="17"/>
  <c r="AJ408" i="17"/>
  <c r="AI408" i="17"/>
  <c r="AU408" i="17" s="1"/>
  <c r="AG408" i="17"/>
  <c r="P408" i="17"/>
  <c r="BK407" i="17"/>
  <c r="BJ407" i="17"/>
  <c r="BI407" i="17"/>
  <c r="BH407" i="17"/>
  <c r="BG407" i="17"/>
  <c r="BF407" i="17"/>
  <c r="BE407" i="17"/>
  <c r="BD407" i="17"/>
  <c r="BC407" i="17"/>
  <c r="BB407" i="17"/>
  <c r="BA407" i="17"/>
  <c r="AZ407" i="17"/>
  <c r="BL407" i="17" s="1"/>
  <c r="BO407" i="17" s="1"/>
  <c r="AY407" i="17"/>
  <c r="AX407" i="17"/>
  <c r="AW407" i="17"/>
  <c r="AV407" i="17"/>
  <c r="AT407" i="17"/>
  <c r="AS407" i="17"/>
  <c r="AR407" i="17"/>
  <c r="AQ407" i="17"/>
  <c r="AP407" i="17"/>
  <c r="AO407" i="17"/>
  <c r="AN407" i="17"/>
  <c r="AM407" i="17"/>
  <c r="AL407" i="17"/>
  <c r="AK407" i="17"/>
  <c r="AJ407" i="17"/>
  <c r="AI407" i="17"/>
  <c r="AU407" i="17" s="1"/>
  <c r="AG407" i="17"/>
  <c r="P407" i="17"/>
  <c r="BK406" i="17"/>
  <c r="BJ406" i="17"/>
  <c r="BI406" i="17"/>
  <c r="BH406" i="17"/>
  <c r="BG406" i="17"/>
  <c r="BF406" i="17"/>
  <c r="BE406" i="17"/>
  <c r="BD406" i="17"/>
  <c r="BC406" i="17"/>
  <c r="BB406" i="17"/>
  <c r="BA406" i="17"/>
  <c r="AZ406" i="17"/>
  <c r="BL406" i="17" s="1"/>
  <c r="AY406" i="17"/>
  <c r="AX406" i="17"/>
  <c r="AW406" i="17"/>
  <c r="AV406" i="17"/>
  <c r="AT406" i="17"/>
  <c r="AS406" i="17"/>
  <c r="AR406" i="17"/>
  <c r="AQ406" i="17"/>
  <c r="AP406" i="17"/>
  <c r="AO406" i="17"/>
  <c r="AN406" i="17"/>
  <c r="AM406" i="17"/>
  <c r="AL406" i="17"/>
  <c r="AK406" i="17"/>
  <c r="AJ406" i="17"/>
  <c r="AI406" i="17"/>
  <c r="AU406" i="17" s="1"/>
  <c r="AG406" i="17"/>
  <c r="P406" i="17"/>
  <c r="BK405" i="17"/>
  <c r="BJ405" i="17"/>
  <c r="BI405" i="17"/>
  <c r="BH405" i="17"/>
  <c r="BG405" i="17"/>
  <c r="BF405" i="17"/>
  <c r="BE405" i="17"/>
  <c r="BD405" i="17"/>
  <c r="BC405" i="17"/>
  <c r="BB405" i="17"/>
  <c r="BA405" i="17"/>
  <c r="AZ405" i="17"/>
  <c r="BL405" i="17" s="1"/>
  <c r="BO405" i="17" s="1"/>
  <c r="AY405" i="17"/>
  <c r="AX405" i="17"/>
  <c r="AW405" i="17"/>
  <c r="AV405" i="17"/>
  <c r="AT405" i="17"/>
  <c r="AS405" i="17"/>
  <c r="AR405" i="17"/>
  <c r="AQ405" i="17"/>
  <c r="AP405" i="17"/>
  <c r="AO405" i="17"/>
  <c r="AN405" i="17"/>
  <c r="AM405" i="17"/>
  <c r="AL405" i="17"/>
  <c r="AK405" i="17"/>
  <c r="AJ405" i="17"/>
  <c r="AI405" i="17"/>
  <c r="AU405" i="17" s="1"/>
  <c r="AG405" i="17"/>
  <c r="P405" i="17"/>
  <c r="BK404" i="17"/>
  <c r="BJ404" i="17"/>
  <c r="BI404" i="17"/>
  <c r="BH404" i="17"/>
  <c r="BG404" i="17"/>
  <c r="BF404" i="17"/>
  <c r="BE404" i="17"/>
  <c r="BD404" i="17"/>
  <c r="BC404" i="17"/>
  <c r="BB404" i="17"/>
  <c r="BA404" i="17"/>
  <c r="AZ404" i="17"/>
  <c r="BL404" i="17" s="1"/>
  <c r="AY404" i="17"/>
  <c r="AX404" i="17"/>
  <c r="AW404" i="17"/>
  <c r="AV404" i="17"/>
  <c r="AT404" i="17"/>
  <c r="AS404" i="17"/>
  <c r="AR404" i="17"/>
  <c r="AQ404" i="17"/>
  <c r="AP404" i="17"/>
  <c r="AO404" i="17"/>
  <c r="AN404" i="17"/>
  <c r="AM404" i="17"/>
  <c r="AL404" i="17"/>
  <c r="AK404" i="17"/>
  <c r="AJ404" i="17"/>
  <c r="AI404" i="17"/>
  <c r="AU404" i="17" s="1"/>
  <c r="AG404" i="17"/>
  <c r="P404" i="17"/>
  <c r="BK403" i="17"/>
  <c r="BJ403" i="17"/>
  <c r="BI403" i="17"/>
  <c r="BH403" i="17"/>
  <c r="BG403" i="17"/>
  <c r="BF403" i="17"/>
  <c r="BE403" i="17"/>
  <c r="BD403" i="17"/>
  <c r="BC403" i="17"/>
  <c r="BB403" i="17"/>
  <c r="BA403" i="17"/>
  <c r="AZ403" i="17"/>
  <c r="BL403" i="17" s="1"/>
  <c r="AY403" i="17"/>
  <c r="AX403" i="17"/>
  <c r="AW403" i="17"/>
  <c r="AV403" i="17"/>
  <c r="AT403" i="17"/>
  <c r="AS403" i="17"/>
  <c r="AR403" i="17"/>
  <c r="AQ403" i="17"/>
  <c r="AP403" i="17"/>
  <c r="AO403" i="17"/>
  <c r="AN403" i="17"/>
  <c r="AM403" i="17"/>
  <c r="AL403" i="17"/>
  <c r="AK403" i="17"/>
  <c r="AJ403" i="17"/>
  <c r="AI403" i="17"/>
  <c r="AU403" i="17" s="1"/>
  <c r="AG403" i="17"/>
  <c r="P403" i="17"/>
  <c r="BK402" i="17"/>
  <c r="BJ402" i="17"/>
  <c r="BI402" i="17"/>
  <c r="BH402" i="17"/>
  <c r="BG402" i="17"/>
  <c r="BF402" i="17"/>
  <c r="BE402" i="17"/>
  <c r="BD402" i="17"/>
  <c r="BC402" i="17"/>
  <c r="BB402" i="17"/>
  <c r="BA402" i="17"/>
  <c r="AZ402" i="17"/>
  <c r="BL402" i="17" s="1"/>
  <c r="AY402" i="17"/>
  <c r="AX402" i="17"/>
  <c r="AW402" i="17"/>
  <c r="AV402" i="17"/>
  <c r="AT402" i="17"/>
  <c r="AS402" i="17"/>
  <c r="AR402" i="17"/>
  <c r="AQ402" i="17"/>
  <c r="AP402" i="17"/>
  <c r="AO402" i="17"/>
  <c r="AN402" i="17"/>
  <c r="AM402" i="17"/>
  <c r="AL402" i="17"/>
  <c r="AK402" i="17"/>
  <c r="AJ402" i="17"/>
  <c r="AI402" i="17"/>
  <c r="AU402" i="17" s="1"/>
  <c r="AG402" i="17"/>
  <c r="P402" i="17"/>
  <c r="BK401" i="17"/>
  <c r="BJ401" i="17"/>
  <c r="BI401" i="17"/>
  <c r="BH401" i="17"/>
  <c r="BG401" i="17"/>
  <c r="BF401" i="17"/>
  <c r="BE401" i="17"/>
  <c r="BD401" i="17"/>
  <c r="BC401" i="17"/>
  <c r="BB401" i="17"/>
  <c r="BA401" i="17"/>
  <c r="AZ401" i="17"/>
  <c r="BL401" i="17" s="1"/>
  <c r="AY401" i="17"/>
  <c r="AX401" i="17"/>
  <c r="AW401" i="17"/>
  <c r="AV401" i="17"/>
  <c r="AT401" i="17"/>
  <c r="AS401" i="17"/>
  <c r="AR401" i="17"/>
  <c r="AQ401" i="17"/>
  <c r="AP401" i="17"/>
  <c r="AO401" i="17"/>
  <c r="AN401" i="17"/>
  <c r="AM401" i="17"/>
  <c r="AL401" i="17"/>
  <c r="AK401" i="17"/>
  <c r="AJ401" i="17"/>
  <c r="AI401" i="17"/>
  <c r="AU401" i="17" s="1"/>
  <c r="AG401" i="17"/>
  <c r="P401" i="17"/>
  <c r="BK400" i="17"/>
  <c r="BJ400" i="17"/>
  <c r="BI400" i="17"/>
  <c r="BH400" i="17"/>
  <c r="BG400" i="17"/>
  <c r="BF400" i="17"/>
  <c r="BE400" i="17"/>
  <c r="BD400" i="17"/>
  <c r="BC400" i="17"/>
  <c r="BB400" i="17"/>
  <c r="BA400" i="17"/>
  <c r="AZ400" i="17"/>
  <c r="BL400" i="17" s="1"/>
  <c r="AY400" i="17"/>
  <c r="AX400" i="17"/>
  <c r="AW400" i="17"/>
  <c r="AV400" i="17"/>
  <c r="AT400" i="17"/>
  <c r="AS400" i="17"/>
  <c r="AR400" i="17"/>
  <c r="AQ400" i="17"/>
  <c r="AP400" i="17"/>
  <c r="AO400" i="17"/>
  <c r="AN400" i="17"/>
  <c r="AM400" i="17"/>
  <c r="AL400" i="17"/>
  <c r="AK400" i="17"/>
  <c r="AJ400" i="17"/>
  <c r="AI400" i="17"/>
  <c r="AU400" i="17" s="1"/>
  <c r="AG400" i="17"/>
  <c r="P400" i="17"/>
  <c r="BK399" i="17"/>
  <c r="BJ399" i="17"/>
  <c r="BI399" i="17"/>
  <c r="BH399" i="17"/>
  <c r="BG399" i="17"/>
  <c r="BF399" i="17"/>
  <c r="BE399" i="17"/>
  <c r="BD399" i="17"/>
  <c r="BC399" i="17"/>
  <c r="BB399" i="17"/>
  <c r="BA399" i="17"/>
  <c r="AZ399" i="17"/>
  <c r="BL399" i="17" s="1"/>
  <c r="AY399" i="17"/>
  <c r="AX399" i="17"/>
  <c r="AW399" i="17"/>
  <c r="AV399" i="17"/>
  <c r="AT399" i="17"/>
  <c r="AS399" i="17"/>
  <c r="AR399" i="17"/>
  <c r="AQ399" i="17"/>
  <c r="AP399" i="17"/>
  <c r="AO399" i="17"/>
  <c r="AN399" i="17"/>
  <c r="AM399" i="17"/>
  <c r="AL399" i="17"/>
  <c r="AK399" i="17"/>
  <c r="AJ399" i="17"/>
  <c r="AI399" i="17"/>
  <c r="AU399" i="17" s="1"/>
  <c r="AG399" i="17"/>
  <c r="P399" i="17"/>
  <c r="BK398" i="17"/>
  <c r="BJ398" i="17"/>
  <c r="BI398" i="17"/>
  <c r="BH398" i="17"/>
  <c r="BG398" i="17"/>
  <c r="BF398" i="17"/>
  <c r="BE398" i="17"/>
  <c r="BD398" i="17"/>
  <c r="BC398" i="17"/>
  <c r="BB398" i="17"/>
  <c r="BA398" i="17"/>
  <c r="AZ398" i="17"/>
  <c r="BL398" i="17" s="1"/>
  <c r="AY398" i="17"/>
  <c r="AX398" i="17"/>
  <c r="AW398" i="17"/>
  <c r="AV398" i="17"/>
  <c r="AT398" i="17"/>
  <c r="AS398" i="17"/>
  <c r="AR398" i="17"/>
  <c r="AQ398" i="17"/>
  <c r="AP398" i="17"/>
  <c r="AO398" i="17"/>
  <c r="AN398" i="17"/>
  <c r="AM398" i="17"/>
  <c r="AL398" i="17"/>
  <c r="AK398" i="17"/>
  <c r="AJ398" i="17"/>
  <c r="AI398" i="17"/>
  <c r="AU398" i="17" s="1"/>
  <c r="AG398" i="17"/>
  <c r="P398" i="17"/>
  <c r="BK397" i="17"/>
  <c r="BJ397" i="17"/>
  <c r="BI397" i="17"/>
  <c r="BH397" i="17"/>
  <c r="BG397" i="17"/>
  <c r="BF397" i="17"/>
  <c r="BE397" i="17"/>
  <c r="BD397" i="17"/>
  <c r="BC397" i="17"/>
  <c r="BB397" i="17"/>
  <c r="BA397" i="17"/>
  <c r="AZ397" i="17"/>
  <c r="BL397" i="17" s="1"/>
  <c r="AY397" i="17"/>
  <c r="AX397" i="17"/>
  <c r="AW397" i="17"/>
  <c r="AV397" i="17"/>
  <c r="AT397" i="17"/>
  <c r="AS397" i="17"/>
  <c r="AR397" i="17"/>
  <c r="AQ397" i="17"/>
  <c r="AP397" i="17"/>
  <c r="AO397" i="17"/>
  <c r="AN397" i="17"/>
  <c r="AM397" i="17"/>
  <c r="AL397" i="17"/>
  <c r="AK397" i="17"/>
  <c r="AJ397" i="17"/>
  <c r="AI397" i="17"/>
  <c r="AU397" i="17" s="1"/>
  <c r="AG397" i="17"/>
  <c r="P397" i="17"/>
  <c r="BK396" i="17"/>
  <c r="BJ396" i="17"/>
  <c r="BI396" i="17"/>
  <c r="BH396" i="17"/>
  <c r="BG396" i="17"/>
  <c r="BF396" i="17"/>
  <c r="BE396" i="17"/>
  <c r="BD396" i="17"/>
  <c r="BC396" i="17"/>
  <c r="BB396" i="17"/>
  <c r="BA396" i="17"/>
  <c r="AZ396" i="17"/>
  <c r="BL396" i="17" s="1"/>
  <c r="AY396" i="17"/>
  <c r="AX396" i="17"/>
  <c r="AW396" i="17"/>
  <c r="AV396" i="17"/>
  <c r="AT396" i="17"/>
  <c r="AS396" i="17"/>
  <c r="AR396" i="17"/>
  <c r="AQ396" i="17"/>
  <c r="AP396" i="17"/>
  <c r="AO396" i="17"/>
  <c r="AN396" i="17"/>
  <c r="AM396" i="17"/>
  <c r="AL396" i="17"/>
  <c r="AK396" i="17"/>
  <c r="AJ396" i="17"/>
  <c r="AI396" i="17"/>
  <c r="AU396" i="17" s="1"/>
  <c r="AG396" i="17"/>
  <c r="P396" i="17"/>
  <c r="BK395" i="17"/>
  <c r="BJ395" i="17"/>
  <c r="BI395" i="17"/>
  <c r="BH395" i="17"/>
  <c r="BG395" i="17"/>
  <c r="BF395" i="17"/>
  <c r="BE395" i="17"/>
  <c r="BD395" i="17"/>
  <c r="BC395" i="17"/>
  <c r="BB395" i="17"/>
  <c r="BA395" i="17"/>
  <c r="AZ395" i="17"/>
  <c r="BL395" i="17" s="1"/>
  <c r="AY395" i="17"/>
  <c r="AX395" i="17"/>
  <c r="AW395" i="17"/>
  <c r="AV395" i="17"/>
  <c r="AT395" i="17"/>
  <c r="AS395" i="17"/>
  <c r="AR395" i="17"/>
  <c r="AQ395" i="17"/>
  <c r="AP395" i="17"/>
  <c r="AO395" i="17"/>
  <c r="AN395" i="17"/>
  <c r="AM395" i="17"/>
  <c r="AL395" i="17"/>
  <c r="AK395" i="17"/>
  <c r="AJ395" i="17"/>
  <c r="AI395" i="17"/>
  <c r="AU395" i="17" s="1"/>
  <c r="AG395" i="17"/>
  <c r="P395" i="17"/>
  <c r="BK394" i="17"/>
  <c r="BJ394" i="17"/>
  <c r="BI394" i="17"/>
  <c r="BH394" i="17"/>
  <c r="BG394" i="17"/>
  <c r="BF394" i="17"/>
  <c r="BE394" i="17"/>
  <c r="BD394" i="17"/>
  <c r="BC394" i="17"/>
  <c r="BB394" i="17"/>
  <c r="BA394" i="17"/>
  <c r="AZ394" i="17"/>
  <c r="BL394" i="17" s="1"/>
  <c r="AY394" i="17"/>
  <c r="AX394" i="17"/>
  <c r="AW394" i="17"/>
  <c r="AV394" i="17"/>
  <c r="AT394" i="17"/>
  <c r="AS394" i="17"/>
  <c r="AR394" i="17"/>
  <c r="AQ394" i="17"/>
  <c r="AP394" i="17"/>
  <c r="AO394" i="17"/>
  <c r="AN394" i="17"/>
  <c r="AM394" i="17"/>
  <c r="AL394" i="17"/>
  <c r="AK394" i="17"/>
  <c r="AJ394" i="17"/>
  <c r="AI394" i="17"/>
  <c r="AU394" i="17" s="1"/>
  <c r="AG394" i="17"/>
  <c r="P394" i="17"/>
  <c r="BK393" i="17"/>
  <c r="BJ393" i="17"/>
  <c r="BI393" i="17"/>
  <c r="BH393" i="17"/>
  <c r="BG393" i="17"/>
  <c r="BF393" i="17"/>
  <c r="BE393" i="17"/>
  <c r="BD393" i="17"/>
  <c r="BC393" i="17"/>
  <c r="BB393" i="17"/>
  <c r="BA393" i="17"/>
  <c r="AZ393" i="17"/>
  <c r="BL393" i="17" s="1"/>
  <c r="AY393" i="17"/>
  <c r="AX393" i="17"/>
  <c r="AW393" i="17"/>
  <c r="AV393" i="17"/>
  <c r="AT393" i="17"/>
  <c r="AS393" i="17"/>
  <c r="AR393" i="17"/>
  <c r="AQ393" i="17"/>
  <c r="AP393" i="17"/>
  <c r="AO393" i="17"/>
  <c r="AN393" i="17"/>
  <c r="AM393" i="17"/>
  <c r="AL393" i="17"/>
  <c r="AK393" i="17"/>
  <c r="AJ393" i="17"/>
  <c r="AI393" i="17"/>
  <c r="AU393" i="17" s="1"/>
  <c r="AG393" i="17"/>
  <c r="P393" i="17"/>
  <c r="BK392" i="17"/>
  <c r="BJ392" i="17"/>
  <c r="BI392" i="17"/>
  <c r="BH392" i="17"/>
  <c r="BG392" i="17"/>
  <c r="BF392" i="17"/>
  <c r="BE392" i="17"/>
  <c r="BD392" i="17"/>
  <c r="BC392" i="17"/>
  <c r="BB392" i="17"/>
  <c r="BA392" i="17"/>
  <c r="AZ392" i="17"/>
  <c r="BL392" i="17" s="1"/>
  <c r="AY392" i="17"/>
  <c r="AX392" i="17"/>
  <c r="AW392" i="17"/>
  <c r="AV392" i="17"/>
  <c r="AT392" i="17"/>
  <c r="AS392" i="17"/>
  <c r="AR392" i="17"/>
  <c r="AQ392" i="17"/>
  <c r="AP392" i="17"/>
  <c r="AO392" i="17"/>
  <c r="AN392" i="17"/>
  <c r="AM392" i="17"/>
  <c r="AL392" i="17"/>
  <c r="AK392" i="17"/>
  <c r="AJ392" i="17"/>
  <c r="AI392" i="17"/>
  <c r="AU392" i="17" s="1"/>
  <c r="AG392" i="17"/>
  <c r="P392" i="17"/>
  <c r="BK391" i="17"/>
  <c r="BJ391" i="17"/>
  <c r="BI391" i="17"/>
  <c r="BH391" i="17"/>
  <c r="BG391" i="17"/>
  <c r="BF391" i="17"/>
  <c r="BE391" i="17"/>
  <c r="BD391" i="17"/>
  <c r="BC391" i="17"/>
  <c r="BB391" i="17"/>
  <c r="BA391" i="17"/>
  <c r="AZ391" i="17"/>
  <c r="BL391" i="17" s="1"/>
  <c r="BO391" i="17" s="1"/>
  <c r="AY391" i="17"/>
  <c r="AX391" i="17"/>
  <c r="AW391" i="17"/>
  <c r="AV391" i="17"/>
  <c r="AT391" i="17"/>
  <c r="AS391" i="17"/>
  <c r="AR391" i="17"/>
  <c r="AQ391" i="17"/>
  <c r="AP391" i="17"/>
  <c r="AO391" i="17"/>
  <c r="AN391" i="17"/>
  <c r="AM391" i="17"/>
  <c r="AL391" i="17"/>
  <c r="AK391" i="17"/>
  <c r="AJ391" i="17"/>
  <c r="AI391" i="17"/>
  <c r="AU391" i="17" s="1"/>
  <c r="AG391" i="17"/>
  <c r="P391" i="17"/>
  <c r="BK390" i="17"/>
  <c r="BJ390" i="17"/>
  <c r="BI390" i="17"/>
  <c r="BH390" i="17"/>
  <c r="BG390" i="17"/>
  <c r="BF390" i="17"/>
  <c r="BE390" i="17"/>
  <c r="BD390" i="17"/>
  <c r="BC390" i="17"/>
  <c r="BB390" i="17"/>
  <c r="BA390" i="17"/>
  <c r="AZ390" i="17"/>
  <c r="BL390" i="17" s="1"/>
  <c r="BO390" i="17" s="1"/>
  <c r="AY390" i="17"/>
  <c r="AX390" i="17"/>
  <c r="AW390" i="17"/>
  <c r="AV390" i="17"/>
  <c r="AT390" i="17"/>
  <c r="AS390" i="17"/>
  <c r="AR390" i="17"/>
  <c r="AQ390" i="17"/>
  <c r="AP390" i="17"/>
  <c r="AO390" i="17"/>
  <c r="AN390" i="17"/>
  <c r="AM390" i="17"/>
  <c r="AL390" i="17"/>
  <c r="AK390" i="17"/>
  <c r="AJ390" i="17"/>
  <c r="AI390" i="17"/>
  <c r="AU390" i="17" s="1"/>
  <c r="AG390" i="17"/>
  <c r="P390" i="17"/>
  <c r="BK389" i="17"/>
  <c r="BJ389" i="17"/>
  <c r="BI389" i="17"/>
  <c r="BH389" i="17"/>
  <c r="BG389" i="17"/>
  <c r="BF389" i="17"/>
  <c r="BE389" i="17"/>
  <c r="BD389" i="17"/>
  <c r="BC389" i="17"/>
  <c r="BB389" i="17"/>
  <c r="BA389" i="17"/>
  <c r="AZ389" i="17"/>
  <c r="BL389" i="17" s="1"/>
  <c r="BO389" i="17" s="1"/>
  <c r="AY389" i="17"/>
  <c r="AX389" i="17"/>
  <c r="AW389" i="17"/>
  <c r="AV389" i="17"/>
  <c r="AT389" i="17"/>
  <c r="AS389" i="17"/>
  <c r="AR389" i="17"/>
  <c r="AQ389" i="17"/>
  <c r="AP389" i="17"/>
  <c r="AO389" i="17"/>
  <c r="AN389" i="17"/>
  <c r="AM389" i="17"/>
  <c r="AL389" i="17"/>
  <c r="AK389" i="17"/>
  <c r="AJ389" i="17"/>
  <c r="AI389" i="17"/>
  <c r="AU389" i="17" s="1"/>
  <c r="AG389" i="17"/>
  <c r="P389" i="17"/>
  <c r="BK388" i="17"/>
  <c r="BJ388" i="17"/>
  <c r="BI388" i="17"/>
  <c r="BH388" i="17"/>
  <c r="BG388" i="17"/>
  <c r="BF388" i="17"/>
  <c r="BE388" i="17"/>
  <c r="BD388" i="17"/>
  <c r="BC388" i="17"/>
  <c r="BB388" i="17"/>
  <c r="BA388" i="17"/>
  <c r="AZ388" i="17"/>
  <c r="BL388" i="17" s="1"/>
  <c r="BO388" i="17" s="1"/>
  <c r="AY388" i="17"/>
  <c r="AX388" i="17"/>
  <c r="AW388" i="17"/>
  <c r="AV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U388" i="17" s="1"/>
  <c r="AG388" i="17"/>
  <c r="P388" i="17"/>
  <c r="BK387" i="17"/>
  <c r="BJ387" i="17"/>
  <c r="BI387" i="17"/>
  <c r="BH387" i="17"/>
  <c r="BG387" i="17"/>
  <c r="BF387" i="17"/>
  <c r="BE387" i="17"/>
  <c r="BD387" i="17"/>
  <c r="BC387" i="17"/>
  <c r="BB387" i="17"/>
  <c r="BA387" i="17"/>
  <c r="AZ387" i="17"/>
  <c r="BL387" i="17" s="1"/>
  <c r="BO387" i="17" s="1"/>
  <c r="AY387" i="17"/>
  <c r="AX387" i="17"/>
  <c r="AW387" i="17"/>
  <c r="AV387" i="17"/>
  <c r="AT387" i="17"/>
  <c r="AS387" i="17"/>
  <c r="AR387" i="17"/>
  <c r="AQ387" i="17"/>
  <c r="AP387" i="17"/>
  <c r="AO387" i="17"/>
  <c r="AN387" i="17"/>
  <c r="AM387" i="17"/>
  <c r="AL387" i="17"/>
  <c r="AK387" i="17"/>
  <c r="AJ387" i="17"/>
  <c r="AI387" i="17"/>
  <c r="AU387" i="17" s="1"/>
  <c r="AG387" i="17"/>
  <c r="P387" i="17"/>
  <c r="BK386" i="17"/>
  <c r="BJ386" i="17"/>
  <c r="BI386" i="17"/>
  <c r="BH386" i="17"/>
  <c r="BG386" i="17"/>
  <c r="BF386" i="17"/>
  <c r="BE386" i="17"/>
  <c r="BD386" i="17"/>
  <c r="BC386" i="17"/>
  <c r="BB386" i="17"/>
  <c r="BA386" i="17"/>
  <c r="AZ386" i="17"/>
  <c r="BL386" i="17" s="1"/>
  <c r="BO386" i="17" s="1"/>
  <c r="AY386" i="17"/>
  <c r="AX386" i="17"/>
  <c r="AW386" i="17"/>
  <c r="AV386" i="17"/>
  <c r="AT386" i="17"/>
  <c r="AS386" i="17"/>
  <c r="AR386" i="17"/>
  <c r="AQ386" i="17"/>
  <c r="AP386" i="17"/>
  <c r="AO386" i="17"/>
  <c r="AN386" i="17"/>
  <c r="AM386" i="17"/>
  <c r="AL386" i="17"/>
  <c r="AK386" i="17"/>
  <c r="AJ386" i="17"/>
  <c r="AI386" i="17"/>
  <c r="AU386" i="17" s="1"/>
  <c r="AG386" i="17"/>
  <c r="P386" i="17"/>
  <c r="BK385" i="17"/>
  <c r="BJ385" i="17"/>
  <c r="BI385" i="17"/>
  <c r="BH385" i="17"/>
  <c r="BG385" i="17"/>
  <c r="BF385" i="17"/>
  <c r="BE385" i="17"/>
  <c r="BD385" i="17"/>
  <c r="BC385" i="17"/>
  <c r="BB385" i="17"/>
  <c r="BA385" i="17"/>
  <c r="AZ385" i="17"/>
  <c r="BL385" i="17" s="1"/>
  <c r="AY385" i="17"/>
  <c r="AX385" i="17"/>
  <c r="AW385" i="17"/>
  <c r="AV385" i="17"/>
  <c r="AT385" i="17"/>
  <c r="AS385" i="17"/>
  <c r="AR385" i="17"/>
  <c r="AQ385" i="17"/>
  <c r="AP385" i="17"/>
  <c r="AO385" i="17"/>
  <c r="AN385" i="17"/>
  <c r="AM385" i="17"/>
  <c r="AL385" i="17"/>
  <c r="AK385" i="17"/>
  <c r="AJ385" i="17"/>
  <c r="AI385" i="17"/>
  <c r="AU385" i="17" s="1"/>
  <c r="AG385" i="17"/>
  <c r="P385" i="17"/>
  <c r="BK384" i="17"/>
  <c r="BJ384" i="17"/>
  <c r="BI384" i="17"/>
  <c r="BH384" i="17"/>
  <c r="BG384" i="17"/>
  <c r="BF384" i="17"/>
  <c r="BE384" i="17"/>
  <c r="BD384" i="17"/>
  <c r="BC384" i="17"/>
  <c r="BB384" i="17"/>
  <c r="BA384" i="17"/>
  <c r="AZ384" i="17"/>
  <c r="BL384" i="17" s="1"/>
  <c r="AY384" i="17"/>
  <c r="AX384" i="17"/>
  <c r="AW384" i="17"/>
  <c r="AV384" i="17"/>
  <c r="AT384" i="17"/>
  <c r="AS384" i="17"/>
  <c r="AR384" i="17"/>
  <c r="AQ384" i="17"/>
  <c r="AP384" i="17"/>
  <c r="AO384" i="17"/>
  <c r="AN384" i="17"/>
  <c r="AM384" i="17"/>
  <c r="AL384" i="17"/>
  <c r="AK384" i="17"/>
  <c r="AJ384" i="17"/>
  <c r="AI384" i="17"/>
  <c r="AU384" i="17" s="1"/>
  <c r="AG384" i="17"/>
  <c r="P384" i="17"/>
  <c r="BK383" i="17"/>
  <c r="BJ383" i="17"/>
  <c r="BI383" i="17"/>
  <c r="BH383" i="17"/>
  <c r="BG383" i="17"/>
  <c r="BF383" i="17"/>
  <c r="BE383" i="17"/>
  <c r="BD383" i="17"/>
  <c r="BC383" i="17"/>
  <c r="BB383" i="17"/>
  <c r="BA383" i="17"/>
  <c r="AZ383" i="17"/>
  <c r="BL383" i="17" s="1"/>
  <c r="AY383" i="17"/>
  <c r="AX383" i="17"/>
  <c r="AW383" i="17"/>
  <c r="AV383" i="17"/>
  <c r="AT383" i="17"/>
  <c r="AS383" i="17"/>
  <c r="AR383" i="17"/>
  <c r="AQ383" i="17"/>
  <c r="AP383" i="17"/>
  <c r="AO383" i="17"/>
  <c r="AN383" i="17"/>
  <c r="AM383" i="17"/>
  <c r="AL383" i="17"/>
  <c r="AK383" i="17"/>
  <c r="AJ383" i="17"/>
  <c r="AI383" i="17"/>
  <c r="AU383" i="17" s="1"/>
  <c r="AG383" i="17"/>
  <c r="P383" i="17"/>
  <c r="BK382" i="17"/>
  <c r="BJ382" i="17"/>
  <c r="BI382" i="17"/>
  <c r="BH382" i="17"/>
  <c r="BG382" i="17"/>
  <c r="BF382" i="17"/>
  <c r="BE382" i="17"/>
  <c r="BD382" i="17"/>
  <c r="BC382" i="17"/>
  <c r="BB382" i="17"/>
  <c r="BA382" i="17"/>
  <c r="AZ382" i="17"/>
  <c r="BL382" i="17" s="1"/>
  <c r="AY382" i="17"/>
  <c r="AX382" i="17"/>
  <c r="AW382" i="17"/>
  <c r="AV382" i="17"/>
  <c r="AT382" i="17"/>
  <c r="AS382" i="17"/>
  <c r="AR382" i="17"/>
  <c r="AQ382" i="17"/>
  <c r="AP382" i="17"/>
  <c r="AO382" i="17"/>
  <c r="AN382" i="17"/>
  <c r="AM382" i="17"/>
  <c r="AL382" i="17"/>
  <c r="AK382" i="17"/>
  <c r="AJ382" i="17"/>
  <c r="AI382" i="17"/>
  <c r="AU382" i="17" s="1"/>
  <c r="AG382" i="17"/>
  <c r="P382" i="17"/>
  <c r="BK381" i="17"/>
  <c r="BJ381" i="17"/>
  <c r="BI381" i="17"/>
  <c r="BH381" i="17"/>
  <c r="BG381" i="17"/>
  <c r="BF381" i="17"/>
  <c r="BE381" i="17"/>
  <c r="BD381" i="17"/>
  <c r="BC381" i="17"/>
  <c r="BB381" i="17"/>
  <c r="BA381" i="17"/>
  <c r="AZ381" i="17"/>
  <c r="BL381" i="17" s="1"/>
  <c r="AY381" i="17"/>
  <c r="AX381" i="17"/>
  <c r="AW381" i="17"/>
  <c r="AV381" i="17"/>
  <c r="AT381" i="17"/>
  <c r="AS381" i="17"/>
  <c r="AR381" i="17"/>
  <c r="AQ381" i="17"/>
  <c r="AP381" i="17"/>
  <c r="AO381" i="17"/>
  <c r="AN381" i="17"/>
  <c r="AM381" i="17"/>
  <c r="AL381" i="17"/>
  <c r="AK381" i="17"/>
  <c r="AJ381" i="17"/>
  <c r="AI381" i="17"/>
  <c r="AU381" i="17" s="1"/>
  <c r="AG381" i="17"/>
  <c r="P381" i="17"/>
  <c r="BK380" i="17"/>
  <c r="BJ380" i="17"/>
  <c r="BI380" i="17"/>
  <c r="BH380" i="17"/>
  <c r="BG380" i="17"/>
  <c r="BF380" i="17"/>
  <c r="BE380" i="17"/>
  <c r="BD380" i="17"/>
  <c r="BC380" i="17"/>
  <c r="BB380" i="17"/>
  <c r="BA380" i="17"/>
  <c r="AZ380" i="17"/>
  <c r="BL380" i="17" s="1"/>
  <c r="AY380" i="17"/>
  <c r="AX380" i="17"/>
  <c r="AW380" i="17"/>
  <c r="AV380" i="17"/>
  <c r="AT380" i="17"/>
  <c r="AS380" i="17"/>
  <c r="AR380" i="17"/>
  <c r="AQ380" i="17"/>
  <c r="AP380" i="17"/>
  <c r="AO380" i="17"/>
  <c r="AN380" i="17"/>
  <c r="AM380" i="17"/>
  <c r="AL380" i="17"/>
  <c r="AK380" i="17"/>
  <c r="AJ380" i="17"/>
  <c r="AI380" i="17"/>
  <c r="AU380" i="17" s="1"/>
  <c r="AG380" i="17"/>
  <c r="P380" i="17"/>
  <c r="BK379" i="17"/>
  <c r="BJ379" i="17"/>
  <c r="BI379" i="17"/>
  <c r="BH379" i="17"/>
  <c r="BG379" i="17"/>
  <c r="BF379" i="17"/>
  <c r="BE379" i="17"/>
  <c r="BD379" i="17"/>
  <c r="BC379" i="17"/>
  <c r="BB379" i="17"/>
  <c r="BA379" i="17"/>
  <c r="AZ379" i="17"/>
  <c r="BL379" i="17" s="1"/>
  <c r="AY379" i="17"/>
  <c r="AX379" i="17"/>
  <c r="AW379" i="17"/>
  <c r="AV379" i="17"/>
  <c r="AT379" i="17"/>
  <c r="AS379" i="17"/>
  <c r="AR379" i="17"/>
  <c r="AQ379" i="17"/>
  <c r="AP379" i="17"/>
  <c r="AO379" i="17"/>
  <c r="AN379" i="17"/>
  <c r="AM379" i="17"/>
  <c r="AL379" i="17"/>
  <c r="AK379" i="17"/>
  <c r="AJ379" i="17"/>
  <c r="AI379" i="17"/>
  <c r="AU379" i="17" s="1"/>
  <c r="AG379" i="17"/>
  <c r="P379" i="17"/>
  <c r="BK378" i="17"/>
  <c r="BJ378" i="17"/>
  <c r="BI378" i="17"/>
  <c r="BH378" i="17"/>
  <c r="BG378" i="17"/>
  <c r="BF378" i="17"/>
  <c r="BE378" i="17"/>
  <c r="BD378" i="17"/>
  <c r="BC378" i="17"/>
  <c r="BB378" i="17"/>
  <c r="BA378" i="17"/>
  <c r="AZ378" i="17"/>
  <c r="BL378" i="17" s="1"/>
  <c r="AY378" i="17"/>
  <c r="AX378" i="17"/>
  <c r="AW378" i="17"/>
  <c r="AV378" i="17"/>
  <c r="AT378" i="17"/>
  <c r="AS378" i="17"/>
  <c r="AR378" i="17"/>
  <c r="AQ378" i="17"/>
  <c r="AP378" i="17"/>
  <c r="AO378" i="17"/>
  <c r="AN378" i="17"/>
  <c r="AM378" i="17"/>
  <c r="AL378" i="17"/>
  <c r="AK378" i="17"/>
  <c r="AJ378" i="17"/>
  <c r="AI378" i="17"/>
  <c r="AU378" i="17" s="1"/>
  <c r="AG378" i="17"/>
  <c r="P378" i="17"/>
  <c r="BK377" i="17"/>
  <c r="BJ377" i="17"/>
  <c r="BI377" i="17"/>
  <c r="BH377" i="17"/>
  <c r="BG377" i="17"/>
  <c r="BF377" i="17"/>
  <c r="BE377" i="17"/>
  <c r="BD377" i="17"/>
  <c r="BC377" i="17"/>
  <c r="BB377" i="17"/>
  <c r="BA377" i="17"/>
  <c r="AZ377" i="17"/>
  <c r="BL377" i="17" s="1"/>
  <c r="AY377" i="17"/>
  <c r="AX377" i="17"/>
  <c r="AW377" i="17"/>
  <c r="AV377" i="17"/>
  <c r="AT377" i="17"/>
  <c r="AS377" i="17"/>
  <c r="AR377" i="17"/>
  <c r="AQ377" i="17"/>
  <c r="AP377" i="17"/>
  <c r="AO377" i="17"/>
  <c r="AN377" i="17"/>
  <c r="AM377" i="17"/>
  <c r="AL377" i="17"/>
  <c r="AK377" i="17"/>
  <c r="AJ377" i="17"/>
  <c r="AI377" i="17"/>
  <c r="AU377" i="17" s="1"/>
  <c r="AG377" i="17"/>
  <c r="P377" i="17"/>
  <c r="BK376" i="17"/>
  <c r="BJ376" i="17"/>
  <c r="BI376" i="17"/>
  <c r="BH376" i="17"/>
  <c r="BG376" i="17"/>
  <c r="BF376" i="17"/>
  <c r="BE376" i="17"/>
  <c r="BD376" i="17"/>
  <c r="BC376" i="17"/>
  <c r="BB376" i="17"/>
  <c r="BA376" i="17"/>
  <c r="AZ376" i="17"/>
  <c r="BL376" i="17" s="1"/>
  <c r="AY376" i="17"/>
  <c r="AX376" i="17"/>
  <c r="AW376" i="17"/>
  <c r="AV376" i="17"/>
  <c r="AT376" i="17"/>
  <c r="AS376" i="17"/>
  <c r="AR376" i="17"/>
  <c r="AQ376" i="17"/>
  <c r="AP376" i="17"/>
  <c r="AO376" i="17"/>
  <c r="AN376" i="17"/>
  <c r="AM376" i="17"/>
  <c r="AL376" i="17"/>
  <c r="AK376" i="17"/>
  <c r="AJ376" i="17"/>
  <c r="AI376" i="17"/>
  <c r="AU376" i="17" s="1"/>
  <c r="AG376" i="17"/>
  <c r="P376" i="17"/>
  <c r="BK375" i="17"/>
  <c r="BJ375" i="17"/>
  <c r="BI375" i="17"/>
  <c r="BH375" i="17"/>
  <c r="BG375" i="17"/>
  <c r="BF375" i="17"/>
  <c r="BE375" i="17"/>
  <c r="BD375" i="17"/>
  <c r="BC375" i="17"/>
  <c r="BB375" i="17"/>
  <c r="BA375" i="17"/>
  <c r="AZ375" i="17"/>
  <c r="BL375" i="17" s="1"/>
  <c r="AY375" i="17"/>
  <c r="AX375" i="17"/>
  <c r="AW375" i="17"/>
  <c r="AV375" i="17"/>
  <c r="AT375" i="17"/>
  <c r="AS375" i="17"/>
  <c r="AR375" i="17"/>
  <c r="AQ375" i="17"/>
  <c r="AP375" i="17"/>
  <c r="AO375" i="17"/>
  <c r="AN375" i="17"/>
  <c r="AM375" i="17"/>
  <c r="AL375" i="17"/>
  <c r="AK375" i="17"/>
  <c r="AJ375" i="17"/>
  <c r="AI375" i="17"/>
  <c r="AU375" i="17" s="1"/>
  <c r="AG375" i="17"/>
  <c r="P375" i="17"/>
  <c r="BK374" i="17"/>
  <c r="BJ374" i="17"/>
  <c r="BI374" i="17"/>
  <c r="BH374" i="17"/>
  <c r="BG374" i="17"/>
  <c r="BF374" i="17"/>
  <c r="BE374" i="17"/>
  <c r="BD374" i="17"/>
  <c r="BC374" i="17"/>
  <c r="BB374" i="17"/>
  <c r="BA374" i="17"/>
  <c r="AZ374" i="17"/>
  <c r="BL374" i="17" s="1"/>
  <c r="AY374" i="17"/>
  <c r="AX374" i="17"/>
  <c r="AW374" i="17"/>
  <c r="AV374" i="17"/>
  <c r="AT374" i="17"/>
  <c r="AS374" i="17"/>
  <c r="AR374" i="17"/>
  <c r="AQ374" i="17"/>
  <c r="AP374" i="17"/>
  <c r="AO374" i="17"/>
  <c r="AN374" i="17"/>
  <c r="AM374" i="17"/>
  <c r="AL374" i="17"/>
  <c r="AK374" i="17"/>
  <c r="AJ374" i="17"/>
  <c r="AI374" i="17"/>
  <c r="AU374" i="17" s="1"/>
  <c r="AG374" i="17"/>
  <c r="P374" i="17"/>
  <c r="BK373" i="17"/>
  <c r="BJ373" i="17"/>
  <c r="BI373" i="17"/>
  <c r="BH373" i="17"/>
  <c r="BG373" i="17"/>
  <c r="BF373" i="17"/>
  <c r="BE373" i="17"/>
  <c r="BD373" i="17"/>
  <c r="BC373" i="17"/>
  <c r="BB373" i="17"/>
  <c r="BA373" i="17"/>
  <c r="AZ373" i="17"/>
  <c r="BL373" i="17" s="1"/>
  <c r="AY373" i="17"/>
  <c r="AX373" i="17"/>
  <c r="AW373" i="17"/>
  <c r="AV373" i="17"/>
  <c r="AT373" i="17"/>
  <c r="AS373" i="17"/>
  <c r="AR373" i="17"/>
  <c r="AQ373" i="17"/>
  <c r="AP373" i="17"/>
  <c r="AO373" i="17"/>
  <c r="AN373" i="17"/>
  <c r="AM373" i="17"/>
  <c r="AL373" i="17"/>
  <c r="AK373" i="17"/>
  <c r="AJ373" i="17"/>
  <c r="AI373" i="17"/>
  <c r="AU373" i="17" s="1"/>
  <c r="AG373" i="17"/>
  <c r="P373" i="17"/>
  <c r="BK372" i="17"/>
  <c r="BJ372" i="17"/>
  <c r="BI372" i="17"/>
  <c r="BH372" i="17"/>
  <c r="BG372" i="17"/>
  <c r="BF372" i="17"/>
  <c r="BE372" i="17"/>
  <c r="BD372" i="17"/>
  <c r="BC372" i="17"/>
  <c r="BB372" i="17"/>
  <c r="BA372" i="17"/>
  <c r="AZ372" i="17"/>
  <c r="BL372" i="17" s="1"/>
  <c r="AY372" i="17"/>
  <c r="AX372" i="17"/>
  <c r="AW372" i="17"/>
  <c r="AV372" i="17"/>
  <c r="AT372" i="17"/>
  <c r="AS372" i="17"/>
  <c r="AR372" i="17"/>
  <c r="AQ372" i="17"/>
  <c r="AP372" i="17"/>
  <c r="AO372" i="17"/>
  <c r="AN372" i="17"/>
  <c r="AM372" i="17"/>
  <c r="AL372" i="17"/>
  <c r="AK372" i="17"/>
  <c r="AJ372" i="17"/>
  <c r="AI372" i="17"/>
  <c r="AU372" i="17" s="1"/>
  <c r="AG372" i="17"/>
  <c r="P372" i="17"/>
  <c r="BK371" i="17"/>
  <c r="BJ371" i="17"/>
  <c r="BI371" i="17"/>
  <c r="BH371" i="17"/>
  <c r="BG371" i="17"/>
  <c r="BF371" i="17"/>
  <c r="BE371" i="17"/>
  <c r="BD371" i="17"/>
  <c r="BC371" i="17"/>
  <c r="BB371" i="17"/>
  <c r="BA371" i="17"/>
  <c r="AZ371" i="17"/>
  <c r="BL371" i="17" s="1"/>
  <c r="AY371" i="17"/>
  <c r="AX371" i="17"/>
  <c r="AW371" i="17"/>
  <c r="AV371" i="17"/>
  <c r="AT371" i="17"/>
  <c r="AS371" i="17"/>
  <c r="AR371" i="17"/>
  <c r="AQ371" i="17"/>
  <c r="AP371" i="17"/>
  <c r="AO371" i="17"/>
  <c r="AN371" i="17"/>
  <c r="AM371" i="17"/>
  <c r="AL371" i="17"/>
  <c r="AK371" i="17"/>
  <c r="AJ371" i="17"/>
  <c r="AI371" i="17"/>
  <c r="AU371" i="17" s="1"/>
  <c r="AG371" i="17"/>
  <c r="P371" i="17"/>
  <c r="BK370" i="17"/>
  <c r="BJ370" i="17"/>
  <c r="BI370" i="17"/>
  <c r="BH370" i="17"/>
  <c r="BG370" i="17"/>
  <c r="BF370" i="17"/>
  <c r="BE370" i="17"/>
  <c r="BD370" i="17"/>
  <c r="BC370" i="17"/>
  <c r="BB370" i="17"/>
  <c r="BA370" i="17"/>
  <c r="AZ370" i="17"/>
  <c r="BL370" i="17" s="1"/>
  <c r="AY370" i="17"/>
  <c r="AX370" i="17"/>
  <c r="AW370" i="17"/>
  <c r="AV370" i="17"/>
  <c r="AT370" i="17"/>
  <c r="AS370" i="17"/>
  <c r="AR370" i="17"/>
  <c r="AQ370" i="17"/>
  <c r="AP370" i="17"/>
  <c r="AO370" i="17"/>
  <c r="AN370" i="17"/>
  <c r="AM370" i="17"/>
  <c r="AL370" i="17"/>
  <c r="AK370" i="17"/>
  <c r="AJ370" i="17"/>
  <c r="AI370" i="17"/>
  <c r="AU370" i="17" s="1"/>
  <c r="AG370" i="17"/>
  <c r="P370" i="17"/>
  <c r="BK369" i="17"/>
  <c r="BJ369" i="17"/>
  <c r="BI369" i="17"/>
  <c r="BH369" i="17"/>
  <c r="BG369" i="17"/>
  <c r="BF369" i="17"/>
  <c r="BE369" i="17"/>
  <c r="BD369" i="17"/>
  <c r="BC369" i="17"/>
  <c r="BB369" i="17"/>
  <c r="BA369" i="17"/>
  <c r="AZ369" i="17"/>
  <c r="BL369" i="17" s="1"/>
  <c r="AY369" i="17"/>
  <c r="AX369" i="17"/>
  <c r="AW369" i="17"/>
  <c r="AV369" i="17"/>
  <c r="AT369" i="17"/>
  <c r="AS369" i="17"/>
  <c r="AR369" i="17"/>
  <c r="AQ369" i="17"/>
  <c r="AP369" i="17"/>
  <c r="AO369" i="17"/>
  <c r="AN369" i="17"/>
  <c r="AM369" i="17"/>
  <c r="AL369" i="17"/>
  <c r="AK369" i="17"/>
  <c r="AJ369" i="17"/>
  <c r="AI369" i="17"/>
  <c r="AU369" i="17" s="1"/>
  <c r="AG369" i="17"/>
  <c r="P369" i="17"/>
  <c r="BK368" i="17"/>
  <c r="BJ368" i="17"/>
  <c r="BI368" i="17"/>
  <c r="BH368" i="17"/>
  <c r="BG368" i="17"/>
  <c r="BF368" i="17"/>
  <c r="BE368" i="17"/>
  <c r="BD368" i="17"/>
  <c r="BC368" i="17"/>
  <c r="BB368" i="17"/>
  <c r="BA368" i="17"/>
  <c r="AZ368" i="17"/>
  <c r="BL368" i="17" s="1"/>
  <c r="AY368" i="17"/>
  <c r="AX368" i="17"/>
  <c r="AW368" i="17"/>
  <c r="AV368" i="17"/>
  <c r="AT368" i="17"/>
  <c r="AS368" i="17"/>
  <c r="AR368" i="17"/>
  <c r="AQ368" i="17"/>
  <c r="AP368" i="17"/>
  <c r="AO368" i="17"/>
  <c r="AN368" i="17"/>
  <c r="AM368" i="17"/>
  <c r="AL368" i="17"/>
  <c r="AK368" i="17"/>
  <c r="AJ368" i="17"/>
  <c r="AI368" i="17"/>
  <c r="AU368" i="17" s="1"/>
  <c r="AG368" i="17"/>
  <c r="P368" i="17"/>
  <c r="BK367" i="17"/>
  <c r="BJ367" i="17"/>
  <c r="BI367" i="17"/>
  <c r="BH367" i="17"/>
  <c r="BG367" i="17"/>
  <c r="BF367" i="17"/>
  <c r="BE367" i="17"/>
  <c r="BD367" i="17"/>
  <c r="BC367" i="17"/>
  <c r="BB367" i="17"/>
  <c r="BA367" i="17"/>
  <c r="AZ367" i="17"/>
  <c r="BL367" i="17" s="1"/>
  <c r="AY367" i="17"/>
  <c r="AX367" i="17"/>
  <c r="AW367" i="17"/>
  <c r="AV367" i="17"/>
  <c r="AT367" i="17"/>
  <c r="AS367" i="17"/>
  <c r="AR367" i="17"/>
  <c r="AQ367" i="17"/>
  <c r="AP367" i="17"/>
  <c r="AO367" i="17"/>
  <c r="AN367" i="17"/>
  <c r="AM367" i="17"/>
  <c r="AL367" i="17"/>
  <c r="AK367" i="17"/>
  <c r="AJ367" i="17"/>
  <c r="AI367" i="17"/>
  <c r="AU367" i="17" s="1"/>
  <c r="AG367" i="17"/>
  <c r="P367" i="17"/>
  <c r="BK366" i="17"/>
  <c r="BJ366" i="17"/>
  <c r="BI366" i="17"/>
  <c r="BH366" i="17"/>
  <c r="BG366" i="17"/>
  <c r="BF366" i="17"/>
  <c r="BE366" i="17"/>
  <c r="BD366" i="17"/>
  <c r="BC366" i="17"/>
  <c r="BB366" i="17"/>
  <c r="BA366" i="17"/>
  <c r="AZ366" i="17"/>
  <c r="BL366" i="17" s="1"/>
  <c r="AY366" i="17"/>
  <c r="AX366" i="17"/>
  <c r="AW366" i="17"/>
  <c r="AV366" i="17"/>
  <c r="AT366" i="17"/>
  <c r="AS366" i="17"/>
  <c r="AR366" i="17"/>
  <c r="AQ366" i="17"/>
  <c r="AP366" i="17"/>
  <c r="AO366" i="17"/>
  <c r="AN366" i="17"/>
  <c r="AM366" i="17"/>
  <c r="AL366" i="17"/>
  <c r="AK366" i="17"/>
  <c r="AJ366" i="17"/>
  <c r="AI366" i="17"/>
  <c r="AU366" i="17" s="1"/>
  <c r="AG366" i="17"/>
  <c r="P366" i="17"/>
  <c r="BK365" i="17"/>
  <c r="BJ365" i="17"/>
  <c r="BI365" i="17"/>
  <c r="BH365" i="17"/>
  <c r="BG365" i="17"/>
  <c r="BF365" i="17"/>
  <c r="BE365" i="17"/>
  <c r="BD365" i="17"/>
  <c r="BC365" i="17"/>
  <c r="BB365" i="17"/>
  <c r="BA365" i="17"/>
  <c r="AZ365" i="17"/>
  <c r="BL365" i="17" s="1"/>
  <c r="AY365" i="17"/>
  <c r="AX365" i="17"/>
  <c r="AW365" i="17"/>
  <c r="AV365" i="17"/>
  <c r="AT365" i="17"/>
  <c r="AS365" i="17"/>
  <c r="AR365" i="17"/>
  <c r="AQ365" i="17"/>
  <c r="AP365" i="17"/>
  <c r="AO365" i="17"/>
  <c r="AN365" i="17"/>
  <c r="AM365" i="17"/>
  <c r="AL365" i="17"/>
  <c r="AK365" i="17"/>
  <c r="AJ365" i="17"/>
  <c r="AI365" i="17"/>
  <c r="AU365" i="17" s="1"/>
  <c r="AG365" i="17"/>
  <c r="P365" i="17"/>
  <c r="BK364" i="17"/>
  <c r="BJ364" i="17"/>
  <c r="BI364" i="17"/>
  <c r="BH364" i="17"/>
  <c r="BG364" i="17"/>
  <c r="BF364" i="17"/>
  <c r="BE364" i="17"/>
  <c r="BD364" i="17"/>
  <c r="BC364" i="17"/>
  <c r="BB364" i="17"/>
  <c r="BA364" i="17"/>
  <c r="AZ364" i="17"/>
  <c r="BL364" i="17" s="1"/>
  <c r="AY364" i="17"/>
  <c r="AX364" i="17"/>
  <c r="AW364" i="17"/>
  <c r="AV364" i="17"/>
  <c r="AT364" i="17"/>
  <c r="AS364" i="17"/>
  <c r="AR364" i="17"/>
  <c r="AQ364" i="17"/>
  <c r="AP364" i="17"/>
  <c r="AO364" i="17"/>
  <c r="AN364" i="17"/>
  <c r="AM364" i="17"/>
  <c r="AL364" i="17"/>
  <c r="AK364" i="17"/>
  <c r="AJ364" i="17"/>
  <c r="AI364" i="17"/>
  <c r="AU364" i="17" s="1"/>
  <c r="AG364" i="17"/>
  <c r="P364" i="17"/>
  <c r="BK363" i="17"/>
  <c r="BJ363" i="17"/>
  <c r="BI363" i="17"/>
  <c r="BH363" i="17"/>
  <c r="BG363" i="17"/>
  <c r="BF363" i="17"/>
  <c r="BE363" i="17"/>
  <c r="BD363" i="17"/>
  <c r="BC363" i="17"/>
  <c r="BB363" i="17"/>
  <c r="BA363" i="17"/>
  <c r="AZ363" i="17"/>
  <c r="BL363" i="17" s="1"/>
  <c r="AY363" i="17"/>
  <c r="AX363" i="17"/>
  <c r="AW363" i="17"/>
  <c r="AV363" i="17"/>
  <c r="AT363" i="17"/>
  <c r="AS363" i="17"/>
  <c r="AR363" i="17"/>
  <c r="AQ363" i="17"/>
  <c r="AP363" i="17"/>
  <c r="AO363" i="17"/>
  <c r="AN363" i="17"/>
  <c r="AM363" i="17"/>
  <c r="AL363" i="17"/>
  <c r="AK363" i="17"/>
  <c r="AJ363" i="17"/>
  <c r="AI363" i="17"/>
  <c r="AU363" i="17" s="1"/>
  <c r="AG363" i="17"/>
  <c r="P363" i="17"/>
  <c r="BK362" i="17"/>
  <c r="BJ362" i="17"/>
  <c r="BI362" i="17"/>
  <c r="BH362" i="17"/>
  <c r="BG362" i="17"/>
  <c r="BF362" i="17"/>
  <c r="BE362" i="17"/>
  <c r="BD362" i="17"/>
  <c r="BC362" i="17"/>
  <c r="BB362" i="17"/>
  <c r="BA362" i="17"/>
  <c r="AZ362" i="17"/>
  <c r="BL362" i="17" s="1"/>
  <c r="AY362" i="17"/>
  <c r="AX362" i="17"/>
  <c r="AW362" i="17"/>
  <c r="AV362" i="17"/>
  <c r="AT362" i="17"/>
  <c r="AS362" i="17"/>
  <c r="AR362" i="17"/>
  <c r="AQ362" i="17"/>
  <c r="AP362" i="17"/>
  <c r="AO362" i="17"/>
  <c r="AN362" i="17"/>
  <c r="AM362" i="17"/>
  <c r="AL362" i="17"/>
  <c r="AK362" i="17"/>
  <c r="AJ362" i="17"/>
  <c r="AI362" i="17"/>
  <c r="AU362" i="17" s="1"/>
  <c r="AG362" i="17"/>
  <c r="P362" i="17"/>
  <c r="BK361" i="17"/>
  <c r="BJ361" i="17"/>
  <c r="BI361" i="17"/>
  <c r="BH361" i="17"/>
  <c r="BG361" i="17"/>
  <c r="BF361" i="17"/>
  <c r="BE361" i="17"/>
  <c r="BD361" i="17"/>
  <c r="BC361" i="17"/>
  <c r="BB361" i="17"/>
  <c r="BA361" i="17"/>
  <c r="AZ361" i="17"/>
  <c r="BL361" i="17" s="1"/>
  <c r="AY361" i="17"/>
  <c r="AX361" i="17"/>
  <c r="AW361" i="17"/>
  <c r="AV361" i="17"/>
  <c r="AT361" i="17"/>
  <c r="AS361" i="17"/>
  <c r="AR361" i="17"/>
  <c r="AQ361" i="17"/>
  <c r="AP361" i="17"/>
  <c r="AO361" i="17"/>
  <c r="AN361" i="17"/>
  <c r="AM361" i="17"/>
  <c r="AL361" i="17"/>
  <c r="AK361" i="17"/>
  <c r="AJ361" i="17"/>
  <c r="AI361" i="17"/>
  <c r="AU361" i="17" s="1"/>
  <c r="AG361" i="17"/>
  <c r="P361" i="17"/>
  <c r="BK360" i="17"/>
  <c r="BJ360" i="17"/>
  <c r="BI360" i="17"/>
  <c r="BH360" i="17"/>
  <c r="BG360" i="17"/>
  <c r="BF360" i="17"/>
  <c r="BE360" i="17"/>
  <c r="BD360" i="17"/>
  <c r="BC360" i="17"/>
  <c r="BB360" i="17"/>
  <c r="BA360" i="17"/>
  <c r="AZ360" i="17"/>
  <c r="BL360" i="17" s="1"/>
  <c r="AY360" i="17"/>
  <c r="AX360" i="17"/>
  <c r="AW360" i="17"/>
  <c r="AV360" i="17"/>
  <c r="AT360" i="17"/>
  <c r="AS360" i="17"/>
  <c r="AR360" i="17"/>
  <c r="AQ360" i="17"/>
  <c r="AP360" i="17"/>
  <c r="AO360" i="17"/>
  <c r="AN360" i="17"/>
  <c r="AM360" i="17"/>
  <c r="AL360" i="17"/>
  <c r="AK360" i="17"/>
  <c r="AJ360" i="17"/>
  <c r="AI360" i="17"/>
  <c r="AU360" i="17" s="1"/>
  <c r="AG360" i="17"/>
  <c r="P360" i="17"/>
  <c r="BK359" i="17"/>
  <c r="BJ359" i="17"/>
  <c r="BI359" i="17"/>
  <c r="BH359" i="17"/>
  <c r="BG359" i="17"/>
  <c r="BF359" i="17"/>
  <c r="BE359" i="17"/>
  <c r="BD359" i="17"/>
  <c r="BC359" i="17"/>
  <c r="BB359" i="17"/>
  <c r="BA359" i="17"/>
  <c r="AZ359" i="17"/>
  <c r="BL359" i="17" s="1"/>
  <c r="AY359" i="17"/>
  <c r="AX359" i="17"/>
  <c r="AW359" i="17"/>
  <c r="AV359" i="17"/>
  <c r="AT359" i="17"/>
  <c r="AS359" i="17"/>
  <c r="AR359" i="17"/>
  <c r="AQ359" i="17"/>
  <c r="AP359" i="17"/>
  <c r="AO359" i="17"/>
  <c r="AN359" i="17"/>
  <c r="AM359" i="17"/>
  <c r="AL359" i="17"/>
  <c r="AK359" i="17"/>
  <c r="AJ359" i="17"/>
  <c r="AI359" i="17"/>
  <c r="AU359" i="17" s="1"/>
  <c r="AG359" i="17"/>
  <c r="P359" i="17"/>
  <c r="BK358" i="17"/>
  <c r="BJ358" i="17"/>
  <c r="BI358" i="17"/>
  <c r="BH358" i="17"/>
  <c r="BG358" i="17"/>
  <c r="BF358" i="17"/>
  <c r="BE358" i="17"/>
  <c r="BD358" i="17"/>
  <c r="BC358" i="17"/>
  <c r="BB358" i="17"/>
  <c r="BA358" i="17"/>
  <c r="AZ358" i="17"/>
  <c r="BL358" i="17" s="1"/>
  <c r="AY358" i="17"/>
  <c r="AX358" i="17"/>
  <c r="AW358" i="17"/>
  <c r="AV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U358" i="17" s="1"/>
  <c r="AG358" i="17"/>
  <c r="P358" i="17"/>
  <c r="BK357" i="17"/>
  <c r="BJ357" i="17"/>
  <c r="BI357" i="17"/>
  <c r="BH357" i="17"/>
  <c r="BG357" i="17"/>
  <c r="BF357" i="17"/>
  <c r="BE357" i="17"/>
  <c r="BD357" i="17"/>
  <c r="BC357" i="17"/>
  <c r="BB357" i="17"/>
  <c r="BA357" i="17"/>
  <c r="AZ357" i="17"/>
  <c r="BL357" i="17" s="1"/>
  <c r="AY357" i="17"/>
  <c r="AX357" i="17"/>
  <c r="AW357" i="17"/>
  <c r="AV357" i="17"/>
  <c r="AT357" i="17"/>
  <c r="AS357" i="17"/>
  <c r="AR357" i="17"/>
  <c r="AQ357" i="17"/>
  <c r="AP357" i="17"/>
  <c r="AO357" i="17"/>
  <c r="AN357" i="17"/>
  <c r="AM357" i="17"/>
  <c r="AL357" i="17"/>
  <c r="AK357" i="17"/>
  <c r="AJ357" i="17"/>
  <c r="AI357" i="17"/>
  <c r="AU357" i="17" s="1"/>
  <c r="AG357" i="17"/>
  <c r="P357" i="17"/>
  <c r="BK356" i="17"/>
  <c r="BJ356" i="17"/>
  <c r="BI356" i="17"/>
  <c r="BH356" i="17"/>
  <c r="BG356" i="17"/>
  <c r="BF356" i="17"/>
  <c r="BE356" i="17"/>
  <c r="BD356" i="17"/>
  <c r="BC356" i="17"/>
  <c r="BB356" i="17"/>
  <c r="BA356" i="17"/>
  <c r="AZ356" i="17"/>
  <c r="BL356" i="17" s="1"/>
  <c r="AY356" i="17"/>
  <c r="AX356" i="17"/>
  <c r="AW356" i="17"/>
  <c r="AV356" i="17"/>
  <c r="AT356" i="17"/>
  <c r="AS356" i="17"/>
  <c r="AR356" i="17"/>
  <c r="AQ356" i="17"/>
  <c r="AP356" i="17"/>
  <c r="AO356" i="17"/>
  <c r="AN356" i="17"/>
  <c r="AM356" i="17"/>
  <c r="AL356" i="17"/>
  <c r="AK356" i="17"/>
  <c r="AJ356" i="17"/>
  <c r="AI356" i="17"/>
  <c r="AU356" i="17" s="1"/>
  <c r="AG356" i="17"/>
  <c r="P356" i="17"/>
  <c r="BK355" i="17"/>
  <c r="BJ355" i="17"/>
  <c r="BI355" i="17"/>
  <c r="BH355" i="17"/>
  <c r="BG355" i="17"/>
  <c r="BF355" i="17"/>
  <c r="BE355" i="17"/>
  <c r="BD355" i="17"/>
  <c r="BC355" i="17"/>
  <c r="BB355" i="17"/>
  <c r="BA355" i="17"/>
  <c r="AZ355" i="17"/>
  <c r="BL355" i="17" s="1"/>
  <c r="AY355" i="17"/>
  <c r="AX355" i="17"/>
  <c r="AW355" i="17"/>
  <c r="AV355" i="17"/>
  <c r="AT355" i="17"/>
  <c r="AS355" i="17"/>
  <c r="AR355" i="17"/>
  <c r="AQ355" i="17"/>
  <c r="AP355" i="17"/>
  <c r="AO355" i="17"/>
  <c r="AN355" i="17"/>
  <c r="AM355" i="17"/>
  <c r="AL355" i="17"/>
  <c r="AK355" i="17"/>
  <c r="AJ355" i="17"/>
  <c r="AI355" i="17"/>
  <c r="AU355" i="17" s="1"/>
  <c r="AG355" i="17"/>
  <c r="P355" i="17"/>
  <c r="BK354" i="17"/>
  <c r="BJ354" i="17"/>
  <c r="BI354" i="17"/>
  <c r="BH354" i="17"/>
  <c r="BG354" i="17"/>
  <c r="BF354" i="17"/>
  <c r="BE354" i="17"/>
  <c r="BD354" i="17"/>
  <c r="BC354" i="17"/>
  <c r="BB354" i="17"/>
  <c r="BA354" i="17"/>
  <c r="AZ354" i="17"/>
  <c r="BL354" i="17" s="1"/>
  <c r="AY354" i="17"/>
  <c r="AX354" i="17"/>
  <c r="AW354" i="17"/>
  <c r="AV354" i="17"/>
  <c r="AT354" i="17"/>
  <c r="AS354" i="17"/>
  <c r="AR354" i="17"/>
  <c r="AQ354" i="17"/>
  <c r="AP354" i="17"/>
  <c r="AO354" i="17"/>
  <c r="AN354" i="17"/>
  <c r="AM354" i="17"/>
  <c r="AL354" i="17"/>
  <c r="AK354" i="17"/>
  <c r="AJ354" i="17"/>
  <c r="AI354" i="17"/>
  <c r="AU354" i="17" s="1"/>
  <c r="AG354" i="17"/>
  <c r="P354" i="17"/>
  <c r="BK353" i="17"/>
  <c r="BJ353" i="17"/>
  <c r="BI353" i="17"/>
  <c r="BH353" i="17"/>
  <c r="BG353" i="17"/>
  <c r="BF353" i="17"/>
  <c r="BE353" i="17"/>
  <c r="BD353" i="17"/>
  <c r="BC353" i="17"/>
  <c r="BB353" i="17"/>
  <c r="BA353" i="17"/>
  <c r="AZ353" i="17"/>
  <c r="BL353" i="17" s="1"/>
  <c r="AY353" i="17"/>
  <c r="AX353" i="17"/>
  <c r="AW353" i="17"/>
  <c r="AV353" i="17"/>
  <c r="AT353" i="17"/>
  <c r="AS353" i="17"/>
  <c r="AR353" i="17"/>
  <c r="AQ353" i="17"/>
  <c r="AP353" i="17"/>
  <c r="AO353" i="17"/>
  <c r="AN353" i="17"/>
  <c r="AM353" i="17"/>
  <c r="AL353" i="17"/>
  <c r="AK353" i="17"/>
  <c r="AJ353" i="17"/>
  <c r="AI353" i="17"/>
  <c r="AU353" i="17" s="1"/>
  <c r="AG353" i="17"/>
  <c r="P353" i="17"/>
  <c r="BK352" i="17"/>
  <c r="BJ352" i="17"/>
  <c r="BI352" i="17"/>
  <c r="BH352" i="17"/>
  <c r="BG352" i="17"/>
  <c r="BF352" i="17"/>
  <c r="BE352" i="17"/>
  <c r="BD352" i="17"/>
  <c r="BC352" i="17"/>
  <c r="BB352" i="17"/>
  <c r="BA352" i="17"/>
  <c r="AZ352" i="17"/>
  <c r="BL352" i="17" s="1"/>
  <c r="AY352" i="17"/>
  <c r="AX352" i="17"/>
  <c r="AW352" i="17"/>
  <c r="AV352" i="17"/>
  <c r="AT352" i="17"/>
  <c r="AS352" i="17"/>
  <c r="AR352" i="17"/>
  <c r="AQ352" i="17"/>
  <c r="AP352" i="17"/>
  <c r="AO352" i="17"/>
  <c r="AN352" i="17"/>
  <c r="AM352" i="17"/>
  <c r="AL352" i="17"/>
  <c r="AK352" i="17"/>
  <c r="AJ352" i="17"/>
  <c r="AI352" i="17"/>
  <c r="AU352" i="17" s="1"/>
  <c r="AG352" i="17"/>
  <c r="P352" i="17"/>
  <c r="BK351" i="17"/>
  <c r="BJ351" i="17"/>
  <c r="BI351" i="17"/>
  <c r="BH351" i="17"/>
  <c r="BG351" i="17"/>
  <c r="BF351" i="17"/>
  <c r="BE351" i="17"/>
  <c r="BD351" i="17"/>
  <c r="BC351" i="17"/>
  <c r="BB351" i="17"/>
  <c r="BA351" i="17"/>
  <c r="AZ351" i="17"/>
  <c r="BL351" i="17" s="1"/>
  <c r="AY351" i="17"/>
  <c r="AX351" i="17"/>
  <c r="AW351" i="17"/>
  <c r="AV351" i="17"/>
  <c r="AT351" i="17"/>
  <c r="AS351" i="17"/>
  <c r="AR351" i="17"/>
  <c r="AQ351" i="17"/>
  <c r="AP351" i="17"/>
  <c r="AO351" i="17"/>
  <c r="AN351" i="17"/>
  <c r="AM351" i="17"/>
  <c r="AL351" i="17"/>
  <c r="AK351" i="17"/>
  <c r="AJ351" i="17"/>
  <c r="AI351" i="17"/>
  <c r="AU351" i="17" s="1"/>
  <c r="AG351" i="17"/>
  <c r="P351" i="17"/>
  <c r="BK350" i="17"/>
  <c r="BJ350" i="17"/>
  <c r="BI350" i="17"/>
  <c r="BH350" i="17"/>
  <c r="BG350" i="17"/>
  <c r="BF350" i="17"/>
  <c r="BE350" i="17"/>
  <c r="BD350" i="17"/>
  <c r="BC350" i="17"/>
  <c r="BB350" i="17"/>
  <c r="BA350" i="17"/>
  <c r="AZ350" i="17"/>
  <c r="BL350" i="17" s="1"/>
  <c r="AY350" i="17"/>
  <c r="AX350" i="17"/>
  <c r="AW350" i="17"/>
  <c r="AV350" i="17"/>
  <c r="AT350" i="17"/>
  <c r="AS350" i="17"/>
  <c r="AR350" i="17"/>
  <c r="AQ350" i="17"/>
  <c r="AP350" i="17"/>
  <c r="AO350" i="17"/>
  <c r="AN350" i="17"/>
  <c r="AM350" i="17"/>
  <c r="AL350" i="17"/>
  <c r="AK350" i="17"/>
  <c r="AJ350" i="17"/>
  <c r="AI350" i="17"/>
  <c r="AU350" i="17" s="1"/>
  <c r="AG350" i="17"/>
  <c r="P350" i="17"/>
  <c r="BK349" i="17"/>
  <c r="BJ349" i="17"/>
  <c r="BI349" i="17"/>
  <c r="BH349" i="17"/>
  <c r="BG349" i="17"/>
  <c r="BF349" i="17"/>
  <c r="BE349" i="17"/>
  <c r="BD349" i="17"/>
  <c r="BC349" i="17"/>
  <c r="BB349" i="17"/>
  <c r="BA349" i="17"/>
  <c r="AZ349" i="17"/>
  <c r="BL349" i="17" s="1"/>
  <c r="AY349" i="17"/>
  <c r="AX349" i="17"/>
  <c r="AW349" i="17"/>
  <c r="AV349" i="17"/>
  <c r="AT349" i="17"/>
  <c r="AS349" i="17"/>
  <c r="AR349" i="17"/>
  <c r="AQ349" i="17"/>
  <c r="AP349" i="17"/>
  <c r="AO349" i="17"/>
  <c r="AN349" i="17"/>
  <c r="AM349" i="17"/>
  <c r="AL349" i="17"/>
  <c r="AK349" i="17"/>
  <c r="AJ349" i="17"/>
  <c r="AI349" i="17"/>
  <c r="AU349" i="17" s="1"/>
  <c r="AG349" i="17"/>
  <c r="P349" i="17"/>
  <c r="BK348" i="17"/>
  <c r="BJ348" i="17"/>
  <c r="BI348" i="17"/>
  <c r="BH348" i="17"/>
  <c r="BG348" i="17"/>
  <c r="BF348" i="17"/>
  <c r="BE348" i="17"/>
  <c r="BD348" i="17"/>
  <c r="BC348" i="17"/>
  <c r="BB348" i="17"/>
  <c r="BA348" i="17"/>
  <c r="AZ348" i="17"/>
  <c r="BL348" i="17" s="1"/>
  <c r="AY348" i="17"/>
  <c r="AX348" i="17"/>
  <c r="AW348" i="17"/>
  <c r="AV348" i="17"/>
  <c r="AT348" i="17"/>
  <c r="AS348" i="17"/>
  <c r="AR348" i="17"/>
  <c r="AQ348" i="17"/>
  <c r="AP348" i="17"/>
  <c r="AO348" i="17"/>
  <c r="AN348" i="17"/>
  <c r="AM348" i="17"/>
  <c r="AL348" i="17"/>
  <c r="AK348" i="17"/>
  <c r="AJ348" i="17"/>
  <c r="AI348" i="17"/>
  <c r="AU348" i="17" s="1"/>
  <c r="AG348" i="17"/>
  <c r="P348" i="17"/>
  <c r="BK347" i="17"/>
  <c r="BJ347" i="17"/>
  <c r="BI347" i="17"/>
  <c r="BH347" i="17"/>
  <c r="BG347" i="17"/>
  <c r="BF347" i="17"/>
  <c r="BE347" i="17"/>
  <c r="BD347" i="17"/>
  <c r="BC347" i="17"/>
  <c r="BB347" i="17"/>
  <c r="BA347" i="17"/>
  <c r="AZ347" i="17"/>
  <c r="BL347" i="17" s="1"/>
  <c r="AY347" i="17"/>
  <c r="AX347" i="17"/>
  <c r="AW347" i="17"/>
  <c r="AV347" i="17"/>
  <c r="AT347" i="17"/>
  <c r="AS347" i="17"/>
  <c r="AR347" i="17"/>
  <c r="AQ347" i="17"/>
  <c r="AP347" i="17"/>
  <c r="AO347" i="17"/>
  <c r="AN347" i="17"/>
  <c r="AM347" i="17"/>
  <c r="AL347" i="17"/>
  <c r="AK347" i="17"/>
  <c r="AJ347" i="17"/>
  <c r="AI347" i="17"/>
  <c r="AU347" i="17" s="1"/>
  <c r="AG347" i="17"/>
  <c r="P347" i="17"/>
  <c r="BK346" i="17"/>
  <c r="BJ346" i="17"/>
  <c r="BI346" i="17"/>
  <c r="BH346" i="17"/>
  <c r="BG346" i="17"/>
  <c r="BF346" i="17"/>
  <c r="BE346" i="17"/>
  <c r="BD346" i="17"/>
  <c r="BC346" i="17"/>
  <c r="BB346" i="17"/>
  <c r="BA346" i="17"/>
  <c r="AZ346" i="17"/>
  <c r="BL346" i="17" s="1"/>
  <c r="AY346" i="17"/>
  <c r="AX346" i="17"/>
  <c r="AW346" i="17"/>
  <c r="AV346" i="17"/>
  <c r="AT346" i="17"/>
  <c r="AS346" i="17"/>
  <c r="AR346" i="17"/>
  <c r="AQ346" i="17"/>
  <c r="AP346" i="17"/>
  <c r="AO346" i="17"/>
  <c r="AN346" i="17"/>
  <c r="AM346" i="17"/>
  <c r="AL346" i="17"/>
  <c r="AK346" i="17"/>
  <c r="AJ346" i="17"/>
  <c r="AI346" i="17"/>
  <c r="AU346" i="17" s="1"/>
  <c r="AG346" i="17"/>
  <c r="P346" i="17"/>
  <c r="BK345" i="17"/>
  <c r="BJ345" i="17"/>
  <c r="BI345" i="17"/>
  <c r="BH345" i="17"/>
  <c r="BG345" i="17"/>
  <c r="BF345" i="17"/>
  <c r="BE345" i="17"/>
  <c r="BD345" i="17"/>
  <c r="BC345" i="17"/>
  <c r="BB345" i="17"/>
  <c r="BA345" i="17"/>
  <c r="AZ345" i="17"/>
  <c r="BL345" i="17" s="1"/>
  <c r="BP345" i="17" s="1"/>
  <c r="AY345" i="17"/>
  <c r="AX345" i="17"/>
  <c r="AW345" i="17"/>
  <c r="AV345" i="17"/>
  <c r="AT345" i="17"/>
  <c r="AS345" i="17"/>
  <c r="AR345" i="17"/>
  <c r="AQ345" i="17"/>
  <c r="AP345" i="17"/>
  <c r="AO345" i="17"/>
  <c r="AN345" i="17"/>
  <c r="AM345" i="17"/>
  <c r="AL345" i="17"/>
  <c r="AK345" i="17"/>
  <c r="AJ345" i="17"/>
  <c r="AI345" i="17"/>
  <c r="AU345" i="17" s="1"/>
  <c r="AG345" i="17"/>
  <c r="P345" i="17"/>
  <c r="BK344" i="17"/>
  <c r="BJ344" i="17"/>
  <c r="BI344" i="17"/>
  <c r="BH344" i="17"/>
  <c r="BG344" i="17"/>
  <c r="BF344" i="17"/>
  <c r="BE344" i="17"/>
  <c r="BD344" i="17"/>
  <c r="BC344" i="17"/>
  <c r="BB344" i="17"/>
  <c r="BA344" i="17"/>
  <c r="AZ344" i="17"/>
  <c r="BL344" i="17" s="1"/>
  <c r="AY344" i="17"/>
  <c r="AX344" i="17"/>
  <c r="AW344" i="17"/>
  <c r="AV344" i="17"/>
  <c r="AT344" i="17"/>
  <c r="AS344" i="17"/>
  <c r="AR344" i="17"/>
  <c r="AQ344" i="17"/>
  <c r="AP344" i="17"/>
  <c r="AO344" i="17"/>
  <c r="AN344" i="17"/>
  <c r="AM344" i="17"/>
  <c r="AL344" i="17"/>
  <c r="AK344" i="17"/>
  <c r="AJ344" i="17"/>
  <c r="AI344" i="17"/>
  <c r="AU344" i="17" s="1"/>
  <c r="AG344" i="17"/>
  <c r="P344" i="17"/>
  <c r="BK343" i="17"/>
  <c r="BJ343" i="17"/>
  <c r="BI343" i="17"/>
  <c r="BH343" i="17"/>
  <c r="BG343" i="17"/>
  <c r="BF343" i="17"/>
  <c r="BE343" i="17"/>
  <c r="BD343" i="17"/>
  <c r="BC343" i="17"/>
  <c r="BB343" i="17"/>
  <c r="BA343" i="17"/>
  <c r="AZ343" i="17"/>
  <c r="BL343" i="17" s="1"/>
  <c r="AY343" i="17"/>
  <c r="AX343" i="17"/>
  <c r="AW343" i="17"/>
  <c r="AV343" i="17"/>
  <c r="AT343" i="17"/>
  <c r="AS343" i="17"/>
  <c r="AR343" i="17"/>
  <c r="AQ343" i="17"/>
  <c r="AP343" i="17"/>
  <c r="AO343" i="17"/>
  <c r="AN343" i="17"/>
  <c r="AM343" i="17"/>
  <c r="AL343" i="17"/>
  <c r="AK343" i="17"/>
  <c r="AJ343" i="17"/>
  <c r="AI343" i="17"/>
  <c r="AU343" i="17" s="1"/>
  <c r="AG343" i="17"/>
  <c r="P343" i="17"/>
  <c r="BK342" i="17"/>
  <c r="BJ342" i="17"/>
  <c r="BI342" i="17"/>
  <c r="BH342" i="17"/>
  <c r="BG342" i="17"/>
  <c r="BF342" i="17"/>
  <c r="BE342" i="17"/>
  <c r="BD342" i="17"/>
  <c r="BC342" i="17"/>
  <c r="BB342" i="17"/>
  <c r="BA342" i="17"/>
  <c r="AZ342" i="17"/>
  <c r="BL342" i="17" s="1"/>
  <c r="AY342" i="17"/>
  <c r="AX342" i="17"/>
  <c r="AW342" i="17"/>
  <c r="AV342" i="17"/>
  <c r="AT342" i="17"/>
  <c r="AS342" i="17"/>
  <c r="AR342" i="17"/>
  <c r="AQ342" i="17"/>
  <c r="AP342" i="17"/>
  <c r="AO342" i="17"/>
  <c r="AN342" i="17"/>
  <c r="AM342" i="17"/>
  <c r="AL342" i="17"/>
  <c r="AK342" i="17"/>
  <c r="AJ342" i="17"/>
  <c r="AI342" i="17"/>
  <c r="AU342" i="17" s="1"/>
  <c r="AG342" i="17"/>
  <c r="P342" i="17"/>
  <c r="BK341" i="17"/>
  <c r="BJ341" i="17"/>
  <c r="BI341" i="17"/>
  <c r="BH341" i="17"/>
  <c r="BG341" i="17"/>
  <c r="BF341" i="17"/>
  <c r="BE341" i="17"/>
  <c r="BD341" i="17"/>
  <c r="BC341" i="17"/>
  <c r="BB341" i="17"/>
  <c r="BA341" i="17"/>
  <c r="AZ341" i="17"/>
  <c r="BL341" i="17" s="1"/>
  <c r="AY341" i="17"/>
  <c r="AX341" i="17"/>
  <c r="AW341" i="17"/>
  <c r="AV341" i="17"/>
  <c r="AT341" i="17"/>
  <c r="AS341" i="17"/>
  <c r="AR341" i="17"/>
  <c r="AQ341" i="17"/>
  <c r="AP341" i="17"/>
  <c r="AO341" i="17"/>
  <c r="AN341" i="17"/>
  <c r="AM341" i="17"/>
  <c r="AL341" i="17"/>
  <c r="AK341" i="17"/>
  <c r="AJ341" i="17"/>
  <c r="AI341" i="17"/>
  <c r="AU341" i="17" s="1"/>
  <c r="AG341" i="17"/>
  <c r="P341" i="17"/>
  <c r="BK340" i="17"/>
  <c r="BJ340" i="17"/>
  <c r="BI340" i="17"/>
  <c r="BH340" i="17"/>
  <c r="BG340" i="17"/>
  <c r="BF340" i="17"/>
  <c r="BE340" i="17"/>
  <c r="BD340" i="17"/>
  <c r="BC340" i="17"/>
  <c r="BB340" i="17"/>
  <c r="BA340" i="17"/>
  <c r="AZ340" i="17"/>
  <c r="BL340" i="17" s="1"/>
  <c r="AY340" i="17"/>
  <c r="AX340" i="17"/>
  <c r="AW340" i="17"/>
  <c r="AV340" i="17"/>
  <c r="AT340" i="17"/>
  <c r="AS340" i="17"/>
  <c r="AR340" i="17"/>
  <c r="AQ340" i="17"/>
  <c r="AP340" i="17"/>
  <c r="AO340" i="17"/>
  <c r="AN340" i="17"/>
  <c r="AM340" i="17"/>
  <c r="AL340" i="17"/>
  <c r="AK340" i="17"/>
  <c r="AJ340" i="17"/>
  <c r="AI340" i="17"/>
  <c r="AU340" i="17" s="1"/>
  <c r="AG340" i="17"/>
  <c r="P340" i="17"/>
  <c r="BK339" i="17"/>
  <c r="BJ339" i="17"/>
  <c r="BI339" i="17"/>
  <c r="BH339" i="17"/>
  <c r="BG339" i="17"/>
  <c r="BF339" i="17"/>
  <c r="BE339" i="17"/>
  <c r="BD339" i="17"/>
  <c r="BC339" i="17"/>
  <c r="BB339" i="17"/>
  <c r="BA339" i="17"/>
  <c r="AZ339" i="17"/>
  <c r="BL339" i="17" s="1"/>
  <c r="AY339" i="17"/>
  <c r="AX339" i="17"/>
  <c r="AW339" i="17"/>
  <c r="AV339" i="17"/>
  <c r="AT339" i="17"/>
  <c r="AS339" i="17"/>
  <c r="AR339" i="17"/>
  <c r="AQ339" i="17"/>
  <c r="AP339" i="17"/>
  <c r="AO339" i="17"/>
  <c r="AN339" i="17"/>
  <c r="AM339" i="17"/>
  <c r="AL339" i="17"/>
  <c r="AK339" i="17"/>
  <c r="AJ339" i="17"/>
  <c r="AI339" i="17"/>
  <c r="AU339" i="17" s="1"/>
  <c r="AG339" i="17"/>
  <c r="P339" i="17"/>
  <c r="BK338" i="17"/>
  <c r="BJ338" i="17"/>
  <c r="BI338" i="17"/>
  <c r="BH338" i="17"/>
  <c r="BG338" i="17"/>
  <c r="BF338" i="17"/>
  <c r="BE338" i="17"/>
  <c r="BD338" i="17"/>
  <c r="BC338" i="17"/>
  <c r="BB338" i="17"/>
  <c r="BA338" i="17"/>
  <c r="AZ338" i="17"/>
  <c r="BL338" i="17" s="1"/>
  <c r="AY338" i="17"/>
  <c r="AX338" i="17"/>
  <c r="AW338" i="17"/>
  <c r="AV338" i="17"/>
  <c r="AT338" i="17"/>
  <c r="AS338" i="17"/>
  <c r="AR338" i="17"/>
  <c r="AQ338" i="17"/>
  <c r="AP338" i="17"/>
  <c r="AO338" i="17"/>
  <c r="AN338" i="17"/>
  <c r="AM338" i="17"/>
  <c r="AL338" i="17"/>
  <c r="AK338" i="17"/>
  <c r="AJ338" i="17"/>
  <c r="AI338" i="17"/>
  <c r="AU338" i="17" s="1"/>
  <c r="AG338" i="17"/>
  <c r="P338" i="17"/>
  <c r="BK337" i="17"/>
  <c r="BJ337" i="17"/>
  <c r="BI337" i="17"/>
  <c r="BH337" i="17"/>
  <c r="BG337" i="17"/>
  <c r="BF337" i="17"/>
  <c r="BE337" i="17"/>
  <c r="BD337" i="17"/>
  <c r="BC337" i="17"/>
  <c r="BB337" i="17"/>
  <c r="BA337" i="17"/>
  <c r="AZ337" i="17"/>
  <c r="BL337" i="17" s="1"/>
  <c r="AY337" i="17"/>
  <c r="AX337" i="17"/>
  <c r="AW337" i="17"/>
  <c r="AV337" i="17"/>
  <c r="AT337" i="17"/>
  <c r="AS337" i="17"/>
  <c r="AR337" i="17"/>
  <c r="AQ337" i="17"/>
  <c r="AP337" i="17"/>
  <c r="AO337" i="17"/>
  <c r="AN337" i="17"/>
  <c r="AM337" i="17"/>
  <c r="AL337" i="17"/>
  <c r="AK337" i="17"/>
  <c r="AJ337" i="17"/>
  <c r="AI337" i="17"/>
  <c r="AU337" i="17" s="1"/>
  <c r="AG337" i="17"/>
  <c r="P337" i="17"/>
  <c r="BK336" i="17"/>
  <c r="BJ336" i="17"/>
  <c r="BI336" i="17"/>
  <c r="BH336" i="17"/>
  <c r="BG336" i="17"/>
  <c r="BF336" i="17"/>
  <c r="BE336" i="17"/>
  <c r="BD336" i="17"/>
  <c r="BC336" i="17"/>
  <c r="BB336" i="17"/>
  <c r="BA336" i="17"/>
  <c r="AZ336" i="17"/>
  <c r="BL336" i="17" s="1"/>
  <c r="AY336" i="17"/>
  <c r="AX336" i="17"/>
  <c r="AW336" i="17"/>
  <c r="AV336" i="17"/>
  <c r="AT336" i="17"/>
  <c r="AS336" i="17"/>
  <c r="AR336" i="17"/>
  <c r="AQ336" i="17"/>
  <c r="AP336" i="17"/>
  <c r="AO336" i="17"/>
  <c r="AN336" i="17"/>
  <c r="AM336" i="17"/>
  <c r="AL336" i="17"/>
  <c r="AK336" i="17"/>
  <c r="AJ336" i="17"/>
  <c r="AI336" i="17"/>
  <c r="AU336" i="17" s="1"/>
  <c r="AG336" i="17"/>
  <c r="P336" i="17"/>
  <c r="BK335" i="17"/>
  <c r="BJ335" i="17"/>
  <c r="BI335" i="17"/>
  <c r="BH335" i="17"/>
  <c r="BG335" i="17"/>
  <c r="BF335" i="17"/>
  <c r="BE335" i="17"/>
  <c r="BD335" i="17"/>
  <c r="BC335" i="17"/>
  <c r="BB335" i="17"/>
  <c r="BA335" i="17"/>
  <c r="AZ335" i="17"/>
  <c r="BL335" i="17" s="1"/>
  <c r="BP335" i="17" s="1"/>
  <c r="BP415" i="17" s="1"/>
  <c r="AY335" i="17"/>
  <c r="AX335" i="17"/>
  <c r="AW335" i="17"/>
  <c r="AV335" i="17"/>
  <c r="AT335" i="17"/>
  <c r="AS335" i="17"/>
  <c r="AR335" i="17"/>
  <c r="AQ335" i="17"/>
  <c r="AP335" i="17"/>
  <c r="AO335" i="17"/>
  <c r="AN335" i="17"/>
  <c r="AM335" i="17"/>
  <c r="AL335" i="17"/>
  <c r="AK335" i="17"/>
  <c r="AJ335" i="17"/>
  <c r="AI335" i="17"/>
  <c r="AU335" i="17" s="1"/>
  <c r="AG335" i="17"/>
  <c r="P335" i="17"/>
  <c r="BK334" i="17"/>
  <c r="BJ334" i="17"/>
  <c r="BI334" i="17"/>
  <c r="BH334" i="17"/>
  <c r="BG334" i="17"/>
  <c r="BF334" i="17"/>
  <c r="BE334" i="17"/>
  <c r="BD334" i="17"/>
  <c r="BC334" i="17"/>
  <c r="BB334" i="17"/>
  <c r="BA334" i="17"/>
  <c r="AZ334" i="17"/>
  <c r="BL334" i="17" s="1"/>
  <c r="AY334" i="17"/>
  <c r="AX334" i="17"/>
  <c r="AW334" i="17"/>
  <c r="AV334" i="17"/>
  <c r="AT334" i="17"/>
  <c r="AS334" i="17"/>
  <c r="AR334" i="17"/>
  <c r="AQ334" i="17"/>
  <c r="AP334" i="17"/>
  <c r="AO334" i="17"/>
  <c r="AN334" i="17"/>
  <c r="AM334" i="17"/>
  <c r="AL334" i="17"/>
  <c r="AK334" i="17"/>
  <c r="AJ334" i="17"/>
  <c r="AI334" i="17"/>
  <c r="AU334" i="17" s="1"/>
  <c r="AG334" i="17"/>
  <c r="P334" i="17"/>
  <c r="BK333" i="17"/>
  <c r="BJ333" i="17"/>
  <c r="BI333" i="17"/>
  <c r="BH333" i="17"/>
  <c r="BG333" i="17"/>
  <c r="BF333" i="17"/>
  <c r="BE333" i="17"/>
  <c r="BD333" i="17"/>
  <c r="BC333" i="17"/>
  <c r="BB333" i="17"/>
  <c r="BA333" i="17"/>
  <c r="AZ333" i="17"/>
  <c r="BL333" i="17" s="1"/>
  <c r="AY333" i="17"/>
  <c r="AX333" i="17"/>
  <c r="AW333" i="17"/>
  <c r="AV333" i="17"/>
  <c r="AT333" i="17"/>
  <c r="AS333" i="17"/>
  <c r="AR333" i="17"/>
  <c r="AQ333" i="17"/>
  <c r="AP333" i="17"/>
  <c r="AO333" i="17"/>
  <c r="AN333" i="17"/>
  <c r="AM333" i="17"/>
  <c r="AL333" i="17"/>
  <c r="AK333" i="17"/>
  <c r="AJ333" i="17"/>
  <c r="AI333" i="17"/>
  <c r="AU333" i="17" s="1"/>
  <c r="AG333" i="17"/>
  <c r="P333" i="17"/>
  <c r="BK332" i="17"/>
  <c r="BJ332" i="17"/>
  <c r="BI332" i="17"/>
  <c r="BH332" i="17"/>
  <c r="BG332" i="17"/>
  <c r="BF332" i="17"/>
  <c r="BE332" i="17"/>
  <c r="BD332" i="17"/>
  <c r="BC332" i="17"/>
  <c r="BB332" i="17"/>
  <c r="BA332" i="17"/>
  <c r="AZ332" i="17"/>
  <c r="BL332" i="17" s="1"/>
  <c r="AY332" i="17"/>
  <c r="AX332" i="17"/>
  <c r="AW332" i="17"/>
  <c r="AV332" i="17"/>
  <c r="AT332" i="17"/>
  <c r="AS332" i="17"/>
  <c r="AR332" i="17"/>
  <c r="AQ332" i="17"/>
  <c r="AP332" i="17"/>
  <c r="AO332" i="17"/>
  <c r="AN332" i="17"/>
  <c r="AM332" i="17"/>
  <c r="AL332" i="17"/>
  <c r="AK332" i="17"/>
  <c r="AJ332" i="17"/>
  <c r="AI332" i="17"/>
  <c r="AU332" i="17" s="1"/>
  <c r="AG332" i="17"/>
  <c r="P332" i="17"/>
  <c r="BK331" i="17"/>
  <c r="BJ331" i="17"/>
  <c r="BI331" i="17"/>
  <c r="BH331" i="17"/>
  <c r="BG331" i="17"/>
  <c r="BF331" i="17"/>
  <c r="BE331" i="17"/>
  <c r="BD331" i="17"/>
  <c r="BC331" i="17"/>
  <c r="BB331" i="17"/>
  <c r="BA331" i="17"/>
  <c r="AZ331" i="17"/>
  <c r="BL331" i="17" s="1"/>
  <c r="AY331" i="17"/>
  <c r="AX331" i="17"/>
  <c r="AW331" i="17"/>
  <c r="AV331" i="17"/>
  <c r="AT331" i="17"/>
  <c r="AS331" i="17"/>
  <c r="AR331" i="17"/>
  <c r="AQ331" i="17"/>
  <c r="AP331" i="17"/>
  <c r="AO331" i="17"/>
  <c r="AN331" i="17"/>
  <c r="AM331" i="17"/>
  <c r="AL331" i="17"/>
  <c r="AK331" i="17"/>
  <c r="AJ331" i="17"/>
  <c r="AI331" i="17"/>
  <c r="AU331" i="17" s="1"/>
  <c r="AG331" i="17"/>
  <c r="P331" i="17"/>
  <c r="BK330" i="17"/>
  <c r="BJ330" i="17"/>
  <c r="BI330" i="17"/>
  <c r="BH330" i="17"/>
  <c r="BG330" i="17"/>
  <c r="BF330" i="17"/>
  <c r="BE330" i="17"/>
  <c r="BD330" i="17"/>
  <c r="BC330" i="17"/>
  <c r="BB330" i="17"/>
  <c r="BA330" i="17"/>
  <c r="AZ330" i="17"/>
  <c r="BL330" i="17" s="1"/>
  <c r="AY330" i="17"/>
  <c r="AX330" i="17"/>
  <c r="AW330" i="17"/>
  <c r="AV330" i="17"/>
  <c r="AT330" i="17"/>
  <c r="AS330" i="17"/>
  <c r="AR330" i="17"/>
  <c r="AQ330" i="17"/>
  <c r="AP330" i="17"/>
  <c r="AO330" i="17"/>
  <c r="AN330" i="17"/>
  <c r="AM330" i="17"/>
  <c r="AL330" i="17"/>
  <c r="AK330" i="17"/>
  <c r="AJ330" i="17"/>
  <c r="AI330" i="17"/>
  <c r="AU330" i="17" s="1"/>
  <c r="AG330" i="17"/>
  <c r="P330" i="17"/>
  <c r="BK329" i="17"/>
  <c r="BJ329" i="17"/>
  <c r="BI329" i="17"/>
  <c r="BH329" i="17"/>
  <c r="BG329" i="17"/>
  <c r="BF329" i="17"/>
  <c r="BE329" i="17"/>
  <c r="BD329" i="17"/>
  <c r="BC329" i="17"/>
  <c r="BB329" i="17"/>
  <c r="BA329" i="17"/>
  <c r="AZ329" i="17"/>
  <c r="BL329" i="17" s="1"/>
  <c r="AY329" i="17"/>
  <c r="AX329" i="17"/>
  <c r="AW329" i="17"/>
  <c r="AV329" i="17"/>
  <c r="AT329" i="17"/>
  <c r="AS329" i="17"/>
  <c r="AR329" i="17"/>
  <c r="AQ329" i="17"/>
  <c r="AP329" i="17"/>
  <c r="AO329" i="17"/>
  <c r="AN329" i="17"/>
  <c r="AM329" i="17"/>
  <c r="AL329" i="17"/>
  <c r="AK329" i="17"/>
  <c r="AJ329" i="17"/>
  <c r="AI329" i="17"/>
  <c r="AU329" i="17" s="1"/>
  <c r="AG329" i="17"/>
  <c r="P329" i="17"/>
  <c r="BK328" i="17"/>
  <c r="BJ328" i="17"/>
  <c r="BI328" i="17"/>
  <c r="BH328" i="17"/>
  <c r="BG328" i="17"/>
  <c r="BF328" i="17"/>
  <c r="BE328" i="17"/>
  <c r="BD328" i="17"/>
  <c r="BC328" i="17"/>
  <c r="BB328" i="17"/>
  <c r="BA328" i="17"/>
  <c r="AZ328" i="17"/>
  <c r="BL328" i="17" s="1"/>
  <c r="AY328" i="17"/>
  <c r="AX328" i="17"/>
  <c r="AW328" i="17"/>
  <c r="AV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U328" i="17" s="1"/>
  <c r="AG328" i="17"/>
  <c r="P328" i="17"/>
  <c r="BK327" i="17"/>
  <c r="BJ327" i="17"/>
  <c r="BI327" i="17"/>
  <c r="BH327" i="17"/>
  <c r="BG327" i="17"/>
  <c r="BF327" i="17"/>
  <c r="BE327" i="17"/>
  <c r="BD327" i="17"/>
  <c r="BC327" i="17"/>
  <c r="BB327" i="17"/>
  <c r="BA327" i="17"/>
  <c r="AZ327" i="17"/>
  <c r="BL327" i="17" s="1"/>
  <c r="AY327" i="17"/>
  <c r="AX327" i="17"/>
  <c r="AW327" i="17"/>
  <c r="AV327" i="17"/>
  <c r="AT327" i="17"/>
  <c r="AS327" i="17"/>
  <c r="AR327" i="17"/>
  <c r="AQ327" i="17"/>
  <c r="AP327" i="17"/>
  <c r="AO327" i="17"/>
  <c r="AN327" i="17"/>
  <c r="AM327" i="17"/>
  <c r="AL327" i="17"/>
  <c r="AK327" i="17"/>
  <c r="AJ327" i="17"/>
  <c r="AI327" i="17"/>
  <c r="AU327" i="17" s="1"/>
  <c r="AG327" i="17"/>
  <c r="P327" i="17"/>
  <c r="BK326" i="17"/>
  <c r="BJ326" i="17"/>
  <c r="BI326" i="17"/>
  <c r="BH326" i="17"/>
  <c r="BG326" i="17"/>
  <c r="BF326" i="17"/>
  <c r="BE326" i="17"/>
  <c r="BD326" i="17"/>
  <c r="BC326" i="17"/>
  <c r="BB326" i="17"/>
  <c r="BA326" i="17"/>
  <c r="AZ326" i="17"/>
  <c r="BL326" i="17" s="1"/>
  <c r="AY326" i="17"/>
  <c r="AX326" i="17"/>
  <c r="AW326" i="17"/>
  <c r="AV326" i="17"/>
  <c r="AT326" i="17"/>
  <c r="AS326" i="17"/>
  <c r="AR326" i="17"/>
  <c r="AQ326" i="17"/>
  <c r="AP326" i="17"/>
  <c r="AO326" i="17"/>
  <c r="AN326" i="17"/>
  <c r="AM326" i="17"/>
  <c r="AL326" i="17"/>
  <c r="AK326" i="17"/>
  <c r="AJ326" i="17"/>
  <c r="AI326" i="17"/>
  <c r="AU326" i="17" s="1"/>
  <c r="AG326" i="17"/>
  <c r="P326" i="17"/>
  <c r="BK325" i="17"/>
  <c r="BJ325" i="17"/>
  <c r="BI325" i="17"/>
  <c r="BH325" i="17"/>
  <c r="BG325" i="17"/>
  <c r="BF325" i="17"/>
  <c r="BE325" i="17"/>
  <c r="BD325" i="17"/>
  <c r="BC325" i="17"/>
  <c r="BB325" i="17"/>
  <c r="BA325" i="17"/>
  <c r="AZ325" i="17"/>
  <c r="BL325" i="17" s="1"/>
  <c r="AY325" i="17"/>
  <c r="AX325" i="17"/>
  <c r="AW325" i="17"/>
  <c r="AV325" i="17"/>
  <c r="AT325" i="17"/>
  <c r="AS325" i="17"/>
  <c r="AR325" i="17"/>
  <c r="AQ325" i="17"/>
  <c r="AP325" i="17"/>
  <c r="AO325" i="17"/>
  <c r="AN325" i="17"/>
  <c r="AM325" i="17"/>
  <c r="AL325" i="17"/>
  <c r="AK325" i="17"/>
  <c r="AJ325" i="17"/>
  <c r="AI325" i="17"/>
  <c r="AU325" i="17" s="1"/>
  <c r="AG325" i="17"/>
  <c r="P325" i="17"/>
  <c r="BK324" i="17"/>
  <c r="BJ324" i="17"/>
  <c r="BI324" i="17"/>
  <c r="BH324" i="17"/>
  <c r="BG324" i="17"/>
  <c r="BF324" i="17"/>
  <c r="BE324" i="17"/>
  <c r="BD324" i="17"/>
  <c r="BC324" i="17"/>
  <c r="BB324" i="17"/>
  <c r="BA324" i="17"/>
  <c r="AZ324" i="17"/>
  <c r="BL324" i="17" s="1"/>
  <c r="AY324" i="17"/>
  <c r="AX324" i="17"/>
  <c r="AW324" i="17"/>
  <c r="AV324" i="17"/>
  <c r="AT324" i="17"/>
  <c r="AS324" i="17"/>
  <c r="AR324" i="17"/>
  <c r="AQ324" i="17"/>
  <c r="AP324" i="17"/>
  <c r="AO324" i="17"/>
  <c r="AN324" i="17"/>
  <c r="AM324" i="17"/>
  <c r="AL324" i="17"/>
  <c r="AK324" i="17"/>
  <c r="AJ324" i="17"/>
  <c r="AI324" i="17"/>
  <c r="AU324" i="17" s="1"/>
  <c r="AG324" i="17"/>
  <c r="P324" i="17"/>
  <c r="BK323" i="17"/>
  <c r="BJ323" i="17"/>
  <c r="BI323" i="17"/>
  <c r="BH323" i="17"/>
  <c r="BG323" i="17"/>
  <c r="BF323" i="17"/>
  <c r="BE323" i="17"/>
  <c r="BD323" i="17"/>
  <c r="BC323" i="17"/>
  <c r="BB323" i="17"/>
  <c r="BA323" i="17"/>
  <c r="AZ323" i="17"/>
  <c r="BL323" i="17" s="1"/>
  <c r="AY323" i="17"/>
  <c r="AX323" i="17"/>
  <c r="AW323" i="17"/>
  <c r="AV323" i="17"/>
  <c r="AT323" i="17"/>
  <c r="AS323" i="17"/>
  <c r="AR323" i="17"/>
  <c r="AQ323" i="17"/>
  <c r="AP323" i="17"/>
  <c r="AO323" i="17"/>
  <c r="AN323" i="17"/>
  <c r="AM323" i="17"/>
  <c r="AL323" i="17"/>
  <c r="AK323" i="17"/>
  <c r="AJ323" i="17"/>
  <c r="AI323" i="17"/>
  <c r="AU323" i="17" s="1"/>
  <c r="AG323" i="17"/>
  <c r="P323" i="17"/>
  <c r="BK322" i="17"/>
  <c r="BJ322" i="17"/>
  <c r="BI322" i="17"/>
  <c r="BH322" i="17"/>
  <c r="BG322" i="17"/>
  <c r="BF322" i="17"/>
  <c r="BE322" i="17"/>
  <c r="BD322" i="17"/>
  <c r="BC322" i="17"/>
  <c r="BB322" i="17"/>
  <c r="BA322" i="17"/>
  <c r="AZ322" i="17"/>
  <c r="BL322" i="17" s="1"/>
  <c r="AY322" i="17"/>
  <c r="AX322" i="17"/>
  <c r="AW322" i="17"/>
  <c r="AV322" i="17"/>
  <c r="AT322" i="17"/>
  <c r="AS322" i="17"/>
  <c r="AR322" i="17"/>
  <c r="AQ322" i="17"/>
  <c r="AP322" i="17"/>
  <c r="AO322" i="17"/>
  <c r="AN322" i="17"/>
  <c r="AM322" i="17"/>
  <c r="AL322" i="17"/>
  <c r="AK322" i="17"/>
  <c r="AJ322" i="17"/>
  <c r="AI322" i="17"/>
  <c r="AU322" i="17" s="1"/>
  <c r="AG322" i="17"/>
  <c r="P322" i="17"/>
  <c r="BK321" i="17"/>
  <c r="BJ321" i="17"/>
  <c r="BI321" i="17"/>
  <c r="BH321" i="17"/>
  <c r="BG321" i="17"/>
  <c r="BF321" i="17"/>
  <c r="BE321" i="17"/>
  <c r="BD321" i="17"/>
  <c r="BC321" i="17"/>
  <c r="BB321" i="17"/>
  <c r="BA321" i="17"/>
  <c r="AZ321" i="17"/>
  <c r="BL321" i="17" s="1"/>
  <c r="AY321" i="17"/>
  <c r="AX321" i="17"/>
  <c r="AW321" i="17"/>
  <c r="AV321" i="17"/>
  <c r="AT321" i="17"/>
  <c r="AS321" i="17"/>
  <c r="AR321" i="17"/>
  <c r="AQ321" i="17"/>
  <c r="AP321" i="17"/>
  <c r="AO321" i="17"/>
  <c r="AN321" i="17"/>
  <c r="AM321" i="17"/>
  <c r="AL321" i="17"/>
  <c r="AK321" i="17"/>
  <c r="AJ321" i="17"/>
  <c r="AI321" i="17"/>
  <c r="AU321" i="17" s="1"/>
  <c r="AG321" i="17"/>
  <c r="P321" i="17"/>
  <c r="BK320" i="17"/>
  <c r="BJ320" i="17"/>
  <c r="BI320" i="17"/>
  <c r="BH320" i="17"/>
  <c r="BG320" i="17"/>
  <c r="BF320" i="17"/>
  <c r="BE320" i="17"/>
  <c r="BD320" i="17"/>
  <c r="BC320" i="17"/>
  <c r="BB320" i="17"/>
  <c r="BA320" i="17"/>
  <c r="AZ320" i="17"/>
  <c r="BL320" i="17" s="1"/>
  <c r="AY320" i="17"/>
  <c r="AX320" i="17"/>
  <c r="AW320" i="17"/>
  <c r="AV320" i="17"/>
  <c r="AT320" i="17"/>
  <c r="AS320" i="17"/>
  <c r="AR320" i="17"/>
  <c r="AQ320" i="17"/>
  <c r="AP320" i="17"/>
  <c r="AO320" i="17"/>
  <c r="AN320" i="17"/>
  <c r="AM320" i="17"/>
  <c r="AL320" i="17"/>
  <c r="AK320" i="17"/>
  <c r="AJ320" i="17"/>
  <c r="AI320" i="17"/>
  <c r="AU320" i="17" s="1"/>
  <c r="AG320" i="17"/>
  <c r="P320" i="17"/>
  <c r="BK319" i="17"/>
  <c r="BJ319" i="17"/>
  <c r="BI319" i="17"/>
  <c r="BH319" i="17"/>
  <c r="BG319" i="17"/>
  <c r="BF319" i="17"/>
  <c r="BE319" i="17"/>
  <c r="BD319" i="17"/>
  <c r="BC319" i="17"/>
  <c r="BB319" i="17"/>
  <c r="BA319" i="17"/>
  <c r="AZ319" i="17"/>
  <c r="BL319" i="17" s="1"/>
  <c r="AY319" i="17"/>
  <c r="AX319" i="17"/>
  <c r="AW319" i="17"/>
  <c r="AV319" i="17"/>
  <c r="AT319" i="17"/>
  <c r="AS319" i="17"/>
  <c r="AR319" i="17"/>
  <c r="AQ319" i="17"/>
  <c r="AP319" i="17"/>
  <c r="AO319" i="17"/>
  <c r="AN319" i="17"/>
  <c r="AM319" i="17"/>
  <c r="AL319" i="17"/>
  <c r="AK319" i="17"/>
  <c r="AJ319" i="17"/>
  <c r="AI319" i="17"/>
  <c r="AU319" i="17" s="1"/>
  <c r="AG319" i="17"/>
  <c r="P319" i="17"/>
  <c r="BK318" i="17"/>
  <c r="BJ318" i="17"/>
  <c r="BI318" i="17"/>
  <c r="BH318" i="17"/>
  <c r="BG318" i="17"/>
  <c r="BF318" i="17"/>
  <c r="BE318" i="17"/>
  <c r="BD318" i="17"/>
  <c r="BC318" i="17"/>
  <c r="BB318" i="17"/>
  <c r="BA318" i="17"/>
  <c r="AZ318" i="17"/>
  <c r="BL318" i="17" s="1"/>
  <c r="AY318" i="17"/>
  <c r="AX318" i="17"/>
  <c r="AW318" i="17"/>
  <c r="AV318" i="17"/>
  <c r="AT318" i="17"/>
  <c r="AS318" i="17"/>
  <c r="AR318" i="17"/>
  <c r="AQ318" i="17"/>
  <c r="AP318" i="17"/>
  <c r="AO318" i="17"/>
  <c r="AN318" i="17"/>
  <c r="AM318" i="17"/>
  <c r="AL318" i="17"/>
  <c r="AK318" i="17"/>
  <c r="AJ318" i="17"/>
  <c r="AI318" i="17"/>
  <c r="AU318" i="17" s="1"/>
  <c r="AG318" i="17"/>
  <c r="P318" i="17"/>
  <c r="BK317" i="17"/>
  <c r="BJ317" i="17"/>
  <c r="BI317" i="17"/>
  <c r="BH317" i="17"/>
  <c r="BG317" i="17"/>
  <c r="BF317" i="17"/>
  <c r="BE317" i="17"/>
  <c r="BD317" i="17"/>
  <c r="BC317" i="17"/>
  <c r="BB317" i="17"/>
  <c r="BA317" i="17"/>
  <c r="AZ317" i="17"/>
  <c r="BL317" i="17" s="1"/>
  <c r="AY317" i="17"/>
  <c r="AX317" i="17"/>
  <c r="AW317" i="17"/>
  <c r="AV317" i="17"/>
  <c r="AT317" i="17"/>
  <c r="AS317" i="17"/>
  <c r="AR317" i="17"/>
  <c r="AQ317" i="17"/>
  <c r="AP317" i="17"/>
  <c r="AO317" i="17"/>
  <c r="AN317" i="17"/>
  <c r="AM317" i="17"/>
  <c r="AL317" i="17"/>
  <c r="AK317" i="17"/>
  <c r="AJ317" i="17"/>
  <c r="AI317" i="17"/>
  <c r="AU317" i="17" s="1"/>
  <c r="AG317" i="17"/>
  <c r="P317" i="17"/>
  <c r="BK316" i="17"/>
  <c r="BJ316" i="17"/>
  <c r="BI316" i="17"/>
  <c r="BH316" i="17"/>
  <c r="BG316" i="17"/>
  <c r="BF316" i="17"/>
  <c r="BE316" i="17"/>
  <c r="BD316" i="17"/>
  <c r="BC316" i="17"/>
  <c r="BB316" i="17"/>
  <c r="BA316" i="17"/>
  <c r="AZ316" i="17"/>
  <c r="BL316" i="17" s="1"/>
  <c r="AY316" i="17"/>
  <c r="AX316" i="17"/>
  <c r="AW316" i="17"/>
  <c r="AV316" i="17"/>
  <c r="AT316" i="17"/>
  <c r="AS316" i="17"/>
  <c r="AR316" i="17"/>
  <c r="AQ316" i="17"/>
  <c r="AP316" i="17"/>
  <c r="AO316" i="17"/>
  <c r="AN316" i="17"/>
  <c r="AM316" i="17"/>
  <c r="AL316" i="17"/>
  <c r="AK316" i="17"/>
  <c r="AJ316" i="17"/>
  <c r="AI316" i="17"/>
  <c r="AU316" i="17" s="1"/>
  <c r="AG316" i="17"/>
  <c r="P316" i="17"/>
  <c r="BK315" i="17"/>
  <c r="BJ315" i="17"/>
  <c r="BI315" i="17"/>
  <c r="BH315" i="17"/>
  <c r="BG315" i="17"/>
  <c r="BF315" i="17"/>
  <c r="BE315" i="17"/>
  <c r="BD315" i="17"/>
  <c r="BC315" i="17"/>
  <c r="BB315" i="17"/>
  <c r="BA315" i="17"/>
  <c r="AZ315" i="17"/>
  <c r="BL315" i="17" s="1"/>
  <c r="AY315" i="17"/>
  <c r="AX315" i="17"/>
  <c r="AW315" i="17"/>
  <c r="AV315" i="17"/>
  <c r="AT315" i="17"/>
  <c r="AS315" i="17"/>
  <c r="AR315" i="17"/>
  <c r="AQ315" i="17"/>
  <c r="AP315" i="17"/>
  <c r="AO315" i="17"/>
  <c r="AN315" i="17"/>
  <c r="AM315" i="17"/>
  <c r="AL315" i="17"/>
  <c r="AK315" i="17"/>
  <c r="AJ315" i="17"/>
  <c r="AI315" i="17"/>
  <c r="AU315" i="17" s="1"/>
  <c r="AG315" i="17"/>
  <c r="P315" i="17"/>
  <c r="BK314" i="17"/>
  <c r="BJ314" i="17"/>
  <c r="BI314" i="17"/>
  <c r="BH314" i="17"/>
  <c r="BG314" i="17"/>
  <c r="BF314" i="17"/>
  <c r="BE314" i="17"/>
  <c r="BD314" i="17"/>
  <c r="BC314" i="17"/>
  <c r="BB314" i="17"/>
  <c r="BA314" i="17"/>
  <c r="AZ314" i="17"/>
  <c r="BL314" i="17" s="1"/>
  <c r="AY314" i="17"/>
  <c r="AX314" i="17"/>
  <c r="AW314" i="17"/>
  <c r="AV314" i="17"/>
  <c r="AT314" i="17"/>
  <c r="AS314" i="17"/>
  <c r="AR314" i="17"/>
  <c r="AQ314" i="17"/>
  <c r="AP314" i="17"/>
  <c r="AO314" i="17"/>
  <c r="AN314" i="17"/>
  <c r="AM314" i="17"/>
  <c r="AL314" i="17"/>
  <c r="AK314" i="17"/>
  <c r="AJ314" i="17"/>
  <c r="AI314" i="17"/>
  <c r="AU314" i="17" s="1"/>
  <c r="AG314" i="17"/>
  <c r="P314" i="17"/>
  <c r="BK313" i="17"/>
  <c r="BJ313" i="17"/>
  <c r="BI313" i="17"/>
  <c r="BH313" i="17"/>
  <c r="BG313" i="17"/>
  <c r="BF313" i="17"/>
  <c r="BE313" i="17"/>
  <c r="BD313" i="17"/>
  <c r="BC313" i="17"/>
  <c r="BB313" i="17"/>
  <c r="BA313" i="17"/>
  <c r="AZ313" i="17"/>
  <c r="BL313" i="17" s="1"/>
  <c r="AY313" i="17"/>
  <c r="AX313" i="17"/>
  <c r="AW313" i="17"/>
  <c r="AV313" i="17"/>
  <c r="AT313" i="17"/>
  <c r="AS313" i="17"/>
  <c r="AR313" i="17"/>
  <c r="AQ313" i="17"/>
  <c r="AP313" i="17"/>
  <c r="AO313" i="17"/>
  <c r="AN313" i="17"/>
  <c r="AM313" i="17"/>
  <c r="AL313" i="17"/>
  <c r="AK313" i="17"/>
  <c r="AJ313" i="17"/>
  <c r="AI313" i="17"/>
  <c r="AU313" i="17" s="1"/>
  <c r="AG313" i="17"/>
  <c r="P313" i="17"/>
  <c r="BK312" i="17"/>
  <c r="BJ312" i="17"/>
  <c r="BI312" i="17"/>
  <c r="BH312" i="17"/>
  <c r="BG312" i="17"/>
  <c r="BF312" i="17"/>
  <c r="BE312" i="17"/>
  <c r="BD312" i="17"/>
  <c r="BC312" i="17"/>
  <c r="BB312" i="17"/>
  <c r="BA312" i="17"/>
  <c r="AZ312" i="17"/>
  <c r="BL312" i="17" s="1"/>
  <c r="AY312" i="17"/>
  <c r="AX312" i="17"/>
  <c r="AW312" i="17"/>
  <c r="AV312" i="17"/>
  <c r="AT312" i="17"/>
  <c r="AS312" i="17"/>
  <c r="AR312" i="17"/>
  <c r="AQ312" i="17"/>
  <c r="AP312" i="17"/>
  <c r="AO312" i="17"/>
  <c r="AN312" i="17"/>
  <c r="AM312" i="17"/>
  <c r="AL312" i="17"/>
  <c r="AK312" i="17"/>
  <c r="AJ312" i="17"/>
  <c r="AI312" i="17"/>
  <c r="AU312" i="17" s="1"/>
  <c r="AG312" i="17"/>
  <c r="P312" i="17"/>
  <c r="BK311" i="17"/>
  <c r="BJ311" i="17"/>
  <c r="BI311" i="17"/>
  <c r="BH311" i="17"/>
  <c r="BG311" i="17"/>
  <c r="BF311" i="17"/>
  <c r="BE311" i="17"/>
  <c r="BD311" i="17"/>
  <c r="BC311" i="17"/>
  <c r="BB311" i="17"/>
  <c r="BA311" i="17"/>
  <c r="AZ311" i="17"/>
  <c r="BL311" i="17" s="1"/>
  <c r="AY311" i="17"/>
  <c r="AX311" i="17"/>
  <c r="AW311" i="17"/>
  <c r="AV311" i="17"/>
  <c r="AT311" i="17"/>
  <c r="AS311" i="17"/>
  <c r="AR311" i="17"/>
  <c r="AQ311" i="17"/>
  <c r="AP311" i="17"/>
  <c r="AO311" i="17"/>
  <c r="AN311" i="17"/>
  <c r="AM311" i="17"/>
  <c r="AL311" i="17"/>
  <c r="AK311" i="17"/>
  <c r="AJ311" i="17"/>
  <c r="AI311" i="17"/>
  <c r="AU311" i="17" s="1"/>
  <c r="AG311" i="17"/>
  <c r="P311" i="17"/>
  <c r="BK310" i="17"/>
  <c r="BJ310" i="17"/>
  <c r="BI310" i="17"/>
  <c r="BH310" i="17"/>
  <c r="BG310" i="17"/>
  <c r="BF310" i="17"/>
  <c r="BE310" i="17"/>
  <c r="BD310" i="17"/>
  <c r="BC310" i="17"/>
  <c r="BB310" i="17"/>
  <c r="BA310" i="17"/>
  <c r="AZ310" i="17"/>
  <c r="BL310" i="17" s="1"/>
  <c r="AY310" i="17"/>
  <c r="AX310" i="17"/>
  <c r="AW310" i="17"/>
  <c r="AV310" i="17"/>
  <c r="AT310" i="17"/>
  <c r="AS310" i="17"/>
  <c r="AR310" i="17"/>
  <c r="AQ310" i="17"/>
  <c r="AP310" i="17"/>
  <c r="AO310" i="17"/>
  <c r="AN310" i="17"/>
  <c r="AM310" i="17"/>
  <c r="AL310" i="17"/>
  <c r="AK310" i="17"/>
  <c r="AJ310" i="17"/>
  <c r="AI310" i="17"/>
  <c r="AU310" i="17" s="1"/>
  <c r="AG310" i="17"/>
  <c r="P310" i="17"/>
  <c r="BK309" i="17"/>
  <c r="BJ309" i="17"/>
  <c r="BI309" i="17"/>
  <c r="BH309" i="17"/>
  <c r="BG309" i="17"/>
  <c r="BF309" i="17"/>
  <c r="BE309" i="17"/>
  <c r="BD309" i="17"/>
  <c r="BC309" i="17"/>
  <c r="BB309" i="17"/>
  <c r="BA309" i="17"/>
  <c r="AZ309" i="17"/>
  <c r="BL309" i="17" s="1"/>
  <c r="AY309" i="17"/>
  <c r="AX309" i="17"/>
  <c r="AW309" i="17"/>
  <c r="AV309" i="17"/>
  <c r="AT309" i="17"/>
  <c r="AS309" i="17"/>
  <c r="AR309" i="17"/>
  <c r="AQ309" i="17"/>
  <c r="AP309" i="17"/>
  <c r="AO309" i="17"/>
  <c r="AN309" i="17"/>
  <c r="AM309" i="17"/>
  <c r="AL309" i="17"/>
  <c r="AK309" i="17"/>
  <c r="AJ309" i="17"/>
  <c r="AI309" i="17"/>
  <c r="AU309" i="17" s="1"/>
  <c r="AG309" i="17"/>
  <c r="P309" i="17"/>
  <c r="BK308" i="17"/>
  <c r="BJ308" i="17"/>
  <c r="BI308" i="17"/>
  <c r="BH308" i="17"/>
  <c r="BG308" i="17"/>
  <c r="BF308" i="17"/>
  <c r="BE308" i="17"/>
  <c r="BD308" i="17"/>
  <c r="BC308" i="17"/>
  <c r="BB308" i="17"/>
  <c r="BA308" i="17"/>
  <c r="AZ308" i="17"/>
  <c r="BL308" i="17" s="1"/>
  <c r="AY308" i="17"/>
  <c r="AX308" i="17"/>
  <c r="AW308" i="17"/>
  <c r="AV308" i="17"/>
  <c r="AT308" i="17"/>
  <c r="AS308" i="17"/>
  <c r="AR308" i="17"/>
  <c r="AQ308" i="17"/>
  <c r="AP308" i="17"/>
  <c r="AO308" i="17"/>
  <c r="AN308" i="17"/>
  <c r="AM308" i="17"/>
  <c r="AL308" i="17"/>
  <c r="AK308" i="17"/>
  <c r="AJ308" i="17"/>
  <c r="AI308" i="17"/>
  <c r="AU308" i="17" s="1"/>
  <c r="AG308" i="17"/>
  <c r="P308" i="17"/>
  <c r="BK307" i="17"/>
  <c r="BJ307" i="17"/>
  <c r="BI307" i="17"/>
  <c r="BH307" i="17"/>
  <c r="BG307" i="17"/>
  <c r="BF307" i="17"/>
  <c r="BE307" i="17"/>
  <c r="BD307" i="17"/>
  <c r="BC307" i="17"/>
  <c r="BB307" i="17"/>
  <c r="BA307" i="17"/>
  <c r="AZ307" i="17"/>
  <c r="BL307" i="17" s="1"/>
  <c r="AY307" i="17"/>
  <c r="AX307" i="17"/>
  <c r="AW307" i="17"/>
  <c r="AV307" i="17"/>
  <c r="AT307" i="17"/>
  <c r="AS307" i="17"/>
  <c r="AR307" i="17"/>
  <c r="AQ307" i="17"/>
  <c r="AP307" i="17"/>
  <c r="AO307" i="17"/>
  <c r="AN307" i="17"/>
  <c r="AM307" i="17"/>
  <c r="AL307" i="17"/>
  <c r="AK307" i="17"/>
  <c r="AJ307" i="17"/>
  <c r="AI307" i="17"/>
  <c r="AU307" i="17" s="1"/>
  <c r="AG307" i="17"/>
  <c r="P307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BL306" i="17" s="1"/>
  <c r="AY306" i="17"/>
  <c r="AX306" i="17"/>
  <c r="AW306" i="17"/>
  <c r="AV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U306" i="17" s="1"/>
  <c r="AG306" i="17"/>
  <c r="P306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BL305" i="17" s="1"/>
  <c r="AY305" i="17"/>
  <c r="AX305" i="17"/>
  <c r="AW305" i="17"/>
  <c r="AV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U305" i="17" s="1"/>
  <c r="AG305" i="17"/>
  <c r="P305" i="17"/>
  <c r="BK304" i="17"/>
  <c r="BJ304" i="17"/>
  <c r="BI304" i="17"/>
  <c r="BH304" i="17"/>
  <c r="BG304" i="17"/>
  <c r="BF304" i="17"/>
  <c r="BE304" i="17"/>
  <c r="BD304" i="17"/>
  <c r="BC304" i="17"/>
  <c r="BB304" i="17"/>
  <c r="BA304" i="17"/>
  <c r="AZ304" i="17"/>
  <c r="BL304" i="17" s="1"/>
  <c r="AY304" i="17"/>
  <c r="AX304" i="17"/>
  <c r="AW304" i="17"/>
  <c r="AV304" i="17"/>
  <c r="AT304" i="17"/>
  <c r="AS304" i="17"/>
  <c r="AR304" i="17"/>
  <c r="AQ304" i="17"/>
  <c r="AP304" i="17"/>
  <c r="AO304" i="17"/>
  <c r="AN304" i="17"/>
  <c r="AM304" i="17"/>
  <c r="AL304" i="17"/>
  <c r="AK304" i="17"/>
  <c r="AJ304" i="17"/>
  <c r="AI304" i="17"/>
  <c r="AU304" i="17" s="1"/>
  <c r="AG304" i="17"/>
  <c r="P304" i="17"/>
  <c r="BK303" i="17"/>
  <c r="BJ303" i="17"/>
  <c r="BI303" i="17"/>
  <c r="BH303" i="17"/>
  <c r="BG303" i="17"/>
  <c r="BF303" i="17"/>
  <c r="BE303" i="17"/>
  <c r="BD303" i="17"/>
  <c r="BC303" i="17"/>
  <c r="BB303" i="17"/>
  <c r="BA303" i="17"/>
  <c r="AZ303" i="17"/>
  <c r="BL303" i="17" s="1"/>
  <c r="AY303" i="17"/>
  <c r="AX303" i="17"/>
  <c r="AW303" i="17"/>
  <c r="AV303" i="17"/>
  <c r="AT303" i="17"/>
  <c r="AS303" i="17"/>
  <c r="AR303" i="17"/>
  <c r="AQ303" i="17"/>
  <c r="AP303" i="17"/>
  <c r="AO303" i="17"/>
  <c r="AN303" i="17"/>
  <c r="AM303" i="17"/>
  <c r="AL303" i="17"/>
  <c r="AK303" i="17"/>
  <c r="AJ303" i="17"/>
  <c r="AI303" i="17"/>
  <c r="AU303" i="17" s="1"/>
  <c r="AG303" i="17"/>
  <c r="P303" i="17"/>
  <c r="BK302" i="17"/>
  <c r="BJ302" i="17"/>
  <c r="BI302" i="17"/>
  <c r="BH302" i="17"/>
  <c r="BG302" i="17"/>
  <c r="BF302" i="17"/>
  <c r="BE302" i="17"/>
  <c r="BD302" i="17"/>
  <c r="BC302" i="17"/>
  <c r="BB302" i="17"/>
  <c r="BA302" i="17"/>
  <c r="AZ302" i="17"/>
  <c r="BL302" i="17" s="1"/>
  <c r="AY302" i="17"/>
  <c r="AX302" i="17"/>
  <c r="AW302" i="17"/>
  <c r="AV302" i="17"/>
  <c r="AT302" i="17"/>
  <c r="AS302" i="17"/>
  <c r="AR302" i="17"/>
  <c r="AQ302" i="17"/>
  <c r="AP302" i="17"/>
  <c r="AO302" i="17"/>
  <c r="AN302" i="17"/>
  <c r="AM302" i="17"/>
  <c r="AL302" i="17"/>
  <c r="AK302" i="17"/>
  <c r="AJ302" i="17"/>
  <c r="AI302" i="17"/>
  <c r="AU302" i="17" s="1"/>
  <c r="AG302" i="17"/>
  <c r="P302" i="17"/>
  <c r="BK301" i="17"/>
  <c r="BJ301" i="17"/>
  <c r="BI301" i="17"/>
  <c r="BH301" i="17"/>
  <c r="BG301" i="17"/>
  <c r="BF301" i="17"/>
  <c r="BE301" i="17"/>
  <c r="BD301" i="17"/>
  <c r="BC301" i="17"/>
  <c r="BB301" i="17"/>
  <c r="BA301" i="17"/>
  <c r="AZ301" i="17"/>
  <c r="BL301" i="17" s="1"/>
  <c r="AY301" i="17"/>
  <c r="AX301" i="17"/>
  <c r="AW301" i="17"/>
  <c r="AV301" i="17"/>
  <c r="AT301" i="17"/>
  <c r="AS301" i="17"/>
  <c r="AR301" i="17"/>
  <c r="AQ301" i="17"/>
  <c r="AP301" i="17"/>
  <c r="AO301" i="17"/>
  <c r="AN301" i="17"/>
  <c r="AM301" i="17"/>
  <c r="AL301" i="17"/>
  <c r="AK301" i="17"/>
  <c r="AJ301" i="17"/>
  <c r="AI301" i="17"/>
  <c r="AU301" i="17" s="1"/>
  <c r="AG301" i="17"/>
  <c r="P301" i="17"/>
  <c r="BK300" i="17"/>
  <c r="BJ300" i="17"/>
  <c r="BI300" i="17"/>
  <c r="BH300" i="17"/>
  <c r="BG300" i="17"/>
  <c r="BF300" i="17"/>
  <c r="BE300" i="17"/>
  <c r="BD300" i="17"/>
  <c r="BC300" i="17"/>
  <c r="BB300" i="17"/>
  <c r="BA300" i="17"/>
  <c r="AZ300" i="17"/>
  <c r="BL300" i="17" s="1"/>
  <c r="AY300" i="17"/>
  <c r="AX300" i="17"/>
  <c r="AW300" i="17"/>
  <c r="AV300" i="17"/>
  <c r="AT300" i="17"/>
  <c r="AS300" i="17"/>
  <c r="AR300" i="17"/>
  <c r="AQ300" i="17"/>
  <c r="AP300" i="17"/>
  <c r="AO300" i="17"/>
  <c r="AN300" i="17"/>
  <c r="AM300" i="17"/>
  <c r="AL300" i="17"/>
  <c r="AK300" i="17"/>
  <c r="AJ300" i="17"/>
  <c r="AI300" i="17"/>
  <c r="AU300" i="17" s="1"/>
  <c r="AG300" i="17"/>
  <c r="P300" i="17"/>
  <c r="BK299" i="17"/>
  <c r="BJ299" i="17"/>
  <c r="BI299" i="17"/>
  <c r="BH299" i="17"/>
  <c r="BG299" i="17"/>
  <c r="BF299" i="17"/>
  <c r="BE299" i="17"/>
  <c r="BD299" i="17"/>
  <c r="BC299" i="17"/>
  <c r="BB299" i="17"/>
  <c r="BA299" i="17"/>
  <c r="AZ299" i="17"/>
  <c r="BL299" i="17" s="1"/>
  <c r="AY299" i="17"/>
  <c r="AX299" i="17"/>
  <c r="AW299" i="17"/>
  <c r="AV299" i="17"/>
  <c r="AT299" i="17"/>
  <c r="AS299" i="17"/>
  <c r="AR299" i="17"/>
  <c r="AQ299" i="17"/>
  <c r="AP299" i="17"/>
  <c r="AO299" i="17"/>
  <c r="AN299" i="17"/>
  <c r="AM299" i="17"/>
  <c r="AL299" i="17"/>
  <c r="AK299" i="17"/>
  <c r="AJ299" i="17"/>
  <c r="AI299" i="17"/>
  <c r="AU299" i="17" s="1"/>
  <c r="AG299" i="17"/>
  <c r="P299" i="17"/>
  <c r="BK298" i="17"/>
  <c r="BJ298" i="17"/>
  <c r="BI298" i="17"/>
  <c r="BH298" i="17"/>
  <c r="BG298" i="17"/>
  <c r="BF298" i="17"/>
  <c r="BE298" i="17"/>
  <c r="BD298" i="17"/>
  <c r="BC298" i="17"/>
  <c r="BB298" i="17"/>
  <c r="BA298" i="17"/>
  <c r="AZ298" i="17"/>
  <c r="BL298" i="17" s="1"/>
  <c r="AY298" i="17"/>
  <c r="AX298" i="17"/>
  <c r="AW298" i="17"/>
  <c r="AV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U298" i="17" s="1"/>
  <c r="AG298" i="17"/>
  <c r="P298" i="17"/>
  <c r="BK297" i="17"/>
  <c r="BJ297" i="17"/>
  <c r="BI297" i="17"/>
  <c r="BH297" i="17"/>
  <c r="BG297" i="17"/>
  <c r="BF297" i="17"/>
  <c r="BE297" i="17"/>
  <c r="BD297" i="17"/>
  <c r="BC297" i="17"/>
  <c r="BB297" i="17"/>
  <c r="BA297" i="17"/>
  <c r="AZ297" i="17"/>
  <c r="BL297" i="17" s="1"/>
  <c r="AY297" i="17"/>
  <c r="AX297" i="17"/>
  <c r="AW297" i="17"/>
  <c r="AV297" i="17"/>
  <c r="AT297" i="17"/>
  <c r="AS297" i="17"/>
  <c r="AR297" i="17"/>
  <c r="AQ297" i="17"/>
  <c r="AP297" i="17"/>
  <c r="AO297" i="17"/>
  <c r="AN297" i="17"/>
  <c r="AM297" i="17"/>
  <c r="AL297" i="17"/>
  <c r="AK297" i="17"/>
  <c r="AJ297" i="17"/>
  <c r="AI297" i="17"/>
  <c r="AU297" i="17" s="1"/>
  <c r="AG297" i="17"/>
  <c r="P297" i="17"/>
  <c r="BK296" i="17"/>
  <c r="BJ296" i="17"/>
  <c r="BI296" i="17"/>
  <c r="BH296" i="17"/>
  <c r="BG296" i="17"/>
  <c r="BF296" i="17"/>
  <c r="BE296" i="17"/>
  <c r="BD296" i="17"/>
  <c r="BC296" i="17"/>
  <c r="BB296" i="17"/>
  <c r="BA296" i="17"/>
  <c r="AZ296" i="17"/>
  <c r="BL296" i="17" s="1"/>
  <c r="AY296" i="17"/>
  <c r="AX296" i="17"/>
  <c r="AW296" i="17"/>
  <c r="AV296" i="17"/>
  <c r="AT296" i="17"/>
  <c r="AS296" i="17"/>
  <c r="AR296" i="17"/>
  <c r="AQ296" i="17"/>
  <c r="AP296" i="17"/>
  <c r="AO296" i="17"/>
  <c r="AN296" i="17"/>
  <c r="AM296" i="17"/>
  <c r="AL296" i="17"/>
  <c r="AK296" i="17"/>
  <c r="AJ296" i="17"/>
  <c r="AI296" i="17"/>
  <c r="AU296" i="17" s="1"/>
  <c r="AG296" i="17"/>
  <c r="P296" i="17"/>
  <c r="BK295" i="17"/>
  <c r="BJ295" i="17"/>
  <c r="BI295" i="17"/>
  <c r="BH295" i="17"/>
  <c r="BG295" i="17"/>
  <c r="BF295" i="17"/>
  <c r="BE295" i="17"/>
  <c r="BD295" i="17"/>
  <c r="BC295" i="17"/>
  <c r="BB295" i="17"/>
  <c r="BA295" i="17"/>
  <c r="AZ295" i="17"/>
  <c r="BL295" i="17" s="1"/>
  <c r="AY295" i="17"/>
  <c r="AX295" i="17"/>
  <c r="AW295" i="17"/>
  <c r="AV295" i="17"/>
  <c r="AT295" i="17"/>
  <c r="AS295" i="17"/>
  <c r="AR295" i="17"/>
  <c r="AQ295" i="17"/>
  <c r="AP295" i="17"/>
  <c r="AO295" i="17"/>
  <c r="AN295" i="17"/>
  <c r="AM295" i="17"/>
  <c r="AL295" i="17"/>
  <c r="AK295" i="17"/>
  <c r="AJ295" i="17"/>
  <c r="AI295" i="17"/>
  <c r="AU295" i="17" s="1"/>
  <c r="AG295" i="17"/>
  <c r="P295" i="17"/>
  <c r="BK294" i="17"/>
  <c r="BJ294" i="17"/>
  <c r="BI294" i="17"/>
  <c r="BH294" i="17"/>
  <c r="BG294" i="17"/>
  <c r="BF294" i="17"/>
  <c r="BE294" i="17"/>
  <c r="BD294" i="17"/>
  <c r="BC294" i="17"/>
  <c r="BB294" i="17"/>
  <c r="BA294" i="17"/>
  <c r="AZ294" i="17"/>
  <c r="BL294" i="17" s="1"/>
  <c r="AY294" i="17"/>
  <c r="AX294" i="17"/>
  <c r="AW294" i="17"/>
  <c r="AV294" i="17"/>
  <c r="AT294" i="17"/>
  <c r="AS294" i="17"/>
  <c r="AR294" i="17"/>
  <c r="AQ294" i="17"/>
  <c r="AP294" i="17"/>
  <c r="AO294" i="17"/>
  <c r="AN294" i="17"/>
  <c r="AM294" i="17"/>
  <c r="AL294" i="17"/>
  <c r="AK294" i="17"/>
  <c r="AJ294" i="17"/>
  <c r="AI294" i="17"/>
  <c r="AU294" i="17" s="1"/>
  <c r="AG294" i="17"/>
  <c r="P294" i="17"/>
  <c r="BK293" i="17"/>
  <c r="BJ293" i="17"/>
  <c r="BI293" i="17"/>
  <c r="BH293" i="17"/>
  <c r="BG293" i="17"/>
  <c r="BF293" i="17"/>
  <c r="BE293" i="17"/>
  <c r="BD293" i="17"/>
  <c r="BC293" i="17"/>
  <c r="BB293" i="17"/>
  <c r="BA293" i="17"/>
  <c r="AZ293" i="17"/>
  <c r="AY293" i="17"/>
  <c r="AX293" i="17"/>
  <c r="AW293" i="17"/>
  <c r="AV293" i="17"/>
  <c r="AT293" i="17"/>
  <c r="AS293" i="17"/>
  <c r="AR293" i="17"/>
  <c r="AQ293" i="17"/>
  <c r="AP293" i="17"/>
  <c r="AO293" i="17"/>
  <c r="AN293" i="17"/>
  <c r="AM293" i="17"/>
  <c r="AL293" i="17"/>
  <c r="AK293" i="17"/>
  <c r="AJ293" i="17"/>
  <c r="AI293" i="17"/>
  <c r="AU293" i="17" s="1"/>
  <c r="AG293" i="17"/>
  <c r="P293" i="17"/>
  <c r="BK292" i="17"/>
  <c r="BJ292" i="17"/>
  <c r="BI292" i="17"/>
  <c r="BH292" i="17"/>
  <c r="BG292" i="17"/>
  <c r="BF292" i="17"/>
  <c r="BE292" i="17"/>
  <c r="BD292" i="17"/>
  <c r="BC292" i="17"/>
  <c r="BB292" i="17"/>
  <c r="BA292" i="17"/>
  <c r="AZ292" i="17"/>
  <c r="BL292" i="17" s="1"/>
  <c r="AY292" i="17"/>
  <c r="AX292" i="17"/>
  <c r="AW292" i="17"/>
  <c r="AV292" i="17"/>
  <c r="AT292" i="17"/>
  <c r="AS292" i="17"/>
  <c r="AR292" i="17"/>
  <c r="AQ292" i="17"/>
  <c r="AP292" i="17"/>
  <c r="AO292" i="17"/>
  <c r="AN292" i="17"/>
  <c r="AM292" i="17"/>
  <c r="AL292" i="17"/>
  <c r="AK292" i="17"/>
  <c r="AJ292" i="17"/>
  <c r="AI292" i="17"/>
  <c r="AU292" i="17" s="1"/>
  <c r="AG292" i="17"/>
  <c r="P292" i="17"/>
  <c r="BK291" i="17"/>
  <c r="BJ291" i="17"/>
  <c r="BI291" i="17"/>
  <c r="BH291" i="17"/>
  <c r="BG291" i="17"/>
  <c r="BF291" i="17"/>
  <c r="BE291" i="17"/>
  <c r="BD291" i="17"/>
  <c r="BC291" i="17"/>
  <c r="BB291" i="17"/>
  <c r="BA291" i="17"/>
  <c r="AZ291" i="17"/>
  <c r="BL291" i="17" s="1"/>
  <c r="AY291" i="17"/>
  <c r="AX291" i="17"/>
  <c r="AW291" i="17"/>
  <c r="AV291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AU291" i="17" s="1"/>
  <c r="AG291" i="17"/>
  <c r="P291" i="17"/>
  <c r="BK290" i="17"/>
  <c r="BJ290" i="17"/>
  <c r="BI290" i="17"/>
  <c r="BH290" i="17"/>
  <c r="BG290" i="17"/>
  <c r="BF290" i="17"/>
  <c r="BE290" i="17"/>
  <c r="BD290" i="17"/>
  <c r="BC290" i="17"/>
  <c r="BB290" i="17"/>
  <c r="BA290" i="17"/>
  <c r="AZ290" i="17"/>
  <c r="BL290" i="17" s="1"/>
  <c r="AY290" i="17"/>
  <c r="AX290" i="17"/>
  <c r="AW290" i="17"/>
  <c r="AV290" i="17"/>
  <c r="AT290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AU290" i="17" s="1"/>
  <c r="AG290" i="17"/>
  <c r="P290" i="17"/>
  <c r="BK289" i="17"/>
  <c r="BJ289" i="17"/>
  <c r="BI289" i="17"/>
  <c r="BH289" i="17"/>
  <c r="BG289" i="17"/>
  <c r="BF289" i="17"/>
  <c r="BE289" i="17"/>
  <c r="BD289" i="17"/>
  <c r="BC289" i="17"/>
  <c r="BB289" i="17"/>
  <c r="BA289" i="17"/>
  <c r="AZ289" i="17"/>
  <c r="BL289" i="17" s="1"/>
  <c r="AY289" i="17"/>
  <c r="AX289" i="17"/>
  <c r="AW289" i="17"/>
  <c r="AV289" i="17"/>
  <c r="AT289" i="17"/>
  <c r="AS289" i="17"/>
  <c r="AR289" i="17"/>
  <c r="AQ289" i="17"/>
  <c r="AP289" i="17"/>
  <c r="AO289" i="17"/>
  <c r="AN289" i="17"/>
  <c r="AM289" i="17"/>
  <c r="AL289" i="17"/>
  <c r="AK289" i="17"/>
  <c r="AJ289" i="17"/>
  <c r="AI289" i="17"/>
  <c r="AU289" i="17" s="1"/>
  <c r="AG289" i="17"/>
  <c r="P289" i="17"/>
  <c r="BK288" i="17"/>
  <c r="BJ288" i="17"/>
  <c r="BI288" i="17"/>
  <c r="BH288" i="17"/>
  <c r="BG288" i="17"/>
  <c r="BF288" i="17"/>
  <c r="BE288" i="17"/>
  <c r="BD288" i="17"/>
  <c r="BC288" i="17"/>
  <c r="BB288" i="17"/>
  <c r="BA288" i="17"/>
  <c r="AZ288" i="17"/>
  <c r="BL288" i="17" s="1"/>
  <c r="AY288" i="17"/>
  <c r="AX288" i="17"/>
  <c r="AW288" i="17"/>
  <c r="AV288" i="17"/>
  <c r="AT288" i="17"/>
  <c r="AS288" i="17"/>
  <c r="AR288" i="17"/>
  <c r="AQ288" i="17"/>
  <c r="AP288" i="17"/>
  <c r="AO288" i="17"/>
  <c r="AN288" i="17"/>
  <c r="AM288" i="17"/>
  <c r="AL288" i="17"/>
  <c r="AK288" i="17"/>
  <c r="AJ288" i="17"/>
  <c r="AI288" i="17"/>
  <c r="AU288" i="17" s="1"/>
  <c r="AG288" i="17"/>
  <c r="P288" i="17"/>
  <c r="BK287" i="17"/>
  <c r="BJ287" i="17"/>
  <c r="BI287" i="17"/>
  <c r="BH287" i="17"/>
  <c r="BG287" i="17"/>
  <c r="BF287" i="17"/>
  <c r="BE287" i="17"/>
  <c r="BD287" i="17"/>
  <c r="BC287" i="17"/>
  <c r="BB287" i="17"/>
  <c r="BA287" i="17"/>
  <c r="AZ287" i="17"/>
  <c r="BL287" i="17" s="1"/>
  <c r="AY287" i="17"/>
  <c r="AX287" i="17"/>
  <c r="AW287" i="17"/>
  <c r="AV287" i="17"/>
  <c r="AT287" i="17"/>
  <c r="AS287" i="17"/>
  <c r="AR287" i="17"/>
  <c r="AQ287" i="17"/>
  <c r="AP287" i="17"/>
  <c r="AO287" i="17"/>
  <c r="AN287" i="17"/>
  <c r="AM287" i="17"/>
  <c r="AL287" i="17"/>
  <c r="AK287" i="17"/>
  <c r="AJ287" i="17"/>
  <c r="AI287" i="17"/>
  <c r="AU287" i="17" s="1"/>
  <c r="AG287" i="17"/>
  <c r="P287" i="17"/>
  <c r="BK286" i="17"/>
  <c r="BJ286" i="17"/>
  <c r="BI286" i="17"/>
  <c r="BH286" i="17"/>
  <c r="BG286" i="17"/>
  <c r="BF286" i="17"/>
  <c r="BE286" i="17"/>
  <c r="BD286" i="17"/>
  <c r="BC286" i="17"/>
  <c r="BB286" i="17"/>
  <c r="BA286" i="17"/>
  <c r="AZ286" i="17"/>
  <c r="BL286" i="17" s="1"/>
  <c r="AY286" i="17"/>
  <c r="AX286" i="17"/>
  <c r="AW286" i="17"/>
  <c r="AV286" i="17"/>
  <c r="AT286" i="17"/>
  <c r="AS286" i="17"/>
  <c r="AR286" i="17"/>
  <c r="AQ286" i="17"/>
  <c r="AP286" i="17"/>
  <c r="AO286" i="17"/>
  <c r="AN286" i="17"/>
  <c r="AM286" i="17"/>
  <c r="AL286" i="17"/>
  <c r="AK286" i="17"/>
  <c r="AJ286" i="17"/>
  <c r="AI286" i="17"/>
  <c r="AU286" i="17" s="1"/>
  <c r="AG286" i="17"/>
  <c r="P286" i="17"/>
  <c r="BK285" i="17"/>
  <c r="BJ285" i="17"/>
  <c r="BI285" i="17"/>
  <c r="BH285" i="17"/>
  <c r="BG285" i="17"/>
  <c r="BF285" i="17"/>
  <c r="BE285" i="17"/>
  <c r="BD285" i="17"/>
  <c r="BC285" i="17"/>
  <c r="BB285" i="17"/>
  <c r="BA285" i="17"/>
  <c r="AZ285" i="17"/>
  <c r="BL285" i="17" s="1"/>
  <c r="AY285" i="17"/>
  <c r="AX285" i="17"/>
  <c r="AW285" i="17"/>
  <c r="AV285" i="17"/>
  <c r="AT285" i="17"/>
  <c r="AS285" i="17"/>
  <c r="AR285" i="17"/>
  <c r="AQ285" i="17"/>
  <c r="AP285" i="17"/>
  <c r="AO285" i="17"/>
  <c r="AN285" i="17"/>
  <c r="AM285" i="17"/>
  <c r="AL285" i="17"/>
  <c r="AK285" i="17"/>
  <c r="AJ285" i="17"/>
  <c r="AI285" i="17"/>
  <c r="AU285" i="17" s="1"/>
  <c r="AG285" i="17"/>
  <c r="P285" i="17"/>
  <c r="BK284" i="17"/>
  <c r="BJ284" i="17"/>
  <c r="BI284" i="17"/>
  <c r="BH284" i="17"/>
  <c r="BG284" i="17"/>
  <c r="BF284" i="17"/>
  <c r="BE284" i="17"/>
  <c r="BD284" i="17"/>
  <c r="BC284" i="17"/>
  <c r="BB284" i="17"/>
  <c r="BA284" i="17"/>
  <c r="AZ284" i="17"/>
  <c r="BL284" i="17" s="1"/>
  <c r="AY284" i="17"/>
  <c r="AX284" i="17"/>
  <c r="AW284" i="17"/>
  <c r="AV284" i="17"/>
  <c r="AT284" i="17"/>
  <c r="AS284" i="17"/>
  <c r="AR284" i="17"/>
  <c r="AQ284" i="17"/>
  <c r="AP284" i="17"/>
  <c r="AO284" i="17"/>
  <c r="AN284" i="17"/>
  <c r="AM284" i="17"/>
  <c r="AL284" i="17"/>
  <c r="AK284" i="17"/>
  <c r="AJ284" i="17"/>
  <c r="AI284" i="17"/>
  <c r="AU284" i="17" s="1"/>
  <c r="AG284" i="17"/>
  <c r="P284" i="17"/>
  <c r="BK283" i="17"/>
  <c r="BJ283" i="17"/>
  <c r="BI283" i="17"/>
  <c r="BH283" i="17"/>
  <c r="BG283" i="17"/>
  <c r="BF283" i="17"/>
  <c r="BE283" i="17"/>
  <c r="BD283" i="17"/>
  <c r="BC283" i="17"/>
  <c r="BB283" i="17"/>
  <c r="BA283" i="17"/>
  <c r="AZ283" i="17"/>
  <c r="BL283" i="17" s="1"/>
  <c r="AY283" i="17"/>
  <c r="AX283" i="17"/>
  <c r="AW283" i="17"/>
  <c r="AV283" i="17"/>
  <c r="AT283" i="17"/>
  <c r="AS283" i="17"/>
  <c r="AR283" i="17"/>
  <c r="AQ283" i="17"/>
  <c r="AP283" i="17"/>
  <c r="AO283" i="17"/>
  <c r="AN283" i="17"/>
  <c r="AM283" i="17"/>
  <c r="AL283" i="17"/>
  <c r="AK283" i="17"/>
  <c r="AJ283" i="17"/>
  <c r="AI283" i="17"/>
  <c r="AU283" i="17" s="1"/>
  <c r="AG283" i="17"/>
  <c r="P283" i="17"/>
  <c r="BK282" i="17"/>
  <c r="BJ282" i="17"/>
  <c r="BI282" i="17"/>
  <c r="BH282" i="17"/>
  <c r="BG282" i="17"/>
  <c r="BF282" i="17"/>
  <c r="BE282" i="17"/>
  <c r="BD282" i="17"/>
  <c r="BC282" i="17"/>
  <c r="BB282" i="17"/>
  <c r="BA282" i="17"/>
  <c r="AZ282" i="17"/>
  <c r="BL282" i="17" s="1"/>
  <c r="AY282" i="17"/>
  <c r="AX282" i="17"/>
  <c r="AW282" i="17"/>
  <c r="AV282" i="17"/>
  <c r="AT282" i="17"/>
  <c r="AS282" i="17"/>
  <c r="AR282" i="17"/>
  <c r="AQ282" i="17"/>
  <c r="AP282" i="17"/>
  <c r="AO282" i="17"/>
  <c r="AN282" i="17"/>
  <c r="AM282" i="17"/>
  <c r="AL282" i="17"/>
  <c r="AK282" i="17"/>
  <c r="AJ282" i="17"/>
  <c r="AI282" i="17"/>
  <c r="AU282" i="17" s="1"/>
  <c r="AG282" i="17"/>
  <c r="P282" i="17"/>
  <c r="BK281" i="17"/>
  <c r="BJ281" i="17"/>
  <c r="BI281" i="17"/>
  <c r="BH281" i="17"/>
  <c r="BG281" i="17"/>
  <c r="BF281" i="17"/>
  <c r="BE281" i="17"/>
  <c r="BD281" i="17"/>
  <c r="BC281" i="17"/>
  <c r="BB281" i="17"/>
  <c r="BA281" i="17"/>
  <c r="AZ281" i="17"/>
  <c r="BL281" i="17" s="1"/>
  <c r="AY281" i="17"/>
  <c r="AX281" i="17"/>
  <c r="AW281" i="17"/>
  <c r="AV281" i="17"/>
  <c r="AT281" i="17"/>
  <c r="AS281" i="17"/>
  <c r="AR281" i="17"/>
  <c r="AQ281" i="17"/>
  <c r="AP281" i="17"/>
  <c r="AO281" i="17"/>
  <c r="AN281" i="17"/>
  <c r="AM281" i="17"/>
  <c r="AL281" i="17"/>
  <c r="AK281" i="17"/>
  <c r="AJ281" i="17"/>
  <c r="AI281" i="17"/>
  <c r="AU281" i="17" s="1"/>
  <c r="AG281" i="17"/>
  <c r="P281" i="17"/>
  <c r="BK280" i="17"/>
  <c r="BJ280" i="17"/>
  <c r="BI280" i="17"/>
  <c r="BH280" i="17"/>
  <c r="BG280" i="17"/>
  <c r="BF280" i="17"/>
  <c r="BE280" i="17"/>
  <c r="BD280" i="17"/>
  <c r="BC280" i="17"/>
  <c r="BB280" i="17"/>
  <c r="BA280" i="17"/>
  <c r="AZ280" i="17"/>
  <c r="BL280" i="17" s="1"/>
  <c r="AY280" i="17"/>
  <c r="AX280" i="17"/>
  <c r="AW280" i="17"/>
  <c r="AV280" i="17"/>
  <c r="AT280" i="17"/>
  <c r="AS280" i="17"/>
  <c r="AR280" i="17"/>
  <c r="AQ280" i="17"/>
  <c r="AP280" i="17"/>
  <c r="AO280" i="17"/>
  <c r="AN280" i="17"/>
  <c r="AM280" i="17"/>
  <c r="AL280" i="17"/>
  <c r="AK280" i="17"/>
  <c r="AJ280" i="17"/>
  <c r="AI280" i="17"/>
  <c r="AU280" i="17" s="1"/>
  <c r="AG280" i="17"/>
  <c r="P280" i="17"/>
  <c r="BK279" i="17"/>
  <c r="BJ279" i="17"/>
  <c r="BI279" i="17"/>
  <c r="BH279" i="17"/>
  <c r="BG279" i="17"/>
  <c r="BF279" i="17"/>
  <c r="BE279" i="17"/>
  <c r="BD279" i="17"/>
  <c r="BC279" i="17"/>
  <c r="BB279" i="17"/>
  <c r="BA279" i="17"/>
  <c r="AZ279" i="17"/>
  <c r="BL279" i="17" s="1"/>
  <c r="AY279" i="17"/>
  <c r="AX279" i="17"/>
  <c r="AW279" i="17"/>
  <c r="AV279" i="17"/>
  <c r="AT279" i="17"/>
  <c r="AS279" i="17"/>
  <c r="AR279" i="17"/>
  <c r="AQ279" i="17"/>
  <c r="AP279" i="17"/>
  <c r="AO279" i="17"/>
  <c r="AN279" i="17"/>
  <c r="AM279" i="17"/>
  <c r="AL279" i="17"/>
  <c r="AK279" i="17"/>
  <c r="AJ279" i="17"/>
  <c r="AI279" i="17"/>
  <c r="AU279" i="17" s="1"/>
  <c r="AG279" i="17"/>
  <c r="P279" i="17"/>
  <c r="BK278" i="17"/>
  <c r="BJ278" i="17"/>
  <c r="BI278" i="17"/>
  <c r="BH278" i="17"/>
  <c r="BG278" i="17"/>
  <c r="BF278" i="17"/>
  <c r="BE278" i="17"/>
  <c r="BD278" i="17"/>
  <c r="BC278" i="17"/>
  <c r="BB278" i="17"/>
  <c r="BA278" i="17"/>
  <c r="AZ278" i="17"/>
  <c r="BL278" i="17" s="1"/>
  <c r="AY278" i="17"/>
  <c r="AX278" i="17"/>
  <c r="AW278" i="17"/>
  <c r="AV278" i="17"/>
  <c r="AT278" i="17"/>
  <c r="AS278" i="17"/>
  <c r="AR278" i="17"/>
  <c r="AQ278" i="17"/>
  <c r="AP278" i="17"/>
  <c r="AO278" i="17"/>
  <c r="AN278" i="17"/>
  <c r="AM278" i="17"/>
  <c r="AL278" i="17"/>
  <c r="AK278" i="17"/>
  <c r="AJ278" i="17"/>
  <c r="AI278" i="17"/>
  <c r="AU278" i="17" s="1"/>
  <c r="AG278" i="17"/>
  <c r="P278" i="17"/>
  <c r="BK277" i="17"/>
  <c r="BJ277" i="17"/>
  <c r="BI277" i="17"/>
  <c r="BH277" i="17"/>
  <c r="BG277" i="17"/>
  <c r="BF277" i="17"/>
  <c r="BE277" i="17"/>
  <c r="BD277" i="17"/>
  <c r="BC277" i="17"/>
  <c r="BB277" i="17"/>
  <c r="BA277" i="17"/>
  <c r="AZ277" i="17"/>
  <c r="BL277" i="17" s="1"/>
  <c r="AY277" i="17"/>
  <c r="AX277" i="17"/>
  <c r="AW277" i="17"/>
  <c r="AV277" i="17"/>
  <c r="AT277" i="17"/>
  <c r="AS277" i="17"/>
  <c r="AR277" i="17"/>
  <c r="AQ277" i="17"/>
  <c r="AP277" i="17"/>
  <c r="AO277" i="17"/>
  <c r="AN277" i="17"/>
  <c r="AM277" i="17"/>
  <c r="AL277" i="17"/>
  <c r="AK277" i="17"/>
  <c r="AJ277" i="17"/>
  <c r="AI277" i="17"/>
  <c r="AU277" i="17" s="1"/>
  <c r="AG277" i="17"/>
  <c r="P277" i="17"/>
  <c r="BK276" i="17"/>
  <c r="BJ276" i="17"/>
  <c r="BI276" i="17"/>
  <c r="BH276" i="17"/>
  <c r="BG276" i="17"/>
  <c r="BF276" i="17"/>
  <c r="BE276" i="17"/>
  <c r="BD276" i="17"/>
  <c r="BC276" i="17"/>
  <c r="BB276" i="17"/>
  <c r="BA276" i="17"/>
  <c r="AZ276" i="17"/>
  <c r="BL276" i="17" s="1"/>
  <c r="AY276" i="17"/>
  <c r="AX276" i="17"/>
  <c r="AW276" i="17"/>
  <c r="AV276" i="17"/>
  <c r="AT276" i="17"/>
  <c r="AS276" i="17"/>
  <c r="AR276" i="17"/>
  <c r="AQ276" i="17"/>
  <c r="AP276" i="17"/>
  <c r="AO276" i="17"/>
  <c r="AN276" i="17"/>
  <c r="AM276" i="17"/>
  <c r="AL276" i="17"/>
  <c r="AK276" i="17"/>
  <c r="AJ276" i="17"/>
  <c r="AI276" i="17"/>
  <c r="AU276" i="17" s="1"/>
  <c r="AG276" i="17"/>
  <c r="P276" i="17"/>
  <c r="BK275" i="17"/>
  <c r="BJ275" i="17"/>
  <c r="BI275" i="17"/>
  <c r="BH275" i="17"/>
  <c r="BG275" i="17"/>
  <c r="BF275" i="17"/>
  <c r="BE275" i="17"/>
  <c r="BD275" i="17"/>
  <c r="BC275" i="17"/>
  <c r="BB275" i="17"/>
  <c r="BA275" i="17"/>
  <c r="AZ275" i="17"/>
  <c r="BL275" i="17" s="1"/>
  <c r="AY275" i="17"/>
  <c r="AX275" i="17"/>
  <c r="AW275" i="17"/>
  <c r="AV275" i="17"/>
  <c r="AT275" i="17"/>
  <c r="AS275" i="17"/>
  <c r="AR275" i="17"/>
  <c r="AQ275" i="17"/>
  <c r="AP275" i="17"/>
  <c r="AO275" i="17"/>
  <c r="AN275" i="17"/>
  <c r="AM275" i="17"/>
  <c r="AL275" i="17"/>
  <c r="AK275" i="17"/>
  <c r="AJ275" i="17"/>
  <c r="AI275" i="17"/>
  <c r="AU275" i="17" s="1"/>
  <c r="AG275" i="17"/>
  <c r="P275" i="17"/>
  <c r="BK274" i="17"/>
  <c r="BJ274" i="17"/>
  <c r="BI274" i="17"/>
  <c r="BH274" i="17"/>
  <c r="BG274" i="17"/>
  <c r="BF274" i="17"/>
  <c r="BE274" i="17"/>
  <c r="BD274" i="17"/>
  <c r="BC274" i="17"/>
  <c r="BB274" i="17"/>
  <c r="BA274" i="17"/>
  <c r="AZ274" i="17"/>
  <c r="BL274" i="17" s="1"/>
  <c r="AY274" i="17"/>
  <c r="AX274" i="17"/>
  <c r="AW274" i="17"/>
  <c r="AV274" i="17"/>
  <c r="AT274" i="17"/>
  <c r="AS274" i="17"/>
  <c r="AR274" i="17"/>
  <c r="AQ274" i="17"/>
  <c r="AP274" i="17"/>
  <c r="AO274" i="17"/>
  <c r="AN274" i="17"/>
  <c r="AM274" i="17"/>
  <c r="AL274" i="17"/>
  <c r="AK274" i="17"/>
  <c r="AJ274" i="17"/>
  <c r="AI274" i="17"/>
  <c r="AU274" i="17" s="1"/>
  <c r="AG274" i="17"/>
  <c r="P274" i="17"/>
  <c r="BK273" i="17"/>
  <c r="BJ273" i="17"/>
  <c r="BI273" i="17"/>
  <c r="BH273" i="17"/>
  <c r="BG273" i="17"/>
  <c r="BF273" i="17"/>
  <c r="BE273" i="17"/>
  <c r="BD273" i="17"/>
  <c r="BC273" i="17"/>
  <c r="BB273" i="17"/>
  <c r="BA273" i="17"/>
  <c r="AZ273" i="17"/>
  <c r="BL273" i="17" s="1"/>
  <c r="AY273" i="17"/>
  <c r="AX273" i="17"/>
  <c r="AW273" i="17"/>
  <c r="AV273" i="17"/>
  <c r="AT273" i="17"/>
  <c r="AS273" i="17"/>
  <c r="AR273" i="17"/>
  <c r="AQ273" i="17"/>
  <c r="AP273" i="17"/>
  <c r="AO273" i="17"/>
  <c r="AN273" i="17"/>
  <c r="AM273" i="17"/>
  <c r="AL273" i="17"/>
  <c r="AK273" i="17"/>
  <c r="AJ273" i="17"/>
  <c r="AI273" i="17"/>
  <c r="AU273" i="17" s="1"/>
  <c r="AG273" i="17"/>
  <c r="P273" i="17"/>
  <c r="BK272" i="17"/>
  <c r="BJ272" i="17"/>
  <c r="BI272" i="17"/>
  <c r="BH272" i="17"/>
  <c r="BG272" i="17"/>
  <c r="BF272" i="17"/>
  <c r="BE272" i="17"/>
  <c r="BD272" i="17"/>
  <c r="BC272" i="17"/>
  <c r="BB272" i="17"/>
  <c r="BA272" i="17"/>
  <c r="AZ272" i="17"/>
  <c r="BL272" i="17" s="1"/>
  <c r="AY272" i="17"/>
  <c r="AX272" i="17"/>
  <c r="AW272" i="17"/>
  <c r="AV272" i="17"/>
  <c r="AT272" i="17"/>
  <c r="AS272" i="17"/>
  <c r="AR272" i="17"/>
  <c r="AQ272" i="17"/>
  <c r="AP272" i="17"/>
  <c r="AO272" i="17"/>
  <c r="AN272" i="17"/>
  <c r="AM272" i="17"/>
  <c r="AL272" i="17"/>
  <c r="AK272" i="17"/>
  <c r="AJ272" i="17"/>
  <c r="AI272" i="17"/>
  <c r="AU272" i="17" s="1"/>
  <c r="AG272" i="17"/>
  <c r="P272" i="17"/>
  <c r="BK271" i="17"/>
  <c r="BJ271" i="17"/>
  <c r="BI271" i="17"/>
  <c r="BH271" i="17"/>
  <c r="BG271" i="17"/>
  <c r="BF271" i="17"/>
  <c r="BE271" i="17"/>
  <c r="BD271" i="17"/>
  <c r="BC271" i="17"/>
  <c r="BB271" i="17"/>
  <c r="BA271" i="17"/>
  <c r="AZ271" i="17"/>
  <c r="BL271" i="17" s="1"/>
  <c r="AY271" i="17"/>
  <c r="AX271" i="17"/>
  <c r="AW271" i="17"/>
  <c r="AV271" i="17"/>
  <c r="AT271" i="17"/>
  <c r="AS271" i="17"/>
  <c r="AR271" i="17"/>
  <c r="AQ271" i="17"/>
  <c r="AP271" i="17"/>
  <c r="AO271" i="17"/>
  <c r="AN271" i="17"/>
  <c r="AM271" i="17"/>
  <c r="AL271" i="17"/>
  <c r="AK271" i="17"/>
  <c r="AJ271" i="17"/>
  <c r="AI271" i="17"/>
  <c r="AU271" i="17" s="1"/>
  <c r="AG271" i="17"/>
  <c r="P271" i="17"/>
  <c r="BK270" i="17"/>
  <c r="BJ270" i="17"/>
  <c r="BI270" i="17"/>
  <c r="BH270" i="17"/>
  <c r="BG270" i="17"/>
  <c r="BF270" i="17"/>
  <c r="BE270" i="17"/>
  <c r="BD270" i="17"/>
  <c r="BC270" i="17"/>
  <c r="BB270" i="17"/>
  <c r="BA270" i="17"/>
  <c r="AZ270" i="17"/>
  <c r="BL270" i="17" s="1"/>
  <c r="AY270" i="17"/>
  <c r="AX270" i="17"/>
  <c r="AW270" i="17"/>
  <c r="AV270" i="17"/>
  <c r="AT270" i="17"/>
  <c r="AS270" i="17"/>
  <c r="AR270" i="17"/>
  <c r="AQ270" i="17"/>
  <c r="AP270" i="17"/>
  <c r="AO270" i="17"/>
  <c r="AN270" i="17"/>
  <c r="AM270" i="17"/>
  <c r="AL270" i="17"/>
  <c r="AK270" i="17"/>
  <c r="AJ270" i="17"/>
  <c r="AI270" i="17"/>
  <c r="AU270" i="17" s="1"/>
  <c r="AG270" i="17"/>
  <c r="P270" i="17"/>
  <c r="BK269" i="17"/>
  <c r="BJ269" i="17"/>
  <c r="BI269" i="17"/>
  <c r="BH269" i="17"/>
  <c r="BG269" i="17"/>
  <c r="BF269" i="17"/>
  <c r="BE269" i="17"/>
  <c r="BD269" i="17"/>
  <c r="BC269" i="17"/>
  <c r="BB269" i="17"/>
  <c r="BA269" i="17"/>
  <c r="AZ269" i="17"/>
  <c r="BL269" i="17" s="1"/>
  <c r="AY269" i="17"/>
  <c r="AX269" i="17"/>
  <c r="AW269" i="17"/>
  <c r="AV269" i="17"/>
  <c r="AT269" i="17"/>
  <c r="AS269" i="17"/>
  <c r="AR269" i="17"/>
  <c r="AQ269" i="17"/>
  <c r="AP269" i="17"/>
  <c r="AO269" i="17"/>
  <c r="AN269" i="17"/>
  <c r="AM269" i="17"/>
  <c r="AL269" i="17"/>
  <c r="AK269" i="17"/>
  <c r="AJ269" i="17"/>
  <c r="AI269" i="17"/>
  <c r="AU269" i="17" s="1"/>
  <c r="AG269" i="17"/>
  <c r="P269" i="17"/>
  <c r="BK268" i="17"/>
  <c r="BJ268" i="17"/>
  <c r="BI268" i="17"/>
  <c r="BH268" i="17"/>
  <c r="BG268" i="17"/>
  <c r="BF268" i="17"/>
  <c r="BE268" i="17"/>
  <c r="BD268" i="17"/>
  <c r="BC268" i="17"/>
  <c r="BB268" i="17"/>
  <c r="BA268" i="17"/>
  <c r="AZ268" i="17"/>
  <c r="BL268" i="17" s="1"/>
  <c r="AY268" i="17"/>
  <c r="AX268" i="17"/>
  <c r="AW268" i="17"/>
  <c r="AV268" i="17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AU268" i="17" s="1"/>
  <c r="AG268" i="17"/>
  <c r="P268" i="17"/>
  <c r="BK267" i="17"/>
  <c r="BJ267" i="17"/>
  <c r="BI267" i="17"/>
  <c r="BH267" i="17"/>
  <c r="BG267" i="17"/>
  <c r="BF267" i="17"/>
  <c r="BE267" i="17"/>
  <c r="BD267" i="17"/>
  <c r="BC267" i="17"/>
  <c r="BB267" i="17"/>
  <c r="BA267" i="17"/>
  <c r="AZ267" i="17"/>
  <c r="BL267" i="17" s="1"/>
  <c r="AY267" i="17"/>
  <c r="AX267" i="17"/>
  <c r="AW267" i="17"/>
  <c r="AV267" i="17"/>
  <c r="AT267" i="17"/>
  <c r="AS267" i="17"/>
  <c r="AR267" i="17"/>
  <c r="AQ267" i="17"/>
  <c r="AP267" i="17"/>
  <c r="AO267" i="17"/>
  <c r="AN267" i="17"/>
  <c r="AM267" i="17"/>
  <c r="AL267" i="17"/>
  <c r="AK267" i="17"/>
  <c r="AJ267" i="17"/>
  <c r="AI267" i="17"/>
  <c r="AU267" i="17" s="1"/>
  <c r="AG267" i="17"/>
  <c r="P267" i="17"/>
  <c r="BK266" i="17"/>
  <c r="BJ266" i="17"/>
  <c r="BI266" i="17"/>
  <c r="BH266" i="17"/>
  <c r="BG266" i="17"/>
  <c r="BF266" i="17"/>
  <c r="BE266" i="17"/>
  <c r="BD266" i="17"/>
  <c r="BC266" i="17"/>
  <c r="BB266" i="17"/>
  <c r="BA266" i="17"/>
  <c r="AZ266" i="17"/>
  <c r="BL266" i="17" s="1"/>
  <c r="AY266" i="17"/>
  <c r="AX266" i="17"/>
  <c r="AW266" i="17"/>
  <c r="AV266" i="17"/>
  <c r="AT266" i="17"/>
  <c r="AS266" i="17"/>
  <c r="AR266" i="17"/>
  <c r="AQ266" i="17"/>
  <c r="AP266" i="17"/>
  <c r="AO266" i="17"/>
  <c r="AN266" i="17"/>
  <c r="AM266" i="17"/>
  <c r="AL266" i="17"/>
  <c r="AK266" i="17"/>
  <c r="AJ266" i="17"/>
  <c r="AI266" i="17"/>
  <c r="AU266" i="17" s="1"/>
  <c r="AG266" i="17"/>
  <c r="P266" i="17"/>
  <c r="BK265" i="17"/>
  <c r="BJ265" i="17"/>
  <c r="BI265" i="17"/>
  <c r="BH265" i="17"/>
  <c r="BG265" i="17"/>
  <c r="BF265" i="17"/>
  <c r="BE265" i="17"/>
  <c r="BD265" i="17"/>
  <c r="BC265" i="17"/>
  <c r="BB265" i="17"/>
  <c r="BA265" i="17"/>
  <c r="AZ265" i="17"/>
  <c r="BL265" i="17" s="1"/>
  <c r="AY265" i="17"/>
  <c r="AX265" i="17"/>
  <c r="AW265" i="17"/>
  <c r="AV265" i="17"/>
  <c r="AT265" i="17"/>
  <c r="AS265" i="17"/>
  <c r="AR265" i="17"/>
  <c r="AQ265" i="17"/>
  <c r="AP265" i="17"/>
  <c r="AO265" i="17"/>
  <c r="AN265" i="17"/>
  <c r="AM265" i="17"/>
  <c r="AL265" i="17"/>
  <c r="AK265" i="17"/>
  <c r="AJ265" i="17"/>
  <c r="AI265" i="17"/>
  <c r="AU265" i="17" s="1"/>
  <c r="AG265" i="17"/>
  <c r="P265" i="17"/>
  <c r="BK264" i="17"/>
  <c r="BJ264" i="17"/>
  <c r="BI264" i="17"/>
  <c r="BH264" i="17"/>
  <c r="BG264" i="17"/>
  <c r="BF264" i="17"/>
  <c r="BE264" i="17"/>
  <c r="BD264" i="17"/>
  <c r="BC264" i="17"/>
  <c r="BB264" i="17"/>
  <c r="BA264" i="17"/>
  <c r="AZ264" i="17"/>
  <c r="BL264" i="17" s="1"/>
  <c r="AY264" i="17"/>
  <c r="AX264" i="17"/>
  <c r="AW264" i="17"/>
  <c r="AV264" i="17"/>
  <c r="AT264" i="17"/>
  <c r="AS264" i="17"/>
  <c r="AR264" i="17"/>
  <c r="AQ264" i="17"/>
  <c r="AP264" i="17"/>
  <c r="AO264" i="17"/>
  <c r="AN264" i="17"/>
  <c r="AM264" i="17"/>
  <c r="AL264" i="17"/>
  <c r="AK264" i="17"/>
  <c r="AJ264" i="17"/>
  <c r="AI264" i="17"/>
  <c r="AU264" i="17" s="1"/>
  <c r="AG264" i="17"/>
  <c r="P264" i="17"/>
  <c r="BK263" i="17"/>
  <c r="BJ263" i="17"/>
  <c r="BI263" i="17"/>
  <c r="BH263" i="17"/>
  <c r="BG263" i="17"/>
  <c r="BF263" i="17"/>
  <c r="BE263" i="17"/>
  <c r="BD263" i="17"/>
  <c r="BC263" i="17"/>
  <c r="BB263" i="17"/>
  <c r="BA263" i="17"/>
  <c r="AZ263" i="17"/>
  <c r="BL263" i="17" s="1"/>
  <c r="AY263" i="17"/>
  <c r="AX263" i="17"/>
  <c r="AW263" i="17"/>
  <c r="AV263" i="17"/>
  <c r="AT263" i="17"/>
  <c r="AS263" i="17"/>
  <c r="AR263" i="17"/>
  <c r="AQ263" i="17"/>
  <c r="AP263" i="17"/>
  <c r="AO263" i="17"/>
  <c r="AN263" i="17"/>
  <c r="AM263" i="17"/>
  <c r="AL263" i="17"/>
  <c r="AK263" i="17"/>
  <c r="AJ263" i="17"/>
  <c r="AI263" i="17"/>
  <c r="AU263" i="17" s="1"/>
  <c r="AG263" i="17"/>
  <c r="P263" i="17"/>
  <c r="BK262" i="17"/>
  <c r="BJ262" i="17"/>
  <c r="BI262" i="17"/>
  <c r="BH262" i="17"/>
  <c r="BG262" i="17"/>
  <c r="BF262" i="17"/>
  <c r="BE262" i="17"/>
  <c r="BD262" i="17"/>
  <c r="BC262" i="17"/>
  <c r="BB262" i="17"/>
  <c r="BA262" i="17"/>
  <c r="AZ262" i="17"/>
  <c r="BL262" i="17" s="1"/>
  <c r="AY262" i="17"/>
  <c r="AX262" i="17"/>
  <c r="AW262" i="17"/>
  <c r="AV262" i="17"/>
  <c r="AT262" i="17"/>
  <c r="AS262" i="17"/>
  <c r="AR262" i="17"/>
  <c r="AQ262" i="17"/>
  <c r="AP262" i="17"/>
  <c r="AO262" i="17"/>
  <c r="AN262" i="17"/>
  <c r="AM262" i="17"/>
  <c r="AL262" i="17"/>
  <c r="AK262" i="17"/>
  <c r="AJ262" i="17"/>
  <c r="AI262" i="17"/>
  <c r="AU262" i="17" s="1"/>
  <c r="AG262" i="17"/>
  <c r="P262" i="17"/>
  <c r="BK261" i="17"/>
  <c r="BJ261" i="17"/>
  <c r="BI261" i="17"/>
  <c r="BH261" i="17"/>
  <c r="BG261" i="17"/>
  <c r="BF261" i="17"/>
  <c r="BE261" i="17"/>
  <c r="BD261" i="17"/>
  <c r="BC261" i="17"/>
  <c r="BB261" i="17"/>
  <c r="BA261" i="17"/>
  <c r="AZ261" i="17"/>
  <c r="BL261" i="17" s="1"/>
  <c r="AY261" i="17"/>
  <c r="AX261" i="17"/>
  <c r="AW261" i="17"/>
  <c r="AV261" i="17"/>
  <c r="AT261" i="17"/>
  <c r="AS261" i="17"/>
  <c r="AR261" i="17"/>
  <c r="AQ261" i="17"/>
  <c r="AP261" i="17"/>
  <c r="AO261" i="17"/>
  <c r="AN261" i="17"/>
  <c r="AM261" i="17"/>
  <c r="AL261" i="17"/>
  <c r="AK261" i="17"/>
  <c r="AJ261" i="17"/>
  <c r="AI261" i="17"/>
  <c r="AU261" i="17" s="1"/>
  <c r="AG261" i="17"/>
  <c r="P261" i="17"/>
  <c r="BK260" i="17"/>
  <c r="BJ260" i="17"/>
  <c r="BI260" i="17"/>
  <c r="BH260" i="17"/>
  <c r="BG260" i="17"/>
  <c r="BF260" i="17"/>
  <c r="BE260" i="17"/>
  <c r="BD260" i="17"/>
  <c r="BC260" i="17"/>
  <c r="BB260" i="17"/>
  <c r="BA260" i="17"/>
  <c r="AZ260" i="17"/>
  <c r="BL260" i="17" s="1"/>
  <c r="AY260" i="17"/>
  <c r="AX260" i="17"/>
  <c r="AW260" i="17"/>
  <c r="AV260" i="17"/>
  <c r="AT260" i="17"/>
  <c r="AS260" i="17"/>
  <c r="AR260" i="17"/>
  <c r="AQ260" i="17"/>
  <c r="AP260" i="17"/>
  <c r="AO260" i="17"/>
  <c r="AN260" i="17"/>
  <c r="AM260" i="17"/>
  <c r="AL260" i="17"/>
  <c r="AK260" i="17"/>
  <c r="AJ260" i="17"/>
  <c r="AI260" i="17"/>
  <c r="AU260" i="17" s="1"/>
  <c r="AG260" i="17"/>
  <c r="P260" i="17"/>
  <c r="BK259" i="17"/>
  <c r="BJ259" i="17"/>
  <c r="BI259" i="17"/>
  <c r="BH259" i="17"/>
  <c r="BG259" i="17"/>
  <c r="BF259" i="17"/>
  <c r="BE259" i="17"/>
  <c r="BD259" i="17"/>
  <c r="BC259" i="17"/>
  <c r="BB259" i="17"/>
  <c r="BA259" i="17"/>
  <c r="AZ259" i="17"/>
  <c r="BL259" i="17" s="1"/>
  <c r="AY259" i="17"/>
  <c r="AX259" i="17"/>
  <c r="AW259" i="17"/>
  <c r="AV259" i="17"/>
  <c r="AT259" i="17"/>
  <c r="AS259" i="17"/>
  <c r="AR259" i="17"/>
  <c r="AQ259" i="17"/>
  <c r="AP259" i="17"/>
  <c r="AO259" i="17"/>
  <c r="AN259" i="17"/>
  <c r="AM259" i="17"/>
  <c r="AL259" i="17"/>
  <c r="AK259" i="17"/>
  <c r="AJ259" i="17"/>
  <c r="AI259" i="17"/>
  <c r="AU259" i="17" s="1"/>
  <c r="AG259" i="17"/>
  <c r="P259" i="17"/>
  <c r="BK258" i="17"/>
  <c r="BJ258" i="17"/>
  <c r="BI258" i="17"/>
  <c r="BH258" i="17"/>
  <c r="BG258" i="17"/>
  <c r="BF258" i="17"/>
  <c r="BE258" i="17"/>
  <c r="BD258" i="17"/>
  <c r="BC258" i="17"/>
  <c r="BB258" i="17"/>
  <c r="BA258" i="17"/>
  <c r="AZ258" i="17"/>
  <c r="BL258" i="17" s="1"/>
  <c r="AY258" i="17"/>
  <c r="AX258" i="17"/>
  <c r="AW258" i="17"/>
  <c r="AV258" i="17"/>
  <c r="AT258" i="17"/>
  <c r="AS258" i="17"/>
  <c r="AR258" i="17"/>
  <c r="AQ258" i="17"/>
  <c r="AP258" i="17"/>
  <c r="AO258" i="17"/>
  <c r="AN258" i="17"/>
  <c r="AM258" i="17"/>
  <c r="AL258" i="17"/>
  <c r="AK258" i="17"/>
  <c r="AJ258" i="17"/>
  <c r="AI258" i="17"/>
  <c r="AU258" i="17" s="1"/>
  <c r="AG258" i="17"/>
  <c r="P258" i="17"/>
  <c r="BK257" i="17"/>
  <c r="BJ257" i="17"/>
  <c r="BI257" i="17"/>
  <c r="BH257" i="17"/>
  <c r="BG257" i="17"/>
  <c r="BF257" i="17"/>
  <c r="BE257" i="17"/>
  <c r="BD257" i="17"/>
  <c r="BC257" i="17"/>
  <c r="BB257" i="17"/>
  <c r="BA257" i="17"/>
  <c r="AZ257" i="17"/>
  <c r="BL257" i="17" s="1"/>
  <c r="AY257" i="17"/>
  <c r="AX257" i="17"/>
  <c r="AW257" i="17"/>
  <c r="AV257" i="17"/>
  <c r="AT257" i="17"/>
  <c r="AS257" i="17"/>
  <c r="AR257" i="17"/>
  <c r="AQ257" i="17"/>
  <c r="AP257" i="17"/>
  <c r="AO257" i="17"/>
  <c r="AN257" i="17"/>
  <c r="AM257" i="17"/>
  <c r="AL257" i="17"/>
  <c r="AK257" i="17"/>
  <c r="AJ257" i="17"/>
  <c r="AI257" i="17"/>
  <c r="AU257" i="17" s="1"/>
  <c r="AG257" i="17"/>
  <c r="P257" i="17"/>
  <c r="BK256" i="17"/>
  <c r="BJ256" i="17"/>
  <c r="BI256" i="17"/>
  <c r="BH256" i="17"/>
  <c r="BG256" i="17"/>
  <c r="BF256" i="17"/>
  <c r="BE256" i="17"/>
  <c r="BD256" i="17"/>
  <c r="BC256" i="17"/>
  <c r="BB256" i="17"/>
  <c r="BA256" i="17"/>
  <c r="AZ256" i="17"/>
  <c r="BL256" i="17" s="1"/>
  <c r="AY256" i="17"/>
  <c r="AX256" i="17"/>
  <c r="AW256" i="17"/>
  <c r="AV256" i="17"/>
  <c r="AT256" i="17"/>
  <c r="AS256" i="17"/>
  <c r="AR256" i="17"/>
  <c r="AQ256" i="17"/>
  <c r="AP256" i="17"/>
  <c r="AO256" i="17"/>
  <c r="AN256" i="17"/>
  <c r="AM256" i="17"/>
  <c r="AL256" i="17"/>
  <c r="AK256" i="17"/>
  <c r="AJ256" i="17"/>
  <c r="AI256" i="17"/>
  <c r="AU256" i="17" s="1"/>
  <c r="AG256" i="17"/>
  <c r="P256" i="17"/>
  <c r="BK255" i="17"/>
  <c r="BJ255" i="17"/>
  <c r="BI255" i="17"/>
  <c r="BH255" i="17"/>
  <c r="BG255" i="17"/>
  <c r="BF255" i="17"/>
  <c r="BE255" i="17"/>
  <c r="BD255" i="17"/>
  <c r="BC255" i="17"/>
  <c r="BB255" i="17"/>
  <c r="BA255" i="17"/>
  <c r="AZ255" i="17"/>
  <c r="BL255" i="17" s="1"/>
  <c r="AY255" i="17"/>
  <c r="AX255" i="17"/>
  <c r="AW255" i="17"/>
  <c r="AV255" i="17"/>
  <c r="AT255" i="17"/>
  <c r="AS255" i="17"/>
  <c r="AR255" i="17"/>
  <c r="AQ255" i="17"/>
  <c r="AP255" i="17"/>
  <c r="AO255" i="17"/>
  <c r="AN255" i="17"/>
  <c r="AM255" i="17"/>
  <c r="AL255" i="17"/>
  <c r="AK255" i="17"/>
  <c r="AJ255" i="17"/>
  <c r="AI255" i="17"/>
  <c r="AU255" i="17" s="1"/>
  <c r="AG255" i="17"/>
  <c r="P255" i="17"/>
  <c r="BK254" i="17"/>
  <c r="BJ254" i="17"/>
  <c r="BI254" i="17"/>
  <c r="BH254" i="17"/>
  <c r="BG254" i="17"/>
  <c r="BF254" i="17"/>
  <c r="BE254" i="17"/>
  <c r="BD254" i="17"/>
  <c r="BC254" i="17"/>
  <c r="BB254" i="17"/>
  <c r="BA254" i="17"/>
  <c r="AZ254" i="17"/>
  <c r="BL254" i="17" s="1"/>
  <c r="AY254" i="17"/>
  <c r="AX254" i="17"/>
  <c r="AW254" i="17"/>
  <c r="AV254" i="17"/>
  <c r="AT254" i="17"/>
  <c r="AS254" i="17"/>
  <c r="AR254" i="17"/>
  <c r="AQ254" i="17"/>
  <c r="AP254" i="17"/>
  <c r="AO254" i="17"/>
  <c r="AN254" i="17"/>
  <c r="AM254" i="17"/>
  <c r="AL254" i="17"/>
  <c r="AK254" i="17"/>
  <c r="AJ254" i="17"/>
  <c r="AI254" i="17"/>
  <c r="AU254" i="17" s="1"/>
  <c r="AG254" i="17"/>
  <c r="P254" i="17"/>
  <c r="BK253" i="17"/>
  <c r="BJ253" i="17"/>
  <c r="BI253" i="17"/>
  <c r="BH253" i="17"/>
  <c r="BG253" i="17"/>
  <c r="BF253" i="17"/>
  <c r="BE253" i="17"/>
  <c r="BD253" i="17"/>
  <c r="BC253" i="17"/>
  <c r="BB253" i="17"/>
  <c r="BA253" i="17"/>
  <c r="AZ253" i="17"/>
  <c r="BL253" i="17" s="1"/>
  <c r="AY253" i="17"/>
  <c r="AX253" i="17"/>
  <c r="AW253" i="17"/>
  <c r="AV253" i="17"/>
  <c r="AT253" i="17"/>
  <c r="AS253" i="17"/>
  <c r="AR253" i="17"/>
  <c r="AQ253" i="17"/>
  <c r="AP253" i="17"/>
  <c r="AO253" i="17"/>
  <c r="AN253" i="17"/>
  <c r="AM253" i="17"/>
  <c r="AL253" i="17"/>
  <c r="AK253" i="17"/>
  <c r="AJ253" i="17"/>
  <c r="AI253" i="17"/>
  <c r="AU253" i="17" s="1"/>
  <c r="AG253" i="17"/>
  <c r="P253" i="17"/>
  <c r="BK252" i="17"/>
  <c r="BJ252" i="17"/>
  <c r="BI252" i="17"/>
  <c r="BH252" i="17"/>
  <c r="BG252" i="17"/>
  <c r="BF252" i="17"/>
  <c r="BE252" i="17"/>
  <c r="BD252" i="17"/>
  <c r="BC252" i="17"/>
  <c r="BB252" i="17"/>
  <c r="BA252" i="17"/>
  <c r="AZ252" i="17"/>
  <c r="BL252" i="17" s="1"/>
  <c r="AY252" i="17"/>
  <c r="AX252" i="17"/>
  <c r="AW252" i="17"/>
  <c r="AV252" i="17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AU252" i="17" s="1"/>
  <c r="AG252" i="17"/>
  <c r="P252" i="17"/>
  <c r="BK251" i="17"/>
  <c r="BJ251" i="17"/>
  <c r="BI251" i="17"/>
  <c r="BH251" i="17"/>
  <c r="BG251" i="17"/>
  <c r="BF251" i="17"/>
  <c r="BE251" i="17"/>
  <c r="BD251" i="17"/>
  <c r="BC251" i="17"/>
  <c r="BB251" i="17"/>
  <c r="BA251" i="17"/>
  <c r="AZ251" i="17"/>
  <c r="BL251" i="17" s="1"/>
  <c r="AY251" i="17"/>
  <c r="AX251" i="17"/>
  <c r="AW251" i="17"/>
  <c r="AV251" i="17"/>
  <c r="AT251" i="17"/>
  <c r="AS251" i="17"/>
  <c r="AR251" i="17"/>
  <c r="AQ251" i="17"/>
  <c r="AP251" i="17"/>
  <c r="AO251" i="17"/>
  <c r="AN251" i="17"/>
  <c r="AM251" i="17"/>
  <c r="AL251" i="17"/>
  <c r="AK251" i="17"/>
  <c r="AJ251" i="17"/>
  <c r="AI251" i="17"/>
  <c r="AU251" i="17" s="1"/>
  <c r="AG251" i="17"/>
  <c r="P251" i="17"/>
  <c r="BK250" i="17"/>
  <c r="BJ250" i="17"/>
  <c r="BI250" i="17"/>
  <c r="BH250" i="17"/>
  <c r="BG250" i="17"/>
  <c r="BF250" i="17"/>
  <c r="BE250" i="17"/>
  <c r="BD250" i="17"/>
  <c r="BC250" i="17"/>
  <c r="BB250" i="17"/>
  <c r="BA250" i="17"/>
  <c r="AZ250" i="17"/>
  <c r="BL250" i="17" s="1"/>
  <c r="AY250" i="17"/>
  <c r="AX250" i="17"/>
  <c r="AW250" i="17"/>
  <c r="AV250" i="17"/>
  <c r="AT250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AU250" i="17" s="1"/>
  <c r="AG250" i="17"/>
  <c r="P250" i="17"/>
  <c r="BK249" i="17"/>
  <c r="BJ249" i="17"/>
  <c r="BI249" i="17"/>
  <c r="BH249" i="17"/>
  <c r="BG249" i="17"/>
  <c r="BF249" i="17"/>
  <c r="BE249" i="17"/>
  <c r="BD249" i="17"/>
  <c r="BC249" i="17"/>
  <c r="BB249" i="17"/>
  <c r="BA249" i="17"/>
  <c r="AZ249" i="17"/>
  <c r="BL249" i="17" s="1"/>
  <c r="AY249" i="17"/>
  <c r="AX249" i="17"/>
  <c r="AW249" i="17"/>
  <c r="AV249" i="17"/>
  <c r="AT249" i="17"/>
  <c r="AS249" i="17"/>
  <c r="AR249" i="17"/>
  <c r="AQ249" i="17"/>
  <c r="AP249" i="17"/>
  <c r="AO249" i="17"/>
  <c r="AN249" i="17"/>
  <c r="AM249" i="17"/>
  <c r="AL249" i="17"/>
  <c r="AK249" i="17"/>
  <c r="AJ249" i="17"/>
  <c r="AI249" i="17"/>
  <c r="AU249" i="17" s="1"/>
  <c r="AG249" i="17"/>
  <c r="P249" i="17"/>
  <c r="BK248" i="17"/>
  <c r="BJ248" i="17"/>
  <c r="BI248" i="17"/>
  <c r="BH248" i="17"/>
  <c r="BG248" i="17"/>
  <c r="BF248" i="17"/>
  <c r="BE248" i="17"/>
  <c r="BD248" i="17"/>
  <c r="BC248" i="17"/>
  <c r="BB248" i="17"/>
  <c r="BA248" i="17"/>
  <c r="AZ248" i="17"/>
  <c r="BL248" i="17" s="1"/>
  <c r="AY248" i="17"/>
  <c r="AX248" i="17"/>
  <c r="AW248" i="17"/>
  <c r="AV248" i="17"/>
  <c r="AT248" i="17"/>
  <c r="AS248" i="17"/>
  <c r="AR248" i="17"/>
  <c r="AQ248" i="17"/>
  <c r="AP248" i="17"/>
  <c r="AO248" i="17"/>
  <c r="AN248" i="17"/>
  <c r="AM248" i="17"/>
  <c r="AL248" i="17"/>
  <c r="AK248" i="17"/>
  <c r="AJ248" i="17"/>
  <c r="AI248" i="17"/>
  <c r="AU248" i="17" s="1"/>
  <c r="AG248" i="17"/>
  <c r="P248" i="17"/>
  <c r="BK247" i="17"/>
  <c r="BJ247" i="17"/>
  <c r="BI247" i="17"/>
  <c r="BH247" i="17"/>
  <c r="BG247" i="17"/>
  <c r="BF247" i="17"/>
  <c r="BE247" i="17"/>
  <c r="BD247" i="17"/>
  <c r="BC247" i="17"/>
  <c r="BB247" i="17"/>
  <c r="BA247" i="17"/>
  <c r="AZ247" i="17"/>
  <c r="BL247" i="17" s="1"/>
  <c r="AY247" i="17"/>
  <c r="AX247" i="17"/>
  <c r="AW247" i="17"/>
  <c r="AV247" i="17"/>
  <c r="AT247" i="17"/>
  <c r="AS247" i="17"/>
  <c r="AR247" i="17"/>
  <c r="AQ247" i="17"/>
  <c r="AP247" i="17"/>
  <c r="AO247" i="17"/>
  <c r="AN247" i="17"/>
  <c r="AM247" i="17"/>
  <c r="AL247" i="17"/>
  <c r="AK247" i="17"/>
  <c r="AJ247" i="17"/>
  <c r="AI247" i="17"/>
  <c r="AU247" i="17" s="1"/>
  <c r="AG247" i="17"/>
  <c r="P247" i="17"/>
  <c r="BK246" i="17"/>
  <c r="BJ246" i="17"/>
  <c r="BI246" i="17"/>
  <c r="BH246" i="17"/>
  <c r="BG246" i="17"/>
  <c r="BF246" i="17"/>
  <c r="BE246" i="17"/>
  <c r="BD246" i="17"/>
  <c r="BC246" i="17"/>
  <c r="BB246" i="17"/>
  <c r="BA246" i="17"/>
  <c r="AZ246" i="17"/>
  <c r="BL246" i="17" s="1"/>
  <c r="AY246" i="17"/>
  <c r="AX246" i="17"/>
  <c r="AW246" i="17"/>
  <c r="AV246" i="17"/>
  <c r="AT246" i="17"/>
  <c r="AS246" i="17"/>
  <c r="AR246" i="17"/>
  <c r="AQ246" i="17"/>
  <c r="AP246" i="17"/>
  <c r="AO246" i="17"/>
  <c r="AN246" i="17"/>
  <c r="AM246" i="17"/>
  <c r="AL246" i="17"/>
  <c r="AK246" i="17"/>
  <c r="AJ246" i="17"/>
  <c r="AI246" i="17"/>
  <c r="AU246" i="17" s="1"/>
  <c r="AG246" i="17"/>
  <c r="P246" i="17"/>
  <c r="BK245" i="17"/>
  <c r="BJ245" i="17"/>
  <c r="BI245" i="17"/>
  <c r="BH245" i="17"/>
  <c r="BG245" i="17"/>
  <c r="BF245" i="17"/>
  <c r="BE245" i="17"/>
  <c r="BD245" i="17"/>
  <c r="BC245" i="17"/>
  <c r="BB245" i="17"/>
  <c r="BA245" i="17"/>
  <c r="AZ245" i="17"/>
  <c r="BL245" i="17" s="1"/>
  <c r="AY245" i="17"/>
  <c r="AX245" i="17"/>
  <c r="AW245" i="17"/>
  <c r="AV245" i="17"/>
  <c r="AT245" i="17"/>
  <c r="AS245" i="17"/>
  <c r="AR245" i="17"/>
  <c r="AQ245" i="17"/>
  <c r="AP245" i="17"/>
  <c r="AO245" i="17"/>
  <c r="AN245" i="17"/>
  <c r="AM245" i="17"/>
  <c r="AL245" i="17"/>
  <c r="AK245" i="17"/>
  <c r="AJ245" i="17"/>
  <c r="AI245" i="17"/>
  <c r="AU245" i="17" s="1"/>
  <c r="AG245" i="17"/>
  <c r="P245" i="17"/>
  <c r="BK244" i="17"/>
  <c r="BJ244" i="17"/>
  <c r="BI244" i="17"/>
  <c r="BH244" i="17"/>
  <c r="BG244" i="17"/>
  <c r="BF244" i="17"/>
  <c r="BE244" i="17"/>
  <c r="BD244" i="17"/>
  <c r="BC244" i="17"/>
  <c r="BB244" i="17"/>
  <c r="BA244" i="17"/>
  <c r="AZ244" i="17"/>
  <c r="BL244" i="17" s="1"/>
  <c r="AY244" i="17"/>
  <c r="AX244" i="17"/>
  <c r="AW244" i="17"/>
  <c r="AV244" i="17"/>
  <c r="AT244" i="17"/>
  <c r="AS244" i="17"/>
  <c r="AR244" i="17"/>
  <c r="AQ244" i="17"/>
  <c r="AP244" i="17"/>
  <c r="AO244" i="17"/>
  <c r="AN244" i="17"/>
  <c r="AM244" i="17"/>
  <c r="AL244" i="17"/>
  <c r="AK244" i="17"/>
  <c r="AJ244" i="17"/>
  <c r="AI244" i="17"/>
  <c r="AU244" i="17" s="1"/>
  <c r="AG244" i="17"/>
  <c r="P244" i="17"/>
  <c r="BK243" i="17"/>
  <c r="BJ243" i="17"/>
  <c r="BI243" i="17"/>
  <c r="BH243" i="17"/>
  <c r="BG243" i="17"/>
  <c r="BF243" i="17"/>
  <c r="BE243" i="17"/>
  <c r="BD243" i="17"/>
  <c r="BC243" i="17"/>
  <c r="BB243" i="17"/>
  <c r="BA243" i="17"/>
  <c r="AZ243" i="17"/>
  <c r="BL243" i="17" s="1"/>
  <c r="AY243" i="17"/>
  <c r="AX243" i="17"/>
  <c r="AW243" i="17"/>
  <c r="AV243" i="17"/>
  <c r="AT243" i="17"/>
  <c r="AS243" i="17"/>
  <c r="AR243" i="17"/>
  <c r="AQ243" i="17"/>
  <c r="AP243" i="17"/>
  <c r="AO243" i="17"/>
  <c r="AN243" i="17"/>
  <c r="AM243" i="17"/>
  <c r="AL243" i="17"/>
  <c r="AK243" i="17"/>
  <c r="AJ243" i="17"/>
  <c r="AI243" i="17"/>
  <c r="AU243" i="17" s="1"/>
  <c r="AG243" i="17"/>
  <c r="P243" i="17"/>
  <c r="BK242" i="17"/>
  <c r="BJ242" i="17"/>
  <c r="BI242" i="17"/>
  <c r="BH242" i="17"/>
  <c r="BG242" i="17"/>
  <c r="BF242" i="17"/>
  <c r="BE242" i="17"/>
  <c r="BD242" i="17"/>
  <c r="BC242" i="17"/>
  <c r="BB242" i="17"/>
  <c r="BA242" i="17"/>
  <c r="AZ242" i="17"/>
  <c r="BL242" i="17" s="1"/>
  <c r="AY242" i="17"/>
  <c r="AX242" i="17"/>
  <c r="AW242" i="17"/>
  <c r="AV242" i="17"/>
  <c r="AT242" i="17"/>
  <c r="AS242" i="17"/>
  <c r="AR242" i="17"/>
  <c r="AQ242" i="17"/>
  <c r="AP242" i="17"/>
  <c r="AO242" i="17"/>
  <c r="AN242" i="17"/>
  <c r="AM242" i="17"/>
  <c r="AL242" i="17"/>
  <c r="AK242" i="17"/>
  <c r="AJ242" i="17"/>
  <c r="AI242" i="17"/>
  <c r="AU242" i="17" s="1"/>
  <c r="AG242" i="17"/>
  <c r="P242" i="17"/>
  <c r="BK241" i="17"/>
  <c r="BJ241" i="17"/>
  <c r="BI241" i="17"/>
  <c r="BH241" i="17"/>
  <c r="BG241" i="17"/>
  <c r="BF241" i="17"/>
  <c r="BE241" i="17"/>
  <c r="BD241" i="17"/>
  <c r="BC241" i="17"/>
  <c r="BB241" i="17"/>
  <c r="BA241" i="17"/>
  <c r="AZ241" i="17"/>
  <c r="BL241" i="17" s="1"/>
  <c r="AY241" i="17"/>
  <c r="AX241" i="17"/>
  <c r="AW241" i="17"/>
  <c r="AV241" i="17"/>
  <c r="AT241" i="17"/>
  <c r="AS241" i="17"/>
  <c r="AR241" i="17"/>
  <c r="AQ241" i="17"/>
  <c r="AP241" i="17"/>
  <c r="AO241" i="17"/>
  <c r="AN241" i="17"/>
  <c r="AM241" i="17"/>
  <c r="AL241" i="17"/>
  <c r="AK241" i="17"/>
  <c r="AJ241" i="17"/>
  <c r="AI241" i="17"/>
  <c r="AU241" i="17" s="1"/>
  <c r="AG241" i="17"/>
  <c r="P241" i="17"/>
  <c r="BK240" i="17"/>
  <c r="BJ240" i="17"/>
  <c r="BI240" i="17"/>
  <c r="BH240" i="17"/>
  <c r="BG240" i="17"/>
  <c r="BF240" i="17"/>
  <c r="BE240" i="17"/>
  <c r="BD240" i="17"/>
  <c r="BC240" i="17"/>
  <c r="BB240" i="17"/>
  <c r="BA240" i="17"/>
  <c r="AZ240" i="17"/>
  <c r="BL240" i="17" s="1"/>
  <c r="AY240" i="17"/>
  <c r="AX240" i="17"/>
  <c r="AW240" i="17"/>
  <c r="AV240" i="17"/>
  <c r="AT240" i="17"/>
  <c r="AS240" i="17"/>
  <c r="AR240" i="17"/>
  <c r="AQ240" i="17"/>
  <c r="AP240" i="17"/>
  <c r="AO240" i="17"/>
  <c r="AN240" i="17"/>
  <c r="AM240" i="17"/>
  <c r="AL240" i="17"/>
  <c r="AK240" i="17"/>
  <c r="AJ240" i="17"/>
  <c r="AI240" i="17"/>
  <c r="AU240" i="17" s="1"/>
  <c r="AG240" i="17"/>
  <c r="P240" i="17"/>
  <c r="BK239" i="17"/>
  <c r="BJ239" i="17"/>
  <c r="BI239" i="17"/>
  <c r="BH239" i="17"/>
  <c r="BG239" i="17"/>
  <c r="BF239" i="17"/>
  <c r="BE239" i="17"/>
  <c r="BD239" i="17"/>
  <c r="BC239" i="17"/>
  <c r="BB239" i="17"/>
  <c r="BA239" i="17"/>
  <c r="AZ239" i="17"/>
  <c r="BL239" i="17" s="1"/>
  <c r="AY239" i="17"/>
  <c r="AX239" i="17"/>
  <c r="AW239" i="17"/>
  <c r="AV239" i="17"/>
  <c r="AT239" i="17"/>
  <c r="AS239" i="17"/>
  <c r="AR239" i="17"/>
  <c r="AQ239" i="17"/>
  <c r="AP239" i="17"/>
  <c r="AO239" i="17"/>
  <c r="AN239" i="17"/>
  <c r="AM239" i="17"/>
  <c r="AL239" i="17"/>
  <c r="AK239" i="17"/>
  <c r="AJ239" i="17"/>
  <c r="AI239" i="17"/>
  <c r="AU239" i="17" s="1"/>
  <c r="AG239" i="17"/>
  <c r="P239" i="17"/>
  <c r="BK238" i="17"/>
  <c r="BJ238" i="17"/>
  <c r="BI238" i="17"/>
  <c r="BH238" i="17"/>
  <c r="BG238" i="17"/>
  <c r="BF238" i="17"/>
  <c r="BE238" i="17"/>
  <c r="BD238" i="17"/>
  <c r="BC238" i="17"/>
  <c r="BB238" i="17"/>
  <c r="BA238" i="17"/>
  <c r="AZ238" i="17"/>
  <c r="BL238" i="17" s="1"/>
  <c r="AY238" i="17"/>
  <c r="AX238" i="17"/>
  <c r="AW238" i="17"/>
  <c r="AV238" i="17"/>
  <c r="AT238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AU238" i="17" s="1"/>
  <c r="AG238" i="17"/>
  <c r="P238" i="17"/>
  <c r="BK237" i="17"/>
  <c r="BJ237" i="17"/>
  <c r="BI237" i="17"/>
  <c r="BH237" i="17"/>
  <c r="BG237" i="17"/>
  <c r="BF237" i="17"/>
  <c r="BE237" i="17"/>
  <c r="BD237" i="17"/>
  <c r="BC237" i="17"/>
  <c r="BB237" i="17"/>
  <c r="BA237" i="17"/>
  <c r="AZ237" i="17"/>
  <c r="BL237" i="17" s="1"/>
  <c r="AY237" i="17"/>
  <c r="AX237" i="17"/>
  <c r="AW237" i="17"/>
  <c r="AV237" i="17"/>
  <c r="AT237" i="17"/>
  <c r="AS237" i="17"/>
  <c r="AR237" i="17"/>
  <c r="AQ237" i="17"/>
  <c r="AP237" i="17"/>
  <c r="AO237" i="17"/>
  <c r="AN237" i="17"/>
  <c r="AM237" i="17"/>
  <c r="AL237" i="17"/>
  <c r="AK237" i="17"/>
  <c r="AJ237" i="17"/>
  <c r="AI237" i="17"/>
  <c r="AU237" i="17" s="1"/>
  <c r="AG237" i="17"/>
  <c r="P237" i="17"/>
  <c r="BK236" i="17"/>
  <c r="BJ236" i="17"/>
  <c r="BI236" i="17"/>
  <c r="BH236" i="17"/>
  <c r="BG236" i="17"/>
  <c r="BF236" i="17"/>
  <c r="BE236" i="17"/>
  <c r="BD236" i="17"/>
  <c r="BC236" i="17"/>
  <c r="BB236" i="17"/>
  <c r="BA236" i="17"/>
  <c r="AZ236" i="17"/>
  <c r="BL236" i="17" s="1"/>
  <c r="AY236" i="17"/>
  <c r="AX236" i="17"/>
  <c r="AW236" i="17"/>
  <c r="AV236" i="17"/>
  <c r="AT236" i="17"/>
  <c r="AS236" i="17"/>
  <c r="AR236" i="17"/>
  <c r="AQ236" i="17"/>
  <c r="AP236" i="17"/>
  <c r="AO236" i="17"/>
  <c r="AN236" i="17"/>
  <c r="AM236" i="17"/>
  <c r="AL236" i="17"/>
  <c r="AK236" i="17"/>
  <c r="AJ236" i="17"/>
  <c r="AI236" i="17"/>
  <c r="AU236" i="17" s="1"/>
  <c r="AG236" i="17"/>
  <c r="P236" i="17"/>
  <c r="BK235" i="17"/>
  <c r="BJ235" i="17"/>
  <c r="BI235" i="17"/>
  <c r="BH235" i="17"/>
  <c r="BG235" i="17"/>
  <c r="BF235" i="17"/>
  <c r="BE235" i="17"/>
  <c r="BD235" i="17"/>
  <c r="BC235" i="17"/>
  <c r="BB235" i="17"/>
  <c r="BA235" i="17"/>
  <c r="AZ235" i="17"/>
  <c r="BL235" i="17" s="1"/>
  <c r="AY235" i="17"/>
  <c r="AX235" i="17"/>
  <c r="AW235" i="17"/>
  <c r="AV235" i="17"/>
  <c r="AT235" i="17"/>
  <c r="AS235" i="17"/>
  <c r="AR235" i="17"/>
  <c r="AQ235" i="17"/>
  <c r="AP235" i="17"/>
  <c r="AO235" i="17"/>
  <c r="AN235" i="17"/>
  <c r="AM235" i="17"/>
  <c r="AL235" i="17"/>
  <c r="AK235" i="17"/>
  <c r="AJ235" i="17"/>
  <c r="AI235" i="17"/>
  <c r="AU235" i="17" s="1"/>
  <c r="AG235" i="17"/>
  <c r="P235" i="17"/>
  <c r="BK234" i="17"/>
  <c r="BJ234" i="17"/>
  <c r="BI234" i="17"/>
  <c r="BH234" i="17"/>
  <c r="BG234" i="17"/>
  <c r="BF234" i="17"/>
  <c r="BE234" i="17"/>
  <c r="BD234" i="17"/>
  <c r="BC234" i="17"/>
  <c r="BB234" i="17"/>
  <c r="BA234" i="17"/>
  <c r="AZ234" i="17"/>
  <c r="BL234" i="17" s="1"/>
  <c r="AY234" i="17"/>
  <c r="AX234" i="17"/>
  <c r="AW234" i="17"/>
  <c r="AV234" i="17"/>
  <c r="AT234" i="17"/>
  <c r="AS234" i="17"/>
  <c r="AR234" i="17"/>
  <c r="AQ234" i="17"/>
  <c r="AP234" i="17"/>
  <c r="AO234" i="17"/>
  <c r="AN234" i="17"/>
  <c r="AM234" i="17"/>
  <c r="AL234" i="17"/>
  <c r="AK234" i="17"/>
  <c r="AJ234" i="17"/>
  <c r="AI234" i="17"/>
  <c r="AU234" i="17" s="1"/>
  <c r="AG234" i="17"/>
  <c r="P234" i="17"/>
  <c r="BK233" i="17"/>
  <c r="BJ233" i="17"/>
  <c r="BI233" i="17"/>
  <c r="BH233" i="17"/>
  <c r="BG233" i="17"/>
  <c r="BF233" i="17"/>
  <c r="BE233" i="17"/>
  <c r="BD233" i="17"/>
  <c r="BC233" i="17"/>
  <c r="BB233" i="17"/>
  <c r="BA233" i="17"/>
  <c r="AZ233" i="17"/>
  <c r="BL233" i="17" s="1"/>
  <c r="AY233" i="17"/>
  <c r="AX233" i="17"/>
  <c r="AW233" i="17"/>
  <c r="AV233" i="17"/>
  <c r="AT233" i="17"/>
  <c r="AS233" i="17"/>
  <c r="AR233" i="17"/>
  <c r="AQ233" i="17"/>
  <c r="AP233" i="17"/>
  <c r="AO233" i="17"/>
  <c r="AN233" i="17"/>
  <c r="AM233" i="17"/>
  <c r="AL233" i="17"/>
  <c r="AK233" i="17"/>
  <c r="AJ233" i="17"/>
  <c r="AI233" i="17"/>
  <c r="AU233" i="17" s="1"/>
  <c r="AG233" i="17"/>
  <c r="P233" i="17"/>
  <c r="BK232" i="17"/>
  <c r="BJ232" i="17"/>
  <c r="BI232" i="17"/>
  <c r="BH232" i="17"/>
  <c r="BG232" i="17"/>
  <c r="BF232" i="17"/>
  <c r="BE232" i="17"/>
  <c r="BD232" i="17"/>
  <c r="BC232" i="17"/>
  <c r="BB232" i="17"/>
  <c r="BA232" i="17"/>
  <c r="AZ232" i="17"/>
  <c r="BL232" i="17" s="1"/>
  <c r="AY232" i="17"/>
  <c r="AX232" i="17"/>
  <c r="AW232" i="17"/>
  <c r="AV232" i="17"/>
  <c r="AT232" i="17"/>
  <c r="AS232" i="17"/>
  <c r="AR232" i="17"/>
  <c r="AQ232" i="17"/>
  <c r="AP232" i="17"/>
  <c r="AO232" i="17"/>
  <c r="AN232" i="17"/>
  <c r="AM232" i="17"/>
  <c r="AL232" i="17"/>
  <c r="AK232" i="17"/>
  <c r="AJ232" i="17"/>
  <c r="AI232" i="17"/>
  <c r="AU232" i="17" s="1"/>
  <c r="AG232" i="17"/>
  <c r="P232" i="17"/>
  <c r="BK231" i="17"/>
  <c r="BJ231" i="17"/>
  <c r="BI231" i="17"/>
  <c r="BH231" i="17"/>
  <c r="BG231" i="17"/>
  <c r="BF231" i="17"/>
  <c r="BE231" i="17"/>
  <c r="BD231" i="17"/>
  <c r="BC231" i="17"/>
  <c r="BB231" i="17"/>
  <c r="BA231" i="17"/>
  <c r="AZ231" i="17"/>
  <c r="BL231" i="17" s="1"/>
  <c r="AY231" i="17"/>
  <c r="AX231" i="17"/>
  <c r="AW231" i="17"/>
  <c r="AV231" i="17"/>
  <c r="AT231" i="17"/>
  <c r="AS231" i="17"/>
  <c r="AR231" i="17"/>
  <c r="AQ231" i="17"/>
  <c r="AP231" i="17"/>
  <c r="AO231" i="17"/>
  <c r="AN231" i="17"/>
  <c r="AM231" i="17"/>
  <c r="AL231" i="17"/>
  <c r="AK231" i="17"/>
  <c r="AJ231" i="17"/>
  <c r="AI231" i="17"/>
  <c r="AU231" i="17" s="1"/>
  <c r="AG231" i="17"/>
  <c r="P231" i="17"/>
  <c r="BK230" i="17"/>
  <c r="BJ230" i="17"/>
  <c r="BI230" i="17"/>
  <c r="BH230" i="17"/>
  <c r="BG230" i="17"/>
  <c r="BF230" i="17"/>
  <c r="BE230" i="17"/>
  <c r="BD230" i="17"/>
  <c r="BC230" i="17"/>
  <c r="BB230" i="17"/>
  <c r="BA230" i="17"/>
  <c r="AZ230" i="17"/>
  <c r="BL230" i="17" s="1"/>
  <c r="AY230" i="17"/>
  <c r="AX230" i="17"/>
  <c r="AW230" i="17"/>
  <c r="AV230" i="17"/>
  <c r="AT230" i="17"/>
  <c r="AS230" i="17"/>
  <c r="AR230" i="17"/>
  <c r="AQ230" i="17"/>
  <c r="AP230" i="17"/>
  <c r="AO230" i="17"/>
  <c r="AN230" i="17"/>
  <c r="AM230" i="17"/>
  <c r="AL230" i="17"/>
  <c r="AK230" i="17"/>
  <c r="AJ230" i="17"/>
  <c r="AI230" i="17"/>
  <c r="AU230" i="17" s="1"/>
  <c r="AG230" i="17"/>
  <c r="P230" i="17"/>
  <c r="BK229" i="17"/>
  <c r="BJ229" i="17"/>
  <c r="BI229" i="17"/>
  <c r="BH229" i="17"/>
  <c r="BG229" i="17"/>
  <c r="BF229" i="17"/>
  <c r="BE229" i="17"/>
  <c r="BD229" i="17"/>
  <c r="BC229" i="17"/>
  <c r="BB229" i="17"/>
  <c r="BA229" i="17"/>
  <c r="AZ229" i="17"/>
  <c r="BL229" i="17" s="1"/>
  <c r="AY229" i="17"/>
  <c r="AX229" i="17"/>
  <c r="AW229" i="17"/>
  <c r="AV229" i="17"/>
  <c r="AT229" i="17"/>
  <c r="AS229" i="17"/>
  <c r="AR229" i="17"/>
  <c r="AQ229" i="17"/>
  <c r="AP229" i="17"/>
  <c r="AO229" i="17"/>
  <c r="AN229" i="17"/>
  <c r="AM229" i="17"/>
  <c r="AL229" i="17"/>
  <c r="AK229" i="17"/>
  <c r="AJ229" i="17"/>
  <c r="AI229" i="17"/>
  <c r="AU229" i="17" s="1"/>
  <c r="AG229" i="17"/>
  <c r="P229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BL228" i="17" s="1"/>
  <c r="AY228" i="17"/>
  <c r="AX228" i="17"/>
  <c r="AW228" i="17"/>
  <c r="AV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U228" i="17" s="1"/>
  <c r="AG228" i="17"/>
  <c r="P228" i="17"/>
  <c r="BK227" i="17"/>
  <c r="BJ227" i="17"/>
  <c r="BI227" i="17"/>
  <c r="BH227" i="17"/>
  <c r="BG227" i="17"/>
  <c r="BF227" i="17"/>
  <c r="BE227" i="17"/>
  <c r="BD227" i="17"/>
  <c r="BC227" i="17"/>
  <c r="BB227" i="17"/>
  <c r="BA227" i="17"/>
  <c r="AZ227" i="17"/>
  <c r="BL227" i="17" s="1"/>
  <c r="AY227" i="17"/>
  <c r="AX227" i="17"/>
  <c r="AW227" i="17"/>
  <c r="AV227" i="17"/>
  <c r="AT227" i="17"/>
  <c r="AS227" i="17"/>
  <c r="AR227" i="17"/>
  <c r="AQ227" i="17"/>
  <c r="AP227" i="17"/>
  <c r="AO227" i="17"/>
  <c r="AN227" i="17"/>
  <c r="AM227" i="17"/>
  <c r="AL227" i="17"/>
  <c r="AK227" i="17"/>
  <c r="AJ227" i="17"/>
  <c r="AI227" i="17"/>
  <c r="AU227" i="17" s="1"/>
  <c r="AG227" i="17"/>
  <c r="P227" i="17"/>
  <c r="BK226" i="17"/>
  <c r="BJ226" i="17"/>
  <c r="BI226" i="17"/>
  <c r="BH226" i="17"/>
  <c r="BG226" i="17"/>
  <c r="BF226" i="17"/>
  <c r="BE226" i="17"/>
  <c r="BD226" i="17"/>
  <c r="BC226" i="17"/>
  <c r="BB226" i="17"/>
  <c r="BA226" i="17"/>
  <c r="AZ226" i="17"/>
  <c r="BL226" i="17" s="1"/>
  <c r="AY226" i="17"/>
  <c r="AX226" i="17"/>
  <c r="AW226" i="17"/>
  <c r="AV226" i="17"/>
  <c r="AT226" i="17"/>
  <c r="AS226" i="17"/>
  <c r="AR226" i="17"/>
  <c r="AQ226" i="17"/>
  <c r="AP226" i="17"/>
  <c r="AO226" i="17"/>
  <c r="AN226" i="17"/>
  <c r="AM226" i="17"/>
  <c r="AL226" i="17"/>
  <c r="AK226" i="17"/>
  <c r="AJ226" i="17"/>
  <c r="AI226" i="17"/>
  <c r="AU226" i="17" s="1"/>
  <c r="AG226" i="17"/>
  <c r="P226" i="17"/>
  <c r="BK225" i="17"/>
  <c r="BJ225" i="17"/>
  <c r="BI225" i="17"/>
  <c r="BH225" i="17"/>
  <c r="BG225" i="17"/>
  <c r="BF225" i="17"/>
  <c r="BE225" i="17"/>
  <c r="BD225" i="17"/>
  <c r="BC225" i="17"/>
  <c r="BB225" i="17"/>
  <c r="BA225" i="17"/>
  <c r="AZ225" i="17"/>
  <c r="BL225" i="17" s="1"/>
  <c r="AY225" i="17"/>
  <c r="AX225" i="17"/>
  <c r="AW225" i="17"/>
  <c r="AV225" i="17"/>
  <c r="AT225" i="17"/>
  <c r="AS225" i="17"/>
  <c r="AR225" i="17"/>
  <c r="AQ225" i="17"/>
  <c r="AP225" i="17"/>
  <c r="AO225" i="17"/>
  <c r="AN225" i="17"/>
  <c r="AM225" i="17"/>
  <c r="AL225" i="17"/>
  <c r="AK225" i="17"/>
  <c r="AJ225" i="17"/>
  <c r="AI225" i="17"/>
  <c r="AU225" i="17" s="1"/>
  <c r="AG225" i="17"/>
  <c r="P225" i="17"/>
  <c r="BK224" i="17"/>
  <c r="BJ224" i="17"/>
  <c r="BI224" i="17"/>
  <c r="BH224" i="17"/>
  <c r="BG224" i="17"/>
  <c r="BF224" i="17"/>
  <c r="BE224" i="17"/>
  <c r="BD224" i="17"/>
  <c r="BC224" i="17"/>
  <c r="BB224" i="17"/>
  <c r="BA224" i="17"/>
  <c r="AZ224" i="17"/>
  <c r="BL224" i="17" s="1"/>
  <c r="AY224" i="17"/>
  <c r="AX224" i="17"/>
  <c r="AW224" i="17"/>
  <c r="AV224" i="17"/>
  <c r="AT224" i="17"/>
  <c r="AS224" i="17"/>
  <c r="AR224" i="17"/>
  <c r="AQ224" i="17"/>
  <c r="AP224" i="17"/>
  <c r="AO224" i="17"/>
  <c r="AN224" i="17"/>
  <c r="AM224" i="17"/>
  <c r="AL224" i="17"/>
  <c r="AK224" i="17"/>
  <c r="AJ224" i="17"/>
  <c r="AI224" i="17"/>
  <c r="AU224" i="17" s="1"/>
  <c r="AG224" i="17"/>
  <c r="P224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BL223" i="17" s="1"/>
  <c r="AY223" i="17"/>
  <c r="AX223" i="17"/>
  <c r="AW223" i="17"/>
  <c r="AV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U223" i="17" s="1"/>
  <c r="AG223" i="17"/>
  <c r="P223" i="17"/>
  <c r="BK222" i="17"/>
  <c r="BJ222" i="17"/>
  <c r="BI222" i="17"/>
  <c r="BH222" i="17"/>
  <c r="BG222" i="17"/>
  <c r="BF222" i="17"/>
  <c r="BE222" i="17"/>
  <c r="BD222" i="17"/>
  <c r="BC222" i="17"/>
  <c r="BB222" i="17"/>
  <c r="BA222" i="17"/>
  <c r="AZ222" i="17"/>
  <c r="AY222" i="17"/>
  <c r="AX222" i="17"/>
  <c r="AW222" i="17"/>
  <c r="AV222" i="17"/>
  <c r="AT222" i="17"/>
  <c r="AS222" i="17"/>
  <c r="AR222" i="17"/>
  <c r="AQ222" i="17"/>
  <c r="AP222" i="17"/>
  <c r="AO222" i="17"/>
  <c r="AN222" i="17"/>
  <c r="AM222" i="17"/>
  <c r="AL222" i="17"/>
  <c r="AK222" i="17"/>
  <c r="AJ222" i="17"/>
  <c r="AI222" i="17"/>
  <c r="AU222" i="17" s="1"/>
  <c r="AG222" i="17"/>
  <c r="P222" i="17"/>
  <c r="BK221" i="17"/>
  <c r="BJ221" i="17"/>
  <c r="BI221" i="17"/>
  <c r="BH221" i="17"/>
  <c r="BG221" i="17"/>
  <c r="BF221" i="17"/>
  <c r="BE221" i="17"/>
  <c r="BD221" i="17"/>
  <c r="BC221" i="17"/>
  <c r="BB221" i="17"/>
  <c r="BA221" i="17"/>
  <c r="AZ221" i="17"/>
  <c r="BL221" i="17" s="1"/>
  <c r="AY221" i="17"/>
  <c r="AX221" i="17"/>
  <c r="AW221" i="17"/>
  <c r="AV221" i="17"/>
  <c r="AT221" i="17"/>
  <c r="AS221" i="17"/>
  <c r="AR221" i="17"/>
  <c r="AQ221" i="17"/>
  <c r="AP221" i="17"/>
  <c r="AO221" i="17"/>
  <c r="AN221" i="17"/>
  <c r="AM221" i="17"/>
  <c r="AL221" i="17"/>
  <c r="AK221" i="17"/>
  <c r="AJ221" i="17"/>
  <c r="AI221" i="17"/>
  <c r="AU221" i="17" s="1"/>
  <c r="AG221" i="17"/>
  <c r="P221" i="17"/>
  <c r="BK220" i="17"/>
  <c r="BJ220" i="17"/>
  <c r="BI220" i="17"/>
  <c r="BH220" i="17"/>
  <c r="BG220" i="17"/>
  <c r="BF220" i="17"/>
  <c r="BE220" i="17"/>
  <c r="BD220" i="17"/>
  <c r="BC220" i="17"/>
  <c r="BB220" i="17"/>
  <c r="BA220" i="17"/>
  <c r="AZ220" i="17"/>
  <c r="AY220" i="17"/>
  <c r="AX220" i="17"/>
  <c r="AW220" i="17"/>
  <c r="AV220" i="17"/>
  <c r="AT220" i="17"/>
  <c r="AS220" i="17"/>
  <c r="AR220" i="17"/>
  <c r="AQ220" i="17"/>
  <c r="AP220" i="17"/>
  <c r="AO220" i="17"/>
  <c r="AN220" i="17"/>
  <c r="AM220" i="17"/>
  <c r="AL220" i="17"/>
  <c r="AK220" i="17"/>
  <c r="AJ220" i="17"/>
  <c r="AI220" i="17"/>
  <c r="AU220" i="17" s="1"/>
  <c r="AG220" i="17"/>
  <c r="P220" i="17"/>
  <c r="BK219" i="17"/>
  <c r="BJ219" i="17"/>
  <c r="BI219" i="17"/>
  <c r="BH219" i="17"/>
  <c r="BG219" i="17"/>
  <c r="BF219" i="17"/>
  <c r="BE219" i="17"/>
  <c r="BD219" i="17"/>
  <c r="BC219" i="17"/>
  <c r="BB219" i="17"/>
  <c r="BA219" i="17"/>
  <c r="AZ219" i="17"/>
  <c r="BL219" i="17" s="1"/>
  <c r="AY219" i="17"/>
  <c r="AX219" i="17"/>
  <c r="AW219" i="17"/>
  <c r="AV219" i="17"/>
  <c r="AT219" i="17"/>
  <c r="AS219" i="17"/>
  <c r="AR219" i="17"/>
  <c r="AQ219" i="17"/>
  <c r="AP219" i="17"/>
  <c r="AO219" i="17"/>
  <c r="AN219" i="17"/>
  <c r="AM219" i="17"/>
  <c r="AL219" i="17"/>
  <c r="AK219" i="17"/>
  <c r="AJ219" i="17"/>
  <c r="AI219" i="17"/>
  <c r="AU219" i="17" s="1"/>
  <c r="AG219" i="17"/>
  <c r="P219" i="17"/>
  <c r="BK218" i="17"/>
  <c r="BJ218" i="17"/>
  <c r="BI218" i="17"/>
  <c r="BH218" i="17"/>
  <c r="BG218" i="17"/>
  <c r="BF218" i="17"/>
  <c r="BE218" i="17"/>
  <c r="BD218" i="17"/>
  <c r="BC218" i="17"/>
  <c r="BB218" i="17"/>
  <c r="BA218" i="17"/>
  <c r="AZ218" i="17"/>
  <c r="AY218" i="17"/>
  <c r="AX218" i="17"/>
  <c r="AW218" i="17"/>
  <c r="AV218" i="17"/>
  <c r="AT218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AU218" i="17" s="1"/>
  <c r="AG218" i="17"/>
  <c r="P218" i="17"/>
  <c r="BK217" i="17"/>
  <c r="BJ217" i="17"/>
  <c r="BI217" i="17"/>
  <c r="BH217" i="17"/>
  <c r="BG217" i="17"/>
  <c r="BF217" i="17"/>
  <c r="BE217" i="17"/>
  <c r="BD217" i="17"/>
  <c r="BC217" i="17"/>
  <c r="BB217" i="17"/>
  <c r="BA217" i="17"/>
  <c r="AZ217" i="17"/>
  <c r="BL217" i="17" s="1"/>
  <c r="AY217" i="17"/>
  <c r="AX217" i="17"/>
  <c r="AW217" i="17"/>
  <c r="AV217" i="17"/>
  <c r="AT217" i="17"/>
  <c r="AS217" i="17"/>
  <c r="AR217" i="17"/>
  <c r="AQ217" i="17"/>
  <c r="AP217" i="17"/>
  <c r="AO217" i="17"/>
  <c r="AN217" i="17"/>
  <c r="AM217" i="17"/>
  <c r="AL217" i="17"/>
  <c r="AK217" i="17"/>
  <c r="AJ217" i="17"/>
  <c r="AI217" i="17"/>
  <c r="AU217" i="17" s="1"/>
  <c r="AG217" i="17"/>
  <c r="P217" i="17"/>
  <c r="BK216" i="17"/>
  <c r="BJ216" i="17"/>
  <c r="BI216" i="17"/>
  <c r="BH216" i="17"/>
  <c r="BG216" i="17"/>
  <c r="BF216" i="17"/>
  <c r="BE216" i="17"/>
  <c r="BD216" i="17"/>
  <c r="BC216" i="17"/>
  <c r="BB216" i="17"/>
  <c r="BA216" i="17"/>
  <c r="AZ216" i="17"/>
  <c r="AY216" i="17"/>
  <c r="AX216" i="17"/>
  <c r="AW216" i="17"/>
  <c r="AV216" i="17"/>
  <c r="AT216" i="17"/>
  <c r="AS216" i="17"/>
  <c r="AR216" i="17"/>
  <c r="AQ216" i="17"/>
  <c r="AP216" i="17"/>
  <c r="AO216" i="17"/>
  <c r="AN216" i="17"/>
  <c r="AM216" i="17"/>
  <c r="AL216" i="17"/>
  <c r="AK216" i="17"/>
  <c r="AJ216" i="17"/>
  <c r="AI216" i="17"/>
  <c r="AU216" i="17" s="1"/>
  <c r="AG216" i="17"/>
  <c r="P216" i="17"/>
  <c r="BK215" i="17"/>
  <c r="BJ215" i="17"/>
  <c r="BI215" i="17"/>
  <c r="BH215" i="17"/>
  <c r="BG215" i="17"/>
  <c r="BF215" i="17"/>
  <c r="BE215" i="17"/>
  <c r="BD215" i="17"/>
  <c r="BC215" i="17"/>
  <c r="BB215" i="17"/>
  <c r="BA215" i="17"/>
  <c r="AZ215" i="17"/>
  <c r="BL215" i="17" s="1"/>
  <c r="AY215" i="17"/>
  <c r="AX215" i="17"/>
  <c r="AW215" i="17"/>
  <c r="AV215" i="17"/>
  <c r="AT215" i="17"/>
  <c r="AS215" i="17"/>
  <c r="AR215" i="17"/>
  <c r="AQ215" i="17"/>
  <c r="AP215" i="17"/>
  <c r="AO215" i="17"/>
  <c r="AN215" i="17"/>
  <c r="AM215" i="17"/>
  <c r="AL215" i="17"/>
  <c r="AK215" i="17"/>
  <c r="AJ215" i="17"/>
  <c r="AI215" i="17"/>
  <c r="AU215" i="17" s="1"/>
  <c r="AG215" i="17"/>
  <c r="P215" i="17"/>
  <c r="BK214" i="17"/>
  <c r="BJ214" i="17"/>
  <c r="BI214" i="17"/>
  <c r="BH214" i="17"/>
  <c r="BG214" i="17"/>
  <c r="BF214" i="17"/>
  <c r="BE214" i="17"/>
  <c r="BD214" i="17"/>
  <c r="BC214" i="17"/>
  <c r="BB214" i="17"/>
  <c r="BA214" i="17"/>
  <c r="AZ214" i="17"/>
  <c r="AY214" i="17"/>
  <c r="AX214" i="17"/>
  <c r="AW214" i="17"/>
  <c r="AV214" i="17"/>
  <c r="AT214" i="17"/>
  <c r="AS214" i="17"/>
  <c r="AR214" i="17"/>
  <c r="AQ214" i="17"/>
  <c r="AP214" i="17"/>
  <c r="AO214" i="17"/>
  <c r="AN214" i="17"/>
  <c r="AM214" i="17"/>
  <c r="AL214" i="17"/>
  <c r="AK214" i="17"/>
  <c r="AJ214" i="17"/>
  <c r="AI214" i="17"/>
  <c r="AU214" i="17" s="1"/>
  <c r="AG214" i="17"/>
  <c r="P214" i="17"/>
  <c r="BK213" i="17"/>
  <c r="BJ213" i="17"/>
  <c r="BI213" i="17"/>
  <c r="BH213" i="17"/>
  <c r="BG213" i="17"/>
  <c r="BF213" i="17"/>
  <c r="BE213" i="17"/>
  <c r="BD213" i="17"/>
  <c r="BC213" i="17"/>
  <c r="BB213" i="17"/>
  <c r="BA213" i="17"/>
  <c r="AZ213" i="17"/>
  <c r="BL213" i="17" s="1"/>
  <c r="AY213" i="17"/>
  <c r="AX213" i="17"/>
  <c r="AW213" i="17"/>
  <c r="AV213" i="17"/>
  <c r="AT213" i="17"/>
  <c r="AS213" i="17"/>
  <c r="AR213" i="17"/>
  <c r="AQ213" i="17"/>
  <c r="AP213" i="17"/>
  <c r="AO213" i="17"/>
  <c r="AN213" i="17"/>
  <c r="AM213" i="17"/>
  <c r="AL213" i="17"/>
  <c r="AK213" i="17"/>
  <c r="AJ213" i="17"/>
  <c r="AI213" i="17"/>
  <c r="AU213" i="17" s="1"/>
  <c r="AG213" i="17"/>
  <c r="P213" i="17"/>
  <c r="BK212" i="17"/>
  <c r="BJ212" i="17"/>
  <c r="BI212" i="17"/>
  <c r="BH212" i="17"/>
  <c r="BG212" i="17"/>
  <c r="BF212" i="17"/>
  <c r="BE212" i="17"/>
  <c r="BD212" i="17"/>
  <c r="BC212" i="17"/>
  <c r="BB212" i="17"/>
  <c r="BA212" i="17"/>
  <c r="AZ212" i="17"/>
  <c r="AY212" i="17"/>
  <c r="AX212" i="17"/>
  <c r="AW212" i="17"/>
  <c r="AV212" i="17"/>
  <c r="AT212" i="17"/>
  <c r="AS212" i="17"/>
  <c r="AR212" i="17"/>
  <c r="AQ212" i="17"/>
  <c r="AP212" i="17"/>
  <c r="AO212" i="17"/>
  <c r="AN212" i="17"/>
  <c r="AM212" i="17"/>
  <c r="AL212" i="17"/>
  <c r="AK212" i="17"/>
  <c r="AJ212" i="17"/>
  <c r="AI212" i="17"/>
  <c r="AU212" i="17" s="1"/>
  <c r="AG212" i="17"/>
  <c r="P212" i="17"/>
  <c r="BK211" i="17"/>
  <c r="BJ211" i="17"/>
  <c r="BI211" i="17"/>
  <c r="BH211" i="17"/>
  <c r="BG211" i="17"/>
  <c r="BF211" i="17"/>
  <c r="BE211" i="17"/>
  <c r="BD211" i="17"/>
  <c r="BC211" i="17"/>
  <c r="BB211" i="17"/>
  <c r="BA211" i="17"/>
  <c r="AZ211" i="17"/>
  <c r="AY211" i="17"/>
  <c r="AX211" i="17"/>
  <c r="AW211" i="17"/>
  <c r="AV211" i="17"/>
  <c r="AT211" i="17"/>
  <c r="AS211" i="17"/>
  <c r="AR211" i="17"/>
  <c r="AQ211" i="17"/>
  <c r="AP211" i="17"/>
  <c r="AO211" i="17"/>
  <c r="AN211" i="17"/>
  <c r="AM211" i="17"/>
  <c r="AL211" i="17"/>
  <c r="AK211" i="17"/>
  <c r="AJ211" i="17"/>
  <c r="AI211" i="17"/>
  <c r="AU211" i="17" s="1"/>
  <c r="AG211" i="17"/>
  <c r="P211" i="17"/>
  <c r="BK210" i="17"/>
  <c r="BJ210" i="17"/>
  <c r="BI210" i="17"/>
  <c r="BH210" i="17"/>
  <c r="BG210" i="17"/>
  <c r="BF210" i="17"/>
  <c r="BE210" i="17"/>
  <c r="BD210" i="17"/>
  <c r="BC210" i="17"/>
  <c r="BB210" i="17"/>
  <c r="BA210" i="17"/>
  <c r="AZ210" i="17"/>
  <c r="AY210" i="17"/>
  <c r="AX210" i="17"/>
  <c r="AW210" i="17"/>
  <c r="AV210" i="17"/>
  <c r="AT210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AU210" i="17" s="1"/>
  <c r="AG210" i="17"/>
  <c r="P210" i="17"/>
  <c r="BK209" i="17"/>
  <c r="BJ209" i="17"/>
  <c r="BI209" i="17"/>
  <c r="BH209" i="17"/>
  <c r="BG209" i="17"/>
  <c r="BF209" i="17"/>
  <c r="BE209" i="17"/>
  <c r="BD209" i="17"/>
  <c r="BC209" i="17"/>
  <c r="BB209" i="17"/>
  <c r="BA209" i="17"/>
  <c r="AZ209" i="17"/>
  <c r="BL209" i="17" s="1"/>
  <c r="AY209" i="17"/>
  <c r="AX209" i="17"/>
  <c r="AW209" i="17"/>
  <c r="AV209" i="17"/>
  <c r="AT209" i="17"/>
  <c r="AS209" i="17"/>
  <c r="AR209" i="17"/>
  <c r="AQ209" i="17"/>
  <c r="AP209" i="17"/>
  <c r="AO209" i="17"/>
  <c r="AN209" i="17"/>
  <c r="AM209" i="17"/>
  <c r="AL209" i="17"/>
  <c r="AK209" i="17"/>
  <c r="AJ209" i="17"/>
  <c r="AI209" i="17"/>
  <c r="AU209" i="17" s="1"/>
  <c r="AG209" i="17"/>
  <c r="P209" i="17"/>
  <c r="BK208" i="17"/>
  <c r="BJ208" i="17"/>
  <c r="BI208" i="17"/>
  <c r="BH208" i="17"/>
  <c r="BG208" i="17"/>
  <c r="BF208" i="17"/>
  <c r="BE208" i="17"/>
  <c r="BD208" i="17"/>
  <c r="BC208" i="17"/>
  <c r="BB208" i="17"/>
  <c r="BA208" i="17"/>
  <c r="AZ208" i="17"/>
  <c r="BL208" i="17" s="1"/>
  <c r="AY208" i="17"/>
  <c r="AX208" i="17"/>
  <c r="AW208" i="17"/>
  <c r="AV208" i="17"/>
  <c r="AT208" i="17"/>
  <c r="AS208" i="17"/>
  <c r="AR208" i="17"/>
  <c r="AQ208" i="17"/>
  <c r="AP208" i="17"/>
  <c r="AO208" i="17"/>
  <c r="AN208" i="17"/>
  <c r="AM208" i="17"/>
  <c r="AL208" i="17"/>
  <c r="AK208" i="17"/>
  <c r="AJ208" i="17"/>
  <c r="AI208" i="17"/>
  <c r="AU208" i="17" s="1"/>
  <c r="AG208" i="17"/>
  <c r="P208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BL207" i="17" s="1"/>
  <c r="AY207" i="17"/>
  <c r="AX207" i="17"/>
  <c r="AW207" i="17"/>
  <c r="AV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U207" i="17" s="1"/>
  <c r="AG207" i="17"/>
  <c r="P207" i="17"/>
  <c r="BK206" i="17"/>
  <c r="BJ206" i="17"/>
  <c r="BI206" i="17"/>
  <c r="BH206" i="17"/>
  <c r="BG206" i="17"/>
  <c r="BF206" i="17"/>
  <c r="BE206" i="17"/>
  <c r="BD206" i="17"/>
  <c r="BC206" i="17"/>
  <c r="BB206" i="17"/>
  <c r="BA206" i="17"/>
  <c r="AZ206" i="17"/>
  <c r="BL206" i="17" s="1"/>
  <c r="AY206" i="17"/>
  <c r="AX206" i="17"/>
  <c r="AW206" i="17"/>
  <c r="AV206" i="17"/>
  <c r="AT206" i="17"/>
  <c r="AS206" i="17"/>
  <c r="AR206" i="17"/>
  <c r="AQ206" i="17"/>
  <c r="AP206" i="17"/>
  <c r="AO206" i="17"/>
  <c r="AN206" i="17"/>
  <c r="AM206" i="17"/>
  <c r="AL206" i="17"/>
  <c r="AK206" i="17"/>
  <c r="AJ206" i="17"/>
  <c r="AI206" i="17"/>
  <c r="AU206" i="17" s="1"/>
  <c r="AG206" i="17"/>
  <c r="P206" i="17"/>
  <c r="BK205" i="17"/>
  <c r="BJ205" i="17"/>
  <c r="BI205" i="17"/>
  <c r="BH205" i="17"/>
  <c r="BG205" i="17"/>
  <c r="BF205" i="17"/>
  <c r="BE205" i="17"/>
  <c r="BD205" i="17"/>
  <c r="BC205" i="17"/>
  <c r="BB205" i="17"/>
  <c r="BA205" i="17"/>
  <c r="AZ205" i="17"/>
  <c r="BL205" i="17" s="1"/>
  <c r="AY205" i="17"/>
  <c r="AX205" i="17"/>
  <c r="AW205" i="17"/>
  <c r="AV205" i="17"/>
  <c r="AT205" i="17"/>
  <c r="AS205" i="17"/>
  <c r="AR205" i="17"/>
  <c r="AQ205" i="17"/>
  <c r="AP205" i="17"/>
  <c r="AO205" i="17"/>
  <c r="AN205" i="17"/>
  <c r="AM205" i="17"/>
  <c r="AL205" i="17"/>
  <c r="AK205" i="17"/>
  <c r="AJ205" i="17"/>
  <c r="AI205" i="17"/>
  <c r="AU205" i="17" s="1"/>
  <c r="AG205" i="17"/>
  <c r="P205" i="17"/>
  <c r="BK204" i="17"/>
  <c r="BJ204" i="17"/>
  <c r="BI204" i="17"/>
  <c r="BH204" i="17"/>
  <c r="BG204" i="17"/>
  <c r="BF204" i="17"/>
  <c r="BE204" i="17"/>
  <c r="BD204" i="17"/>
  <c r="BC204" i="17"/>
  <c r="BB204" i="17"/>
  <c r="BA204" i="17"/>
  <c r="AZ204" i="17"/>
  <c r="BL204" i="17" s="1"/>
  <c r="AY204" i="17"/>
  <c r="AX204" i="17"/>
  <c r="AW204" i="17"/>
  <c r="AV204" i="17"/>
  <c r="AT204" i="17"/>
  <c r="AS204" i="17"/>
  <c r="AR204" i="17"/>
  <c r="AQ204" i="17"/>
  <c r="AP204" i="17"/>
  <c r="AO204" i="17"/>
  <c r="AN204" i="17"/>
  <c r="AM204" i="17"/>
  <c r="AL204" i="17"/>
  <c r="AK204" i="17"/>
  <c r="AJ204" i="17"/>
  <c r="AI204" i="17"/>
  <c r="AU204" i="17" s="1"/>
  <c r="AG204" i="17"/>
  <c r="P204" i="17"/>
  <c r="BK203" i="17"/>
  <c r="BJ203" i="17"/>
  <c r="BI203" i="17"/>
  <c r="BH203" i="17"/>
  <c r="BG203" i="17"/>
  <c r="BF203" i="17"/>
  <c r="BE203" i="17"/>
  <c r="BD203" i="17"/>
  <c r="BC203" i="17"/>
  <c r="BB203" i="17"/>
  <c r="BA203" i="17"/>
  <c r="AZ203" i="17"/>
  <c r="BL203" i="17" s="1"/>
  <c r="AY203" i="17"/>
  <c r="AX203" i="17"/>
  <c r="AW203" i="17"/>
  <c r="AV203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AU203" i="17" s="1"/>
  <c r="AG203" i="17"/>
  <c r="P203" i="17"/>
  <c r="BK202" i="17"/>
  <c r="BJ202" i="17"/>
  <c r="BI202" i="17"/>
  <c r="BH202" i="17"/>
  <c r="BG202" i="17"/>
  <c r="BF202" i="17"/>
  <c r="BE202" i="17"/>
  <c r="BD202" i="17"/>
  <c r="BC202" i="17"/>
  <c r="BB202" i="17"/>
  <c r="BA202" i="17"/>
  <c r="AZ202" i="17"/>
  <c r="BL202" i="17" s="1"/>
  <c r="AY202" i="17"/>
  <c r="AX202" i="17"/>
  <c r="AW202" i="17"/>
  <c r="AV202" i="17"/>
  <c r="AT202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AU202" i="17" s="1"/>
  <c r="AG202" i="17"/>
  <c r="P202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BL201" i="17" s="1"/>
  <c r="AY201" i="17"/>
  <c r="AX201" i="17"/>
  <c r="AW201" i="17"/>
  <c r="AV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AU201" i="17" s="1"/>
  <c r="AG201" i="17"/>
  <c r="P201" i="17"/>
  <c r="BK200" i="17"/>
  <c r="BJ200" i="17"/>
  <c r="BI200" i="17"/>
  <c r="BH200" i="17"/>
  <c r="BG200" i="17"/>
  <c r="BF200" i="17"/>
  <c r="BE200" i="17"/>
  <c r="BD200" i="17"/>
  <c r="BC200" i="17"/>
  <c r="BB200" i="17"/>
  <c r="BA200" i="17"/>
  <c r="AZ200" i="17"/>
  <c r="BL200" i="17" s="1"/>
  <c r="AY200" i="17"/>
  <c r="AX200" i="17"/>
  <c r="AW200" i="17"/>
  <c r="AV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AU200" i="17" s="1"/>
  <c r="AG200" i="17"/>
  <c r="P200" i="17"/>
  <c r="BK199" i="17"/>
  <c r="BJ199" i="17"/>
  <c r="BI199" i="17"/>
  <c r="BH199" i="17"/>
  <c r="BG199" i="17"/>
  <c r="BF199" i="17"/>
  <c r="BE199" i="17"/>
  <c r="BD199" i="17"/>
  <c r="BC199" i="17"/>
  <c r="BB199" i="17"/>
  <c r="BA199" i="17"/>
  <c r="AZ199" i="17"/>
  <c r="BL199" i="17" s="1"/>
  <c r="AY199" i="17"/>
  <c r="AX199" i="17"/>
  <c r="AW199" i="17"/>
  <c r="AV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AU199" i="17" s="1"/>
  <c r="AG199" i="17"/>
  <c r="P199" i="17"/>
  <c r="BK198" i="17"/>
  <c r="BJ198" i="17"/>
  <c r="BI198" i="17"/>
  <c r="BH198" i="17"/>
  <c r="BG198" i="17"/>
  <c r="BF198" i="17"/>
  <c r="BE198" i="17"/>
  <c r="BD198" i="17"/>
  <c r="BC198" i="17"/>
  <c r="BB198" i="17"/>
  <c r="BA198" i="17"/>
  <c r="AZ198" i="17"/>
  <c r="BL198" i="17" s="1"/>
  <c r="AY198" i="17"/>
  <c r="AX198" i="17"/>
  <c r="AW198" i="17"/>
  <c r="AV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AU198" i="17" s="1"/>
  <c r="AG198" i="17"/>
  <c r="P198" i="17"/>
  <c r="BK197" i="17"/>
  <c r="BJ197" i="17"/>
  <c r="BI197" i="17"/>
  <c r="BH197" i="17"/>
  <c r="BG197" i="17"/>
  <c r="BF197" i="17"/>
  <c r="BE197" i="17"/>
  <c r="BD197" i="17"/>
  <c r="BC197" i="17"/>
  <c r="BB197" i="17"/>
  <c r="BA197" i="17"/>
  <c r="AZ197" i="17"/>
  <c r="BL197" i="17" s="1"/>
  <c r="AY197" i="17"/>
  <c r="AX197" i="17"/>
  <c r="AW197" i="17"/>
  <c r="AV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AU197" i="17" s="1"/>
  <c r="AG197" i="17"/>
  <c r="P197" i="17"/>
  <c r="BK196" i="17"/>
  <c r="BJ196" i="17"/>
  <c r="BI196" i="17"/>
  <c r="BH196" i="17"/>
  <c r="BG196" i="17"/>
  <c r="BF196" i="17"/>
  <c r="BE196" i="17"/>
  <c r="BD196" i="17"/>
  <c r="BC196" i="17"/>
  <c r="BB196" i="17"/>
  <c r="BA196" i="17"/>
  <c r="AZ196" i="17"/>
  <c r="BL196" i="17" s="1"/>
  <c r="AY196" i="17"/>
  <c r="AX196" i="17"/>
  <c r="AW196" i="17"/>
  <c r="AV196" i="17"/>
  <c r="AT196" i="17"/>
  <c r="AS196" i="17"/>
  <c r="AR196" i="17"/>
  <c r="AQ196" i="17"/>
  <c r="AP196" i="17"/>
  <c r="AO196" i="17"/>
  <c r="AN196" i="17"/>
  <c r="AM196" i="17"/>
  <c r="AL196" i="17"/>
  <c r="AK196" i="17"/>
  <c r="AJ196" i="17"/>
  <c r="AI196" i="17"/>
  <c r="AU196" i="17" s="1"/>
  <c r="AG196" i="17"/>
  <c r="P196" i="17"/>
  <c r="BK195" i="17"/>
  <c r="BJ195" i="17"/>
  <c r="BI195" i="17"/>
  <c r="BH195" i="17"/>
  <c r="BG195" i="17"/>
  <c r="BF195" i="17"/>
  <c r="BE195" i="17"/>
  <c r="BD195" i="17"/>
  <c r="BC195" i="17"/>
  <c r="BB195" i="17"/>
  <c r="BA195" i="17"/>
  <c r="AZ195" i="17"/>
  <c r="BL195" i="17" s="1"/>
  <c r="AY195" i="17"/>
  <c r="AX195" i="17"/>
  <c r="AW195" i="17"/>
  <c r="AV195" i="17"/>
  <c r="AT195" i="17"/>
  <c r="AS195" i="17"/>
  <c r="AR195" i="17"/>
  <c r="AQ195" i="17"/>
  <c r="AP195" i="17"/>
  <c r="AO195" i="17"/>
  <c r="AN195" i="17"/>
  <c r="AM195" i="17"/>
  <c r="AL195" i="17"/>
  <c r="AK195" i="17"/>
  <c r="AJ195" i="17"/>
  <c r="AI195" i="17"/>
  <c r="AU195" i="17" s="1"/>
  <c r="AG195" i="17"/>
  <c r="P195" i="17"/>
  <c r="BK194" i="17"/>
  <c r="BJ194" i="17"/>
  <c r="BI194" i="17"/>
  <c r="BH194" i="17"/>
  <c r="BG194" i="17"/>
  <c r="BF194" i="17"/>
  <c r="BE194" i="17"/>
  <c r="BD194" i="17"/>
  <c r="BC194" i="17"/>
  <c r="BB194" i="17"/>
  <c r="BA194" i="17"/>
  <c r="AZ194" i="17"/>
  <c r="BL194" i="17" s="1"/>
  <c r="AY194" i="17"/>
  <c r="AX194" i="17"/>
  <c r="AW194" i="17"/>
  <c r="AV194" i="17"/>
  <c r="AT194" i="17"/>
  <c r="AS194" i="17"/>
  <c r="AR194" i="17"/>
  <c r="AQ194" i="17"/>
  <c r="AP194" i="17"/>
  <c r="AO194" i="17"/>
  <c r="AN194" i="17"/>
  <c r="AM194" i="17"/>
  <c r="AL194" i="17"/>
  <c r="AK194" i="17"/>
  <c r="AJ194" i="17"/>
  <c r="AI194" i="17"/>
  <c r="AU194" i="17" s="1"/>
  <c r="AG194" i="17"/>
  <c r="P194" i="17"/>
  <c r="BK193" i="17"/>
  <c r="BJ193" i="17"/>
  <c r="BI193" i="17"/>
  <c r="BH193" i="17"/>
  <c r="BG193" i="17"/>
  <c r="BF193" i="17"/>
  <c r="BE193" i="17"/>
  <c r="BD193" i="17"/>
  <c r="BC193" i="17"/>
  <c r="BB193" i="17"/>
  <c r="BA193" i="17"/>
  <c r="AZ193" i="17"/>
  <c r="BL193" i="17" s="1"/>
  <c r="AY193" i="17"/>
  <c r="AX193" i="17"/>
  <c r="AW193" i="17"/>
  <c r="AV193" i="17"/>
  <c r="AT193" i="17"/>
  <c r="AS193" i="17"/>
  <c r="AR193" i="17"/>
  <c r="AQ193" i="17"/>
  <c r="AP193" i="17"/>
  <c r="AO193" i="17"/>
  <c r="AN193" i="17"/>
  <c r="AM193" i="17"/>
  <c r="AL193" i="17"/>
  <c r="AK193" i="17"/>
  <c r="AJ193" i="17"/>
  <c r="AI193" i="17"/>
  <c r="AU193" i="17" s="1"/>
  <c r="AG193" i="17"/>
  <c r="P193" i="17"/>
  <c r="BK192" i="17"/>
  <c r="BJ192" i="17"/>
  <c r="BI192" i="17"/>
  <c r="BH192" i="17"/>
  <c r="BG192" i="17"/>
  <c r="BF192" i="17"/>
  <c r="BE192" i="17"/>
  <c r="BD192" i="17"/>
  <c r="BC192" i="17"/>
  <c r="BB192" i="17"/>
  <c r="BA192" i="17"/>
  <c r="AZ192" i="17"/>
  <c r="BL192" i="17" s="1"/>
  <c r="AY192" i="17"/>
  <c r="AX192" i="17"/>
  <c r="AW192" i="17"/>
  <c r="AV192" i="17"/>
  <c r="AT192" i="17"/>
  <c r="AS192" i="17"/>
  <c r="AR192" i="17"/>
  <c r="AQ192" i="17"/>
  <c r="AP192" i="17"/>
  <c r="AO192" i="17"/>
  <c r="AN192" i="17"/>
  <c r="AM192" i="17"/>
  <c r="AL192" i="17"/>
  <c r="AK192" i="17"/>
  <c r="AJ192" i="17"/>
  <c r="AI192" i="17"/>
  <c r="AU192" i="17" s="1"/>
  <c r="AG192" i="17"/>
  <c r="P192" i="17"/>
  <c r="BK191" i="17"/>
  <c r="BJ191" i="17"/>
  <c r="BI191" i="17"/>
  <c r="BH191" i="17"/>
  <c r="BG191" i="17"/>
  <c r="BF191" i="17"/>
  <c r="BE191" i="17"/>
  <c r="BD191" i="17"/>
  <c r="BC191" i="17"/>
  <c r="BB191" i="17"/>
  <c r="BA191" i="17"/>
  <c r="AZ191" i="17"/>
  <c r="BL191" i="17" s="1"/>
  <c r="AY191" i="17"/>
  <c r="AX191" i="17"/>
  <c r="AW191" i="17"/>
  <c r="AV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AU191" i="17" s="1"/>
  <c r="AG191" i="17"/>
  <c r="P191" i="17"/>
  <c r="BK190" i="17"/>
  <c r="BJ190" i="17"/>
  <c r="BI190" i="17"/>
  <c r="BH190" i="17"/>
  <c r="BG190" i="17"/>
  <c r="BF190" i="17"/>
  <c r="BE190" i="17"/>
  <c r="BD190" i="17"/>
  <c r="BC190" i="17"/>
  <c r="BB190" i="17"/>
  <c r="BA190" i="17"/>
  <c r="AZ190" i="17"/>
  <c r="BL190" i="17" s="1"/>
  <c r="AY190" i="17"/>
  <c r="AX190" i="17"/>
  <c r="AW190" i="17"/>
  <c r="AV190" i="17"/>
  <c r="AT190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AU190" i="17" s="1"/>
  <c r="AG190" i="17"/>
  <c r="P190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BL189" i="17" s="1"/>
  <c r="AY189" i="17"/>
  <c r="AX189" i="17"/>
  <c r="AW189" i="17"/>
  <c r="AV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U189" i="17" s="1"/>
  <c r="AG189" i="17"/>
  <c r="P189" i="17"/>
  <c r="BK188" i="17"/>
  <c r="BJ188" i="17"/>
  <c r="BI188" i="17"/>
  <c r="BH188" i="17"/>
  <c r="BG188" i="17"/>
  <c r="BF188" i="17"/>
  <c r="BE188" i="17"/>
  <c r="BD188" i="17"/>
  <c r="BC188" i="17"/>
  <c r="BB188" i="17"/>
  <c r="BA188" i="17"/>
  <c r="AZ188" i="17"/>
  <c r="BL188" i="17" s="1"/>
  <c r="AY188" i="17"/>
  <c r="AX188" i="17"/>
  <c r="AW188" i="17"/>
  <c r="AV188" i="17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AU188" i="17" s="1"/>
  <c r="AG188" i="17"/>
  <c r="P188" i="17"/>
  <c r="BK187" i="17"/>
  <c r="BJ187" i="17"/>
  <c r="BI187" i="17"/>
  <c r="BH187" i="17"/>
  <c r="BG187" i="17"/>
  <c r="BF187" i="17"/>
  <c r="BE187" i="17"/>
  <c r="BD187" i="17"/>
  <c r="BC187" i="17"/>
  <c r="BB187" i="17"/>
  <c r="BA187" i="17"/>
  <c r="AZ187" i="17"/>
  <c r="BL187" i="17" s="1"/>
  <c r="AY187" i="17"/>
  <c r="AX187" i="17"/>
  <c r="AW187" i="17"/>
  <c r="AV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AU187" i="17" s="1"/>
  <c r="AG187" i="17"/>
  <c r="P187" i="17"/>
  <c r="BK186" i="17"/>
  <c r="BJ186" i="17"/>
  <c r="BI186" i="17"/>
  <c r="BH186" i="17"/>
  <c r="BG186" i="17"/>
  <c r="BF186" i="17"/>
  <c r="BE186" i="17"/>
  <c r="BD186" i="17"/>
  <c r="BC186" i="17"/>
  <c r="BB186" i="17"/>
  <c r="BA186" i="17"/>
  <c r="AZ186" i="17"/>
  <c r="BL186" i="17" s="1"/>
  <c r="AY186" i="17"/>
  <c r="AX186" i="17"/>
  <c r="AW186" i="17"/>
  <c r="AV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AU186" i="17" s="1"/>
  <c r="AG186" i="17"/>
  <c r="P186" i="17"/>
  <c r="BK185" i="17"/>
  <c r="BJ185" i="17"/>
  <c r="BI185" i="17"/>
  <c r="BH185" i="17"/>
  <c r="BG185" i="17"/>
  <c r="BF185" i="17"/>
  <c r="BE185" i="17"/>
  <c r="BD185" i="17"/>
  <c r="BC185" i="17"/>
  <c r="BB185" i="17"/>
  <c r="BA185" i="17"/>
  <c r="AZ185" i="17"/>
  <c r="BL185" i="17" s="1"/>
  <c r="AY185" i="17"/>
  <c r="AX185" i="17"/>
  <c r="AW185" i="17"/>
  <c r="AV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AU185" i="17" s="1"/>
  <c r="AG185" i="17"/>
  <c r="P185" i="17"/>
  <c r="BK184" i="17"/>
  <c r="BJ184" i="17"/>
  <c r="BI184" i="17"/>
  <c r="BH184" i="17"/>
  <c r="BG184" i="17"/>
  <c r="BF184" i="17"/>
  <c r="BE184" i="17"/>
  <c r="BD184" i="17"/>
  <c r="BC184" i="17"/>
  <c r="BB184" i="17"/>
  <c r="BA184" i="17"/>
  <c r="AZ184" i="17"/>
  <c r="BL184" i="17" s="1"/>
  <c r="AY184" i="17"/>
  <c r="AX184" i="17"/>
  <c r="AW184" i="17"/>
  <c r="AV184" i="17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AU184" i="17" s="1"/>
  <c r="AG184" i="17"/>
  <c r="P184" i="17"/>
  <c r="BK183" i="17"/>
  <c r="BJ183" i="17"/>
  <c r="BI183" i="17"/>
  <c r="BH183" i="17"/>
  <c r="BG183" i="17"/>
  <c r="BF183" i="17"/>
  <c r="BE183" i="17"/>
  <c r="BD183" i="17"/>
  <c r="BC183" i="17"/>
  <c r="BB183" i="17"/>
  <c r="BA183" i="17"/>
  <c r="AZ183" i="17"/>
  <c r="BL183" i="17" s="1"/>
  <c r="AY183" i="17"/>
  <c r="AX183" i="17"/>
  <c r="AW183" i="17"/>
  <c r="AV183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AU183" i="17" s="1"/>
  <c r="AG183" i="17"/>
  <c r="P183" i="17"/>
  <c r="BK182" i="17"/>
  <c r="BJ182" i="17"/>
  <c r="BI182" i="17"/>
  <c r="BH182" i="17"/>
  <c r="BG182" i="17"/>
  <c r="BF182" i="17"/>
  <c r="BE182" i="17"/>
  <c r="BD182" i="17"/>
  <c r="BC182" i="17"/>
  <c r="BB182" i="17"/>
  <c r="BA182" i="17"/>
  <c r="AZ182" i="17"/>
  <c r="BL182" i="17" s="1"/>
  <c r="AY182" i="17"/>
  <c r="AX182" i="17"/>
  <c r="AW182" i="17"/>
  <c r="AV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AU182" i="17" s="1"/>
  <c r="AG182" i="17"/>
  <c r="P182" i="17"/>
  <c r="BK181" i="17"/>
  <c r="BJ181" i="17"/>
  <c r="BI181" i="17"/>
  <c r="BH181" i="17"/>
  <c r="BG181" i="17"/>
  <c r="BF181" i="17"/>
  <c r="BE181" i="17"/>
  <c r="BD181" i="17"/>
  <c r="BC181" i="17"/>
  <c r="BB181" i="17"/>
  <c r="BA181" i="17"/>
  <c r="AZ181" i="17"/>
  <c r="BL181" i="17" s="1"/>
  <c r="AY181" i="17"/>
  <c r="AX181" i="17"/>
  <c r="AW181" i="17"/>
  <c r="AV181" i="17"/>
  <c r="AT181" i="17"/>
  <c r="AS181" i="17"/>
  <c r="AR181" i="17"/>
  <c r="AQ181" i="17"/>
  <c r="AP181" i="17"/>
  <c r="AO181" i="17"/>
  <c r="AN181" i="17"/>
  <c r="AM181" i="17"/>
  <c r="AL181" i="17"/>
  <c r="AK181" i="17"/>
  <c r="AJ181" i="17"/>
  <c r="AI181" i="17"/>
  <c r="AU181" i="17" s="1"/>
  <c r="AG181" i="17"/>
  <c r="P181" i="17"/>
  <c r="BK180" i="17"/>
  <c r="BJ180" i="17"/>
  <c r="BI180" i="17"/>
  <c r="BH180" i="17"/>
  <c r="BG180" i="17"/>
  <c r="BF180" i="17"/>
  <c r="BE180" i="17"/>
  <c r="BD180" i="17"/>
  <c r="BC180" i="17"/>
  <c r="BB180" i="17"/>
  <c r="BA180" i="17"/>
  <c r="AZ180" i="17"/>
  <c r="BL180" i="17" s="1"/>
  <c r="AY180" i="17"/>
  <c r="AX180" i="17"/>
  <c r="AW180" i="17"/>
  <c r="AV180" i="17"/>
  <c r="AT180" i="17"/>
  <c r="AS180" i="17"/>
  <c r="AR180" i="17"/>
  <c r="AQ180" i="17"/>
  <c r="AP180" i="17"/>
  <c r="AO180" i="17"/>
  <c r="AN180" i="17"/>
  <c r="AM180" i="17"/>
  <c r="AL180" i="17"/>
  <c r="AK180" i="17"/>
  <c r="AJ180" i="17"/>
  <c r="AI180" i="17"/>
  <c r="AU180" i="17" s="1"/>
  <c r="AG180" i="17"/>
  <c r="P180" i="17"/>
  <c r="BK179" i="17"/>
  <c r="BJ179" i="17"/>
  <c r="BI179" i="17"/>
  <c r="BH179" i="17"/>
  <c r="BG179" i="17"/>
  <c r="BF179" i="17"/>
  <c r="BE179" i="17"/>
  <c r="BD179" i="17"/>
  <c r="BC179" i="17"/>
  <c r="BB179" i="17"/>
  <c r="BA179" i="17"/>
  <c r="AZ179" i="17"/>
  <c r="BL179" i="17" s="1"/>
  <c r="AY179" i="17"/>
  <c r="AX179" i="17"/>
  <c r="AW179" i="17"/>
  <c r="AV179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AU179" i="17" s="1"/>
  <c r="AG179" i="17"/>
  <c r="P179" i="17"/>
  <c r="BK178" i="17"/>
  <c r="BJ178" i="17"/>
  <c r="BI178" i="17"/>
  <c r="BH178" i="17"/>
  <c r="BG178" i="17"/>
  <c r="BF178" i="17"/>
  <c r="BE178" i="17"/>
  <c r="BD178" i="17"/>
  <c r="BC178" i="17"/>
  <c r="BB178" i="17"/>
  <c r="BA178" i="17"/>
  <c r="AZ178" i="17"/>
  <c r="BL178" i="17" s="1"/>
  <c r="AY178" i="17"/>
  <c r="AX178" i="17"/>
  <c r="AW178" i="17"/>
  <c r="AV178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AU178" i="17" s="1"/>
  <c r="AG178" i="17"/>
  <c r="P178" i="17"/>
  <c r="BK177" i="17"/>
  <c r="BJ177" i="17"/>
  <c r="BI177" i="17"/>
  <c r="BH177" i="17"/>
  <c r="BG177" i="17"/>
  <c r="BF177" i="17"/>
  <c r="BE177" i="17"/>
  <c r="BD177" i="17"/>
  <c r="BC177" i="17"/>
  <c r="BB177" i="17"/>
  <c r="BA177" i="17"/>
  <c r="AZ177" i="17"/>
  <c r="BL177" i="17" s="1"/>
  <c r="AY177" i="17"/>
  <c r="AX177" i="17"/>
  <c r="AW177" i="17"/>
  <c r="AV177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AU177" i="17" s="1"/>
  <c r="AG177" i="17"/>
  <c r="P177" i="17"/>
  <c r="BK176" i="17"/>
  <c r="BJ176" i="17"/>
  <c r="BI176" i="17"/>
  <c r="BH176" i="17"/>
  <c r="BG176" i="17"/>
  <c r="BF176" i="17"/>
  <c r="BE176" i="17"/>
  <c r="BD176" i="17"/>
  <c r="BC176" i="17"/>
  <c r="BB176" i="17"/>
  <c r="BA176" i="17"/>
  <c r="AZ176" i="17"/>
  <c r="BL176" i="17" s="1"/>
  <c r="AY176" i="17"/>
  <c r="AX176" i="17"/>
  <c r="AW176" i="17"/>
  <c r="AV176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AU176" i="17" s="1"/>
  <c r="AG176" i="17"/>
  <c r="P176" i="17"/>
  <c r="BK175" i="17"/>
  <c r="BJ175" i="17"/>
  <c r="BI175" i="17"/>
  <c r="BH175" i="17"/>
  <c r="BG175" i="17"/>
  <c r="BF175" i="17"/>
  <c r="BE175" i="17"/>
  <c r="BD175" i="17"/>
  <c r="BC175" i="17"/>
  <c r="BB175" i="17"/>
  <c r="BA175" i="17"/>
  <c r="AZ175" i="17"/>
  <c r="BL175" i="17" s="1"/>
  <c r="AY175" i="17"/>
  <c r="AX175" i="17"/>
  <c r="AW175" i="17"/>
  <c r="AV175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AU175" i="17" s="1"/>
  <c r="AG175" i="17"/>
  <c r="P175" i="17"/>
  <c r="BK174" i="17"/>
  <c r="BJ174" i="17"/>
  <c r="BI174" i="17"/>
  <c r="BH174" i="17"/>
  <c r="BG174" i="17"/>
  <c r="BF174" i="17"/>
  <c r="BE174" i="17"/>
  <c r="BD174" i="17"/>
  <c r="BC174" i="17"/>
  <c r="BB174" i="17"/>
  <c r="BA174" i="17"/>
  <c r="AZ174" i="17"/>
  <c r="BL174" i="17" s="1"/>
  <c r="AY174" i="17"/>
  <c r="AX174" i="17"/>
  <c r="AW174" i="17"/>
  <c r="AV174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AU174" i="17" s="1"/>
  <c r="AG174" i="17"/>
  <c r="P174" i="17"/>
  <c r="BK173" i="17"/>
  <c r="BJ173" i="17"/>
  <c r="BI173" i="17"/>
  <c r="BH173" i="17"/>
  <c r="BG173" i="17"/>
  <c r="BF173" i="17"/>
  <c r="BE173" i="17"/>
  <c r="BD173" i="17"/>
  <c r="BC173" i="17"/>
  <c r="BB173" i="17"/>
  <c r="BA173" i="17"/>
  <c r="AZ173" i="17"/>
  <c r="BL173" i="17" s="1"/>
  <c r="AY173" i="17"/>
  <c r="AX173" i="17"/>
  <c r="AW173" i="17"/>
  <c r="AV173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AU173" i="17" s="1"/>
  <c r="AG173" i="17"/>
  <c r="P173" i="17"/>
  <c r="BK172" i="17"/>
  <c r="BJ172" i="17"/>
  <c r="BI172" i="17"/>
  <c r="BH172" i="17"/>
  <c r="BG172" i="17"/>
  <c r="BF172" i="17"/>
  <c r="BE172" i="17"/>
  <c r="BD172" i="17"/>
  <c r="BC172" i="17"/>
  <c r="BB172" i="17"/>
  <c r="BA172" i="17"/>
  <c r="AZ172" i="17"/>
  <c r="AY172" i="17"/>
  <c r="AX172" i="17"/>
  <c r="AW172" i="17"/>
  <c r="AV172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AU172" i="17" s="1"/>
  <c r="AG172" i="17"/>
  <c r="P172" i="17"/>
  <c r="BK171" i="17"/>
  <c r="BJ171" i="17"/>
  <c r="BI171" i="17"/>
  <c r="BH171" i="17"/>
  <c r="BG171" i="17"/>
  <c r="BF171" i="17"/>
  <c r="BE171" i="17"/>
  <c r="BD171" i="17"/>
  <c r="BC171" i="17"/>
  <c r="BB171" i="17"/>
  <c r="BA171" i="17"/>
  <c r="AZ171" i="17"/>
  <c r="BL171" i="17" s="1"/>
  <c r="AY171" i="17"/>
  <c r="AX171" i="17"/>
  <c r="AW171" i="17"/>
  <c r="AV171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AU171" i="17" s="1"/>
  <c r="AG171" i="17"/>
  <c r="P171" i="17"/>
  <c r="BK170" i="17"/>
  <c r="BJ170" i="17"/>
  <c r="BI170" i="17"/>
  <c r="BH170" i="17"/>
  <c r="BG170" i="17"/>
  <c r="BF170" i="17"/>
  <c r="BE170" i="17"/>
  <c r="BD170" i="17"/>
  <c r="BC170" i="17"/>
  <c r="BB170" i="17"/>
  <c r="BA170" i="17"/>
  <c r="AZ170" i="17"/>
  <c r="BL170" i="17" s="1"/>
  <c r="AY170" i="17"/>
  <c r="AX170" i="17"/>
  <c r="AW170" i="17"/>
  <c r="AV170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AU170" i="17" s="1"/>
  <c r="AG170" i="17"/>
  <c r="P170" i="17"/>
  <c r="BK169" i="17"/>
  <c r="BJ169" i="17"/>
  <c r="BI169" i="17"/>
  <c r="BH169" i="17"/>
  <c r="BG169" i="17"/>
  <c r="BF169" i="17"/>
  <c r="BE169" i="17"/>
  <c r="BD169" i="17"/>
  <c r="BC169" i="17"/>
  <c r="BB169" i="17"/>
  <c r="BA169" i="17"/>
  <c r="AZ169" i="17"/>
  <c r="AY169" i="17"/>
  <c r="AX169" i="17"/>
  <c r="AW169" i="17"/>
  <c r="AV169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AU169" i="17" s="1"/>
  <c r="AG169" i="17"/>
  <c r="P169" i="17"/>
  <c r="BK168" i="17"/>
  <c r="BJ168" i="17"/>
  <c r="BI168" i="17"/>
  <c r="BH168" i="17"/>
  <c r="BG168" i="17"/>
  <c r="BF168" i="17"/>
  <c r="BE168" i="17"/>
  <c r="BD168" i="17"/>
  <c r="BC168" i="17"/>
  <c r="BB168" i="17"/>
  <c r="BA168" i="17"/>
  <c r="AZ168" i="17"/>
  <c r="BL168" i="17" s="1"/>
  <c r="AY168" i="17"/>
  <c r="AX168" i="17"/>
  <c r="AW168" i="17"/>
  <c r="AV168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AU168" i="17" s="1"/>
  <c r="AG168" i="17"/>
  <c r="P168" i="17"/>
  <c r="BK167" i="17"/>
  <c r="BJ167" i="17"/>
  <c r="BI167" i="17"/>
  <c r="BH167" i="17"/>
  <c r="BG167" i="17"/>
  <c r="BF167" i="17"/>
  <c r="BE167" i="17"/>
  <c r="BD167" i="17"/>
  <c r="BC167" i="17"/>
  <c r="BB167" i="17"/>
  <c r="BA167" i="17"/>
  <c r="AZ167" i="17"/>
  <c r="BL167" i="17" s="1"/>
  <c r="AY167" i="17"/>
  <c r="AX167" i="17"/>
  <c r="AW167" i="17"/>
  <c r="AV167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AU167" i="17" s="1"/>
  <c r="AG167" i="17"/>
  <c r="P167" i="17"/>
  <c r="BK166" i="17"/>
  <c r="BJ166" i="17"/>
  <c r="BI166" i="17"/>
  <c r="BH166" i="17"/>
  <c r="BG166" i="17"/>
  <c r="BF166" i="17"/>
  <c r="BE166" i="17"/>
  <c r="BD166" i="17"/>
  <c r="BC166" i="17"/>
  <c r="BB166" i="17"/>
  <c r="BA166" i="17"/>
  <c r="AZ166" i="17"/>
  <c r="BL166" i="17" s="1"/>
  <c r="AY166" i="17"/>
  <c r="AX166" i="17"/>
  <c r="AW166" i="17"/>
  <c r="AV166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AU166" i="17" s="1"/>
  <c r="AG166" i="17"/>
  <c r="P166" i="17"/>
  <c r="BK165" i="17"/>
  <c r="BJ165" i="17"/>
  <c r="BI165" i="17"/>
  <c r="BH165" i="17"/>
  <c r="BG165" i="17"/>
  <c r="BF165" i="17"/>
  <c r="BE165" i="17"/>
  <c r="BD165" i="17"/>
  <c r="BC165" i="17"/>
  <c r="BB165" i="17"/>
  <c r="BA165" i="17"/>
  <c r="AZ165" i="17"/>
  <c r="BL165" i="17" s="1"/>
  <c r="AY165" i="17"/>
  <c r="AX165" i="17"/>
  <c r="AW165" i="17"/>
  <c r="AV165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AU165" i="17" s="1"/>
  <c r="AG165" i="17"/>
  <c r="P165" i="17"/>
  <c r="BK164" i="17"/>
  <c r="BJ164" i="17"/>
  <c r="BI164" i="17"/>
  <c r="BH164" i="17"/>
  <c r="BG164" i="17"/>
  <c r="BF164" i="17"/>
  <c r="BE164" i="17"/>
  <c r="BD164" i="17"/>
  <c r="BC164" i="17"/>
  <c r="BB164" i="17"/>
  <c r="BA164" i="17"/>
  <c r="AZ164" i="17"/>
  <c r="BL164" i="17" s="1"/>
  <c r="AY164" i="17"/>
  <c r="AX164" i="17"/>
  <c r="AW164" i="17"/>
  <c r="AV164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AU164" i="17" s="1"/>
  <c r="AG164" i="17"/>
  <c r="P164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BL163" i="17" s="1"/>
  <c r="AY163" i="17"/>
  <c r="AX163" i="17"/>
  <c r="AW163" i="17"/>
  <c r="AV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U163" i="17" s="1"/>
  <c r="AG163" i="17"/>
  <c r="P163" i="17"/>
  <c r="BK162" i="17"/>
  <c r="BJ162" i="17"/>
  <c r="BI162" i="17"/>
  <c r="BH162" i="17"/>
  <c r="BG162" i="17"/>
  <c r="BF162" i="17"/>
  <c r="BE162" i="17"/>
  <c r="BD162" i="17"/>
  <c r="BC162" i="17"/>
  <c r="BB162" i="17"/>
  <c r="BA162" i="17"/>
  <c r="AZ162" i="17"/>
  <c r="BL162" i="17" s="1"/>
  <c r="AY162" i="17"/>
  <c r="AX162" i="17"/>
  <c r="AW162" i="17"/>
  <c r="AV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U162" i="17" s="1"/>
  <c r="AG162" i="17"/>
  <c r="P162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BL161" i="17" s="1"/>
  <c r="AY161" i="17"/>
  <c r="AX161" i="17"/>
  <c r="AW161" i="17"/>
  <c r="AV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U161" i="17" s="1"/>
  <c r="AG161" i="17"/>
  <c r="P161" i="17"/>
  <c r="BK160" i="17"/>
  <c r="BJ160" i="17"/>
  <c r="BI160" i="17"/>
  <c r="BH160" i="17"/>
  <c r="BG160" i="17"/>
  <c r="BF160" i="17"/>
  <c r="BE160" i="17"/>
  <c r="BD160" i="17"/>
  <c r="BC160" i="17"/>
  <c r="BB160" i="17"/>
  <c r="BA160" i="17"/>
  <c r="AZ160" i="17"/>
  <c r="BL160" i="17" s="1"/>
  <c r="AY160" i="17"/>
  <c r="AX160" i="17"/>
  <c r="AW160" i="17"/>
  <c r="AV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U160" i="17" s="1"/>
  <c r="AG160" i="17"/>
  <c r="P160" i="17"/>
  <c r="BK159" i="17"/>
  <c r="BJ159" i="17"/>
  <c r="BI159" i="17"/>
  <c r="BH159" i="17"/>
  <c r="BG159" i="17"/>
  <c r="BF159" i="17"/>
  <c r="BE159" i="17"/>
  <c r="BD159" i="17"/>
  <c r="BC159" i="17"/>
  <c r="BB159" i="17"/>
  <c r="BA159" i="17"/>
  <c r="AZ159" i="17"/>
  <c r="BL159" i="17" s="1"/>
  <c r="AY159" i="17"/>
  <c r="AX159" i="17"/>
  <c r="AW159" i="17"/>
  <c r="AV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U159" i="17" s="1"/>
  <c r="AG159" i="17"/>
  <c r="P159" i="17"/>
  <c r="BK158" i="17"/>
  <c r="BJ158" i="17"/>
  <c r="BI158" i="17"/>
  <c r="BH158" i="17"/>
  <c r="BG158" i="17"/>
  <c r="BF158" i="17"/>
  <c r="BE158" i="17"/>
  <c r="BD158" i="17"/>
  <c r="BC158" i="17"/>
  <c r="BB158" i="17"/>
  <c r="BA158" i="17"/>
  <c r="AZ158" i="17"/>
  <c r="BL158" i="17" s="1"/>
  <c r="AY158" i="17"/>
  <c r="AX158" i="17"/>
  <c r="AW158" i="17"/>
  <c r="AV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U158" i="17" s="1"/>
  <c r="AG158" i="17"/>
  <c r="P158" i="17"/>
  <c r="BK157" i="17"/>
  <c r="BJ157" i="17"/>
  <c r="BI157" i="17"/>
  <c r="BH157" i="17"/>
  <c r="BG157" i="17"/>
  <c r="BF157" i="17"/>
  <c r="BE157" i="17"/>
  <c r="BD157" i="17"/>
  <c r="BC157" i="17"/>
  <c r="BB157" i="17"/>
  <c r="BA157" i="17"/>
  <c r="AZ157" i="17"/>
  <c r="BL157" i="17" s="1"/>
  <c r="AY157" i="17"/>
  <c r="AX157" i="17"/>
  <c r="AW157" i="17"/>
  <c r="AV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AU157" i="17" s="1"/>
  <c r="AG157" i="17"/>
  <c r="P157" i="17"/>
  <c r="BK156" i="17"/>
  <c r="BJ156" i="17"/>
  <c r="BI156" i="17"/>
  <c r="BH156" i="17"/>
  <c r="BG156" i="17"/>
  <c r="BF156" i="17"/>
  <c r="BE156" i="17"/>
  <c r="BD156" i="17"/>
  <c r="BC156" i="17"/>
  <c r="BB156" i="17"/>
  <c r="BA156" i="17"/>
  <c r="AZ156" i="17"/>
  <c r="BL156" i="17" s="1"/>
  <c r="AY156" i="17"/>
  <c r="AX156" i="17"/>
  <c r="AW156" i="17"/>
  <c r="AV156" i="17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AU156" i="17" s="1"/>
  <c r="AG156" i="17"/>
  <c r="P156" i="17"/>
  <c r="BK155" i="17"/>
  <c r="BJ155" i="17"/>
  <c r="BI155" i="17"/>
  <c r="BH155" i="17"/>
  <c r="BG155" i="17"/>
  <c r="BF155" i="17"/>
  <c r="BE155" i="17"/>
  <c r="BD155" i="17"/>
  <c r="BC155" i="17"/>
  <c r="BB155" i="17"/>
  <c r="BA155" i="17"/>
  <c r="AZ155" i="17"/>
  <c r="BL155" i="17" s="1"/>
  <c r="AY155" i="17"/>
  <c r="AX155" i="17"/>
  <c r="AW155" i="17"/>
  <c r="AV155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AU155" i="17" s="1"/>
  <c r="AG155" i="17"/>
  <c r="P155" i="17"/>
  <c r="BK154" i="17"/>
  <c r="BJ154" i="17"/>
  <c r="BI154" i="17"/>
  <c r="BH154" i="17"/>
  <c r="BG154" i="17"/>
  <c r="BF154" i="17"/>
  <c r="BE154" i="17"/>
  <c r="BD154" i="17"/>
  <c r="BC154" i="17"/>
  <c r="BB154" i="17"/>
  <c r="BA154" i="17"/>
  <c r="AZ154" i="17"/>
  <c r="BL154" i="17" s="1"/>
  <c r="AY154" i="17"/>
  <c r="AX154" i="17"/>
  <c r="AW154" i="17"/>
  <c r="AV154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AU154" i="17" s="1"/>
  <c r="AG154" i="17"/>
  <c r="P154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BL153" i="17" s="1"/>
  <c r="AY153" i="17"/>
  <c r="AX153" i="17"/>
  <c r="AW153" i="17"/>
  <c r="AV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U153" i="17" s="1"/>
  <c r="AG153" i="17"/>
  <c r="P153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BL152" i="17" s="1"/>
  <c r="AY152" i="17"/>
  <c r="AX152" i="17"/>
  <c r="AW152" i="17"/>
  <c r="AV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U152" i="17" s="1"/>
  <c r="AG152" i="17"/>
  <c r="P152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BL151" i="17" s="1"/>
  <c r="AY151" i="17"/>
  <c r="AX151" i="17"/>
  <c r="AW151" i="17"/>
  <c r="AV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U151" i="17" s="1"/>
  <c r="AG151" i="17"/>
  <c r="P151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BL150" i="17" s="1"/>
  <c r="AY150" i="17"/>
  <c r="AX150" i="17"/>
  <c r="AW150" i="17"/>
  <c r="AV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U150" i="17" s="1"/>
  <c r="AG150" i="17"/>
  <c r="P150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BL149" i="17" s="1"/>
  <c r="AY149" i="17"/>
  <c r="AX149" i="17"/>
  <c r="AW149" i="17"/>
  <c r="AV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U149" i="17" s="1"/>
  <c r="AG149" i="17"/>
  <c r="P149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BL148" i="17" s="1"/>
  <c r="AY148" i="17"/>
  <c r="AX148" i="17"/>
  <c r="AW148" i="17"/>
  <c r="AV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U148" i="17" s="1"/>
  <c r="AG148" i="17"/>
  <c r="P148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BL147" i="17" s="1"/>
  <c r="AY147" i="17"/>
  <c r="AX147" i="17"/>
  <c r="AW147" i="17"/>
  <c r="AV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U147" i="17" s="1"/>
  <c r="AG147" i="17"/>
  <c r="P147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BL146" i="17" s="1"/>
  <c r="AY146" i="17"/>
  <c r="AX146" i="17"/>
  <c r="AW146" i="17"/>
  <c r="AV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U146" i="17" s="1"/>
  <c r="AG146" i="17"/>
  <c r="P146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BL145" i="17" s="1"/>
  <c r="AY145" i="17"/>
  <c r="AX145" i="17"/>
  <c r="AW145" i="17"/>
  <c r="AV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U145" i="17" s="1"/>
  <c r="AG145" i="17"/>
  <c r="P145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BL144" i="17" s="1"/>
  <c r="AY144" i="17"/>
  <c r="AX144" i="17"/>
  <c r="AW144" i="17"/>
  <c r="AV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U144" i="17" s="1"/>
  <c r="AG144" i="17"/>
  <c r="P144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BL143" i="17" s="1"/>
  <c r="AY143" i="17"/>
  <c r="AX143" i="17"/>
  <c r="AW143" i="17"/>
  <c r="AV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U143" i="17" s="1"/>
  <c r="AG143" i="17"/>
  <c r="P143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U142" i="17" s="1"/>
  <c r="AG142" i="17"/>
  <c r="P142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BL141" i="17" s="1"/>
  <c r="AY141" i="17"/>
  <c r="AX141" i="17"/>
  <c r="AW141" i="17"/>
  <c r="AV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U141" i="17" s="1"/>
  <c r="AG141" i="17"/>
  <c r="P141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BL140" i="17" s="1"/>
  <c r="AY140" i="17"/>
  <c r="AX140" i="17"/>
  <c r="AW140" i="17"/>
  <c r="AV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U140" i="17" s="1"/>
  <c r="AG140" i="17"/>
  <c r="P140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BL139" i="17" s="1"/>
  <c r="AY139" i="17"/>
  <c r="AX139" i="17"/>
  <c r="AW139" i="17"/>
  <c r="AV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U139" i="17" s="1"/>
  <c r="AG139" i="17"/>
  <c r="P139" i="17"/>
  <c r="BK138" i="17"/>
  <c r="BJ138" i="17"/>
  <c r="BI138" i="17"/>
  <c r="BH138" i="17"/>
  <c r="BG138" i="17"/>
  <c r="BF138" i="17"/>
  <c r="BE138" i="17"/>
  <c r="BD138" i="17"/>
  <c r="BC138" i="17"/>
  <c r="BB138" i="17"/>
  <c r="BA138" i="17"/>
  <c r="AZ138" i="17"/>
  <c r="BL138" i="17" s="1"/>
  <c r="AY138" i="17"/>
  <c r="AX138" i="17"/>
  <c r="AW138" i="17"/>
  <c r="AV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AG138" i="17"/>
  <c r="P138" i="17"/>
  <c r="BK137" i="17"/>
  <c r="BJ137" i="17"/>
  <c r="BI137" i="17"/>
  <c r="BH137" i="17"/>
  <c r="BG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U137" i="17" s="1"/>
  <c r="AG137" i="17"/>
  <c r="P137" i="17"/>
  <c r="BK136" i="17"/>
  <c r="BJ136" i="17"/>
  <c r="BI136" i="17"/>
  <c r="BH136" i="17"/>
  <c r="BG136" i="17"/>
  <c r="BF136" i="17"/>
  <c r="BE136" i="17"/>
  <c r="BD136" i="17"/>
  <c r="BC136" i="17"/>
  <c r="BB136" i="17"/>
  <c r="BA136" i="17"/>
  <c r="AZ136" i="17"/>
  <c r="BL136" i="17" s="1"/>
  <c r="AY136" i="17"/>
  <c r="AX136" i="17"/>
  <c r="AW136" i="17"/>
  <c r="AV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G136" i="17"/>
  <c r="P136" i="17"/>
  <c r="BK135" i="17"/>
  <c r="BJ135" i="17"/>
  <c r="BI135" i="17"/>
  <c r="BH135" i="17"/>
  <c r="BG135" i="17"/>
  <c r="BF135" i="17"/>
  <c r="BE135" i="17"/>
  <c r="BD135" i="17"/>
  <c r="BC135" i="17"/>
  <c r="BB135" i="17"/>
  <c r="BA135" i="17"/>
  <c r="AZ135" i="17"/>
  <c r="BL135" i="17" s="1"/>
  <c r="AY135" i="17"/>
  <c r="AX135" i="17"/>
  <c r="AW135" i="17"/>
  <c r="AV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AG135" i="17"/>
  <c r="P135" i="17"/>
  <c r="BK134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BL134" i="17" s="1"/>
  <c r="AY134" i="17"/>
  <c r="AX134" i="17"/>
  <c r="AW134" i="17"/>
  <c r="AV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G134" i="17"/>
  <c r="P134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BL133" i="17" s="1"/>
  <c r="AY133" i="17"/>
  <c r="AX133" i="17"/>
  <c r="AW133" i="17"/>
  <c r="AV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U133" i="17" s="1"/>
  <c r="AG133" i="17"/>
  <c r="P133" i="17"/>
  <c r="BK132" i="17"/>
  <c r="BJ132" i="17"/>
  <c r="BI132" i="17"/>
  <c r="BH132" i="17"/>
  <c r="BG132" i="17"/>
  <c r="BF132" i="17"/>
  <c r="BE132" i="17"/>
  <c r="BD132" i="17"/>
  <c r="BC132" i="17"/>
  <c r="BB132" i="17"/>
  <c r="BA132" i="17"/>
  <c r="AZ132" i="17"/>
  <c r="BL132" i="17" s="1"/>
  <c r="AY132" i="17"/>
  <c r="AX132" i="17"/>
  <c r="AW132" i="17"/>
  <c r="AV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G132" i="17"/>
  <c r="P132" i="17"/>
  <c r="BK131" i="17"/>
  <c r="BJ131" i="17"/>
  <c r="BI131" i="17"/>
  <c r="BH131" i="17"/>
  <c r="BG131" i="17"/>
  <c r="BF131" i="17"/>
  <c r="BE131" i="17"/>
  <c r="BD131" i="17"/>
  <c r="BC131" i="17"/>
  <c r="BB131" i="17"/>
  <c r="BA131" i="17"/>
  <c r="AZ131" i="17"/>
  <c r="BL131" i="17" s="1"/>
  <c r="AY131" i="17"/>
  <c r="AX131" i="17"/>
  <c r="AW131" i="17"/>
  <c r="AV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U131" i="17" s="1"/>
  <c r="AG131" i="17"/>
  <c r="P131" i="17"/>
  <c r="BK130" i="17"/>
  <c r="BJ130" i="17"/>
  <c r="BI130" i="17"/>
  <c r="BH130" i="17"/>
  <c r="BG130" i="17"/>
  <c r="BF130" i="17"/>
  <c r="BE130" i="17"/>
  <c r="BD130" i="17"/>
  <c r="BC130" i="17"/>
  <c r="BB130" i="17"/>
  <c r="BA130" i="17"/>
  <c r="AZ130" i="17"/>
  <c r="BL130" i="17" s="1"/>
  <c r="AY130" i="17"/>
  <c r="AX130" i="17"/>
  <c r="AW130" i="17"/>
  <c r="AV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U130" i="17" s="1"/>
  <c r="AG130" i="17"/>
  <c r="P130" i="17"/>
  <c r="BK129" i="17"/>
  <c r="BJ129" i="17"/>
  <c r="BI129" i="17"/>
  <c r="BH129" i="17"/>
  <c r="BG129" i="17"/>
  <c r="BF129" i="17"/>
  <c r="BE129" i="17"/>
  <c r="BD129" i="17"/>
  <c r="BC129" i="17"/>
  <c r="BB129" i="17"/>
  <c r="BA129" i="17"/>
  <c r="AZ129" i="17"/>
  <c r="BL129" i="17" s="1"/>
  <c r="AY129" i="17"/>
  <c r="AX129" i="17"/>
  <c r="AW129" i="17"/>
  <c r="AV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AU129" i="17" s="1"/>
  <c r="AG129" i="17"/>
  <c r="P129" i="17"/>
  <c r="BK128" i="17"/>
  <c r="BJ128" i="17"/>
  <c r="BI128" i="17"/>
  <c r="BH128" i="17"/>
  <c r="BG128" i="17"/>
  <c r="BF128" i="17"/>
  <c r="BE128" i="17"/>
  <c r="BD128" i="17"/>
  <c r="BC128" i="17"/>
  <c r="BB128" i="17"/>
  <c r="BA128" i="17"/>
  <c r="AZ128" i="17"/>
  <c r="BL128" i="17" s="1"/>
  <c r="AY128" i="17"/>
  <c r="AX128" i="17"/>
  <c r="AW128" i="17"/>
  <c r="AV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U128" i="17" s="1"/>
  <c r="AG128" i="17"/>
  <c r="P128" i="17"/>
  <c r="BK127" i="17"/>
  <c r="BJ127" i="17"/>
  <c r="BI127" i="17"/>
  <c r="BH127" i="17"/>
  <c r="BG127" i="17"/>
  <c r="BF127" i="17"/>
  <c r="BE127" i="17"/>
  <c r="BD127" i="17"/>
  <c r="BC127" i="17"/>
  <c r="BB127" i="17"/>
  <c r="BA127" i="17"/>
  <c r="AZ127" i="17"/>
  <c r="BL127" i="17" s="1"/>
  <c r="AY127" i="17"/>
  <c r="AX127" i="17"/>
  <c r="AW127" i="17"/>
  <c r="AV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AU127" i="17" s="1"/>
  <c r="AG127" i="17"/>
  <c r="P127" i="17"/>
  <c r="BK126" i="17"/>
  <c r="BJ126" i="17"/>
  <c r="BI126" i="17"/>
  <c r="BH126" i="17"/>
  <c r="BG126" i="17"/>
  <c r="BF126" i="17"/>
  <c r="BE126" i="17"/>
  <c r="BD126" i="17"/>
  <c r="BC126" i="17"/>
  <c r="BB126" i="17"/>
  <c r="BA126" i="17"/>
  <c r="AZ126" i="17"/>
  <c r="BL126" i="17" s="1"/>
  <c r="AY126" i="17"/>
  <c r="AX126" i="17"/>
  <c r="AW126" i="17"/>
  <c r="AV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U126" i="17" s="1"/>
  <c r="AG126" i="17"/>
  <c r="P126" i="17"/>
  <c r="BK125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BL125" i="17" s="1"/>
  <c r="AY125" i="17"/>
  <c r="AX125" i="17"/>
  <c r="AW125" i="17"/>
  <c r="AV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U125" i="17" s="1"/>
  <c r="AG125" i="17"/>
  <c r="P125" i="17"/>
  <c r="BK124" i="17"/>
  <c r="BJ124" i="17"/>
  <c r="BI124" i="17"/>
  <c r="BH124" i="17"/>
  <c r="BG124" i="17"/>
  <c r="BF124" i="17"/>
  <c r="BE124" i="17"/>
  <c r="BD124" i="17"/>
  <c r="BC124" i="17"/>
  <c r="BB124" i="17"/>
  <c r="BA124" i="17"/>
  <c r="AZ124" i="17"/>
  <c r="BL124" i="17" s="1"/>
  <c r="AY124" i="17"/>
  <c r="AX124" i="17"/>
  <c r="AW124" i="17"/>
  <c r="AV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U124" i="17" s="1"/>
  <c r="AG124" i="17"/>
  <c r="P124" i="17"/>
  <c r="BK123" i="17"/>
  <c r="BJ123" i="17"/>
  <c r="BI123" i="17"/>
  <c r="BH123" i="17"/>
  <c r="BG123" i="17"/>
  <c r="BF123" i="17"/>
  <c r="BE123" i="17"/>
  <c r="BD123" i="17"/>
  <c r="BC123" i="17"/>
  <c r="BB123" i="17"/>
  <c r="BA123" i="17"/>
  <c r="AZ123" i="17"/>
  <c r="BL123" i="17" s="1"/>
  <c r="AY123" i="17"/>
  <c r="AX123" i="17"/>
  <c r="AW123" i="17"/>
  <c r="AV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U123" i="17" s="1"/>
  <c r="AG123" i="17"/>
  <c r="P123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U122" i="17" s="1"/>
  <c r="AG122" i="17"/>
  <c r="P122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BL121" i="17" s="1"/>
  <c r="AY121" i="17"/>
  <c r="AX121" i="17"/>
  <c r="AW121" i="17"/>
  <c r="AV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U121" i="17" s="1"/>
  <c r="AG121" i="17"/>
  <c r="P121" i="17"/>
  <c r="BK120" i="17"/>
  <c r="BJ120" i="17"/>
  <c r="BI120" i="17"/>
  <c r="BH120" i="17"/>
  <c r="BG120" i="17"/>
  <c r="BF120" i="17"/>
  <c r="BE120" i="17"/>
  <c r="BD120" i="17"/>
  <c r="BC120" i="17"/>
  <c r="BB120" i="17"/>
  <c r="BA120" i="17"/>
  <c r="AZ120" i="17"/>
  <c r="BL120" i="17" s="1"/>
  <c r="AY120" i="17"/>
  <c r="AX120" i="17"/>
  <c r="AW120" i="17"/>
  <c r="AV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U120" i="17" s="1"/>
  <c r="AG120" i="17"/>
  <c r="P120" i="17"/>
  <c r="BK119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BL119" i="17" s="1"/>
  <c r="AY119" i="17"/>
  <c r="AX119" i="17"/>
  <c r="AW119" i="17"/>
  <c r="AV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U119" i="17" s="1"/>
  <c r="AG119" i="17"/>
  <c r="P119" i="17"/>
  <c r="BK118" i="17"/>
  <c r="BJ118" i="17"/>
  <c r="BI118" i="17"/>
  <c r="BH118" i="17"/>
  <c r="BG118" i="17"/>
  <c r="BF118" i="17"/>
  <c r="BE118" i="17"/>
  <c r="BD118" i="17"/>
  <c r="BC118" i="17"/>
  <c r="BB118" i="17"/>
  <c r="BA118" i="17"/>
  <c r="AZ118" i="17"/>
  <c r="BL118" i="17" s="1"/>
  <c r="AY118" i="17"/>
  <c r="AX118" i="17"/>
  <c r="AW118" i="17"/>
  <c r="AV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U118" i="17" s="1"/>
  <c r="AG118" i="17"/>
  <c r="P118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BL117" i="17" s="1"/>
  <c r="AY117" i="17"/>
  <c r="AX117" i="17"/>
  <c r="AW117" i="17"/>
  <c r="AV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U117" i="17" s="1"/>
  <c r="AG117" i="17"/>
  <c r="P117" i="17"/>
  <c r="BK116" i="17"/>
  <c r="BJ116" i="17"/>
  <c r="BI116" i="17"/>
  <c r="BH116" i="17"/>
  <c r="BG116" i="17"/>
  <c r="BF116" i="17"/>
  <c r="BE116" i="17"/>
  <c r="BD116" i="17"/>
  <c r="BC116" i="17"/>
  <c r="BB116" i="17"/>
  <c r="BA116" i="17"/>
  <c r="AZ116" i="17"/>
  <c r="BL116" i="17" s="1"/>
  <c r="AY116" i="17"/>
  <c r="AX116" i="17"/>
  <c r="AW116" i="17"/>
  <c r="AV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U116" i="17" s="1"/>
  <c r="AG116" i="17"/>
  <c r="P116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BL115" i="17" s="1"/>
  <c r="AY115" i="17"/>
  <c r="AX115" i="17"/>
  <c r="AW115" i="17"/>
  <c r="AV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U115" i="17" s="1"/>
  <c r="AG115" i="17"/>
  <c r="P115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BL114" i="17" s="1"/>
  <c r="AY114" i="17"/>
  <c r="AX114" i="17"/>
  <c r="AW114" i="17"/>
  <c r="AV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U114" i="17" s="1"/>
  <c r="AG114" i="17"/>
  <c r="P114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BL113" i="17" s="1"/>
  <c r="AY113" i="17"/>
  <c r="AX113" i="17"/>
  <c r="AW113" i="17"/>
  <c r="AV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U113" i="17" s="1"/>
  <c r="AG113" i="17"/>
  <c r="P113" i="17"/>
  <c r="BK112" i="17"/>
  <c r="BJ112" i="17"/>
  <c r="BI112" i="17"/>
  <c r="BH112" i="17"/>
  <c r="BG112" i="17"/>
  <c r="BF112" i="17"/>
  <c r="BE112" i="17"/>
  <c r="BD112" i="17"/>
  <c r="BC112" i="17"/>
  <c r="BB112" i="17"/>
  <c r="BA112" i="17"/>
  <c r="AZ112" i="17"/>
  <c r="BL112" i="17" s="1"/>
  <c r="AY112" i="17"/>
  <c r="AX112" i="17"/>
  <c r="AW112" i="17"/>
  <c r="AV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U112" i="17" s="1"/>
  <c r="AG112" i="17"/>
  <c r="P112" i="17"/>
  <c r="BK111" i="17"/>
  <c r="BJ111" i="17"/>
  <c r="BI111" i="17"/>
  <c r="BH111" i="17"/>
  <c r="BG111" i="17"/>
  <c r="BF111" i="17"/>
  <c r="BE111" i="17"/>
  <c r="BD111" i="17"/>
  <c r="BC111" i="17"/>
  <c r="BB111" i="17"/>
  <c r="BA111" i="17"/>
  <c r="AZ111" i="17"/>
  <c r="BL111" i="17" s="1"/>
  <c r="AY111" i="17"/>
  <c r="AX111" i="17"/>
  <c r="AW111" i="17"/>
  <c r="AV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U111" i="17" s="1"/>
  <c r="AG111" i="17"/>
  <c r="P111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BL110" i="17" s="1"/>
  <c r="AY110" i="17"/>
  <c r="AX110" i="17"/>
  <c r="AW110" i="17"/>
  <c r="AV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U110" i="17" s="1"/>
  <c r="AG110" i="17"/>
  <c r="P110" i="17"/>
  <c r="BK109" i="17"/>
  <c r="BJ109" i="17"/>
  <c r="BI109" i="17"/>
  <c r="BH109" i="17"/>
  <c r="BG109" i="17"/>
  <c r="BF109" i="17"/>
  <c r="BE109" i="17"/>
  <c r="BD109" i="17"/>
  <c r="BC109" i="17"/>
  <c r="BB109" i="17"/>
  <c r="BA109" i="17"/>
  <c r="AZ109" i="17"/>
  <c r="BL109" i="17" s="1"/>
  <c r="AY109" i="17"/>
  <c r="AX109" i="17"/>
  <c r="AW109" i="17"/>
  <c r="AV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U109" i="17" s="1"/>
  <c r="AG109" i="17"/>
  <c r="P109" i="17"/>
  <c r="BK108" i="17"/>
  <c r="BJ108" i="17"/>
  <c r="BI108" i="17"/>
  <c r="BH108" i="17"/>
  <c r="BG108" i="17"/>
  <c r="BF108" i="17"/>
  <c r="BE108" i="17"/>
  <c r="BD108" i="17"/>
  <c r="BC108" i="17"/>
  <c r="BB108" i="17"/>
  <c r="BA108" i="17"/>
  <c r="AZ108" i="17"/>
  <c r="BL108" i="17" s="1"/>
  <c r="AY108" i="17"/>
  <c r="AX108" i="17"/>
  <c r="AW108" i="17"/>
  <c r="AV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U108" i="17" s="1"/>
  <c r="AG108" i="17"/>
  <c r="P108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BL107" i="17" s="1"/>
  <c r="AY107" i="17"/>
  <c r="AX107" i="17"/>
  <c r="AW107" i="17"/>
  <c r="AV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U107" i="17" s="1"/>
  <c r="AG107" i="17"/>
  <c r="P107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BL106" i="17" s="1"/>
  <c r="AY106" i="17"/>
  <c r="AX106" i="17"/>
  <c r="AW106" i="17"/>
  <c r="AV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U106" i="17" s="1"/>
  <c r="AG106" i="17"/>
  <c r="P106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BL105" i="17" s="1"/>
  <c r="AY105" i="17"/>
  <c r="AX105" i="17"/>
  <c r="AW105" i="17"/>
  <c r="AV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U105" i="17" s="1"/>
  <c r="AG105" i="17"/>
  <c r="P105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BL104" i="17" s="1"/>
  <c r="AY104" i="17"/>
  <c r="AX104" i="17"/>
  <c r="AW104" i="17"/>
  <c r="AV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U104" i="17" s="1"/>
  <c r="AG104" i="17"/>
  <c r="P104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BL103" i="17" s="1"/>
  <c r="AY103" i="17"/>
  <c r="AX103" i="17"/>
  <c r="AW103" i="17"/>
  <c r="AV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U103" i="17" s="1"/>
  <c r="AG103" i="17"/>
  <c r="P103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BL102" i="17" s="1"/>
  <c r="AY102" i="17"/>
  <c r="AX102" i="17"/>
  <c r="AW102" i="17"/>
  <c r="AV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U102" i="17" s="1"/>
  <c r="AG102" i="17"/>
  <c r="P102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BL101" i="17" s="1"/>
  <c r="AY101" i="17"/>
  <c r="AX101" i="17"/>
  <c r="AW101" i="17"/>
  <c r="AV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U101" i="17" s="1"/>
  <c r="AG101" i="17"/>
  <c r="P101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BL100" i="17" s="1"/>
  <c r="AY100" i="17"/>
  <c r="AX100" i="17"/>
  <c r="AW100" i="17"/>
  <c r="AV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U100" i="17" s="1"/>
  <c r="AG100" i="17"/>
  <c r="P100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BL99" i="17" s="1"/>
  <c r="AY99" i="17"/>
  <c r="AX99" i="17"/>
  <c r="AW99" i="17"/>
  <c r="AV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U99" i="17" s="1"/>
  <c r="AG99" i="17"/>
  <c r="P99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BL98" i="17" s="1"/>
  <c r="AY98" i="17"/>
  <c r="AX98" i="17"/>
  <c r="AW98" i="17"/>
  <c r="AV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U98" i="17" s="1"/>
  <c r="AG98" i="17"/>
  <c r="P98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BL97" i="17" s="1"/>
  <c r="AY97" i="17"/>
  <c r="AX97" i="17"/>
  <c r="AW97" i="17"/>
  <c r="AV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U97" i="17" s="1"/>
  <c r="AG97" i="17"/>
  <c r="P97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BL96" i="17" s="1"/>
  <c r="AY96" i="17"/>
  <c r="AX96" i="17"/>
  <c r="AW96" i="17"/>
  <c r="AV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U96" i="17" s="1"/>
  <c r="AG96" i="17"/>
  <c r="P96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BL95" i="17" s="1"/>
  <c r="AY95" i="17"/>
  <c r="AX95" i="17"/>
  <c r="AW95" i="17"/>
  <c r="AV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U95" i="17" s="1"/>
  <c r="AG95" i="17"/>
  <c r="P95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BL94" i="17" s="1"/>
  <c r="AY94" i="17"/>
  <c r="AX94" i="17"/>
  <c r="AW94" i="17"/>
  <c r="AV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U94" i="17" s="1"/>
  <c r="AG94" i="17"/>
  <c r="P94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U93" i="17" s="1"/>
  <c r="AG93" i="17"/>
  <c r="P93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BL92" i="17" s="1"/>
  <c r="AY92" i="17"/>
  <c r="AX92" i="17"/>
  <c r="AW92" i="17"/>
  <c r="AV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AU92" i="17" s="1"/>
  <c r="AG92" i="17"/>
  <c r="P92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BL91" i="17" s="1"/>
  <c r="AY91" i="17"/>
  <c r="AX91" i="17"/>
  <c r="AW91" i="17"/>
  <c r="AV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U91" i="17" s="1"/>
  <c r="AG91" i="17"/>
  <c r="P91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BL90" i="17" s="1"/>
  <c r="AY90" i="17"/>
  <c r="AX90" i="17"/>
  <c r="AW90" i="17"/>
  <c r="AV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U90" i="17" s="1"/>
  <c r="AG90" i="17"/>
  <c r="P90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BL89" i="17" s="1"/>
  <c r="AY89" i="17"/>
  <c r="AX89" i="17"/>
  <c r="AW89" i="17"/>
  <c r="AV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U89" i="17" s="1"/>
  <c r="AG89" i="17"/>
  <c r="P89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BL88" i="17" s="1"/>
  <c r="AY88" i="17"/>
  <c r="AX88" i="17"/>
  <c r="AW88" i="17"/>
  <c r="AV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U88" i="17" s="1"/>
  <c r="AG88" i="17"/>
  <c r="P88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BL87" i="17" s="1"/>
  <c r="AY87" i="17"/>
  <c r="AX87" i="17"/>
  <c r="AW87" i="17"/>
  <c r="AV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U87" i="17" s="1"/>
  <c r="AG87" i="17"/>
  <c r="P87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BL86" i="17" s="1"/>
  <c r="AY86" i="17"/>
  <c r="AX86" i="17"/>
  <c r="AW86" i="17"/>
  <c r="AV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U86" i="17" s="1"/>
  <c r="AG86" i="17"/>
  <c r="P86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BL85" i="17" s="1"/>
  <c r="AY85" i="17"/>
  <c r="AX85" i="17"/>
  <c r="AW85" i="17"/>
  <c r="AV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U85" i="17" s="1"/>
  <c r="AG85" i="17"/>
  <c r="P85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BL84" i="17" s="1"/>
  <c r="AY84" i="17"/>
  <c r="AX84" i="17"/>
  <c r="AW84" i="17"/>
  <c r="AV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U84" i="17" s="1"/>
  <c r="AG84" i="17"/>
  <c r="P84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BL83" i="17" s="1"/>
  <c r="AY83" i="17"/>
  <c r="AX83" i="17"/>
  <c r="AW83" i="17"/>
  <c r="AV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U83" i="17" s="1"/>
  <c r="AG83" i="17"/>
  <c r="P83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BL82" i="17" s="1"/>
  <c r="AY82" i="17"/>
  <c r="AX82" i="17"/>
  <c r="AW82" i="17"/>
  <c r="AV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U82" i="17" s="1"/>
  <c r="AG82" i="17"/>
  <c r="P82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BL81" i="17" s="1"/>
  <c r="AY81" i="17"/>
  <c r="AX81" i="17"/>
  <c r="AW81" i="17"/>
  <c r="AV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U81" i="17" s="1"/>
  <c r="AG81" i="17"/>
  <c r="P81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BL80" i="17" s="1"/>
  <c r="AY80" i="17"/>
  <c r="AX80" i="17"/>
  <c r="AW80" i="17"/>
  <c r="AV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U80" i="17" s="1"/>
  <c r="AG80" i="17"/>
  <c r="P80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BL79" i="17" s="1"/>
  <c r="AY79" i="17"/>
  <c r="AX79" i="17"/>
  <c r="AW79" i="17"/>
  <c r="AV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U79" i="17" s="1"/>
  <c r="AG79" i="17"/>
  <c r="P79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BL78" i="17" s="1"/>
  <c r="AY78" i="17"/>
  <c r="AX78" i="17"/>
  <c r="AW78" i="17"/>
  <c r="AV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U78" i="17" s="1"/>
  <c r="AG78" i="17"/>
  <c r="P78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BL77" i="17" s="1"/>
  <c r="AY77" i="17"/>
  <c r="AX77" i="17"/>
  <c r="AW77" i="17"/>
  <c r="AV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U77" i="17" s="1"/>
  <c r="AG77" i="17"/>
  <c r="P77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BL76" i="17" s="1"/>
  <c r="AY76" i="17"/>
  <c r="AX76" i="17"/>
  <c r="AW76" i="17"/>
  <c r="AV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U76" i="17" s="1"/>
  <c r="AG76" i="17"/>
  <c r="P76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BL75" i="17" s="1"/>
  <c r="AY75" i="17"/>
  <c r="AX75" i="17"/>
  <c r="AW75" i="17"/>
  <c r="AV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U75" i="17" s="1"/>
  <c r="AG75" i="17"/>
  <c r="P75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BL74" i="17" s="1"/>
  <c r="AY74" i="17"/>
  <c r="AX74" i="17"/>
  <c r="AW74" i="17"/>
  <c r="AV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U74" i="17" s="1"/>
  <c r="AG74" i="17"/>
  <c r="P74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BL73" i="17" s="1"/>
  <c r="AY73" i="17"/>
  <c r="AX73" i="17"/>
  <c r="AW73" i="17"/>
  <c r="AV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U73" i="17" s="1"/>
  <c r="AG73" i="17"/>
  <c r="P73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U72" i="17" s="1"/>
  <c r="AG72" i="17"/>
  <c r="P72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BL71" i="17" s="1"/>
  <c r="AY71" i="17"/>
  <c r="AX71" i="17"/>
  <c r="AW71" i="17"/>
  <c r="AV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U71" i="17" s="1"/>
  <c r="AG71" i="17"/>
  <c r="P71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U70" i="17" s="1"/>
  <c r="AG70" i="17"/>
  <c r="P70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BL69" i="17" s="1"/>
  <c r="AY69" i="17"/>
  <c r="AX69" i="17"/>
  <c r="AW69" i="17"/>
  <c r="AV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U69" i="17" s="1"/>
  <c r="AG69" i="17"/>
  <c r="P69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BL68" i="17" s="1"/>
  <c r="AY68" i="17"/>
  <c r="AX68" i="17"/>
  <c r="AW68" i="17"/>
  <c r="AV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U68" i="17" s="1"/>
  <c r="AG68" i="17"/>
  <c r="P68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BL67" i="17" s="1"/>
  <c r="AY67" i="17"/>
  <c r="AX67" i="17"/>
  <c r="AW67" i="17"/>
  <c r="AV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U67" i="17" s="1"/>
  <c r="AG67" i="17"/>
  <c r="P67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U66" i="17" s="1"/>
  <c r="AG66" i="17"/>
  <c r="P66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BL65" i="17" s="1"/>
  <c r="AY65" i="17"/>
  <c r="AX65" i="17"/>
  <c r="AW65" i="17"/>
  <c r="AV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U65" i="17" s="1"/>
  <c r="AG65" i="17"/>
  <c r="P65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BL64" i="17" s="1"/>
  <c r="AY64" i="17"/>
  <c r="AX64" i="17"/>
  <c r="AW64" i="17"/>
  <c r="AV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U64" i="17" s="1"/>
  <c r="AG64" i="17"/>
  <c r="P64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BL63" i="17" s="1"/>
  <c r="BO63" i="17" s="1"/>
  <c r="BO415" i="17" s="1"/>
  <c r="AY63" i="17"/>
  <c r="AX63" i="17"/>
  <c r="AW63" i="17"/>
  <c r="AV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U63" i="17" s="1"/>
  <c r="AG63" i="17"/>
  <c r="P63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BL62" i="17" s="1"/>
  <c r="AY62" i="17"/>
  <c r="AX62" i="17"/>
  <c r="AW62" i="17"/>
  <c r="AV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U62" i="17" s="1"/>
  <c r="AG62" i="17"/>
  <c r="P62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BL61" i="17" s="1"/>
  <c r="AY61" i="17"/>
  <c r="AX61" i="17"/>
  <c r="AW61" i="17"/>
  <c r="AV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U61" i="17" s="1"/>
  <c r="AG61" i="17"/>
  <c r="P61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BL60" i="17" s="1"/>
  <c r="AY60" i="17"/>
  <c r="AX60" i="17"/>
  <c r="AW60" i="17"/>
  <c r="AV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U60" i="17" s="1"/>
  <c r="AG60" i="17"/>
  <c r="P60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BL59" i="17" s="1"/>
  <c r="AY59" i="17"/>
  <c r="AX59" i="17"/>
  <c r="AW59" i="17"/>
  <c r="AV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U59" i="17" s="1"/>
  <c r="AG59" i="17"/>
  <c r="P59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BL58" i="17" s="1"/>
  <c r="AY58" i="17"/>
  <c r="AX58" i="17"/>
  <c r="AW58" i="17"/>
  <c r="AV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U58" i="17" s="1"/>
  <c r="AG58" i="17"/>
  <c r="P58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BL57" i="17" s="1"/>
  <c r="AY57" i="17"/>
  <c r="AX57" i="17"/>
  <c r="AW57" i="17"/>
  <c r="AV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U57" i="17" s="1"/>
  <c r="AG57" i="17"/>
  <c r="P57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BL56" i="17" s="1"/>
  <c r="AY56" i="17"/>
  <c r="AX56" i="17"/>
  <c r="AW56" i="17"/>
  <c r="AV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U56" i="17" s="1"/>
  <c r="AG56" i="17"/>
  <c r="P56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BL55" i="17" s="1"/>
  <c r="AY55" i="17"/>
  <c r="AX55" i="17"/>
  <c r="AW55" i="17"/>
  <c r="AV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U55" i="17" s="1"/>
  <c r="AG55" i="17"/>
  <c r="P55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BL54" i="17" s="1"/>
  <c r="AY54" i="17"/>
  <c r="AX54" i="17"/>
  <c r="AW54" i="17"/>
  <c r="AV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U54" i="17" s="1"/>
  <c r="AG54" i="17"/>
  <c r="P54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BL53" i="17" s="1"/>
  <c r="AY53" i="17"/>
  <c r="AX53" i="17"/>
  <c r="AW53" i="17"/>
  <c r="AV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U53" i="17" s="1"/>
  <c r="AG53" i="17"/>
  <c r="P53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BL52" i="17" s="1"/>
  <c r="AY52" i="17"/>
  <c r="AX52" i="17"/>
  <c r="AW52" i="17"/>
  <c r="AV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U52" i="17" s="1"/>
  <c r="AG52" i="17"/>
  <c r="P52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BL51" i="17" s="1"/>
  <c r="AY51" i="17"/>
  <c r="AX51" i="17"/>
  <c r="AW51" i="17"/>
  <c r="AV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U51" i="17" s="1"/>
  <c r="AG51" i="17"/>
  <c r="P51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BL50" i="17" s="1"/>
  <c r="AY50" i="17"/>
  <c r="AX50" i="17"/>
  <c r="AW50" i="17"/>
  <c r="AV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U50" i="17" s="1"/>
  <c r="AG50" i="17"/>
  <c r="P50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BL49" i="17" s="1"/>
  <c r="AY49" i="17"/>
  <c r="AX49" i="17"/>
  <c r="AW49" i="17"/>
  <c r="AV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U49" i="17" s="1"/>
  <c r="AG49" i="17"/>
  <c r="P49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BL48" i="17" s="1"/>
  <c r="AY48" i="17"/>
  <c r="AX48" i="17"/>
  <c r="AW48" i="17"/>
  <c r="AV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U48" i="17" s="1"/>
  <c r="AG48" i="17"/>
  <c r="P48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BL47" i="17" s="1"/>
  <c r="AY47" i="17"/>
  <c r="AX47" i="17"/>
  <c r="AW47" i="17"/>
  <c r="AV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U47" i="17" s="1"/>
  <c r="AG47" i="17"/>
  <c r="P47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BL46" i="17" s="1"/>
  <c r="AY46" i="17"/>
  <c r="AX46" i="17"/>
  <c r="AW46" i="17"/>
  <c r="AV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U46" i="17" s="1"/>
  <c r="AG46" i="17"/>
  <c r="P46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BL45" i="17" s="1"/>
  <c r="AY45" i="17"/>
  <c r="AX45" i="17"/>
  <c r="AW45" i="17"/>
  <c r="AV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U45" i="17" s="1"/>
  <c r="AG45" i="17"/>
  <c r="P45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BL44" i="17" s="1"/>
  <c r="AY44" i="17"/>
  <c r="AX44" i="17"/>
  <c r="AW44" i="17"/>
  <c r="AV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U44" i="17" s="1"/>
  <c r="AG44" i="17"/>
  <c r="P44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BL43" i="17" s="1"/>
  <c r="AY43" i="17"/>
  <c r="AX43" i="17"/>
  <c r="AW43" i="17"/>
  <c r="AV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U43" i="17" s="1"/>
  <c r="AG43" i="17"/>
  <c r="P43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BL42" i="17" s="1"/>
  <c r="AY42" i="17"/>
  <c r="AX42" i="17"/>
  <c r="AW42" i="17"/>
  <c r="AV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U42" i="17" s="1"/>
  <c r="AG42" i="17"/>
  <c r="P42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BL41" i="17" s="1"/>
  <c r="AY41" i="17"/>
  <c r="AX41" i="17"/>
  <c r="AW41" i="17"/>
  <c r="AV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U41" i="17" s="1"/>
  <c r="AG41" i="17"/>
  <c r="P41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BL40" i="17" s="1"/>
  <c r="AY40" i="17"/>
  <c r="AX40" i="17"/>
  <c r="AW40" i="17"/>
  <c r="AV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U40" i="17" s="1"/>
  <c r="AG40" i="17"/>
  <c r="P40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BL39" i="17" s="1"/>
  <c r="AY39" i="17"/>
  <c r="AX39" i="17"/>
  <c r="AW39" i="17"/>
  <c r="AV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U39" i="17" s="1"/>
  <c r="AG39" i="17"/>
  <c r="P39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BL38" i="17" s="1"/>
  <c r="AY38" i="17"/>
  <c r="AX38" i="17"/>
  <c r="AW38" i="17"/>
  <c r="AV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U38" i="17" s="1"/>
  <c r="AG38" i="17"/>
  <c r="P38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BL37" i="17" s="1"/>
  <c r="AY37" i="17"/>
  <c r="AX37" i="17"/>
  <c r="AW37" i="17"/>
  <c r="AV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U37" i="17" s="1"/>
  <c r="AG37" i="17"/>
  <c r="P37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BL36" i="17" s="1"/>
  <c r="AY36" i="17"/>
  <c r="AX36" i="17"/>
  <c r="AW36" i="17"/>
  <c r="AV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U36" i="17" s="1"/>
  <c r="AG36" i="17"/>
  <c r="P36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BL35" i="17" s="1"/>
  <c r="AY35" i="17"/>
  <c r="AX35" i="17"/>
  <c r="AW35" i="17"/>
  <c r="AV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U35" i="17" s="1"/>
  <c r="AG35" i="17"/>
  <c r="P35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BL34" i="17" s="1"/>
  <c r="AY34" i="17"/>
  <c r="AX34" i="17"/>
  <c r="AW34" i="17"/>
  <c r="AV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U34" i="17" s="1"/>
  <c r="AG34" i="17"/>
  <c r="P34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BL33" i="17" s="1"/>
  <c r="AY33" i="17"/>
  <c r="AX33" i="17"/>
  <c r="AW33" i="17"/>
  <c r="AV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U33" i="17" s="1"/>
  <c r="AG33" i="17"/>
  <c r="P33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BL32" i="17" s="1"/>
  <c r="AY32" i="17"/>
  <c r="AX32" i="17"/>
  <c r="AW32" i="17"/>
  <c r="AV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U32" i="17" s="1"/>
  <c r="AG32" i="17"/>
  <c r="P32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BL31" i="17" s="1"/>
  <c r="AY31" i="17"/>
  <c r="AX31" i="17"/>
  <c r="AW31" i="17"/>
  <c r="AV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U31" i="17" s="1"/>
  <c r="AG31" i="17"/>
  <c r="P31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U30" i="17" s="1"/>
  <c r="AG30" i="17"/>
  <c r="P30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BL29" i="17" s="1"/>
  <c r="AY29" i="17"/>
  <c r="AX29" i="17"/>
  <c r="AW29" i="17"/>
  <c r="AV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U29" i="17" s="1"/>
  <c r="AG29" i="17"/>
  <c r="P29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BL28" i="17" s="1"/>
  <c r="AY28" i="17"/>
  <c r="AX28" i="17"/>
  <c r="AW28" i="17"/>
  <c r="AV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U28" i="17" s="1"/>
  <c r="AG28" i="17"/>
  <c r="P28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BL27" i="17" s="1"/>
  <c r="AY27" i="17"/>
  <c r="AX27" i="17"/>
  <c r="AW27" i="17"/>
  <c r="AV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U27" i="17" s="1"/>
  <c r="AG27" i="17"/>
  <c r="P27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BL26" i="17" s="1"/>
  <c r="AY26" i="17"/>
  <c r="AX26" i="17"/>
  <c r="AW26" i="17"/>
  <c r="AV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U26" i="17" s="1"/>
  <c r="AG26" i="17"/>
  <c r="P26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U25" i="17" s="1"/>
  <c r="AG25" i="17"/>
  <c r="P25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U24" i="17" s="1"/>
  <c r="AG24" i="17"/>
  <c r="P24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BL23" i="17" s="1"/>
  <c r="AY23" i="17"/>
  <c r="AX23" i="17"/>
  <c r="AW23" i="17"/>
  <c r="AV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U23" i="17" s="1"/>
  <c r="AG23" i="17"/>
  <c r="P23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BL22" i="17" s="1"/>
  <c r="AY22" i="17"/>
  <c r="AX22" i="17"/>
  <c r="AW22" i="17"/>
  <c r="AV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U22" i="17" s="1"/>
  <c r="AG22" i="17"/>
  <c r="P22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BL21" i="17" s="1"/>
  <c r="AY21" i="17"/>
  <c r="AX21" i="17"/>
  <c r="AW21" i="17"/>
  <c r="AV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U21" i="17" s="1"/>
  <c r="AG21" i="17"/>
  <c r="P21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BL20" i="17" s="1"/>
  <c r="AY20" i="17"/>
  <c r="AX20" i="17"/>
  <c r="AW20" i="17"/>
  <c r="AV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U20" i="17" s="1"/>
  <c r="AG20" i="17"/>
  <c r="P20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BL19" i="17" s="1"/>
  <c r="AY19" i="17"/>
  <c r="AX19" i="17"/>
  <c r="AW19" i="17"/>
  <c r="AV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U19" i="17" s="1"/>
  <c r="AG19" i="17"/>
  <c r="P19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BL18" i="17" s="1"/>
  <c r="AY18" i="17"/>
  <c r="AX18" i="17"/>
  <c r="AW18" i="17"/>
  <c r="AV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U18" i="17" s="1"/>
  <c r="AG18" i="17"/>
  <c r="P18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BL17" i="17" s="1"/>
  <c r="AY17" i="17"/>
  <c r="AX17" i="17"/>
  <c r="AW17" i="17"/>
  <c r="AV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U17" i="17" s="1"/>
  <c r="AG17" i="17"/>
  <c r="P17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BL16" i="17" s="1"/>
  <c r="AY16" i="17"/>
  <c r="AX16" i="17"/>
  <c r="AW16" i="17"/>
  <c r="AV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U16" i="17" s="1"/>
  <c r="AG16" i="17"/>
  <c r="P16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BL15" i="17" s="1"/>
  <c r="AY15" i="17"/>
  <c r="AX15" i="17"/>
  <c r="AW15" i="17"/>
  <c r="AV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U15" i="17" s="1"/>
  <c r="AG15" i="17"/>
  <c r="P15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BL14" i="17" s="1"/>
  <c r="AY14" i="17"/>
  <c r="AX14" i="17"/>
  <c r="AW14" i="17"/>
  <c r="AV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U14" i="17" s="1"/>
  <c r="AG14" i="17"/>
  <c r="P14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BL13" i="17" s="1"/>
  <c r="AY13" i="17"/>
  <c r="AX13" i="17"/>
  <c r="AW13" i="17"/>
  <c r="AV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U13" i="17" s="1"/>
  <c r="AG13" i="17"/>
  <c r="P13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BL12" i="17" s="1"/>
  <c r="AY12" i="17"/>
  <c r="AX12" i="17"/>
  <c r="AW12" i="17"/>
  <c r="AV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U12" i="17" s="1"/>
  <c r="AG12" i="17"/>
  <c r="P12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BL11" i="17" s="1"/>
  <c r="AY11" i="17"/>
  <c r="AX11" i="17"/>
  <c r="AW11" i="17"/>
  <c r="AV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U11" i="17" s="1"/>
  <c r="AG11" i="17"/>
  <c r="P11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BL10" i="17" s="1"/>
  <c r="AY10" i="17"/>
  <c r="AX10" i="17"/>
  <c r="AW10" i="17"/>
  <c r="AV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U10" i="17" s="1"/>
  <c r="AG10" i="17"/>
  <c r="P10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BL9" i="17" s="1"/>
  <c r="AY9" i="17"/>
  <c r="AX9" i="17"/>
  <c r="AW9" i="17"/>
  <c r="AV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U9" i="17" s="1"/>
  <c r="AG9" i="17"/>
  <c r="P9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BL8" i="17" s="1"/>
  <c r="AY8" i="17"/>
  <c r="AX8" i="17"/>
  <c r="AW8" i="17"/>
  <c r="AV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U8" i="17" s="1"/>
  <c r="AG8" i="17"/>
  <c r="P8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BL7" i="17" s="1"/>
  <c r="AY7" i="17"/>
  <c r="AX7" i="17"/>
  <c r="AW7" i="17"/>
  <c r="AV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U7" i="17" s="1"/>
  <c r="AG7" i="17"/>
  <c r="P7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BL6" i="17" s="1"/>
  <c r="AY6" i="17"/>
  <c r="AX6" i="17"/>
  <c r="AW6" i="17"/>
  <c r="AV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U6" i="17" s="1"/>
  <c r="AG6" i="17"/>
  <c r="P6" i="17"/>
  <c r="BK5" i="17"/>
  <c r="BK415" i="17" s="1"/>
  <c r="BJ5" i="17"/>
  <c r="BJ415" i="17" s="1"/>
  <c r="BI5" i="17"/>
  <c r="BI415" i="17" s="1"/>
  <c r="BH5" i="17"/>
  <c r="BG5" i="17"/>
  <c r="BG415" i="17" s="1"/>
  <c r="BF5" i="17"/>
  <c r="BF415" i="17" s="1"/>
  <c r="BE5" i="17"/>
  <c r="BE415" i="17" s="1"/>
  <c r="BD5" i="17"/>
  <c r="BC5" i="17"/>
  <c r="BC415" i="17" s="1"/>
  <c r="BB5" i="17"/>
  <c r="BB415" i="17" s="1"/>
  <c r="BA5" i="17"/>
  <c r="BA415" i="17" s="1"/>
  <c r="AZ5" i="17"/>
  <c r="AY5" i="17"/>
  <c r="AY415" i="17" s="1"/>
  <c r="AX5" i="17"/>
  <c r="AX415" i="17" s="1"/>
  <c r="AW5" i="17"/>
  <c r="AW415" i="17" s="1"/>
  <c r="AV5" i="17"/>
  <c r="AV415" i="17" s="1"/>
  <c r="AT5" i="17"/>
  <c r="AT415" i="17" s="1"/>
  <c r="AS5" i="17"/>
  <c r="AS415" i="17" s="1"/>
  <c r="AR5" i="17"/>
  <c r="AR415" i="17" s="1"/>
  <c r="AQ5" i="17"/>
  <c r="AQ415" i="17" s="1"/>
  <c r="AP5" i="17"/>
  <c r="AP415" i="17" s="1"/>
  <c r="AO5" i="17"/>
  <c r="AO415" i="17" s="1"/>
  <c r="AN5" i="17"/>
  <c r="AN415" i="17" s="1"/>
  <c r="AM5" i="17"/>
  <c r="AM415" i="17" s="1"/>
  <c r="AL5" i="17"/>
  <c r="AL415" i="17" s="1"/>
  <c r="AK5" i="17"/>
  <c r="AK415" i="17" s="1"/>
  <c r="AJ5" i="17"/>
  <c r="AJ415" i="17" s="1"/>
  <c r="AI5" i="17"/>
  <c r="AI415" i="17" s="1"/>
  <c r="AG5" i="17"/>
  <c r="AG415" i="17" s="1"/>
  <c r="P5" i="17"/>
  <c r="P415" i="17" s="1"/>
  <c r="AF415" i="16"/>
  <c r="AE415" i="16"/>
  <c r="AD415" i="16"/>
  <c r="AC415" i="16"/>
  <c r="AB415" i="16"/>
  <c r="AA415" i="16"/>
  <c r="Z415" i="16"/>
  <c r="Y415" i="16"/>
  <c r="X415" i="16"/>
  <c r="W415" i="16"/>
  <c r="V415" i="16"/>
  <c r="U415" i="16"/>
  <c r="T415" i="16"/>
  <c r="S415" i="16"/>
  <c r="R415" i="16"/>
  <c r="Q415" i="16"/>
  <c r="O415" i="16"/>
  <c r="N415" i="16"/>
  <c r="M415" i="16"/>
  <c r="L415" i="16"/>
  <c r="K415" i="16"/>
  <c r="J415" i="16"/>
  <c r="BK414" i="16"/>
  <c r="BJ414" i="16"/>
  <c r="BI414" i="16"/>
  <c r="BH414" i="16"/>
  <c r="BG414" i="16"/>
  <c r="BF414" i="16"/>
  <c r="BE414" i="16"/>
  <c r="BD414" i="16"/>
  <c r="BC414" i="16"/>
  <c r="BB414" i="16"/>
  <c r="BA414" i="16"/>
  <c r="AZ414" i="16"/>
  <c r="BL414" i="16" s="1"/>
  <c r="BO414" i="16" s="1"/>
  <c r="AY414" i="16"/>
  <c r="AX414" i="16"/>
  <c r="AW414" i="16"/>
  <c r="AV414" i="16"/>
  <c r="AT414" i="16"/>
  <c r="AS414" i="16"/>
  <c r="AR414" i="16"/>
  <c r="AQ414" i="16"/>
  <c r="AP414" i="16"/>
  <c r="AO414" i="16"/>
  <c r="AN414" i="16"/>
  <c r="AM414" i="16"/>
  <c r="AL414" i="16"/>
  <c r="AK414" i="16"/>
  <c r="AJ414" i="16"/>
  <c r="AI414" i="16"/>
  <c r="AU414" i="16" s="1"/>
  <c r="AG414" i="16"/>
  <c r="P414" i="16"/>
  <c r="BK413" i="16"/>
  <c r="BJ413" i="16"/>
  <c r="BI413" i="16"/>
  <c r="BH413" i="16"/>
  <c r="BG413" i="16"/>
  <c r="BF413" i="16"/>
  <c r="BE413" i="16"/>
  <c r="BD413" i="16"/>
  <c r="BC413" i="16"/>
  <c r="BB413" i="16"/>
  <c r="BA413" i="16"/>
  <c r="AZ413" i="16"/>
  <c r="BL413" i="16" s="1"/>
  <c r="BO413" i="16" s="1"/>
  <c r="AY413" i="16"/>
  <c r="AX413" i="16"/>
  <c r="AW413" i="16"/>
  <c r="AV413" i="16"/>
  <c r="AT413" i="16"/>
  <c r="AS413" i="16"/>
  <c r="AR413" i="16"/>
  <c r="AQ413" i="16"/>
  <c r="AP413" i="16"/>
  <c r="AO413" i="16"/>
  <c r="AN413" i="16"/>
  <c r="AM413" i="16"/>
  <c r="AL413" i="16"/>
  <c r="AK413" i="16"/>
  <c r="AJ413" i="16"/>
  <c r="AI413" i="16"/>
  <c r="AU413" i="16" s="1"/>
  <c r="AG413" i="16"/>
  <c r="P413" i="16"/>
  <c r="BK412" i="16"/>
  <c r="BJ412" i="16"/>
  <c r="BI412" i="16"/>
  <c r="BH412" i="16"/>
  <c r="BG412" i="16"/>
  <c r="BF412" i="16"/>
  <c r="BE412" i="16"/>
  <c r="BD412" i="16"/>
  <c r="BC412" i="16"/>
  <c r="BB412" i="16"/>
  <c r="BA412" i="16"/>
  <c r="AZ412" i="16"/>
  <c r="BL412" i="16" s="1"/>
  <c r="BO412" i="16" s="1"/>
  <c r="AY412" i="16"/>
  <c r="AX412" i="16"/>
  <c r="AW412" i="16"/>
  <c r="AV412" i="16"/>
  <c r="AT412" i="16"/>
  <c r="AS412" i="16"/>
  <c r="AR412" i="16"/>
  <c r="AQ412" i="16"/>
  <c r="AP412" i="16"/>
  <c r="AO412" i="16"/>
  <c r="AN412" i="16"/>
  <c r="AM412" i="16"/>
  <c r="AL412" i="16"/>
  <c r="AK412" i="16"/>
  <c r="AJ412" i="16"/>
  <c r="AI412" i="16"/>
  <c r="AU412" i="16" s="1"/>
  <c r="AG412" i="16"/>
  <c r="P412" i="16"/>
  <c r="BK411" i="16"/>
  <c r="BJ411" i="16"/>
  <c r="BI411" i="16"/>
  <c r="BH411" i="16"/>
  <c r="BG411" i="16"/>
  <c r="BF411" i="16"/>
  <c r="BE411" i="16"/>
  <c r="BD411" i="16"/>
  <c r="BC411" i="16"/>
  <c r="BB411" i="16"/>
  <c r="BA411" i="16"/>
  <c r="AZ411" i="16"/>
  <c r="BL411" i="16" s="1"/>
  <c r="BO411" i="16" s="1"/>
  <c r="AY411" i="16"/>
  <c r="AX411" i="16"/>
  <c r="AW411" i="16"/>
  <c r="AV411" i="16"/>
  <c r="AT411" i="16"/>
  <c r="AS411" i="16"/>
  <c r="AR411" i="16"/>
  <c r="AQ411" i="16"/>
  <c r="AP411" i="16"/>
  <c r="AO411" i="16"/>
  <c r="AN411" i="16"/>
  <c r="AM411" i="16"/>
  <c r="AL411" i="16"/>
  <c r="AK411" i="16"/>
  <c r="AJ411" i="16"/>
  <c r="AI411" i="16"/>
  <c r="AU411" i="16" s="1"/>
  <c r="AG411" i="16"/>
  <c r="P411" i="16"/>
  <c r="BK410" i="16"/>
  <c r="BJ410" i="16"/>
  <c r="BI410" i="16"/>
  <c r="BH410" i="16"/>
  <c r="BG410" i="16"/>
  <c r="BF410" i="16"/>
  <c r="BE410" i="16"/>
  <c r="BD410" i="16"/>
  <c r="BC410" i="16"/>
  <c r="BB410" i="16"/>
  <c r="BA410" i="16"/>
  <c r="AZ410" i="16"/>
  <c r="BL410" i="16" s="1"/>
  <c r="AY410" i="16"/>
  <c r="AX410" i="16"/>
  <c r="AW410" i="16"/>
  <c r="AV410" i="16"/>
  <c r="AT410" i="16"/>
  <c r="AS410" i="16"/>
  <c r="AR410" i="16"/>
  <c r="AQ410" i="16"/>
  <c r="AP410" i="16"/>
  <c r="AO410" i="16"/>
  <c r="AN410" i="16"/>
  <c r="AM410" i="16"/>
  <c r="AL410" i="16"/>
  <c r="AK410" i="16"/>
  <c r="AJ410" i="16"/>
  <c r="AI410" i="16"/>
  <c r="AU410" i="16" s="1"/>
  <c r="AG410" i="16"/>
  <c r="P410" i="16"/>
  <c r="BK409" i="16"/>
  <c r="BJ409" i="16"/>
  <c r="BI409" i="16"/>
  <c r="BH409" i="16"/>
  <c r="BG409" i="16"/>
  <c r="BF409" i="16"/>
  <c r="BE409" i="16"/>
  <c r="BD409" i="16"/>
  <c r="BC409" i="16"/>
  <c r="BB409" i="16"/>
  <c r="BA409" i="16"/>
  <c r="AZ409" i="16"/>
  <c r="BL409" i="16" s="1"/>
  <c r="AY409" i="16"/>
  <c r="AX409" i="16"/>
  <c r="AW409" i="16"/>
  <c r="AV409" i="16"/>
  <c r="AT409" i="16"/>
  <c r="AS409" i="16"/>
  <c r="AR409" i="16"/>
  <c r="AQ409" i="16"/>
  <c r="AP409" i="16"/>
  <c r="AO409" i="16"/>
  <c r="AN409" i="16"/>
  <c r="AM409" i="16"/>
  <c r="AL409" i="16"/>
  <c r="AK409" i="16"/>
  <c r="AJ409" i="16"/>
  <c r="AI409" i="16"/>
  <c r="AU409" i="16" s="1"/>
  <c r="AG409" i="16"/>
  <c r="P409" i="16"/>
  <c r="BK408" i="16"/>
  <c r="BJ408" i="16"/>
  <c r="BI408" i="16"/>
  <c r="BH408" i="16"/>
  <c r="BG408" i="16"/>
  <c r="BF408" i="16"/>
  <c r="BE408" i="16"/>
  <c r="BD408" i="16"/>
  <c r="BC408" i="16"/>
  <c r="BB408" i="16"/>
  <c r="BA408" i="16"/>
  <c r="AZ408" i="16"/>
  <c r="BL408" i="16" s="1"/>
  <c r="AY408" i="16"/>
  <c r="AX408" i="16"/>
  <c r="AW408" i="16"/>
  <c r="AV408" i="16"/>
  <c r="AT408" i="16"/>
  <c r="AS408" i="16"/>
  <c r="AR408" i="16"/>
  <c r="AQ408" i="16"/>
  <c r="AP408" i="16"/>
  <c r="AO408" i="16"/>
  <c r="AN408" i="16"/>
  <c r="AM408" i="16"/>
  <c r="AL408" i="16"/>
  <c r="AK408" i="16"/>
  <c r="AJ408" i="16"/>
  <c r="AI408" i="16"/>
  <c r="AU408" i="16" s="1"/>
  <c r="AG408" i="16"/>
  <c r="P408" i="16"/>
  <c r="BK407" i="16"/>
  <c r="BJ407" i="16"/>
  <c r="BI407" i="16"/>
  <c r="BH407" i="16"/>
  <c r="BG407" i="16"/>
  <c r="BF407" i="16"/>
  <c r="BE407" i="16"/>
  <c r="BD407" i="16"/>
  <c r="BC407" i="16"/>
  <c r="BB407" i="16"/>
  <c r="BA407" i="16"/>
  <c r="AZ407" i="16"/>
  <c r="BL407" i="16" s="1"/>
  <c r="BO407" i="16" s="1"/>
  <c r="AY407" i="16"/>
  <c r="AX407" i="16"/>
  <c r="AW407" i="16"/>
  <c r="AV407" i="16"/>
  <c r="AT407" i="16"/>
  <c r="AS407" i="16"/>
  <c r="AR407" i="16"/>
  <c r="AQ407" i="16"/>
  <c r="AP407" i="16"/>
  <c r="AO407" i="16"/>
  <c r="AN407" i="16"/>
  <c r="AM407" i="16"/>
  <c r="AL407" i="16"/>
  <c r="AK407" i="16"/>
  <c r="AJ407" i="16"/>
  <c r="AI407" i="16"/>
  <c r="AU407" i="16" s="1"/>
  <c r="AG407" i="16"/>
  <c r="P407" i="16"/>
  <c r="BK406" i="16"/>
  <c r="BJ406" i="16"/>
  <c r="BI406" i="16"/>
  <c r="BH406" i="16"/>
  <c r="BG406" i="16"/>
  <c r="BF406" i="16"/>
  <c r="BE406" i="16"/>
  <c r="BD406" i="16"/>
  <c r="BC406" i="16"/>
  <c r="BB406" i="16"/>
  <c r="BA406" i="16"/>
  <c r="AZ406" i="16"/>
  <c r="BL406" i="16" s="1"/>
  <c r="AY406" i="16"/>
  <c r="AX406" i="16"/>
  <c r="AW406" i="16"/>
  <c r="AV406" i="16"/>
  <c r="AT406" i="16"/>
  <c r="AS406" i="16"/>
  <c r="AR406" i="16"/>
  <c r="AQ406" i="16"/>
  <c r="AP406" i="16"/>
  <c r="AO406" i="16"/>
  <c r="AN406" i="16"/>
  <c r="AM406" i="16"/>
  <c r="AL406" i="16"/>
  <c r="AK406" i="16"/>
  <c r="AJ406" i="16"/>
  <c r="AI406" i="16"/>
  <c r="AU406" i="16" s="1"/>
  <c r="AG406" i="16"/>
  <c r="P406" i="16"/>
  <c r="BK405" i="16"/>
  <c r="BJ405" i="16"/>
  <c r="BI405" i="16"/>
  <c r="BH405" i="16"/>
  <c r="BG405" i="16"/>
  <c r="BF405" i="16"/>
  <c r="BE405" i="16"/>
  <c r="BD405" i="16"/>
  <c r="BC405" i="16"/>
  <c r="BB405" i="16"/>
  <c r="BA405" i="16"/>
  <c r="AZ405" i="16"/>
  <c r="BL405" i="16" s="1"/>
  <c r="BO405" i="16" s="1"/>
  <c r="AY405" i="16"/>
  <c r="AX405" i="16"/>
  <c r="AW405" i="16"/>
  <c r="AV405" i="16"/>
  <c r="AT405" i="16"/>
  <c r="AS405" i="16"/>
  <c r="AR405" i="16"/>
  <c r="AQ405" i="16"/>
  <c r="AP405" i="16"/>
  <c r="AO405" i="16"/>
  <c r="AN405" i="16"/>
  <c r="AM405" i="16"/>
  <c r="AL405" i="16"/>
  <c r="AK405" i="16"/>
  <c r="AJ405" i="16"/>
  <c r="AI405" i="16"/>
  <c r="AU405" i="16" s="1"/>
  <c r="AG405" i="16"/>
  <c r="P405" i="16"/>
  <c r="BK404" i="16"/>
  <c r="BJ404" i="16"/>
  <c r="BI404" i="16"/>
  <c r="BH404" i="16"/>
  <c r="BG404" i="16"/>
  <c r="BF404" i="16"/>
  <c r="BE404" i="16"/>
  <c r="BD404" i="16"/>
  <c r="BC404" i="16"/>
  <c r="BB404" i="16"/>
  <c r="BA404" i="16"/>
  <c r="AZ404" i="16"/>
  <c r="BL404" i="16" s="1"/>
  <c r="AY404" i="16"/>
  <c r="AX404" i="16"/>
  <c r="AW404" i="16"/>
  <c r="AV404" i="16"/>
  <c r="AT404" i="16"/>
  <c r="AS404" i="16"/>
  <c r="AR404" i="16"/>
  <c r="AQ404" i="16"/>
  <c r="AP404" i="16"/>
  <c r="AO404" i="16"/>
  <c r="AN404" i="16"/>
  <c r="AM404" i="16"/>
  <c r="AL404" i="16"/>
  <c r="AK404" i="16"/>
  <c r="AJ404" i="16"/>
  <c r="AI404" i="16"/>
  <c r="AU404" i="16" s="1"/>
  <c r="AG404" i="16"/>
  <c r="P404" i="16"/>
  <c r="BK403" i="16"/>
  <c r="BJ403" i="16"/>
  <c r="BI403" i="16"/>
  <c r="BH403" i="16"/>
  <c r="BG403" i="16"/>
  <c r="BF403" i="16"/>
  <c r="BE403" i="16"/>
  <c r="BD403" i="16"/>
  <c r="BC403" i="16"/>
  <c r="BB403" i="16"/>
  <c r="BA403" i="16"/>
  <c r="AZ403" i="16"/>
  <c r="BL403" i="16" s="1"/>
  <c r="AY403" i="16"/>
  <c r="AX403" i="16"/>
  <c r="AW403" i="16"/>
  <c r="AV403" i="16"/>
  <c r="AT403" i="16"/>
  <c r="AS403" i="16"/>
  <c r="AR403" i="16"/>
  <c r="AQ403" i="16"/>
  <c r="AP403" i="16"/>
  <c r="AO403" i="16"/>
  <c r="AN403" i="16"/>
  <c r="AM403" i="16"/>
  <c r="AL403" i="16"/>
  <c r="AK403" i="16"/>
  <c r="AJ403" i="16"/>
  <c r="AI403" i="16"/>
  <c r="AU403" i="16" s="1"/>
  <c r="AG403" i="16"/>
  <c r="P403" i="16"/>
  <c r="BK402" i="16"/>
  <c r="BJ402" i="16"/>
  <c r="BI402" i="16"/>
  <c r="BH402" i="16"/>
  <c r="BG402" i="16"/>
  <c r="BF402" i="16"/>
  <c r="BE402" i="16"/>
  <c r="BD402" i="16"/>
  <c r="BC402" i="16"/>
  <c r="BB402" i="16"/>
  <c r="BA402" i="16"/>
  <c r="AZ402" i="16"/>
  <c r="BL402" i="16" s="1"/>
  <c r="AY402" i="16"/>
  <c r="AX402" i="16"/>
  <c r="AW402" i="16"/>
  <c r="AV402" i="16"/>
  <c r="AT402" i="16"/>
  <c r="AS402" i="16"/>
  <c r="AR402" i="16"/>
  <c r="AQ402" i="16"/>
  <c r="AP402" i="16"/>
  <c r="AO402" i="16"/>
  <c r="AN402" i="16"/>
  <c r="AM402" i="16"/>
  <c r="AL402" i="16"/>
  <c r="AK402" i="16"/>
  <c r="AJ402" i="16"/>
  <c r="AI402" i="16"/>
  <c r="AU402" i="16" s="1"/>
  <c r="AG402" i="16"/>
  <c r="P402" i="16"/>
  <c r="BK401" i="16"/>
  <c r="BJ401" i="16"/>
  <c r="BI401" i="16"/>
  <c r="BH401" i="16"/>
  <c r="BG401" i="16"/>
  <c r="BF401" i="16"/>
  <c r="BE401" i="16"/>
  <c r="BD401" i="16"/>
  <c r="BC401" i="16"/>
  <c r="BB401" i="16"/>
  <c r="BA401" i="16"/>
  <c r="AZ401" i="16"/>
  <c r="BL401" i="16" s="1"/>
  <c r="AY401" i="16"/>
  <c r="AX401" i="16"/>
  <c r="AW401" i="16"/>
  <c r="AV401" i="16"/>
  <c r="AT401" i="16"/>
  <c r="AS401" i="16"/>
  <c r="AR401" i="16"/>
  <c r="AQ401" i="16"/>
  <c r="AP401" i="16"/>
  <c r="AO401" i="16"/>
  <c r="AN401" i="16"/>
  <c r="AM401" i="16"/>
  <c r="AL401" i="16"/>
  <c r="AK401" i="16"/>
  <c r="AJ401" i="16"/>
  <c r="AI401" i="16"/>
  <c r="AU401" i="16" s="1"/>
  <c r="AG401" i="16"/>
  <c r="P401" i="16"/>
  <c r="BK400" i="16"/>
  <c r="BJ400" i="16"/>
  <c r="BI400" i="16"/>
  <c r="BH400" i="16"/>
  <c r="BG400" i="16"/>
  <c r="BF400" i="16"/>
  <c r="BE400" i="16"/>
  <c r="BD400" i="16"/>
  <c r="BC400" i="16"/>
  <c r="BB400" i="16"/>
  <c r="BA400" i="16"/>
  <c r="AZ400" i="16"/>
  <c r="BL400" i="16" s="1"/>
  <c r="AY400" i="16"/>
  <c r="AX400" i="16"/>
  <c r="AW400" i="16"/>
  <c r="AV400" i="16"/>
  <c r="AT400" i="16"/>
  <c r="AS400" i="16"/>
  <c r="AR400" i="16"/>
  <c r="AQ400" i="16"/>
  <c r="AP400" i="16"/>
  <c r="AO400" i="16"/>
  <c r="AN400" i="16"/>
  <c r="AM400" i="16"/>
  <c r="AL400" i="16"/>
  <c r="AK400" i="16"/>
  <c r="AJ400" i="16"/>
  <c r="AI400" i="16"/>
  <c r="AU400" i="16" s="1"/>
  <c r="AG400" i="16"/>
  <c r="P400" i="16"/>
  <c r="BK399" i="16"/>
  <c r="BJ399" i="16"/>
  <c r="BI399" i="16"/>
  <c r="BH399" i="16"/>
  <c r="BG399" i="16"/>
  <c r="BF399" i="16"/>
  <c r="BE399" i="16"/>
  <c r="BD399" i="16"/>
  <c r="BC399" i="16"/>
  <c r="BB399" i="16"/>
  <c r="BA399" i="16"/>
  <c r="AZ399" i="16"/>
  <c r="BL399" i="16" s="1"/>
  <c r="AY399" i="16"/>
  <c r="AX399" i="16"/>
  <c r="AW399" i="16"/>
  <c r="AV399" i="16"/>
  <c r="AT399" i="16"/>
  <c r="AS399" i="16"/>
  <c r="AR399" i="16"/>
  <c r="AQ399" i="16"/>
  <c r="AP399" i="16"/>
  <c r="AO399" i="16"/>
  <c r="AN399" i="16"/>
  <c r="AM399" i="16"/>
  <c r="AL399" i="16"/>
  <c r="AK399" i="16"/>
  <c r="AJ399" i="16"/>
  <c r="AI399" i="16"/>
  <c r="AU399" i="16" s="1"/>
  <c r="AG399" i="16"/>
  <c r="P399" i="16"/>
  <c r="BK398" i="16"/>
  <c r="BJ398" i="16"/>
  <c r="BI398" i="16"/>
  <c r="BH398" i="16"/>
  <c r="BG398" i="16"/>
  <c r="BF398" i="16"/>
  <c r="BE398" i="16"/>
  <c r="BD398" i="16"/>
  <c r="BC398" i="16"/>
  <c r="BB398" i="16"/>
  <c r="BA398" i="16"/>
  <c r="AZ398" i="16"/>
  <c r="BL398" i="16" s="1"/>
  <c r="AY398" i="16"/>
  <c r="AX398" i="16"/>
  <c r="AW398" i="16"/>
  <c r="AV398" i="16"/>
  <c r="AT398" i="16"/>
  <c r="AS398" i="16"/>
  <c r="AR398" i="16"/>
  <c r="AQ398" i="16"/>
  <c r="AP398" i="16"/>
  <c r="AO398" i="16"/>
  <c r="AN398" i="16"/>
  <c r="AM398" i="16"/>
  <c r="AL398" i="16"/>
  <c r="AK398" i="16"/>
  <c r="AJ398" i="16"/>
  <c r="AI398" i="16"/>
  <c r="AU398" i="16" s="1"/>
  <c r="AG398" i="16"/>
  <c r="P398" i="16"/>
  <c r="BK397" i="16"/>
  <c r="BJ397" i="16"/>
  <c r="BI397" i="16"/>
  <c r="BH397" i="16"/>
  <c r="BG397" i="16"/>
  <c r="BF397" i="16"/>
  <c r="BE397" i="16"/>
  <c r="BD397" i="16"/>
  <c r="BC397" i="16"/>
  <c r="BB397" i="16"/>
  <c r="BA397" i="16"/>
  <c r="AZ397" i="16"/>
  <c r="BL397" i="16" s="1"/>
  <c r="AY397" i="16"/>
  <c r="AX397" i="16"/>
  <c r="AW397" i="16"/>
  <c r="AV397" i="16"/>
  <c r="AT397" i="16"/>
  <c r="AS397" i="16"/>
  <c r="AR397" i="16"/>
  <c r="AQ397" i="16"/>
  <c r="AP397" i="16"/>
  <c r="AO397" i="16"/>
  <c r="AN397" i="16"/>
  <c r="AM397" i="16"/>
  <c r="AL397" i="16"/>
  <c r="AK397" i="16"/>
  <c r="AJ397" i="16"/>
  <c r="AI397" i="16"/>
  <c r="AU397" i="16" s="1"/>
  <c r="AG397" i="16"/>
  <c r="P397" i="16"/>
  <c r="BK396" i="16"/>
  <c r="BJ396" i="16"/>
  <c r="BI396" i="16"/>
  <c r="BH396" i="16"/>
  <c r="BG396" i="16"/>
  <c r="BF396" i="16"/>
  <c r="BE396" i="16"/>
  <c r="BD396" i="16"/>
  <c r="BC396" i="16"/>
  <c r="BB396" i="16"/>
  <c r="BA396" i="16"/>
  <c r="AZ396" i="16"/>
  <c r="BL396" i="16" s="1"/>
  <c r="AY396" i="16"/>
  <c r="AX396" i="16"/>
  <c r="AW396" i="16"/>
  <c r="AV396" i="16"/>
  <c r="AT396" i="16"/>
  <c r="AS396" i="16"/>
  <c r="AR396" i="16"/>
  <c r="AQ396" i="16"/>
  <c r="AP396" i="16"/>
  <c r="AO396" i="16"/>
  <c r="AN396" i="16"/>
  <c r="AM396" i="16"/>
  <c r="AL396" i="16"/>
  <c r="AK396" i="16"/>
  <c r="AJ396" i="16"/>
  <c r="AI396" i="16"/>
  <c r="AU396" i="16" s="1"/>
  <c r="AG396" i="16"/>
  <c r="P396" i="16"/>
  <c r="BK395" i="16"/>
  <c r="BJ395" i="16"/>
  <c r="BI395" i="16"/>
  <c r="BH395" i="16"/>
  <c r="BG395" i="16"/>
  <c r="BF395" i="16"/>
  <c r="BE395" i="16"/>
  <c r="BD395" i="16"/>
  <c r="BC395" i="16"/>
  <c r="BB395" i="16"/>
  <c r="BA395" i="16"/>
  <c r="AZ395" i="16"/>
  <c r="BL395" i="16" s="1"/>
  <c r="AY395" i="16"/>
  <c r="AX395" i="16"/>
  <c r="AW395" i="16"/>
  <c r="AV395" i="16"/>
  <c r="AT395" i="16"/>
  <c r="AS395" i="16"/>
  <c r="AR395" i="16"/>
  <c r="AQ395" i="16"/>
  <c r="AP395" i="16"/>
  <c r="AO395" i="16"/>
  <c r="AN395" i="16"/>
  <c r="AM395" i="16"/>
  <c r="AL395" i="16"/>
  <c r="AK395" i="16"/>
  <c r="AJ395" i="16"/>
  <c r="AI395" i="16"/>
  <c r="AU395" i="16" s="1"/>
  <c r="AG395" i="16"/>
  <c r="P395" i="16"/>
  <c r="BK394" i="16"/>
  <c r="BJ394" i="16"/>
  <c r="BI394" i="16"/>
  <c r="BH394" i="16"/>
  <c r="BG394" i="16"/>
  <c r="BF394" i="16"/>
  <c r="BE394" i="16"/>
  <c r="BD394" i="16"/>
  <c r="BC394" i="16"/>
  <c r="BB394" i="16"/>
  <c r="BA394" i="16"/>
  <c r="AZ394" i="16"/>
  <c r="BL394" i="16" s="1"/>
  <c r="AY394" i="16"/>
  <c r="AX394" i="16"/>
  <c r="AW394" i="16"/>
  <c r="AV394" i="16"/>
  <c r="AT394" i="16"/>
  <c r="AS394" i="16"/>
  <c r="AR394" i="16"/>
  <c r="AQ394" i="16"/>
  <c r="AP394" i="16"/>
  <c r="AO394" i="16"/>
  <c r="AN394" i="16"/>
  <c r="AM394" i="16"/>
  <c r="AL394" i="16"/>
  <c r="AK394" i="16"/>
  <c r="AJ394" i="16"/>
  <c r="AI394" i="16"/>
  <c r="AU394" i="16" s="1"/>
  <c r="AG394" i="16"/>
  <c r="P394" i="16"/>
  <c r="BK393" i="16"/>
  <c r="BJ393" i="16"/>
  <c r="BI393" i="16"/>
  <c r="BH393" i="16"/>
  <c r="BG393" i="16"/>
  <c r="BF393" i="16"/>
  <c r="BE393" i="16"/>
  <c r="BD393" i="16"/>
  <c r="BC393" i="16"/>
  <c r="BB393" i="16"/>
  <c r="BA393" i="16"/>
  <c r="AZ393" i="16"/>
  <c r="BL393" i="16" s="1"/>
  <c r="AY393" i="16"/>
  <c r="AX393" i="16"/>
  <c r="AW393" i="16"/>
  <c r="AV393" i="16"/>
  <c r="AT393" i="16"/>
  <c r="AS393" i="16"/>
  <c r="AR393" i="16"/>
  <c r="AQ393" i="16"/>
  <c r="AP393" i="16"/>
  <c r="AO393" i="16"/>
  <c r="AN393" i="16"/>
  <c r="AM393" i="16"/>
  <c r="AL393" i="16"/>
  <c r="AK393" i="16"/>
  <c r="AJ393" i="16"/>
  <c r="AI393" i="16"/>
  <c r="AU393" i="16" s="1"/>
  <c r="AG393" i="16"/>
  <c r="P393" i="16"/>
  <c r="BK392" i="16"/>
  <c r="BJ392" i="16"/>
  <c r="BI392" i="16"/>
  <c r="BH392" i="16"/>
  <c r="BG392" i="16"/>
  <c r="BF392" i="16"/>
  <c r="BE392" i="16"/>
  <c r="BD392" i="16"/>
  <c r="BC392" i="16"/>
  <c r="BB392" i="16"/>
  <c r="BA392" i="16"/>
  <c r="AZ392" i="16"/>
  <c r="BL392" i="16" s="1"/>
  <c r="AY392" i="16"/>
  <c r="AX392" i="16"/>
  <c r="AW392" i="16"/>
  <c r="AV392" i="16"/>
  <c r="AT392" i="16"/>
  <c r="AS392" i="16"/>
  <c r="AR392" i="16"/>
  <c r="AQ392" i="16"/>
  <c r="AP392" i="16"/>
  <c r="AO392" i="16"/>
  <c r="AN392" i="16"/>
  <c r="AM392" i="16"/>
  <c r="AL392" i="16"/>
  <c r="AK392" i="16"/>
  <c r="AJ392" i="16"/>
  <c r="AI392" i="16"/>
  <c r="AU392" i="16" s="1"/>
  <c r="AG392" i="16"/>
  <c r="P392" i="16"/>
  <c r="BK391" i="16"/>
  <c r="BJ391" i="16"/>
  <c r="BI391" i="16"/>
  <c r="BH391" i="16"/>
  <c r="BG391" i="16"/>
  <c r="BF391" i="16"/>
  <c r="BE391" i="16"/>
  <c r="BD391" i="16"/>
  <c r="BC391" i="16"/>
  <c r="BB391" i="16"/>
  <c r="BA391" i="16"/>
  <c r="AZ391" i="16"/>
  <c r="BL391" i="16" s="1"/>
  <c r="BO391" i="16" s="1"/>
  <c r="AY391" i="16"/>
  <c r="AX391" i="16"/>
  <c r="AW391" i="16"/>
  <c r="AV391" i="16"/>
  <c r="AT391" i="16"/>
  <c r="AS391" i="16"/>
  <c r="AR391" i="16"/>
  <c r="AQ391" i="16"/>
  <c r="AP391" i="16"/>
  <c r="AO391" i="16"/>
  <c r="AN391" i="16"/>
  <c r="AM391" i="16"/>
  <c r="AL391" i="16"/>
  <c r="AK391" i="16"/>
  <c r="AJ391" i="16"/>
  <c r="AI391" i="16"/>
  <c r="AU391" i="16" s="1"/>
  <c r="AG391" i="16"/>
  <c r="P391" i="16"/>
  <c r="BK390" i="16"/>
  <c r="BJ390" i="16"/>
  <c r="BI390" i="16"/>
  <c r="BH390" i="16"/>
  <c r="BG390" i="16"/>
  <c r="BF390" i="16"/>
  <c r="BE390" i="16"/>
  <c r="BD390" i="16"/>
  <c r="BC390" i="16"/>
  <c r="BB390" i="16"/>
  <c r="BA390" i="16"/>
  <c r="AZ390" i="16"/>
  <c r="BL390" i="16" s="1"/>
  <c r="BO390" i="16" s="1"/>
  <c r="AY390" i="16"/>
  <c r="AX390" i="16"/>
  <c r="AW390" i="16"/>
  <c r="AV390" i="16"/>
  <c r="AT390" i="16"/>
  <c r="AS390" i="16"/>
  <c r="AR390" i="16"/>
  <c r="AQ390" i="16"/>
  <c r="AP390" i="16"/>
  <c r="AO390" i="16"/>
  <c r="AN390" i="16"/>
  <c r="AM390" i="16"/>
  <c r="AL390" i="16"/>
  <c r="AK390" i="16"/>
  <c r="AJ390" i="16"/>
  <c r="AI390" i="16"/>
  <c r="AU390" i="16" s="1"/>
  <c r="AG390" i="16"/>
  <c r="P390" i="16"/>
  <c r="BK389" i="16"/>
  <c r="BJ389" i="16"/>
  <c r="BI389" i="16"/>
  <c r="BH389" i="16"/>
  <c r="BG389" i="16"/>
  <c r="BF389" i="16"/>
  <c r="BE389" i="16"/>
  <c r="BD389" i="16"/>
  <c r="BC389" i="16"/>
  <c r="BB389" i="16"/>
  <c r="BA389" i="16"/>
  <c r="AZ389" i="16"/>
  <c r="BL389" i="16" s="1"/>
  <c r="BO389" i="16" s="1"/>
  <c r="AY389" i="16"/>
  <c r="AX389" i="16"/>
  <c r="AW389" i="16"/>
  <c r="AV389" i="16"/>
  <c r="AT389" i="16"/>
  <c r="AS389" i="16"/>
  <c r="AR389" i="16"/>
  <c r="AQ389" i="16"/>
  <c r="AP389" i="16"/>
  <c r="AO389" i="16"/>
  <c r="AN389" i="16"/>
  <c r="AM389" i="16"/>
  <c r="AL389" i="16"/>
  <c r="AK389" i="16"/>
  <c r="AJ389" i="16"/>
  <c r="AI389" i="16"/>
  <c r="AU389" i="16" s="1"/>
  <c r="AG389" i="16"/>
  <c r="P389" i="16"/>
  <c r="BK388" i="16"/>
  <c r="BJ388" i="16"/>
  <c r="BI388" i="16"/>
  <c r="BH388" i="16"/>
  <c r="BG388" i="16"/>
  <c r="BF388" i="16"/>
  <c r="BE388" i="16"/>
  <c r="BD388" i="16"/>
  <c r="BC388" i="16"/>
  <c r="BB388" i="16"/>
  <c r="BA388" i="16"/>
  <c r="AZ388" i="16"/>
  <c r="BL388" i="16" s="1"/>
  <c r="BO388" i="16" s="1"/>
  <c r="AY388" i="16"/>
  <c r="AX388" i="16"/>
  <c r="AW388" i="16"/>
  <c r="AV388" i="16"/>
  <c r="AT388" i="16"/>
  <c r="AS388" i="16"/>
  <c r="AR388" i="16"/>
  <c r="AQ388" i="16"/>
  <c r="AP388" i="16"/>
  <c r="AO388" i="16"/>
  <c r="AN388" i="16"/>
  <c r="AM388" i="16"/>
  <c r="AL388" i="16"/>
  <c r="AK388" i="16"/>
  <c r="AJ388" i="16"/>
  <c r="AI388" i="16"/>
  <c r="AU388" i="16" s="1"/>
  <c r="AG388" i="16"/>
  <c r="P388" i="16"/>
  <c r="BK387" i="16"/>
  <c r="BJ387" i="16"/>
  <c r="BI387" i="16"/>
  <c r="BH387" i="16"/>
  <c r="BG387" i="16"/>
  <c r="BF387" i="16"/>
  <c r="BE387" i="16"/>
  <c r="BD387" i="16"/>
  <c r="BC387" i="16"/>
  <c r="BB387" i="16"/>
  <c r="BA387" i="16"/>
  <c r="AZ387" i="16"/>
  <c r="BL387" i="16" s="1"/>
  <c r="BO387" i="16" s="1"/>
  <c r="AY387" i="16"/>
  <c r="AX387" i="16"/>
  <c r="AW387" i="16"/>
  <c r="AV387" i="16"/>
  <c r="AT387" i="16"/>
  <c r="AS387" i="16"/>
  <c r="AR387" i="16"/>
  <c r="AQ387" i="16"/>
  <c r="AP387" i="16"/>
  <c r="AO387" i="16"/>
  <c r="AN387" i="16"/>
  <c r="AM387" i="16"/>
  <c r="AL387" i="16"/>
  <c r="AK387" i="16"/>
  <c r="AJ387" i="16"/>
  <c r="AI387" i="16"/>
  <c r="AU387" i="16" s="1"/>
  <c r="AG387" i="16"/>
  <c r="P387" i="16"/>
  <c r="BK386" i="16"/>
  <c r="BJ386" i="16"/>
  <c r="BI386" i="16"/>
  <c r="BH386" i="16"/>
  <c r="BG386" i="16"/>
  <c r="BF386" i="16"/>
  <c r="BE386" i="16"/>
  <c r="BD386" i="16"/>
  <c r="BC386" i="16"/>
  <c r="BB386" i="16"/>
  <c r="BA386" i="16"/>
  <c r="AZ386" i="16"/>
  <c r="BL386" i="16" s="1"/>
  <c r="BO386" i="16" s="1"/>
  <c r="AY386" i="16"/>
  <c r="AX386" i="16"/>
  <c r="AW386" i="16"/>
  <c r="AV386" i="16"/>
  <c r="AT386" i="16"/>
  <c r="AS386" i="16"/>
  <c r="AR386" i="16"/>
  <c r="AQ386" i="16"/>
  <c r="AP386" i="16"/>
  <c r="AO386" i="16"/>
  <c r="AN386" i="16"/>
  <c r="AM386" i="16"/>
  <c r="AL386" i="16"/>
  <c r="AK386" i="16"/>
  <c r="AJ386" i="16"/>
  <c r="AI386" i="16"/>
  <c r="AU386" i="16" s="1"/>
  <c r="AG386" i="16"/>
  <c r="P386" i="16"/>
  <c r="BK385" i="16"/>
  <c r="BJ385" i="16"/>
  <c r="BI385" i="16"/>
  <c r="BH385" i="16"/>
  <c r="BG385" i="16"/>
  <c r="BF385" i="16"/>
  <c r="BE385" i="16"/>
  <c r="BD385" i="16"/>
  <c r="BC385" i="16"/>
  <c r="BB385" i="16"/>
  <c r="BA385" i="16"/>
  <c r="AZ385" i="16"/>
  <c r="BL385" i="16" s="1"/>
  <c r="AY385" i="16"/>
  <c r="AX385" i="16"/>
  <c r="AW385" i="16"/>
  <c r="AV385" i="16"/>
  <c r="AT385" i="16"/>
  <c r="AS385" i="16"/>
  <c r="AR385" i="16"/>
  <c r="AQ385" i="16"/>
  <c r="AP385" i="16"/>
  <c r="AO385" i="16"/>
  <c r="AN385" i="16"/>
  <c r="AM385" i="16"/>
  <c r="AL385" i="16"/>
  <c r="AK385" i="16"/>
  <c r="AJ385" i="16"/>
  <c r="AI385" i="16"/>
  <c r="AU385" i="16" s="1"/>
  <c r="AG385" i="16"/>
  <c r="P385" i="16"/>
  <c r="BK384" i="16"/>
  <c r="BJ384" i="16"/>
  <c r="BI384" i="16"/>
  <c r="BH384" i="16"/>
  <c r="BG384" i="16"/>
  <c r="BF384" i="16"/>
  <c r="BE384" i="16"/>
  <c r="BD384" i="16"/>
  <c r="BC384" i="16"/>
  <c r="BB384" i="16"/>
  <c r="BA384" i="16"/>
  <c r="AZ384" i="16"/>
  <c r="BL384" i="16" s="1"/>
  <c r="AY384" i="16"/>
  <c r="AX384" i="16"/>
  <c r="AW384" i="16"/>
  <c r="AV384" i="16"/>
  <c r="AT384" i="16"/>
  <c r="AS384" i="16"/>
  <c r="AR384" i="16"/>
  <c r="AQ384" i="16"/>
  <c r="AP384" i="16"/>
  <c r="AO384" i="16"/>
  <c r="AN384" i="16"/>
  <c r="AM384" i="16"/>
  <c r="AL384" i="16"/>
  <c r="AK384" i="16"/>
  <c r="AJ384" i="16"/>
  <c r="AI384" i="16"/>
  <c r="AU384" i="16" s="1"/>
  <c r="AG384" i="16"/>
  <c r="P384" i="16"/>
  <c r="BK383" i="16"/>
  <c r="BJ383" i="16"/>
  <c r="BI383" i="16"/>
  <c r="BH383" i="16"/>
  <c r="BG383" i="16"/>
  <c r="BF383" i="16"/>
  <c r="BE383" i="16"/>
  <c r="BD383" i="16"/>
  <c r="BC383" i="16"/>
  <c r="BB383" i="16"/>
  <c r="BA383" i="16"/>
  <c r="AZ383" i="16"/>
  <c r="BL383" i="16" s="1"/>
  <c r="AY383" i="16"/>
  <c r="AX383" i="16"/>
  <c r="AW383" i="16"/>
  <c r="AV383" i="16"/>
  <c r="AT383" i="16"/>
  <c r="AS383" i="16"/>
  <c r="AR383" i="16"/>
  <c r="AQ383" i="16"/>
  <c r="AP383" i="16"/>
  <c r="AO383" i="16"/>
  <c r="AN383" i="16"/>
  <c r="AM383" i="16"/>
  <c r="AL383" i="16"/>
  <c r="AK383" i="16"/>
  <c r="AJ383" i="16"/>
  <c r="AI383" i="16"/>
  <c r="AU383" i="16" s="1"/>
  <c r="AG383" i="16"/>
  <c r="P383" i="16"/>
  <c r="BK382" i="16"/>
  <c r="BJ382" i="16"/>
  <c r="BI382" i="16"/>
  <c r="BH382" i="16"/>
  <c r="BG382" i="16"/>
  <c r="BF382" i="16"/>
  <c r="BE382" i="16"/>
  <c r="BD382" i="16"/>
  <c r="BC382" i="16"/>
  <c r="BB382" i="16"/>
  <c r="BA382" i="16"/>
  <c r="AZ382" i="16"/>
  <c r="BL382" i="16" s="1"/>
  <c r="AY382" i="16"/>
  <c r="AX382" i="16"/>
  <c r="AW382" i="16"/>
  <c r="AV382" i="16"/>
  <c r="AT382" i="16"/>
  <c r="AS382" i="16"/>
  <c r="AR382" i="16"/>
  <c r="AQ382" i="16"/>
  <c r="AP382" i="16"/>
  <c r="AO382" i="16"/>
  <c r="AN382" i="16"/>
  <c r="AM382" i="16"/>
  <c r="AL382" i="16"/>
  <c r="AK382" i="16"/>
  <c r="AJ382" i="16"/>
  <c r="AI382" i="16"/>
  <c r="AU382" i="16" s="1"/>
  <c r="AG382" i="16"/>
  <c r="P382" i="16"/>
  <c r="BK381" i="16"/>
  <c r="BJ381" i="16"/>
  <c r="BI381" i="16"/>
  <c r="BH381" i="16"/>
  <c r="BG381" i="16"/>
  <c r="BF381" i="16"/>
  <c r="BE381" i="16"/>
  <c r="BD381" i="16"/>
  <c r="BC381" i="16"/>
  <c r="BB381" i="16"/>
  <c r="BA381" i="16"/>
  <c r="AZ381" i="16"/>
  <c r="BL381" i="16" s="1"/>
  <c r="AY381" i="16"/>
  <c r="AX381" i="16"/>
  <c r="AW381" i="16"/>
  <c r="AV381" i="16"/>
  <c r="AT381" i="16"/>
  <c r="AS381" i="16"/>
  <c r="AR381" i="16"/>
  <c r="AQ381" i="16"/>
  <c r="AP381" i="16"/>
  <c r="AO381" i="16"/>
  <c r="AN381" i="16"/>
  <c r="AM381" i="16"/>
  <c r="AL381" i="16"/>
  <c r="AK381" i="16"/>
  <c r="AJ381" i="16"/>
  <c r="AI381" i="16"/>
  <c r="AU381" i="16" s="1"/>
  <c r="AG381" i="16"/>
  <c r="P381" i="16"/>
  <c r="BK380" i="16"/>
  <c r="BJ380" i="16"/>
  <c r="BI380" i="16"/>
  <c r="BH380" i="16"/>
  <c r="BG380" i="16"/>
  <c r="BF380" i="16"/>
  <c r="BE380" i="16"/>
  <c r="BD380" i="16"/>
  <c r="BC380" i="16"/>
  <c r="BB380" i="16"/>
  <c r="BA380" i="16"/>
  <c r="AZ380" i="16"/>
  <c r="BL380" i="16" s="1"/>
  <c r="AY380" i="16"/>
  <c r="AX380" i="16"/>
  <c r="AW380" i="16"/>
  <c r="AV380" i="16"/>
  <c r="AT380" i="16"/>
  <c r="AS380" i="16"/>
  <c r="AR380" i="16"/>
  <c r="AQ380" i="16"/>
  <c r="AP380" i="16"/>
  <c r="AO380" i="16"/>
  <c r="AN380" i="16"/>
  <c r="AM380" i="16"/>
  <c r="AL380" i="16"/>
  <c r="AK380" i="16"/>
  <c r="AJ380" i="16"/>
  <c r="AI380" i="16"/>
  <c r="AU380" i="16" s="1"/>
  <c r="AG380" i="16"/>
  <c r="P380" i="16"/>
  <c r="BK379" i="16"/>
  <c r="BJ379" i="16"/>
  <c r="BI379" i="16"/>
  <c r="BH379" i="16"/>
  <c r="BG379" i="16"/>
  <c r="BF379" i="16"/>
  <c r="BE379" i="16"/>
  <c r="BD379" i="16"/>
  <c r="BC379" i="16"/>
  <c r="BB379" i="16"/>
  <c r="BA379" i="16"/>
  <c r="AZ379" i="16"/>
  <c r="BL379" i="16" s="1"/>
  <c r="AY379" i="16"/>
  <c r="AX379" i="16"/>
  <c r="AW379" i="16"/>
  <c r="AV379" i="16"/>
  <c r="AT379" i="16"/>
  <c r="AS379" i="16"/>
  <c r="AR379" i="16"/>
  <c r="AQ379" i="16"/>
  <c r="AP379" i="16"/>
  <c r="AO379" i="16"/>
  <c r="AN379" i="16"/>
  <c r="AM379" i="16"/>
  <c r="AL379" i="16"/>
  <c r="AK379" i="16"/>
  <c r="AJ379" i="16"/>
  <c r="AI379" i="16"/>
  <c r="AU379" i="16" s="1"/>
  <c r="AG379" i="16"/>
  <c r="P379" i="16"/>
  <c r="BK378" i="16"/>
  <c r="BJ378" i="16"/>
  <c r="BI378" i="16"/>
  <c r="BH378" i="16"/>
  <c r="BG378" i="16"/>
  <c r="BF378" i="16"/>
  <c r="BE378" i="16"/>
  <c r="BD378" i="16"/>
  <c r="BC378" i="16"/>
  <c r="BB378" i="16"/>
  <c r="BA378" i="16"/>
  <c r="AZ378" i="16"/>
  <c r="BL378" i="16" s="1"/>
  <c r="AY378" i="16"/>
  <c r="AX378" i="16"/>
  <c r="AW378" i="16"/>
  <c r="AV378" i="16"/>
  <c r="AT378" i="16"/>
  <c r="AS378" i="16"/>
  <c r="AR378" i="16"/>
  <c r="AQ378" i="16"/>
  <c r="AP378" i="16"/>
  <c r="AO378" i="16"/>
  <c r="AN378" i="16"/>
  <c r="AM378" i="16"/>
  <c r="AL378" i="16"/>
  <c r="AK378" i="16"/>
  <c r="AJ378" i="16"/>
  <c r="AI378" i="16"/>
  <c r="AU378" i="16" s="1"/>
  <c r="AG378" i="16"/>
  <c r="P378" i="16"/>
  <c r="BK377" i="16"/>
  <c r="BJ377" i="16"/>
  <c r="BI377" i="16"/>
  <c r="BH377" i="16"/>
  <c r="BG377" i="16"/>
  <c r="BF377" i="16"/>
  <c r="BE377" i="16"/>
  <c r="BD377" i="16"/>
  <c r="BC377" i="16"/>
  <c r="BB377" i="16"/>
  <c r="BA377" i="16"/>
  <c r="AZ377" i="16"/>
  <c r="BL377" i="16" s="1"/>
  <c r="AY377" i="16"/>
  <c r="AX377" i="16"/>
  <c r="AW377" i="16"/>
  <c r="AV377" i="16"/>
  <c r="AT377" i="16"/>
  <c r="AS377" i="16"/>
  <c r="AR377" i="16"/>
  <c r="AQ377" i="16"/>
  <c r="AP377" i="16"/>
  <c r="AO377" i="16"/>
  <c r="AN377" i="16"/>
  <c r="AM377" i="16"/>
  <c r="AL377" i="16"/>
  <c r="AK377" i="16"/>
  <c r="AJ377" i="16"/>
  <c r="AI377" i="16"/>
  <c r="AU377" i="16" s="1"/>
  <c r="AG377" i="16"/>
  <c r="P377" i="16"/>
  <c r="BK376" i="16"/>
  <c r="BJ376" i="16"/>
  <c r="BI376" i="16"/>
  <c r="BH376" i="16"/>
  <c r="BG376" i="16"/>
  <c r="BF376" i="16"/>
  <c r="BE376" i="16"/>
  <c r="BD376" i="16"/>
  <c r="BC376" i="16"/>
  <c r="BB376" i="16"/>
  <c r="BA376" i="16"/>
  <c r="AZ376" i="16"/>
  <c r="BL376" i="16" s="1"/>
  <c r="AY376" i="16"/>
  <c r="AX376" i="16"/>
  <c r="AW376" i="16"/>
  <c r="AV376" i="16"/>
  <c r="AT376" i="16"/>
  <c r="AS376" i="16"/>
  <c r="AR376" i="16"/>
  <c r="AQ376" i="16"/>
  <c r="AP376" i="16"/>
  <c r="AO376" i="16"/>
  <c r="AN376" i="16"/>
  <c r="AM376" i="16"/>
  <c r="AL376" i="16"/>
  <c r="AK376" i="16"/>
  <c r="AJ376" i="16"/>
  <c r="AI376" i="16"/>
  <c r="AU376" i="16" s="1"/>
  <c r="AG376" i="16"/>
  <c r="P376" i="16"/>
  <c r="BK375" i="16"/>
  <c r="BJ375" i="16"/>
  <c r="BI375" i="16"/>
  <c r="BH375" i="16"/>
  <c r="BG375" i="16"/>
  <c r="BF375" i="16"/>
  <c r="BE375" i="16"/>
  <c r="BD375" i="16"/>
  <c r="BC375" i="16"/>
  <c r="BB375" i="16"/>
  <c r="BA375" i="16"/>
  <c r="AZ375" i="16"/>
  <c r="BL375" i="16" s="1"/>
  <c r="AY375" i="16"/>
  <c r="AX375" i="16"/>
  <c r="AW375" i="16"/>
  <c r="AV375" i="16"/>
  <c r="AT375" i="16"/>
  <c r="AS375" i="16"/>
  <c r="AR375" i="16"/>
  <c r="AQ375" i="16"/>
  <c r="AP375" i="16"/>
  <c r="AO375" i="16"/>
  <c r="AN375" i="16"/>
  <c r="AM375" i="16"/>
  <c r="AL375" i="16"/>
  <c r="AK375" i="16"/>
  <c r="AJ375" i="16"/>
  <c r="AI375" i="16"/>
  <c r="AU375" i="16" s="1"/>
  <c r="AG375" i="16"/>
  <c r="P375" i="16"/>
  <c r="BK374" i="16"/>
  <c r="BJ374" i="16"/>
  <c r="BI374" i="16"/>
  <c r="BH374" i="16"/>
  <c r="BG374" i="16"/>
  <c r="BF374" i="16"/>
  <c r="BE374" i="16"/>
  <c r="BD374" i="16"/>
  <c r="BC374" i="16"/>
  <c r="BB374" i="16"/>
  <c r="BA374" i="16"/>
  <c r="AZ374" i="16"/>
  <c r="BL374" i="16" s="1"/>
  <c r="AY374" i="16"/>
  <c r="AX374" i="16"/>
  <c r="AW374" i="16"/>
  <c r="AV374" i="16"/>
  <c r="AT374" i="16"/>
  <c r="AS374" i="16"/>
  <c r="AR374" i="16"/>
  <c r="AQ374" i="16"/>
  <c r="AP374" i="16"/>
  <c r="AO374" i="16"/>
  <c r="AN374" i="16"/>
  <c r="AM374" i="16"/>
  <c r="AL374" i="16"/>
  <c r="AK374" i="16"/>
  <c r="AJ374" i="16"/>
  <c r="AI374" i="16"/>
  <c r="AU374" i="16" s="1"/>
  <c r="AG374" i="16"/>
  <c r="P374" i="16"/>
  <c r="BK373" i="16"/>
  <c r="BJ373" i="16"/>
  <c r="BI373" i="16"/>
  <c r="BH373" i="16"/>
  <c r="BG373" i="16"/>
  <c r="BF373" i="16"/>
  <c r="BE373" i="16"/>
  <c r="BD373" i="16"/>
  <c r="BC373" i="16"/>
  <c r="BB373" i="16"/>
  <c r="BA373" i="16"/>
  <c r="AZ373" i="16"/>
  <c r="BL373" i="16" s="1"/>
  <c r="AY373" i="16"/>
  <c r="AX373" i="16"/>
  <c r="AW373" i="16"/>
  <c r="AV373" i="16"/>
  <c r="AT373" i="16"/>
  <c r="AS373" i="16"/>
  <c r="AR373" i="16"/>
  <c r="AQ373" i="16"/>
  <c r="AP373" i="16"/>
  <c r="AO373" i="16"/>
  <c r="AN373" i="16"/>
  <c r="AM373" i="16"/>
  <c r="AL373" i="16"/>
  <c r="AK373" i="16"/>
  <c r="AJ373" i="16"/>
  <c r="AI373" i="16"/>
  <c r="AU373" i="16" s="1"/>
  <c r="AG373" i="16"/>
  <c r="P373" i="16"/>
  <c r="BK372" i="16"/>
  <c r="BJ372" i="16"/>
  <c r="BI372" i="16"/>
  <c r="BH372" i="16"/>
  <c r="BG372" i="16"/>
  <c r="BF372" i="16"/>
  <c r="BE372" i="16"/>
  <c r="BD372" i="16"/>
  <c r="BC372" i="16"/>
  <c r="BB372" i="16"/>
  <c r="BA372" i="16"/>
  <c r="AZ372" i="16"/>
  <c r="BL372" i="16" s="1"/>
  <c r="AY372" i="16"/>
  <c r="AX372" i="16"/>
  <c r="AW372" i="16"/>
  <c r="AV372" i="16"/>
  <c r="AT372" i="16"/>
  <c r="AS372" i="16"/>
  <c r="AR372" i="16"/>
  <c r="AQ372" i="16"/>
  <c r="AP372" i="16"/>
  <c r="AO372" i="16"/>
  <c r="AN372" i="16"/>
  <c r="AM372" i="16"/>
  <c r="AL372" i="16"/>
  <c r="AK372" i="16"/>
  <c r="AJ372" i="16"/>
  <c r="AI372" i="16"/>
  <c r="AU372" i="16" s="1"/>
  <c r="AG372" i="16"/>
  <c r="P372" i="16"/>
  <c r="BK371" i="16"/>
  <c r="BJ371" i="16"/>
  <c r="BI371" i="16"/>
  <c r="BH371" i="16"/>
  <c r="BG371" i="16"/>
  <c r="BF371" i="16"/>
  <c r="BE371" i="16"/>
  <c r="BD371" i="16"/>
  <c r="BC371" i="16"/>
  <c r="BB371" i="16"/>
  <c r="BA371" i="16"/>
  <c r="AZ371" i="16"/>
  <c r="BL371" i="16" s="1"/>
  <c r="AY371" i="16"/>
  <c r="AX371" i="16"/>
  <c r="AW371" i="16"/>
  <c r="AV371" i="16"/>
  <c r="AT371" i="16"/>
  <c r="AS371" i="16"/>
  <c r="AR371" i="16"/>
  <c r="AQ371" i="16"/>
  <c r="AP371" i="16"/>
  <c r="AO371" i="16"/>
  <c r="AN371" i="16"/>
  <c r="AM371" i="16"/>
  <c r="AL371" i="16"/>
  <c r="AK371" i="16"/>
  <c r="AJ371" i="16"/>
  <c r="AI371" i="16"/>
  <c r="AU371" i="16" s="1"/>
  <c r="AG371" i="16"/>
  <c r="P371" i="16"/>
  <c r="BK370" i="16"/>
  <c r="BJ370" i="16"/>
  <c r="BI370" i="16"/>
  <c r="BH370" i="16"/>
  <c r="BG370" i="16"/>
  <c r="BF370" i="16"/>
  <c r="BE370" i="16"/>
  <c r="BD370" i="16"/>
  <c r="BC370" i="16"/>
  <c r="BB370" i="16"/>
  <c r="BA370" i="16"/>
  <c r="AZ370" i="16"/>
  <c r="BL370" i="16" s="1"/>
  <c r="AY370" i="16"/>
  <c r="AX370" i="16"/>
  <c r="AW370" i="16"/>
  <c r="AV370" i="16"/>
  <c r="AT370" i="16"/>
  <c r="AS370" i="16"/>
  <c r="AR370" i="16"/>
  <c r="AQ370" i="16"/>
  <c r="AP370" i="16"/>
  <c r="AO370" i="16"/>
  <c r="AN370" i="16"/>
  <c r="AM370" i="16"/>
  <c r="AL370" i="16"/>
  <c r="AK370" i="16"/>
  <c r="AJ370" i="16"/>
  <c r="AI370" i="16"/>
  <c r="AU370" i="16" s="1"/>
  <c r="AG370" i="16"/>
  <c r="P370" i="16"/>
  <c r="BK369" i="16"/>
  <c r="BJ369" i="16"/>
  <c r="BI369" i="16"/>
  <c r="BH369" i="16"/>
  <c r="BG369" i="16"/>
  <c r="BF369" i="16"/>
  <c r="BE369" i="16"/>
  <c r="BD369" i="16"/>
  <c r="BC369" i="16"/>
  <c r="BB369" i="16"/>
  <c r="BA369" i="16"/>
  <c r="AZ369" i="16"/>
  <c r="BL369" i="16" s="1"/>
  <c r="AY369" i="16"/>
  <c r="AX369" i="16"/>
  <c r="AW369" i="16"/>
  <c r="AV369" i="16"/>
  <c r="AT369" i="16"/>
  <c r="AS369" i="16"/>
  <c r="AR369" i="16"/>
  <c r="AQ369" i="16"/>
  <c r="AP369" i="16"/>
  <c r="AO369" i="16"/>
  <c r="AN369" i="16"/>
  <c r="AM369" i="16"/>
  <c r="AL369" i="16"/>
  <c r="AK369" i="16"/>
  <c r="AJ369" i="16"/>
  <c r="AI369" i="16"/>
  <c r="AU369" i="16" s="1"/>
  <c r="AG369" i="16"/>
  <c r="P369" i="16"/>
  <c r="BK368" i="16"/>
  <c r="BJ368" i="16"/>
  <c r="BI368" i="16"/>
  <c r="BH368" i="16"/>
  <c r="BG368" i="16"/>
  <c r="BF368" i="16"/>
  <c r="BE368" i="16"/>
  <c r="BD368" i="16"/>
  <c r="BC368" i="16"/>
  <c r="BB368" i="16"/>
  <c r="BA368" i="16"/>
  <c r="AZ368" i="16"/>
  <c r="BL368" i="16" s="1"/>
  <c r="AY368" i="16"/>
  <c r="AX368" i="16"/>
  <c r="AW368" i="16"/>
  <c r="AV368" i="16"/>
  <c r="AT368" i="16"/>
  <c r="AS368" i="16"/>
  <c r="AR368" i="16"/>
  <c r="AQ368" i="16"/>
  <c r="AP368" i="16"/>
  <c r="AO368" i="16"/>
  <c r="AN368" i="16"/>
  <c r="AM368" i="16"/>
  <c r="AL368" i="16"/>
  <c r="AK368" i="16"/>
  <c r="AJ368" i="16"/>
  <c r="AI368" i="16"/>
  <c r="AU368" i="16" s="1"/>
  <c r="AG368" i="16"/>
  <c r="P368" i="16"/>
  <c r="BK367" i="16"/>
  <c r="BJ367" i="16"/>
  <c r="BI367" i="16"/>
  <c r="BH367" i="16"/>
  <c r="BG367" i="16"/>
  <c r="BF367" i="16"/>
  <c r="BE367" i="16"/>
  <c r="BD367" i="16"/>
  <c r="BC367" i="16"/>
  <c r="BB367" i="16"/>
  <c r="BA367" i="16"/>
  <c r="AZ367" i="16"/>
  <c r="BL367" i="16" s="1"/>
  <c r="AY367" i="16"/>
  <c r="AX367" i="16"/>
  <c r="AW367" i="16"/>
  <c r="AV367" i="16"/>
  <c r="AT367" i="16"/>
  <c r="AS367" i="16"/>
  <c r="AR367" i="16"/>
  <c r="AQ367" i="16"/>
  <c r="AP367" i="16"/>
  <c r="AO367" i="16"/>
  <c r="AN367" i="16"/>
  <c r="AM367" i="16"/>
  <c r="AL367" i="16"/>
  <c r="AK367" i="16"/>
  <c r="AJ367" i="16"/>
  <c r="AI367" i="16"/>
  <c r="AU367" i="16" s="1"/>
  <c r="AG367" i="16"/>
  <c r="P367" i="16"/>
  <c r="BK366" i="16"/>
  <c r="BJ366" i="16"/>
  <c r="BI366" i="16"/>
  <c r="BH366" i="16"/>
  <c r="BG366" i="16"/>
  <c r="BF366" i="16"/>
  <c r="BE366" i="16"/>
  <c r="BD366" i="16"/>
  <c r="BC366" i="16"/>
  <c r="BB366" i="16"/>
  <c r="BA366" i="16"/>
  <c r="AZ366" i="16"/>
  <c r="BL366" i="16" s="1"/>
  <c r="AY366" i="16"/>
  <c r="AX366" i="16"/>
  <c r="AW366" i="16"/>
  <c r="AV366" i="16"/>
  <c r="AT366" i="16"/>
  <c r="AS366" i="16"/>
  <c r="AR366" i="16"/>
  <c r="AQ366" i="16"/>
  <c r="AP366" i="16"/>
  <c r="AO366" i="16"/>
  <c r="AN366" i="16"/>
  <c r="AM366" i="16"/>
  <c r="AL366" i="16"/>
  <c r="AK366" i="16"/>
  <c r="AJ366" i="16"/>
  <c r="AI366" i="16"/>
  <c r="AU366" i="16" s="1"/>
  <c r="AG366" i="16"/>
  <c r="P366" i="16"/>
  <c r="BK365" i="16"/>
  <c r="BJ365" i="16"/>
  <c r="BI365" i="16"/>
  <c r="BH365" i="16"/>
  <c r="BG365" i="16"/>
  <c r="BF365" i="16"/>
  <c r="BE365" i="16"/>
  <c r="BD365" i="16"/>
  <c r="BC365" i="16"/>
  <c r="BB365" i="16"/>
  <c r="BA365" i="16"/>
  <c r="AZ365" i="16"/>
  <c r="BL365" i="16" s="1"/>
  <c r="AY365" i="16"/>
  <c r="AX365" i="16"/>
  <c r="AW365" i="16"/>
  <c r="AV365" i="16"/>
  <c r="AT365" i="16"/>
  <c r="AS365" i="16"/>
  <c r="AR365" i="16"/>
  <c r="AQ365" i="16"/>
  <c r="AP365" i="16"/>
  <c r="AO365" i="16"/>
  <c r="AN365" i="16"/>
  <c r="AM365" i="16"/>
  <c r="AL365" i="16"/>
  <c r="AK365" i="16"/>
  <c r="AJ365" i="16"/>
  <c r="AI365" i="16"/>
  <c r="AU365" i="16" s="1"/>
  <c r="AG365" i="16"/>
  <c r="P365" i="16"/>
  <c r="BK364" i="16"/>
  <c r="BJ364" i="16"/>
  <c r="BI364" i="16"/>
  <c r="BH364" i="16"/>
  <c r="BG364" i="16"/>
  <c r="BF364" i="16"/>
  <c r="BE364" i="16"/>
  <c r="BD364" i="16"/>
  <c r="BC364" i="16"/>
  <c r="BB364" i="16"/>
  <c r="BA364" i="16"/>
  <c r="AZ364" i="16"/>
  <c r="BL364" i="16" s="1"/>
  <c r="AY364" i="16"/>
  <c r="AX364" i="16"/>
  <c r="AW364" i="16"/>
  <c r="AV364" i="16"/>
  <c r="AT364" i="16"/>
  <c r="AS364" i="16"/>
  <c r="AR364" i="16"/>
  <c r="AQ364" i="16"/>
  <c r="AP364" i="16"/>
  <c r="AO364" i="16"/>
  <c r="AN364" i="16"/>
  <c r="AM364" i="16"/>
  <c r="AL364" i="16"/>
  <c r="AK364" i="16"/>
  <c r="AJ364" i="16"/>
  <c r="AI364" i="16"/>
  <c r="AU364" i="16" s="1"/>
  <c r="AG364" i="16"/>
  <c r="P364" i="16"/>
  <c r="BK363" i="16"/>
  <c r="BJ363" i="16"/>
  <c r="BI363" i="16"/>
  <c r="BH363" i="16"/>
  <c r="BG363" i="16"/>
  <c r="BF363" i="16"/>
  <c r="BE363" i="16"/>
  <c r="BD363" i="16"/>
  <c r="BC363" i="16"/>
  <c r="BB363" i="16"/>
  <c r="BA363" i="16"/>
  <c r="AZ363" i="16"/>
  <c r="BL363" i="16" s="1"/>
  <c r="AY363" i="16"/>
  <c r="AX363" i="16"/>
  <c r="AW363" i="16"/>
  <c r="AV363" i="16"/>
  <c r="AT363" i="16"/>
  <c r="AS363" i="16"/>
  <c r="AR363" i="16"/>
  <c r="AQ363" i="16"/>
  <c r="AP363" i="16"/>
  <c r="AO363" i="16"/>
  <c r="AN363" i="16"/>
  <c r="AM363" i="16"/>
  <c r="AL363" i="16"/>
  <c r="AK363" i="16"/>
  <c r="AJ363" i="16"/>
  <c r="AI363" i="16"/>
  <c r="AU363" i="16" s="1"/>
  <c r="AG363" i="16"/>
  <c r="P363" i="16"/>
  <c r="BK362" i="16"/>
  <c r="BJ362" i="16"/>
  <c r="BI362" i="16"/>
  <c r="BH362" i="16"/>
  <c r="BG362" i="16"/>
  <c r="BF362" i="16"/>
  <c r="BE362" i="16"/>
  <c r="BD362" i="16"/>
  <c r="BC362" i="16"/>
  <c r="BB362" i="16"/>
  <c r="BA362" i="16"/>
  <c r="AZ362" i="16"/>
  <c r="BL362" i="16" s="1"/>
  <c r="AY362" i="16"/>
  <c r="AX362" i="16"/>
  <c r="AW362" i="16"/>
  <c r="AV362" i="16"/>
  <c r="AT362" i="16"/>
  <c r="AS362" i="16"/>
  <c r="AR362" i="16"/>
  <c r="AQ362" i="16"/>
  <c r="AP362" i="16"/>
  <c r="AO362" i="16"/>
  <c r="AN362" i="16"/>
  <c r="AM362" i="16"/>
  <c r="AL362" i="16"/>
  <c r="AK362" i="16"/>
  <c r="AJ362" i="16"/>
  <c r="AI362" i="16"/>
  <c r="AU362" i="16" s="1"/>
  <c r="AG362" i="16"/>
  <c r="P362" i="16"/>
  <c r="BK361" i="16"/>
  <c r="BJ361" i="16"/>
  <c r="BI361" i="16"/>
  <c r="BH361" i="16"/>
  <c r="BG361" i="16"/>
  <c r="BF361" i="16"/>
  <c r="BE361" i="16"/>
  <c r="BD361" i="16"/>
  <c r="BC361" i="16"/>
  <c r="BB361" i="16"/>
  <c r="BA361" i="16"/>
  <c r="AZ361" i="16"/>
  <c r="BL361" i="16" s="1"/>
  <c r="AY361" i="16"/>
  <c r="AX361" i="16"/>
  <c r="AW361" i="16"/>
  <c r="AV361" i="16"/>
  <c r="AT361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U361" i="16" s="1"/>
  <c r="AG361" i="16"/>
  <c r="P361" i="16"/>
  <c r="BK360" i="16"/>
  <c r="BJ360" i="16"/>
  <c r="BI360" i="16"/>
  <c r="BH360" i="16"/>
  <c r="BG360" i="16"/>
  <c r="BF360" i="16"/>
  <c r="BE360" i="16"/>
  <c r="BD360" i="16"/>
  <c r="BC360" i="16"/>
  <c r="BB360" i="16"/>
  <c r="BA360" i="16"/>
  <c r="AZ360" i="16"/>
  <c r="BL360" i="16" s="1"/>
  <c r="AY360" i="16"/>
  <c r="AX360" i="16"/>
  <c r="AW360" i="16"/>
  <c r="AV360" i="16"/>
  <c r="AT360" i="16"/>
  <c r="AS360" i="16"/>
  <c r="AR360" i="16"/>
  <c r="AQ360" i="16"/>
  <c r="AP360" i="16"/>
  <c r="AO360" i="16"/>
  <c r="AN360" i="16"/>
  <c r="AM360" i="16"/>
  <c r="AL360" i="16"/>
  <c r="AK360" i="16"/>
  <c r="AJ360" i="16"/>
  <c r="AI360" i="16"/>
  <c r="AU360" i="16" s="1"/>
  <c r="AG360" i="16"/>
  <c r="P360" i="16"/>
  <c r="BK359" i="16"/>
  <c r="BJ359" i="16"/>
  <c r="BI359" i="16"/>
  <c r="BH359" i="16"/>
  <c r="BG359" i="16"/>
  <c r="BF359" i="16"/>
  <c r="BE359" i="16"/>
  <c r="BD359" i="16"/>
  <c r="BC359" i="16"/>
  <c r="BB359" i="16"/>
  <c r="BA359" i="16"/>
  <c r="AZ359" i="16"/>
  <c r="BL359" i="16" s="1"/>
  <c r="AY359" i="16"/>
  <c r="AX359" i="16"/>
  <c r="AW359" i="16"/>
  <c r="AV359" i="16"/>
  <c r="AT359" i="16"/>
  <c r="AS359" i="16"/>
  <c r="AR359" i="16"/>
  <c r="AQ359" i="16"/>
  <c r="AP359" i="16"/>
  <c r="AO359" i="16"/>
  <c r="AN359" i="16"/>
  <c r="AM359" i="16"/>
  <c r="AL359" i="16"/>
  <c r="AK359" i="16"/>
  <c r="AJ359" i="16"/>
  <c r="AI359" i="16"/>
  <c r="AU359" i="16" s="1"/>
  <c r="AG359" i="16"/>
  <c r="P359" i="16"/>
  <c r="BK358" i="16"/>
  <c r="BJ358" i="16"/>
  <c r="BI358" i="16"/>
  <c r="BH358" i="16"/>
  <c r="BG358" i="16"/>
  <c r="BF358" i="16"/>
  <c r="BE358" i="16"/>
  <c r="BD358" i="16"/>
  <c r="BC358" i="16"/>
  <c r="BB358" i="16"/>
  <c r="BA358" i="16"/>
  <c r="AZ358" i="16"/>
  <c r="BL358" i="16" s="1"/>
  <c r="AY358" i="16"/>
  <c r="AX358" i="16"/>
  <c r="AW358" i="16"/>
  <c r="AV358" i="16"/>
  <c r="AT358" i="16"/>
  <c r="AS358" i="16"/>
  <c r="AR358" i="16"/>
  <c r="AQ358" i="16"/>
  <c r="AP358" i="16"/>
  <c r="AO358" i="16"/>
  <c r="AN358" i="16"/>
  <c r="AM358" i="16"/>
  <c r="AL358" i="16"/>
  <c r="AK358" i="16"/>
  <c r="AJ358" i="16"/>
  <c r="AI358" i="16"/>
  <c r="AU358" i="16" s="1"/>
  <c r="AG358" i="16"/>
  <c r="P358" i="16"/>
  <c r="BK357" i="16"/>
  <c r="BJ357" i="16"/>
  <c r="BI357" i="16"/>
  <c r="BH357" i="16"/>
  <c r="BG357" i="16"/>
  <c r="BF357" i="16"/>
  <c r="BE357" i="16"/>
  <c r="BD357" i="16"/>
  <c r="BC357" i="16"/>
  <c r="BB357" i="16"/>
  <c r="BA357" i="16"/>
  <c r="AZ357" i="16"/>
  <c r="BL357" i="16" s="1"/>
  <c r="AY357" i="16"/>
  <c r="AX357" i="16"/>
  <c r="AW357" i="16"/>
  <c r="AV357" i="16"/>
  <c r="AT357" i="16"/>
  <c r="AS357" i="16"/>
  <c r="AR357" i="16"/>
  <c r="AQ357" i="16"/>
  <c r="AP357" i="16"/>
  <c r="AO357" i="16"/>
  <c r="AN357" i="16"/>
  <c r="AM357" i="16"/>
  <c r="AL357" i="16"/>
  <c r="AK357" i="16"/>
  <c r="AJ357" i="16"/>
  <c r="AI357" i="16"/>
  <c r="AU357" i="16" s="1"/>
  <c r="AG357" i="16"/>
  <c r="P357" i="16"/>
  <c r="BK356" i="16"/>
  <c r="BJ356" i="16"/>
  <c r="BI356" i="16"/>
  <c r="BH356" i="16"/>
  <c r="BG356" i="16"/>
  <c r="BF356" i="16"/>
  <c r="BE356" i="16"/>
  <c r="BD356" i="16"/>
  <c r="BC356" i="16"/>
  <c r="BB356" i="16"/>
  <c r="BA356" i="16"/>
  <c r="AZ356" i="16"/>
  <c r="BL356" i="16" s="1"/>
  <c r="AY356" i="16"/>
  <c r="AX356" i="16"/>
  <c r="AW356" i="16"/>
  <c r="AV356" i="16"/>
  <c r="AT356" i="16"/>
  <c r="AS356" i="16"/>
  <c r="AR356" i="16"/>
  <c r="AQ356" i="16"/>
  <c r="AP356" i="16"/>
  <c r="AO356" i="16"/>
  <c r="AN356" i="16"/>
  <c r="AM356" i="16"/>
  <c r="AL356" i="16"/>
  <c r="AK356" i="16"/>
  <c r="AJ356" i="16"/>
  <c r="AI356" i="16"/>
  <c r="AU356" i="16" s="1"/>
  <c r="AG356" i="16"/>
  <c r="P356" i="16"/>
  <c r="BK355" i="16"/>
  <c r="BJ355" i="16"/>
  <c r="BI355" i="16"/>
  <c r="BH355" i="16"/>
  <c r="BG355" i="16"/>
  <c r="BF355" i="16"/>
  <c r="BE355" i="16"/>
  <c r="BD355" i="16"/>
  <c r="BC355" i="16"/>
  <c r="BB355" i="16"/>
  <c r="BA355" i="16"/>
  <c r="AZ355" i="16"/>
  <c r="BL355" i="16" s="1"/>
  <c r="AY355" i="16"/>
  <c r="AX355" i="16"/>
  <c r="AW355" i="16"/>
  <c r="AV355" i="16"/>
  <c r="AT355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U355" i="16" s="1"/>
  <c r="AG355" i="16"/>
  <c r="P355" i="16"/>
  <c r="BK354" i="16"/>
  <c r="BJ354" i="16"/>
  <c r="BI354" i="16"/>
  <c r="BH354" i="16"/>
  <c r="BG354" i="16"/>
  <c r="BF354" i="16"/>
  <c r="BE354" i="16"/>
  <c r="BD354" i="16"/>
  <c r="BC354" i="16"/>
  <c r="BB354" i="16"/>
  <c r="BA354" i="16"/>
  <c r="AZ354" i="16"/>
  <c r="BL354" i="16" s="1"/>
  <c r="AY354" i="16"/>
  <c r="AX354" i="16"/>
  <c r="AW354" i="16"/>
  <c r="AV354" i="16"/>
  <c r="AT354" i="16"/>
  <c r="AS354" i="16"/>
  <c r="AR354" i="16"/>
  <c r="AQ354" i="16"/>
  <c r="AP354" i="16"/>
  <c r="AO354" i="16"/>
  <c r="AN354" i="16"/>
  <c r="AM354" i="16"/>
  <c r="AL354" i="16"/>
  <c r="AK354" i="16"/>
  <c r="AJ354" i="16"/>
  <c r="AI354" i="16"/>
  <c r="AU354" i="16" s="1"/>
  <c r="AG354" i="16"/>
  <c r="P354" i="16"/>
  <c r="BK353" i="16"/>
  <c r="BJ353" i="16"/>
  <c r="BI353" i="16"/>
  <c r="BH353" i="16"/>
  <c r="BG353" i="16"/>
  <c r="BF353" i="16"/>
  <c r="BE353" i="16"/>
  <c r="BD353" i="16"/>
  <c r="BC353" i="16"/>
  <c r="BB353" i="16"/>
  <c r="BA353" i="16"/>
  <c r="AZ353" i="16"/>
  <c r="BL353" i="16" s="1"/>
  <c r="AY353" i="16"/>
  <c r="AX353" i="16"/>
  <c r="AW353" i="16"/>
  <c r="AV353" i="16"/>
  <c r="AT353" i="16"/>
  <c r="AS353" i="16"/>
  <c r="AR353" i="16"/>
  <c r="AQ353" i="16"/>
  <c r="AP353" i="16"/>
  <c r="AO353" i="16"/>
  <c r="AN353" i="16"/>
  <c r="AM353" i="16"/>
  <c r="AL353" i="16"/>
  <c r="AK353" i="16"/>
  <c r="AJ353" i="16"/>
  <c r="AI353" i="16"/>
  <c r="AU353" i="16" s="1"/>
  <c r="AG353" i="16"/>
  <c r="P353" i="16"/>
  <c r="BK352" i="16"/>
  <c r="BJ352" i="16"/>
  <c r="BI352" i="16"/>
  <c r="BH352" i="16"/>
  <c r="BG352" i="16"/>
  <c r="BF352" i="16"/>
  <c r="BE352" i="16"/>
  <c r="BD352" i="16"/>
  <c r="BC352" i="16"/>
  <c r="BB352" i="16"/>
  <c r="BA352" i="16"/>
  <c r="AZ352" i="16"/>
  <c r="BL352" i="16" s="1"/>
  <c r="AY352" i="16"/>
  <c r="AX352" i="16"/>
  <c r="AW352" i="16"/>
  <c r="AV352" i="16"/>
  <c r="AT352" i="16"/>
  <c r="AS352" i="16"/>
  <c r="AR352" i="16"/>
  <c r="AQ352" i="16"/>
  <c r="AP352" i="16"/>
  <c r="AO352" i="16"/>
  <c r="AN352" i="16"/>
  <c r="AM352" i="16"/>
  <c r="AL352" i="16"/>
  <c r="AK352" i="16"/>
  <c r="AJ352" i="16"/>
  <c r="AI352" i="16"/>
  <c r="AU352" i="16" s="1"/>
  <c r="AG352" i="16"/>
  <c r="P352" i="16"/>
  <c r="BK351" i="16"/>
  <c r="BJ351" i="16"/>
  <c r="BI351" i="16"/>
  <c r="BH351" i="16"/>
  <c r="BG351" i="16"/>
  <c r="BF351" i="16"/>
  <c r="BE351" i="16"/>
  <c r="BD351" i="16"/>
  <c r="BC351" i="16"/>
  <c r="BB351" i="16"/>
  <c r="BA351" i="16"/>
  <c r="AZ351" i="16"/>
  <c r="BL351" i="16" s="1"/>
  <c r="AY351" i="16"/>
  <c r="AX351" i="16"/>
  <c r="AW351" i="16"/>
  <c r="AV351" i="16"/>
  <c r="AT351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U351" i="16" s="1"/>
  <c r="AG351" i="16"/>
  <c r="P351" i="16"/>
  <c r="BK350" i="16"/>
  <c r="BJ350" i="16"/>
  <c r="BI350" i="16"/>
  <c r="BH350" i="16"/>
  <c r="BG350" i="16"/>
  <c r="BF350" i="16"/>
  <c r="BE350" i="16"/>
  <c r="BD350" i="16"/>
  <c r="BC350" i="16"/>
  <c r="BB350" i="16"/>
  <c r="BA350" i="16"/>
  <c r="AZ350" i="16"/>
  <c r="BL350" i="16" s="1"/>
  <c r="AY350" i="16"/>
  <c r="AX350" i="16"/>
  <c r="AW350" i="16"/>
  <c r="AV350" i="16"/>
  <c r="AT350" i="16"/>
  <c r="AS350" i="16"/>
  <c r="AR350" i="16"/>
  <c r="AQ350" i="16"/>
  <c r="AP350" i="16"/>
  <c r="AO350" i="16"/>
  <c r="AN350" i="16"/>
  <c r="AM350" i="16"/>
  <c r="AL350" i="16"/>
  <c r="AK350" i="16"/>
  <c r="AJ350" i="16"/>
  <c r="AI350" i="16"/>
  <c r="AU350" i="16" s="1"/>
  <c r="AG350" i="16"/>
  <c r="P350" i="16"/>
  <c r="BK349" i="16"/>
  <c r="BJ349" i="16"/>
  <c r="BI349" i="16"/>
  <c r="BH349" i="16"/>
  <c r="BG349" i="16"/>
  <c r="BF349" i="16"/>
  <c r="BE349" i="16"/>
  <c r="BD349" i="16"/>
  <c r="BC349" i="16"/>
  <c r="BB349" i="16"/>
  <c r="BA349" i="16"/>
  <c r="AZ349" i="16"/>
  <c r="BL349" i="16" s="1"/>
  <c r="AY349" i="16"/>
  <c r="AX349" i="16"/>
  <c r="AW349" i="16"/>
  <c r="AV349" i="16"/>
  <c r="AT349" i="16"/>
  <c r="AS349" i="16"/>
  <c r="AR349" i="16"/>
  <c r="AQ349" i="16"/>
  <c r="AP349" i="16"/>
  <c r="AO349" i="16"/>
  <c r="AN349" i="16"/>
  <c r="AM349" i="16"/>
  <c r="AL349" i="16"/>
  <c r="AK349" i="16"/>
  <c r="AJ349" i="16"/>
  <c r="AI349" i="16"/>
  <c r="AU349" i="16" s="1"/>
  <c r="AG349" i="16"/>
  <c r="P349" i="16"/>
  <c r="BK348" i="16"/>
  <c r="BJ348" i="16"/>
  <c r="BI348" i="16"/>
  <c r="BH348" i="16"/>
  <c r="BG348" i="16"/>
  <c r="BF348" i="16"/>
  <c r="BE348" i="16"/>
  <c r="BD348" i="16"/>
  <c r="BC348" i="16"/>
  <c r="BB348" i="16"/>
  <c r="BA348" i="16"/>
  <c r="AZ348" i="16"/>
  <c r="BL348" i="16" s="1"/>
  <c r="AY348" i="16"/>
  <c r="AX348" i="16"/>
  <c r="AW348" i="16"/>
  <c r="AV348" i="16"/>
  <c r="AT348" i="16"/>
  <c r="AS348" i="16"/>
  <c r="AR348" i="16"/>
  <c r="AQ348" i="16"/>
  <c r="AP348" i="16"/>
  <c r="AO348" i="16"/>
  <c r="AN348" i="16"/>
  <c r="AM348" i="16"/>
  <c r="AL348" i="16"/>
  <c r="AK348" i="16"/>
  <c r="AJ348" i="16"/>
  <c r="AI348" i="16"/>
  <c r="AU348" i="16" s="1"/>
  <c r="AG348" i="16"/>
  <c r="P348" i="16"/>
  <c r="BK347" i="16"/>
  <c r="BJ347" i="16"/>
  <c r="BI347" i="16"/>
  <c r="BH347" i="16"/>
  <c r="BG347" i="16"/>
  <c r="BF347" i="16"/>
  <c r="BE347" i="16"/>
  <c r="BD347" i="16"/>
  <c r="BC347" i="16"/>
  <c r="BB347" i="16"/>
  <c r="BA347" i="16"/>
  <c r="AZ347" i="16"/>
  <c r="BL347" i="16" s="1"/>
  <c r="AY347" i="16"/>
  <c r="AX347" i="16"/>
  <c r="AW347" i="16"/>
  <c r="AV347" i="16"/>
  <c r="AT347" i="16"/>
  <c r="AS347" i="16"/>
  <c r="AR347" i="16"/>
  <c r="AQ347" i="16"/>
  <c r="AP347" i="16"/>
  <c r="AO347" i="16"/>
  <c r="AN347" i="16"/>
  <c r="AM347" i="16"/>
  <c r="AL347" i="16"/>
  <c r="AK347" i="16"/>
  <c r="AJ347" i="16"/>
  <c r="AI347" i="16"/>
  <c r="AU347" i="16" s="1"/>
  <c r="AG347" i="16"/>
  <c r="P347" i="16"/>
  <c r="BK346" i="16"/>
  <c r="BJ346" i="16"/>
  <c r="BI346" i="16"/>
  <c r="BH346" i="16"/>
  <c r="BG346" i="16"/>
  <c r="BF346" i="16"/>
  <c r="BE346" i="16"/>
  <c r="BD346" i="16"/>
  <c r="BC346" i="16"/>
  <c r="BB346" i="16"/>
  <c r="BA346" i="16"/>
  <c r="AZ346" i="16"/>
  <c r="BL346" i="16" s="1"/>
  <c r="AY346" i="16"/>
  <c r="AX346" i="16"/>
  <c r="AW346" i="16"/>
  <c r="AV346" i="16"/>
  <c r="AT346" i="16"/>
  <c r="AS346" i="16"/>
  <c r="AR346" i="16"/>
  <c r="AQ346" i="16"/>
  <c r="AP346" i="16"/>
  <c r="AO346" i="16"/>
  <c r="AN346" i="16"/>
  <c r="AM346" i="16"/>
  <c r="AL346" i="16"/>
  <c r="AK346" i="16"/>
  <c r="AJ346" i="16"/>
  <c r="AI346" i="16"/>
  <c r="AU346" i="16" s="1"/>
  <c r="AG346" i="16"/>
  <c r="P346" i="16"/>
  <c r="BK345" i="16"/>
  <c r="BJ345" i="16"/>
  <c r="BI345" i="16"/>
  <c r="BH345" i="16"/>
  <c r="BG345" i="16"/>
  <c r="BF345" i="16"/>
  <c r="BE345" i="16"/>
  <c r="BD345" i="16"/>
  <c r="BC345" i="16"/>
  <c r="BB345" i="16"/>
  <c r="BA345" i="16"/>
  <c r="AZ345" i="16"/>
  <c r="BL345" i="16" s="1"/>
  <c r="BP345" i="16" s="1"/>
  <c r="AY345" i="16"/>
  <c r="AX345" i="16"/>
  <c r="AW345" i="16"/>
  <c r="AV345" i="16"/>
  <c r="AT345" i="16"/>
  <c r="AS345" i="16"/>
  <c r="AR345" i="16"/>
  <c r="AQ345" i="16"/>
  <c r="AP345" i="16"/>
  <c r="AO345" i="16"/>
  <c r="AN345" i="16"/>
  <c r="AM345" i="16"/>
  <c r="AL345" i="16"/>
  <c r="AK345" i="16"/>
  <c r="AJ345" i="16"/>
  <c r="AI345" i="16"/>
  <c r="AU345" i="16" s="1"/>
  <c r="AG345" i="16"/>
  <c r="P345" i="16"/>
  <c r="BK344" i="16"/>
  <c r="BJ344" i="16"/>
  <c r="BI344" i="16"/>
  <c r="BH344" i="16"/>
  <c r="BG344" i="16"/>
  <c r="BF344" i="16"/>
  <c r="BE344" i="16"/>
  <c r="BD344" i="16"/>
  <c r="BC344" i="16"/>
  <c r="BB344" i="16"/>
  <c r="BA344" i="16"/>
  <c r="AZ344" i="16"/>
  <c r="BL344" i="16" s="1"/>
  <c r="AY344" i="16"/>
  <c r="AX344" i="16"/>
  <c r="AW344" i="16"/>
  <c r="AV344" i="16"/>
  <c r="AT344" i="16"/>
  <c r="AS344" i="16"/>
  <c r="AR344" i="16"/>
  <c r="AQ344" i="16"/>
  <c r="AP344" i="16"/>
  <c r="AO344" i="16"/>
  <c r="AN344" i="16"/>
  <c r="AM344" i="16"/>
  <c r="AL344" i="16"/>
  <c r="AK344" i="16"/>
  <c r="AJ344" i="16"/>
  <c r="AI344" i="16"/>
  <c r="AU344" i="16" s="1"/>
  <c r="AG344" i="16"/>
  <c r="P344" i="16"/>
  <c r="BK343" i="16"/>
  <c r="BJ343" i="16"/>
  <c r="BI343" i="16"/>
  <c r="BH343" i="16"/>
  <c r="BG343" i="16"/>
  <c r="BF343" i="16"/>
  <c r="BE343" i="16"/>
  <c r="BD343" i="16"/>
  <c r="BC343" i="16"/>
  <c r="BB343" i="16"/>
  <c r="BA343" i="16"/>
  <c r="AZ343" i="16"/>
  <c r="BL343" i="16" s="1"/>
  <c r="AY343" i="16"/>
  <c r="AX343" i="16"/>
  <c r="AW343" i="16"/>
  <c r="AV343" i="16"/>
  <c r="AT343" i="16"/>
  <c r="AS343" i="16"/>
  <c r="AR343" i="16"/>
  <c r="AQ343" i="16"/>
  <c r="AP343" i="16"/>
  <c r="AO343" i="16"/>
  <c r="AN343" i="16"/>
  <c r="AM343" i="16"/>
  <c r="AL343" i="16"/>
  <c r="AK343" i="16"/>
  <c r="AJ343" i="16"/>
  <c r="AI343" i="16"/>
  <c r="AU343" i="16" s="1"/>
  <c r="AG343" i="16"/>
  <c r="P343" i="16"/>
  <c r="BK342" i="16"/>
  <c r="BJ342" i="16"/>
  <c r="BI342" i="16"/>
  <c r="BH342" i="16"/>
  <c r="BG342" i="16"/>
  <c r="BF342" i="16"/>
  <c r="BE342" i="16"/>
  <c r="BD342" i="16"/>
  <c r="BC342" i="16"/>
  <c r="BB342" i="16"/>
  <c r="BA342" i="16"/>
  <c r="AZ342" i="16"/>
  <c r="BL342" i="16" s="1"/>
  <c r="AY342" i="16"/>
  <c r="AX342" i="16"/>
  <c r="AW342" i="16"/>
  <c r="AV342" i="16"/>
  <c r="AT342" i="16"/>
  <c r="AS342" i="16"/>
  <c r="AR342" i="16"/>
  <c r="AQ342" i="16"/>
  <c r="AP342" i="16"/>
  <c r="AO342" i="16"/>
  <c r="AN342" i="16"/>
  <c r="AM342" i="16"/>
  <c r="AL342" i="16"/>
  <c r="AK342" i="16"/>
  <c r="AJ342" i="16"/>
  <c r="AI342" i="16"/>
  <c r="AU342" i="16" s="1"/>
  <c r="AG342" i="16"/>
  <c r="P342" i="16"/>
  <c r="BK341" i="16"/>
  <c r="BJ341" i="16"/>
  <c r="BI341" i="16"/>
  <c r="BH341" i="16"/>
  <c r="BG341" i="16"/>
  <c r="BF341" i="16"/>
  <c r="BE341" i="16"/>
  <c r="BD341" i="16"/>
  <c r="BC341" i="16"/>
  <c r="BB341" i="16"/>
  <c r="BA341" i="16"/>
  <c r="AZ341" i="16"/>
  <c r="BL341" i="16" s="1"/>
  <c r="AY341" i="16"/>
  <c r="AX341" i="16"/>
  <c r="AW341" i="16"/>
  <c r="AV341" i="16"/>
  <c r="AT341" i="16"/>
  <c r="AS341" i="16"/>
  <c r="AR341" i="16"/>
  <c r="AQ341" i="16"/>
  <c r="AP341" i="16"/>
  <c r="AO341" i="16"/>
  <c r="AN341" i="16"/>
  <c r="AM341" i="16"/>
  <c r="AL341" i="16"/>
  <c r="AK341" i="16"/>
  <c r="AJ341" i="16"/>
  <c r="AI341" i="16"/>
  <c r="AU341" i="16" s="1"/>
  <c r="AG341" i="16"/>
  <c r="P341" i="16"/>
  <c r="BK340" i="16"/>
  <c r="BJ340" i="16"/>
  <c r="BI340" i="16"/>
  <c r="BH340" i="16"/>
  <c r="BG340" i="16"/>
  <c r="BF340" i="16"/>
  <c r="BE340" i="16"/>
  <c r="BD340" i="16"/>
  <c r="BC340" i="16"/>
  <c r="BB340" i="16"/>
  <c r="BA340" i="16"/>
  <c r="AZ340" i="16"/>
  <c r="BL340" i="16" s="1"/>
  <c r="AY340" i="16"/>
  <c r="AX340" i="16"/>
  <c r="AW340" i="16"/>
  <c r="AV340" i="16"/>
  <c r="AT340" i="16"/>
  <c r="AS340" i="16"/>
  <c r="AR340" i="16"/>
  <c r="AQ340" i="16"/>
  <c r="AP340" i="16"/>
  <c r="AO340" i="16"/>
  <c r="AN340" i="16"/>
  <c r="AM340" i="16"/>
  <c r="AL340" i="16"/>
  <c r="AK340" i="16"/>
  <c r="AJ340" i="16"/>
  <c r="AI340" i="16"/>
  <c r="AU340" i="16" s="1"/>
  <c r="AG340" i="16"/>
  <c r="P340" i="16"/>
  <c r="BK339" i="16"/>
  <c r="BJ339" i="16"/>
  <c r="BI339" i="16"/>
  <c r="BH339" i="16"/>
  <c r="BG339" i="16"/>
  <c r="BF339" i="16"/>
  <c r="BE339" i="16"/>
  <c r="BD339" i="16"/>
  <c r="BC339" i="16"/>
  <c r="BB339" i="16"/>
  <c r="BA339" i="16"/>
  <c r="AZ339" i="16"/>
  <c r="BL339" i="16" s="1"/>
  <c r="AY339" i="16"/>
  <c r="AX339" i="16"/>
  <c r="AW339" i="16"/>
  <c r="AV339" i="16"/>
  <c r="AT339" i="16"/>
  <c r="AS339" i="16"/>
  <c r="AR339" i="16"/>
  <c r="AQ339" i="16"/>
  <c r="AP339" i="16"/>
  <c r="AO339" i="16"/>
  <c r="AN339" i="16"/>
  <c r="AM339" i="16"/>
  <c r="AL339" i="16"/>
  <c r="AK339" i="16"/>
  <c r="AJ339" i="16"/>
  <c r="AI339" i="16"/>
  <c r="AU339" i="16" s="1"/>
  <c r="AG339" i="16"/>
  <c r="P339" i="16"/>
  <c r="BK338" i="16"/>
  <c r="BJ338" i="16"/>
  <c r="BI338" i="16"/>
  <c r="BH338" i="16"/>
  <c r="BG338" i="16"/>
  <c r="BF338" i="16"/>
  <c r="BE338" i="16"/>
  <c r="BD338" i="16"/>
  <c r="BC338" i="16"/>
  <c r="BB338" i="16"/>
  <c r="BA338" i="16"/>
  <c r="AZ338" i="16"/>
  <c r="BL338" i="16" s="1"/>
  <c r="AY338" i="16"/>
  <c r="AX338" i="16"/>
  <c r="AW338" i="16"/>
  <c r="AV338" i="16"/>
  <c r="AT338" i="16"/>
  <c r="AS338" i="16"/>
  <c r="AR338" i="16"/>
  <c r="AQ338" i="16"/>
  <c r="AP338" i="16"/>
  <c r="AO338" i="16"/>
  <c r="AN338" i="16"/>
  <c r="AM338" i="16"/>
  <c r="AL338" i="16"/>
  <c r="AK338" i="16"/>
  <c r="AJ338" i="16"/>
  <c r="AI338" i="16"/>
  <c r="AU338" i="16" s="1"/>
  <c r="AG338" i="16"/>
  <c r="P338" i="16"/>
  <c r="BK337" i="16"/>
  <c r="BJ337" i="16"/>
  <c r="BI337" i="16"/>
  <c r="BH337" i="16"/>
  <c r="BG337" i="16"/>
  <c r="BF337" i="16"/>
  <c r="BE337" i="16"/>
  <c r="BD337" i="16"/>
  <c r="BC337" i="16"/>
  <c r="BB337" i="16"/>
  <c r="BA337" i="16"/>
  <c r="AZ337" i="16"/>
  <c r="BL337" i="16" s="1"/>
  <c r="AY337" i="16"/>
  <c r="AX337" i="16"/>
  <c r="AW337" i="16"/>
  <c r="AV337" i="16"/>
  <c r="AT337" i="16"/>
  <c r="AS337" i="16"/>
  <c r="AR337" i="16"/>
  <c r="AQ337" i="16"/>
  <c r="AP337" i="16"/>
  <c r="AO337" i="16"/>
  <c r="AN337" i="16"/>
  <c r="AM337" i="16"/>
  <c r="AL337" i="16"/>
  <c r="AK337" i="16"/>
  <c r="AJ337" i="16"/>
  <c r="AI337" i="16"/>
  <c r="AU337" i="16" s="1"/>
  <c r="AG337" i="16"/>
  <c r="P337" i="16"/>
  <c r="BK336" i="16"/>
  <c r="BJ336" i="16"/>
  <c r="BI336" i="16"/>
  <c r="BH336" i="16"/>
  <c r="BG336" i="16"/>
  <c r="BF336" i="16"/>
  <c r="BE336" i="16"/>
  <c r="BD336" i="16"/>
  <c r="BC336" i="16"/>
  <c r="BB336" i="16"/>
  <c r="BA336" i="16"/>
  <c r="AZ336" i="16"/>
  <c r="BL336" i="16" s="1"/>
  <c r="AY336" i="16"/>
  <c r="AX336" i="16"/>
  <c r="AW336" i="16"/>
  <c r="AV336" i="16"/>
  <c r="AT336" i="16"/>
  <c r="AS336" i="16"/>
  <c r="AR336" i="16"/>
  <c r="AQ336" i="16"/>
  <c r="AP336" i="16"/>
  <c r="AO336" i="16"/>
  <c r="AN336" i="16"/>
  <c r="AM336" i="16"/>
  <c r="AL336" i="16"/>
  <c r="AK336" i="16"/>
  <c r="AJ336" i="16"/>
  <c r="AI336" i="16"/>
  <c r="AU336" i="16" s="1"/>
  <c r="AG336" i="16"/>
  <c r="P336" i="16"/>
  <c r="BK335" i="16"/>
  <c r="BJ335" i="16"/>
  <c r="BI335" i="16"/>
  <c r="BH335" i="16"/>
  <c r="BG335" i="16"/>
  <c r="BF335" i="16"/>
  <c r="BE335" i="16"/>
  <c r="BD335" i="16"/>
  <c r="BC335" i="16"/>
  <c r="BB335" i="16"/>
  <c r="BA335" i="16"/>
  <c r="AZ335" i="16"/>
  <c r="BL335" i="16" s="1"/>
  <c r="BP335" i="16" s="1"/>
  <c r="BP415" i="16" s="1"/>
  <c r="BP419" i="16" s="1"/>
  <c r="AY335" i="16"/>
  <c r="AX335" i="16"/>
  <c r="AW335" i="16"/>
  <c r="AV335" i="16"/>
  <c r="AT335" i="16"/>
  <c r="AS335" i="16"/>
  <c r="AR335" i="16"/>
  <c r="AQ335" i="16"/>
  <c r="AP335" i="16"/>
  <c r="AO335" i="16"/>
  <c r="AN335" i="16"/>
  <c r="AM335" i="16"/>
  <c r="AL335" i="16"/>
  <c r="AK335" i="16"/>
  <c r="AJ335" i="16"/>
  <c r="AI335" i="16"/>
  <c r="AU335" i="16" s="1"/>
  <c r="AG335" i="16"/>
  <c r="P335" i="16"/>
  <c r="BK334" i="16"/>
  <c r="BJ334" i="16"/>
  <c r="BI334" i="16"/>
  <c r="BH334" i="16"/>
  <c r="BG334" i="16"/>
  <c r="BF334" i="16"/>
  <c r="BE334" i="16"/>
  <c r="BD334" i="16"/>
  <c r="BC334" i="16"/>
  <c r="BB334" i="16"/>
  <c r="BA334" i="16"/>
  <c r="AZ334" i="16"/>
  <c r="BL334" i="16" s="1"/>
  <c r="AY334" i="16"/>
  <c r="AX334" i="16"/>
  <c r="AW334" i="16"/>
  <c r="AV334" i="16"/>
  <c r="AT334" i="16"/>
  <c r="AS334" i="16"/>
  <c r="AR334" i="16"/>
  <c r="AQ334" i="16"/>
  <c r="AP334" i="16"/>
  <c r="AO334" i="16"/>
  <c r="AN334" i="16"/>
  <c r="AM334" i="16"/>
  <c r="AL334" i="16"/>
  <c r="AK334" i="16"/>
  <c r="AJ334" i="16"/>
  <c r="AI334" i="16"/>
  <c r="AU334" i="16" s="1"/>
  <c r="AG334" i="16"/>
  <c r="P334" i="16"/>
  <c r="BK333" i="16"/>
  <c r="BJ333" i="16"/>
  <c r="BI333" i="16"/>
  <c r="BH333" i="16"/>
  <c r="BG333" i="16"/>
  <c r="BF333" i="16"/>
  <c r="BE333" i="16"/>
  <c r="BD333" i="16"/>
  <c r="BC333" i="16"/>
  <c r="BB333" i="16"/>
  <c r="BA333" i="16"/>
  <c r="AZ333" i="16"/>
  <c r="BL333" i="16" s="1"/>
  <c r="AY333" i="16"/>
  <c r="AX333" i="16"/>
  <c r="AW333" i="16"/>
  <c r="AV333" i="16"/>
  <c r="AT333" i="16"/>
  <c r="AS333" i="16"/>
  <c r="AR333" i="16"/>
  <c r="AQ333" i="16"/>
  <c r="AP333" i="16"/>
  <c r="AO333" i="16"/>
  <c r="AN333" i="16"/>
  <c r="AM333" i="16"/>
  <c r="AL333" i="16"/>
  <c r="AK333" i="16"/>
  <c r="AJ333" i="16"/>
  <c r="AI333" i="16"/>
  <c r="AU333" i="16" s="1"/>
  <c r="AG333" i="16"/>
  <c r="P333" i="16"/>
  <c r="BK332" i="16"/>
  <c r="BJ332" i="16"/>
  <c r="BI332" i="16"/>
  <c r="BH332" i="16"/>
  <c r="BG332" i="16"/>
  <c r="BF332" i="16"/>
  <c r="BE332" i="16"/>
  <c r="BD332" i="16"/>
  <c r="BC332" i="16"/>
  <c r="BB332" i="16"/>
  <c r="BA332" i="16"/>
  <c r="AZ332" i="16"/>
  <c r="BL332" i="16" s="1"/>
  <c r="AY332" i="16"/>
  <c r="AX332" i="16"/>
  <c r="AW332" i="16"/>
  <c r="AV332" i="16"/>
  <c r="AT332" i="16"/>
  <c r="AS332" i="16"/>
  <c r="AR332" i="16"/>
  <c r="AQ332" i="16"/>
  <c r="AP332" i="16"/>
  <c r="AO332" i="16"/>
  <c r="AN332" i="16"/>
  <c r="AM332" i="16"/>
  <c r="AL332" i="16"/>
  <c r="AK332" i="16"/>
  <c r="AJ332" i="16"/>
  <c r="AI332" i="16"/>
  <c r="AU332" i="16" s="1"/>
  <c r="AG332" i="16"/>
  <c r="P332" i="16"/>
  <c r="BK331" i="16"/>
  <c r="BJ331" i="16"/>
  <c r="BI331" i="16"/>
  <c r="BH331" i="16"/>
  <c r="BG331" i="16"/>
  <c r="BF331" i="16"/>
  <c r="BE331" i="16"/>
  <c r="BD331" i="16"/>
  <c r="BC331" i="16"/>
  <c r="BB331" i="16"/>
  <c r="BA331" i="16"/>
  <c r="AZ331" i="16"/>
  <c r="BL331" i="16" s="1"/>
  <c r="AY331" i="16"/>
  <c r="AX331" i="16"/>
  <c r="AW331" i="16"/>
  <c r="AV331" i="16"/>
  <c r="AT331" i="16"/>
  <c r="AS331" i="16"/>
  <c r="AR331" i="16"/>
  <c r="AQ331" i="16"/>
  <c r="AP331" i="16"/>
  <c r="AO331" i="16"/>
  <c r="AN331" i="16"/>
  <c r="AM331" i="16"/>
  <c r="AL331" i="16"/>
  <c r="AK331" i="16"/>
  <c r="AJ331" i="16"/>
  <c r="AI331" i="16"/>
  <c r="AU331" i="16" s="1"/>
  <c r="AG331" i="16"/>
  <c r="P331" i="16"/>
  <c r="BK330" i="16"/>
  <c r="BJ330" i="16"/>
  <c r="BI330" i="16"/>
  <c r="BH330" i="16"/>
  <c r="BG330" i="16"/>
  <c r="BF330" i="16"/>
  <c r="BE330" i="16"/>
  <c r="BD330" i="16"/>
  <c r="BC330" i="16"/>
  <c r="BB330" i="16"/>
  <c r="BA330" i="16"/>
  <c r="AZ330" i="16"/>
  <c r="BL330" i="16" s="1"/>
  <c r="AY330" i="16"/>
  <c r="AX330" i="16"/>
  <c r="AW330" i="16"/>
  <c r="AV330" i="16"/>
  <c r="AT330" i="16"/>
  <c r="AS330" i="16"/>
  <c r="AR330" i="16"/>
  <c r="AQ330" i="16"/>
  <c r="AP330" i="16"/>
  <c r="AO330" i="16"/>
  <c r="AN330" i="16"/>
  <c r="AM330" i="16"/>
  <c r="AL330" i="16"/>
  <c r="AK330" i="16"/>
  <c r="AJ330" i="16"/>
  <c r="AI330" i="16"/>
  <c r="AU330" i="16" s="1"/>
  <c r="AG330" i="16"/>
  <c r="P330" i="16"/>
  <c r="BK329" i="16"/>
  <c r="BJ329" i="16"/>
  <c r="BI329" i="16"/>
  <c r="BH329" i="16"/>
  <c r="BG329" i="16"/>
  <c r="BF329" i="16"/>
  <c r="BE329" i="16"/>
  <c r="BD329" i="16"/>
  <c r="BC329" i="16"/>
  <c r="BB329" i="16"/>
  <c r="BA329" i="16"/>
  <c r="AZ329" i="16"/>
  <c r="BL329" i="16" s="1"/>
  <c r="AY329" i="16"/>
  <c r="AX329" i="16"/>
  <c r="AW329" i="16"/>
  <c r="AV329" i="16"/>
  <c r="AT329" i="16"/>
  <c r="AS329" i="16"/>
  <c r="AR329" i="16"/>
  <c r="AQ329" i="16"/>
  <c r="AP329" i="16"/>
  <c r="AO329" i="16"/>
  <c r="AN329" i="16"/>
  <c r="AM329" i="16"/>
  <c r="AL329" i="16"/>
  <c r="AK329" i="16"/>
  <c r="AJ329" i="16"/>
  <c r="AI329" i="16"/>
  <c r="AU329" i="16" s="1"/>
  <c r="AG329" i="16"/>
  <c r="P329" i="16"/>
  <c r="BK328" i="16"/>
  <c r="BJ328" i="16"/>
  <c r="BI328" i="16"/>
  <c r="BH328" i="16"/>
  <c r="BG328" i="16"/>
  <c r="BF328" i="16"/>
  <c r="BE328" i="16"/>
  <c r="BD328" i="16"/>
  <c r="BC328" i="16"/>
  <c r="BB328" i="16"/>
  <c r="BA328" i="16"/>
  <c r="AZ328" i="16"/>
  <c r="BL328" i="16" s="1"/>
  <c r="AY328" i="16"/>
  <c r="AX328" i="16"/>
  <c r="AW328" i="16"/>
  <c r="AV328" i="16"/>
  <c r="AT328" i="16"/>
  <c r="AS328" i="16"/>
  <c r="AR328" i="16"/>
  <c r="AQ328" i="16"/>
  <c r="AP328" i="16"/>
  <c r="AO328" i="16"/>
  <c r="AN328" i="16"/>
  <c r="AM328" i="16"/>
  <c r="AL328" i="16"/>
  <c r="AK328" i="16"/>
  <c r="AJ328" i="16"/>
  <c r="AI328" i="16"/>
  <c r="AU328" i="16" s="1"/>
  <c r="AG328" i="16"/>
  <c r="P328" i="16"/>
  <c r="BK327" i="16"/>
  <c r="BJ327" i="16"/>
  <c r="BI327" i="16"/>
  <c r="BH327" i="16"/>
  <c r="BG327" i="16"/>
  <c r="BF327" i="16"/>
  <c r="BE327" i="16"/>
  <c r="BD327" i="16"/>
  <c r="BC327" i="16"/>
  <c r="BB327" i="16"/>
  <c r="BA327" i="16"/>
  <c r="AZ327" i="16"/>
  <c r="BL327" i="16" s="1"/>
  <c r="AY327" i="16"/>
  <c r="AX327" i="16"/>
  <c r="AW327" i="16"/>
  <c r="AV327" i="16"/>
  <c r="AT327" i="16"/>
  <c r="AS327" i="16"/>
  <c r="AR327" i="16"/>
  <c r="AQ327" i="16"/>
  <c r="AP327" i="16"/>
  <c r="AO327" i="16"/>
  <c r="AN327" i="16"/>
  <c r="AM327" i="16"/>
  <c r="AL327" i="16"/>
  <c r="AK327" i="16"/>
  <c r="AJ327" i="16"/>
  <c r="AI327" i="16"/>
  <c r="AU327" i="16" s="1"/>
  <c r="AG327" i="16"/>
  <c r="P327" i="16"/>
  <c r="BK326" i="16"/>
  <c r="BJ326" i="16"/>
  <c r="BI326" i="16"/>
  <c r="BH326" i="16"/>
  <c r="BG326" i="16"/>
  <c r="BF326" i="16"/>
  <c r="BE326" i="16"/>
  <c r="BD326" i="16"/>
  <c r="BC326" i="16"/>
  <c r="BB326" i="16"/>
  <c r="BA326" i="16"/>
  <c r="AZ326" i="16"/>
  <c r="BL326" i="16" s="1"/>
  <c r="AY326" i="16"/>
  <c r="AX326" i="16"/>
  <c r="AW326" i="16"/>
  <c r="AV326" i="16"/>
  <c r="AT326" i="16"/>
  <c r="AS326" i="16"/>
  <c r="AR326" i="16"/>
  <c r="AQ326" i="16"/>
  <c r="AP326" i="16"/>
  <c r="AO326" i="16"/>
  <c r="AN326" i="16"/>
  <c r="AM326" i="16"/>
  <c r="AL326" i="16"/>
  <c r="AK326" i="16"/>
  <c r="AJ326" i="16"/>
  <c r="AI326" i="16"/>
  <c r="AU326" i="16" s="1"/>
  <c r="AG326" i="16"/>
  <c r="P326" i="16"/>
  <c r="BK325" i="16"/>
  <c r="BJ325" i="16"/>
  <c r="BI325" i="16"/>
  <c r="BH325" i="16"/>
  <c r="BG325" i="16"/>
  <c r="BF325" i="16"/>
  <c r="BE325" i="16"/>
  <c r="BD325" i="16"/>
  <c r="BC325" i="16"/>
  <c r="BB325" i="16"/>
  <c r="BA325" i="16"/>
  <c r="AZ325" i="16"/>
  <c r="BL325" i="16" s="1"/>
  <c r="AY325" i="16"/>
  <c r="AX325" i="16"/>
  <c r="AW325" i="16"/>
  <c r="AV325" i="16"/>
  <c r="AT325" i="16"/>
  <c r="AS325" i="16"/>
  <c r="AR325" i="16"/>
  <c r="AQ325" i="16"/>
  <c r="AP325" i="16"/>
  <c r="AO325" i="16"/>
  <c r="AN325" i="16"/>
  <c r="AM325" i="16"/>
  <c r="AL325" i="16"/>
  <c r="AK325" i="16"/>
  <c r="AJ325" i="16"/>
  <c r="AI325" i="16"/>
  <c r="AU325" i="16" s="1"/>
  <c r="AG325" i="16"/>
  <c r="P325" i="16"/>
  <c r="BK324" i="16"/>
  <c r="BJ324" i="16"/>
  <c r="BI324" i="16"/>
  <c r="BH324" i="16"/>
  <c r="BG324" i="16"/>
  <c r="BF324" i="16"/>
  <c r="BE324" i="16"/>
  <c r="BD324" i="16"/>
  <c r="BC324" i="16"/>
  <c r="BB324" i="16"/>
  <c r="BA324" i="16"/>
  <c r="AZ324" i="16"/>
  <c r="BL324" i="16" s="1"/>
  <c r="AY324" i="16"/>
  <c r="AX324" i="16"/>
  <c r="AW324" i="16"/>
  <c r="AV324" i="16"/>
  <c r="AT324" i="16"/>
  <c r="AS324" i="16"/>
  <c r="AR324" i="16"/>
  <c r="AQ324" i="16"/>
  <c r="AP324" i="16"/>
  <c r="AO324" i="16"/>
  <c r="AN324" i="16"/>
  <c r="AM324" i="16"/>
  <c r="AL324" i="16"/>
  <c r="AK324" i="16"/>
  <c r="AJ324" i="16"/>
  <c r="AI324" i="16"/>
  <c r="AU324" i="16" s="1"/>
  <c r="AG324" i="16"/>
  <c r="P324" i="16"/>
  <c r="BK323" i="16"/>
  <c r="BJ323" i="16"/>
  <c r="BI323" i="16"/>
  <c r="BH323" i="16"/>
  <c r="BG323" i="16"/>
  <c r="BF323" i="16"/>
  <c r="BE323" i="16"/>
  <c r="BD323" i="16"/>
  <c r="BC323" i="16"/>
  <c r="BB323" i="16"/>
  <c r="BA323" i="16"/>
  <c r="AZ323" i="16"/>
  <c r="BL323" i="16" s="1"/>
  <c r="AY323" i="16"/>
  <c r="AX323" i="16"/>
  <c r="AW323" i="16"/>
  <c r="AV323" i="16"/>
  <c r="AT323" i="16"/>
  <c r="AS323" i="16"/>
  <c r="AR323" i="16"/>
  <c r="AQ323" i="16"/>
  <c r="AP323" i="16"/>
  <c r="AO323" i="16"/>
  <c r="AN323" i="16"/>
  <c r="AM323" i="16"/>
  <c r="AL323" i="16"/>
  <c r="AK323" i="16"/>
  <c r="AJ323" i="16"/>
  <c r="AI323" i="16"/>
  <c r="AU323" i="16" s="1"/>
  <c r="AG323" i="16"/>
  <c r="P323" i="16"/>
  <c r="BK322" i="16"/>
  <c r="BJ322" i="16"/>
  <c r="BI322" i="16"/>
  <c r="BH322" i="16"/>
  <c r="BG322" i="16"/>
  <c r="BF322" i="16"/>
  <c r="BE322" i="16"/>
  <c r="BD322" i="16"/>
  <c r="BC322" i="16"/>
  <c r="BB322" i="16"/>
  <c r="BA322" i="16"/>
  <c r="AZ322" i="16"/>
  <c r="BL322" i="16" s="1"/>
  <c r="AY322" i="16"/>
  <c r="AX322" i="16"/>
  <c r="AW322" i="16"/>
  <c r="AV322" i="16"/>
  <c r="AT322" i="16"/>
  <c r="AS322" i="16"/>
  <c r="AR322" i="16"/>
  <c r="AQ322" i="16"/>
  <c r="AP322" i="16"/>
  <c r="AO322" i="16"/>
  <c r="AN322" i="16"/>
  <c r="AM322" i="16"/>
  <c r="AL322" i="16"/>
  <c r="AK322" i="16"/>
  <c r="AJ322" i="16"/>
  <c r="AI322" i="16"/>
  <c r="AU322" i="16" s="1"/>
  <c r="AG322" i="16"/>
  <c r="P322" i="16"/>
  <c r="BK321" i="16"/>
  <c r="BJ321" i="16"/>
  <c r="BI321" i="16"/>
  <c r="BH321" i="16"/>
  <c r="BG321" i="16"/>
  <c r="BF321" i="16"/>
  <c r="BE321" i="16"/>
  <c r="BD321" i="16"/>
  <c r="BC321" i="16"/>
  <c r="BB321" i="16"/>
  <c r="BA321" i="16"/>
  <c r="AZ321" i="16"/>
  <c r="BL321" i="16" s="1"/>
  <c r="AY321" i="16"/>
  <c r="AX321" i="16"/>
  <c r="AW321" i="16"/>
  <c r="AV321" i="16"/>
  <c r="AT321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U321" i="16" s="1"/>
  <c r="AG321" i="16"/>
  <c r="P321" i="16"/>
  <c r="BK320" i="16"/>
  <c r="BJ320" i="16"/>
  <c r="BI320" i="16"/>
  <c r="BH320" i="16"/>
  <c r="BG320" i="16"/>
  <c r="BF320" i="16"/>
  <c r="BE320" i="16"/>
  <c r="BD320" i="16"/>
  <c r="BC320" i="16"/>
  <c r="BB320" i="16"/>
  <c r="BA320" i="16"/>
  <c r="AZ320" i="16"/>
  <c r="BL320" i="16" s="1"/>
  <c r="AY320" i="16"/>
  <c r="AX320" i="16"/>
  <c r="AW320" i="16"/>
  <c r="AV320" i="16"/>
  <c r="AT320" i="16"/>
  <c r="AS320" i="16"/>
  <c r="AR320" i="16"/>
  <c r="AQ320" i="16"/>
  <c r="AP320" i="16"/>
  <c r="AO320" i="16"/>
  <c r="AN320" i="16"/>
  <c r="AM320" i="16"/>
  <c r="AL320" i="16"/>
  <c r="AK320" i="16"/>
  <c r="AJ320" i="16"/>
  <c r="AI320" i="16"/>
  <c r="AU320" i="16" s="1"/>
  <c r="AG320" i="16"/>
  <c r="P320" i="16"/>
  <c r="BK319" i="16"/>
  <c r="BJ319" i="16"/>
  <c r="BI319" i="16"/>
  <c r="BH319" i="16"/>
  <c r="BG319" i="16"/>
  <c r="BF319" i="16"/>
  <c r="BE319" i="16"/>
  <c r="BD319" i="16"/>
  <c r="BC319" i="16"/>
  <c r="BB319" i="16"/>
  <c r="BA319" i="16"/>
  <c r="AZ319" i="16"/>
  <c r="BL319" i="16" s="1"/>
  <c r="AY319" i="16"/>
  <c r="AX319" i="16"/>
  <c r="AW319" i="16"/>
  <c r="AV319" i="16"/>
  <c r="AT319" i="16"/>
  <c r="AS319" i="16"/>
  <c r="AR319" i="16"/>
  <c r="AQ319" i="16"/>
  <c r="AP319" i="16"/>
  <c r="AO319" i="16"/>
  <c r="AN319" i="16"/>
  <c r="AM319" i="16"/>
  <c r="AL319" i="16"/>
  <c r="AK319" i="16"/>
  <c r="AJ319" i="16"/>
  <c r="AI319" i="16"/>
  <c r="AU319" i="16" s="1"/>
  <c r="AG319" i="16"/>
  <c r="P319" i="16"/>
  <c r="BK318" i="16"/>
  <c r="BJ318" i="16"/>
  <c r="BI318" i="16"/>
  <c r="BH318" i="16"/>
  <c r="BG318" i="16"/>
  <c r="BF318" i="16"/>
  <c r="BE318" i="16"/>
  <c r="BD318" i="16"/>
  <c r="BC318" i="16"/>
  <c r="BB318" i="16"/>
  <c r="BA318" i="16"/>
  <c r="AZ318" i="16"/>
  <c r="BL318" i="16" s="1"/>
  <c r="AY318" i="16"/>
  <c r="AX318" i="16"/>
  <c r="AW318" i="16"/>
  <c r="AV318" i="16"/>
  <c r="AT318" i="16"/>
  <c r="AS318" i="16"/>
  <c r="AR318" i="16"/>
  <c r="AQ318" i="16"/>
  <c r="AP318" i="16"/>
  <c r="AO318" i="16"/>
  <c r="AN318" i="16"/>
  <c r="AM318" i="16"/>
  <c r="AL318" i="16"/>
  <c r="AK318" i="16"/>
  <c r="AJ318" i="16"/>
  <c r="AI318" i="16"/>
  <c r="AU318" i="16" s="1"/>
  <c r="AG318" i="16"/>
  <c r="P318" i="16"/>
  <c r="BK317" i="16"/>
  <c r="BJ317" i="16"/>
  <c r="BI317" i="16"/>
  <c r="BH317" i="16"/>
  <c r="BG317" i="16"/>
  <c r="BF317" i="16"/>
  <c r="BE317" i="16"/>
  <c r="BD317" i="16"/>
  <c r="BC317" i="16"/>
  <c r="BB317" i="16"/>
  <c r="BA317" i="16"/>
  <c r="AZ317" i="16"/>
  <c r="BL317" i="16" s="1"/>
  <c r="AY317" i="16"/>
  <c r="AX317" i="16"/>
  <c r="AW317" i="16"/>
  <c r="AV317" i="16"/>
  <c r="AT317" i="16"/>
  <c r="AS317" i="16"/>
  <c r="AR317" i="16"/>
  <c r="AQ317" i="16"/>
  <c r="AP317" i="16"/>
  <c r="AO317" i="16"/>
  <c r="AN317" i="16"/>
  <c r="AM317" i="16"/>
  <c r="AL317" i="16"/>
  <c r="AK317" i="16"/>
  <c r="AJ317" i="16"/>
  <c r="AI317" i="16"/>
  <c r="AU317" i="16" s="1"/>
  <c r="AG317" i="16"/>
  <c r="P317" i="16"/>
  <c r="BK316" i="16"/>
  <c r="BJ316" i="16"/>
  <c r="BI316" i="16"/>
  <c r="BH316" i="16"/>
  <c r="BG316" i="16"/>
  <c r="BF316" i="16"/>
  <c r="BE316" i="16"/>
  <c r="BD316" i="16"/>
  <c r="BC316" i="16"/>
  <c r="BB316" i="16"/>
  <c r="BA316" i="16"/>
  <c r="AZ316" i="16"/>
  <c r="BL316" i="16" s="1"/>
  <c r="AY316" i="16"/>
  <c r="AX316" i="16"/>
  <c r="AW316" i="16"/>
  <c r="AV316" i="16"/>
  <c r="AT316" i="16"/>
  <c r="AS316" i="16"/>
  <c r="AR316" i="16"/>
  <c r="AQ316" i="16"/>
  <c r="AP316" i="16"/>
  <c r="AO316" i="16"/>
  <c r="AN316" i="16"/>
  <c r="AM316" i="16"/>
  <c r="AL316" i="16"/>
  <c r="AK316" i="16"/>
  <c r="AJ316" i="16"/>
  <c r="AI316" i="16"/>
  <c r="AU316" i="16" s="1"/>
  <c r="AG316" i="16"/>
  <c r="P316" i="16"/>
  <c r="BK315" i="16"/>
  <c r="BJ315" i="16"/>
  <c r="BI315" i="16"/>
  <c r="BH315" i="16"/>
  <c r="BG315" i="16"/>
  <c r="BF315" i="16"/>
  <c r="BE315" i="16"/>
  <c r="BD315" i="16"/>
  <c r="BC315" i="16"/>
  <c r="BB315" i="16"/>
  <c r="BA315" i="16"/>
  <c r="AZ315" i="16"/>
  <c r="BL315" i="16" s="1"/>
  <c r="AY315" i="16"/>
  <c r="AX315" i="16"/>
  <c r="AW315" i="16"/>
  <c r="AV315" i="16"/>
  <c r="AT315" i="16"/>
  <c r="AS315" i="16"/>
  <c r="AR315" i="16"/>
  <c r="AQ315" i="16"/>
  <c r="AP315" i="16"/>
  <c r="AO315" i="16"/>
  <c r="AN315" i="16"/>
  <c r="AM315" i="16"/>
  <c r="AL315" i="16"/>
  <c r="AK315" i="16"/>
  <c r="AJ315" i="16"/>
  <c r="AI315" i="16"/>
  <c r="AU315" i="16" s="1"/>
  <c r="AG315" i="16"/>
  <c r="P315" i="16"/>
  <c r="BK314" i="16"/>
  <c r="BJ314" i="16"/>
  <c r="BI314" i="16"/>
  <c r="BH314" i="16"/>
  <c r="BG314" i="16"/>
  <c r="BF314" i="16"/>
  <c r="BE314" i="16"/>
  <c r="BD314" i="16"/>
  <c r="BC314" i="16"/>
  <c r="BB314" i="16"/>
  <c r="BA314" i="16"/>
  <c r="AZ314" i="16"/>
  <c r="BL314" i="16" s="1"/>
  <c r="AY314" i="16"/>
  <c r="AX314" i="16"/>
  <c r="AW314" i="16"/>
  <c r="AV314" i="16"/>
  <c r="AT314" i="16"/>
  <c r="AS314" i="16"/>
  <c r="AR314" i="16"/>
  <c r="AQ314" i="16"/>
  <c r="AP314" i="16"/>
  <c r="AO314" i="16"/>
  <c r="AN314" i="16"/>
  <c r="AM314" i="16"/>
  <c r="AL314" i="16"/>
  <c r="AK314" i="16"/>
  <c r="AJ314" i="16"/>
  <c r="AI314" i="16"/>
  <c r="AU314" i="16" s="1"/>
  <c r="AG314" i="16"/>
  <c r="P314" i="16"/>
  <c r="BK313" i="16"/>
  <c r="BJ313" i="16"/>
  <c r="BI313" i="16"/>
  <c r="BH313" i="16"/>
  <c r="BG313" i="16"/>
  <c r="BF313" i="16"/>
  <c r="BE313" i="16"/>
  <c r="BD313" i="16"/>
  <c r="BC313" i="16"/>
  <c r="BB313" i="16"/>
  <c r="BA313" i="16"/>
  <c r="AZ313" i="16"/>
  <c r="BL313" i="16" s="1"/>
  <c r="AY313" i="16"/>
  <c r="AX313" i="16"/>
  <c r="AW313" i="16"/>
  <c r="AV313" i="16"/>
  <c r="AT313" i="16"/>
  <c r="AS313" i="16"/>
  <c r="AR313" i="16"/>
  <c r="AQ313" i="16"/>
  <c r="AP313" i="16"/>
  <c r="AO313" i="16"/>
  <c r="AN313" i="16"/>
  <c r="AM313" i="16"/>
  <c r="AL313" i="16"/>
  <c r="AK313" i="16"/>
  <c r="AJ313" i="16"/>
  <c r="AI313" i="16"/>
  <c r="AU313" i="16" s="1"/>
  <c r="AG313" i="16"/>
  <c r="P313" i="16"/>
  <c r="BK312" i="16"/>
  <c r="BJ312" i="16"/>
  <c r="BI312" i="16"/>
  <c r="BH312" i="16"/>
  <c r="BG312" i="16"/>
  <c r="BF312" i="16"/>
  <c r="BE312" i="16"/>
  <c r="BD312" i="16"/>
  <c r="BC312" i="16"/>
  <c r="BB312" i="16"/>
  <c r="BA312" i="16"/>
  <c r="AZ312" i="16"/>
  <c r="BL312" i="16" s="1"/>
  <c r="AY312" i="16"/>
  <c r="AX312" i="16"/>
  <c r="AW312" i="16"/>
  <c r="AV312" i="16"/>
  <c r="AT312" i="16"/>
  <c r="AS312" i="16"/>
  <c r="AR312" i="16"/>
  <c r="AQ312" i="16"/>
  <c r="AP312" i="16"/>
  <c r="AO312" i="16"/>
  <c r="AN312" i="16"/>
  <c r="AM312" i="16"/>
  <c r="AL312" i="16"/>
  <c r="AK312" i="16"/>
  <c r="AJ312" i="16"/>
  <c r="AI312" i="16"/>
  <c r="AU312" i="16" s="1"/>
  <c r="AG312" i="16"/>
  <c r="P312" i="16"/>
  <c r="BK311" i="16"/>
  <c r="BJ311" i="16"/>
  <c r="BI311" i="16"/>
  <c r="BH311" i="16"/>
  <c r="BG311" i="16"/>
  <c r="BF311" i="16"/>
  <c r="BE311" i="16"/>
  <c r="BD311" i="16"/>
  <c r="BC311" i="16"/>
  <c r="BB311" i="16"/>
  <c r="BA311" i="16"/>
  <c r="AZ311" i="16"/>
  <c r="BL311" i="16" s="1"/>
  <c r="AY311" i="16"/>
  <c r="AX311" i="16"/>
  <c r="AW311" i="16"/>
  <c r="AV311" i="16"/>
  <c r="AT311" i="16"/>
  <c r="AS311" i="16"/>
  <c r="AR311" i="16"/>
  <c r="AQ311" i="16"/>
  <c r="AP311" i="16"/>
  <c r="AO311" i="16"/>
  <c r="AN311" i="16"/>
  <c r="AM311" i="16"/>
  <c r="AL311" i="16"/>
  <c r="AK311" i="16"/>
  <c r="AJ311" i="16"/>
  <c r="AI311" i="16"/>
  <c r="AU311" i="16" s="1"/>
  <c r="AG311" i="16"/>
  <c r="P311" i="16"/>
  <c r="BK310" i="16"/>
  <c r="BJ310" i="16"/>
  <c r="BI310" i="16"/>
  <c r="BH310" i="16"/>
  <c r="BG310" i="16"/>
  <c r="BF310" i="16"/>
  <c r="BE310" i="16"/>
  <c r="BD310" i="16"/>
  <c r="BC310" i="16"/>
  <c r="BB310" i="16"/>
  <c r="BA310" i="16"/>
  <c r="AZ310" i="16"/>
  <c r="BL310" i="16" s="1"/>
  <c r="AY310" i="16"/>
  <c r="AX310" i="16"/>
  <c r="AW310" i="16"/>
  <c r="AV310" i="16"/>
  <c r="AT310" i="16"/>
  <c r="AS310" i="16"/>
  <c r="AR310" i="16"/>
  <c r="AQ310" i="16"/>
  <c r="AP310" i="16"/>
  <c r="AO310" i="16"/>
  <c r="AN310" i="16"/>
  <c r="AM310" i="16"/>
  <c r="AL310" i="16"/>
  <c r="AK310" i="16"/>
  <c r="AJ310" i="16"/>
  <c r="AI310" i="16"/>
  <c r="AU310" i="16" s="1"/>
  <c r="AG310" i="16"/>
  <c r="P310" i="16"/>
  <c r="BK309" i="16"/>
  <c r="BJ309" i="16"/>
  <c r="BI309" i="16"/>
  <c r="BH309" i="16"/>
  <c r="BG309" i="16"/>
  <c r="BF309" i="16"/>
  <c r="BE309" i="16"/>
  <c r="BD309" i="16"/>
  <c r="BC309" i="16"/>
  <c r="BB309" i="16"/>
  <c r="BA309" i="16"/>
  <c r="AZ309" i="16"/>
  <c r="BL309" i="16" s="1"/>
  <c r="AY309" i="16"/>
  <c r="AX309" i="16"/>
  <c r="AW309" i="16"/>
  <c r="AV309" i="16"/>
  <c r="AT309" i="16"/>
  <c r="AS309" i="16"/>
  <c r="AR309" i="16"/>
  <c r="AQ309" i="16"/>
  <c r="AP309" i="16"/>
  <c r="AO309" i="16"/>
  <c r="AN309" i="16"/>
  <c r="AM309" i="16"/>
  <c r="AL309" i="16"/>
  <c r="AK309" i="16"/>
  <c r="AJ309" i="16"/>
  <c r="AI309" i="16"/>
  <c r="AU309" i="16" s="1"/>
  <c r="AG309" i="16"/>
  <c r="P309" i="16"/>
  <c r="BK308" i="16"/>
  <c r="BJ308" i="16"/>
  <c r="BI308" i="16"/>
  <c r="BH308" i="16"/>
  <c r="BG308" i="16"/>
  <c r="BF308" i="16"/>
  <c r="BE308" i="16"/>
  <c r="BD308" i="16"/>
  <c r="BC308" i="16"/>
  <c r="BB308" i="16"/>
  <c r="BA308" i="16"/>
  <c r="AZ308" i="16"/>
  <c r="BL308" i="16" s="1"/>
  <c r="AY308" i="16"/>
  <c r="AX308" i="16"/>
  <c r="AW308" i="16"/>
  <c r="AV308" i="16"/>
  <c r="AT308" i="16"/>
  <c r="AS308" i="16"/>
  <c r="AR308" i="16"/>
  <c r="AQ308" i="16"/>
  <c r="AP308" i="16"/>
  <c r="AO308" i="16"/>
  <c r="AN308" i="16"/>
  <c r="AM308" i="16"/>
  <c r="AL308" i="16"/>
  <c r="AK308" i="16"/>
  <c r="AJ308" i="16"/>
  <c r="AI308" i="16"/>
  <c r="AU308" i="16" s="1"/>
  <c r="AG308" i="16"/>
  <c r="P308" i="16"/>
  <c r="BK307" i="16"/>
  <c r="BJ307" i="16"/>
  <c r="BI307" i="16"/>
  <c r="BH307" i="16"/>
  <c r="BG307" i="16"/>
  <c r="BF307" i="16"/>
  <c r="BE307" i="16"/>
  <c r="BD307" i="16"/>
  <c r="BC307" i="16"/>
  <c r="BB307" i="16"/>
  <c r="BA307" i="16"/>
  <c r="AZ307" i="16"/>
  <c r="BL307" i="16" s="1"/>
  <c r="AY307" i="16"/>
  <c r="AX307" i="16"/>
  <c r="AW307" i="16"/>
  <c r="AV307" i="16"/>
  <c r="AT307" i="16"/>
  <c r="AS307" i="16"/>
  <c r="AR307" i="16"/>
  <c r="AQ307" i="16"/>
  <c r="AP307" i="16"/>
  <c r="AO307" i="16"/>
  <c r="AN307" i="16"/>
  <c r="AM307" i="16"/>
  <c r="AL307" i="16"/>
  <c r="AK307" i="16"/>
  <c r="AJ307" i="16"/>
  <c r="AI307" i="16"/>
  <c r="AU307" i="16" s="1"/>
  <c r="AG307" i="16"/>
  <c r="P307" i="16"/>
  <c r="BK306" i="16"/>
  <c r="BJ306" i="16"/>
  <c r="BI306" i="16"/>
  <c r="BH306" i="16"/>
  <c r="BG306" i="16"/>
  <c r="BF306" i="16"/>
  <c r="BE306" i="16"/>
  <c r="BD306" i="16"/>
  <c r="BC306" i="16"/>
  <c r="BB306" i="16"/>
  <c r="BA306" i="16"/>
  <c r="AZ306" i="16"/>
  <c r="BL306" i="16" s="1"/>
  <c r="AY306" i="16"/>
  <c r="AX306" i="16"/>
  <c r="AW306" i="16"/>
  <c r="AV306" i="16"/>
  <c r="AT306" i="16"/>
  <c r="AS306" i="16"/>
  <c r="AR306" i="16"/>
  <c r="AQ306" i="16"/>
  <c r="AP306" i="16"/>
  <c r="AO306" i="16"/>
  <c r="AN306" i="16"/>
  <c r="AM306" i="16"/>
  <c r="AL306" i="16"/>
  <c r="AK306" i="16"/>
  <c r="AJ306" i="16"/>
  <c r="AI306" i="16"/>
  <c r="AU306" i="16" s="1"/>
  <c r="AG306" i="16"/>
  <c r="P306" i="16"/>
  <c r="BK305" i="16"/>
  <c r="BJ305" i="16"/>
  <c r="BI305" i="16"/>
  <c r="BH305" i="16"/>
  <c r="BG305" i="16"/>
  <c r="BF305" i="16"/>
  <c r="BE305" i="16"/>
  <c r="BD305" i="16"/>
  <c r="BC305" i="16"/>
  <c r="BB305" i="16"/>
  <c r="BA305" i="16"/>
  <c r="AZ305" i="16"/>
  <c r="BL305" i="16" s="1"/>
  <c r="AY305" i="16"/>
  <c r="AX305" i="16"/>
  <c r="AW305" i="16"/>
  <c r="AV305" i="16"/>
  <c r="AT305" i="16"/>
  <c r="AS305" i="16"/>
  <c r="AR305" i="16"/>
  <c r="AQ305" i="16"/>
  <c r="AP305" i="16"/>
  <c r="AO305" i="16"/>
  <c r="AN305" i="16"/>
  <c r="AM305" i="16"/>
  <c r="AL305" i="16"/>
  <c r="AK305" i="16"/>
  <c r="AJ305" i="16"/>
  <c r="AI305" i="16"/>
  <c r="AU305" i="16" s="1"/>
  <c r="AG305" i="16"/>
  <c r="P305" i="16"/>
  <c r="BK304" i="16"/>
  <c r="BJ304" i="16"/>
  <c r="BI304" i="16"/>
  <c r="BH304" i="16"/>
  <c r="BG304" i="16"/>
  <c r="BF304" i="16"/>
  <c r="BE304" i="16"/>
  <c r="BD304" i="16"/>
  <c r="BC304" i="16"/>
  <c r="BB304" i="16"/>
  <c r="BA304" i="16"/>
  <c r="AZ304" i="16"/>
  <c r="BL304" i="16" s="1"/>
  <c r="AY304" i="16"/>
  <c r="AX304" i="16"/>
  <c r="AW304" i="16"/>
  <c r="AV304" i="16"/>
  <c r="AT304" i="16"/>
  <c r="AS304" i="16"/>
  <c r="AR304" i="16"/>
  <c r="AQ304" i="16"/>
  <c r="AP304" i="16"/>
  <c r="AO304" i="16"/>
  <c r="AN304" i="16"/>
  <c r="AM304" i="16"/>
  <c r="AL304" i="16"/>
  <c r="AK304" i="16"/>
  <c r="AJ304" i="16"/>
  <c r="AI304" i="16"/>
  <c r="AU304" i="16" s="1"/>
  <c r="AG304" i="16"/>
  <c r="P304" i="16"/>
  <c r="BK303" i="16"/>
  <c r="BJ303" i="16"/>
  <c r="BI303" i="16"/>
  <c r="BH303" i="16"/>
  <c r="BG303" i="16"/>
  <c r="BF303" i="16"/>
  <c r="BE303" i="16"/>
  <c r="BD303" i="16"/>
  <c r="BC303" i="16"/>
  <c r="BB303" i="16"/>
  <c r="BA303" i="16"/>
  <c r="AZ303" i="16"/>
  <c r="BL303" i="16" s="1"/>
  <c r="AY303" i="16"/>
  <c r="AX303" i="16"/>
  <c r="AW303" i="16"/>
  <c r="AV303" i="16"/>
  <c r="AT303" i="16"/>
  <c r="AS303" i="16"/>
  <c r="AR303" i="16"/>
  <c r="AQ303" i="16"/>
  <c r="AP303" i="16"/>
  <c r="AO303" i="16"/>
  <c r="AN303" i="16"/>
  <c r="AM303" i="16"/>
  <c r="AL303" i="16"/>
  <c r="AK303" i="16"/>
  <c r="AJ303" i="16"/>
  <c r="AI303" i="16"/>
  <c r="AU303" i="16" s="1"/>
  <c r="AG303" i="16"/>
  <c r="P303" i="16"/>
  <c r="BK302" i="16"/>
  <c r="BJ302" i="16"/>
  <c r="BI302" i="16"/>
  <c r="BH302" i="16"/>
  <c r="BG302" i="16"/>
  <c r="BF302" i="16"/>
  <c r="BE302" i="16"/>
  <c r="BD302" i="16"/>
  <c r="BC302" i="16"/>
  <c r="BB302" i="16"/>
  <c r="BA302" i="16"/>
  <c r="AZ302" i="16"/>
  <c r="BL302" i="16" s="1"/>
  <c r="AY302" i="16"/>
  <c r="AX302" i="16"/>
  <c r="AW302" i="16"/>
  <c r="AV302" i="16"/>
  <c r="AT302" i="16"/>
  <c r="AS302" i="16"/>
  <c r="AR302" i="16"/>
  <c r="AQ302" i="16"/>
  <c r="AP302" i="16"/>
  <c r="AO302" i="16"/>
  <c r="AN302" i="16"/>
  <c r="AM302" i="16"/>
  <c r="AL302" i="16"/>
  <c r="AK302" i="16"/>
  <c r="AJ302" i="16"/>
  <c r="AI302" i="16"/>
  <c r="AU302" i="16" s="1"/>
  <c r="AG302" i="16"/>
  <c r="P302" i="16"/>
  <c r="BK301" i="16"/>
  <c r="BJ301" i="16"/>
  <c r="BI301" i="16"/>
  <c r="BH301" i="16"/>
  <c r="BG301" i="16"/>
  <c r="BF301" i="16"/>
  <c r="BE301" i="16"/>
  <c r="BD301" i="16"/>
  <c r="BC301" i="16"/>
  <c r="BB301" i="16"/>
  <c r="BA301" i="16"/>
  <c r="AZ301" i="16"/>
  <c r="BL301" i="16" s="1"/>
  <c r="AY301" i="16"/>
  <c r="AX301" i="16"/>
  <c r="AW301" i="16"/>
  <c r="AV301" i="16"/>
  <c r="AT301" i="16"/>
  <c r="AS301" i="16"/>
  <c r="AR301" i="16"/>
  <c r="AQ301" i="16"/>
  <c r="AP301" i="16"/>
  <c r="AO301" i="16"/>
  <c r="AN301" i="16"/>
  <c r="AM301" i="16"/>
  <c r="AL301" i="16"/>
  <c r="AK301" i="16"/>
  <c r="AJ301" i="16"/>
  <c r="AI301" i="16"/>
  <c r="AU301" i="16" s="1"/>
  <c r="AG301" i="16"/>
  <c r="P301" i="16"/>
  <c r="BK300" i="16"/>
  <c r="BJ300" i="16"/>
  <c r="BI300" i="16"/>
  <c r="BH300" i="16"/>
  <c r="BG300" i="16"/>
  <c r="BF300" i="16"/>
  <c r="BE300" i="16"/>
  <c r="BD300" i="16"/>
  <c r="BC300" i="16"/>
  <c r="BB300" i="16"/>
  <c r="BA300" i="16"/>
  <c r="AZ300" i="16"/>
  <c r="BL300" i="16" s="1"/>
  <c r="AY300" i="16"/>
  <c r="AX300" i="16"/>
  <c r="AW300" i="16"/>
  <c r="AV300" i="16"/>
  <c r="AT300" i="16"/>
  <c r="AS300" i="16"/>
  <c r="AR300" i="16"/>
  <c r="AQ300" i="16"/>
  <c r="AP300" i="16"/>
  <c r="AO300" i="16"/>
  <c r="AN300" i="16"/>
  <c r="AM300" i="16"/>
  <c r="AL300" i="16"/>
  <c r="AK300" i="16"/>
  <c r="AJ300" i="16"/>
  <c r="AI300" i="16"/>
  <c r="AU300" i="16" s="1"/>
  <c r="AG300" i="16"/>
  <c r="P300" i="16"/>
  <c r="BK299" i="16"/>
  <c r="BJ299" i="16"/>
  <c r="BI299" i="16"/>
  <c r="BH299" i="16"/>
  <c r="BG299" i="16"/>
  <c r="BF299" i="16"/>
  <c r="BE299" i="16"/>
  <c r="BD299" i="16"/>
  <c r="BC299" i="16"/>
  <c r="BB299" i="16"/>
  <c r="BA299" i="16"/>
  <c r="AZ299" i="16"/>
  <c r="BL299" i="16" s="1"/>
  <c r="AY299" i="16"/>
  <c r="AX299" i="16"/>
  <c r="AW299" i="16"/>
  <c r="AV299" i="16"/>
  <c r="AT299" i="16"/>
  <c r="AS299" i="16"/>
  <c r="AR299" i="16"/>
  <c r="AQ299" i="16"/>
  <c r="AP299" i="16"/>
  <c r="AO299" i="16"/>
  <c r="AN299" i="16"/>
  <c r="AM299" i="16"/>
  <c r="AL299" i="16"/>
  <c r="AK299" i="16"/>
  <c r="AJ299" i="16"/>
  <c r="AI299" i="16"/>
  <c r="AU299" i="16" s="1"/>
  <c r="AG299" i="16"/>
  <c r="P299" i="16"/>
  <c r="BK298" i="16"/>
  <c r="BJ298" i="16"/>
  <c r="BI298" i="16"/>
  <c r="BH298" i="16"/>
  <c r="BG298" i="16"/>
  <c r="BF298" i="16"/>
  <c r="BE298" i="16"/>
  <c r="BD298" i="16"/>
  <c r="BC298" i="16"/>
  <c r="BB298" i="16"/>
  <c r="BA298" i="16"/>
  <c r="AZ298" i="16"/>
  <c r="BL298" i="16" s="1"/>
  <c r="AY298" i="16"/>
  <c r="AX298" i="16"/>
  <c r="AW298" i="16"/>
  <c r="AV298" i="16"/>
  <c r="AT298" i="16"/>
  <c r="AS298" i="16"/>
  <c r="AR298" i="16"/>
  <c r="AQ298" i="16"/>
  <c r="AP298" i="16"/>
  <c r="AO298" i="16"/>
  <c r="AN298" i="16"/>
  <c r="AM298" i="16"/>
  <c r="AL298" i="16"/>
  <c r="AK298" i="16"/>
  <c r="AJ298" i="16"/>
  <c r="AI298" i="16"/>
  <c r="AU298" i="16" s="1"/>
  <c r="AG298" i="16"/>
  <c r="P298" i="16"/>
  <c r="BK297" i="16"/>
  <c r="BJ297" i="16"/>
  <c r="BI297" i="16"/>
  <c r="BH297" i="16"/>
  <c r="BG297" i="16"/>
  <c r="BF297" i="16"/>
  <c r="BE297" i="16"/>
  <c r="BD297" i="16"/>
  <c r="BC297" i="16"/>
  <c r="BB297" i="16"/>
  <c r="BA297" i="16"/>
  <c r="AZ297" i="16"/>
  <c r="BL297" i="16" s="1"/>
  <c r="AY297" i="16"/>
  <c r="AX297" i="16"/>
  <c r="AW297" i="16"/>
  <c r="AV297" i="16"/>
  <c r="AT297" i="16"/>
  <c r="AS297" i="16"/>
  <c r="AR297" i="16"/>
  <c r="AQ297" i="16"/>
  <c r="AP297" i="16"/>
  <c r="AO297" i="16"/>
  <c r="AN297" i="16"/>
  <c r="AM297" i="16"/>
  <c r="AL297" i="16"/>
  <c r="AK297" i="16"/>
  <c r="AJ297" i="16"/>
  <c r="AI297" i="16"/>
  <c r="AU297" i="16" s="1"/>
  <c r="AG297" i="16"/>
  <c r="P297" i="16"/>
  <c r="BK296" i="16"/>
  <c r="BJ296" i="16"/>
  <c r="BI296" i="16"/>
  <c r="BH296" i="16"/>
  <c r="BG296" i="16"/>
  <c r="BF296" i="16"/>
  <c r="BE296" i="16"/>
  <c r="BD296" i="16"/>
  <c r="BC296" i="16"/>
  <c r="BB296" i="16"/>
  <c r="BA296" i="16"/>
  <c r="AZ296" i="16"/>
  <c r="BL296" i="16" s="1"/>
  <c r="AY296" i="16"/>
  <c r="AX296" i="16"/>
  <c r="AW296" i="16"/>
  <c r="AV296" i="16"/>
  <c r="AT296" i="16"/>
  <c r="AS296" i="16"/>
  <c r="AR296" i="16"/>
  <c r="AQ296" i="16"/>
  <c r="AP296" i="16"/>
  <c r="AO296" i="16"/>
  <c r="AN296" i="16"/>
  <c r="AM296" i="16"/>
  <c r="AL296" i="16"/>
  <c r="AK296" i="16"/>
  <c r="AJ296" i="16"/>
  <c r="AI296" i="16"/>
  <c r="AU296" i="16" s="1"/>
  <c r="AG296" i="16"/>
  <c r="P296" i="16"/>
  <c r="BK295" i="16"/>
  <c r="BJ295" i="16"/>
  <c r="BI295" i="16"/>
  <c r="BH295" i="16"/>
  <c r="BG295" i="16"/>
  <c r="BF295" i="16"/>
  <c r="BE295" i="16"/>
  <c r="BD295" i="16"/>
  <c r="BC295" i="16"/>
  <c r="BB295" i="16"/>
  <c r="BA295" i="16"/>
  <c r="AZ295" i="16"/>
  <c r="BL295" i="16" s="1"/>
  <c r="AY295" i="16"/>
  <c r="AX295" i="16"/>
  <c r="AW295" i="16"/>
  <c r="AV295" i="16"/>
  <c r="AT295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U295" i="16" s="1"/>
  <c r="AG295" i="16"/>
  <c r="P295" i="16"/>
  <c r="BK294" i="16"/>
  <c r="BJ294" i="16"/>
  <c r="BI294" i="16"/>
  <c r="BH294" i="16"/>
  <c r="BG294" i="16"/>
  <c r="BF294" i="16"/>
  <c r="BE294" i="16"/>
  <c r="BD294" i="16"/>
  <c r="BC294" i="16"/>
  <c r="BB294" i="16"/>
  <c r="BA294" i="16"/>
  <c r="AZ294" i="16"/>
  <c r="BL294" i="16" s="1"/>
  <c r="AY294" i="16"/>
  <c r="AX294" i="16"/>
  <c r="AW294" i="16"/>
  <c r="AV294" i="16"/>
  <c r="AT294" i="16"/>
  <c r="AS294" i="16"/>
  <c r="AR294" i="16"/>
  <c r="AQ294" i="16"/>
  <c r="AP294" i="16"/>
  <c r="AO294" i="16"/>
  <c r="AN294" i="16"/>
  <c r="AM294" i="16"/>
  <c r="AL294" i="16"/>
  <c r="AK294" i="16"/>
  <c r="AJ294" i="16"/>
  <c r="AI294" i="16"/>
  <c r="AU294" i="16" s="1"/>
  <c r="AG294" i="16"/>
  <c r="P294" i="16"/>
  <c r="BK293" i="16"/>
  <c r="BJ293" i="16"/>
  <c r="BI293" i="16"/>
  <c r="BH293" i="16"/>
  <c r="BG293" i="16"/>
  <c r="BF293" i="16"/>
  <c r="BE293" i="16"/>
  <c r="BD293" i="16"/>
  <c r="BC293" i="16"/>
  <c r="BB293" i="16"/>
  <c r="BA293" i="16"/>
  <c r="AZ293" i="16"/>
  <c r="AY293" i="16"/>
  <c r="AX293" i="16"/>
  <c r="AW293" i="16"/>
  <c r="AV293" i="16"/>
  <c r="AT293" i="16"/>
  <c r="AS293" i="16"/>
  <c r="AR293" i="16"/>
  <c r="AQ293" i="16"/>
  <c r="AP293" i="16"/>
  <c r="AO293" i="16"/>
  <c r="AN293" i="16"/>
  <c r="AM293" i="16"/>
  <c r="AL293" i="16"/>
  <c r="AK293" i="16"/>
  <c r="AJ293" i="16"/>
  <c r="AI293" i="16"/>
  <c r="AU293" i="16" s="1"/>
  <c r="AG293" i="16"/>
  <c r="P293" i="16"/>
  <c r="BK292" i="16"/>
  <c r="BJ292" i="16"/>
  <c r="BI292" i="16"/>
  <c r="BH292" i="16"/>
  <c r="BG292" i="16"/>
  <c r="BF292" i="16"/>
  <c r="BE292" i="16"/>
  <c r="BD292" i="16"/>
  <c r="BC292" i="16"/>
  <c r="BB292" i="16"/>
  <c r="BA292" i="16"/>
  <c r="AZ292" i="16"/>
  <c r="BL292" i="16" s="1"/>
  <c r="AY292" i="16"/>
  <c r="AX292" i="16"/>
  <c r="AW292" i="16"/>
  <c r="AV292" i="16"/>
  <c r="AT292" i="16"/>
  <c r="AS292" i="16"/>
  <c r="AR292" i="16"/>
  <c r="AQ292" i="16"/>
  <c r="AP292" i="16"/>
  <c r="AO292" i="16"/>
  <c r="AN292" i="16"/>
  <c r="AM292" i="16"/>
  <c r="AL292" i="16"/>
  <c r="AK292" i="16"/>
  <c r="AJ292" i="16"/>
  <c r="AI292" i="16"/>
  <c r="AU292" i="16" s="1"/>
  <c r="AG292" i="16"/>
  <c r="P292" i="16"/>
  <c r="BK291" i="16"/>
  <c r="BJ291" i="16"/>
  <c r="BI291" i="16"/>
  <c r="BH291" i="16"/>
  <c r="BG291" i="16"/>
  <c r="BF291" i="16"/>
  <c r="BE291" i="16"/>
  <c r="BD291" i="16"/>
  <c r="BC291" i="16"/>
  <c r="BB291" i="16"/>
  <c r="BA291" i="16"/>
  <c r="AZ291" i="16"/>
  <c r="BL291" i="16" s="1"/>
  <c r="AY291" i="16"/>
  <c r="AX291" i="16"/>
  <c r="AW291" i="16"/>
  <c r="AV291" i="16"/>
  <c r="AT291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U291" i="16" s="1"/>
  <c r="AG291" i="16"/>
  <c r="P291" i="16"/>
  <c r="BK290" i="16"/>
  <c r="BJ290" i="16"/>
  <c r="BI290" i="16"/>
  <c r="BH290" i="16"/>
  <c r="BG290" i="16"/>
  <c r="BF290" i="16"/>
  <c r="BE290" i="16"/>
  <c r="BD290" i="16"/>
  <c r="BC290" i="16"/>
  <c r="BB290" i="16"/>
  <c r="BA290" i="16"/>
  <c r="AZ290" i="16"/>
  <c r="BL290" i="16" s="1"/>
  <c r="AY290" i="16"/>
  <c r="AX290" i="16"/>
  <c r="AW290" i="16"/>
  <c r="AV290" i="16"/>
  <c r="AT290" i="16"/>
  <c r="AS290" i="16"/>
  <c r="AR290" i="16"/>
  <c r="AQ290" i="16"/>
  <c r="AP290" i="16"/>
  <c r="AO290" i="16"/>
  <c r="AN290" i="16"/>
  <c r="AM290" i="16"/>
  <c r="AL290" i="16"/>
  <c r="AK290" i="16"/>
  <c r="AJ290" i="16"/>
  <c r="AI290" i="16"/>
  <c r="AU290" i="16" s="1"/>
  <c r="AG290" i="16"/>
  <c r="P290" i="16"/>
  <c r="BK289" i="16"/>
  <c r="BJ289" i="16"/>
  <c r="BI289" i="16"/>
  <c r="BH289" i="16"/>
  <c r="BG289" i="16"/>
  <c r="BF289" i="16"/>
  <c r="BE289" i="16"/>
  <c r="BD289" i="16"/>
  <c r="BC289" i="16"/>
  <c r="BB289" i="16"/>
  <c r="BA289" i="16"/>
  <c r="AZ289" i="16"/>
  <c r="BL289" i="16" s="1"/>
  <c r="AY289" i="16"/>
  <c r="AX289" i="16"/>
  <c r="AW289" i="16"/>
  <c r="AV289" i="16"/>
  <c r="AT289" i="16"/>
  <c r="AS289" i="16"/>
  <c r="AR289" i="16"/>
  <c r="AQ289" i="16"/>
  <c r="AP289" i="16"/>
  <c r="AO289" i="16"/>
  <c r="AN289" i="16"/>
  <c r="AM289" i="16"/>
  <c r="AL289" i="16"/>
  <c r="AK289" i="16"/>
  <c r="AJ289" i="16"/>
  <c r="AI289" i="16"/>
  <c r="AU289" i="16" s="1"/>
  <c r="AG289" i="16"/>
  <c r="P289" i="16"/>
  <c r="BK288" i="16"/>
  <c r="BJ288" i="16"/>
  <c r="BI288" i="16"/>
  <c r="BH288" i="16"/>
  <c r="BG288" i="16"/>
  <c r="BF288" i="16"/>
  <c r="BE288" i="16"/>
  <c r="BD288" i="16"/>
  <c r="BC288" i="16"/>
  <c r="BB288" i="16"/>
  <c r="BA288" i="16"/>
  <c r="AZ288" i="16"/>
  <c r="BL288" i="16" s="1"/>
  <c r="AY288" i="16"/>
  <c r="AX288" i="16"/>
  <c r="AW288" i="16"/>
  <c r="AV288" i="16"/>
  <c r="AT288" i="16"/>
  <c r="AS288" i="16"/>
  <c r="AR288" i="16"/>
  <c r="AQ288" i="16"/>
  <c r="AP288" i="16"/>
  <c r="AO288" i="16"/>
  <c r="AN288" i="16"/>
  <c r="AM288" i="16"/>
  <c r="AL288" i="16"/>
  <c r="AK288" i="16"/>
  <c r="AJ288" i="16"/>
  <c r="AI288" i="16"/>
  <c r="AU288" i="16" s="1"/>
  <c r="AG288" i="16"/>
  <c r="P288" i="16"/>
  <c r="BK287" i="16"/>
  <c r="BJ287" i="16"/>
  <c r="BI287" i="16"/>
  <c r="BH287" i="16"/>
  <c r="BG287" i="16"/>
  <c r="BF287" i="16"/>
  <c r="BE287" i="16"/>
  <c r="BD287" i="16"/>
  <c r="BC287" i="16"/>
  <c r="BB287" i="16"/>
  <c r="BA287" i="16"/>
  <c r="AZ287" i="16"/>
  <c r="BL287" i="16" s="1"/>
  <c r="AY287" i="16"/>
  <c r="AX287" i="16"/>
  <c r="AW287" i="16"/>
  <c r="AV287" i="16"/>
  <c r="AT287" i="16"/>
  <c r="AS287" i="16"/>
  <c r="AR287" i="16"/>
  <c r="AQ287" i="16"/>
  <c r="AP287" i="16"/>
  <c r="AO287" i="16"/>
  <c r="AN287" i="16"/>
  <c r="AM287" i="16"/>
  <c r="AL287" i="16"/>
  <c r="AK287" i="16"/>
  <c r="AJ287" i="16"/>
  <c r="AI287" i="16"/>
  <c r="AU287" i="16" s="1"/>
  <c r="AG287" i="16"/>
  <c r="P287" i="16"/>
  <c r="BK286" i="16"/>
  <c r="BJ286" i="16"/>
  <c r="BI286" i="16"/>
  <c r="BH286" i="16"/>
  <c r="BG286" i="16"/>
  <c r="BF286" i="16"/>
  <c r="BE286" i="16"/>
  <c r="BD286" i="16"/>
  <c r="BC286" i="16"/>
  <c r="BB286" i="16"/>
  <c r="BA286" i="16"/>
  <c r="AZ286" i="16"/>
  <c r="BL286" i="16" s="1"/>
  <c r="AY286" i="16"/>
  <c r="AX286" i="16"/>
  <c r="AW286" i="16"/>
  <c r="AV286" i="16"/>
  <c r="AT286" i="16"/>
  <c r="AS286" i="16"/>
  <c r="AR286" i="16"/>
  <c r="AQ286" i="16"/>
  <c r="AP286" i="16"/>
  <c r="AO286" i="16"/>
  <c r="AN286" i="16"/>
  <c r="AM286" i="16"/>
  <c r="AL286" i="16"/>
  <c r="AK286" i="16"/>
  <c r="AJ286" i="16"/>
  <c r="AI286" i="16"/>
  <c r="AU286" i="16" s="1"/>
  <c r="AG286" i="16"/>
  <c r="P286" i="16"/>
  <c r="BK285" i="16"/>
  <c r="BJ285" i="16"/>
  <c r="BI285" i="16"/>
  <c r="BH285" i="16"/>
  <c r="BG285" i="16"/>
  <c r="BF285" i="16"/>
  <c r="BE285" i="16"/>
  <c r="BD285" i="16"/>
  <c r="BC285" i="16"/>
  <c r="BB285" i="16"/>
  <c r="BA285" i="16"/>
  <c r="AZ285" i="16"/>
  <c r="BL285" i="16" s="1"/>
  <c r="AY285" i="16"/>
  <c r="AX285" i="16"/>
  <c r="AW285" i="16"/>
  <c r="AV285" i="16"/>
  <c r="AT285" i="16"/>
  <c r="AS285" i="16"/>
  <c r="AR285" i="16"/>
  <c r="AQ285" i="16"/>
  <c r="AP285" i="16"/>
  <c r="AO285" i="16"/>
  <c r="AN285" i="16"/>
  <c r="AM285" i="16"/>
  <c r="AL285" i="16"/>
  <c r="AK285" i="16"/>
  <c r="AJ285" i="16"/>
  <c r="AI285" i="16"/>
  <c r="AU285" i="16" s="1"/>
  <c r="AG285" i="16"/>
  <c r="P285" i="16"/>
  <c r="BK284" i="16"/>
  <c r="BJ284" i="16"/>
  <c r="BI284" i="16"/>
  <c r="BH284" i="16"/>
  <c r="BG284" i="16"/>
  <c r="BF284" i="16"/>
  <c r="BE284" i="16"/>
  <c r="BD284" i="16"/>
  <c r="BC284" i="16"/>
  <c r="BB284" i="16"/>
  <c r="BA284" i="16"/>
  <c r="AZ284" i="16"/>
  <c r="BL284" i="16" s="1"/>
  <c r="AY284" i="16"/>
  <c r="AX284" i="16"/>
  <c r="AW284" i="16"/>
  <c r="AV284" i="16"/>
  <c r="AT284" i="16"/>
  <c r="AS284" i="16"/>
  <c r="AR284" i="16"/>
  <c r="AQ284" i="16"/>
  <c r="AP284" i="16"/>
  <c r="AO284" i="16"/>
  <c r="AN284" i="16"/>
  <c r="AM284" i="16"/>
  <c r="AL284" i="16"/>
  <c r="AK284" i="16"/>
  <c r="AJ284" i="16"/>
  <c r="AI284" i="16"/>
  <c r="AU284" i="16" s="1"/>
  <c r="AG284" i="16"/>
  <c r="P284" i="16"/>
  <c r="BK283" i="16"/>
  <c r="BJ283" i="16"/>
  <c r="BI283" i="16"/>
  <c r="BH283" i="16"/>
  <c r="BG283" i="16"/>
  <c r="BF283" i="16"/>
  <c r="BE283" i="16"/>
  <c r="BD283" i="16"/>
  <c r="BC283" i="16"/>
  <c r="BB283" i="16"/>
  <c r="BA283" i="16"/>
  <c r="AZ283" i="16"/>
  <c r="BL283" i="16" s="1"/>
  <c r="AY283" i="16"/>
  <c r="AX283" i="16"/>
  <c r="AW283" i="16"/>
  <c r="AV283" i="16"/>
  <c r="AT283" i="16"/>
  <c r="AS283" i="16"/>
  <c r="AR283" i="16"/>
  <c r="AQ283" i="16"/>
  <c r="AP283" i="16"/>
  <c r="AO283" i="16"/>
  <c r="AN283" i="16"/>
  <c r="AM283" i="16"/>
  <c r="AL283" i="16"/>
  <c r="AK283" i="16"/>
  <c r="AJ283" i="16"/>
  <c r="AI283" i="16"/>
  <c r="AU283" i="16" s="1"/>
  <c r="AG283" i="16"/>
  <c r="P283" i="16"/>
  <c r="BK282" i="16"/>
  <c r="BJ282" i="16"/>
  <c r="BI282" i="16"/>
  <c r="BH282" i="16"/>
  <c r="BG282" i="16"/>
  <c r="BF282" i="16"/>
  <c r="BE282" i="16"/>
  <c r="BD282" i="16"/>
  <c r="BC282" i="16"/>
  <c r="BB282" i="16"/>
  <c r="BA282" i="16"/>
  <c r="AZ282" i="16"/>
  <c r="BL282" i="16" s="1"/>
  <c r="AY282" i="16"/>
  <c r="AX282" i="16"/>
  <c r="AW282" i="16"/>
  <c r="AV282" i="16"/>
  <c r="AT282" i="16"/>
  <c r="AS282" i="16"/>
  <c r="AR282" i="16"/>
  <c r="AQ282" i="16"/>
  <c r="AP282" i="16"/>
  <c r="AO282" i="16"/>
  <c r="AN282" i="16"/>
  <c r="AM282" i="16"/>
  <c r="AL282" i="16"/>
  <c r="AK282" i="16"/>
  <c r="AJ282" i="16"/>
  <c r="AI282" i="16"/>
  <c r="AU282" i="16" s="1"/>
  <c r="AG282" i="16"/>
  <c r="P282" i="16"/>
  <c r="BK281" i="16"/>
  <c r="BJ281" i="16"/>
  <c r="BI281" i="16"/>
  <c r="BH281" i="16"/>
  <c r="BG281" i="16"/>
  <c r="BF281" i="16"/>
  <c r="BE281" i="16"/>
  <c r="BD281" i="16"/>
  <c r="BC281" i="16"/>
  <c r="BB281" i="16"/>
  <c r="BA281" i="16"/>
  <c r="AZ281" i="16"/>
  <c r="BL281" i="16" s="1"/>
  <c r="AY281" i="16"/>
  <c r="AX281" i="16"/>
  <c r="AW281" i="16"/>
  <c r="AV281" i="16"/>
  <c r="AT281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U281" i="16" s="1"/>
  <c r="AG281" i="16"/>
  <c r="P281" i="16"/>
  <c r="BK280" i="16"/>
  <c r="BJ280" i="16"/>
  <c r="BI280" i="16"/>
  <c r="BH280" i="16"/>
  <c r="BG280" i="16"/>
  <c r="BF280" i="16"/>
  <c r="BE280" i="16"/>
  <c r="BD280" i="16"/>
  <c r="BC280" i="16"/>
  <c r="BB280" i="16"/>
  <c r="BA280" i="16"/>
  <c r="AZ280" i="16"/>
  <c r="BL280" i="16" s="1"/>
  <c r="AY280" i="16"/>
  <c r="AX280" i="16"/>
  <c r="AW280" i="16"/>
  <c r="AV280" i="16"/>
  <c r="AT280" i="16"/>
  <c r="AS280" i="16"/>
  <c r="AR280" i="16"/>
  <c r="AQ280" i="16"/>
  <c r="AP280" i="16"/>
  <c r="AO280" i="16"/>
  <c r="AN280" i="16"/>
  <c r="AM280" i="16"/>
  <c r="AL280" i="16"/>
  <c r="AK280" i="16"/>
  <c r="AJ280" i="16"/>
  <c r="AI280" i="16"/>
  <c r="AU280" i="16" s="1"/>
  <c r="AG280" i="16"/>
  <c r="P280" i="16"/>
  <c r="BK279" i="16"/>
  <c r="BJ279" i="16"/>
  <c r="BI279" i="16"/>
  <c r="BH279" i="16"/>
  <c r="BG279" i="16"/>
  <c r="BF279" i="16"/>
  <c r="BE279" i="16"/>
  <c r="BD279" i="16"/>
  <c r="BC279" i="16"/>
  <c r="BB279" i="16"/>
  <c r="BA279" i="16"/>
  <c r="AZ279" i="16"/>
  <c r="BL279" i="16" s="1"/>
  <c r="AY279" i="16"/>
  <c r="AX279" i="16"/>
  <c r="AW279" i="16"/>
  <c r="AV279" i="16"/>
  <c r="AT279" i="16"/>
  <c r="AS279" i="16"/>
  <c r="AR279" i="16"/>
  <c r="AQ279" i="16"/>
  <c r="AP279" i="16"/>
  <c r="AO279" i="16"/>
  <c r="AN279" i="16"/>
  <c r="AM279" i="16"/>
  <c r="AL279" i="16"/>
  <c r="AK279" i="16"/>
  <c r="AJ279" i="16"/>
  <c r="AI279" i="16"/>
  <c r="AU279" i="16" s="1"/>
  <c r="AG279" i="16"/>
  <c r="P279" i="16"/>
  <c r="BK278" i="16"/>
  <c r="BJ278" i="16"/>
  <c r="BI278" i="16"/>
  <c r="BH278" i="16"/>
  <c r="BG278" i="16"/>
  <c r="BF278" i="16"/>
  <c r="BE278" i="16"/>
  <c r="BD278" i="16"/>
  <c r="BC278" i="16"/>
  <c r="BB278" i="16"/>
  <c r="BA278" i="16"/>
  <c r="AZ278" i="16"/>
  <c r="BL278" i="16" s="1"/>
  <c r="AY278" i="16"/>
  <c r="AX278" i="16"/>
  <c r="AW278" i="16"/>
  <c r="AV278" i="16"/>
  <c r="AT278" i="16"/>
  <c r="AS278" i="16"/>
  <c r="AR278" i="16"/>
  <c r="AQ278" i="16"/>
  <c r="AP278" i="16"/>
  <c r="AO278" i="16"/>
  <c r="AN278" i="16"/>
  <c r="AM278" i="16"/>
  <c r="AL278" i="16"/>
  <c r="AK278" i="16"/>
  <c r="AJ278" i="16"/>
  <c r="AI278" i="16"/>
  <c r="AU278" i="16" s="1"/>
  <c r="AG278" i="16"/>
  <c r="P278" i="16"/>
  <c r="BK277" i="16"/>
  <c r="BJ277" i="16"/>
  <c r="BI277" i="16"/>
  <c r="BH277" i="16"/>
  <c r="BG277" i="16"/>
  <c r="BF277" i="16"/>
  <c r="BE277" i="16"/>
  <c r="BD277" i="16"/>
  <c r="BC277" i="16"/>
  <c r="BB277" i="16"/>
  <c r="BA277" i="16"/>
  <c r="AZ277" i="16"/>
  <c r="BL277" i="16" s="1"/>
  <c r="AY277" i="16"/>
  <c r="AX277" i="16"/>
  <c r="AW277" i="16"/>
  <c r="AV277" i="16"/>
  <c r="AT277" i="16"/>
  <c r="AS277" i="16"/>
  <c r="AR277" i="16"/>
  <c r="AQ277" i="16"/>
  <c r="AP277" i="16"/>
  <c r="AO277" i="16"/>
  <c r="AN277" i="16"/>
  <c r="AM277" i="16"/>
  <c r="AL277" i="16"/>
  <c r="AK277" i="16"/>
  <c r="AJ277" i="16"/>
  <c r="AI277" i="16"/>
  <c r="AU277" i="16" s="1"/>
  <c r="AG277" i="16"/>
  <c r="P277" i="16"/>
  <c r="BK276" i="16"/>
  <c r="BJ276" i="16"/>
  <c r="BI276" i="16"/>
  <c r="BH276" i="16"/>
  <c r="BG276" i="16"/>
  <c r="BF276" i="16"/>
  <c r="BE276" i="16"/>
  <c r="BD276" i="16"/>
  <c r="BC276" i="16"/>
  <c r="BB276" i="16"/>
  <c r="BA276" i="16"/>
  <c r="AZ276" i="16"/>
  <c r="BL276" i="16" s="1"/>
  <c r="AY276" i="16"/>
  <c r="AX276" i="16"/>
  <c r="AW276" i="16"/>
  <c r="AV276" i="16"/>
  <c r="AT276" i="16"/>
  <c r="AS276" i="16"/>
  <c r="AR276" i="16"/>
  <c r="AQ276" i="16"/>
  <c r="AP276" i="16"/>
  <c r="AO276" i="16"/>
  <c r="AN276" i="16"/>
  <c r="AM276" i="16"/>
  <c r="AL276" i="16"/>
  <c r="AK276" i="16"/>
  <c r="AJ276" i="16"/>
  <c r="AI276" i="16"/>
  <c r="AU276" i="16" s="1"/>
  <c r="AG276" i="16"/>
  <c r="P276" i="16"/>
  <c r="BK275" i="16"/>
  <c r="BJ275" i="16"/>
  <c r="BI275" i="16"/>
  <c r="BH275" i="16"/>
  <c r="BG275" i="16"/>
  <c r="BF275" i="16"/>
  <c r="BE275" i="16"/>
  <c r="BD275" i="16"/>
  <c r="BC275" i="16"/>
  <c r="BB275" i="16"/>
  <c r="BA275" i="16"/>
  <c r="AZ275" i="16"/>
  <c r="BL275" i="16" s="1"/>
  <c r="AY275" i="16"/>
  <c r="AX275" i="16"/>
  <c r="AW275" i="16"/>
  <c r="AV275" i="16"/>
  <c r="AT275" i="16"/>
  <c r="AS275" i="16"/>
  <c r="AR275" i="16"/>
  <c r="AQ275" i="16"/>
  <c r="AP275" i="16"/>
  <c r="AO275" i="16"/>
  <c r="AN275" i="16"/>
  <c r="AM275" i="16"/>
  <c r="AL275" i="16"/>
  <c r="AK275" i="16"/>
  <c r="AJ275" i="16"/>
  <c r="AI275" i="16"/>
  <c r="AU275" i="16" s="1"/>
  <c r="AG275" i="16"/>
  <c r="P275" i="16"/>
  <c r="BK274" i="16"/>
  <c r="BJ274" i="16"/>
  <c r="BI274" i="16"/>
  <c r="BH274" i="16"/>
  <c r="BG274" i="16"/>
  <c r="BF274" i="16"/>
  <c r="BE274" i="16"/>
  <c r="BD274" i="16"/>
  <c r="BC274" i="16"/>
  <c r="BB274" i="16"/>
  <c r="BA274" i="16"/>
  <c r="AZ274" i="16"/>
  <c r="BL274" i="16" s="1"/>
  <c r="AY274" i="16"/>
  <c r="AX274" i="16"/>
  <c r="AW274" i="16"/>
  <c r="AV274" i="16"/>
  <c r="AT274" i="16"/>
  <c r="AS274" i="16"/>
  <c r="AR274" i="16"/>
  <c r="AQ274" i="16"/>
  <c r="AP274" i="16"/>
  <c r="AO274" i="16"/>
  <c r="AN274" i="16"/>
  <c r="AM274" i="16"/>
  <c r="AL274" i="16"/>
  <c r="AK274" i="16"/>
  <c r="AJ274" i="16"/>
  <c r="AI274" i="16"/>
  <c r="AU274" i="16" s="1"/>
  <c r="AG274" i="16"/>
  <c r="P274" i="16"/>
  <c r="BK273" i="16"/>
  <c r="BJ273" i="16"/>
  <c r="BI273" i="16"/>
  <c r="BH273" i="16"/>
  <c r="BG273" i="16"/>
  <c r="BF273" i="16"/>
  <c r="BE273" i="16"/>
  <c r="BD273" i="16"/>
  <c r="BC273" i="16"/>
  <c r="BB273" i="16"/>
  <c r="BA273" i="16"/>
  <c r="AZ273" i="16"/>
  <c r="BL273" i="16" s="1"/>
  <c r="AY273" i="16"/>
  <c r="AX273" i="16"/>
  <c r="AW273" i="16"/>
  <c r="AV273" i="16"/>
  <c r="AT273" i="16"/>
  <c r="AS273" i="16"/>
  <c r="AR273" i="16"/>
  <c r="AQ273" i="16"/>
  <c r="AP273" i="16"/>
  <c r="AO273" i="16"/>
  <c r="AN273" i="16"/>
  <c r="AM273" i="16"/>
  <c r="AL273" i="16"/>
  <c r="AK273" i="16"/>
  <c r="AJ273" i="16"/>
  <c r="AI273" i="16"/>
  <c r="AU273" i="16" s="1"/>
  <c r="AG273" i="16"/>
  <c r="P273" i="16"/>
  <c r="BK272" i="16"/>
  <c r="BJ272" i="16"/>
  <c r="BI272" i="16"/>
  <c r="BH272" i="16"/>
  <c r="BG272" i="16"/>
  <c r="BF272" i="16"/>
  <c r="BE272" i="16"/>
  <c r="BD272" i="16"/>
  <c r="BC272" i="16"/>
  <c r="BB272" i="16"/>
  <c r="BA272" i="16"/>
  <c r="AZ272" i="16"/>
  <c r="BL272" i="16" s="1"/>
  <c r="AY272" i="16"/>
  <c r="AX272" i="16"/>
  <c r="AW272" i="16"/>
  <c r="AV272" i="16"/>
  <c r="AT272" i="16"/>
  <c r="AS272" i="16"/>
  <c r="AR272" i="16"/>
  <c r="AQ272" i="16"/>
  <c r="AP272" i="16"/>
  <c r="AO272" i="16"/>
  <c r="AN272" i="16"/>
  <c r="AM272" i="16"/>
  <c r="AL272" i="16"/>
  <c r="AK272" i="16"/>
  <c r="AJ272" i="16"/>
  <c r="AI272" i="16"/>
  <c r="AU272" i="16" s="1"/>
  <c r="AG272" i="16"/>
  <c r="P272" i="16"/>
  <c r="BK271" i="16"/>
  <c r="BJ271" i="16"/>
  <c r="BI271" i="16"/>
  <c r="BH271" i="16"/>
  <c r="BG271" i="16"/>
  <c r="BF271" i="16"/>
  <c r="BE271" i="16"/>
  <c r="BD271" i="16"/>
  <c r="BC271" i="16"/>
  <c r="BB271" i="16"/>
  <c r="BA271" i="16"/>
  <c r="AZ271" i="16"/>
  <c r="BL271" i="16" s="1"/>
  <c r="AY271" i="16"/>
  <c r="AX271" i="16"/>
  <c r="AW271" i="16"/>
  <c r="AV271" i="16"/>
  <c r="AT271" i="16"/>
  <c r="AS271" i="16"/>
  <c r="AR271" i="16"/>
  <c r="AQ271" i="16"/>
  <c r="AP271" i="16"/>
  <c r="AO271" i="16"/>
  <c r="AN271" i="16"/>
  <c r="AM271" i="16"/>
  <c r="AL271" i="16"/>
  <c r="AK271" i="16"/>
  <c r="AJ271" i="16"/>
  <c r="AI271" i="16"/>
  <c r="AU271" i="16" s="1"/>
  <c r="AG271" i="16"/>
  <c r="P271" i="16"/>
  <c r="BK270" i="16"/>
  <c r="BJ270" i="16"/>
  <c r="BI270" i="16"/>
  <c r="BH270" i="16"/>
  <c r="BG270" i="16"/>
  <c r="BF270" i="16"/>
  <c r="BE270" i="16"/>
  <c r="BD270" i="16"/>
  <c r="BC270" i="16"/>
  <c r="BB270" i="16"/>
  <c r="BA270" i="16"/>
  <c r="AZ270" i="16"/>
  <c r="BL270" i="16" s="1"/>
  <c r="AY270" i="16"/>
  <c r="AX270" i="16"/>
  <c r="AW270" i="16"/>
  <c r="AV270" i="16"/>
  <c r="AT270" i="16"/>
  <c r="AS270" i="16"/>
  <c r="AR270" i="16"/>
  <c r="AQ270" i="16"/>
  <c r="AP270" i="16"/>
  <c r="AO270" i="16"/>
  <c r="AN270" i="16"/>
  <c r="AM270" i="16"/>
  <c r="AL270" i="16"/>
  <c r="AK270" i="16"/>
  <c r="AJ270" i="16"/>
  <c r="AI270" i="16"/>
  <c r="AU270" i="16" s="1"/>
  <c r="AG270" i="16"/>
  <c r="P270" i="16"/>
  <c r="BK269" i="16"/>
  <c r="BJ269" i="16"/>
  <c r="BI269" i="16"/>
  <c r="BH269" i="16"/>
  <c r="BG269" i="16"/>
  <c r="BF269" i="16"/>
  <c r="BE269" i="16"/>
  <c r="BD269" i="16"/>
  <c r="BC269" i="16"/>
  <c r="BB269" i="16"/>
  <c r="BA269" i="16"/>
  <c r="AZ269" i="16"/>
  <c r="BL269" i="16" s="1"/>
  <c r="AY269" i="16"/>
  <c r="AX269" i="16"/>
  <c r="AW269" i="16"/>
  <c r="AV269" i="16"/>
  <c r="AT269" i="16"/>
  <c r="AS269" i="16"/>
  <c r="AR269" i="16"/>
  <c r="AQ269" i="16"/>
  <c r="AP269" i="16"/>
  <c r="AO269" i="16"/>
  <c r="AN269" i="16"/>
  <c r="AM269" i="16"/>
  <c r="AL269" i="16"/>
  <c r="AK269" i="16"/>
  <c r="AJ269" i="16"/>
  <c r="AI269" i="16"/>
  <c r="AU269" i="16" s="1"/>
  <c r="AG269" i="16"/>
  <c r="P269" i="16"/>
  <c r="BK268" i="16"/>
  <c r="BJ268" i="16"/>
  <c r="BI268" i="16"/>
  <c r="BH268" i="16"/>
  <c r="BG268" i="16"/>
  <c r="BF268" i="16"/>
  <c r="BE268" i="16"/>
  <c r="BD268" i="16"/>
  <c r="BC268" i="16"/>
  <c r="BB268" i="16"/>
  <c r="BA268" i="16"/>
  <c r="AZ268" i="16"/>
  <c r="BL268" i="16" s="1"/>
  <c r="AY268" i="16"/>
  <c r="AX268" i="16"/>
  <c r="AW268" i="16"/>
  <c r="AV268" i="16"/>
  <c r="AT268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U268" i="16" s="1"/>
  <c r="AG268" i="16"/>
  <c r="P268" i="16"/>
  <c r="BK267" i="16"/>
  <c r="BJ267" i="16"/>
  <c r="BI267" i="16"/>
  <c r="BH267" i="16"/>
  <c r="BG267" i="16"/>
  <c r="BF267" i="16"/>
  <c r="BE267" i="16"/>
  <c r="BD267" i="16"/>
  <c r="BC267" i="16"/>
  <c r="BB267" i="16"/>
  <c r="BA267" i="16"/>
  <c r="AZ267" i="16"/>
  <c r="BL267" i="16" s="1"/>
  <c r="AY267" i="16"/>
  <c r="AX267" i="16"/>
  <c r="AW267" i="16"/>
  <c r="AV267" i="16"/>
  <c r="AT267" i="16"/>
  <c r="AS267" i="16"/>
  <c r="AR267" i="16"/>
  <c r="AQ267" i="16"/>
  <c r="AP267" i="16"/>
  <c r="AO267" i="16"/>
  <c r="AN267" i="16"/>
  <c r="AM267" i="16"/>
  <c r="AL267" i="16"/>
  <c r="AK267" i="16"/>
  <c r="AJ267" i="16"/>
  <c r="AI267" i="16"/>
  <c r="AU267" i="16" s="1"/>
  <c r="AG267" i="16"/>
  <c r="P267" i="16"/>
  <c r="BK266" i="16"/>
  <c r="BJ266" i="16"/>
  <c r="BI266" i="16"/>
  <c r="BH266" i="16"/>
  <c r="BG266" i="16"/>
  <c r="BF266" i="16"/>
  <c r="BE266" i="16"/>
  <c r="BD266" i="16"/>
  <c r="BC266" i="16"/>
  <c r="BB266" i="16"/>
  <c r="BA266" i="16"/>
  <c r="AZ266" i="16"/>
  <c r="BL266" i="16" s="1"/>
  <c r="AY266" i="16"/>
  <c r="AX266" i="16"/>
  <c r="AW266" i="16"/>
  <c r="AV266" i="16"/>
  <c r="AT266" i="16"/>
  <c r="AS266" i="16"/>
  <c r="AR266" i="16"/>
  <c r="AQ266" i="16"/>
  <c r="AP266" i="16"/>
  <c r="AO266" i="16"/>
  <c r="AN266" i="16"/>
  <c r="AM266" i="16"/>
  <c r="AL266" i="16"/>
  <c r="AK266" i="16"/>
  <c r="AJ266" i="16"/>
  <c r="AI266" i="16"/>
  <c r="AU266" i="16" s="1"/>
  <c r="AG266" i="16"/>
  <c r="P266" i="16"/>
  <c r="BK265" i="16"/>
  <c r="BJ265" i="16"/>
  <c r="BI265" i="16"/>
  <c r="BH265" i="16"/>
  <c r="BG265" i="16"/>
  <c r="BF265" i="16"/>
  <c r="BE265" i="16"/>
  <c r="BD265" i="16"/>
  <c r="BC265" i="16"/>
  <c r="BB265" i="16"/>
  <c r="BA265" i="16"/>
  <c r="AZ265" i="16"/>
  <c r="BL265" i="16" s="1"/>
  <c r="AY265" i="16"/>
  <c r="AX265" i="16"/>
  <c r="AW265" i="16"/>
  <c r="AV265" i="16"/>
  <c r="AT265" i="16"/>
  <c r="AS265" i="16"/>
  <c r="AR265" i="16"/>
  <c r="AQ265" i="16"/>
  <c r="AP265" i="16"/>
  <c r="AO265" i="16"/>
  <c r="AN265" i="16"/>
  <c r="AM265" i="16"/>
  <c r="AL265" i="16"/>
  <c r="AK265" i="16"/>
  <c r="AJ265" i="16"/>
  <c r="AI265" i="16"/>
  <c r="AU265" i="16" s="1"/>
  <c r="AG265" i="16"/>
  <c r="P265" i="16"/>
  <c r="BK264" i="16"/>
  <c r="BJ264" i="16"/>
  <c r="BI264" i="16"/>
  <c r="BH264" i="16"/>
  <c r="BG264" i="16"/>
  <c r="BF264" i="16"/>
  <c r="BE264" i="16"/>
  <c r="BD264" i="16"/>
  <c r="BC264" i="16"/>
  <c r="BB264" i="16"/>
  <c r="BA264" i="16"/>
  <c r="AZ264" i="16"/>
  <c r="BL264" i="16" s="1"/>
  <c r="AY264" i="16"/>
  <c r="AX264" i="16"/>
  <c r="AW264" i="16"/>
  <c r="AV264" i="16"/>
  <c r="AT264" i="16"/>
  <c r="AS264" i="16"/>
  <c r="AR264" i="16"/>
  <c r="AQ264" i="16"/>
  <c r="AP264" i="16"/>
  <c r="AO264" i="16"/>
  <c r="AN264" i="16"/>
  <c r="AM264" i="16"/>
  <c r="AL264" i="16"/>
  <c r="AK264" i="16"/>
  <c r="AJ264" i="16"/>
  <c r="AI264" i="16"/>
  <c r="AU264" i="16" s="1"/>
  <c r="AG264" i="16"/>
  <c r="P264" i="16"/>
  <c r="BK263" i="16"/>
  <c r="BJ263" i="16"/>
  <c r="BI263" i="16"/>
  <c r="BH263" i="16"/>
  <c r="BG263" i="16"/>
  <c r="BF263" i="16"/>
  <c r="BE263" i="16"/>
  <c r="BD263" i="16"/>
  <c r="BC263" i="16"/>
  <c r="BB263" i="16"/>
  <c r="BA263" i="16"/>
  <c r="AZ263" i="16"/>
  <c r="BL263" i="16" s="1"/>
  <c r="AY263" i="16"/>
  <c r="AX263" i="16"/>
  <c r="AW263" i="16"/>
  <c r="AV263" i="16"/>
  <c r="AT263" i="16"/>
  <c r="AS263" i="16"/>
  <c r="AR263" i="16"/>
  <c r="AQ263" i="16"/>
  <c r="AP263" i="16"/>
  <c r="AO263" i="16"/>
  <c r="AN263" i="16"/>
  <c r="AM263" i="16"/>
  <c r="AL263" i="16"/>
  <c r="AK263" i="16"/>
  <c r="AJ263" i="16"/>
  <c r="AI263" i="16"/>
  <c r="AU263" i="16" s="1"/>
  <c r="AG263" i="16"/>
  <c r="P263" i="16"/>
  <c r="BK262" i="16"/>
  <c r="BJ262" i="16"/>
  <c r="BI262" i="16"/>
  <c r="BH262" i="16"/>
  <c r="BG262" i="16"/>
  <c r="BF262" i="16"/>
  <c r="BE262" i="16"/>
  <c r="BD262" i="16"/>
  <c r="BC262" i="16"/>
  <c r="BB262" i="16"/>
  <c r="BA262" i="16"/>
  <c r="AZ262" i="16"/>
  <c r="BL262" i="16" s="1"/>
  <c r="AY262" i="16"/>
  <c r="AX262" i="16"/>
  <c r="AW262" i="16"/>
  <c r="AV262" i="16"/>
  <c r="AT262" i="16"/>
  <c r="AS262" i="16"/>
  <c r="AR262" i="16"/>
  <c r="AQ262" i="16"/>
  <c r="AP262" i="16"/>
  <c r="AO262" i="16"/>
  <c r="AN262" i="16"/>
  <c r="AM262" i="16"/>
  <c r="AL262" i="16"/>
  <c r="AK262" i="16"/>
  <c r="AJ262" i="16"/>
  <c r="AI262" i="16"/>
  <c r="AU262" i="16" s="1"/>
  <c r="AG262" i="16"/>
  <c r="P262" i="16"/>
  <c r="BK261" i="16"/>
  <c r="BJ261" i="16"/>
  <c r="BI261" i="16"/>
  <c r="BH261" i="16"/>
  <c r="BG261" i="16"/>
  <c r="BF261" i="16"/>
  <c r="BE261" i="16"/>
  <c r="BD261" i="16"/>
  <c r="BC261" i="16"/>
  <c r="BB261" i="16"/>
  <c r="BA261" i="16"/>
  <c r="AZ261" i="16"/>
  <c r="BL261" i="16" s="1"/>
  <c r="AY261" i="16"/>
  <c r="AX261" i="16"/>
  <c r="AW261" i="16"/>
  <c r="AV261" i="16"/>
  <c r="AT261" i="16"/>
  <c r="AS261" i="16"/>
  <c r="AR261" i="16"/>
  <c r="AQ261" i="16"/>
  <c r="AP261" i="16"/>
  <c r="AO261" i="16"/>
  <c r="AN261" i="16"/>
  <c r="AM261" i="16"/>
  <c r="AL261" i="16"/>
  <c r="AK261" i="16"/>
  <c r="AJ261" i="16"/>
  <c r="AI261" i="16"/>
  <c r="AU261" i="16" s="1"/>
  <c r="AG261" i="16"/>
  <c r="P261" i="16"/>
  <c r="BK260" i="16"/>
  <c r="BJ260" i="16"/>
  <c r="BI260" i="16"/>
  <c r="BH260" i="16"/>
  <c r="BG260" i="16"/>
  <c r="BF260" i="16"/>
  <c r="BE260" i="16"/>
  <c r="BD260" i="16"/>
  <c r="BC260" i="16"/>
  <c r="BB260" i="16"/>
  <c r="BA260" i="16"/>
  <c r="AZ260" i="16"/>
  <c r="BL260" i="16" s="1"/>
  <c r="AY260" i="16"/>
  <c r="AX260" i="16"/>
  <c r="AW260" i="16"/>
  <c r="AV260" i="16"/>
  <c r="AT260" i="16"/>
  <c r="AS260" i="16"/>
  <c r="AR260" i="16"/>
  <c r="AQ260" i="16"/>
  <c r="AP260" i="16"/>
  <c r="AO260" i="16"/>
  <c r="AN260" i="16"/>
  <c r="AM260" i="16"/>
  <c r="AL260" i="16"/>
  <c r="AK260" i="16"/>
  <c r="AJ260" i="16"/>
  <c r="AI260" i="16"/>
  <c r="AU260" i="16" s="1"/>
  <c r="AG260" i="16"/>
  <c r="P260" i="16"/>
  <c r="BK259" i="16"/>
  <c r="BJ259" i="16"/>
  <c r="BI259" i="16"/>
  <c r="BH259" i="16"/>
  <c r="BG259" i="16"/>
  <c r="BF259" i="16"/>
  <c r="BE259" i="16"/>
  <c r="BD259" i="16"/>
  <c r="BC259" i="16"/>
  <c r="BB259" i="16"/>
  <c r="BA259" i="16"/>
  <c r="AZ259" i="16"/>
  <c r="BL259" i="16" s="1"/>
  <c r="AY259" i="16"/>
  <c r="AX259" i="16"/>
  <c r="AW259" i="16"/>
  <c r="AV259" i="16"/>
  <c r="AT259" i="16"/>
  <c r="AS259" i="16"/>
  <c r="AR259" i="16"/>
  <c r="AQ259" i="16"/>
  <c r="AP259" i="16"/>
  <c r="AO259" i="16"/>
  <c r="AN259" i="16"/>
  <c r="AM259" i="16"/>
  <c r="AL259" i="16"/>
  <c r="AK259" i="16"/>
  <c r="AJ259" i="16"/>
  <c r="AI259" i="16"/>
  <c r="AU259" i="16" s="1"/>
  <c r="AG259" i="16"/>
  <c r="P259" i="16"/>
  <c r="BK258" i="16"/>
  <c r="BJ258" i="16"/>
  <c r="BI258" i="16"/>
  <c r="BH258" i="16"/>
  <c r="BG258" i="16"/>
  <c r="BF258" i="16"/>
  <c r="BE258" i="16"/>
  <c r="BD258" i="16"/>
  <c r="BC258" i="16"/>
  <c r="BB258" i="16"/>
  <c r="BA258" i="16"/>
  <c r="AZ258" i="16"/>
  <c r="BL258" i="16" s="1"/>
  <c r="AY258" i="16"/>
  <c r="AX258" i="16"/>
  <c r="AW258" i="16"/>
  <c r="AV258" i="16"/>
  <c r="AT258" i="16"/>
  <c r="AS258" i="16"/>
  <c r="AR258" i="16"/>
  <c r="AQ258" i="16"/>
  <c r="AP258" i="16"/>
  <c r="AO258" i="16"/>
  <c r="AN258" i="16"/>
  <c r="AM258" i="16"/>
  <c r="AL258" i="16"/>
  <c r="AK258" i="16"/>
  <c r="AJ258" i="16"/>
  <c r="AI258" i="16"/>
  <c r="AU258" i="16" s="1"/>
  <c r="AG258" i="16"/>
  <c r="P258" i="16"/>
  <c r="BK257" i="16"/>
  <c r="BJ257" i="16"/>
  <c r="BI257" i="16"/>
  <c r="BH257" i="16"/>
  <c r="BG257" i="16"/>
  <c r="BF257" i="16"/>
  <c r="BE257" i="16"/>
  <c r="BD257" i="16"/>
  <c r="BC257" i="16"/>
  <c r="BB257" i="16"/>
  <c r="BA257" i="16"/>
  <c r="AZ257" i="16"/>
  <c r="BL257" i="16" s="1"/>
  <c r="AY257" i="16"/>
  <c r="AX257" i="16"/>
  <c r="AW257" i="16"/>
  <c r="AV257" i="16"/>
  <c r="AT257" i="16"/>
  <c r="AS257" i="16"/>
  <c r="AR257" i="16"/>
  <c r="AQ257" i="16"/>
  <c r="AP257" i="16"/>
  <c r="AO257" i="16"/>
  <c r="AN257" i="16"/>
  <c r="AM257" i="16"/>
  <c r="AL257" i="16"/>
  <c r="AK257" i="16"/>
  <c r="AJ257" i="16"/>
  <c r="AI257" i="16"/>
  <c r="AU257" i="16" s="1"/>
  <c r="AG257" i="16"/>
  <c r="P257" i="16"/>
  <c r="BK256" i="16"/>
  <c r="BJ256" i="16"/>
  <c r="BI256" i="16"/>
  <c r="BH256" i="16"/>
  <c r="BG256" i="16"/>
  <c r="BF256" i="16"/>
  <c r="BE256" i="16"/>
  <c r="BD256" i="16"/>
  <c r="BC256" i="16"/>
  <c r="BB256" i="16"/>
  <c r="BA256" i="16"/>
  <c r="AZ256" i="16"/>
  <c r="BL256" i="16" s="1"/>
  <c r="AY256" i="16"/>
  <c r="AX256" i="16"/>
  <c r="AW256" i="16"/>
  <c r="AV256" i="16"/>
  <c r="AT256" i="16"/>
  <c r="AS256" i="16"/>
  <c r="AR256" i="16"/>
  <c r="AQ256" i="16"/>
  <c r="AP256" i="16"/>
  <c r="AO256" i="16"/>
  <c r="AN256" i="16"/>
  <c r="AM256" i="16"/>
  <c r="AL256" i="16"/>
  <c r="AK256" i="16"/>
  <c r="AJ256" i="16"/>
  <c r="AI256" i="16"/>
  <c r="AU256" i="16" s="1"/>
  <c r="AG256" i="16"/>
  <c r="P256" i="16"/>
  <c r="BK255" i="16"/>
  <c r="BJ255" i="16"/>
  <c r="BI255" i="16"/>
  <c r="BH255" i="16"/>
  <c r="BG255" i="16"/>
  <c r="BF255" i="16"/>
  <c r="BE255" i="16"/>
  <c r="BD255" i="16"/>
  <c r="BC255" i="16"/>
  <c r="BB255" i="16"/>
  <c r="BA255" i="16"/>
  <c r="AZ255" i="16"/>
  <c r="BL255" i="16" s="1"/>
  <c r="AY255" i="16"/>
  <c r="AX255" i="16"/>
  <c r="AW255" i="16"/>
  <c r="AV255" i="16"/>
  <c r="AT255" i="16"/>
  <c r="AS255" i="16"/>
  <c r="AR255" i="16"/>
  <c r="AQ255" i="16"/>
  <c r="AP255" i="16"/>
  <c r="AO255" i="16"/>
  <c r="AN255" i="16"/>
  <c r="AM255" i="16"/>
  <c r="AL255" i="16"/>
  <c r="AK255" i="16"/>
  <c r="AJ255" i="16"/>
  <c r="AI255" i="16"/>
  <c r="AU255" i="16" s="1"/>
  <c r="AG255" i="16"/>
  <c r="P255" i="16"/>
  <c r="BK254" i="16"/>
  <c r="BJ254" i="16"/>
  <c r="BI254" i="16"/>
  <c r="BH254" i="16"/>
  <c r="BG254" i="16"/>
  <c r="BF254" i="16"/>
  <c r="BE254" i="16"/>
  <c r="BD254" i="16"/>
  <c r="BC254" i="16"/>
  <c r="BB254" i="16"/>
  <c r="BA254" i="16"/>
  <c r="AZ254" i="16"/>
  <c r="BL254" i="16" s="1"/>
  <c r="AY254" i="16"/>
  <c r="AX254" i="16"/>
  <c r="AW254" i="16"/>
  <c r="AV254" i="16"/>
  <c r="AT254" i="16"/>
  <c r="AS254" i="16"/>
  <c r="AR254" i="16"/>
  <c r="AQ254" i="16"/>
  <c r="AP254" i="16"/>
  <c r="AO254" i="16"/>
  <c r="AN254" i="16"/>
  <c r="AM254" i="16"/>
  <c r="AL254" i="16"/>
  <c r="AK254" i="16"/>
  <c r="AJ254" i="16"/>
  <c r="AI254" i="16"/>
  <c r="AU254" i="16" s="1"/>
  <c r="AG254" i="16"/>
  <c r="P254" i="16"/>
  <c r="BK253" i="16"/>
  <c r="BJ253" i="16"/>
  <c r="BI253" i="16"/>
  <c r="BH253" i="16"/>
  <c r="BG253" i="16"/>
  <c r="BF253" i="16"/>
  <c r="BE253" i="16"/>
  <c r="BD253" i="16"/>
  <c r="BC253" i="16"/>
  <c r="BB253" i="16"/>
  <c r="BA253" i="16"/>
  <c r="AZ253" i="16"/>
  <c r="BL253" i="16" s="1"/>
  <c r="AY253" i="16"/>
  <c r="AX253" i="16"/>
  <c r="AW253" i="16"/>
  <c r="AV253" i="16"/>
  <c r="AT253" i="16"/>
  <c r="AS253" i="16"/>
  <c r="AR253" i="16"/>
  <c r="AQ253" i="16"/>
  <c r="AP253" i="16"/>
  <c r="AO253" i="16"/>
  <c r="AN253" i="16"/>
  <c r="AM253" i="16"/>
  <c r="AL253" i="16"/>
  <c r="AK253" i="16"/>
  <c r="AJ253" i="16"/>
  <c r="AI253" i="16"/>
  <c r="AU253" i="16" s="1"/>
  <c r="AG253" i="16"/>
  <c r="P253" i="16"/>
  <c r="BK252" i="16"/>
  <c r="BJ252" i="16"/>
  <c r="BI252" i="16"/>
  <c r="BH252" i="16"/>
  <c r="BG252" i="16"/>
  <c r="BF252" i="16"/>
  <c r="BE252" i="16"/>
  <c r="BD252" i="16"/>
  <c r="BC252" i="16"/>
  <c r="BB252" i="16"/>
  <c r="BA252" i="16"/>
  <c r="AZ252" i="16"/>
  <c r="BL252" i="16" s="1"/>
  <c r="AY252" i="16"/>
  <c r="AX252" i="16"/>
  <c r="AW252" i="16"/>
  <c r="AV252" i="16"/>
  <c r="AT252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U252" i="16" s="1"/>
  <c r="AG252" i="16"/>
  <c r="P252" i="16"/>
  <c r="BK251" i="16"/>
  <c r="BJ251" i="16"/>
  <c r="BI251" i="16"/>
  <c r="BH251" i="16"/>
  <c r="BG251" i="16"/>
  <c r="BF251" i="16"/>
  <c r="BE251" i="16"/>
  <c r="BD251" i="16"/>
  <c r="BC251" i="16"/>
  <c r="BB251" i="16"/>
  <c r="BA251" i="16"/>
  <c r="AZ251" i="16"/>
  <c r="BL251" i="16" s="1"/>
  <c r="AY251" i="16"/>
  <c r="AX251" i="16"/>
  <c r="AW251" i="16"/>
  <c r="AV251" i="16"/>
  <c r="AT251" i="16"/>
  <c r="AS251" i="16"/>
  <c r="AR251" i="16"/>
  <c r="AQ251" i="16"/>
  <c r="AP251" i="16"/>
  <c r="AO251" i="16"/>
  <c r="AN251" i="16"/>
  <c r="AM251" i="16"/>
  <c r="AL251" i="16"/>
  <c r="AK251" i="16"/>
  <c r="AJ251" i="16"/>
  <c r="AI251" i="16"/>
  <c r="AU251" i="16" s="1"/>
  <c r="AG251" i="16"/>
  <c r="P251" i="16"/>
  <c r="BK250" i="16"/>
  <c r="BJ250" i="16"/>
  <c r="BI250" i="16"/>
  <c r="BH250" i="16"/>
  <c r="BG250" i="16"/>
  <c r="BF250" i="16"/>
  <c r="BE250" i="16"/>
  <c r="BD250" i="16"/>
  <c r="BC250" i="16"/>
  <c r="BB250" i="16"/>
  <c r="BA250" i="16"/>
  <c r="AZ250" i="16"/>
  <c r="BL250" i="16" s="1"/>
  <c r="AY250" i="16"/>
  <c r="AX250" i="16"/>
  <c r="AW250" i="16"/>
  <c r="AV250" i="16"/>
  <c r="AT250" i="16"/>
  <c r="AS250" i="16"/>
  <c r="AR250" i="16"/>
  <c r="AQ250" i="16"/>
  <c r="AP250" i="16"/>
  <c r="AO250" i="16"/>
  <c r="AN250" i="16"/>
  <c r="AM250" i="16"/>
  <c r="AL250" i="16"/>
  <c r="AK250" i="16"/>
  <c r="AJ250" i="16"/>
  <c r="AI250" i="16"/>
  <c r="AU250" i="16" s="1"/>
  <c r="AG250" i="16"/>
  <c r="P250" i="16"/>
  <c r="BK249" i="16"/>
  <c r="BJ249" i="16"/>
  <c r="BI249" i="16"/>
  <c r="BH249" i="16"/>
  <c r="BG249" i="16"/>
  <c r="BF249" i="16"/>
  <c r="BE249" i="16"/>
  <c r="BD249" i="16"/>
  <c r="BC249" i="16"/>
  <c r="BB249" i="16"/>
  <c r="BA249" i="16"/>
  <c r="AZ249" i="16"/>
  <c r="BL249" i="16" s="1"/>
  <c r="AY249" i="16"/>
  <c r="AX249" i="16"/>
  <c r="AW249" i="16"/>
  <c r="AV249" i="16"/>
  <c r="AT249" i="16"/>
  <c r="AS249" i="16"/>
  <c r="AR249" i="16"/>
  <c r="AQ249" i="16"/>
  <c r="AP249" i="16"/>
  <c r="AO249" i="16"/>
  <c r="AN249" i="16"/>
  <c r="AM249" i="16"/>
  <c r="AL249" i="16"/>
  <c r="AK249" i="16"/>
  <c r="AJ249" i="16"/>
  <c r="AI249" i="16"/>
  <c r="AU249" i="16" s="1"/>
  <c r="AG249" i="16"/>
  <c r="P249" i="16"/>
  <c r="BK248" i="16"/>
  <c r="BJ248" i="16"/>
  <c r="BI248" i="16"/>
  <c r="BH248" i="16"/>
  <c r="BG248" i="16"/>
  <c r="BF248" i="16"/>
  <c r="BE248" i="16"/>
  <c r="BD248" i="16"/>
  <c r="BC248" i="16"/>
  <c r="BB248" i="16"/>
  <c r="BA248" i="16"/>
  <c r="AZ248" i="16"/>
  <c r="BL248" i="16" s="1"/>
  <c r="AY248" i="16"/>
  <c r="AX248" i="16"/>
  <c r="AW248" i="16"/>
  <c r="AV248" i="16"/>
  <c r="AT248" i="16"/>
  <c r="AS248" i="16"/>
  <c r="AR248" i="16"/>
  <c r="AQ248" i="16"/>
  <c r="AP248" i="16"/>
  <c r="AO248" i="16"/>
  <c r="AN248" i="16"/>
  <c r="AM248" i="16"/>
  <c r="AL248" i="16"/>
  <c r="AK248" i="16"/>
  <c r="AJ248" i="16"/>
  <c r="AI248" i="16"/>
  <c r="AU248" i="16" s="1"/>
  <c r="AG248" i="16"/>
  <c r="P248" i="16"/>
  <c r="BK247" i="16"/>
  <c r="BJ247" i="16"/>
  <c r="BI247" i="16"/>
  <c r="BH247" i="16"/>
  <c r="BG247" i="16"/>
  <c r="BF247" i="16"/>
  <c r="BE247" i="16"/>
  <c r="BD247" i="16"/>
  <c r="BC247" i="16"/>
  <c r="BB247" i="16"/>
  <c r="BA247" i="16"/>
  <c r="AZ247" i="16"/>
  <c r="BL247" i="16" s="1"/>
  <c r="AY247" i="16"/>
  <c r="AX247" i="16"/>
  <c r="AW247" i="16"/>
  <c r="AV247" i="16"/>
  <c r="AT247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U247" i="16" s="1"/>
  <c r="AG247" i="16"/>
  <c r="P247" i="16"/>
  <c r="BK246" i="16"/>
  <c r="BJ246" i="16"/>
  <c r="BI246" i="16"/>
  <c r="BH246" i="16"/>
  <c r="BG246" i="16"/>
  <c r="BF246" i="16"/>
  <c r="BE246" i="16"/>
  <c r="BD246" i="16"/>
  <c r="BC246" i="16"/>
  <c r="BB246" i="16"/>
  <c r="BA246" i="16"/>
  <c r="AZ246" i="16"/>
  <c r="BL246" i="16" s="1"/>
  <c r="AY246" i="16"/>
  <c r="AX246" i="16"/>
  <c r="AW246" i="16"/>
  <c r="AV246" i="16"/>
  <c r="AT246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U246" i="16" s="1"/>
  <c r="AG246" i="16"/>
  <c r="P246" i="16"/>
  <c r="BK245" i="16"/>
  <c r="BJ245" i="16"/>
  <c r="BI245" i="16"/>
  <c r="BH245" i="16"/>
  <c r="BG245" i="16"/>
  <c r="BF245" i="16"/>
  <c r="BE245" i="16"/>
  <c r="BD245" i="16"/>
  <c r="BC245" i="16"/>
  <c r="BB245" i="16"/>
  <c r="BA245" i="16"/>
  <c r="AZ245" i="16"/>
  <c r="BL245" i="16" s="1"/>
  <c r="AY245" i="16"/>
  <c r="AX245" i="16"/>
  <c r="AW245" i="16"/>
  <c r="AV245" i="16"/>
  <c r="AT245" i="16"/>
  <c r="AS245" i="16"/>
  <c r="AR245" i="16"/>
  <c r="AQ245" i="16"/>
  <c r="AP245" i="16"/>
  <c r="AO245" i="16"/>
  <c r="AN245" i="16"/>
  <c r="AM245" i="16"/>
  <c r="AL245" i="16"/>
  <c r="AK245" i="16"/>
  <c r="AJ245" i="16"/>
  <c r="AI245" i="16"/>
  <c r="AU245" i="16" s="1"/>
  <c r="AG245" i="16"/>
  <c r="P245" i="16"/>
  <c r="BK244" i="16"/>
  <c r="BJ244" i="16"/>
  <c r="BI244" i="16"/>
  <c r="BH244" i="16"/>
  <c r="BG244" i="16"/>
  <c r="BF244" i="16"/>
  <c r="BE244" i="16"/>
  <c r="BD244" i="16"/>
  <c r="BC244" i="16"/>
  <c r="BB244" i="16"/>
  <c r="BA244" i="16"/>
  <c r="AZ244" i="16"/>
  <c r="BL244" i="16" s="1"/>
  <c r="AY244" i="16"/>
  <c r="AX244" i="16"/>
  <c r="AW244" i="16"/>
  <c r="AV244" i="16"/>
  <c r="AT244" i="16"/>
  <c r="AS244" i="16"/>
  <c r="AR244" i="16"/>
  <c r="AQ244" i="16"/>
  <c r="AP244" i="16"/>
  <c r="AO244" i="16"/>
  <c r="AN244" i="16"/>
  <c r="AM244" i="16"/>
  <c r="AL244" i="16"/>
  <c r="AK244" i="16"/>
  <c r="AJ244" i="16"/>
  <c r="AI244" i="16"/>
  <c r="AU244" i="16" s="1"/>
  <c r="AG244" i="16"/>
  <c r="P244" i="16"/>
  <c r="BK243" i="16"/>
  <c r="BJ243" i="16"/>
  <c r="BI243" i="16"/>
  <c r="BH243" i="16"/>
  <c r="BG243" i="16"/>
  <c r="BF243" i="16"/>
  <c r="BE243" i="16"/>
  <c r="BD243" i="16"/>
  <c r="BC243" i="16"/>
  <c r="BB243" i="16"/>
  <c r="BA243" i="16"/>
  <c r="AZ243" i="16"/>
  <c r="BL243" i="16" s="1"/>
  <c r="AY243" i="16"/>
  <c r="AX243" i="16"/>
  <c r="AW243" i="16"/>
  <c r="AV243" i="16"/>
  <c r="AT243" i="16"/>
  <c r="AS243" i="16"/>
  <c r="AR243" i="16"/>
  <c r="AQ243" i="16"/>
  <c r="AP243" i="16"/>
  <c r="AO243" i="16"/>
  <c r="AN243" i="16"/>
  <c r="AM243" i="16"/>
  <c r="AL243" i="16"/>
  <c r="AK243" i="16"/>
  <c r="AJ243" i="16"/>
  <c r="AI243" i="16"/>
  <c r="AU243" i="16" s="1"/>
  <c r="AG243" i="16"/>
  <c r="P243" i="16"/>
  <c r="BK242" i="16"/>
  <c r="BJ242" i="16"/>
  <c r="BI242" i="16"/>
  <c r="BH242" i="16"/>
  <c r="BG242" i="16"/>
  <c r="BF242" i="16"/>
  <c r="BE242" i="16"/>
  <c r="BD242" i="16"/>
  <c r="BC242" i="16"/>
  <c r="BB242" i="16"/>
  <c r="BA242" i="16"/>
  <c r="AZ242" i="16"/>
  <c r="BL242" i="16" s="1"/>
  <c r="AY242" i="16"/>
  <c r="AX242" i="16"/>
  <c r="AW242" i="16"/>
  <c r="AV242" i="16"/>
  <c r="AT242" i="16"/>
  <c r="AS242" i="16"/>
  <c r="AR242" i="16"/>
  <c r="AQ242" i="16"/>
  <c r="AP242" i="16"/>
  <c r="AO242" i="16"/>
  <c r="AN242" i="16"/>
  <c r="AM242" i="16"/>
  <c r="AL242" i="16"/>
  <c r="AK242" i="16"/>
  <c r="AJ242" i="16"/>
  <c r="AI242" i="16"/>
  <c r="AU242" i="16" s="1"/>
  <c r="AG242" i="16"/>
  <c r="P242" i="16"/>
  <c r="BK241" i="16"/>
  <c r="BJ241" i="16"/>
  <c r="BI241" i="16"/>
  <c r="BH241" i="16"/>
  <c r="BG241" i="16"/>
  <c r="BF241" i="16"/>
  <c r="BE241" i="16"/>
  <c r="BD241" i="16"/>
  <c r="BC241" i="16"/>
  <c r="BB241" i="16"/>
  <c r="BA241" i="16"/>
  <c r="AZ241" i="16"/>
  <c r="BL241" i="16" s="1"/>
  <c r="AY241" i="16"/>
  <c r="AX241" i="16"/>
  <c r="AW241" i="16"/>
  <c r="AV241" i="16"/>
  <c r="AT241" i="16"/>
  <c r="AS241" i="16"/>
  <c r="AR241" i="16"/>
  <c r="AQ241" i="16"/>
  <c r="AP241" i="16"/>
  <c r="AO241" i="16"/>
  <c r="AN241" i="16"/>
  <c r="AM241" i="16"/>
  <c r="AL241" i="16"/>
  <c r="AK241" i="16"/>
  <c r="AJ241" i="16"/>
  <c r="AI241" i="16"/>
  <c r="AU241" i="16" s="1"/>
  <c r="AG241" i="16"/>
  <c r="P241" i="16"/>
  <c r="BK240" i="16"/>
  <c r="BJ240" i="16"/>
  <c r="BI240" i="16"/>
  <c r="BH240" i="16"/>
  <c r="BG240" i="16"/>
  <c r="BF240" i="16"/>
  <c r="BE240" i="16"/>
  <c r="BD240" i="16"/>
  <c r="BC240" i="16"/>
  <c r="BB240" i="16"/>
  <c r="BA240" i="16"/>
  <c r="AZ240" i="16"/>
  <c r="BL240" i="16" s="1"/>
  <c r="AY240" i="16"/>
  <c r="AX240" i="16"/>
  <c r="AW240" i="16"/>
  <c r="AV240" i="16"/>
  <c r="AT240" i="16"/>
  <c r="AS240" i="16"/>
  <c r="AR240" i="16"/>
  <c r="AQ240" i="16"/>
  <c r="AP240" i="16"/>
  <c r="AO240" i="16"/>
  <c r="AN240" i="16"/>
  <c r="AM240" i="16"/>
  <c r="AL240" i="16"/>
  <c r="AK240" i="16"/>
  <c r="AJ240" i="16"/>
  <c r="AI240" i="16"/>
  <c r="AU240" i="16" s="1"/>
  <c r="AG240" i="16"/>
  <c r="P240" i="16"/>
  <c r="BK239" i="16"/>
  <c r="BJ239" i="16"/>
  <c r="BI239" i="16"/>
  <c r="BH239" i="16"/>
  <c r="BG239" i="16"/>
  <c r="BF239" i="16"/>
  <c r="BE239" i="16"/>
  <c r="BD239" i="16"/>
  <c r="BC239" i="16"/>
  <c r="BB239" i="16"/>
  <c r="BA239" i="16"/>
  <c r="AZ239" i="16"/>
  <c r="BL239" i="16" s="1"/>
  <c r="AY239" i="16"/>
  <c r="AX239" i="16"/>
  <c r="AW239" i="16"/>
  <c r="AV239" i="16"/>
  <c r="AT239" i="16"/>
  <c r="AS239" i="16"/>
  <c r="AR239" i="16"/>
  <c r="AQ239" i="16"/>
  <c r="AP239" i="16"/>
  <c r="AO239" i="16"/>
  <c r="AN239" i="16"/>
  <c r="AM239" i="16"/>
  <c r="AL239" i="16"/>
  <c r="AK239" i="16"/>
  <c r="AJ239" i="16"/>
  <c r="AI239" i="16"/>
  <c r="AU239" i="16" s="1"/>
  <c r="AG239" i="16"/>
  <c r="P239" i="16"/>
  <c r="BK238" i="16"/>
  <c r="BJ238" i="16"/>
  <c r="BI238" i="16"/>
  <c r="BH238" i="16"/>
  <c r="BG238" i="16"/>
  <c r="BF238" i="16"/>
  <c r="BE238" i="16"/>
  <c r="BD238" i="16"/>
  <c r="BC238" i="16"/>
  <c r="BB238" i="16"/>
  <c r="BA238" i="16"/>
  <c r="AZ238" i="16"/>
  <c r="BL238" i="16" s="1"/>
  <c r="AY238" i="16"/>
  <c r="AX238" i="16"/>
  <c r="AW238" i="16"/>
  <c r="AV238" i="16"/>
  <c r="AT238" i="16"/>
  <c r="AS238" i="16"/>
  <c r="AR238" i="16"/>
  <c r="AQ238" i="16"/>
  <c r="AP238" i="16"/>
  <c r="AO238" i="16"/>
  <c r="AN238" i="16"/>
  <c r="AM238" i="16"/>
  <c r="AL238" i="16"/>
  <c r="AK238" i="16"/>
  <c r="AJ238" i="16"/>
  <c r="AI238" i="16"/>
  <c r="AU238" i="16" s="1"/>
  <c r="AG238" i="16"/>
  <c r="P238" i="16"/>
  <c r="BK237" i="16"/>
  <c r="BJ237" i="16"/>
  <c r="BI237" i="16"/>
  <c r="BH237" i="16"/>
  <c r="BG237" i="16"/>
  <c r="BF237" i="16"/>
  <c r="BE237" i="16"/>
  <c r="BD237" i="16"/>
  <c r="BC237" i="16"/>
  <c r="BB237" i="16"/>
  <c r="BA237" i="16"/>
  <c r="AZ237" i="16"/>
  <c r="BL237" i="16" s="1"/>
  <c r="AY237" i="16"/>
  <c r="AX237" i="16"/>
  <c r="AW237" i="16"/>
  <c r="AV237" i="16"/>
  <c r="AT237" i="16"/>
  <c r="AS237" i="16"/>
  <c r="AR237" i="16"/>
  <c r="AQ237" i="16"/>
  <c r="AP237" i="16"/>
  <c r="AO237" i="16"/>
  <c r="AN237" i="16"/>
  <c r="AM237" i="16"/>
  <c r="AL237" i="16"/>
  <c r="AK237" i="16"/>
  <c r="AJ237" i="16"/>
  <c r="AI237" i="16"/>
  <c r="AU237" i="16" s="1"/>
  <c r="AG237" i="16"/>
  <c r="P237" i="16"/>
  <c r="BK236" i="16"/>
  <c r="BJ236" i="16"/>
  <c r="BI236" i="16"/>
  <c r="BH236" i="16"/>
  <c r="BG236" i="16"/>
  <c r="BF236" i="16"/>
  <c r="BE236" i="16"/>
  <c r="BD236" i="16"/>
  <c r="BC236" i="16"/>
  <c r="BB236" i="16"/>
  <c r="BA236" i="16"/>
  <c r="AZ236" i="16"/>
  <c r="BL236" i="16" s="1"/>
  <c r="AY236" i="16"/>
  <c r="AX236" i="16"/>
  <c r="AW236" i="16"/>
  <c r="AV236" i="16"/>
  <c r="AT236" i="16"/>
  <c r="AS236" i="16"/>
  <c r="AR236" i="16"/>
  <c r="AQ236" i="16"/>
  <c r="AP236" i="16"/>
  <c r="AO236" i="16"/>
  <c r="AN236" i="16"/>
  <c r="AM236" i="16"/>
  <c r="AL236" i="16"/>
  <c r="AK236" i="16"/>
  <c r="AJ236" i="16"/>
  <c r="AI236" i="16"/>
  <c r="AU236" i="16" s="1"/>
  <c r="AG236" i="16"/>
  <c r="P236" i="16"/>
  <c r="BK235" i="16"/>
  <c r="BJ235" i="16"/>
  <c r="BI235" i="16"/>
  <c r="BH235" i="16"/>
  <c r="BG235" i="16"/>
  <c r="BF235" i="16"/>
  <c r="BE235" i="16"/>
  <c r="BD235" i="16"/>
  <c r="BC235" i="16"/>
  <c r="BB235" i="16"/>
  <c r="BA235" i="16"/>
  <c r="AZ235" i="16"/>
  <c r="BL235" i="16" s="1"/>
  <c r="AY235" i="16"/>
  <c r="AX235" i="16"/>
  <c r="AW235" i="16"/>
  <c r="AV235" i="16"/>
  <c r="AT235" i="16"/>
  <c r="AS235" i="16"/>
  <c r="AR235" i="16"/>
  <c r="AQ235" i="16"/>
  <c r="AP235" i="16"/>
  <c r="AO235" i="16"/>
  <c r="AN235" i="16"/>
  <c r="AM235" i="16"/>
  <c r="AL235" i="16"/>
  <c r="AK235" i="16"/>
  <c r="AJ235" i="16"/>
  <c r="AI235" i="16"/>
  <c r="AU235" i="16" s="1"/>
  <c r="AG235" i="16"/>
  <c r="P235" i="16"/>
  <c r="BK234" i="16"/>
  <c r="BJ234" i="16"/>
  <c r="BI234" i="16"/>
  <c r="BH234" i="16"/>
  <c r="BG234" i="16"/>
  <c r="BF234" i="16"/>
  <c r="BE234" i="16"/>
  <c r="BD234" i="16"/>
  <c r="BC234" i="16"/>
  <c r="BB234" i="16"/>
  <c r="BA234" i="16"/>
  <c r="AZ234" i="16"/>
  <c r="BL234" i="16" s="1"/>
  <c r="AY234" i="16"/>
  <c r="AX234" i="16"/>
  <c r="AW234" i="16"/>
  <c r="AV234" i="16"/>
  <c r="AT234" i="16"/>
  <c r="AS234" i="16"/>
  <c r="AR234" i="16"/>
  <c r="AQ234" i="16"/>
  <c r="AP234" i="16"/>
  <c r="AO234" i="16"/>
  <c r="AN234" i="16"/>
  <c r="AM234" i="16"/>
  <c r="AL234" i="16"/>
  <c r="AK234" i="16"/>
  <c r="AJ234" i="16"/>
  <c r="AI234" i="16"/>
  <c r="AU234" i="16" s="1"/>
  <c r="AG234" i="16"/>
  <c r="P234" i="16"/>
  <c r="BK233" i="16"/>
  <c r="BJ233" i="16"/>
  <c r="BI233" i="16"/>
  <c r="BH233" i="16"/>
  <c r="BG233" i="16"/>
  <c r="BF233" i="16"/>
  <c r="BE233" i="16"/>
  <c r="BD233" i="16"/>
  <c r="BC233" i="16"/>
  <c r="BB233" i="16"/>
  <c r="BA233" i="16"/>
  <c r="AZ233" i="16"/>
  <c r="BL233" i="16" s="1"/>
  <c r="AY233" i="16"/>
  <c r="AX233" i="16"/>
  <c r="AW233" i="16"/>
  <c r="AV233" i="16"/>
  <c r="AT233" i="16"/>
  <c r="AS233" i="16"/>
  <c r="AR233" i="16"/>
  <c r="AQ233" i="16"/>
  <c r="AP233" i="16"/>
  <c r="AO233" i="16"/>
  <c r="AN233" i="16"/>
  <c r="AM233" i="16"/>
  <c r="AL233" i="16"/>
  <c r="AK233" i="16"/>
  <c r="AJ233" i="16"/>
  <c r="AI233" i="16"/>
  <c r="AU233" i="16" s="1"/>
  <c r="AG233" i="16"/>
  <c r="P233" i="16"/>
  <c r="BK232" i="16"/>
  <c r="BJ232" i="16"/>
  <c r="BI232" i="16"/>
  <c r="BH232" i="16"/>
  <c r="BG232" i="16"/>
  <c r="BF232" i="16"/>
  <c r="BE232" i="16"/>
  <c r="BD232" i="16"/>
  <c r="BC232" i="16"/>
  <c r="BB232" i="16"/>
  <c r="BA232" i="16"/>
  <c r="AZ232" i="16"/>
  <c r="BL232" i="16" s="1"/>
  <c r="AY232" i="16"/>
  <c r="AX232" i="16"/>
  <c r="AW232" i="16"/>
  <c r="AV232" i="16"/>
  <c r="AT232" i="16"/>
  <c r="AS232" i="16"/>
  <c r="AR232" i="16"/>
  <c r="AQ232" i="16"/>
  <c r="AP232" i="16"/>
  <c r="AO232" i="16"/>
  <c r="AN232" i="16"/>
  <c r="AM232" i="16"/>
  <c r="AL232" i="16"/>
  <c r="AK232" i="16"/>
  <c r="AJ232" i="16"/>
  <c r="AI232" i="16"/>
  <c r="AU232" i="16" s="1"/>
  <c r="AG232" i="16"/>
  <c r="P232" i="16"/>
  <c r="BK231" i="16"/>
  <c r="BJ231" i="16"/>
  <c r="BI231" i="16"/>
  <c r="BH231" i="16"/>
  <c r="BG231" i="16"/>
  <c r="BF231" i="16"/>
  <c r="BE231" i="16"/>
  <c r="BD231" i="16"/>
  <c r="BC231" i="16"/>
  <c r="BB231" i="16"/>
  <c r="BA231" i="16"/>
  <c r="AZ231" i="16"/>
  <c r="BL231" i="16" s="1"/>
  <c r="AY231" i="16"/>
  <c r="AX231" i="16"/>
  <c r="AW231" i="16"/>
  <c r="AV231" i="16"/>
  <c r="AT231" i="16"/>
  <c r="AS231" i="16"/>
  <c r="AR231" i="16"/>
  <c r="AQ231" i="16"/>
  <c r="AP231" i="16"/>
  <c r="AO231" i="16"/>
  <c r="AN231" i="16"/>
  <c r="AM231" i="16"/>
  <c r="AL231" i="16"/>
  <c r="AK231" i="16"/>
  <c r="AJ231" i="16"/>
  <c r="AI231" i="16"/>
  <c r="AU231" i="16" s="1"/>
  <c r="AG231" i="16"/>
  <c r="P231" i="16"/>
  <c r="BK230" i="16"/>
  <c r="BJ230" i="16"/>
  <c r="BI230" i="16"/>
  <c r="BH230" i="16"/>
  <c r="BG230" i="16"/>
  <c r="BF230" i="16"/>
  <c r="BE230" i="16"/>
  <c r="BD230" i="16"/>
  <c r="BC230" i="16"/>
  <c r="BB230" i="16"/>
  <c r="BA230" i="16"/>
  <c r="AZ230" i="16"/>
  <c r="BL230" i="16" s="1"/>
  <c r="AY230" i="16"/>
  <c r="AX230" i="16"/>
  <c r="AW230" i="16"/>
  <c r="AV230" i="16"/>
  <c r="AT230" i="16"/>
  <c r="AS230" i="16"/>
  <c r="AR230" i="16"/>
  <c r="AQ230" i="16"/>
  <c r="AP230" i="16"/>
  <c r="AO230" i="16"/>
  <c r="AN230" i="16"/>
  <c r="AM230" i="16"/>
  <c r="AL230" i="16"/>
  <c r="AK230" i="16"/>
  <c r="AJ230" i="16"/>
  <c r="AI230" i="16"/>
  <c r="AU230" i="16" s="1"/>
  <c r="AG230" i="16"/>
  <c r="P230" i="16"/>
  <c r="BK229" i="16"/>
  <c r="BJ229" i="16"/>
  <c r="BI229" i="16"/>
  <c r="BH229" i="16"/>
  <c r="BG229" i="16"/>
  <c r="BF229" i="16"/>
  <c r="BE229" i="16"/>
  <c r="BD229" i="16"/>
  <c r="BC229" i="16"/>
  <c r="BB229" i="16"/>
  <c r="BA229" i="16"/>
  <c r="AZ229" i="16"/>
  <c r="BL229" i="16" s="1"/>
  <c r="AY229" i="16"/>
  <c r="AX229" i="16"/>
  <c r="AW229" i="16"/>
  <c r="AV229" i="16"/>
  <c r="AT229" i="16"/>
  <c r="AS229" i="16"/>
  <c r="AR229" i="16"/>
  <c r="AQ229" i="16"/>
  <c r="AP229" i="16"/>
  <c r="AO229" i="16"/>
  <c r="AN229" i="16"/>
  <c r="AM229" i="16"/>
  <c r="AL229" i="16"/>
  <c r="AK229" i="16"/>
  <c r="AJ229" i="16"/>
  <c r="AI229" i="16"/>
  <c r="AU229" i="16" s="1"/>
  <c r="AG229" i="16"/>
  <c r="P229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BL228" i="16" s="1"/>
  <c r="AY228" i="16"/>
  <c r="AX228" i="16"/>
  <c r="AW228" i="16"/>
  <c r="AV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U228" i="16" s="1"/>
  <c r="AG228" i="16"/>
  <c r="P228" i="16"/>
  <c r="BK227" i="16"/>
  <c r="BJ227" i="16"/>
  <c r="BI227" i="16"/>
  <c r="BH227" i="16"/>
  <c r="BG227" i="16"/>
  <c r="BF227" i="16"/>
  <c r="BE227" i="16"/>
  <c r="BD227" i="16"/>
  <c r="BC227" i="16"/>
  <c r="BB227" i="16"/>
  <c r="BA227" i="16"/>
  <c r="AZ227" i="16"/>
  <c r="BL227" i="16" s="1"/>
  <c r="AY227" i="16"/>
  <c r="AX227" i="16"/>
  <c r="AW227" i="16"/>
  <c r="AV227" i="16"/>
  <c r="AT227" i="16"/>
  <c r="AS227" i="16"/>
  <c r="AR227" i="16"/>
  <c r="AQ227" i="16"/>
  <c r="AP227" i="16"/>
  <c r="AO227" i="16"/>
  <c r="AN227" i="16"/>
  <c r="AM227" i="16"/>
  <c r="AL227" i="16"/>
  <c r="AK227" i="16"/>
  <c r="AJ227" i="16"/>
  <c r="AI227" i="16"/>
  <c r="AU227" i="16" s="1"/>
  <c r="AG227" i="16"/>
  <c r="P227" i="16"/>
  <c r="BK226" i="16"/>
  <c r="BJ226" i="16"/>
  <c r="BI226" i="16"/>
  <c r="BH226" i="16"/>
  <c r="BG226" i="16"/>
  <c r="BF226" i="16"/>
  <c r="BE226" i="16"/>
  <c r="BD226" i="16"/>
  <c r="BC226" i="16"/>
  <c r="BB226" i="16"/>
  <c r="BA226" i="16"/>
  <c r="AZ226" i="16"/>
  <c r="BL226" i="16" s="1"/>
  <c r="AY226" i="16"/>
  <c r="AX226" i="16"/>
  <c r="AW226" i="16"/>
  <c r="AV226" i="16"/>
  <c r="AT226" i="16"/>
  <c r="AS226" i="16"/>
  <c r="AR226" i="16"/>
  <c r="AQ226" i="16"/>
  <c r="AP226" i="16"/>
  <c r="AO226" i="16"/>
  <c r="AN226" i="16"/>
  <c r="AM226" i="16"/>
  <c r="AL226" i="16"/>
  <c r="AK226" i="16"/>
  <c r="AJ226" i="16"/>
  <c r="AI226" i="16"/>
  <c r="AU226" i="16" s="1"/>
  <c r="AG226" i="16"/>
  <c r="P226" i="16"/>
  <c r="BK225" i="16"/>
  <c r="BJ225" i="16"/>
  <c r="BI225" i="16"/>
  <c r="BH225" i="16"/>
  <c r="BG225" i="16"/>
  <c r="BF225" i="16"/>
  <c r="BE225" i="16"/>
  <c r="BD225" i="16"/>
  <c r="BC225" i="16"/>
  <c r="BB225" i="16"/>
  <c r="BA225" i="16"/>
  <c r="AZ225" i="16"/>
  <c r="BL225" i="16" s="1"/>
  <c r="AY225" i="16"/>
  <c r="AX225" i="16"/>
  <c r="AW225" i="16"/>
  <c r="AV225" i="16"/>
  <c r="AT225" i="16"/>
  <c r="AS225" i="16"/>
  <c r="AR225" i="16"/>
  <c r="AQ225" i="16"/>
  <c r="AP225" i="16"/>
  <c r="AO225" i="16"/>
  <c r="AN225" i="16"/>
  <c r="AM225" i="16"/>
  <c r="AL225" i="16"/>
  <c r="AK225" i="16"/>
  <c r="AJ225" i="16"/>
  <c r="AI225" i="16"/>
  <c r="AU225" i="16" s="1"/>
  <c r="AG225" i="16"/>
  <c r="P225" i="16"/>
  <c r="BK224" i="16"/>
  <c r="BJ224" i="16"/>
  <c r="BI224" i="16"/>
  <c r="BH224" i="16"/>
  <c r="BG224" i="16"/>
  <c r="BF224" i="16"/>
  <c r="BE224" i="16"/>
  <c r="BD224" i="16"/>
  <c r="BC224" i="16"/>
  <c r="BB224" i="16"/>
  <c r="BA224" i="16"/>
  <c r="AZ224" i="16"/>
  <c r="BL224" i="16" s="1"/>
  <c r="AY224" i="16"/>
  <c r="AX224" i="16"/>
  <c r="AW224" i="16"/>
  <c r="AV224" i="16"/>
  <c r="AT224" i="16"/>
  <c r="AS224" i="16"/>
  <c r="AR224" i="16"/>
  <c r="AQ224" i="16"/>
  <c r="AP224" i="16"/>
  <c r="AO224" i="16"/>
  <c r="AN224" i="16"/>
  <c r="AM224" i="16"/>
  <c r="AL224" i="16"/>
  <c r="AK224" i="16"/>
  <c r="AJ224" i="16"/>
  <c r="AI224" i="16"/>
  <c r="AU224" i="16" s="1"/>
  <c r="AG224" i="16"/>
  <c r="P224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AY223" i="16"/>
  <c r="AX223" i="16"/>
  <c r="AW223" i="16"/>
  <c r="AV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U223" i="16" s="1"/>
  <c r="AG223" i="16"/>
  <c r="P223" i="16"/>
  <c r="BK222" i="16"/>
  <c r="BJ222" i="16"/>
  <c r="BI222" i="16"/>
  <c r="BH222" i="16"/>
  <c r="BG222" i="16"/>
  <c r="BF222" i="16"/>
  <c r="BE222" i="16"/>
  <c r="BD222" i="16"/>
  <c r="BC222" i="16"/>
  <c r="BB222" i="16"/>
  <c r="BA222" i="16"/>
  <c r="AZ222" i="16"/>
  <c r="BL222" i="16" s="1"/>
  <c r="AY222" i="16"/>
  <c r="AX222" i="16"/>
  <c r="AW222" i="16"/>
  <c r="AV222" i="16"/>
  <c r="AT222" i="16"/>
  <c r="AS222" i="16"/>
  <c r="AR222" i="16"/>
  <c r="AQ222" i="16"/>
  <c r="AP222" i="16"/>
  <c r="AO222" i="16"/>
  <c r="AN222" i="16"/>
  <c r="AM222" i="16"/>
  <c r="AL222" i="16"/>
  <c r="AK222" i="16"/>
  <c r="AJ222" i="16"/>
  <c r="AI222" i="16"/>
  <c r="AU222" i="16" s="1"/>
  <c r="AG222" i="16"/>
  <c r="P222" i="16"/>
  <c r="BK221" i="16"/>
  <c r="BJ221" i="16"/>
  <c r="BI221" i="16"/>
  <c r="BH221" i="16"/>
  <c r="BG221" i="16"/>
  <c r="BF221" i="16"/>
  <c r="BE221" i="16"/>
  <c r="BD221" i="16"/>
  <c r="BC221" i="16"/>
  <c r="BB221" i="16"/>
  <c r="BA221" i="16"/>
  <c r="AZ221" i="16"/>
  <c r="BL221" i="16" s="1"/>
  <c r="AY221" i="16"/>
  <c r="AX221" i="16"/>
  <c r="AW221" i="16"/>
  <c r="AV221" i="16"/>
  <c r="AT221" i="16"/>
  <c r="AS221" i="16"/>
  <c r="AR221" i="16"/>
  <c r="AQ221" i="16"/>
  <c r="AP221" i="16"/>
  <c r="AO221" i="16"/>
  <c r="AN221" i="16"/>
  <c r="AM221" i="16"/>
  <c r="AL221" i="16"/>
  <c r="AK221" i="16"/>
  <c r="AJ221" i="16"/>
  <c r="AI221" i="16"/>
  <c r="AU221" i="16" s="1"/>
  <c r="AG221" i="16"/>
  <c r="P221" i="16"/>
  <c r="BK220" i="16"/>
  <c r="BJ220" i="16"/>
  <c r="BI220" i="16"/>
  <c r="BH220" i="16"/>
  <c r="BG220" i="16"/>
  <c r="BF220" i="16"/>
  <c r="BE220" i="16"/>
  <c r="BD220" i="16"/>
  <c r="BC220" i="16"/>
  <c r="BB220" i="16"/>
  <c r="BA220" i="16"/>
  <c r="AZ220" i="16"/>
  <c r="AY220" i="16"/>
  <c r="AX220" i="16"/>
  <c r="AW220" i="16"/>
  <c r="AV220" i="16"/>
  <c r="AT220" i="16"/>
  <c r="AS220" i="16"/>
  <c r="AR220" i="16"/>
  <c r="AQ220" i="16"/>
  <c r="AP220" i="16"/>
  <c r="AO220" i="16"/>
  <c r="AN220" i="16"/>
  <c r="AM220" i="16"/>
  <c r="AL220" i="16"/>
  <c r="AK220" i="16"/>
  <c r="AJ220" i="16"/>
  <c r="AI220" i="16"/>
  <c r="AU220" i="16" s="1"/>
  <c r="AG220" i="16"/>
  <c r="P220" i="16"/>
  <c r="BK219" i="16"/>
  <c r="BJ219" i="16"/>
  <c r="BI219" i="16"/>
  <c r="BH219" i="16"/>
  <c r="BG219" i="16"/>
  <c r="BF219" i="16"/>
  <c r="BE219" i="16"/>
  <c r="BD219" i="16"/>
  <c r="BC219" i="16"/>
  <c r="BB219" i="16"/>
  <c r="BA219" i="16"/>
  <c r="AZ219" i="16"/>
  <c r="AY219" i="16"/>
  <c r="AX219" i="16"/>
  <c r="AW219" i="16"/>
  <c r="AV219" i="16"/>
  <c r="AT219" i="16"/>
  <c r="AS219" i="16"/>
  <c r="AR219" i="16"/>
  <c r="AQ219" i="16"/>
  <c r="AP219" i="16"/>
  <c r="AO219" i="16"/>
  <c r="AN219" i="16"/>
  <c r="AM219" i="16"/>
  <c r="AL219" i="16"/>
  <c r="AK219" i="16"/>
  <c r="AJ219" i="16"/>
  <c r="AI219" i="16"/>
  <c r="AU219" i="16" s="1"/>
  <c r="AG219" i="16"/>
  <c r="P219" i="16"/>
  <c r="BK218" i="16"/>
  <c r="BJ218" i="16"/>
  <c r="BI218" i="16"/>
  <c r="BH218" i="16"/>
  <c r="BG218" i="16"/>
  <c r="BF218" i="16"/>
  <c r="BE218" i="16"/>
  <c r="BD218" i="16"/>
  <c r="BC218" i="16"/>
  <c r="BB218" i="16"/>
  <c r="BA218" i="16"/>
  <c r="AZ218" i="16"/>
  <c r="BL218" i="16" s="1"/>
  <c r="AY218" i="16"/>
  <c r="AX218" i="16"/>
  <c r="AW218" i="16"/>
  <c r="AV218" i="16"/>
  <c r="AT218" i="16"/>
  <c r="AS218" i="16"/>
  <c r="AR218" i="16"/>
  <c r="AQ218" i="16"/>
  <c r="AP218" i="16"/>
  <c r="AO218" i="16"/>
  <c r="AN218" i="16"/>
  <c r="AM218" i="16"/>
  <c r="AL218" i="16"/>
  <c r="AK218" i="16"/>
  <c r="AJ218" i="16"/>
  <c r="AI218" i="16"/>
  <c r="AU218" i="16" s="1"/>
  <c r="AG218" i="16"/>
  <c r="P218" i="16"/>
  <c r="BK217" i="16"/>
  <c r="BJ217" i="16"/>
  <c r="BI217" i="16"/>
  <c r="BH217" i="16"/>
  <c r="BG217" i="16"/>
  <c r="BF217" i="16"/>
  <c r="BE217" i="16"/>
  <c r="BD217" i="16"/>
  <c r="BC217" i="16"/>
  <c r="BB217" i="16"/>
  <c r="BA217" i="16"/>
  <c r="AZ217" i="16"/>
  <c r="BL217" i="16" s="1"/>
  <c r="AY217" i="16"/>
  <c r="AX217" i="16"/>
  <c r="AW217" i="16"/>
  <c r="AV217" i="16"/>
  <c r="AT217" i="16"/>
  <c r="AS217" i="16"/>
  <c r="AR217" i="16"/>
  <c r="AQ217" i="16"/>
  <c r="AP217" i="16"/>
  <c r="AO217" i="16"/>
  <c r="AN217" i="16"/>
  <c r="AM217" i="16"/>
  <c r="AL217" i="16"/>
  <c r="AK217" i="16"/>
  <c r="AJ217" i="16"/>
  <c r="AI217" i="16"/>
  <c r="AU217" i="16" s="1"/>
  <c r="AG217" i="16"/>
  <c r="P217" i="16"/>
  <c r="BK216" i="16"/>
  <c r="BJ216" i="16"/>
  <c r="BI216" i="16"/>
  <c r="BH216" i="16"/>
  <c r="BG216" i="16"/>
  <c r="BF216" i="16"/>
  <c r="BE216" i="16"/>
  <c r="BD216" i="16"/>
  <c r="BC216" i="16"/>
  <c r="BB216" i="16"/>
  <c r="BA216" i="16"/>
  <c r="AZ216" i="16"/>
  <c r="AY216" i="16"/>
  <c r="AX216" i="16"/>
  <c r="AW216" i="16"/>
  <c r="AV216" i="16"/>
  <c r="AT216" i="16"/>
  <c r="AS216" i="16"/>
  <c r="AR216" i="16"/>
  <c r="AQ216" i="16"/>
  <c r="AP216" i="16"/>
  <c r="AO216" i="16"/>
  <c r="AN216" i="16"/>
  <c r="AM216" i="16"/>
  <c r="AL216" i="16"/>
  <c r="AK216" i="16"/>
  <c r="AJ216" i="16"/>
  <c r="AI216" i="16"/>
  <c r="AU216" i="16" s="1"/>
  <c r="AG216" i="16"/>
  <c r="P216" i="16"/>
  <c r="BK215" i="16"/>
  <c r="BJ215" i="16"/>
  <c r="BI215" i="16"/>
  <c r="BH215" i="16"/>
  <c r="BG215" i="16"/>
  <c r="BF215" i="16"/>
  <c r="BE215" i="16"/>
  <c r="BD215" i="16"/>
  <c r="BC215" i="16"/>
  <c r="BB215" i="16"/>
  <c r="BA215" i="16"/>
  <c r="AZ215" i="16"/>
  <c r="AY215" i="16"/>
  <c r="AX215" i="16"/>
  <c r="AW215" i="16"/>
  <c r="AV215" i="16"/>
  <c r="AT215" i="16"/>
  <c r="AS215" i="16"/>
  <c r="AR215" i="16"/>
  <c r="AQ215" i="16"/>
  <c r="AP215" i="16"/>
  <c r="AO215" i="16"/>
  <c r="AN215" i="16"/>
  <c r="AM215" i="16"/>
  <c r="AL215" i="16"/>
  <c r="AK215" i="16"/>
  <c r="AJ215" i="16"/>
  <c r="AI215" i="16"/>
  <c r="AU215" i="16" s="1"/>
  <c r="AG215" i="16"/>
  <c r="P215" i="16"/>
  <c r="BK214" i="16"/>
  <c r="BJ214" i="16"/>
  <c r="BI214" i="16"/>
  <c r="BH214" i="16"/>
  <c r="BG214" i="16"/>
  <c r="BF214" i="16"/>
  <c r="BE214" i="16"/>
  <c r="BD214" i="16"/>
  <c r="BC214" i="16"/>
  <c r="BB214" i="16"/>
  <c r="BA214" i="16"/>
  <c r="AZ214" i="16"/>
  <c r="AY214" i="16"/>
  <c r="AX214" i="16"/>
  <c r="AW214" i="16"/>
  <c r="AV214" i="16"/>
  <c r="AT214" i="16"/>
  <c r="AS214" i="16"/>
  <c r="AR214" i="16"/>
  <c r="AQ214" i="16"/>
  <c r="AP214" i="16"/>
  <c r="AO214" i="16"/>
  <c r="AN214" i="16"/>
  <c r="AM214" i="16"/>
  <c r="AL214" i="16"/>
  <c r="AK214" i="16"/>
  <c r="AJ214" i="16"/>
  <c r="AI214" i="16"/>
  <c r="AU214" i="16" s="1"/>
  <c r="AG214" i="16"/>
  <c r="P214" i="16"/>
  <c r="BK213" i="16"/>
  <c r="BJ213" i="16"/>
  <c r="BI213" i="16"/>
  <c r="BH213" i="16"/>
  <c r="BG213" i="16"/>
  <c r="BF213" i="16"/>
  <c r="BE213" i="16"/>
  <c r="BD213" i="16"/>
  <c r="BC213" i="16"/>
  <c r="BB213" i="16"/>
  <c r="BA213" i="16"/>
  <c r="AZ213" i="16"/>
  <c r="BL213" i="16" s="1"/>
  <c r="AY213" i="16"/>
  <c r="AX213" i="16"/>
  <c r="AW213" i="16"/>
  <c r="AV213" i="16"/>
  <c r="AT213" i="16"/>
  <c r="AS213" i="16"/>
  <c r="AR213" i="16"/>
  <c r="AQ213" i="16"/>
  <c r="AP213" i="16"/>
  <c r="AO213" i="16"/>
  <c r="AN213" i="16"/>
  <c r="AM213" i="16"/>
  <c r="AL213" i="16"/>
  <c r="AK213" i="16"/>
  <c r="AJ213" i="16"/>
  <c r="AI213" i="16"/>
  <c r="AU213" i="16" s="1"/>
  <c r="AG213" i="16"/>
  <c r="P213" i="16"/>
  <c r="BK212" i="16"/>
  <c r="BJ212" i="16"/>
  <c r="BI212" i="16"/>
  <c r="BH212" i="16"/>
  <c r="BG212" i="16"/>
  <c r="BF212" i="16"/>
  <c r="BE212" i="16"/>
  <c r="BD212" i="16"/>
  <c r="BC212" i="16"/>
  <c r="BB212" i="16"/>
  <c r="BA212" i="16"/>
  <c r="AZ212" i="16"/>
  <c r="AY212" i="16"/>
  <c r="AX212" i="16"/>
  <c r="AW212" i="16"/>
  <c r="AV212" i="16"/>
  <c r="AT212" i="16"/>
  <c r="AS212" i="16"/>
  <c r="AR212" i="16"/>
  <c r="AQ212" i="16"/>
  <c r="AP212" i="16"/>
  <c r="AO212" i="16"/>
  <c r="AN212" i="16"/>
  <c r="AM212" i="16"/>
  <c r="AL212" i="16"/>
  <c r="AK212" i="16"/>
  <c r="AJ212" i="16"/>
  <c r="AI212" i="16"/>
  <c r="AU212" i="16" s="1"/>
  <c r="AG212" i="16"/>
  <c r="P212" i="16"/>
  <c r="BK211" i="16"/>
  <c r="BJ211" i="16"/>
  <c r="BI211" i="16"/>
  <c r="BH211" i="16"/>
  <c r="BG211" i="16"/>
  <c r="BF211" i="16"/>
  <c r="BE211" i="16"/>
  <c r="BD211" i="16"/>
  <c r="BC211" i="16"/>
  <c r="BB211" i="16"/>
  <c r="BA211" i="16"/>
  <c r="AZ211" i="16"/>
  <c r="AY211" i="16"/>
  <c r="AX211" i="16"/>
  <c r="AW211" i="16"/>
  <c r="AV211" i="16"/>
  <c r="AT211" i="16"/>
  <c r="AS211" i="16"/>
  <c r="AR211" i="16"/>
  <c r="AQ211" i="16"/>
  <c r="AP211" i="16"/>
  <c r="AO211" i="16"/>
  <c r="AN211" i="16"/>
  <c r="AM211" i="16"/>
  <c r="AL211" i="16"/>
  <c r="AK211" i="16"/>
  <c r="AJ211" i="16"/>
  <c r="AI211" i="16"/>
  <c r="AU211" i="16" s="1"/>
  <c r="AG211" i="16"/>
  <c r="P211" i="16"/>
  <c r="BK210" i="16"/>
  <c r="BJ210" i="16"/>
  <c r="BI210" i="16"/>
  <c r="BH210" i="16"/>
  <c r="BG210" i="16"/>
  <c r="BF210" i="16"/>
  <c r="BE210" i="16"/>
  <c r="BD210" i="16"/>
  <c r="BC210" i="16"/>
  <c r="BB210" i="16"/>
  <c r="BA210" i="16"/>
  <c r="AZ210" i="16"/>
  <c r="AY210" i="16"/>
  <c r="AX210" i="16"/>
  <c r="AW210" i="16"/>
  <c r="AV210" i="16"/>
  <c r="AT210" i="16"/>
  <c r="AS210" i="16"/>
  <c r="AR210" i="16"/>
  <c r="AQ210" i="16"/>
  <c r="AP210" i="16"/>
  <c r="AO210" i="16"/>
  <c r="AN210" i="16"/>
  <c r="AM210" i="16"/>
  <c r="AL210" i="16"/>
  <c r="AK210" i="16"/>
  <c r="AJ210" i="16"/>
  <c r="AI210" i="16"/>
  <c r="AU210" i="16" s="1"/>
  <c r="AG210" i="16"/>
  <c r="P210" i="16"/>
  <c r="BK209" i="16"/>
  <c r="BJ209" i="16"/>
  <c r="BI209" i="16"/>
  <c r="BH209" i="16"/>
  <c r="BG209" i="16"/>
  <c r="BF209" i="16"/>
  <c r="BE209" i="16"/>
  <c r="BD209" i="16"/>
  <c r="BC209" i="16"/>
  <c r="BB209" i="16"/>
  <c r="BA209" i="16"/>
  <c r="AZ209" i="16"/>
  <c r="BL209" i="16" s="1"/>
  <c r="AY209" i="16"/>
  <c r="AX209" i="16"/>
  <c r="AW209" i="16"/>
  <c r="AV209" i="16"/>
  <c r="AT209" i="16"/>
  <c r="AS209" i="16"/>
  <c r="AR209" i="16"/>
  <c r="AQ209" i="16"/>
  <c r="AP209" i="16"/>
  <c r="AO209" i="16"/>
  <c r="AN209" i="16"/>
  <c r="AM209" i="16"/>
  <c r="AL209" i="16"/>
  <c r="AK209" i="16"/>
  <c r="AJ209" i="16"/>
  <c r="AI209" i="16"/>
  <c r="AU209" i="16" s="1"/>
  <c r="AG209" i="16"/>
  <c r="P209" i="16"/>
  <c r="BK208" i="16"/>
  <c r="BJ208" i="16"/>
  <c r="BI208" i="16"/>
  <c r="BH208" i="16"/>
  <c r="BG208" i="16"/>
  <c r="BF208" i="16"/>
  <c r="BE208" i="16"/>
  <c r="BD208" i="16"/>
  <c r="BC208" i="16"/>
  <c r="BB208" i="16"/>
  <c r="BA208" i="16"/>
  <c r="AZ208" i="16"/>
  <c r="BL208" i="16" s="1"/>
  <c r="AY208" i="16"/>
  <c r="AX208" i="16"/>
  <c r="AW208" i="16"/>
  <c r="AV208" i="16"/>
  <c r="AT208" i="16"/>
  <c r="AS208" i="16"/>
  <c r="AR208" i="16"/>
  <c r="AQ208" i="16"/>
  <c r="AP208" i="16"/>
  <c r="AO208" i="16"/>
  <c r="AN208" i="16"/>
  <c r="AM208" i="16"/>
  <c r="AL208" i="16"/>
  <c r="AK208" i="16"/>
  <c r="AJ208" i="16"/>
  <c r="AI208" i="16"/>
  <c r="AU208" i="16" s="1"/>
  <c r="AG208" i="16"/>
  <c r="P208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BL207" i="16" s="1"/>
  <c r="AY207" i="16"/>
  <c r="AX207" i="16"/>
  <c r="AW207" i="16"/>
  <c r="AV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U207" i="16" s="1"/>
  <c r="AG207" i="16"/>
  <c r="P207" i="16"/>
  <c r="BK206" i="16"/>
  <c r="BJ206" i="16"/>
  <c r="BI206" i="16"/>
  <c r="BH206" i="16"/>
  <c r="BG206" i="16"/>
  <c r="BF206" i="16"/>
  <c r="BE206" i="16"/>
  <c r="BD206" i="16"/>
  <c r="BC206" i="16"/>
  <c r="BB206" i="16"/>
  <c r="BA206" i="16"/>
  <c r="AZ206" i="16"/>
  <c r="BL206" i="16" s="1"/>
  <c r="AY206" i="16"/>
  <c r="AX206" i="16"/>
  <c r="AW206" i="16"/>
  <c r="AV206" i="16"/>
  <c r="AT206" i="16"/>
  <c r="AS206" i="16"/>
  <c r="AR206" i="16"/>
  <c r="AQ206" i="16"/>
  <c r="AP206" i="16"/>
  <c r="AO206" i="16"/>
  <c r="AN206" i="16"/>
  <c r="AM206" i="16"/>
  <c r="AL206" i="16"/>
  <c r="AK206" i="16"/>
  <c r="AJ206" i="16"/>
  <c r="AI206" i="16"/>
  <c r="AU206" i="16" s="1"/>
  <c r="AG206" i="16"/>
  <c r="P206" i="16"/>
  <c r="BK205" i="16"/>
  <c r="BJ205" i="16"/>
  <c r="BI205" i="16"/>
  <c r="BH205" i="16"/>
  <c r="BG205" i="16"/>
  <c r="BF205" i="16"/>
  <c r="BE205" i="16"/>
  <c r="BD205" i="16"/>
  <c r="BC205" i="16"/>
  <c r="BB205" i="16"/>
  <c r="BA205" i="16"/>
  <c r="AZ205" i="16"/>
  <c r="BL205" i="16" s="1"/>
  <c r="AY205" i="16"/>
  <c r="AX205" i="16"/>
  <c r="AW205" i="16"/>
  <c r="AV205" i="16"/>
  <c r="AT205" i="16"/>
  <c r="AS205" i="16"/>
  <c r="AR205" i="16"/>
  <c r="AQ205" i="16"/>
  <c r="AP205" i="16"/>
  <c r="AO205" i="16"/>
  <c r="AN205" i="16"/>
  <c r="AM205" i="16"/>
  <c r="AL205" i="16"/>
  <c r="AK205" i="16"/>
  <c r="AJ205" i="16"/>
  <c r="AI205" i="16"/>
  <c r="AU205" i="16" s="1"/>
  <c r="AG205" i="16"/>
  <c r="P205" i="16"/>
  <c r="BK204" i="16"/>
  <c r="BJ204" i="16"/>
  <c r="BI204" i="16"/>
  <c r="BH204" i="16"/>
  <c r="BG204" i="16"/>
  <c r="BF204" i="16"/>
  <c r="BE204" i="16"/>
  <c r="BD204" i="16"/>
  <c r="BC204" i="16"/>
  <c r="BB204" i="16"/>
  <c r="BA204" i="16"/>
  <c r="AZ204" i="16"/>
  <c r="BL204" i="16" s="1"/>
  <c r="AY204" i="16"/>
  <c r="AX204" i="16"/>
  <c r="AW204" i="16"/>
  <c r="AV204" i="16"/>
  <c r="AT204" i="16"/>
  <c r="AS204" i="16"/>
  <c r="AR204" i="16"/>
  <c r="AQ204" i="16"/>
  <c r="AP204" i="16"/>
  <c r="AO204" i="16"/>
  <c r="AN204" i="16"/>
  <c r="AM204" i="16"/>
  <c r="AL204" i="16"/>
  <c r="AK204" i="16"/>
  <c r="AJ204" i="16"/>
  <c r="AI204" i="16"/>
  <c r="AU204" i="16" s="1"/>
  <c r="AG204" i="16"/>
  <c r="P204" i="16"/>
  <c r="BK203" i="16"/>
  <c r="BJ203" i="16"/>
  <c r="BI203" i="16"/>
  <c r="BH203" i="16"/>
  <c r="BG203" i="16"/>
  <c r="BF203" i="16"/>
  <c r="BE203" i="16"/>
  <c r="BD203" i="16"/>
  <c r="BC203" i="16"/>
  <c r="BB203" i="16"/>
  <c r="BA203" i="16"/>
  <c r="AZ203" i="16"/>
  <c r="BL203" i="16" s="1"/>
  <c r="AY203" i="16"/>
  <c r="AX203" i="16"/>
  <c r="AW203" i="16"/>
  <c r="AV203" i="16"/>
  <c r="AT203" i="16"/>
  <c r="AS203" i="16"/>
  <c r="AR203" i="16"/>
  <c r="AQ203" i="16"/>
  <c r="AP203" i="16"/>
  <c r="AO203" i="16"/>
  <c r="AN203" i="16"/>
  <c r="AM203" i="16"/>
  <c r="AL203" i="16"/>
  <c r="AK203" i="16"/>
  <c r="AJ203" i="16"/>
  <c r="AI203" i="16"/>
  <c r="AU203" i="16" s="1"/>
  <c r="AG203" i="16"/>
  <c r="P203" i="16"/>
  <c r="BK202" i="16"/>
  <c r="BJ202" i="16"/>
  <c r="BI202" i="16"/>
  <c r="BH202" i="16"/>
  <c r="BG202" i="16"/>
  <c r="BF202" i="16"/>
  <c r="BE202" i="16"/>
  <c r="BD202" i="16"/>
  <c r="BC202" i="16"/>
  <c r="BB202" i="16"/>
  <c r="BA202" i="16"/>
  <c r="AZ202" i="16"/>
  <c r="BL202" i="16" s="1"/>
  <c r="AY202" i="16"/>
  <c r="AX202" i="16"/>
  <c r="AW202" i="16"/>
  <c r="AV202" i="16"/>
  <c r="AT202" i="16"/>
  <c r="AS202" i="16"/>
  <c r="AR202" i="16"/>
  <c r="AQ202" i="16"/>
  <c r="AP202" i="16"/>
  <c r="AO202" i="16"/>
  <c r="AN202" i="16"/>
  <c r="AM202" i="16"/>
  <c r="AL202" i="16"/>
  <c r="AK202" i="16"/>
  <c r="AJ202" i="16"/>
  <c r="AI202" i="16"/>
  <c r="AU202" i="16" s="1"/>
  <c r="AG202" i="16"/>
  <c r="P202" i="16"/>
  <c r="BK201" i="16"/>
  <c r="BJ201" i="16"/>
  <c r="BI201" i="16"/>
  <c r="BH201" i="16"/>
  <c r="BG201" i="16"/>
  <c r="BF201" i="16"/>
  <c r="BE201" i="16"/>
  <c r="BD201" i="16"/>
  <c r="BC201" i="16"/>
  <c r="BB201" i="16"/>
  <c r="BA201" i="16"/>
  <c r="AZ201" i="16"/>
  <c r="BL201" i="16" s="1"/>
  <c r="AY201" i="16"/>
  <c r="AX201" i="16"/>
  <c r="AW201" i="16"/>
  <c r="AV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U201" i="16" s="1"/>
  <c r="AG201" i="16"/>
  <c r="P201" i="16"/>
  <c r="BK200" i="16"/>
  <c r="BJ200" i="16"/>
  <c r="BI200" i="16"/>
  <c r="BH200" i="16"/>
  <c r="BG200" i="16"/>
  <c r="BF200" i="16"/>
  <c r="BE200" i="16"/>
  <c r="BD200" i="16"/>
  <c r="BC200" i="16"/>
  <c r="BB200" i="16"/>
  <c r="BA200" i="16"/>
  <c r="AZ200" i="16"/>
  <c r="BL200" i="16" s="1"/>
  <c r="AY200" i="16"/>
  <c r="AX200" i="16"/>
  <c r="AW200" i="16"/>
  <c r="AV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U200" i="16" s="1"/>
  <c r="AG200" i="16"/>
  <c r="P200" i="16"/>
  <c r="BK199" i="16"/>
  <c r="BJ199" i="16"/>
  <c r="BI199" i="16"/>
  <c r="BH199" i="16"/>
  <c r="BG199" i="16"/>
  <c r="BF199" i="16"/>
  <c r="BE199" i="16"/>
  <c r="BD199" i="16"/>
  <c r="BC199" i="16"/>
  <c r="BB199" i="16"/>
  <c r="BA199" i="16"/>
  <c r="AZ199" i="16"/>
  <c r="BL199" i="16" s="1"/>
  <c r="AY199" i="16"/>
  <c r="AX199" i="16"/>
  <c r="AW199" i="16"/>
  <c r="AV199" i="16"/>
  <c r="AT199" i="16"/>
  <c r="AS199" i="16"/>
  <c r="AR199" i="16"/>
  <c r="AQ199" i="16"/>
  <c r="AP199" i="16"/>
  <c r="AO199" i="16"/>
  <c r="AN199" i="16"/>
  <c r="AM199" i="16"/>
  <c r="AL199" i="16"/>
  <c r="AK199" i="16"/>
  <c r="AJ199" i="16"/>
  <c r="AI199" i="16"/>
  <c r="AU199" i="16" s="1"/>
  <c r="AG199" i="16"/>
  <c r="P199" i="16"/>
  <c r="BK198" i="16"/>
  <c r="BJ198" i="16"/>
  <c r="BI198" i="16"/>
  <c r="BH198" i="16"/>
  <c r="BG198" i="16"/>
  <c r="BF198" i="16"/>
  <c r="BE198" i="16"/>
  <c r="BD198" i="16"/>
  <c r="BC198" i="16"/>
  <c r="BB198" i="16"/>
  <c r="BA198" i="16"/>
  <c r="AZ198" i="16"/>
  <c r="BL198" i="16" s="1"/>
  <c r="AY198" i="16"/>
  <c r="AX198" i="16"/>
  <c r="AW198" i="16"/>
  <c r="AV198" i="16"/>
  <c r="AT198" i="16"/>
  <c r="AS198" i="16"/>
  <c r="AR198" i="16"/>
  <c r="AQ198" i="16"/>
  <c r="AP198" i="16"/>
  <c r="AO198" i="16"/>
  <c r="AN198" i="16"/>
  <c r="AM198" i="16"/>
  <c r="AL198" i="16"/>
  <c r="AK198" i="16"/>
  <c r="AJ198" i="16"/>
  <c r="AI198" i="16"/>
  <c r="AU198" i="16" s="1"/>
  <c r="AG198" i="16"/>
  <c r="P198" i="16"/>
  <c r="BK197" i="16"/>
  <c r="BJ197" i="16"/>
  <c r="BI197" i="16"/>
  <c r="BH197" i="16"/>
  <c r="BG197" i="16"/>
  <c r="BF197" i="16"/>
  <c r="BE197" i="16"/>
  <c r="BD197" i="16"/>
  <c r="BC197" i="16"/>
  <c r="BB197" i="16"/>
  <c r="BA197" i="16"/>
  <c r="AZ197" i="16"/>
  <c r="BL197" i="16" s="1"/>
  <c r="AY197" i="16"/>
  <c r="AX197" i="16"/>
  <c r="AW197" i="16"/>
  <c r="AV197" i="16"/>
  <c r="AT197" i="16"/>
  <c r="AS197" i="16"/>
  <c r="AR197" i="16"/>
  <c r="AQ197" i="16"/>
  <c r="AP197" i="16"/>
  <c r="AO197" i="16"/>
  <c r="AN197" i="16"/>
  <c r="AM197" i="16"/>
  <c r="AL197" i="16"/>
  <c r="AK197" i="16"/>
  <c r="AJ197" i="16"/>
  <c r="AI197" i="16"/>
  <c r="AU197" i="16" s="1"/>
  <c r="AG197" i="16"/>
  <c r="P197" i="16"/>
  <c r="BK196" i="16"/>
  <c r="BJ196" i="16"/>
  <c r="BI196" i="16"/>
  <c r="BH196" i="16"/>
  <c r="BG196" i="16"/>
  <c r="BF196" i="16"/>
  <c r="BE196" i="16"/>
  <c r="BD196" i="16"/>
  <c r="BC196" i="16"/>
  <c r="BB196" i="16"/>
  <c r="BA196" i="16"/>
  <c r="AZ196" i="16"/>
  <c r="BL196" i="16" s="1"/>
  <c r="AY196" i="16"/>
  <c r="AX196" i="16"/>
  <c r="AW196" i="16"/>
  <c r="AV196" i="16"/>
  <c r="AT196" i="16"/>
  <c r="AS196" i="16"/>
  <c r="AR196" i="16"/>
  <c r="AQ196" i="16"/>
  <c r="AP196" i="16"/>
  <c r="AO196" i="16"/>
  <c r="AN196" i="16"/>
  <c r="AM196" i="16"/>
  <c r="AL196" i="16"/>
  <c r="AK196" i="16"/>
  <c r="AJ196" i="16"/>
  <c r="AI196" i="16"/>
  <c r="AU196" i="16" s="1"/>
  <c r="AG196" i="16"/>
  <c r="P196" i="16"/>
  <c r="BK195" i="16"/>
  <c r="BJ195" i="16"/>
  <c r="BI195" i="16"/>
  <c r="BH195" i="16"/>
  <c r="BG195" i="16"/>
  <c r="BF195" i="16"/>
  <c r="BE195" i="16"/>
  <c r="BD195" i="16"/>
  <c r="BC195" i="16"/>
  <c r="BB195" i="16"/>
  <c r="BA195" i="16"/>
  <c r="AZ195" i="16"/>
  <c r="BL195" i="16" s="1"/>
  <c r="AY195" i="16"/>
  <c r="AX195" i="16"/>
  <c r="AW195" i="16"/>
  <c r="AV195" i="16"/>
  <c r="AT195" i="16"/>
  <c r="AS195" i="16"/>
  <c r="AR195" i="16"/>
  <c r="AQ195" i="16"/>
  <c r="AP195" i="16"/>
  <c r="AO195" i="16"/>
  <c r="AN195" i="16"/>
  <c r="AM195" i="16"/>
  <c r="AL195" i="16"/>
  <c r="AK195" i="16"/>
  <c r="AJ195" i="16"/>
  <c r="AI195" i="16"/>
  <c r="AU195" i="16" s="1"/>
  <c r="AG195" i="16"/>
  <c r="P195" i="16"/>
  <c r="BK194" i="16"/>
  <c r="BJ194" i="16"/>
  <c r="BI194" i="16"/>
  <c r="BH194" i="16"/>
  <c r="BG194" i="16"/>
  <c r="BF194" i="16"/>
  <c r="BE194" i="16"/>
  <c r="BD194" i="16"/>
  <c r="BC194" i="16"/>
  <c r="BB194" i="16"/>
  <c r="BA194" i="16"/>
  <c r="AZ194" i="16"/>
  <c r="BL194" i="16" s="1"/>
  <c r="AY194" i="16"/>
  <c r="AX194" i="16"/>
  <c r="AW194" i="16"/>
  <c r="AV194" i="16"/>
  <c r="AT194" i="16"/>
  <c r="AS194" i="16"/>
  <c r="AR194" i="16"/>
  <c r="AQ194" i="16"/>
  <c r="AP194" i="16"/>
  <c r="AO194" i="16"/>
  <c r="AN194" i="16"/>
  <c r="AM194" i="16"/>
  <c r="AL194" i="16"/>
  <c r="AK194" i="16"/>
  <c r="AJ194" i="16"/>
  <c r="AI194" i="16"/>
  <c r="AU194" i="16" s="1"/>
  <c r="AG194" i="16"/>
  <c r="P194" i="16"/>
  <c r="BK193" i="16"/>
  <c r="BJ193" i="16"/>
  <c r="BI193" i="16"/>
  <c r="BH193" i="16"/>
  <c r="BG193" i="16"/>
  <c r="BF193" i="16"/>
  <c r="BE193" i="16"/>
  <c r="BD193" i="16"/>
  <c r="BC193" i="16"/>
  <c r="BB193" i="16"/>
  <c r="BA193" i="16"/>
  <c r="AZ193" i="16"/>
  <c r="BL193" i="16" s="1"/>
  <c r="AY193" i="16"/>
  <c r="AX193" i="16"/>
  <c r="AW193" i="16"/>
  <c r="AV193" i="16"/>
  <c r="AT193" i="16"/>
  <c r="AS193" i="16"/>
  <c r="AR193" i="16"/>
  <c r="AQ193" i="16"/>
  <c r="AP193" i="16"/>
  <c r="AO193" i="16"/>
  <c r="AN193" i="16"/>
  <c r="AM193" i="16"/>
  <c r="AL193" i="16"/>
  <c r="AK193" i="16"/>
  <c r="AJ193" i="16"/>
  <c r="AI193" i="16"/>
  <c r="AU193" i="16" s="1"/>
  <c r="AG193" i="16"/>
  <c r="P193" i="16"/>
  <c r="BK192" i="16"/>
  <c r="BJ192" i="16"/>
  <c r="BI192" i="16"/>
  <c r="BH192" i="16"/>
  <c r="BG192" i="16"/>
  <c r="BF192" i="16"/>
  <c r="BE192" i="16"/>
  <c r="BD192" i="16"/>
  <c r="BC192" i="16"/>
  <c r="BB192" i="16"/>
  <c r="BA192" i="16"/>
  <c r="AZ192" i="16"/>
  <c r="BL192" i="16" s="1"/>
  <c r="AY192" i="16"/>
  <c r="AX192" i="16"/>
  <c r="AW192" i="16"/>
  <c r="AV192" i="16"/>
  <c r="AT192" i="16"/>
  <c r="AS192" i="16"/>
  <c r="AR192" i="16"/>
  <c r="AQ192" i="16"/>
  <c r="AP192" i="16"/>
  <c r="AO192" i="16"/>
  <c r="AN192" i="16"/>
  <c r="AM192" i="16"/>
  <c r="AL192" i="16"/>
  <c r="AK192" i="16"/>
  <c r="AJ192" i="16"/>
  <c r="AI192" i="16"/>
  <c r="AU192" i="16" s="1"/>
  <c r="AG192" i="16"/>
  <c r="P192" i="16"/>
  <c r="BK191" i="16"/>
  <c r="BJ191" i="16"/>
  <c r="BI191" i="16"/>
  <c r="BH191" i="16"/>
  <c r="BG191" i="16"/>
  <c r="BF191" i="16"/>
  <c r="BE191" i="16"/>
  <c r="BD191" i="16"/>
  <c r="BC191" i="16"/>
  <c r="BB191" i="16"/>
  <c r="BA191" i="16"/>
  <c r="AZ191" i="16"/>
  <c r="BL191" i="16" s="1"/>
  <c r="AY191" i="16"/>
  <c r="AX191" i="16"/>
  <c r="AW191" i="16"/>
  <c r="AV191" i="16"/>
  <c r="AT191" i="16"/>
  <c r="AS191" i="16"/>
  <c r="AR191" i="16"/>
  <c r="AQ191" i="16"/>
  <c r="AP191" i="16"/>
  <c r="AO191" i="16"/>
  <c r="AN191" i="16"/>
  <c r="AM191" i="16"/>
  <c r="AL191" i="16"/>
  <c r="AK191" i="16"/>
  <c r="AJ191" i="16"/>
  <c r="AI191" i="16"/>
  <c r="AU191" i="16" s="1"/>
  <c r="AG191" i="16"/>
  <c r="P191" i="16"/>
  <c r="BK190" i="16"/>
  <c r="BJ190" i="16"/>
  <c r="BI190" i="16"/>
  <c r="BH190" i="16"/>
  <c r="BG190" i="16"/>
  <c r="BF190" i="16"/>
  <c r="BE190" i="16"/>
  <c r="BD190" i="16"/>
  <c r="BC190" i="16"/>
  <c r="BB190" i="16"/>
  <c r="BA190" i="16"/>
  <c r="AZ190" i="16"/>
  <c r="BL190" i="16" s="1"/>
  <c r="AY190" i="16"/>
  <c r="AX190" i="16"/>
  <c r="AW190" i="16"/>
  <c r="AV190" i="16"/>
  <c r="AT190" i="16"/>
  <c r="AS190" i="16"/>
  <c r="AR190" i="16"/>
  <c r="AQ190" i="16"/>
  <c r="AP190" i="16"/>
  <c r="AO190" i="16"/>
  <c r="AN190" i="16"/>
  <c r="AM190" i="16"/>
  <c r="AL190" i="16"/>
  <c r="AK190" i="16"/>
  <c r="AJ190" i="16"/>
  <c r="AI190" i="16"/>
  <c r="AU190" i="16" s="1"/>
  <c r="AG190" i="16"/>
  <c r="P190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BL189" i="16" s="1"/>
  <c r="AY189" i="16"/>
  <c r="AX189" i="16"/>
  <c r="AW189" i="16"/>
  <c r="AV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U189" i="16" s="1"/>
  <c r="AG189" i="16"/>
  <c r="P189" i="16"/>
  <c r="BK188" i="16"/>
  <c r="BJ188" i="16"/>
  <c r="BI188" i="16"/>
  <c r="BH188" i="16"/>
  <c r="BG188" i="16"/>
  <c r="BF188" i="16"/>
  <c r="BE188" i="16"/>
  <c r="BD188" i="16"/>
  <c r="BC188" i="16"/>
  <c r="BB188" i="16"/>
  <c r="BA188" i="16"/>
  <c r="AZ188" i="16"/>
  <c r="BL188" i="16" s="1"/>
  <c r="AY188" i="16"/>
  <c r="AX188" i="16"/>
  <c r="AW188" i="16"/>
  <c r="AV188" i="16"/>
  <c r="AT188" i="16"/>
  <c r="AS188" i="16"/>
  <c r="AR188" i="16"/>
  <c r="AQ188" i="16"/>
  <c r="AP188" i="16"/>
  <c r="AO188" i="16"/>
  <c r="AN188" i="16"/>
  <c r="AM188" i="16"/>
  <c r="AL188" i="16"/>
  <c r="AK188" i="16"/>
  <c r="AJ188" i="16"/>
  <c r="AI188" i="16"/>
  <c r="AU188" i="16" s="1"/>
  <c r="AG188" i="16"/>
  <c r="P188" i="16"/>
  <c r="BK187" i="16"/>
  <c r="BJ187" i="16"/>
  <c r="BI187" i="16"/>
  <c r="BH187" i="16"/>
  <c r="BG187" i="16"/>
  <c r="BF187" i="16"/>
  <c r="BE187" i="16"/>
  <c r="BD187" i="16"/>
  <c r="BC187" i="16"/>
  <c r="BB187" i="16"/>
  <c r="BA187" i="16"/>
  <c r="AZ187" i="16"/>
  <c r="BL187" i="16" s="1"/>
  <c r="AY187" i="16"/>
  <c r="AX187" i="16"/>
  <c r="AW187" i="16"/>
  <c r="AV187" i="16"/>
  <c r="AT187" i="16"/>
  <c r="AS187" i="16"/>
  <c r="AR187" i="16"/>
  <c r="AQ187" i="16"/>
  <c r="AP187" i="16"/>
  <c r="AO187" i="16"/>
  <c r="AN187" i="16"/>
  <c r="AM187" i="16"/>
  <c r="AL187" i="16"/>
  <c r="AK187" i="16"/>
  <c r="AJ187" i="16"/>
  <c r="AI187" i="16"/>
  <c r="AU187" i="16" s="1"/>
  <c r="AG187" i="16"/>
  <c r="P187" i="16"/>
  <c r="BK186" i="16"/>
  <c r="BJ186" i="16"/>
  <c r="BI186" i="16"/>
  <c r="BH186" i="16"/>
  <c r="BG186" i="16"/>
  <c r="BF186" i="16"/>
  <c r="BE186" i="16"/>
  <c r="BD186" i="16"/>
  <c r="BC186" i="16"/>
  <c r="BB186" i="16"/>
  <c r="BA186" i="16"/>
  <c r="AZ186" i="16"/>
  <c r="BL186" i="16" s="1"/>
  <c r="AY186" i="16"/>
  <c r="AX186" i="16"/>
  <c r="AW186" i="16"/>
  <c r="AV186" i="16"/>
  <c r="AT186" i="16"/>
  <c r="AS186" i="16"/>
  <c r="AR186" i="16"/>
  <c r="AQ186" i="16"/>
  <c r="AP186" i="16"/>
  <c r="AO186" i="16"/>
  <c r="AN186" i="16"/>
  <c r="AM186" i="16"/>
  <c r="AL186" i="16"/>
  <c r="AK186" i="16"/>
  <c r="AJ186" i="16"/>
  <c r="AI186" i="16"/>
  <c r="AU186" i="16" s="1"/>
  <c r="AG186" i="16"/>
  <c r="P186" i="16"/>
  <c r="BK185" i="16"/>
  <c r="BJ185" i="16"/>
  <c r="BI185" i="16"/>
  <c r="BH185" i="16"/>
  <c r="BG185" i="16"/>
  <c r="BF185" i="16"/>
  <c r="BE185" i="16"/>
  <c r="BD185" i="16"/>
  <c r="BC185" i="16"/>
  <c r="BB185" i="16"/>
  <c r="BA185" i="16"/>
  <c r="AZ185" i="16"/>
  <c r="BL185" i="16" s="1"/>
  <c r="AY185" i="16"/>
  <c r="AX185" i="16"/>
  <c r="AW185" i="16"/>
  <c r="AV185" i="16"/>
  <c r="AT185" i="16"/>
  <c r="AS185" i="16"/>
  <c r="AR185" i="16"/>
  <c r="AQ185" i="16"/>
  <c r="AP185" i="16"/>
  <c r="AO185" i="16"/>
  <c r="AN185" i="16"/>
  <c r="AM185" i="16"/>
  <c r="AL185" i="16"/>
  <c r="AK185" i="16"/>
  <c r="AJ185" i="16"/>
  <c r="AI185" i="16"/>
  <c r="AU185" i="16" s="1"/>
  <c r="AG185" i="16"/>
  <c r="P185" i="16"/>
  <c r="BK184" i="16"/>
  <c r="BJ184" i="16"/>
  <c r="BI184" i="16"/>
  <c r="BH184" i="16"/>
  <c r="BG184" i="16"/>
  <c r="BF184" i="16"/>
  <c r="BE184" i="16"/>
  <c r="BD184" i="16"/>
  <c r="BC184" i="16"/>
  <c r="BB184" i="16"/>
  <c r="BA184" i="16"/>
  <c r="AZ184" i="16"/>
  <c r="BL184" i="16" s="1"/>
  <c r="AY184" i="16"/>
  <c r="AX184" i="16"/>
  <c r="AW184" i="16"/>
  <c r="AV184" i="16"/>
  <c r="AT184" i="16"/>
  <c r="AS184" i="16"/>
  <c r="AR184" i="16"/>
  <c r="AQ184" i="16"/>
  <c r="AP184" i="16"/>
  <c r="AO184" i="16"/>
  <c r="AN184" i="16"/>
  <c r="AM184" i="16"/>
  <c r="AL184" i="16"/>
  <c r="AK184" i="16"/>
  <c r="AJ184" i="16"/>
  <c r="AI184" i="16"/>
  <c r="AU184" i="16" s="1"/>
  <c r="AG184" i="16"/>
  <c r="P184" i="16"/>
  <c r="BK183" i="16"/>
  <c r="BJ183" i="16"/>
  <c r="BI183" i="16"/>
  <c r="BH183" i="16"/>
  <c r="BG183" i="16"/>
  <c r="BF183" i="16"/>
  <c r="BE183" i="16"/>
  <c r="BD183" i="16"/>
  <c r="BC183" i="16"/>
  <c r="BB183" i="16"/>
  <c r="BA183" i="16"/>
  <c r="AZ183" i="16"/>
  <c r="BL183" i="16" s="1"/>
  <c r="AY183" i="16"/>
  <c r="AX183" i="16"/>
  <c r="AW183" i="16"/>
  <c r="AV183" i="16"/>
  <c r="AT183" i="16"/>
  <c r="AS183" i="16"/>
  <c r="AR183" i="16"/>
  <c r="AQ183" i="16"/>
  <c r="AP183" i="16"/>
  <c r="AO183" i="16"/>
  <c r="AN183" i="16"/>
  <c r="AM183" i="16"/>
  <c r="AL183" i="16"/>
  <c r="AK183" i="16"/>
  <c r="AJ183" i="16"/>
  <c r="AI183" i="16"/>
  <c r="AU183" i="16" s="1"/>
  <c r="AG183" i="16"/>
  <c r="P183" i="16"/>
  <c r="BK182" i="16"/>
  <c r="BJ182" i="16"/>
  <c r="BI182" i="16"/>
  <c r="BH182" i="16"/>
  <c r="BG182" i="16"/>
  <c r="BF182" i="16"/>
  <c r="BE182" i="16"/>
  <c r="BD182" i="16"/>
  <c r="BC182" i="16"/>
  <c r="BB182" i="16"/>
  <c r="BA182" i="16"/>
  <c r="AZ182" i="16"/>
  <c r="BL182" i="16" s="1"/>
  <c r="AY182" i="16"/>
  <c r="AX182" i="16"/>
  <c r="AW182" i="16"/>
  <c r="AV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U182" i="16" s="1"/>
  <c r="AG182" i="16"/>
  <c r="P182" i="16"/>
  <c r="BK181" i="16"/>
  <c r="BJ181" i="16"/>
  <c r="BI181" i="16"/>
  <c r="BH181" i="16"/>
  <c r="BG181" i="16"/>
  <c r="BF181" i="16"/>
  <c r="BE181" i="16"/>
  <c r="BD181" i="16"/>
  <c r="BC181" i="16"/>
  <c r="BB181" i="16"/>
  <c r="BA181" i="16"/>
  <c r="AZ181" i="16"/>
  <c r="BL181" i="16" s="1"/>
  <c r="AY181" i="16"/>
  <c r="AX181" i="16"/>
  <c r="AW181" i="16"/>
  <c r="AV181" i="16"/>
  <c r="AT181" i="16"/>
  <c r="AS181" i="16"/>
  <c r="AR181" i="16"/>
  <c r="AQ181" i="16"/>
  <c r="AP181" i="16"/>
  <c r="AO181" i="16"/>
  <c r="AN181" i="16"/>
  <c r="AM181" i="16"/>
  <c r="AL181" i="16"/>
  <c r="AK181" i="16"/>
  <c r="AJ181" i="16"/>
  <c r="AI181" i="16"/>
  <c r="AU181" i="16" s="1"/>
  <c r="AG181" i="16"/>
  <c r="P181" i="16"/>
  <c r="BK180" i="16"/>
  <c r="BJ180" i="16"/>
  <c r="BI180" i="16"/>
  <c r="BH180" i="16"/>
  <c r="BG180" i="16"/>
  <c r="BF180" i="16"/>
  <c r="BE180" i="16"/>
  <c r="BD180" i="16"/>
  <c r="BC180" i="16"/>
  <c r="BB180" i="16"/>
  <c r="BA180" i="16"/>
  <c r="AZ180" i="16"/>
  <c r="BL180" i="16" s="1"/>
  <c r="AY180" i="16"/>
  <c r="AX180" i="16"/>
  <c r="AW180" i="16"/>
  <c r="AV180" i="16"/>
  <c r="AT180" i="16"/>
  <c r="AS180" i="16"/>
  <c r="AR180" i="16"/>
  <c r="AQ180" i="16"/>
  <c r="AP180" i="16"/>
  <c r="AO180" i="16"/>
  <c r="AN180" i="16"/>
  <c r="AM180" i="16"/>
  <c r="AL180" i="16"/>
  <c r="AK180" i="16"/>
  <c r="AJ180" i="16"/>
  <c r="AI180" i="16"/>
  <c r="AU180" i="16" s="1"/>
  <c r="AG180" i="16"/>
  <c r="P180" i="16"/>
  <c r="BK179" i="16"/>
  <c r="BJ179" i="16"/>
  <c r="BI179" i="16"/>
  <c r="BH179" i="16"/>
  <c r="BG179" i="16"/>
  <c r="BF179" i="16"/>
  <c r="BE179" i="16"/>
  <c r="BD179" i="16"/>
  <c r="BC179" i="16"/>
  <c r="BB179" i="16"/>
  <c r="BA179" i="16"/>
  <c r="AZ179" i="16"/>
  <c r="BL179" i="16" s="1"/>
  <c r="AY179" i="16"/>
  <c r="AX179" i="16"/>
  <c r="AW179" i="16"/>
  <c r="AV179" i="16"/>
  <c r="AT179" i="16"/>
  <c r="AS179" i="16"/>
  <c r="AR179" i="16"/>
  <c r="AQ179" i="16"/>
  <c r="AP179" i="16"/>
  <c r="AO179" i="16"/>
  <c r="AN179" i="16"/>
  <c r="AM179" i="16"/>
  <c r="AL179" i="16"/>
  <c r="AK179" i="16"/>
  <c r="AJ179" i="16"/>
  <c r="AI179" i="16"/>
  <c r="AU179" i="16" s="1"/>
  <c r="AG179" i="16"/>
  <c r="P179" i="16"/>
  <c r="BK178" i="16"/>
  <c r="BJ178" i="16"/>
  <c r="BI178" i="16"/>
  <c r="BH178" i="16"/>
  <c r="BG178" i="16"/>
  <c r="BF178" i="16"/>
  <c r="BE178" i="16"/>
  <c r="BD178" i="16"/>
  <c r="BC178" i="16"/>
  <c r="BB178" i="16"/>
  <c r="BA178" i="16"/>
  <c r="AZ178" i="16"/>
  <c r="BL178" i="16" s="1"/>
  <c r="AY178" i="16"/>
  <c r="AX178" i="16"/>
  <c r="AW178" i="16"/>
  <c r="AV178" i="16"/>
  <c r="AT178" i="16"/>
  <c r="AS178" i="16"/>
  <c r="AR178" i="16"/>
  <c r="AQ178" i="16"/>
  <c r="AP178" i="16"/>
  <c r="AO178" i="16"/>
  <c r="AN178" i="16"/>
  <c r="AM178" i="16"/>
  <c r="AL178" i="16"/>
  <c r="AK178" i="16"/>
  <c r="AJ178" i="16"/>
  <c r="AI178" i="16"/>
  <c r="AU178" i="16" s="1"/>
  <c r="AG178" i="16"/>
  <c r="P178" i="16"/>
  <c r="BK177" i="16"/>
  <c r="BJ177" i="16"/>
  <c r="BI177" i="16"/>
  <c r="BH177" i="16"/>
  <c r="BG177" i="16"/>
  <c r="BF177" i="16"/>
  <c r="BE177" i="16"/>
  <c r="BD177" i="16"/>
  <c r="BC177" i="16"/>
  <c r="BB177" i="16"/>
  <c r="BA177" i="16"/>
  <c r="AZ177" i="16"/>
  <c r="BL177" i="16" s="1"/>
  <c r="AY177" i="16"/>
  <c r="AX177" i="16"/>
  <c r="AW177" i="16"/>
  <c r="AV177" i="16"/>
  <c r="AT177" i="16"/>
  <c r="AS177" i="16"/>
  <c r="AR177" i="16"/>
  <c r="AQ177" i="16"/>
  <c r="AP177" i="16"/>
  <c r="AO177" i="16"/>
  <c r="AN177" i="16"/>
  <c r="AM177" i="16"/>
  <c r="AL177" i="16"/>
  <c r="AK177" i="16"/>
  <c r="AJ177" i="16"/>
  <c r="AI177" i="16"/>
  <c r="AU177" i="16" s="1"/>
  <c r="AG177" i="16"/>
  <c r="P177" i="16"/>
  <c r="BK176" i="16"/>
  <c r="BJ176" i="16"/>
  <c r="BI176" i="16"/>
  <c r="BH176" i="16"/>
  <c r="BG176" i="16"/>
  <c r="BF176" i="16"/>
  <c r="BE176" i="16"/>
  <c r="BD176" i="16"/>
  <c r="BC176" i="16"/>
  <c r="BB176" i="16"/>
  <c r="BA176" i="16"/>
  <c r="AZ176" i="16"/>
  <c r="BL176" i="16" s="1"/>
  <c r="AY176" i="16"/>
  <c r="AX176" i="16"/>
  <c r="AW176" i="16"/>
  <c r="AV176" i="16"/>
  <c r="AT176" i="16"/>
  <c r="AS176" i="16"/>
  <c r="AR176" i="16"/>
  <c r="AQ176" i="16"/>
  <c r="AP176" i="16"/>
  <c r="AO176" i="16"/>
  <c r="AN176" i="16"/>
  <c r="AM176" i="16"/>
  <c r="AL176" i="16"/>
  <c r="AK176" i="16"/>
  <c r="AJ176" i="16"/>
  <c r="AI176" i="16"/>
  <c r="AU176" i="16" s="1"/>
  <c r="AG176" i="16"/>
  <c r="P176" i="16"/>
  <c r="BK175" i="16"/>
  <c r="BJ175" i="16"/>
  <c r="BI175" i="16"/>
  <c r="BH175" i="16"/>
  <c r="BG175" i="16"/>
  <c r="BF175" i="16"/>
  <c r="BE175" i="16"/>
  <c r="BD175" i="16"/>
  <c r="BC175" i="16"/>
  <c r="BB175" i="16"/>
  <c r="BA175" i="16"/>
  <c r="AZ175" i="16"/>
  <c r="BL175" i="16" s="1"/>
  <c r="AY175" i="16"/>
  <c r="AX175" i="16"/>
  <c r="AW175" i="16"/>
  <c r="AV175" i="16"/>
  <c r="AT175" i="16"/>
  <c r="AS175" i="16"/>
  <c r="AR175" i="16"/>
  <c r="AQ175" i="16"/>
  <c r="AP175" i="16"/>
  <c r="AO175" i="16"/>
  <c r="AN175" i="16"/>
  <c r="AM175" i="16"/>
  <c r="AL175" i="16"/>
  <c r="AK175" i="16"/>
  <c r="AJ175" i="16"/>
  <c r="AI175" i="16"/>
  <c r="AU175" i="16" s="1"/>
  <c r="AG175" i="16"/>
  <c r="P175" i="16"/>
  <c r="BK174" i="16"/>
  <c r="BJ174" i="16"/>
  <c r="BI174" i="16"/>
  <c r="BH174" i="16"/>
  <c r="BG174" i="16"/>
  <c r="BF174" i="16"/>
  <c r="BE174" i="16"/>
  <c r="BD174" i="16"/>
  <c r="BC174" i="16"/>
  <c r="BB174" i="16"/>
  <c r="BA174" i="16"/>
  <c r="AZ174" i="16"/>
  <c r="BL174" i="16" s="1"/>
  <c r="AY174" i="16"/>
  <c r="AX174" i="16"/>
  <c r="AW174" i="16"/>
  <c r="AV174" i="16"/>
  <c r="AT174" i="16"/>
  <c r="AS174" i="16"/>
  <c r="AR174" i="16"/>
  <c r="AQ174" i="16"/>
  <c r="AP174" i="16"/>
  <c r="AO174" i="16"/>
  <c r="AN174" i="16"/>
  <c r="AM174" i="16"/>
  <c r="AL174" i="16"/>
  <c r="AK174" i="16"/>
  <c r="AJ174" i="16"/>
  <c r="AI174" i="16"/>
  <c r="AU174" i="16" s="1"/>
  <c r="AG174" i="16"/>
  <c r="P174" i="16"/>
  <c r="BK173" i="16"/>
  <c r="BJ173" i="16"/>
  <c r="BI173" i="16"/>
  <c r="BH173" i="16"/>
  <c r="BG173" i="16"/>
  <c r="BF173" i="16"/>
  <c r="BE173" i="16"/>
  <c r="BD173" i="16"/>
  <c r="BC173" i="16"/>
  <c r="BB173" i="16"/>
  <c r="BA173" i="16"/>
  <c r="AZ173" i="16"/>
  <c r="BL173" i="16" s="1"/>
  <c r="AY173" i="16"/>
  <c r="AX173" i="16"/>
  <c r="AW173" i="16"/>
  <c r="AV173" i="16"/>
  <c r="AT173" i="16"/>
  <c r="AS173" i="16"/>
  <c r="AR173" i="16"/>
  <c r="AQ173" i="16"/>
  <c r="AP173" i="16"/>
  <c r="AO173" i="16"/>
  <c r="AN173" i="16"/>
  <c r="AM173" i="16"/>
  <c r="AL173" i="16"/>
  <c r="AK173" i="16"/>
  <c r="AJ173" i="16"/>
  <c r="AI173" i="16"/>
  <c r="AU173" i="16" s="1"/>
  <c r="AG173" i="16"/>
  <c r="P173" i="16"/>
  <c r="BK172" i="16"/>
  <c r="BJ172" i="16"/>
  <c r="BI172" i="16"/>
  <c r="BH172" i="16"/>
  <c r="BG172" i="16"/>
  <c r="BF172" i="16"/>
  <c r="BE172" i="16"/>
  <c r="BD172" i="16"/>
  <c r="BC172" i="16"/>
  <c r="BB172" i="16"/>
  <c r="BA172" i="16"/>
  <c r="AZ172" i="16"/>
  <c r="BL172" i="16" s="1"/>
  <c r="AY172" i="16"/>
  <c r="AX172" i="16"/>
  <c r="AW172" i="16"/>
  <c r="AV172" i="16"/>
  <c r="AT172" i="16"/>
  <c r="AS172" i="16"/>
  <c r="AR172" i="16"/>
  <c r="AQ172" i="16"/>
  <c r="AP172" i="16"/>
  <c r="AO172" i="16"/>
  <c r="AN172" i="16"/>
  <c r="AM172" i="16"/>
  <c r="AL172" i="16"/>
  <c r="AK172" i="16"/>
  <c r="AJ172" i="16"/>
  <c r="AI172" i="16"/>
  <c r="AU172" i="16" s="1"/>
  <c r="AG172" i="16"/>
  <c r="P172" i="16"/>
  <c r="BK171" i="16"/>
  <c r="BJ171" i="16"/>
  <c r="BI171" i="16"/>
  <c r="BH171" i="16"/>
  <c r="BG171" i="16"/>
  <c r="BF171" i="16"/>
  <c r="BE171" i="16"/>
  <c r="BD171" i="16"/>
  <c r="BC171" i="16"/>
  <c r="BB171" i="16"/>
  <c r="BA171" i="16"/>
  <c r="AZ171" i="16"/>
  <c r="BL171" i="16" s="1"/>
  <c r="AY171" i="16"/>
  <c r="AX171" i="16"/>
  <c r="AW171" i="16"/>
  <c r="AV171" i="16"/>
  <c r="AT171" i="16"/>
  <c r="AS171" i="16"/>
  <c r="AR171" i="16"/>
  <c r="AQ171" i="16"/>
  <c r="AP171" i="16"/>
  <c r="AO171" i="16"/>
  <c r="AN171" i="16"/>
  <c r="AM171" i="16"/>
  <c r="AL171" i="16"/>
  <c r="AK171" i="16"/>
  <c r="AJ171" i="16"/>
  <c r="AI171" i="16"/>
  <c r="AU171" i="16" s="1"/>
  <c r="AG171" i="16"/>
  <c r="P171" i="16"/>
  <c r="BK170" i="16"/>
  <c r="BJ170" i="16"/>
  <c r="BI170" i="16"/>
  <c r="BH170" i="16"/>
  <c r="BG170" i="16"/>
  <c r="BF170" i="16"/>
  <c r="BE170" i="16"/>
  <c r="BD170" i="16"/>
  <c r="BC170" i="16"/>
  <c r="BB170" i="16"/>
  <c r="BA170" i="16"/>
  <c r="AZ170" i="16"/>
  <c r="BL170" i="16" s="1"/>
  <c r="AY170" i="16"/>
  <c r="AX170" i="16"/>
  <c r="AW170" i="16"/>
  <c r="AV170" i="16"/>
  <c r="AT170" i="16"/>
  <c r="AS170" i="16"/>
  <c r="AR170" i="16"/>
  <c r="AQ170" i="16"/>
  <c r="AP170" i="16"/>
  <c r="AO170" i="16"/>
  <c r="AN170" i="16"/>
  <c r="AM170" i="16"/>
  <c r="AL170" i="16"/>
  <c r="AK170" i="16"/>
  <c r="AJ170" i="16"/>
  <c r="AI170" i="16"/>
  <c r="AU170" i="16" s="1"/>
  <c r="AG170" i="16"/>
  <c r="P170" i="16"/>
  <c r="BK169" i="16"/>
  <c r="BJ169" i="16"/>
  <c r="BI169" i="16"/>
  <c r="BH169" i="16"/>
  <c r="BG169" i="16"/>
  <c r="BF169" i="16"/>
  <c r="BE169" i="16"/>
  <c r="BD169" i="16"/>
  <c r="BC169" i="16"/>
  <c r="BB169" i="16"/>
  <c r="BA169" i="16"/>
  <c r="AZ169" i="16"/>
  <c r="BL169" i="16" s="1"/>
  <c r="AY169" i="16"/>
  <c r="AX169" i="16"/>
  <c r="AW169" i="16"/>
  <c r="AV169" i="16"/>
  <c r="AT169" i="16"/>
  <c r="AS169" i="16"/>
  <c r="AR169" i="16"/>
  <c r="AQ169" i="16"/>
  <c r="AP169" i="16"/>
  <c r="AO169" i="16"/>
  <c r="AN169" i="16"/>
  <c r="AM169" i="16"/>
  <c r="AL169" i="16"/>
  <c r="AK169" i="16"/>
  <c r="AJ169" i="16"/>
  <c r="AI169" i="16"/>
  <c r="AU169" i="16" s="1"/>
  <c r="AG169" i="16"/>
  <c r="P169" i="16"/>
  <c r="BK168" i="16"/>
  <c r="BJ168" i="16"/>
  <c r="BI168" i="16"/>
  <c r="BH168" i="16"/>
  <c r="BG168" i="16"/>
  <c r="BF168" i="16"/>
  <c r="BE168" i="16"/>
  <c r="BD168" i="16"/>
  <c r="BC168" i="16"/>
  <c r="BB168" i="16"/>
  <c r="BA168" i="16"/>
  <c r="AZ168" i="16"/>
  <c r="BL168" i="16" s="1"/>
  <c r="AY168" i="16"/>
  <c r="AX168" i="16"/>
  <c r="AW168" i="16"/>
  <c r="AV168" i="16"/>
  <c r="AT168" i="16"/>
  <c r="AS168" i="16"/>
  <c r="AR168" i="16"/>
  <c r="AQ168" i="16"/>
  <c r="AP168" i="16"/>
  <c r="AO168" i="16"/>
  <c r="AN168" i="16"/>
  <c r="AM168" i="16"/>
  <c r="AL168" i="16"/>
  <c r="AK168" i="16"/>
  <c r="AJ168" i="16"/>
  <c r="AI168" i="16"/>
  <c r="AU168" i="16" s="1"/>
  <c r="AG168" i="16"/>
  <c r="P168" i="16"/>
  <c r="BK167" i="16"/>
  <c r="BJ167" i="16"/>
  <c r="BI167" i="16"/>
  <c r="BH167" i="16"/>
  <c r="BG167" i="16"/>
  <c r="BF167" i="16"/>
  <c r="BE167" i="16"/>
  <c r="BD167" i="16"/>
  <c r="BC167" i="16"/>
  <c r="BB167" i="16"/>
  <c r="BA167" i="16"/>
  <c r="AZ167" i="16"/>
  <c r="BL167" i="16" s="1"/>
  <c r="AY167" i="16"/>
  <c r="AX167" i="16"/>
  <c r="AW167" i="16"/>
  <c r="AV167" i="16"/>
  <c r="AT167" i="16"/>
  <c r="AS167" i="16"/>
  <c r="AR167" i="16"/>
  <c r="AQ167" i="16"/>
  <c r="AP167" i="16"/>
  <c r="AO167" i="16"/>
  <c r="AN167" i="16"/>
  <c r="AM167" i="16"/>
  <c r="AL167" i="16"/>
  <c r="AK167" i="16"/>
  <c r="AJ167" i="16"/>
  <c r="AI167" i="16"/>
  <c r="AU167" i="16" s="1"/>
  <c r="AG167" i="16"/>
  <c r="P167" i="16"/>
  <c r="BK166" i="16"/>
  <c r="BJ166" i="16"/>
  <c r="BI166" i="16"/>
  <c r="BH166" i="16"/>
  <c r="BG166" i="16"/>
  <c r="BF166" i="16"/>
  <c r="BE166" i="16"/>
  <c r="BD166" i="16"/>
  <c r="BC166" i="16"/>
  <c r="BB166" i="16"/>
  <c r="BA166" i="16"/>
  <c r="AZ166" i="16"/>
  <c r="BL166" i="16" s="1"/>
  <c r="AY166" i="16"/>
  <c r="AX166" i="16"/>
  <c r="AW166" i="16"/>
  <c r="AV166" i="16"/>
  <c r="AT166" i="16"/>
  <c r="AS166" i="16"/>
  <c r="AR166" i="16"/>
  <c r="AQ166" i="16"/>
  <c r="AP166" i="16"/>
  <c r="AO166" i="16"/>
  <c r="AN166" i="16"/>
  <c r="AM166" i="16"/>
  <c r="AL166" i="16"/>
  <c r="AK166" i="16"/>
  <c r="AJ166" i="16"/>
  <c r="AI166" i="16"/>
  <c r="AU166" i="16" s="1"/>
  <c r="AG166" i="16"/>
  <c r="P166" i="16"/>
  <c r="BK165" i="16"/>
  <c r="BJ165" i="16"/>
  <c r="BI165" i="16"/>
  <c r="BH165" i="16"/>
  <c r="BG165" i="16"/>
  <c r="BF165" i="16"/>
  <c r="BE165" i="16"/>
  <c r="BD165" i="16"/>
  <c r="BC165" i="16"/>
  <c r="BB165" i="16"/>
  <c r="BA165" i="16"/>
  <c r="AZ165" i="16"/>
  <c r="BL165" i="16" s="1"/>
  <c r="AY165" i="16"/>
  <c r="AX165" i="16"/>
  <c r="AW165" i="16"/>
  <c r="AV165" i="16"/>
  <c r="AT165" i="16"/>
  <c r="AS165" i="16"/>
  <c r="AR165" i="16"/>
  <c r="AQ165" i="16"/>
  <c r="AP165" i="16"/>
  <c r="AO165" i="16"/>
  <c r="AN165" i="16"/>
  <c r="AM165" i="16"/>
  <c r="AL165" i="16"/>
  <c r="AK165" i="16"/>
  <c r="AJ165" i="16"/>
  <c r="AI165" i="16"/>
  <c r="AU165" i="16" s="1"/>
  <c r="AG165" i="16"/>
  <c r="P165" i="16"/>
  <c r="BK164" i="16"/>
  <c r="BJ164" i="16"/>
  <c r="BI164" i="16"/>
  <c r="BH164" i="16"/>
  <c r="BG164" i="16"/>
  <c r="BF164" i="16"/>
  <c r="BE164" i="16"/>
  <c r="BD164" i="16"/>
  <c r="BC164" i="16"/>
  <c r="BB164" i="16"/>
  <c r="BA164" i="16"/>
  <c r="AZ164" i="16"/>
  <c r="BL164" i="16" s="1"/>
  <c r="AY164" i="16"/>
  <c r="AX164" i="16"/>
  <c r="AW164" i="16"/>
  <c r="AV164" i="16"/>
  <c r="AT164" i="16"/>
  <c r="AS164" i="16"/>
  <c r="AR164" i="16"/>
  <c r="AQ164" i="16"/>
  <c r="AP164" i="16"/>
  <c r="AO164" i="16"/>
  <c r="AN164" i="16"/>
  <c r="AM164" i="16"/>
  <c r="AL164" i="16"/>
  <c r="AK164" i="16"/>
  <c r="AJ164" i="16"/>
  <c r="AI164" i="16"/>
  <c r="AU164" i="16" s="1"/>
  <c r="AG164" i="16"/>
  <c r="P164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BL163" i="16" s="1"/>
  <c r="AY163" i="16"/>
  <c r="AX163" i="16"/>
  <c r="AW163" i="16"/>
  <c r="AV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U163" i="16" s="1"/>
  <c r="AG163" i="16"/>
  <c r="P163" i="16"/>
  <c r="BK162" i="16"/>
  <c r="BJ162" i="16"/>
  <c r="BI162" i="16"/>
  <c r="BH162" i="16"/>
  <c r="BG162" i="16"/>
  <c r="BF162" i="16"/>
  <c r="BE162" i="16"/>
  <c r="BD162" i="16"/>
  <c r="BC162" i="16"/>
  <c r="BB162" i="16"/>
  <c r="BA162" i="16"/>
  <c r="AZ162" i="16"/>
  <c r="BL162" i="16" s="1"/>
  <c r="AY162" i="16"/>
  <c r="AX162" i="16"/>
  <c r="AW162" i="16"/>
  <c r="AV162" i="16"/>
  <c r="AT162" i="16"/>
  <c r="AS162" i="16"/>
  <c r="AR162" i="16"/>
  <c r="AQ162" i="16"/>
  <c r="AP162" i="16"/>
  <c r="AO162" i="16"/>
  <c r="AN162" i="16"/>
  <c r="AM162" i="16"/>
  <c r="AL162" i="16"/>
  <c r="AK162" i="16"/>
  <c r="AJ162" i="16"/>
  <c r="AI162" i="16"/>
  <c r="AU162" i="16" s="1"/>
  <c r="AG162" i="16"/>
  <c r="P162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BL161" i="16" s="1"/>
  <c r="AY161" i="16"/>
  <c r="AX161" i="16"/>
  <c r="AW161" i="16"/>
  <c r="AV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U161" i="16" s="1"/>
  <c r="AG161" i="16"/>
  <c r="P161" i="16"/>
  <c r="BK160" i="16"/>
  <c r="BJ160" i="16"/>
  <c r="BI160" i="16"/>
  <c r="BH160" i="16"/>
  <c r="BG160" i="16"/>
  <c r="BF160" i="16"/>
  <c r="BE160" i="16"/>
  <c r="BD160" i="16"/>
  <c r="BC160" i="16"/>
  <c r="BB160" i="16"/>
  <c r="BA160" i="16"/>
  <c r="AZ160" i="16"/>
  <c r="BL160" i="16" s="1"/>
  <c r="AY160" i="16"/>
  <c r="AX160" i="16"/>
  <c r="AW160" i="16"/>
  <c r="AV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U160" i="16" s="1"/>
  <c r="AG160" i="16"/>
  <c r="P160" i="16"/>
  <c r="BK159" i="16"/>
  <c r="BJ159" i="16"/>
  <c r="BI159" i="16"/>
  <c r="BH159" i="16"/>
  <c r="BG159" i="16"/>
  <c r="BF159" i="16"/>
  <c r="BE159" i="16"/>
  <c r="BD159" i="16"/>
  <c r="BC159" i="16"/>
  <c r="BB159" i="16"/>
  <c r="BA159" i="16"/>
  <c r="AZ159" i="16"/>
  <c r="BL159" i="16" s="1"/>
  <c r="AY159" i="16"/>
  <c r="AX159" i="16"/>
  <c r="AW159" i="16"/>
  <c r="AV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U159" i="16" s="1"/>
  <c r="AG159" i="16"/>
  <c r="P159" i="16"/>
  <c r="BK158" i="16"/>
  <c r="BJ158" i="16"/>
  <c r="BI158" i="16"/>
  <c r="BH158" i="16"/>
  <c r="BG158" i="16"/>
  <c r="BF158" i="16"/>
  <c r="BE158" i="16"/>
  <c r="BD158" i="16"/>
  <c r="BC158" i="16"/>
  <c r="BB158" i="16"/>
  <c r="BA158" i="16"/>
  <c r="AZ158" i="16"/>
  <c r="BL158" i="16" s="1"/>
  <c r="AY158" i="16"/>
  <c r="AX158" i="16"/>
  <c r="AW158" i="16"/>
  <c r="AV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U158" i="16" s="1"/>
  <c r="AG158" i="16"/>
  <c r="P158" i="16"/>
  <c r="BK157" i="16"/>
  <c r="BJ157" i="16"/>
  <c r="BI157" i="16"/>
  <c r="BH157" i="16"/>
  <c r="BG157" i="16"/>
  <c r="BF157" i="16"/>
  <c r="BE157" i="16"/>
  <c r="BD157" i="16"/>
  <c r="BC157" i="16"/>
  <c r="BB157" i="16"/>
  <c r="BA157" i="16"/>
  <c r="AZ157" i="16"/>
  <c r="BL157" i="16" s="1"/>
  <c r="AY157" i="16"/>
  <c r="AX157" i="16"/>
  <c r="AW157" i="16"/>
  <c r="AV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U157" i="16" s="1"/>
  <c r="AG157" i="16"/>
  <c r="P157" i="16"/>
  <c r="BK156" i="16"/>
  <c r="BJ156" i="16"/>
  <c r="BI156" i="16"/>
  <c r="BH156" i="16"/>
  <c r="BG156" i="16"/>
  <c r="BF156" i="16"/>
  <c r="BE156" i="16"/>
  <c r="BD156" i="16"/>
  <c r="BC156" i="16"/>
  <c r="BB156" i="16"/>
  <c r="BA156" i="16"/>
  <c r="AZ156" i="16"/>
  <c r="BL156" i="16" s="1"/>
  <c r="AY156" i="16"/>
  <c r="AX156" i="16"/>
  <c r="AW156" i="16"/>
  <c r="AV156" i="16"/>
  <c r="AT156" i="16"/>
  <c r="AS156" i="16"/>
  <c r="AR156" i="16"/>
  <c r="AQ156" i="16"/>
  <c r="AP156" i="16"/>
  <c r="AO156" i="16"/>
  <c r="AN156" i="16"/>
  <c r="AM156" i="16"/>
  <c r="AL156" i="16"/>
  <c r="AK156" i="16"/>
  <c r="AJ156" i="16"/>
  <c r="AI156" i="16"/>
  <c r="AU156" i="16" s="1"/>
  <c r="AG156" i="16"/>
  <c r="P156" i="16"/>
  <c r="BK155" i="16"/>
  <c r="BJ155" i="16"/>
  <c r="BI155" i="16"/>
  <c r="BH155" i="16"/>
  <c r="BG155" i="16"/>
  <c r="BF155" i="16"/>
  <c r="BE155" i="16"/>
  <c r="BD155" i="16"/>
  <c r="BC155" i="16"/>
  <c r="BB155" i="16"/>
  <c r="BA155" i="16"/>
  <c r="AZ155" i="16"/>
  <c r="BL155" i="16" s="1"/>
  <c r="AY155" i="16"/>
  <c r="AX155" i="16"/>
  <c r="AW155" i="16"/>
  <c r="AV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U155" i="16" s="1"/>
  <c r="AG155" i="16"/>
  <c r="P155" i="16"/>
  <c r="BK154" i="16"/>
  <c r="BJ154" i="16"/>
  <c r="BI154" i="16"/>
  <c r="BH154" i="16"/>
  <c r="BG154" i="16"/>
  <c r="BF154" i="16"/>
  <c r="BE154" i="16"/>
  <c r="BD154" i="16"/>
  <c r="BC154" i="16"/>
  <c r="BB154" i="16"/>
  <c r="BA154" i="16"/>
  <c r="AZ154" i="16"/>
  <c r="BL154" i="16" s="1"/>
  <c r="AY154" i="16"/>
  <c r="AX154" i="16"/>
  <c r="AW154" i="16"/>
  <c r="AV154" i="16"/>
  <c r="AT154" i="16"/>
  <c r="AS154" i="16"/>
  <c r="AR154" i="16"/>
  <c r="AQ154" i="16"/>
  <c r="AP154" i="16"/>
  <c r="AO154" i="16"/>
  <c r="AN154" i="16"/>
  <c r="AM154" i="16"/>
  <c r="AL154" i="16"/>
  <c r="AK154" i="16"/>
  <c r="AJ154" i="16"/>
  <c r="AI154" i="16"/>
  <c r="AU154" i="16" s="1"/>
  <c r="AG154" i="16"/>
  <c r="P154" i="16"/>
  <c r="BK153" i="16"/>
  <c r="BJ153" i="16"/>
  <c r="BI153" i="16"/>
  <c r="BH153" i="16"/>
  <c r="BG153" i="16"/>
  <c r="BF153" i="16"/>
  <c r="BE153" i="16"/>
  <c r="BD153" i="16"/>
  <c r="BC153" i="16"/>
  <c r="BB153" i="16"/>
  <c r="BA153" i="16"/>
  <c r="AZ153" i="16"/>
  <c r="BL153" i="16" s="1"/>
  <c r="AY153" i="16"/>
  <c r="AX153" i="16"/>
  <c r="AW153" i="16"/>
  <c r="AV153" i="16"/>
  <c r="AT153" i="16"/>
  <c r="AS153" i="16"/>
  <c r="AR153" i="16"/>
  <c r="AQ153" i="16"/>
  <c r="AP153" i="16"/>
  <c r="AO153" i="16"/>
  <c r="AN153" i="16"/>
  <c r="AM153" i="16"/>
  <c r="AL153" i="16"/>
  <c r="AK153" i="16"/>
  <c r="AJ153" i="16"/>
  <c r="AI153" i="16"/>
  <c r="AU153" i="16" s="1"/>
  <c r="AG153" i="16"/>
  <c r="P153" i="16"/>
  <c r="BK152" i="16"/>
  <c r="BJ152" i="16"/>
  <c r="BI152" i="16"/>
  <c r="BH152" i="16"/>
  <c r="BG152" i="16"/>
  <c r="BF152" i="16"/>
  <c r="BE152" i="16"/>
  <c r="BD152" i="16"/>
  <c r="BC152" i="16"/>
  <c r="BB152" i="16"/>
  <c r="BA152" i="16"/>
  <c r="AZ152" i="16"/>
  <c r="BL152" i="16" s="1"/>
  <c r="AY152" i="16"/>
  <c r="AX152" i="16"/>
  <c r="AW152" i="16"/>
  <c r="AV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U152" i="16" s="1"/>
  <c r="AG152" i="16"/>
  <c r="P152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BL151" i="16" s="1"/>
  <c r="AY151" i="16"/>
  <c r="AX151" i="16"/>
  <c r="AW151" i="16"/>
  <c r="AV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U151" i="16" s="1"/>
  <c r="AG151" i="16"/>
  <c r="P151" i="16"/>
  <c r="BK150" i="16"/>
  <c r="BJ150" i="16"/>
  <c r="BI150" i="16"/>
  <c r="BH150" i="16"/>
  <c r="BG150" i="16"/>
  <c r="BF150" i="16"/>
  <c r="BE150" i="16"/>
  <c r="BD150" i="16"/>
  <c r="BC150" i="16"/>
  <c r="BB150" i="16"/>
  <c r="BA150" i="16"/>
  <c r="AZ150" i="16"/>
  <c r="BL150" i="16" s="1"/>
  <c r="AY150" i="16"/>
  <c r="AX150" i="16"/>
  <c r="AW150" i="16"/>
  <c r="AV150" i="16"/>
  <c r="AT150" i="16"/>
  <c r="AS150" i="16"/>
  <c r="AR150" i="16"/>
  <c r="AQ150" i="16"/>
  <c r="AP150" i="16"/>
  <c r="AO150" i="16"/>
  <c r="AN150" i="16"/>
  <c r="AM150" i="16"/>
  <c r="AL150" i="16"/>
  <c r="AK150" i="16"/>
  <c r="AJ150" i="16"/>
  <c r="AI150" i="16"/>
  <c r="AU150" i="16" s="1"/>
  <c r="AG150" i="16"/>
  <c r="P150" i="16"/>
  <c r="BK149" i="16"/>
  <c r="BJ149" i="16"/>
  <c r="BI149" i="16"/>
  <c r="BH149" i="16"/>
  <c r="BG149" i="16"/>
  <c r="BF149" i="16"/>
  <c r="BE149" i="16"/>
  <c r="BD149" i="16"/>
  <c r="BC149" i="16"/>
  <c r="BB149" i="16"/>
  <c r="BA149" i="16"/>
  <c r="AZ149" i="16"/>
  <c r="BL149" i="16" s="1"/>
  <c r="AY149" i="16"/>
  <c r="AX149" i="16"/>
  <c r="AW149" i="16"/>
  <c r="AV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U149" i="16" s="1"/>
  <c r="AG149" i="16"/>
  <c r="P149" i="16"/>
  <c r="BK148" i="16"/>
  <c r="BJ148" i="16"/>
  <c r="BI148" i="16"/>
  <c r="BH148" i="16"/>
  <c r="BG148" i="16"/>
  <c r="BF148" i="16"/>
  <c r="BE148" i="16"/>
  <c r="BD148" i="16"/>
  <c r="BC148" i="16"/>
  <c r="BB148" i="16"/>
  <c r="BA148" i="16"/>
  <c r="AZ148" i="16"/>
  <c r="BL148" i="16" s="1"/>
  <c r="AY148" i="16"/>
  <c r="AX148" i="16"/>
  <c r="AW148" i="16"/>
  <c r="AV148" i="16"/>
  <c r="AT148" i="16"/>
  <c r="AS148" i="16"/>
  <c r="AR148" i="16"/>
  <c r="AQ148" i="16"/>
  <c r="AP148" i="16"/>
  <c r="AO148" i="16"/>
  <c r="AN148" i="16"/>
  <c r="AM148" i="16"/>
  <c r="AL148" i="16"/>
  <c r="AK148" i="16"/>
  <c r="AJ148" i="16"/>
  <c r="AI148" i="16"/>
  <c r="AU148" i="16" s="1"/>
  <c r="AG148" i="16"/>
  <c r="P148" i="16"/>
  <c r="BK147" i="16"/>
  <c r="BJ147" i="16"/>
  <c r="BI147" i="16"/>
  <c r="BH147" i="16"/>
  <c r="BG147" i="16"/>
  <c r="BF147" i="16"/>
  <c r="BE147" i="16"/>
  <c r="BD147" i="16"/>
  <c r="BC147" i="16"/>
  <c r="BB147" i="16"/>
  <c r="BA147" i="16"/>
  <c r="AZ147" i="16"/>
  <c r="BL147" i="16" s="1"/>
  <c r="AY147" i="16"/>
  <c r="AX147" i="16"/>
  <c r="AW147" i="16"/>
  <c r="AV147" i="16"/>
  <c r="AT147" i="16"/>
  <c r="AS147" i="16"/>
  <c r="AR147" i="16"/>
  <c r="AQ147" i="16"/>
  <c r="AP147" i="16"/>
  <c r="AO147" i="16"/>
  <c r="AN147" i="16"/>
  <c r="AM147" i="16"/>
  <c r="AL147" i="16"/>
  <c r="AK147" i="16"/>
  <c r="AJ147" i="16"/>
  <c r="AI147" i="16"/>
  <c r="AU147" i="16" s="1"/>
  <c r="AG147" i="16"/>
  <c r="P147" i="16"/>
  <c r="BK146" i="16"/>
  <c r="BJ146" i="16"/>
  <c r="BI146" i="16"/>
  <c r="BH146" i="16"/>
  <c r="BG146" i="16"/>
  <c r="BF146" i="16"/>
  <c r="BE146" i="16"/>
  <c r="BD146" i="16"/>
  <c r="BC146" i="16"/>
  <c r="BB146" i="16"/>
  <c r="BA146" i="16"/>
  <c r="AZ146" i="16"/>
  <c r="BL146" i="16" s="1"/>
  <c r="AY146" i="16"/>
  <c r="AX146" i="16"/>
  <c r="AW146" i="16"/>
  <c r="AV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U146" i="16" s="1"/>
  <c r="AG146" i="16"/>
  <c r="P146" i="16"/>
  <c r="BK145" i="16"/>
  <c r="BJ145" i="16"/>
  <c r="BI145" i="16"/>
  <c r="BH145" i="16"/>
  <c r="BG145" i="16"/>
  <c r="BF145" i="16"/>
  <c r="BE145" i="16"/>
  <c r="BD145" i="16"/>
  <c r="BC145" i="16"/>
  <c r="BB145" i="16"/>
  <c r="BA145" i="16"/>
  <c r="AZ145" i="16"/>
  <c r="BL145" i="16" s="1"/>
  <c r="AY145" i="16"/>
  <c r="AX145" i="16"/>
  <c r="AW145" i="16"/>
  <c r="AV145" i="16"/>
  <c r="AT145" i="16"/>
  <c r="AS145" i="16"/>
  <c r="AR145" i="16"/>
  <c r="AQ145" i="16"/>
  <c r="AP145" i="16"/>
  <c r="AO145" i="16"/>
  <c r="AN145" i="16"/>
  <c r="AM145" i="16"/>
  <c r="AL145" i="16"/>
  <c r="AK145" i="16"/>
  <c r="AJ145" i="16"/>
  <c r="AI145" i="16"/>
  <c r="AU145" i="16" s="1"/>
  <c r="AG145" i="16"/>
  <c r="P145" i="16"/>
  <c r="BK144" i="16"/>
  <c r="BJ144" i="16"/>
  <c r="BI144" i="16"/>
  <c r="BH144" i="16"/>
  <c r="BG144" i="16"/>
  <c r="BF144" i="16"/>
  <c r="BE144" i="16"/>
  <c r="BD144" i="16"/>
  <c r="BC144" i="16"/>
  <c r="BB144" i="16"/>
  <c r="BA144" i="16"/>
  <c r="AZ144" i="16"/>
  <c r="BL144" i="16" s="1"/>
  <c r="AY144" i="16"/>
  <c r="AX144" i="16"/>
  <c r="AW144" i="16"/>
  <c r="AV144" i="16"/>
  <c r="AT144" i="16"/>
  <c r="AS144" i="16"/>
  <c r="AR144" i="16"/>
  <c r="AQ144" i="16"/>
  <c r="AP144" i="16"/>
  <c r="AO144" i="16"/>
  <c r="AN144" i="16"/>
  <c r="AM144" i="16"/>
  <c r="AL144" i="16"/>
  <c r="AK144" i="16"/>
  <c r="AJ144" i="16"/>
  <c r="AI144" i="16"/>
  <c r="AU144" i="16" s="1"/>
  <c r="AG144" i="16"/>
  <c r="P144" i="16"/>
  <c r="BK143" i="16"/>
  <c r="BJ143" i="16"/>
  <c r="BI143" i="16"/>
  <c r="BH143" i="16"/>
  <c r="BG143" i="16"/>
  <c r="BF143" i="16"/>
  <c r="BE143" i="16"/>
  <c r="BD143" i="16"/>
  <c r="BC143" i="16"/>
  <c r="BB143" i="16"/>
  <c r="BA143" i="16"/>
  <c r="AZ143" i="16"/>
  <c r="BL143" i="16" s="1"/>
  <c r="AY143" i="16"/>
  <c r="AX143" i="16"/>
  <c r="AW143" i="16"/>
  <c r="AV143" i="16"/>
  <c r="AT143" i="16"/>
  <c r="AS143" i="16"/>
  <c r="AR143" i="16"/>
  <c r="AQ143" i="16"/>
  <c r="AP143" i="16"/>
  <c r="AO143" i="16"/>
  <c r="AN143" i="16"/>
  <c r="AM143" i="16"/>
  <c r="AL143" i="16"/>
  <c r="AK143" i="16"/>
  <c r="AJ143" i="16"/>
  <c r="AI143" i="16"/>
  <c r="AU143" i="16" s="1"/>
  <c r="AG143" i="16"/>
  <c r="P143" i="16"/>
  <c r="BK142" i="16"/>
  <c r="BJ142" i="16"/>
  <c r="BI142" i="16"/>
  <c r="BH142" i="16"/>
  <c r="BG142" i="16"/>
  <c r="BF142" i="16"/>
  <c r="BE142" i="16"/>
  <c r="BD142" i="16"/>
  <c r="BC142" i="16"/>
  <c r="BB142" i="16"/>
  <c r="BA142" i="16"/>
  <c r="AZ142" i="16"/>
  <c r="BL142" i="16" s="1"/>
  <c r="AY142" i="16"/>
  <c r="AX142" i="16"/>
  <c r="AW142" i="16"/>
  <c r="AV142" i="16"/>
  <c r="AT142" i="16"/>
  <c r="AS142" i="16"/>
  <c r="AR142" i="16"/>
  <c r="AQ142" i="16"/>
  <c r="AP142" i="16"/>
  <c r="AO142" i="16"/>
  <c r="AN142" i="16"/>
  <c r="AM142" i="16"/>
  <c r="AL142" i="16"/>
  <c r="AK142" i="16"/>
  <c r="AJ142" i="16"/>
  <c r="AI142" i="16"/>
  <c r="AU142" i="16" s="1"/>
  <c r="AG142" i="16"/>
  <c r="P142" i="16"/>
  <c r="BK141" i="16"/>
  <c r="BJ141" i="16"/>
  <c r="BI141" i="16"/>
  <c r="BH141" i="16"/>
  <c r="BG141" i="16"/>
  <c r="BF141" i="16"/>
  <c r="BE141" i="16"/>
  <c r="BD141" i="16"/>
  <c r="BC141" i="16"/>
  <c r="BB141" i="16"/>
  <c r="BA141" i="16"/>
  <c r="AZ141" i="16"/>
  <c r="BL141" i="16" s="1"/>
  <c r="AY141" i="16"/>
  <c r="AX141" i="16"/>
  <c r="AW141" i="16"/>
  <c r="AV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U141" i="16" s="1"/>
  <c r="AG141" i="16"/>
  <c r="P141" i="16"/>
  <c r="BK140" i="16"/>
  <c r="BJ140" i="16"/>
  <c r="BI140" i="16"/>
  <c r="BH140" i="16"/>
  <c r="BG140" i="16"/>
  <c r="BF140" i="16"/>
  <c r="BE140" i="16"/>
  <c r="BD140" i="16"/>
  <c r="BC140" i="16"/>
  <c r="BB140" i="16"/>
  <c r="BA140" i="16"/>
  <c r="AZ140" i="16"/>
  <c r="BL140" i="16" s="1"/>
  <c r="AY140" i="16"/>
  <c r="AX140" i="16"/>
  <c r="AW140" i="16"/>
  <c r="AV140" i="16"/>
  <c r="AT140" i="16"/>
  <c r="AS140" i="16"/>
  <c r="AR140" i="16"/>
  <c r="AQ140" i="16"/>
  <c r="AP140" i="16"/>
  <c r="AO140" i="16"/>
  <c r="AN140" i="16"/>
  <c r="AM140" i="16"/>
  <c r="AL140" i="16"/>
  <c r="AK140" i="16"/>
  <c r="AJ140" i="16"/>
  <c r="AI140" i="16"/>
  <c r="AU140" i="16" s="1"/>
  <c r="AG140" i="16"/>
  <c r="P140" i="16"/>
  <c r="BK139" i="16"/>
  <c r="BJ139" i="16"/>
  <c r="BI139" i="16"/>
  <c r="BH139" i="16"/>
  <c r="BG139" i="16"/>
  <c r="BF139" i="16"/>
  <c r="BE139" i="16"/>
  <c r="BD139" i="16"/>
  <c r="BC139" i="16"/>
  <c r="BB139" i="16"/>
  <c r="BA139" i="16"/>
  <c r="AZ139" i="16"/>
  <c r="BL139" i="16" s="1"/>
  <c r="AY139" i="16"/>
  <c r="AX139" i="16"/>
  <c r="AW139" i="16"/>
  <c r="AV139" i="16"/>
  <c r="AT139" i="16"/>
  <c r="AS139" i="16"/>
  <c r="AR139" i="16"/>
  <c r="AQ139" i="16"/>
  <c r="AP139" i="16"/>
  <c r="AO139" i="16"/>
  <c r="AN139" i="16"/>
  <c r="AM139" i="16"/>
  <c r="AL139" i="16"/>
  <c r="AK139" i="16"/>
  <c r="AJ139" i="16"/>
  <c r="AI139" i="16"/>
  <c r="AU139" i="16" s="1"/>
  <c r="AG139" i="16"/>
  <c r="P139" i="16"/>
  <c r="BK138" i="16"/>
  <c r="BJ138" i="16"/>
  <c r="BI138" i="16"/>
  <c r="BH138" i="16"/>
  <c r="BG138" i="16"/>
  <c r="BF138" i="16"/>
  <c r="BE138" i="16"/>
  <c r="BD138" i="16"/>
  <c r="BC138" i="16"/>
  <c r="BB138" i="16"/>
  <c r="BA138" i="16"/>
  <c r="AZ138" i="16"/>
  <c r="BL138" i="16" s="1"/>
  <c r="AY138" i="16"/>
  <c r="AX138" i="16"/>
  <c r="AW138" i="16"/>
  <c r="AV138" i="16"/>
  <c r="AT138" i="16"/>
  <c r="AS138" i="16"/>
  <c r="AR138" i="16"/>
  <c r="AQ138" i="16"/>
  <c r="AP138" i="16"/>
  <c r="AO138" i="16"/>
  <c r="AN138" i="16"/>
  <c r="AM138" i="16"/>
  <c r="AL138" i="16"/>
  <c r="AK138" i="16"/>
  <c r="AJ138" i="16"/>
  <c r="AI138" i="16"/>
  <c r="AU138" i="16" s="1"/>
  <c r="AG138" i="16"/>
  <c r="P138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BL137" i="16" s="1"/>
  <c r="AY137" i="16"/>
  <c r="AX137" i="16"/>
  <c r="AW137" i="16"/>
  <c r="AV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U137" i="16" s="1"/>
  <c r="AG137" i="16"/>
  <c r="P137" i="16"/>
  <c r="BK136" i="16"/>
  <c r="BJ136" i="16"/>
  <c r="BI136" i="16"/>
  <c r="BH136" i="16"/>
  <c r="BG136" i="16"/>
  <c r="BF136" i="16"/>
  <c r="BE136" i="16"/>
  <c r="BD136" i="16"/>
  <c r="BC136" i="16"/>
  <c r="BB136" i="16"/>
  <c r="BA136" i="16"/>
  <c r="AZ136" i="16"/>
  <c r="BL136" i="16" s="1"/>
  <c r="AY136" i="16"/>
  <c r="AX136" i="16"/>
  <c r="AW136" i="16"/>
  <c r="AV136" i="16"/>
  <c r="AT136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U136" i="16" s="1"/>
  <c r="AG136" i="16"/>
  <c r="P136" i="16"/>
  <c r="BK135" i="16"/>
  <c r="BJ135" i="16"/>
  <c r="BI135" i="16"/>
  <c r="BH135" i="16"/>
  <c r="BG135" i="16"/>
  <c r="BF135" i="16"/>
  <c r="BE135" i="16"/>
  <c r="BD135" i="16"/>
  <c r="BC135" i="16"/>
  <c r="BB135" i="16"/>
  <c r="BA135" i="16"/>
  <c r="AZ135" i="16"/>
  <c r="BL135" i="16" s="1"/>
  <c r="AY135" i="16"/>
  <c r="AX135" i="16"/>
  <c r="AW135" i="16"/>
  <c r="AV135" i="16"/>
  <c r="AT135" i="16"/>
  <c r="AS135" i="16"/>
  <c r="AR135" i="16"/>
  <c r="AQ135" i="16"/>
  <c r="AP135" i="16"/>
  <c r="AO135" i="16"/>
  <c r="AN135" i="16"/>
  <c r="AM135" i="16"/>
  <c r="AL135" i="16"/>
  <c r="AK135" i="16"/>
  <c r="AJ135" i="16"/>
  <c r="AI135" i="16"/>
  <c r="AU135" i="16" s="1"/>
  <c r="AG135" i="16"/>
  <c r="P135" i="16"/>
  <c r="BK134" i="16"/>
  <c r="BJ134" i="16"/>
  <c r="BI134" i="16"/>
  <c r="BH134" i="16"/>
  <c r="BG134" i="16"/>
  <c r="BF134" i="16"/>
  <c r="BE134" i="16"/>
  <c r="BD134" i="16"/>
  <c r="BC134" i="16"/>
  <c r="BB134" i="16"/>
  <c r="BA134" i="16"/>
  <c r="AZ134" i="16"/>
  <c r="BL134" i="16" s="1"/>
  <c r="AY134" i="16"/>
  <c r="AX134" i="16"/>
  <c r="AW134" i="16"/>
  <c r="AV134" i="16"/>
  <c r="AT134" i="16"/>
  <c r="AS134" i="16"/>
  <c r="AR134" i="16"/>
  <c r="AQ134" i="16"/>
  <c r="AP134" i="16"/>
  <c r="AO134" i="16"/>
  <c r="AN134" i="16"/>
  <c r="AM134" i="16"/>
  <c r="AL134" i="16"/>
  <c r="AK134" i="16"/>
  <c r="AJ134" i="16"/>
  <c r="AI134" i="16"/>
  <c r="AU134" i="16" s="1"/>
  <c r="AG134" i="16"/>
  <c r="P134" i="16"/>
  <c r="BK133" i="16"/>
  <c r="BJ133" i="16"/>
  <c r="BI133" i="16"/>
  <c r="BH133" i="16"/>
  <c r="BG133" i="16"/>
  <c r="BF133" i="16"/>
  <c r="BE133" i="16"/>
  <c r="BD133" i="16"/>
  <c r="BC133" i="16"/>
  <c r="BB133" i="16"/>
  <c r="BA133" i="16"/>
  <c r="AZ133" i="16"/>
  <c r="BL133" i="16" s="1"/>
  <c r="AY133" i="16"/>
  <c r="AX133" i="16"/>
  <c r="AW133" i="16"/>
  <c r="AV133" i="16"/>
  <c r="AT133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G133" i="16"/>
  <c r="P133" i="16"/>
  <c r="BK132" i="16"/>
  <c r="BJ132" i="16"/>
  <c r="BI132" i="16"/>
  <c r="BH132" i="16"/>
  <c r="BG132" i="16"/>
  <c r="BF132" i="16"/>
  <c r="BE132" i="16"/>
  <c r="BD132" i="16"/>
  <c r="BC132" i="16"/>
  <c r="BB132" i="16"/>
  <c r="BA132" i="16"/>
  <c r="AZ132" i="16"/>
  <c r="BL132" i="16" s="1"/>
  <c r="AY132" i="16"/>
  <c r="AX132" i="16"/>
  <c r="AW132" i="16"/>
  <c r="AV132" i="16"/>
  <c r="AT132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U132" i="16" s="1"/>
  <c r="AG132" i="16"/>
  <c r="P132" i="16"/>
  <c r="BK131" i="16"/>
  <c r="BJ131" i="16"/>
  <c r="BI131" i="16"/>
  <c r="BH131" i="16"/>
  <c r="BG131" i="16"/>
  <c r="BF131" i="16"/>
  <c r="BE131" i="16"/>
  <c r="BD131" i="16"/>
  <c r="BC131" i="16"/>
  <c r="BB131" i="16"/>
  <c r="BA131" i="16"/>
  <c r="AZ131" i="16"/>
  <c r="BL131" i="16" s="1"/>
  <c r="AY131" i="16"/>
  <c r="AX131" i="16"/>
  <c r="AW131" i="16"/>
  <c r="AV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G131" i="16"/>
  <c r="P131" i="16"/>
  <c r="BK130" i="16"/>
  <c r="BJ130" i="16"/>
  <c r="BI130" i="16"/>
  <c r="BH130" i="16"/>
  <c r="BG130" i="16"/>
  <c r="BF130" i="16"/>
  <c r="BE130" i="16"/>
  <c r="BD130" i="16"/>
  <c r="BC130" i="16"/>
  <c r="BB130" i="16"/>
  <c r="BA130" i="16"/>
  <c r="AZ130" i="16"/>
  <c r="BL130" i="16" s="1"/>
  <c r="AY130" i="16"/>
  <c r="AX130" i="16"/>
  <c r="AW130" i="16"/>
  <c r="AV130" i="16"/>
  <c r="AT130" i="16"/>
  <c r="AS130" i="16"/>
  <c r="AR130" i="16"/>
  <c r="AQ130" i="16"/>
  <c r="AP130" i="16"/>
  <c r="AO130" i="16"/>
  <c r="AN130" i="16"/>
  <c r="AM130" i="16"/>
  <c r="AL130" i="16"/>
  <c r="AK130" i="16"/>
  <c r="AJ130" i="16"/>
  <c r="AI130" i="16"/>
  <c r="AU130" i="16" s="1"/>
  <c r="AG130" i="16"/>
  <c r="P130" i="16"/>
  <c r="BK129" i="16"/>
  <c r="BJ129" i="16"/>
  <c r="BI129" i="16"/>
  <c r="BH129" i="16"/>
  <c r="BG129" i="16"/>
  <c r="BF129" i="16"/>
  <c r="BE129" i="16"/>
  <c r="BD129" i="16"/>
  <c r="BC129" i="16"/>
  <c r="BB129" i="16"/>
  <c r="BA129" i="16"/>
  <c r="AZ129" i="16"/>
  <c r="BL129" i="16" s="1"/>
  <c r="AY129" i="16"/>
  <c r="AX129" i="16"/>
  <c r="AW129" i="16"/>
  <c r="AV129" i="16"/>
  <c r="AT129" i="16"/>
  <c r="AS129" i="16"/>
  <c r="AR129" i="16"/>
  <c r="AQ129" i="16"/>
  <c r="AP129" i="16"/>
  <c r="AO129" i="16"/>
  <c r="AN129" i="16"/>
  <c r="AM129" i="16"/>
  <c r="AL129" i="16"/>
  <c r="AK129" i="16"/>
  <c r="AJ129" i="16"/>
  <c r="AI129" i="16"/>
  <c r="AU129" i="16" s="1"/>
  <c r="AG129" i="16"/>
  <c r="P129" i="16"/>
  <c r="BK128" i="16"/>
  <c r="BJ128" i="16"/>
  <c r="BI128" i="16"/>
  <c r="BH128" i="16"/>
  <c r="BG128" i="16"/>
  <c r="BF128" i="16"/>
  <c r="BE128" i="16"/>
  <c r="BD128" i="16"/>
  <c r="BC128" i="16"/>
  <c r="BB128" i="16"/>
  <c r="BA128" i="16"/>
  <c r="AZ128" i="16"/>
  <c r="BL128" i="16" s="1"/>
  <c r="AY128" i="16"/>
  <c r="AX128" i="16"/>
  <c r="AW128" i="16"/>
  <c r="AV128" i="16"/>
  <c r="AT128" i="16"/>
  <c r="AS128" i="16"/>
  <c r="AR128" i="16"/>
  <c r="AQ128" i="16"/>
  <c r="AP128" i="16"/>
  <c r="AO128" i="16"/>
  <c r="AN128" i="16"/>
  <c r="AM128" i="16"/>
  <c r="AL128" i="16"/>
  <c r="AK128" i="16"/>
  <c r="AJ128" i="16"/>
  <c r="AI128" i="16"/>
  <c r="AU128" i="16" s="1"/>
  <c r="AG128" i="16"/>
  <c r="P128" i="16"/>
  <c r="BK127" i="16"/>
  <c r="BJ127" i="16"/>
  <c r="BI127" i="16"/>
  <c r="BH127" i="16"/>
  <c r="BG127" i="16"/>
  <c r="BF127" i="16"/>
  <c r="BE127" i="16"/>
  <c r="BD127" i="16"/>
  <c r="BC127" i="16"/>
  <c r="BB127" i="16"/>
  <c r="BA127" i="16"/>
  <c r="AZ127" i="16"/>
  <c r="BL127" i="16" s="1"/>
  <c r="AY127" i="16"/>
  <c r="AX127" i="16"/>
  <c r="AW127" i="16"/>
  <c r="AV127" i="16"/>
  <c r="AT127" i="16"/>
  <c r="AS127" i="16"/>
  <c r="AR127" i="16"/>
  <c r="AQ127" i="16"/>
  <c r="AP127" i="16"/>
  <c r="AO127" i="16"/>
  <c r="AN127" i="16"/>
  <c r="AM127" i="16"/>
  <c r="AL127" i="16"/>
  <c r="AK127" i="16"/>
  <c r="AJ127" i="16"/>
  <c r="AI127" i="16"/>
  <c r="AU127" i="16" s="1"/>
  <c r="AG127" i="16"/>
  <c r="P127" i="16"/>
  <c r="BK126" i="16"/>
  <c r="BJ126" i="16"/>
  <c r="BI126" i="16"/>
  <c r="BH126" i="16"/>
  <c r="BG126" i="16"/>
  <c r="BF126" i="16"/>
  <c r="BE126" i="16"/>
  <c r="BD126" i="16"/>
  <c r="BC126" i="16"/>
  <c r="BB126" i="16"/>
  <c r="BA126" i="16"/>
  <c r="AZ126" i="16"/>
  <c r="BL126" i="16" s="1"/>
  <c r="AY126" i="16"/>
  <c r="AX126" i="16"/>
  <c r="AW126" i="16"/>
  <c r="AV126" i="16"/>
  <c r="AT126" i="16"/>
  <c r="AS126" i="16"/>
  <c r="AR126" i="16"/>
  <c r="AQ126" i="16"/>
  <c r="AP126" i="16"/>
  <c r="AO126" i="16"/>
  <c r="AN126" i="16"/>
  <c r="AM126" i="16"/>
  <c r="AL126" i="16"/>
  <c r="AK126" i="16"/>
  <c r="AJ126" i="16"/>
  <c r="AI126" i="16"/>
  <c r="AU126" i="16" s="1"/>
  <c r="AG126" i="16"/>
  <c r="P126" i="16"/>
  <c r="BK125" i="16"/>
  <c r="BJ125" i="16"/>
  <c r="BI125" i="16"/>
  <c r="BH125" i="16"/>
  <c r="BG125" i="16"/>
  <c r="BF125" i="16"/>
  <c r="BE125" i="16"/>
  <c r="BD125" i="16"/>
  <c r="BC125" i="16"/>
  <c r="BB125" i="16"/>
  <c r="BA125" i="16"/>
  <c r="AZ125" i="16"/>
  <c r="BL125" i="16" s="1"/>
  <c r="AY125" i="16"/>
  <c r="AX125" i="16"/>
  <c r="AW125" i="16"/>
  <c r="AV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AU125" i="16" s="1"/>
  <c r="AG125" i="16"/>
  <c r="P125" i="16"/>
  <c r="BK124" i="16"/>
  <c r="BJ124" i="16"/>
  <c r="BI124" i="16"/>
  <c r="BH124" i="16"/>
  <c r="BG124" i="16"/>
  <c r="BF124" i="16"/>
  <c r="BE124" i="16"/>
  <c r="BD124" i="16"/>
  <c r="BC124" i="16"/>
  <c r="BB124" i="16"/>
  <c r="BA124" i="16"/>
  <c r="AZ124" i="16"/>
  <c r="BL124" i="16" s="1"/>
  <c r="AY124" i="16"/>
  <c r="AX124" i="16"/>
  <c r="AW124" i="16"/>
  <c r="AV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U124" i="16" s="1"/>
  <c r="AG124" i="16"/>
  <c r="P124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BL123" i="16" s="1"/>
  <c r="AY123" i="16"/>
  <c r="AX123" i="16"/>
  <c r="AW123" i="16"/>
  <c r="AV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U123" i="16" s="1"/>
  <c r="AG123" i="16"/>
  <c r="P123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BL122" i="16" s="1"/>
  <c r="AY122" i="16"/>
  <c r="AX122" i="16"/>
  <c r="AW122" i="16"/>
  <c r="AV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U122" i="16" s="1"/>
  <c r="AG122" i="16"/>
  <c r="P122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BL121" i="16" s="1"/>
  <c r="AY121" i="16"/>
  <c r="AX121" i="16"/>
  <c r="AW121" i="16"/>
  <c r="AV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U121" i="16" s="1"/>
  <c r="AG121" i="16"/>
  <c r="P121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BL120" i="16" s="1"/>
  <c r="AY120" i="16"/>
  <c r="AX120" i="16"/>
  <c r="AW120" i="16"/>
  <c r="AV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U120" i="16" s="1"/>
  <c r="AG120" i="16"/>
  <c r="P120" i="16"/>
  <c r="BK119" i="16"/>
  <c r="BJ119" i="16"/>
  <c r="BI119" i="16"/>
  <c r="BH119" i="16"/>
  <c r="BG119" i="16"/>
  <c r="BF119" i="16"/>
  <c r="BE119" i="16"/>
  <c r="BD119" i="16"/>
  <c r="BC119" i="16"/>
  <c r="BB119" i="16"/>
  <c r="BA119" i="16"/>
  <c r="AZ119" i="16"/>
  <c r="BL119" i="16" s="1"/>
  <c r="AY119" i="16"/>
  <c r="AX119" i="16"/>
  <c r="AW119" i="16"/>
  <c r="AV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U119" i="16" s="1"/>
  <c r="AG119" i="16"/>
  <c r="P119" i="16"/>
  <c r="BK118" i="16"/>
  <c r="BJ118" i="16"/>
  <c r="BI118" i="16"/>
  <c r="BH118" i="16"/>
  <c r="BG118" i="16"/>
  <c r="BF118" i="16"/>
  <c r="BE118" i="16"/>
  <c r="BD118" i="16"/>
  <c r="BC118" i="16"/>
  <c r="BB118" i="16"/>
  <c r="BA118" i="16"/>
  <c r="AZ118" i="16"/>
  <c r="BL118" i="16" s="1"/>
  <c r="AY118" i="16"/>
  <c r="AX118" i="16"/>
  <c r="AW118" i="16"/>
  <c r="AV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U118" i="16" s="1"/>
  <c r="AG118" i="16"/>
  <c r="P118" i="16"/>
  <c r="BK117" i="16"/>
  <c r="BJ117" i="16"/>
  <c r="BI117" i="16"/>
  <c r="BH117" i="16"/>
  <c r="BG117" i="16"/>
  <c r="BF117" i="16"/>
  <c r="BE117" i="16"/>
  <c r="BD117" i="16"/>
  <c r="BC117" i="16"/>
  <c r="BB117" i="16"/>
  <c r="BA117" i="16"/>
  <c r="AZ117" i="16"/>
  <c r="BL117" i="16" s="1"/>
  <c r="AY117" i="16"/>
  <c r="AX117" i="16"/>
  <c r="AW117" i="16"/>
  <c r="AV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U117" i="16" s="1"/>
  <c r="AG117" i="16"/>
  <c r="P117" i="16"/>
  <c r="BK116" i="16"/>
  <c r="BJ116" i="16"/>
  <c r="BI116" i="16"/>
  <c r="BH116" i="16"/>
  <c r="BG116" i="16"/>
  <c r="BF116" i="16"/>
  <c r="BE116" i="16"/>
  <c r="BD116" i="16"/>
  <c r="BC116" i="16"/>
  <c r="BB116" i="16"/>
  <c r="BA116" i="16"/>
  <c r="AZ116" i="16"/>
  <c r="BL116" i="16" s="1"/>
  <c r="AY116" i="16"/>
  <c r="AX116" i="16"/>
  <c r="AW116" i="16"/>
  <c r="AV116" i="16"/>
  <c r="AT116" i="16"/>
  <c r="AS116" i="16"/>
  <c r="AR116" i="16"/>
  <c r="AQ116" i="16"/>
  <c r="AP116" i="16"/>
  <c r="AO116" i="16"/>
  <c r="AN116" i="16"/>
  <c r="AM116" i="16"/>
  <c r="AL116" i="16"/>
  <c r="AK116" i="16"/>
  <c r="AJ116" i="16"/>
  <c r="AI116" i="16"/>
  <c r="AU116" i="16" s="1"/>
  <c r="AG116" i="16"/>
  <c r="P116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BL115" i="16" s="1"/>
  <c r="AY115" i="16"/>
  <c r="AX115" i="16"/>
  <c r="AW115" i="16"/>
  <c r="AV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U115" i="16" s="1"/>
  <c r="AG115" i="16"/>
  <c r="P115" i="16"/>
  <c r="BK114" i="16"/>
  <c r="BJ114" i="16"/>
  <c r="BI114" i="16"/>
  <c r="BH114" i="16"/>
  <c r="BG114" i="16"/>
  <c r="BF114" i="16"/>
  <c r="BE114" i="16"/>
  <c r="BD114" i="16"/>
  <c r="BC114" i="16"/>
  <c r="BB114" i="16"/>
  <c r="BA114" i="16"/>
  <c r="AZ114" i="16"/>
  <c r="BL114" i="16" s="1"/>
  <c r="AY114" i="16"/>
  <c r="AX114" i="16"/>
  <c r="AW114" i="16"/>
  <c r="AV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U114" i="16" s="1"/>
  <c r="AG114" i="16"/>
  <c r="P114" i="16"/>
  <c r="BK113" i="16"/>
  <c r="BJ113" i="16"/>
  <c r="BI113" i="16"/>
  <c r="BH113" i="16"/>
  <c r="BG113" i="16"/>
  <c r="BF113" i="16"/>
  <c r="BE113" i="16"/>
  <c r="BD113" i="16"/>
  <c r="BC113" i="16"/>
  <c r="BB113" i="16"/>
  <c r="BA113" i="16"/>
  <c r="AZ113" i="16"/>
  <c r="BL113" i="16" s="1"/>
  <c r="AY113" i="16"/>
  <c r="AX113" i="16"/>
  <c r="AW113" i="16"/>
  <c r="AV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U113" i="16" s="1"/>
  <c r="AG113" i="16"/>
  <c r="P113" i="16"/>
  <c r="BK112" i="16"/>
  <c r="BJ112" i="16"/>
  <c r="BI112" i="16"/>
  <c r="BH112" i="16"/>
  <c r="BG112" i="16"/>
  <c r="BF112" i="16"/>
  <c r="BE112" i="16"/>
  <c r="BD112" i="16"/>
  <c r="BC112" i="16"/>
  <c r="BB112" i="16"/>
  <c r="BA112" i="16"/>
  <c r="AZ112" i="16"/>
  <c r="BL112" i="16" s="1"/>
  <c r="AY112" i="16"/>
  <c r="AX112" i="16"/>
  <c r="AW112" i="16"/>
  <c r="AV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U112" i="16" s="1"/>
  <c r="AG112" i="16"/>
  <c r="P112" i="16"/>
  <c r="BK111" i="16"/>
  <c r="BJ111" i="16"/>
  <c r="BI111" i="16"/>
  <c r="BH111" i="16"/>
  <c r="BG111" i="16"/>
  <c r="BF111" i="16"/>
  <c r="BE111" i="16"/>
  <c r="BD111" i="16"/>
  <c r="BC111" i="16"/>
  <c r="BB111" i="16"/>
  <c r="BA111" i="16"/>
  <c r="AZ111" i="16"/>
  <c r="BL111" i="16" s="1"/>
  <c r="AY111" i="16"/>
  <c r="AX111" i="16"/>
  <c r="AW111" i="16"/>
  <c r="AV111" i="16"/>
  <c r="AT111" i="16"/>
  <c r="AS111" i="16"/>
  <c r="AR111" i="16"/>
  <c r="AQ111" i="16"/>
  <c r="AP111" i="16"/>
  <c r="AO111" i="16"/>
  <c r="AN111" i="16"/>
  <c r="AM111" i="16"/>
  <c r="AL111" i="16"/>
  <c r="AK111" i="16"/>
  <c r="AJ111" i="16"/>
  <c r="AI111" i="16"/>
  <c r="AU111" i="16" s="1"/>
  <c r="AG111" i="16"/>
  <c r="P111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BL110" i="16" s="1"/>
  <c r="AY110" i="16"/>
  <c r="AX110" i="16"/>
  <c r="AW110" i="16"/>
  <c r="AV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U110" i="16" s="1"/>
  <c r="AG110" i="16"/>
  <c r="P110" i="16"/>
  <c r="BK109" i="16"/>
  <c r="BJ109" i="16"/>
  <c r="BI109" i="16"/>
  <c r="BH109" i="16"/>
  <c r="BG109" i="16"/>
  <c r="BF109" i="16"/>
  <c r="BE109" i="16"/>
  <c r="BD109" i="16"/>
  <c r="BC109" i="16"/>
  <c r="BB109" i="16"/>
  <c r="BA109" i="16"/>
  <c r="AZ109" i="16"/>
  <c r="BL109" i="16" s="1"/>
  <c r="AY109" i="16"/>
  <c r="AX109" i="16"/>
  <c r="AW109" i="16"/>
  <c r="AV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U109" i="16" s="1"/>
  <c r="AG109" i="16"/>
  <c r="P109" i="16"/>
  <c r="BK108" i="16"/>
  <c r="BJ108" i="16"/>
  <c r="BI108" i="16"/>
  <c r="BH108" i="16"/>
  <c r="BG108" i="16"/>
  <c r="BF108" i="16"/>
  <c r="BE108" i="16"/>
  <c r="BD108" i="16"/>
  <c r="BC108" i="16"/>
  <c r="BB108" i="16"/>
  <c r="BA108" i="16"/>
  <c r="AZ108" i="16"/>
  <c r="BL108" i="16" s="1"/>
  <c r="AY108" i="16"/>
  <c r="AX108" i="16"/>
  <c r="AW108" i="16"/>
  <c r="AV108" i="16"/>
  <c r="AT108" i="16"/>
  <c r="AS108" i="16"/>
  <c r="AR108" i="16"/>
  <c r="AQ108" i="16"/>
  <c r="AP108" i="16"/>
  <c r="AO108" i="16"/>
  <c r="AN108" i="16"/>
  <c r="AM108" i="16"/>
  <c r="AL108" i="16"/>
  <c r="AK108" i="16"/>
  <c r="AJ108" i="16"/>
  <c r="AI108" i="16"/>
  <c r="AU108" i="16" s="1"/>
  <c r="AG108" i="16"/>
  <c r="P108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BL107" i="16" s="1"/>
  <c r="AY107" i="16"/>
  <c r="AX107" i="16"/>
  <c r="AW107" i="16"/>
  <c r="AV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U107" i="16" s="1"/>
  <c r="AG107" i="16"/>
  <c r="P107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BL106" i="16" s="1"/>
  <c r="AY106" i="16"/>
  <c r="AX106" i="16"/>
  <c r="AW106" i="16"/>
  <c r="AV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U106" i="16" s="1"/>
  <c r="AG106" i="16"/>
  <c r="P106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BL105" i="16" s="1"/>
  <c r="AY105" i="16"/>
  <c r="AX105" i="16"/>
  <c r="AW105" i="16"/>
  <c r="AV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U105" i="16" s="1"/>
  <c r="AG105" i="16"/>
  <c r="P105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BL104" i="16" s="1"/>
  <c r="AY104" i="16"/>
  <c r="AX104" i="16"/>
  <c r="AW104" i="16"/>
  <c r="AV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U104" i="16" s="1"/>
  <c r="AG104" i="16"/>
  <c r="P104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BL103" i="16" s="1"/>
  <c r="AY103" i="16"/>
  <c r="AX103" i="16"/>
  <c r="AW103" i="16"/>
  <c r="AV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U103" i="16" s="1"/>
  <c r="AG103" i="16"/>
  <c r="P103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BL102" i="16" s="1"/>
  <c r="AY102" i="16"/>
  <c r="AX102" i="16"/>
  <c r="AW102" i="16"/>
  <c r="AV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U102" i="16" s="1"/>
  <c r="AG102" i="16"/>
  <c r="P102" i="16"/>
  <c r="BK101" i="16"/>
  <c r="BJ101" i="16"/>
  <c r="BI101" i="16"/>
  <c r="BH101" i="16"/>
  <c r="BG101" i="16"/>
  <c r="BF101" i="16"/>
  <c r="BE101" i="16"/>
  <c r="BD101" i="16"/>
  <c r="BC101" i="16"/>
  <c r="BB101" i="16"/>
  <c r="BA101" i="16"/>
  <c r="AZ101" i="16"/>
  <c r="BL101" i="16" s="1"/>
  <c r="AY101" i="16"/>
  <c r="AX101" i="16"/>
  <c r="AW101" i="16"/>
  <c r="AV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U101" i="16" s="1"/>
  <c r="AG101" i="16"/>
  <c r="P101" i="16"/>
  <c r="BK100" i="16"/>
  <c r="BJ100" i="16"/>
  <c r="BI100" i="16"/>
  <c r="BH100" i="16"/>
  <c r="BG100" i="16"/>
  <c r="BF100" i="16"/>
  <c r="BE100" i="16"/>
  <c r="BD100" i="16"/>
  <c r="BC100" i="16"/>
  <c r="BB100" i="16"/>
  <c r="BA100" i="16"/>
  <c r="AZ100" i="16"/>
  <c r="BL100" i="16" s="1"/>
  <c r="AY100" i="16"/>
  <c r="AX100" i="16"/>
  <c r="AW100" i="16"/>
  <c r="AV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U100" i="16" s="1"/>
  <c r="AG100" i="16"/>
  <c r="P100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BL99" i="16" s="1"/>
  <c r="AY99" i="16"/>
  <c r="AX99" i="16"/>
  <c r="AW99" i="16"/>
  <c r="AV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U99" i="16" s="1"/>
  <c r="AG99" i="16"/>
  <c r="P99" i="16"/>
  <c r="BK98" i="16"/>
  <c r="BJ98" i="16"/>
  <c r="BI98" i="16"/>
  <c r="BH98" i="16"/>
  <c r="BG98" i="16"/>
  <c r="BF98" i="16"/>
  <c r="BE98" i="16"/>
  <c r="BD98" i="16"/>
  <c r="BC98" i="16"/>
  <c r="BB98" i="16"/>
  <c r="BA98" i="16"/>
  <c r="AZ98" i="16"/>
  <c r="BL98" i="16" s="1"/>
  <c r="AY98" i="16"/>
  <c r="AX98" i="16"/>
  <c r="AW98" i="16"/>
  <c r="AV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U98" i="16" s="1"/>
  <c r="AG98" i="16"/>
  <c r="P98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BL97" i="16" s="1"/>
  <c r="AY97" i="16"/>
  <c r="AX97" i="16"/>
  <c r="AW97" i="16"/>
  <c r="AV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U97" i="16" s="1"/>
  <c r="AG97" i="16"/>
  <c r="P97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BL96" i="16" s="1"/>
  <c r="AY96" i="16"/>
  <c r="AX96" i="16"/>
  <c r="AW96" i="16"/>
  <c r="AV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U96" i="16" s="1"/>
  <c r="AG96" i="16"/>
  <c r="P96" i="16"/>
  <c r="BK95" i="16"/>
  <c r="BJ95" i="16"/>
  <c r="BI95" i="16"/>
  <c r="BH95" i="16"/>
  <c r="BG95" i="16"/>
  <c r="BF95" i="16"/>
  <c r="BE95" i="16"/>
  <c r="BD95" i="16"/>
  <c r="BC95" i="16"/>
  <c r="BB95" i="16"/>
  <c r="BA95" i="16"/>
  <c r="AZ95" i="16"/>
  <c r="BL95" i="16" s="1"/>
  <c r="AY95" i="16"/>
  <c r="AX95" i="16"/>
  <c r="AW95" i="16"/>
  <c r="AV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U95" i="16" s="1"/>
  <c r="AG95" i="16"/>
  <c r="P95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BL94" i="16" s="1"/>
  <c r="AY94" i="16"/>
  <c r="AX94" i="16"/>
  <c r="AW94" i="16"/>
  <c r="AV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U94" i="16" s="1"/>
  <c r="AG94" i="16"/>
  <c r="P94" i="16"/>
  <c r="BK93" i="16"/>
  <c r="BJ93" i="16"/>
  <c r="BI93" i="16"/>
  <c r="BH93" i="16"/>
  <c r="BG93" i="16"/>
  <c r="BF93" i="16"/>
  <c r="BE93" i="16"/>
  <c r="BD93" i="16"/>
  <c r="BC93" i="16"/>
  <c r="BB93" i="16"/>
  <c r="BA93" i="16"/>
  <c r="AZ93" i="16"/>
  <c r="BL93" i="16" s="1"/>
  <c r="AY93" i="16"/>
  <c r="AX93" i="16"/>
  <c r="AW93" i="16"/>
  <c r="AV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U93" i="16" s="1"/>
  <c r="AG93" i="16"/>
  <c r="P93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BL92" i="16" s="1"/>
  <c r="AY92" i="16"/>
  <c r="AX92" i="16"/>
  <c r="AW92" i="16"/>
  <c r="AV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U92" i="16" s="1"/>
  <c r="AG92" i="16"/>
  <c r="P92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BL91" i="16" s="1"/>
  <c r="AY91" i="16"/>
  <c r="AX91" i="16"/>
  <c r="AW91" i="16"/>
  <c r="AV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U91" i="16" s="1"/>
  <c r="AG91" i="16"/>
  <c r="P91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BL90" i="16" s="1"/>
  <c r="AY90" i="16"/>
  <c r="AX90" i="16"/>
  <c r="AW90" i="16"/>
  <c r="AV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U90" i="16" s="1"/>
  <c r="AG90" i="16"/>
  <c r="P90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BL89" i="16" s="1"/>
  <c r="AY89" i="16"/>
  <c r="AX89" i="16"/>
  <c r="AW89" i="16"/>
  <c r="AV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U89" i="16" s="1"/>
  <c r="AG89" i="16"/>
  <c r="P89" i="16"/>
  <c r="BK88" i="16"/>
  <c r="BJ88" i="16"/>
  <c r="BI88" i="16"/>
  <c r="BH88" i="16"/>
  <c r="BG88" i="16"/>
  <c r="BF88" i="16"/>
  <c r="BE88" i="16"/>
  <c r="BD88" i="16"/>
  <c r="BC88" i="16"/>
  <c r="BB88" i="16"/>
  <c r="BA88" i="16"/>
  <c r="AZ88" i="16"/>
  <c r="BL88" i="16" s="1"/>
  <c r="AY88" i="16"/>
  <c r="AX88" i="16"/>
  <c r="AW88" i="16"/>
  <c r="AV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U88" i="16" s="1"/>
  <c r="AG88" i="16"/>
  <c r="P88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BL87" i="16" s="1"/>
  <c r="AY87" i="16"/>
  <c r="AX87" i="16"/>
  <c r="AW87" i="16"/>
  <c r="AV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U87" i="16" s="1"/>
  <c r="AG87" i="16"/>
  <c r="P87" i="16"/>
  <c r="BK86" i="16"/>
  <c r="BJ86" i="16"/>
  <c r="BI86" i="16"/>
  <c r="BH86" i="16"/>
  <c r="BG86" i="16"/>
  <c r="BF86" i="16"/>
  <c r="BE86" i="16"/>
  <c r="BD86" i="16"/>
  <c r="BC86" i="16"/>
  <c r="BB86" i="16"/>
  <c r="BA86" i="16"/>
  <c r="AZ86" i="16"/>
  <c r="BL86" i="16" s="1"/>
  <c r="AY86" i="16"/>
  <c r="AX86" i="16"/>
  <c r="AW86" i="16"/>
  <c r="AV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U86" i="16" s="1"/>
  <c r="AG86" i="16"/>
  <c r="P86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BL85" i="16" s="1"/>
  <c r="AY85" i="16"/>
  <c r="AX85" i="16"/>
  <c r="AW85" i="16"/>
  <c r="AV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U85" i="16" s="1"/>
  <c r="AG85" i="16"/>
  <c r="P85" i="16"/>
  <c r="BK84" i="16"/>
  <c r="BJ84" i="16"/>
  <c r="BI84" i="16"/>
  <c r="BH84" i="16"/>
  <c r="BG84" i="16"/>
  <c r="BF84" i="16"/>
  <c r="BE84" i="16"/>
  <c r="BD84" i="16"/>
  <c r="BC84" i="16"/>
  <c r="BB84" i="16"/>
  <c r="BA84" i="16"/>
  <c r="AZ84" i="16"/>
  <c r="BL84" i="16" s="1"/>
  <c r="AY84" i="16"/>
  <c r="AX84" i="16"/>
  <c r="AW84" i="16"/>
  <c r="AV84" i="16"/>
  <c r="AT84" i="16"/>
  <c r="AS84" i="16"/>
  <c r="AR84" i="16"/>
  <c r="AQ84" i="16"/>
  <c r="AP84" i="16"/>
  <c r="AO84" i="16"/>
  <c r="AN84" i="16"/>
  <c r="AM84" i="16"/>
  <c r="AL84" i="16"/>
  <c r="AK84" i="16"/>
  <c r="AJ84" i="16"/>
  <c r="AI84" i="16"/>
  <c r="AU84" i="16" s="1"/>
  <c r="AG84" i="16"/>
  <c r="P84" i="16"/>
  <c r="BK83" i="16"/>
  <c r="BJ83" i="16"/>
  <c r="BI83" i="16"/>
  <c r="BH83" i="16"/>
  <c r="BG83" i="16"/>
  <c r="BF83" i="16"/>
  <c r="BE83" i="16"/>
  <c r="BD83" i="16"/>
  <c r="BC83" i="16"/>
  <c r="BB83" i="16"/>
  <c r="BA83" i="16"/>
  <c r="AZ83" i="16"/>
  <c r="BL83" i="16" s="1"/>
  <c r="AY83" i="16"/>
  <c r="AX83" i="16"/>
  <c r="AW83" i="16"/>
  <c r="AV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U83" i="16" s="1"/>
  <c r="AG83" i="16"/>
  <c r="P83" i="16"/>
  <c r="BK82" i="16"/>
  <c r="BJ82" i="16"/>
  <c r="BI82" i="16"/>
  <c r="BH82" i="16"/>
  <c r="BG82" i="16"/>
  <c r="BF82" i="16"/>
  <c r="BE82" i="16"/>
  <c r="BD82" i="16"/>
  <c r="BC82" i="16"/>
  <c r="BB82" i="16"/>
  <c r="BA82" i="16"/>
  <c r="AZ82" i="16"/>
  <c r="BL82" i="16" s="1"/>
  <c r="AY82" i="16"/>
  <c r="AX82" i="16"/>
  <c r="AW82" i="16"/>
  <c r="AV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U82" i="16" s="1"/>
  <c r="AG82" i="16"/>
  <c r="P82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BL81" i="16" s="1"/>
  <c r="AY81" i="16"/>
  <c r="AX81" i="16"/>
  <c r="AW81" i="16"/>
  <c r="AV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U81" i="16" s="1"/>
  <c r="AG81" i="16"/>
  <c r="P81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BL80" i="16" s="1"/>
  <c r="AY80" i="16"/>
  <c r="AX80" i="16"/>
  <c r="AW80" i="16"/>
  <c r="AV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U80" i="16" s="1"/>
  <c r="AG80" i="16"/>
  <c r="P80" i="16"/>
  <c r="BK79" i="16"/>
  <c r="BJ79" i="16"/>
  <c r="BI79" i="16"/>
  <c r="BH79" i="16"/>
  <c r="BG79" i="16"/>
  <c r="BF79" i="16"/>
  <c r="BE79" i="16"/>
  <c r="BD79" i="16"/>
  <c r="BC79" i="16"/>
  <c r="BB79" i="16"/>
  <c r="BA79" i="16"/>
  <c r="AZ79" i="16"/>
  <c r="BL79" i="16" s="1"/>
  <c r="AY79" i="16"/>
  <c r="AX79" i="16"/>
  <c r="AW79" i="16"/>
  <c r="AV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U79" i="16" s="1"/>
  <c r="AG79" i="16"/>
  <c r="P79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BL78" i="16" s="1"/>
  <c r="AY78" i="16"/>
  <c r="AX78" i="16"/>
  <c r="AW78" i="16"/>
  <c r="AV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U78" i="16" s="1"/>
  <c r="AG78" i="16"/>
  <c r="P78" i="16"/>
  <c r="BK77" i="16"/>
  <c r="BJ77" i="16"/>
  <c r="BI77" i="16"/>
  <c r="BH77" i="16"/>
  <c r="BG77" i="16"/>
  <c r="BF77" i="16"/>
  <c r="BE77" i="16"/>
  <c r="BD77" i="16"/>
  <c r="BC77" i="16"/>
  <c r="BB77" i="16"/>
  <c r="BA77" i="16"/>
  <c r="AZ77" i="16"/>
  <c r="BL77" i="16" s="1"/>
  <c r="AY77" i="16"/>
  <c r="AX77" i="16"/>
  <c r="AW77" i="16"/>
  <c r="AV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U77" i="16" s="1"/>
  <c r="AG77" i="16"/>
  <c r="P77" i="16"/>
  <c r="BK76" i="16"/>
  <c r="BJ76" i="16"/>
  <c r="BI76" i="16"/>
  <c r="BH76" i="16"/>
  <c r="BG76" i="16"/>
  <c r="BF76" i="16"/>
  <c r="BE76" i="16"/>
  <c r="BD76" i="16"/>
  <c r="BC76" i="16"/>
  <c r="BB76" i="16"/>
  <c r="BA76" i="16"/>
  <c r="AZ76" i="16"/>
  <c r="BL76" i="16" s="1"/>
  <c r="AY76" i="16"/>
  <c r="AX76" i="16"/>
  <c r="AW76" i="16"/>
  <c r="AV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U76" i="16" s="1"/>
  <c r="AG76" i="16"/>
  <c r="P76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BL75" i="16" s="1"/>
  <c r="AY75" i="16"/>
  <c r="AX75" i="16"/>
  <c r="AW75" i="16"/>
  <c r="AV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U75" i="16" s="1"/>
  <c r="AG75" i="16"/>
  <c r="P75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BL74" i="16" s="1"/>
  <c r="AY74" i="16"/>
  <c r="AX74" i="16"/>
  <c r="AW74" i="16"/>
  <c r="AV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U74" i="16" s="1"/>
  <c r="AG74" i="16"/>
  <c r="P74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BL73" i="16" s="1"/>
  <c r="AY73" i="16"/>
  <c r="AX73" i="16"/>
  <c r="AW73" i="16"/>
  <c r="AV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U73" i="16" s="1"/>
  <c r="AG73" i="16"/>
  <c r="P73" i="16"/>
  <c r="BK72" i="16"/>
  <c r="BJ72" i="16"/>
  <c r="BI72" i="16"/>
  <c r="BH72" i="16"/>
  <c r="BG72" i="16"/>
  <c r="BF72" i="16"/>
  <c r="BE72" i="16"/>
  <c r="BD72" i="16"/>
  <c r="BC72" i="16"/>
  <c r="BB72" i="16"/>
  <c r="BA72" i="16"/>
  <c r="AZ72" i="16"/>
  <c r="BL72" i="16" s="1"/>
  <c r="AY72" i="16"/>
  <c r="AX72" i="16"/>
  <c r="AW72" i="16"/>
  <c r="AV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U72" i="16" s="1"/>
  <c r="AG72" i="16"/>
  <c r="P72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BL71" i="16" s="1"/>
  <c r="AY71" i="16"/>
  <c r="AX71" i="16"/>
  <c r="AW71" i="16"/>
  <c r="AV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U71" i="16" s="1"/>
  <c r="AG71" i="16"/>
  <c r="P71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BL70" i="16" s="1"/>
  <c r="AY70" i="16"/>
  <c r="AX70" i="16"/>
  <c r="AW70" i="16"/>
  <c r="AV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U70" i="16" s="1"/>
  <c r="AG70" i="16"/>
  <c r="P70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BL69" i="16" s="1"/>
  <c r="AY69" i="16"/>
  <c r="AX69" i="16"/>
  <c r="AW69" i="16"/>
  <c r="AV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U69" i="16" s="1"/>
  <c r="AG69" i="16"/>
  <c r="P69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BL68" i="16" s="1"/>
  <c r="AY68" i="16"/>
  <c r="AX68" i="16"/>
  <c r="AW68" i="16"/>
  <c r="AV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U68" i="16" s="1"/>
  <c r="AG68" i="16"/>
  <c r="P68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BL67" i="16" s="1"/>
  <c r="AY67" i="16"/>
  <c r="AX67" i="16"/>
  <c r="AW67" i="16"/>
  <c r="AV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U67" i="16" s="1"/>
  <c r="AG67" i="16"/>
  <c r="P67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BL66" i="16" s="1"/>
  <c r="AY66" i="16"/>
  <c r="AX66" i="16"/>
  <c r="AW66" i="16"/>
  <c r="AV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U66" i="16" s="1"/>
  <c r="AG66" i="16"/>
  <c r="P66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BL65" i="16" s="1"/>
  <c r="AY65" i="16"/>
  <c r="AX65" i="16"/>
  <c r="AW65" i="16"/>
  <c r="AV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U65" i="16" s="1"/>
  <c r="AG65" i="16"/>
  <c r="P65" i="16"/>
  <c r="BK64" i="16"/>
  <c r="BJ64" i="16"/>
  <c r="BI64" i="16"/>
  <c r="BH64" i="16"/>
  <c r="BG64" i="16"/>
  <c r="BF64" i="16"/>
  <c r="BE64" i="16"/>
  <c r="BD64" i="16"/>
  <c r="BC64" i="16"/>
  <c r="BB64" i="16"/>
  <c r="BA64" i="16"/>
  <c r="AZ64" i="16"/>
  <c r="BL64" i="16" s="1"/>
  <c r="AY64" i="16"/>
  <c r="AX64" i="16"/>
  <c r="AW64" i="16"/>
  <c r="AV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U64" i="16" s="1"/>
  <c r="AG64" i="16"/>
  <c r="P64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BL63" i="16" s="1"/>
  <c r="BO63" i="16" s="1"/>
  <c r="BO415" i="16" s="1"/>
  <c r="BO419" i="16" s="1"/>
  <c r="AY63" i="16"/>
  <c r="AX63" i="16"/>
  <c r="AW63" i="16"/>
  <c r="AV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U63" i="16" s="1"/>
  <c r="AG63" i="16"/>
  <c r="P63" i="16"/>
  <c r="BK62" i="16"/>
  <c r="BJ62" i="16"/>
  <c r="BI62" i="16"/>
  <c r="BH62" i="16"/>
  <c r="BG62" i="16"/>
  <c r="BF62" i="16"/>
  <c r="BE62" i="16"/>
  <c r="BD62" i="16"/>
  <c r="BC62" i="16"/>
  <c r="BB62" i="16"/>
  <c r="BA62" i="16"/>
  <c r="AZ62" i="16"/>
  <c r="BL62" i="16" s="1"/>
  <c r="AY62" i="16"/>
  <c r="AX62" i="16"/>
  <c r="AW62" i="16"/>
  <c r="AV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U62" i="16" s="1"/>
  <c r="AG62" i="16"/>
  <c r="P62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BL61" i="16" s="1"/>
  <c r="AY61" i="16"/>
  <c r="AX61" i="16"/>
  <c r="AW61" i="16"/>
  <c r="AV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U61" i="16" s="1"/>
  <c r="AG61" i="16"/>
  <c r="P61" i="16"/>
  <c r="BK60" i="16"/>
  <c r="BJ60" i="16"/>
  <c r="BI60" i="16"/>
  <c r="BH60" i="16"/>
  <c r="BG60" i="16"/>
  <c r="BF60" i="16"/>
  <c r="BE60" i="16"/>
  <c r="BD60" i="16"/>
  <c r="BC60" i="16"/>
  <c r="BB60" i="16"/>
  <c r="BA60" i="16"/>
  <c r="AZ60" i="16"/>
  <c r="BL60" i="16" s="1"/>
  <c r="AY60" i="16"/>
  <c r="AX60" i="16"/>
  <c r="AW60" i="16"/>
  <c r="AV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U60" i="16" s="1"/>
  <c r="AG60" i="16"/>
  <c r="P60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BL59" i="16" s="1"/>
  <c r="AY59" i="16"/>
  <c r="AX59" i="16"/>
  <c r="AW59" i="16"/>
  <c r="AV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U59" i="16" s="1"/>
  <c r="AG59" i="16"/>
  <c r="P59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BL58" i="16" s="1"/>
  <c r="AY58" i="16"/>
  <c r="AX58" i="16"/>
  <c r="AW58" i="16"/>
  <c r="AV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U58" i="16" s="1"/>
  <c r="AG58" i="16"/>
  <c r="P58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BL57" i="16" s="1"/>
  <c r="AY57" i="16"/>
  <c r="AX57" i="16"/>
  <c r="AW57" i="16"/>
  <c r="AV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U57" i="16" s="1"/>
  <c r="AG57" i="16"/>
  <c r="P57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BL56" i="16" s="1"/>
  <c r="AY56" i="16"/>
  <c r="AX56" i="16"/>
  <c r="AW56" i="16"/>
  <c r="AV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U56" i="16" s="1"/>
  <c r="AG56" i="16"/>
  <c r="P56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BL55" i="16" s="1"/>
  <c r="AY55" i="16"/>
  <c r="AX55" i="16"/>
  <c r="AW55" i="16"/>
  <c r="AV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U55" i="16" s="1"/>
  <c r="AG55" i="16"/>
  <c r="P55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BL54" i="16" s="1"/>
  <c r="AY54" i="16"/>
  <c r="AX54" i="16"/>
  <c r="AW54" i="16"/>
  <c r="AV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U54" i="16" s="1"/>
  <c r="AG54" i="16"/>
  <c r="P54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BL53" i="16" s="1"/>
  <c r="AY53" i="16"/>
  <c r="AX53" i="16"/>
  <c r="AW53" i="16"/>
  <c r="AV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U53" i="16" s="1"/>
  <c r="AG53" i="16"/>
  <c r="P53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BL52" i="16" s="1"/>
  <c r="AY52" i="16"/>
  <c r="AX52" i="16"/>
  <c r="AW52" i="16"/>
  <c r="AV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U52" i="16" s="1"/>
  <c r="AG52" i="16"/>
  <c r="P52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BL51" i="16" s="1"/>
  <c r="AY51" i="16"/>
  <c r="AX51" i="16"/>
  <c r="AW51" i="16"/>
  <c r="AV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U51" i="16" s="1"/>
  <c r="AG51" i="16"/>
  <c r="P51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BL50" i="16" s="1"/>
  <c r="AY50" i="16"/>
  <c r="AX50" i="16"/>
  <c r="AW50" i="16"/>
  <c r="AV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U50" i="16" s="1"/>
  <c r="AG50" i="16"/>
  <c r="P50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BL49" i="16" s="1"/>
  <c r="AY49" i="16"/>
  <c r="AX49" i="16"/>
  <c r="AW49" i="16"/>
  <c r="AV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U49" i="16" s="1"/>
  <c r="AG49" i="16"/>
  <c r="P49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BL48" i="16" s="1"/>
  <c r="AY48" i="16"/>
  <c r="AX48" i="16"/>
  <c r="AW48" i="16"/>
  <c r="AV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U48" i="16" s="1"/>
  <c r="AG48" i="16"/>
  <c r="P48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BL47" i="16" s="1"/>
  <c r="AY47" i="16"/>
  <c r="AX47" i="16"/>
  <c r="AW47" i="16"/>
  <c r="AV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U47" i="16" s="1"/>
  <c r="AG47" i="16"/>
  <c r="P47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BL46" i="16" s="1"/>
  <c r="AY46" i="16"/>
  <c r="AX46" i="16"/>
  <c r="AW46" i="16"/>
  <c r="AV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U46" i="16" s="1"/>
  <c r="AG46" i="16"/>
  <c r="P46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BL45" i="16" s="1"/>
  <c r="AY45" i="16"/>
  <c r="AX45" i="16"/>
  <c r="AW45" i="16"/>
  <c r="AV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U45" i="16" s="1"/>
  <c r="AG45" i="16"/>
  <c r="P45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BL44" i="16" s="1"/>
  <c r="AY44" i="16"/>
  <c r="AX44" i="16"/>
  <c r="AW44" i="16"/>
  <c r="AV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U44" i="16" s="1"/>
  <c r="AG44" i="16"/>
  <c r="P44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BL43" i="16" s="1"/>
  <c r="AY43" i="16"/>
  <c r="AX43" i="16"/>
  <c r="AW43" i="16"/>
  <c r="AV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U43" i="16" s="1"/>
  <c r="AG43" i="16"/>
  <c r="P43" i="16"/>
  <c r="BK42" i="16"/>
  <c r="BJ42" i="16"/>
  <c r="BI42" i="16"/>
  <c r="BH42" i="16"/>
  <c r="BG42" i="16"/>
  <c r="BF42" i="16"/>
  <c r="BE42" i="16"/>
  <c r="BD42" i="16"/>
  <c r="BC42" i="16"/>
  <c r="BB42" i="16"/>
  <c r="BA42" i="16"/>
  <c r="AZ42" i="16"/>
  <c r="BL42" i="16" s="1"/>
  <c r="AY42" i="16"/>
  <c r="AX42" i="16"/>
  <c r="AW42" i="16"/>
  <c r="AV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U42" i="16" s="1"/>
  <c r="AG42" i="16"/>
  <c r="P42" i="16"/>
  <c r="BK41" i="16"/>
  <c r="BJ41" i="16"/>
  <c r="BI41" i="16"/>
  <c r="BH41" i="16"/>
  <c r="BG41" i="16"/>
  <c r="BF41" i="16"/>
  <c r="BE41" i="16"/>
  <c r="BD41" i="16"/>
  <c r="BC41" i="16"/>
  <c r="BB41" i="16"/>
  <c r="BA41" i="16"/>
  <c r="AZ41" i="16"/>
  <c r="BL41" i="16" s="1"/>
  <c r="AY41" i="16"/>
  <c r="AX41" i="16"/>
  <c r="AW41" i="16"/>
  <c r="AV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U41" i="16" s="1"/>
  <c r="AG41" i="16"/>
  <c r="P41" i="16"/>
  <c r="BK40" i="16"/>
  <c r="BJ40" i="16"/>
  <c r="BI40" i="16"/>
  <c r="BH40" i="16"/>
  <c r="BG40" i="16"/>
  <c r="BF40" i="16"/>
  <c r="BE40" i="16"/>
  <c r="BD40" i="16"/>
  <c r="BC40" i="16"/>
  <c r="BB40" i="16"/>
  <c r="BA40" i="16"/>
  <c r="AZ40" i="16"/>
  <c r="BL40" i="16" s="1"/>
  <c r="AY40" i="16"/>
  <c r="AX40" i="16"/>
  <c r="AW40" i="16"/>
  <c r="AV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U40" i="16" s="1"/>
  <c r="AG40" i="16"/>
  <c r="P40" i="16"/>
  <c r="BK39" i="16"/>
  <c r="BJ39" i="16"/>
  <c r="BI39" i="16"/>
  <c r="BH39" i="16"/>
  <c r="BG39" i="16"/>
  <c r="BF39" i="16"/>
  <c r="BE39" i="16"/>
  <c r="BD39" i="16"/>
  <c r="BC39" i="16"/>
  <c r="BB39" i="16"/>
  <c r="BA39" i="16"/>
  <c r="AZ39" i="16"/>
  <c r="BL39" i="16" s="1"/>
  <c r="AY39" i="16"/>
  <c r="AX39" i="16"/>
  <c r="AW39" i="16"/>
  <c r="AV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U39" i="16" s="1"/>
  <c r="AG39" i="16"/>
  <c r="P39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BL38" i="16" s="1"/>
  <c r="AY38" i="16"/>
  <c r="AX38" i="16"/>
  <c r="AW38" i="16"/>
  <c r="AV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U38" i="16" s="1"/>
  <c r="AG38" i="16"/>
  <c r="P38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BL37" i="16" s="1"/>
  <c r="AY37" i="16"/>
  <c r="AX37" i="16"/>
  <c r="AW37" i="16"/>
  <c r="AV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U37" i="16" s="1"/>
  <c r="AG37" i="16"/>
  <c r="P37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BL36" i="16" s="1"/>
  <c r="AY36" i="16"/>
  <c r="AX36" i="16"/>
  <c r="AW36" i="16"/>
  <c r="AV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U36" i="16" s="1"/>
  <c r="AG36" i="16"/>
  <c r="P36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BL35" i="16" s="1"/>
  <c r="AY35" i="16"/>
  <c r="AX35" i="16"/>
  <c r="AW35" i="16"/>
  <c r="AV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U35" i="16" s="1"/>
  <c r="AG35" i="16"/>
  <c r="P35" i="16"/>
  <c r="BK34" i="16"/>
  <c r="BJ34" i="16"/>
  <c r="BI34" i="16"/>
  <c r="BH34" i="16"/>
  <c r="BG34" i="16"/>
  <c r="BF34" i="16"/>
  <c r="BE34" i="16"/>
  <c r="BD34" i="16"/>
  <c r="BC34" i="16"/>
  <c r="BB34" i="16"/>
  <c r="BA34" i="16"/>
  <c r="AZ34" i="16"/>
  <c r="BL34" i="16" s="1"/>
  <c r="AY34" i="16"/>
  <c r="AX34" i="16"/>
  <c r="AW34" i="16"/>
  <c r="AV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U34" i="16" s="1"/>
  <c r="AG34" i="16"/>
  <c r="P34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BL33" i="16" s="1"/>
  <c r="AY33" i="16"/>
  <c r="AX33" i="16"/>
  <c r="AW33" i="16"/>
  <c r="AV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U33" i="16" s="1"/>
  <c r="AG33" i="16"/>
  <c r="P33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BL32" i="16" s="1"/>
  <c r="AY32" i="16"/>
  <c r="AX32" i="16"/>
  <c r="AW32" i="16"/>
  <c r="AV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U32" i="16" s="1"/>
  <c r="AG32" i="16"/>
  <c r="P32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BL31" i="16" s="1"/>
  <c r="AY31" i="16"/>
  <c r="AX31" i="16"/>
  <c r="AW31" i="16"/>
  <c r="AV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U31" i="16" s="1"/>
  <c r="AG31" i="16"/>
  <c r="P31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BL30" i="16" s="1"/>
  <c r="AY30" i="16"/>
  <c r="AX30" i="16"/>
  <c r="AW30" i="16"/>
  <c r="AV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U30" i="16" s="1"/>
  <c r="AG30" i="16"/>
  <c r="P30" i="16"/>
  <c r="BK29" i="16"/>
  <c r="BJ29" i="16"/>
  <c r="BI29" i="16"/>
  <c r="BH29" i="16"/>
  <c r="BG29" i="16"/>
  <c r="BF29" i="16"/>
  <c r="BE29" i="16"/>
  <c r="BD29" i="16"/>
  <c r="BC29" i="16"/>
  <c r="BB29" i="16"/>
  <c r="BA29" i="16"/>
  <c r="AZ29" i="16"/>
  <c r="BL29" i="16" s="1"/>
  <c r="AY29" i="16"/>
  <c r="AX29" i="16"/>
  <c r="AW29" i="16"/>
  <c r="AV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U29" i="16" s="1"/>
  <c r="AG29" i="16"/>
  <c r="P29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BL28" i="16" s="1"/>
  <c r="AY28" i="16"/>
  <c r="AX28" i="16"/>
  <c r="AW28" i="16"/>
  <c r="AV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U28" i="16" s="1"/>
  <c r="AG28" i="16"/>
  <c r="P28" i="16"/>
  <c r="BK27" i="16"/>
  <c r="BJ27" i="16"/>
  <c r="BI27" i="16"/>
  <c r="BH27" i="16"/>
  <c r="BG27" i="16"/>
  <c r="BF27" i="16"/>
  <c r="BE27" i="16"/>
  <c r="BD27" i="16"/>
  <c r="BC27" i="16"/>
  <c r="BB27" i="16"/>
  <c r="BA27" i="16"/>
  <c r="AZ27" i="16"/>
  <c r="BL27" i="16" s="1"/>
  <c r="AY27" i="16"/>
  <c r="AX27" i="16"/>
  <c r="AW27" i="16"/>
  <c r="AV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U27" i="16" s="1"/>
  <c r="AG27" i="16"/>
  <c r="P27" i="16"/>
  <c r="BK26" i="16"/>
  <c r="BJ26" i="16"/>
  <c r="BI26" i="16"/>
  <c r="BH26" i="16"/>
  <c r="BG26" i="16"/>
  <c r="BF26" i="16"/>
  <c r="BE26" i="16"/>
  <c r="BD26" i="16"/>
  <c r="BC26" i="16"/>
  <c r="BB26" i="16"/>
  <c r="BA26" i="16"/>
  <c r="AZ26" i="16"/>
  <c r="BL26" i="16" s="1"/>
  <c r="AY26" i="16"/>
  <c r="AX26" i="16"/>
  <c r="AW26" i="16"/>
  <c r="AV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U26" i="16" s="1"/>
  <c r="AG26" i="16"/>
  <c r="P26" i="16"/>
  <c r="BK25" i="16"/>
  <c r="BJ25" i="16"/>
  <c r="BI25" i="16"/>
  <c r="BH25" i="16"/>
  <c r="BG25" i="16"/>
  <c r="BF25" i="16"/>
  <c r="BE25" i="16"/>
  <c r="BD25" i="16"/>
  <c r="BC25" i="16"/>
  <c r="BB25" i="16"/>
  <c r="BA25" i="16"/>
  <c r="AZ25" i="16"/>
  <c r="BL25" i="16" s="1"/>
  <c r="AY25" i="16"/>
  <c r="AX25" i="16"/>
  <c r="AW25" i="16"/>
  <c r="AV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U25" i="16" s="1"/>
  <c r="AG25" i="16"/>
  <c r="P25" i="16"/>
  <c r="BK24" i="16"/>
  <c r="BJ24" i="16"/>
  <c r="BI24" i="16"/>
  <c r="BH24" i="16"/>
  <c r="BG24" i="16"/>
  <c r="BF24" i="16"/>
  <c r="BE24" i="16"/>
  <c r="BD24" i="16"/>
  <c r="BC24" i="16"/>
  <c r="BB24" i="16"/>
  <c r="BA24" i="16"/>
  <c r="AZ24" i="16"/>
  <c r="BL24" i="16" s="1"/>
  <c r="AY24" i="16"/>
  <c r="AX24" i="16"/>
  <c r="AW24" i="16"/>
  <c r="AV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U24" i="16" s="1"/>
  <c r="AG24" i="16"/>
  <c r="P24" i="16"/>
  <c r="BK23" i="16"/>
  <c r="BJ23" i="16"/>
  <c r="BI23" i="16"/>
  <c r="BH23" i="16"/>
  <c r="BG23" i="16"/>
  <c r="BF23" i="16"/>
  <c r="BE23" i="16"/>
  <c r="BD23" i="16"/>
  <c r="BC23" i="16"/>
  <c r="BB23" i="16"/>
  <c r="BA23" i="16"/>
  <c r="AZ23" i="16"/>
  <c r="BL23" i="16" s="1"/>
  <c r="AY23" i="16"/>
  <c r="AX23" i="16"/>
  <c r="AW23" i="16"/>
  <c r="AV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U23" i="16" s="1"/>
  <c r="AG23" i="16"/>
  <c r="P23" i="16"/>
  <c r="BK22" i="16"/>
  <c r="BJ22" i="16"/>
  <c r="BI22" i="16"/>
  <c r="BH22" i="16"/>
  <c r="BG22" i="16"/>
  <c r="BF22" i="16"/>
  <c r="BE22" i="16"/>
  <c r="BD22" i="16"/>
  <c r="BC22" i="16"/>
  <c r="BB22" i="16"/>
  <c r="BA22" i="16"/>
  <c r="AZ22" i="16"/>
  <c r="BL22" i="16" s="1"/>
  <c r="AY22" i="16"/>
  <c r="AX22" i="16"/>
  <c r="AW22" i="16"/>
  <c r="AV22" i="16"/>
  <c r="AT22" i="16"/>
  <c r="AS22" i="16"/>
  <c r="AR22" i="16"/>
  <c r="AQ22" i="16"/>
  <c r="AP22" i="16"/>
  <c r="AO22" i="16"/>
  <c r="AN22" i="16"/>
  <c r="AM22" i="16"/>
  <c r="AL22" i="16"/>
  <c r="AK22" i="16"/>
  <c r="AJ22" i="16"/>
  <c r="AI22" i="16"/>
  <c r="AU22" i="16" s="1"/>
  <c r="AG22" i="16"/>
  <c r="P22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BL21" i="16" s="1"/>
  <c r="AY21" i="16"/>
  <c r="AX21" i="16"/>
  <c r="AW21" i="16"/>
  <c r="AV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U21" i="16" s="1"/>
  <c r="AG21" i="16"/>
  <c r="P21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BL20" i="16" s="1"/>
  <c r="AY20" i="16"/>
  <c r="AX20" i="16"/>
  <c r="AW20" i="16"/>
  <c r="AV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U20" i="16" s="1"/>
  <c r="AG20" i="16"/>
  <c r="P20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BL19" i="16" s="1"/>
  <c r="AY19" i="16"/>
  <c r="AX19" i="16"/>
  <c r="AW19" i="16"/>
  <c r="AV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U19" i="16" s="1"/>
  <c r="AG19" i="16"/>
  <c r="P19" i="16"/>
  <c r="BK18" i="16"/>
  <c r="BJ18" i="16"/>
  <c r="BI18" i="16"/>
  <c r="BH18" i="16"/>
  <c r="BG18" i="16"/>
  <c r="BF18" i="16"/>
  <c r="BE18" i="16"/>
  <c r="BD18" i="16"/>
  <c r="BC18" i="16"/>
  <c r="BB18" i="16"/>
  <c r="BA18" i="16"/>
  <c r="AZ18" i="16"/>
  <c r="BL18" i="16" s="1"/>
  <c r="AY18" i="16"/>
  <c r="AX18" i="16"/>
  <c r="AW18" i="16"/>
  <c r="AV18" i="16"/>
  <c r="AT18" i="16"/>
  <c r="AS18" i="16"/>
  <c r="AR18" i="16"/>
  <c r="AQ18" i="16"/>
  <c r="AP18" i="16"/>
  <c r="AO18" i="16"/>
  <c r="AN18" i="16"/>
  <c r="AM18" i="16"/>
  <c r="AL18" i="16"/>
  <c r="AK18" i="16"/>
  <c r="AJ18" i="16"/>
  <c r="AI18" i="16"/>
  <c r="AU18" i="16" s="1"/>
  <c r="AG18" i="16"/>
  <c r="P18" i="16"/>
  <c r="BK17" i="16"/>
  <c r="BJ17" i="16"/>
  <c r="BI17" i="16"/>
  <c r="BH17" i="16"/>
  <c r="BG17" i="16"/>
  <c r="BF17" i="16"/>
  <c r="BE17" i="16"/>
  <c r="BD17" i="16"/>
  <c r="BC17" i="16"/>
  <c r="BB17" i="16"/>
  <c r="BA17" i="16"/>
  <c r="AZ17" i="16"/>
  <c r="BL17" i="16" s="1"/>
  <c r="AY17" i="16"/>
  <c r="AX17" i="16"/>
  <c r="AW17" i="16"/>
  <c r="AV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U17" i="16" s="1"/>
  <c r="AG17" i="16"/>
  <c r="P17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BL16" i="16" s="1"/>
  <c r="AY16" i="16"/>
  <c r="AX16" i="16"/>
  <c r="AW16" i="16"/>
  <c r="AV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U16" i="16" s="1"/>
  <c r="AG16" i="16"/>
  <c r="P16" i="16"/>
  <c r="BK15" i="16"/>
  <c r="BJ15" i="16"/>
  <c r="BI15" i="16"/>
  <c r="BH15" i="16"/>
  <c r="BG15" i="16"/>
  <c r="BF15" i="16"/>
  <c r="BE15" i="16"/>
  <c r="BD15" i="16"/>
  <c r="BC15" i="16"/>
  <c r="BB15" i="16"/>
  <c r="BA15" i="16"/>
  <c r="AZ15" i="16"/>
  <c r="BL15" i="16" s="1"/>
  <c r="AY15" i="16"/>
  <c r="AX15" i="16"/>
  <c r="AW15" i="16"/>
  <c r="AV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U15" i="16" s="1"/>
  <c r="AG15" i="16"/>
  <c r="P15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BL14" i="16" s="1"/>
  <c r="AY14" i="16"/>
  <c r="AX14" i="16"/>
  <c r="AW14" i="16"/>
  <c r="AV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U14" i="16" s="1"/>
  <c r="AG14" i="16"/>
  <c r="P14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BL13" i="16" s="1"/>
  <c r="AY13" i="16"/>
  <c r="AX13" i="16"/>
  <c r="AW13" i="16"/>
  <c r="AV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U13" i="16" s="1"/>
  <c r="AG13" i="16"/>
  <c r="P13" i="16"/>
  <c r="BK12" i="16"/>
  <c r="BJ12" i="16"/>
  <c r="BI12" i="16"/>
  <c r="BH12" i="16"/>
  <c r="BG12" i="16"/>
  <c r="BF12" i="16"/>
  <c r="BE12" i="16"/>
  <c r="BD12" i="16"/>
  <c r="BC12" i="16"/>
  <c r="BB12" i="16"/>
  <c r="BA12" i="16"/>
  <c r="AZ12" i="16"/>
  <c r="BL12" i="16" s="1"/>
  <c r="AY12" i="16"/>
  <c r="AX12" i="16"/>
  <c r="AW12" i="16"/>
  <c r="AV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U12" i="16" s="1"/>
  <c r="AG12" i="16"/>
  <c r="P12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BL11" i="16" s="1"/>
  <c r="AY11" i="16"/>
  <c r="AX11" i="16"/>
  <c r="AW11" i="16"/>
  <c r="AV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U11" i="16" s="1"/>
  <c r="AG11" i="16"/>
  <c r="P11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BL10" i="16" s="1"/>
  <c r="AY10" i="16"/>
  <c r="AX10" i="16"/>
  <c r="AW10" i="16"/>
  <c r="AV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U10" i="16" s="1"/>
  <c r="AG10" i="16"/>
  <c r="P10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BL9" i="16" s="1"/>
  <c r="AY9" i="16"/>
  <c r="AX9" i="16"/>
  <c r="AW9" i="16"/>
  <c r="AV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U9" i="16" s="1"/>
  <c r="AG9" i="16"/>
  <c r="P9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BL8" i="16" s="1"/>
  <c r="AY8" i="16"/>
  <c r="AX8" i="16"/>
  <c r="AW8" i="16"/>
  <c r="AV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U8" i="16" s="1"/>
  <c r="AG8" i="16"/>
  <c r="P8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BL7" i="16" s="1"/>
  <c r="AY7" i="16"/>
  <c r="AX7" i="16"/>
  <c r="AW7" i="16"/>
  <c r="AV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U7" i="16" s="1"/>
  <c r="AG7" i="16"/>
  <c r="P7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BL6" i="16" s="1"/>
  <c r="AY6" i="16"/>
  <c r="AX6" i="16"/>
  <c r="AW6" i="16"/>
  <c r="AV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U6" i="16" s="1"/>
  <c r="AG6" i="16"/>
  <c r="P6" i="16"/>
  <c r="BK5" i="16"/>
  <c r="BK415" i="16" s="1"/>
  <c r="BJ5" i="16"/>
  <c r="BJ415" i="16" s="1"/>
  <c r="BI5" i="16"/>
  <c r="BI415" i="16" s="1"/>
  <c r="BH5" i="16"/>
  <c r="BH415" i="16" s="1"/>
  <c r="BG5" i="16"/>
  <c r="BG415" i="16" s="1"/>
  <c r="BF5" i="16"/>
  <c r="BF415" i="16" s="1"/>
  <c r="BE5" i="16"/>
  <c r="BE415" i="16" s="1"/>
  <c r="BD5" i="16"/>
  <c r="BD415" i="16" s="1"/>
  <c r="BC5" i="16"/>
  <c r="BC415" i="16" s="1"/>
  <c r="BB5" i="16"/>
  <c r="BB415" i="16" s="1"/>
  <c r="BA5" i="16"/>
  <c r="BA415" i="16" s="1"/>
  <c r="AZ5" i="16"/>
  <c r="AZ415" i="16" s="1"/>
  <c r="AY5" i="16"/>
  <c r="AY415" i="16" s="1"/>
  <c r="AX5" i="16"/>
  <c r="AX415" i="16" s="1"/>
  <c r="AW5" i="16"/>
  <c r="AW415" i="16" s="1"/>
  <c r="AV5" i="16"/>
  <c r="AV415" i="16" s="1"/>
  <c r="AT5" i="16"/>
  <c r="AT415" i="16" s="1"/>
  <c r="AS5" i="16"/>
  <c r="AS415" i="16" s="1"/>
  <c r="AR5" i="16"/>
  <c r="AR415" i="16" s="1"/>
  <c r="AQ5" i="16"/>
  <c r="AQ415" i="16" s="1"/>
  <c r="AP5" i="16"/>
  <c r="AP415" i="16" s="1"/>
  <c r="AO5" i="16"/>
  <c r="AO415" i="16" s="1"/>
  <c r="AN5" i="16"/>
  <c r="AN415" i="16" s="1"/>
  <c r="AM5" i="16"/>
  <c r="AM415" i="16" s="1"/>
  <c r="AL5" i="16"/>
  <c r="AL415" i="16" s="1"/>
  <c r="AK5" i="16"/>
  <c r="AK415" i="16" s="1"/>
  <c r="AJ5" i="16"/>
  <c r="AJ415" i="16" s="1"/>
  <c r="AI5" i="16"/>
  <c r="AI415" i="16" s="1"/>
  <c r="AG5" i="16"/>
  <c r="AG415" i="16" s="1"/>
  <c r="P5" i="16"/>
  <c r="P415" i="16" s="1"/>
  <c r="BL172" i="17" l="1"/>
  <c r="BL169" i="17"/>
  <c r="BL142" i="17"/>
  <c r="BL137" i="17"/>
  <c r="BL122" i="17"/>
  <c r="BL93" i="17"/>
  <c r="BL72" i="17"/>
  <c r="BL70" i="17"/>
  <c r="BL66" i="17"/>
  <c r="BL30" i="17"/>
  <c r="AZ415" i="17"/>
  <c r="BD415" i="17"/>
  <c r="BH415" i="17"/>
  <c r="BL24" i="17"/>
  <c r="BL25" i="17"/>
  <c r="AU135" i="17"/>
  <c r="AU134" i="17"/>
  <c r="AU138" i="17"/>
  <c r="AU5" i="17"/>
  <c r="BL5" i="17"/>
  <c r="AU132" i="17"/>
  <c r="AU136" i="17"/>
  <c r="BL211" i="17"/>
  <c r="BL210" i="17"/>
  <c r="BL214" i="17"/>
  <c r="BL218" i="17"/>
  <c r="BL222" i="17"/>
  <c r="BL212" i="17"/>
  <c r="BL216" i="17"/>
  <c r="BL220" i="17"/>
  <c r="BL293" i="17"/>
  <c r="AU131" i="16"/>
  <c r="AU5" i="16"/>
  <c r="AU415" i="16" s="1"/>
  <c r="BL5" i="16"/>
  <c r="BL415" i="16" s="1"/>
  <c r="BL419" i="16" s="1"/>
  <c r="AU133" i="16"/>
  <c r="BL211" i="16"/>
  <c r="BL215" i="16"/>
  <c r="BL219" i="16"/>
  <c r="BL223" i="16"/>
  <c r="BL210" i="16"/>
  <c r="BL214" i="16"/>
  <c r="BL212" i="16"/>
  <c r="BL216" i="16"/>
  <c r="BL220" i="16"/>
  <c r="BL293" i="16"/>
  <c r="H19" i="15"/>
  <c r="J19" i="15" s="1"/>
  <c r="H18" i="15"/>
  <c r="J18" i="15" s="1"/>
  <c r="H17" i="15"/>
  <c r="J17" i="15" s="1"/>
  <c r="H16" i="15"/>
  <c r="J16" i="15" s="1"/>
  <c r="H15" i="15"/>
  <c r="J15" i="15" s="1"/>
  <c r="H14" i="15"/>
  <c r="J14" i="15" s="1"/>
  <c r="H13" i="15"/>
  <c r="J13" i="15" s="1"/>
  <c r="AU415" i="17" l="1"/>
  <c r="BL415" i="17"/>
  <c r="BL420" i="17" s="1"/>
  <c r="C13" i="9" s="1"/>
  <c r="I34" i="2" s="1"/>
  <c r="E47" i="3"/>
  <c r="E46" i="3"/>
  <c r="G46" i="3" s="1"/>
  <c r="E45" i="3"/>
  <c r="G45" i="3" s="1"/>
  <c r="E44" i="3"/>
  <c r="G44" i="3" s="1"/>
  <c r="E18" i="3"/>
  <c r="G18" i="3" s="1"/>
  <c r="E17" i="3"/>
  <c r="G17" i="3" s="1"/>
  <c r="E16" i="3"/>
  <c r="C48" i="3"/>
  <c r="G47" i="3"/>
  <c r="C20" i="3"/>
  <c r="G19" i="3"/>
  <c r="C42" i="3"/>
  <c r="G42" i="3" s="1"/>
  <c r="C14" i="3"/>
  <c r="G14" i="3" s="1"/>
  <c r="S71" i="14"/>
  <c r="S74" i="13"/>
  <c r="O69" i="14"/>
  <c r="G69" i="14"/>
  <c r="I69" i="14" s="1"/>
  <c r="Q69" i="14" s="1"/>
  <c r="O67" i="14"/>
  <c r="C67" i="14"/>
  <c r="G67" i="14" s="1"/>
  <c r="I67" i="14" s="1"/>
  <c r="Q67" i="14" s="1"/>
  <c r="O65" i="14"/>
  <c r="C65" i="14"/>
  <c r="G65" i="14" s="1"/>
  <c r="I65" i="14" s="1"/>
  <c r="Q65" i="14" s="1"/>
  <c r="O61" i="14"/>
  <c r="I61" i="14"/>
  <c r="Q61" i="14" s="1"/>
  <c r="O59" i="14"/>
  <c r="I59" i="14"/>
  <c r="Q59" i="14" s="1"/>
  <c r="G59" i="14"/>
  <c r="E59" i="14"/>
  <c r="O57" i="14"/>
  <c r="G57" i="14"/>
  <c r="I57" i="14" s="1"/>
  <c r="Q57" i="14" s="1"/>
  <c r="O55" i="14"/>
  <c r="G55" i="14"/>
  <c r="I55" i="14" s="1"/>
  <c r="Q55" i="14" s="1"/>
  <c r="O53" i="14"/>
  <c r="I53" i="14"/>
  <c r="Q53" i="14" s="1"/>
  <c r="G53" i="14"/>
  <c r="O51" i="14"/>
  <c r="I51" i="14"/>
  <c r="Q51" i="14" s="1"/>
  <c r="G51" i="14"/>
  <c r="O49" i="14"/>
  <c r="E49" i="14"/>
  <c r="G49" i="14" s="1"/>
  <c r="I49" i="14" s="1"/>
  <c r="Q49" i="14" s="1"/>
  <c r="O47" i="14"/>
  <c r="I47" i="14"/>
  <c r="Q47" i="14" s="1"/>
  <c r="G47" i="14"/>
  <c r="E47" i="14"/>
  <c r="O45" i="14"/>
  <c r="G45" i="14"/>
  <c r="I45" i="14" s="1"/>
  <c r="C43" i="14"/>
  <c r="O42" i="14"/>
  <c r="E42" i="14"/>
  <c r="G42" i="14" s="1"/>
  <c r="I42" i="14" s="1"/>
  <c r="Q42" i="14" s="1"/>
  <c r="O41" i="14"/>
  <c r="E41" i="14"/>
  <c r="G41" i="14" s="1"/>
  <c r="I41" i="14" s="1"/>
  <c r="Q41" i="14" s="1"/>
  <c r="O40" i="14"/>
  <c r="E40" i="14"/>
  <c r="G40" i="14" s="1"/>
  <c r="C37" i="14"/>
  <c r="O36" i="14"/>
  <c r="E36" i="14"/>
  <c r="G36" i="14" s="1"/>
  <c r="I36" i="14" s="1"/>
  <c r="Q36" i="14" s="1"/>
  <c r="O35" i="14"/>
  <c r="G35" i="14"/>
  <c r="I35" i="14" s="1"/>
  <c r="Q35" i="14" s="1"/>
  <c r="E35" i="14"/>
  <c r="O34" i="14"/>
  <c r="E34" i="14"/>
  <c r="G34" i="14" s="1"/>
  <c r="C31" i="14"/>
  <c r="C63" i="14" s="1"/>
  <c r="O30" i="14"/>
  <c r="E30" i="14"/>
  <c r="G30" i="14" s="1"/>
  <c r="I30" i="14" s="1"/>
  <c r="Q30" i="14" s="1"/>
  <c r="O29" i="14"/>
  <c r="E29" i="14"/>
  <c r="G29" i="14" s="1"/>
  <c r="I29" i="14" s="1"/>
  <c r="Q29" i="14" s="1"/>
  <c r="O28" i="14"/>
  <c r="E28" i="14"/>
  <c r="G28" i="14" s="1"/>
  <c r="I28" i="14" s="1"/>
  <c r="Q28" i="14" s="1"/>
  <c r="O27" i="14"/>
  <c r="G27" i="14"/>
  <c r="G31" i="14" s="1"/>
  <c r="E27" i="14"/>
  <c r="C24" i="14"/>
  <c r="O23" i="14"/>
  <c r="E23" i="14"/>
  <c r="G23" i="14" s="1"/>
  <c r="I23" i="14" s="1"/>
  <c r="Q23" i="14" s="1"/>
  <c r="O22" i="14"/>
  <c r="G22" i="14"/>
  <c r="I22" i="14" s="1"/>
  <c r="Q22" i="14" s="1"/>
  <c r="E22" i="14"/>
  <c r="O21" i="14"/>
  <c r="E21" i="14"/>
  <c r="G21" i="14" s="1"/>
  <c r="I21" i="14" s="1"/>
  <c r="Q21" i="14" s="1"/>
  <c r="O20" i="14"/>
  <c r="G20" i="14"/>
  <c r="I20" i="14" s="1"/>
  <c r="Q20" i="14" s="1"/>
  <c r="E20" i="14"/>
  <c r="O19" i="14"/>
  <c r="E19" i="14"/>
  <c r="G19" i="14" s="1"/>
  <c r="I19" i="14" s="1"/>
  <c r="Q19" i="14" s="1"/>
  <c r="O18" i="14"/>
  <c r="G18" i="14"/>
  <c r="I18" i="14" s="1"/>
  <c r="Q18" i="14" s="1"/>
  <c r="E18" i="14"/>
  <c r="O17" i="14"/>
  <c r="E17" i="14"/>
  <c r="G17" i="14" s="1"/>
  <c r="I17" i="14" s="1"/>
  <c r="Q17" i="14" s="1"/>
  <c r="O16" i="14"/>
  <c r="G16" i="14"/>
  <c r="I16" i="14" s="1"/>
  <c r="Q16" i="14" s="1"/>
  <c r="E16" i="14"/>
  <c r="O15" i="14"/>
  <c r="E15" i="14"/>
  <c r="G15" i="14" s="1"/>
  <c r="I15" i="14" s="1"/>
  <c r="Q15" i="14" s="1"/>
  <c r="O14" i="14"/>
  <c r="G14" i="14"/>
  <c r="I14" i="14" s="1"/>
  <c r="Q14" i="14" s="1"/>
  <c r="E14" i="14"/>
  <c r="O13" i="14"/>
  <c r="E13" i="14"/>
  <c r="G13" i="14" s="1"/>
  <c r="I13" i="14" s="1"/>
  <c r="Q13" i="14" s="1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6" i="14" s="1"/>
  <c r="A27" i="14" s="1"/>
  <c r="A28" i="14" s="1"/>
  <c r="A29" i="14" s="1"/>
  <c r="A30" i="14" s="1"/>
  <c r="A31" i="14" s="1"/>
  <c r="A33" i="14" s="1"/>
  <c r="A34" i="14" s="1"/>
  <c r="A35" i="14" s="1"/>
  <c r="A36" i="14" s="1"/>
  <c r="A37" i="14" s="1"/>
  <c r="A39" i="14" s="1"/>
  <c r="A40" i="14" s="1"/>
  <c r="A41" i="14" s="1"/>
  <c r="A42" i="14" s="1"/>
  <c r="A43" i="14" s="1"/>
  <c r="A45" i="14" s="1"/>
  <c r="A47" i="14" s="1"/>
  <c r="A49" i="14" s="1"/>
  <c r="A51" i="14" s="1"/>
  <c r="A53" i="14" s="1"/>
  <c r="A55" i="14" s="1"/>
  <c r="A57" i="14" s="1"/>
  <c r="A59" i="14" s="1"/>
  <c r="A61" i="14" s="1"/>
  <c r="A63" i="14" s="1"/>
  <c r="A65" i="14" s="1"/>
  <c r="A67" i="14" s="1"/>
  <c r="A69" i="14" s="1"/>
  <c r="A71" i="14" s="1"/>
  <c r="A73" i="14" s="1"/>
  <c r="A75" i="14" s="1"/>
  <c r="O12" i="14"/>
  <c r="G12" i="14"/>
  <c r="I12" i="14" s="1"/>
  <c r="Q12" i="14" s="1"/>
  <c r="O72" i="13"/>
  <c r="G72" i="13"/>
  <c r="I72" i="13" s="1"/>
  <c r="Q72" i="13" s="1"/>
  <c r="O70" i="13"/>
  <c r="G70" i="13"/>
  <c r="I70" i="13" s="1"/>
  <c r="Q70" i="13" s="1"/>
  <c r="C70" i="13"/>
  <c r="O68" i="13"/>
  <c r="I68" i="13"/>
  <c r="Q68" i="13" s="1"/>
  <c r="G68" i="13"/>
  <c r="C68" i="13"/>
  <c r="O64" i="13"/>
  <c r="I64" i="13"/>
  <c r="Q64" i="13" s="1"/>
  <c r="O62" i="13"/>
  <c r="I62" i="13"/>
  <c r="Q62" i="13" s="1"/>
  <c r="G62" i="13"/>
  <c r="E62" i="13"/>
  <c r="O60" i="13"/>
  <c r="G60" i="13"/>
  <c r="I60" i="13" s="1"/>
  <c r="Q60" i="13" s="1"/>
  <c r="O58" i="13"/>
  <c r="G58" i="13"/>
  <c r="I58" i="13" s="1"/>
  <c r="Q58" i="13" s="1"/>
  <c r="O56" i="13"/>
  <c r="I56" i="13"/>
  <c r="Q56" i="13" s="1"/>
  <c r="G56" i="13"/>
  <c r="O54" i="13"/>
  <c r="I54" i="13"/>
  <c r="Q54" i="13" s="1"/>
  <c r="G54" i="13"/>
  <c r="O52" i="13"/>
  <c r="E52" i="13"/>
  <c r="G52" i="13" s="1"/>
  <c r="I52" i="13" s="1"/>
  <c r="Q52" i="13" s="1"/>
  <c r="O50" i="13"/>
  <c r="E50" i="13"/>
  <c r="G50" i="13" s="1"/>
  <c r="I50" i="13" s="1"/>
  <c r="Q50" i="13" s="1"/>
  <c r="Q48" i="13"/>
  <c r="O48" i="13"/>
  <c r="I48" i="13"/>
  <c r="G48" i="13"/>
  <c r="C46" i="13"/>
  <c r="O45" i="13"/>
  <c r="G45" i="13"/>
  <c r="I45" i="13" s="1"/>
  <c r="Q45" i="13" s="1"/>
  <c r="E45" i="13"/>
  <c r="O44" i="13"/>
  <c r="G44" i="13"/>
  <c r="I44" i="13" s="1"/>
  <c r="Q44" i="13" s="1"/>
  <c r="E44" i="13"/>
  <c r="O43" i="13"/>
  <c r="G43" i="13"/>
  <c r="G46" i="13" s="1"/>
  <c r="E43" i="13"/>
  <c r="C40" i="13"/>
  <c r="O39" i="13"/>
  <c r="E39" i="13"/>
  <c r="G39" i="13" s="1"/>
  <c r="I39" i="13" s="1"/>
  <c r="Q39" i="13" s="1"/>
  <c r="O38" i="13"/>
  <c r="E38" i="13"/>
  <c r="G38" i="13" s="1"/>
  <c r="I38" i="13" s="1"/>
  <c r="Q38" i="13" s="1"/>
  <c r="O37" i="13"/>
  <c r="E37" i="13"/>
  <c r="G37" i="13" s="1"/>
  <c r="C34" i="13"/>
  <c r="O33" i="13"/>
  <c r="G33" i="13"/>
  <c r="I33" i="13" s="1"/>
  <c r="Q33" i="13" s="1"/>
  <c r="E33" i="13"/>
  <c r="O32" i="13"/>
  <c r="G32" i="13"/>
  <c r="I32" i="13" s="1"/>
  <c r="Q32" i="13" s="1"/>
  <c r="E32" i="13"/>
  <c r="O31" i="13"/>
  <c r="G31" i="13"/>
  <c r="I31" i="13" s="1"/>
  <c r="Q31" i="13" s="1"/>
  <c r="E31" i="13"/>
  <c r="O30" i="13"/>
  <c r="G30" i="13"/>
  <c r="G34" i="13" s="1"/>
  <c r="E30" i="13"/>
  <c r="O26" i="13"/>
  <c r="E26" i="13"/>
  <c r="G26" i="13" s="1"/>
  <c r="I26" i="13" s="1"/>
  <c r="Q26" i="13" s="1"/>
  <c r="O25" i="13"/>
  <c r="E25" i="13"/>
  <c r="G25" i="13" s="1"/>
  <c r="I25" i="13" s="1"/>
  <c r="Q25" i="13" s="1"/>
  <c r="C25" i="13"/>
  <c r="O24" i="13"/>
  <c r="G24" i="13"/>
  <c r="I24" i="13" s="1"/>
  <c r="Q24" i="13" s="1"/>
  <c r="E24" i="13"/>
  <c r="O23" i="13"/>
  <c r="G23" i="13"/>
  <c r="I23" i="13" s="1"/>
  <c r="Q23" i="13" s="1"/>
  <c r="E23" i="13"/>
  <c r="O22" i="13"/>
  <c r="G22" i="13"/>
  <c r="I22" i="13" s="1"/>
  <c r="Q22" i="13" s="1"/>
  <c r="E22" i="13"/>
  <c r="O21" i="13"/>
  <c r="G21" i="13"/>
  <c r="I21" i="13" s="1"/>
  <c r="Q21" i="13" s="1"/>
  <c r="E21" i="13"/>
  <c r="O20" i="13"/>
  <c r="G20" i="13"/>
  <c r="I20" i="13" s="1"/>
  <c r="Q20" i="13" s="1"/>
  <c r="E20" i="13"/>
  <c r="O19" i="13"/>
  <c r="E19" i="13"/>
  <c r="C19" i="13"/>
  <c r="G19" i="13" s="1"/>
  <c r="I19" i="13" s="1"/>
  <c r="Q19" i="13" s="1"/>
  <c r="O18" i="13"/>
  <c r="E18" i="13"/>
  <c r="G18" i="13" s="1"/>
  <c r="I18" i="13" s="1"/>
  <c r="Q18" i="13" s="1"/>
  <c r="C18" i="13"/>
  <c r="C27" i="13" s="1"/>
  <c r="C66" i="13" s="1"/>
  <c r="O17" i="13"/>
  <c r="G17" i="13"/>
  <c r="I17" i="13" s="1"/>
  <c r="Q17" i="13" s="1"/>
  <c r="E17" i="13"/>
  <c r="O16" i="13"/>
  <c r="G16" i="13"/>
  <c r="I16" i="13" s="1"/>
  <c r="Q16" i="13" s="1"/>
  <c r="E16" i="13"/>
  <c r="O15" i="13"/>
  <c r="G15" i="13"/>
  <c r="I15" i="13" s="1"/>
  <c r="Q15" i="13" s="1"/>
  <c r="E15" i="13"/>
  <c r="O14" i="13"/>
  <c r="G14" i="13"/>
  <c r="I14" i="13" s="1"/>
  <c r="Q14" i="13" s="1"/>
  <c r="E14" i="13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9" i="13" s="1"/>
  <c r="A30" i="13" s="1"/>
  <c r="A31" i="13" s="1"/>
  <c r="A32" i="13" s="1"/>
  <c r="A33" i="13" s="1"/>
  <c r="A34" i="13" s="1"/>
  <c r="A36" i="13" s="1"/>
  <c r="A37" i="13" s="1"/>
  <c r="A38" i="13" s="1"/>
  <c r="A39" i="13" s="1"/>
  <c r="A40" i="13" s="1"/>
  <c r="A42" i="13" s="1"/>
  <c r="A43" i="13" s="1"/>
  <c r="A44" i="13" s="1"/>
  <c r="A45" i="13" s="1"/>
  <c r="A46" i="13" s="1"/>
  <c r="A48" i="13" s="1"/>
  <c r="A50" i="13" s="1"/>
  <c r="A52" i="13" s="1"/>
  <c r="A54" i="13" s="1"/>
  <c r="A56" i="13" s="1"/>
  <c r="A58" i="13" s="1"/>
  <c r="A60" i="13" s="1"/>
  <c r="A62" i="13" s="1"/>
  <c r="A64" i="13" s="1"/>
  <c r="A66" i="13" s="1"/>
  <c r="A68" i="13" s="1"/>
  <c r="A70" i="13" s="1"/>
  <c r="A72" i="13" s="1"/>
  <c r="A74" i="13" s="1"/>
  <c r="A76" i="13" s="1"/>
  <c r="A78" i="13" s="1"/>
  <c r="A80" i="13" s="1"/>
  <c r="A82" i="13" s="1"/>
  <c r="O13" i="13"/>
  <c r="G13" i="13"/>
  <c r="I13" i="13" s="1"/>
  <c r="Q13" i="13" s="1"/>
  <c r="E13" i="13"/>
  <c r="A13" i="13"/>
  <c r="O12" i="13"/>
  <c r="G12" i="13"/>
  <c r="O69" i="11"/>
  <c r="I69" i="11"/>
  <c r="Q69" i="11" s="1"/>
  <c r="G69" i="11"/>
  <c r="O67" i="11"/>
  <c r="C67" i="11"/>
  <c r="G67" i="11" s="1"/>
  <c r="I67" i="11" s="1"/>
  <c r="Q67" i="11" s="1"/>
  <c r="O65" i="11"/>
  <c r="G65" i="11"/>
  <c r="I65" i="11" s="1"/>
  <c r="Q65" i="11" s="1"/>
  <c r="C65" i="11"/>
  <c r="Q61" i="11"/>
  <c r="O61" i="11"/>
  <c r="I61" i="11"/>
  <c r="O59" i="11"/>
  <c r="E59" i="11"/>
  <c r="G59" i="11" s="1"/>
  <c r="I59" i="11" s="1"/>
  <c r="Q59" i="11" s="1"/>
  <c r="O57" i="11"/>
  <c r="I57" i="11"/>
  <c r="Q57" i="11" s="1"/>
  <c r="G57" i="11"/>
  <c r="O55" i="11"/>
  <c r="Q55" i="11" s="1"/>
  <c r="I55" i="11"/>
  <c r="G55" i="11"/>
  <c r="O53" i="11"/>
  <c r="G53" i="11"/>
  <c r="I53" i="11" s="1"/>
  <c r="Q53" i="11" s="1"/>
  <c r="O51" i="11"/>
  <c r="G51" i="11"/>
  <c r="I51" i="11" s="1"/>
  <c r="Q51" i="11" s="1"/>
  <c r="O49" i="11"/>
  <c r="I49" i="11"/>
  <c r="Q49" i="11" s="1"/>
  <c r="G49" i="11"/>
  <c r="E49" i="11"/>
  <c r="O47" i="11"/>
  <c r="E47" i="11"/>
  <c r="G47" i="11" s="1"/>
  <c r="I47" i="11" s="1"/>
  <c r="Q47" i="11" s="1"/>
  <c r="O45" i="11"/>
  <c r="I45" i="11"/>
  <c r="G45" i="11"/>
  <c r="C43" i="11"/>
  <c r="O42" i="11"/>
  <c r="E42" i="11"/>
  <c r="G42" i="11" s="1"/>
  <c r="I42" i="11" s="1"/>
  <c r="Q42" i="11" s="1"/>
  <c r="O41" i="11"/>
  <c r="G41" i="11"/>
  <c r="I41" i="11" s="1"/>
  <c r="Q41" i="11" s="1"/>
  <c r="E41" i="11"/>
  <c r="O40" i="11"/>
  <c r="E40" i="11"/>
  <c r="G40" i="11" s="1"/>
  <c r="C37" i="11"/>
  <c r="O36" i="11"/>
  <c r="I36" i="11"/>
  <c r="Q36" i="11" s="1"/>
  <c r="G36" i="11"/>
  <c r="E36" i="11"/>
  <c r="O35" i="11"/>
  <c r="E35" i="11"/>
  <c r="G35" i="11" s="1"/>
  <c r="O34" i="11"/>
  <c r="I34" i="11"/>
  <c r="Q34" i="11" s="1"/>
  <c r="G34" i="11"/>
  <c r="E34" i="11"/>
  <c r="C31" i="11"/>
  <c r="O30" i="11"/>
  <c r="G30" i="11"/>
  <c r="I30" i="11" s="1"/>
  <c r="Q30" i="11" s="1"/>
  <c r="E30" i="11"/>
  <c r="O29" i="11"/>
  <c r="E29" i="11"/>
  <c r="G29" i="11" s="1"/>
  <c r="I29" i="11" s="1"/>
  <c r="Q29" i="11" s="1"/>
  <c r="O28" i="11"/>
  <c r="G28" i="11"/>
  <c r="I28" i="11" s="1"/>
  <c r="Q28" i="11" s="1"/>
  <c r="E28" i="11"/>
  <c r="O27" i="11"/>
  <c r="E27" i="11"/>
  <c r="G27" i="11" s="1"/>
  <c r="C24" i="11"/>
  <c r="C63" i="11" s="1"/>
  <c r="O23" i="11"/>
  <c r="I23" i="11"/>
  <c r="Q23" i="11" s="1"/>
  <c r="G23" i="11"/>
  <c r="E23" i="11"/>
  <c r="O22" i="11"/>
  <c r="E22" i="11"/>
  <c r="G22" i="11" s="1"/>
  <c r="I22" i="11" s="1"/>
  <c r="Q22" i="11" s="1"/>
  <c r="O21" i="11"/>
  <c r="I21" i="11"/>
  <c r="Q21" i="11" s="1"/>
  <c r="G21" i="11"/>
  <c r="E21" i="11"/>
  <c r="O20" i="11"/>
  <c r="E20" i="11"/>
  <c r="G20" i="11" s="1"/>
  <c r="I20" i="11" s="1"/>
  <c r="Q20" i="11" s="1"/>
  <c r="O19" i="11"/>
  <c r="I19" i="11"/>
  <c r="Q19" i="11" s="1"/>
  <c r="G19" i="11"/>
  <c r="E19" i="11"/>
  <c r="O18" i="11"/>
  <c r="E18" i="11"/>
  <c r="G18" i="11" s="1"/>
  <c r="I18" i="11" s="1"/>
  <c r="Q18" i="11" s="1"/>
  <c r="O17" i="11"/>
  <c r="I17" i="11"/>
  <c r="Q17" i="11" s="1"/>
  <c r="G17" i="11"/>
  <c r="E17" i="11"/>
  <c r="O16" i="11"/>
  <c r="E16" i="11"/>
  <c r="G16" i="11" s="1"/>
  <c r="I16" i="11" s="1"/>
  <c r="Q16" i="11" s="1"/>
  <c r="O15" i="11"/>
  <c r="I15" i="11"/>
  <c r="Q15" i="11" s="1"/>
  <c r="G15" i="11"/>
  <c r="E15" i="11"/>
  <c r="O14" i="11"/>
  <c r="E14" i="11"/>
  <c r="G14" i="11" s="1"/>
  <c r="I14" i="11" s="1"/>
  <c r="Q14" i="11" s="1"/>
  <c r="O13" i="11"/>
  <c r="I13" i="11"/>
  <c r="Q13" i="11" s="1"/>
  <c r="G13" i="11"/>
  <c r="E13" i="1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6" i="11" s="1"/>
  <c r="A27" i="11" s="1"/>
  <c r="A28" i="11" s="1"/>
  <c r="A29" i="11" s="1"/>
  <c r="A30" i="11" s="1"/>
  <c r="A31" i="11" s="1"/>
  <c r="A33" i="11" s="1"/>
  <c r="A34" i="11" s="1"/>
  <c r="A35" i="11" s="1"/>
  <c r="A36" i="11" s="1"/>
  <c r="A37" i="11" s="1"/>
  <c r="A39" i="11" s="1"/>
  <c r="A40" i="11" s="1"/>
  <c r="A41" i="11" s="1"/>
  <c r="A42" i="11" s="1"/>
  <c r="A43" i="11" s="1"/>
  <c r="A45" i="11" s="1"/>
  <c r="A47" i="11" s="1"/>
  <c r="A49" i="11" s="1"/>
  <c r="A51" i="11" s="1"/>
  <c r="A53" i="11" s="1"/>
  <c r="A55" i="11" s="1"/>
  <c r="A57" i="11" s="1"/>
  <c r="A59" i="11" s="1"/>
  <c r="A61" i="11" s="1"/>
  <c r="A63" i="11" s="1"/>
  <c r="A65" i="11" s="1"/>
  <c r="A67" i="11" s="1"/>
  <c r="A69" i="11" s="1"/>
  <c r="A71" i="11" s="1"/>
  <c r="A73" i="11" s="1"/>
  <c r="A75" i="11" s="1"/>
  <c r="O12" i="11"/>
  <c r="G12" i="11"/>
  <c r="O72" i="12"/>
  <c r="I72" i="12"/>
  <c r="Q72" i="12" s="1"/>
  <c r="G72" i="12"/>
  <c r="O70" i="12"/>
  <c r="C70" i="12"/>
  <c r="G70" i="12" s="1"/>
  <c r="I70" i="12" s="1"/>
  <c r="Q70" i="12" s="1"/>
  <c r="O68" i="12"/>
  <c r="G68" i="12"/>
  <c r="I68" i="12" s="1"/>
  <c r="Q68" i="12" s="1"/>
  <c r="C68" i="12"/>
  <c r="Q64" i="12"/>
  <c r="O64" i="12"/>
  <c r="I64" i="12"/>
  <c r="O62" i="12"/>
  <c r="E62" i="12"/>
  <c r="G62" i="12" s="1"/>
  <c r="I62" i="12" s="1"/>
  <c r="Q62" i="12" s="1"/>
  <c r="O60" i="12"/>
  <c r="I60" i="12"/>
  <c r="Q60" i="12" s="1"/>
  <c r="G60" i="12"/>
  <c r="O58" i="12"/>
  <c r="G58" i="12"/>
  <c r="I58" i="12" s="1"/>
  <c r="Q58" i="12" s="1"/>
  <c r="O56" i="12"/>
  <c r="G56" i="12"/>
  <c r="I56" i="12" s="1"/>
  <c r="Q56" i="12" s="1"/>
  <c r="O54" i="12"/>
  <c r="G54" i="12"/>
  <c r="I54" i="12" s="1"/>
  <c r="Q54" i="12" s="1"/>
  <c r="O52" i="12"/>
  <c r="E52" i="12"/>
  <c r="G52" i="12" s="1"/>
  <c r="I52" i="12" s="1"/>
  <c r="Q52" i="12" s="1"/>
  <c r="O50" i="12"/>
  <c r="E50" i="12"/>
  <c r="G50" i="12" s="1"/>
  <c r="I50" i="12" s="1"/>
  <c r="Q50" i="12" s="1"/>
  <c r="O48" i="12"/>
  <c r="I48" i="12"/>
  <c r="G48" i="12"/>
  <c r="C46" i="12"/>
  <c r="O45" i="12"/>
  <c r="E45" i="12"/>
  <c r="G45" i="12" s="1"/>
  <c r="I45" i="12" s="1"/>
  <c r="Q45" i="12" s="1"/>
  <c r="O44" i="12"/>
  <c r="G44" i="12"/>
  <c r="I44" i="12" s="1"/>
  <c r="Q44" i="12" s="1"/>
  <c r="E44" i="12"/>
  <c r="O43" i="12"/>
  <c r="E43" i="12"/>
  <c r="G43" i="12" s="1"/>
  <c r="C40" i="12"/>
  <c r="O39" i="12"/>
  <c r="I39" i="12"/>
  <c r="Q39" i="12" s="1"/>
  <c r="E39" i="12"/>
  <c r="G39" i="12" s="1"/>
  <c r="O38" i="12"/>
  <c r="E38" i="12"/>
  <c r="G38" i="12" s="1"/>
  <c r="I38" i="12" s="1"/>
  <c r="Q38" i="12" s="1"/>
  <c r="O37" i="12"/>
  <c r="I37" i="12"/>
  <c r="Q37" i="12" s="1"/>
  <c r="E37" i="12"/>
  <c r="G37" i="12" s="1"/>
  <c r="C34" i="12"/>
  <c r="O33" i="12"/>
  <c r="G33" i="12"/>
  <c r="I33" i="12" s="1"/>
  <c r="Q33" i="12" s="1"/>
  <c r="E33" i="12"/>
  <c r="O32" i="12"/>
  <c r="E32" i="12"/>
  <c r="G32" i="12" s="1"/>
  <c r="I32" i="12" s="1"/>
  <c r="Q32" i="12" s="1"/>
  <c r="O31" i="12"/>
  <c r="G31" i="12"/>
  <c r="I31" i="12" s="1"/>
  <c r="Q31" i="12" s="1"/>
  <c r="E31" i="12"/>
  <c r="O30" i="12"/>
  <c r="E30" i="12"/>
  <c r="G30" i="12" s="1"/>
  <c r="C27" i="12"/>
  <c r="O26" i="12"/>
  <c r="E26" i="12"/>
  <c r="G26" i="12" s="1"/>
  <c r="I26" i="12" s="1"/>
  <c r="Q26" i="12" s="1"/>
  <c r="O25" i="12"/>
  <c r="E25" i="12"/>
  <c r="G25" i="12" s="1"/>
  <c r="I25" i="12" s="1"/>
  <c r="Q25" i="12" s="1"/>
  <c r="C25" i="12"/>
  <c r="O24" i="12"/>
  <c r="E24" i="12"/>
  <c r="G24" i="12" s="1"/>
  <c r="I24" i="12" s="1"/>
  <c r="Q24" i="12" s="1"/>
  <c r="O23" i="12"/>
  <c r="G23" i="12"/>
  <c r="I23" i="12" s="1"/>
  <c r="Q23" i="12" s="1"/>
  <c r="E23" i="12"/>
  <c r="O22" i="12"/>
  <c r="E22" i="12"/>
  <c r="G22" i="12" s="1"/>
  <c r="I22" i="12" s="1"/>
  <c r="Q22" i="12" s="1"/>
  <c r="O21" i="12"/>
  <c r="G21" i="12"/>
  <c r="I21" i="12" s="1"/>
  <c r="Q21" i="12" s="1"/>
  <c r="E21" i="12"/>
  <c r="O20" i="12"/>
  <c r="E20" i="12"/>
  <c r="G20" i="12" s="1"/>
  <c r="I20" i="12" s="1"/>
  <c r="Q20" i="12" s="1"/>
  <c r="O19" i="12"/>
  <c r="G19" i="12"/>
  <c r="I19" i="12" s="1"/>
  <c r="Q19" i="12" s="1"/>
  <c r="E19" i="12"/>
  <c r="C19" i="12"/>
  <c r="O18" i="12"/>
  <c r="E18" i="12"/>
  <c r="G18" i="12" s="1"/>
  <c r="I18" i="12" s="1"/>
  <c r="Q18" i="12" s="1"/>
  <c r="C18" i="12"/>
  <c r="Q17" i="12"/>
  <c r="O17" i="12"/>
  <c r="E17" i="12"/>
  <c r="G17" i="12" s="1"/>
  <c r="I17" i="12" s="1"/>
  <c r="O16" i="12"/>
  <c r="G16" i="12"/>
  <c r="I16" i="12" s="1"/>
  <c r="Q16" i="12" s="1"/>
  <c r="E16" i="12"/>
  <c r="Q15" i="12"/>
  <c r="O15" i="12"/>
  <c r="E15" i="12"/>
  <c r="G15" i="12" s="1"/>
  <c r="I15" i="12" s="1"/>
  <c r="O14" i="12"/>
  <c r="G14" i="12"/>
  <c r="I14" i="12" s="1"/>
  <c r="Q14" i="12" s="1"/>
  <c r="E14" i="12"/>
  <c r="Q13" i="12"/>
  <c r="O13" i="12"/>
  <c r="E13" i="12"/>
  <c r="G13" i="12" s="1"/>
  <c r="I13" i="12" s="1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6" i="12" s="1"/>
  <c r="A37" i="12" s="1"/>
  <c r="A38" i="12" s="1"/>
  <c r="A39" i="12" s="1"/>
  <c r="A40" i="12" s="1"/>
  <c r="A42" i="12" s="1"/>
  <c r="A43" i="12" s="1"/>
  <c r="A44" i="12" s="1"/>
  <c r="A45" i="12" s="1"/>
  <c r="A46" i="12" s="1"/>
  <c r="A48" i="12" s="1"/>
  <c r="A50" i="12" s="1"/>
  <c r="A52" i="12" s="1"/>
  <c r="A54" i="12" s="1"/>
  <c r="A56" i="12" s="1"/>
  <c r="A58" i="12" s="1"/>
  <c r="A60" i="12" s="1"/>
  <c r="A62" i="12" s="1"/>
  <c r="A64" i="12" s="1"/>
  <c r="A66" i="12" s="1"/>
  <c r="A68" i="12" s="1"/>
  <c r="A70" i="12" s="1"/>
  <c r="A72" i="12" s="1"/>
  <c r="A74" i="12" s="1"/>
  <c r="A76" i="12" s="1"/>
  <c r="A78" i="12" s="1"/>
  <c r="A80" i="12" s="1"/>
  <c r="A82" i="12" s="1"/>
  <c r="O12" i="12"/>
  <c r="G12" i="12"/>
  <c r="I12" i="12" s="1"/>
  <c r="Q12" i="12" s="1"/>
  <c r="E20" i="3" l="1"/>
  <c r="G20" i="3" s="1"/>
  <c r="E48" i="3"/>
  <c r="G48" i="3" s="1"/>
  <c r="G16" i="3"/>
  <c r="Q24" i="14"/>
  <c r="Q45" i="14"/>
  <c r="I63" i="14"/>
  <c r="G37" i="14"/>
  <c r="I34" i="14"/>
  <c r="Q34" i="14" s="1"/>
  <c r="Q37" i="14" s="1"/>
  <c r="G43" i="14"/>
  <c r="I40" i="14"/>
  <c r="Q40" i="14" s="1"/>
  <c r="Q43" i="14" s="1"/>
  <c r="I27" i="14"/>
  <c r="Q27" i="14" s="1"/>
  <c r="Q31" i="14" s="1"/>
  <c r="G24" i="14"/>
  <c r="G63" i="14" s="1"/>
  <c r="I66" i="13"/>
  <c r="G27" i="13"/>
  <c r="G40" i="13"/>
  <c r="I37" i="13"/>
  <c r="Q37" i="13" s="1"/>
  <c r="Q40" i="13" s="1"/>
  <c r="I30" i="13"/>
  <c r="Q30" i="13" s="1"/>
  <c r="Q34" i="13" s="1"/>
  <c r="I43" i="13"/>
  <c r="Q43" i="13" s="1"/>
  <c r="Q46" i="13" s="1"/>
  <c r="I12" i="13"/>
  <c r="Q12" i="13" s="1"/>
  <c r="Q27" i="13" s="1"/>
  <c r="I35" i="11"/>
  <c r="Q35" i="11" s="1"/>
  <c r="Q37" i="11" s="1"/>
  <c r="G37" i="11"/>
  <c r="I63" i="11"/>
  <c r="G24" i="11"/>
  <c r="I40" i="11"/>
  <c r="Q40" i="11" s="1"/>
  <c r="Q43" i="11" s="1"/>
  <c r="G43" i="11"/>
  <c r="I27" i="11"/>
  <c r="Q27" i="11" s="1"/>
  <c r="Q31" i="11" s="1"/>
  <c r="G31" i="11"/>
  <c r="I12" i="11"/>
  <c r="Q12" i="11" s="1"/>
  <c r="Q24" i="11" s="1"/>
  <c r="Q45" i="11"/>
  <c r="Q27" i="12"/>
  <c r="G40" i="12"/>
  <c r="I30" i="12"/>
  <c r="Q30" i="12" s="1"/>
  <c r="Q34" i="12" s="1"/>
  <c r="G34" i="12"/>
  <c r="C66" i="12"/>
  <c r="G46" i="12"/>
  <c r="I43" i="12"/>
  <c r="Q43" i="12" s="1"/>
  <c r="Q46" i="12" s="1"/>
  <c r="G27" i="12"/>
  <c r="I66" i="12"/>
  <c r="Q40" i="12"/>
  <c r="Q48" i="12"/>
  <c r="Q66" i="13" l="1"/>
  <c r="Q74" i="13" s="1"/>
  <c r="Q78" i="13" s="1"/>
  <c r="Q82" i="13" s="1"/>
  <c r="Q63" i="14"/>
  <c r="Q71" i="14" s="1"/>
  <c r="G66" i="13"/>
  <c r="Q63" i="11"/>
  <c r="Q71" i="11" s="1"/>
  <c r="Q75" i="11" s="1"/>
  <c r="G63" i="11"/>
  <c r="Q66" i="12"/>
  <c r="Q74" i="12" s="1"/>
  <c r="Q78" i="12" s="1"/>
  <c r="Q82" i="12" s="1"/>
  <c r="G66" i="12"/>
  <c r="U74" i="13" l="1"/>
  <c r="Q75" i="14"/>
  <c r="U71" i="14"/>
  <c r="A17" i="2" l="1"/>
  <c r="G39" i="3" l="1"/>
  <c r="G11" i="3" l="1"/>
  <c r="O34" i="2" l="1"/>
  <c r="O30" i="2"/>
  <c r="N30" i="2"/>
  <c r="O28" i="2"/>
  <c r="O27" i="2"/>
  <c r="F49" i="10"/>
  <c r="R45" i="10"/>
  <c r="D52" i="5"/>
  <c r="D22" i="5" s="1"/>
  <c r="D50" i="5"/>
  <c r="C50" i="5"/>
  <c r="C52" i="5" s="1"/>
  <c r="C22" i="5" s="1"/>
  <c r="D38" i="5"/>
  <c r="C38" i="5"/>
  <c r="D31" i="5"/>
  <c r="C31" i="5"/>
  <c r="D20" i="5"/>
  <c r="D24" i="5" s="1"/>
  <c r="D26" i="5" s="1"/>
  <c r="C20" i="5"/>
  <c r="L17" i="10"/>
  <c r="D17" i="10"/>
  <c r="F15" i="10" s="1"/>
  <c r="J15" i="10"/>
  <c r="N15" i="10" s="1"/>
  <c r="J14" i="10"/>
  <c r="N14" i="10" s="1"/>
  <c r="J13" i="10"/>
  <c r="N13" i="10" s="1"/>
  <c r="D27" i="10" s="1"/>
  <c r="L17" i="4"/>
  <c r="D17" i="4"/>
  <c r="F15" i="4" s="1"/>
  <c r="J15" i="4"/>
  <c r="N15" i="4" s="1"/>
  <c r="J14" i="4"/>
  <c r="N14" i="4" s="1"/>
  <c r="J13" i="4"/>
  <c r="N13" i="4" s="1"/>
  <c r="K19" i="7"/>
  <c r="K23" i="7" s="1"/>
  <c r="I19" i="7"/>
  <c r="I23" i="7" s="1"/>
  <c r="C19" i="7"/>
  <c r="C23" i="7" s="1"/>
  <c r="E19" i="7"/>
  <c r="E23" i="7" s="1"/>
  <c r="F49" i="4"/>
  <c r="D28" i="10" l="1"/>
  <c r="D45" i="10"/>
  <c r="N45" i="10" s="1"/>
  <c r="N27" i="10"/>
  <c r="D29" i="10"/>
  <c r="D31" i="10" s="1"/>
  <c r="D46" i="4"/>
  <c r="N46" i="4" s="1"/>
  <c r="D28" i="4"/>
  <c r="N28" i="4" s="1"/>
  <c r="D45" i="4"/>
  <c r="N45" i="4" s="1"/>
  <c r="D27" i="4"/>
  <c r="D47" i="4"/>
  <c r="N47" i="4" s="1"/>
  <c r="D29" i="4"/>
  <c r="N29" i="4" s="1"/>
  <c r="G19" i="7"/>
  <c r="G23" i="7" s="1"/>
  <c r="N28" i="2"/>
  <c r="N27" i="2"/>
  <c r="N34" i="2"/>
  <c r="F14" i="10"/>
  <c r="F13" i="10"/>
  <c r="F17" i="10" s="1"/>
  <c r="F14" i="4"/>
  <c r="F13" i="4"/>
  <c r="N49" i="4"/>
  <c r="P45" i="4" s="1"/>
  <c r="C24" i="5"/>
  <c r="C26" i="5" s="1"/>
  <c r="C29" i="5" s="1"/>
  <c r="C33" i="5" s="1"/>
  <c r="C35" i="5" s="1"/>
  <c r="F55" i="5"/>
  <c r="D29" i="5"/>
  <c r="D33" i="5" s="1"/>
  <c r="D35" i="5" s="1"/>
  <c r="N17" i="10"/>
  <c r="J17" i="10"/>
  <c r="N17" i="4"/>
  <c r="J17" i="4"/>
  <c r="N29" i="10" l="1"/>
  <c r="D47" i="10"/>
  <c r="N47" i="10" s="1"/>
  <c r="D49" i="10"/>
  <c r="D46" i="10"/>
  <c r="N46" i="10" s="1"/>
  <c r="N28" i="10"/>
  <c r="N31" i="10"/>
  <c r="P27" i="10"/>
  <c r="N27" i="4"/>
  <c r="D31" i="4"/>
  <c r="F17" i="4"/>
  <c r="S25" i="7"/>
  <c r="S29" i="7" s="1"/>
  <c r="P14" i="10"/>
  <c r="T14" i="10" s="1"/>
  <c r="V14" i="10" s="1"/>
  <c r="G38" i="3"/>
  <c r="G40" i="3" s="1"/>
  <c r="G57" i="3" s="1"/>
  <c r="P15" i="10"/>
  <c r="T15" i="10" s="1"/>
  <c r="V15" i="10" s="1"/>
  <c r="N49" i="10"/>
  <c r="P15" i="4"/>
  <c r="T15" i="4" s="1"/>
  <c r="V15" i="4" s="1"/>
  <c r="G10" i="3"/>
  <c r="P13" i="4"/>
  <c r="T13" i="4" s="1"/>
  <c r="V13" i="4" s="1"/>
  <c r="P47" i="4"/>
  <c r="T47" i="4" s="1"/>
  <c r="V47" i="4" s="1"/>
  <c r="P46" i="4"/>
  <c r="T46" i="4" s="1"/>
  <c r="V46" i="4" s="1"/>
  <c r="T45" i="4"/>
  <c r="P13" i="10"/>
  <c r="T13" i="10" s="1"/>
  <c r="V13" i="10" s="1"/>
  <c r="P14" i="4"/>
  <c r="T14" i="4" s="1"/>
  <c r="V14" i="4" s="1"/>
  <c r="D49" i="4"/>
  <c r="T27" i="10" l="1"/>
  <c r="L59" i="3"/>
  <c r="V34" i="10"/>
  <c r="P28" i="10"/>
  <c r="T28" i="10" s="1"/>
  <c r="V28" i="10" s="1"/>
  <c r="P29" i="10"/>
  <c r="T29" i="10" s="1"/>
  <c r="V29" i="10" s="1"/>
  <c r="N31" i="4"/>
  <c r="P27" i="4"/>
  <c r="V52" i="10"/>
  <c r="P17" i="10"/>
  <c r="P46" i="10"/>
  <c r="T46" i="10" s="1"/>
  <c r="V46" i="10" s="1"/>
  <c r="P47" i="10"/>
  <c r="T47" i="10" s="1"/>
  <c r="V47" i="10" s="1"/>
  <c r="P45" i="10"/>
  <c r="P49" i="4"/>
  <c r="V45" i="4"/>
  <c r="V49" i="4" s="1"/>
  <c r="T49" i="4"/>
  <c r="T17" i="10"/>
  <c r="V17" i="10"/>
  <c r="T17" i="4"/>
  <c r="V17" i="4"/>
  <c r="P17" i="4"/>
  <c r="G12" i="3"/>
  <c r="G29" i="3" s="1"/>
  <c r="P31" i="10" l="1"/>
  <c r="V27" i="10"/>
  <c r="V31" i="10" s="1"/>
  <c r="V33" i="10" s="1"/>
  <c r="V35" i="10" s="1"/>
  <c r="O37" i="2" s="1"/>
  <c r="T31" i="10"/>
  <c r="O23" i="2"/>
  <c r="O19" i="2"/>
  <c r="O24" i="2"/>
  <c r="O22" i="2"/>
  <c r="O21" i="2"/>
  <c r="O20" i="2"/>
  <c r="U73" i="14"/>
  <c r="O16" i="2"/>
  <c r="L60" i="3"/>
  <c r="P28" i="4"/>
  <c r="T28" i="4" s="1"/>
  <c r="V28" i="4" s="1"/>
  <c r="P29" i="4"/>
  <c r="T29" i="4" s="1"/>
  <c r="V29" i="4" s="1"/>
  <c r="T27" i="4"/>
  <c r="P31" i="4"/>
  <c r="L31" i="3"/>
  <c r="V34" i="4"/>
  <c r="N20" i="2"/>
  <c r="C27" i="9"/>
  <c r="C29" i="9" s="1"/>
  <c r="C31" i="9" s="1"/>
  <c r="N22" i="2"/>
  <c r="N19" i="2"/>
  <c r="N23" i="2"/>
  <c r="N21" i="2"/>
  <c r="N24" i="2"/>
  <c r="T34" i="2" s="1"/>
  <c r="U76" i="13"/>
  <c r="N16" i="2"/>
  <c r="L32" i="3"/>
  <c r="G19" i="18"/>
  <c r="O18" i="2"/>
  <c r="O17" i="2"/>
  <c r="N17" i="2"/>
  <c r="N18" i="2"/>
  <c r="P49" i="10"/>
  <c r="T45" i="10"/>
  <c r="V52" i="4"/>
  <c r="V27" i="4" l="1"/>
  <c r="V31" i="4" s="1"/>
  <c r="T31" i="4"/>
  <c r="I47" i="18"/>
  <c r="I49" i="18" s="1"/>
  <c r="N44" i="2" s="1"/>
  <c r="T49" i="10"/>
  <c r="V45" i="10"/>
  <c r="V49" i="10" s="1"/>
  <c r="V51" i="10" l="1"/>
  <c r="V53" i="10" s="1"/>
  <c r="V56" i="10" s="1"/>
  <c r="V33" i="4"/>
  <c r="V35" i="4" s="1"/>
  <c r="V51" i="4"/>
  <c r="V53" i="4" s="1"/>
  <c r="N38" i="2" s="1"/>
  <c r="N49" i="2"/>
  <c r="O38" i="2" l="1"/>
  <c r="O40" i="2" s="1"/>
  <c r="O42" i="2" s="1"/>
  <c r="O51" i="2" s="1"/>
  <c r="N40" i="2"/>
  <c r="N42" i="2" s="1"/>
  <c r="N51" i="2" s="1"/>
  <c r="C45" i="26" l="1"/>
</calcChain>
</file>

<file path=xl/sharedStrings.xml><?xml version="1.0" encoding="utf-8"?>
<sst xmlns="http://schemas.openxmlformats.org/spreadsheetml/2006/main" count="2981" uniqueCount="887">
  <si>
    <t>Summary of Revenue Requirement Adjustments-Jurisdictional Electric Operations</t>
  </si>
  <si>
    <t>For the Test Year Ended June 30, 2022</t>
  </si>
  <si>
    <t>($ Millions)</t>
  </si>
  <si>
    <t>LG&amp;E</t>
  </si>
  <si>
    <t>Electric</t>
  </si>
  <si>
    <t>Gas</t>
  </si>
  <si>
    <t>Increase Requested by Company</t>
  </si>
  <si>
    <t>Case No. 2020-00349</t>
  </si>
  <si>
    <t>Revenue Effect</t>
  </si>
  <si>
    <t>B/D and PSC</t>
  </si>
  <si>
    <t>Bef Expense</t>
  </si>
  <si>
    <t>Expense</t>
  </si>
  <si>
    <t>Aft Expense</t>
  </si>
  <si>
    <t>Gross-Up</t>
  </si>
  <si>
    <t>Gross-up</t>
  </si>
  <si>
    <t xml:space="preserve">   Reduce 401K Matching Costs for Employees Who Also Participate in Defined Benefit Plan </t>
  </si>
  <si>
    <t>AG-KIUC Recommended Rate Base for Conversion from Capitalization</t>
  </si>
  <si>
    <t>$</t>
  </si>
  <si>
    <t xml:space="preserve">Rate Base </t>
  </si>
  <si>
    <t>Adjustment</t>
  </si>
  <si>
    <t>ADIT</t>
  </si>
  <si>
    <t>AG-KIUC Adjustments to KU Capitalization and Cost of Capital</t>
  </si>
  <si>
    <t>Test Year Ending June 30, 2022</t>
  </si>
  <si>
    <t>Adjusted</t>
  </si>
  <si>
    <t>13 Month</t>
  </si>
  <si>
    <t xml:space="preserve">Kentucky </t>
  </si>
  <si>
    <t>Average</t>
  </si>
  <si>
    <t>Proforma</t>
  </si>
  <si>
    <t>Capital</t>
  </si>
  <si>
    <t>Component</t>
  </si>
  <si>
    <t>Weighted</t>
  </si>
  <si>
    <t>Grossed Up</t>
  </si>
  <si>
    <t>Balance</t>
  </si>
  <si>
    <t>Adjustments</t>
  </si>
  <si>
    <t>Capitalization</t>
  </si>
  <si>
    <t>Factor</t>
  </si>
  <si>
    <t>Ratio</t>
  </si>
  <si>
    <t>Costs</t>
  </si>
  <si>
    <t>Avg Cost</t>
  </si>
  <si>
    <t>Cost</t>
  </si>
  <si>
    <t>Short Term Debt</t>
  </si>
  <si>
    <t>Long Term Debt</t>
  </si>
  <si>
    <t>Common Equity</t>
  </si>
  <si>
    <t>Total Capital</t>
  </si>
  <si>
    <t>AG-KIUC</t>
  </si>
  <si>
    <t>Adjustment 1</t>
  </si>
  <si>
    <t>Change in Grossed Up COC</t>
  </si>
  <si>
    <t>Rate Base Recommended by AG-KIUC</t>
  </si>
  <si>
    <t>Change in Revenue Requirement</t>
  </si>
  <si>
    <t>Calculation of Revenue Gross Up Factor</t>
  </si>
  <si>
    <t>Company Filed</t>
  </si>
  <si>
    <t>Based on Rates</t>
  </si>
  <si>
    <t>Combined</t>
  </si>
  <si>
    <t>In Effect</t>
  </si>
  <si>
    <t>Income taxes</t>
  </si>
  <si>
    <t xml:space="preserve">1. Assume pre-tax income of </t>
  </si>
  <si>
    <t>4. Production Tax Credit-Federal</t>
  </si>
  <si>
    <t>5. Taxable income for State income tax</t>
  </si>
  <si>
    <t>6.  State income tax at 5.00%</t>
  </si>
  <si>
    <t>7.  Taxable income for Federal income tax</t>
  </si>
  <si>
    <t>8.  Federal income tax at 21%</t>
  </si>
  <si>
    <t>9.  Total Bad Debt, PSC Assessment, State and Federal income taxes</t>
  </si>
  <si>
    <t xml:space="preserve">     (Line 2 + Line 3 + Line 6 + Line 8)</t>
  </si>
  <si>
    <t xml:space="preserve">10.  Assume pre-tax income of </t>
  </si>
  <si>
    <t>11.  Gross Up Revenue Factor</t>
  </si>
  <si>
    <t>12.  Gross-Up Conversion Factor</t>
  </si>
  <si>
    <t>13.  Gross-Up Conversion Factor-Debt Only</t>
  </si>
  <si>
    <t>State Tax Rate</t>
  </si>
  <si>
    <t>Combined Income Tax Rate</t>
  </si>
  <si>
    <t>$ Millions</t>
  </si>
  <si>
    <t>Total Company Generation Outage Expense Included in Test Year</t>
  </si>
  <si>
    <t>Generation Outage Expense Less Retired Units</t>
  </si>
  <si>
    <t>Inflation # Years at 2% per Year</t>
  </si>
  <si>
    <t>Generation Outage Expense Less Retired Units - Adj for Inflation</t>
  </si>
  <si>
    <t>KY Jurisdiction Allocation % - Forecast Test Year for Depreciation</t>
  </si>
  <si>
    <t>to</t>
  </si>
  <si>
    <t>Louisville Gas and Electric Company</t>
  </si>
  <si>
    <t>As Filed By Company with Additional KIUC Computations</t>
  </si>
  <si>
    <t>Case No. 2020-00350</t>
  </si>
  <si>
    <t>2. Bad Debt at .2030%</t>
  </si>
  <si>
    <t>3. PSC Assessment at .2000%</t>
  </si>
  <si>
    <t>4. Production Tax Credit-State</t>
  </si>
  <si>
    <t>LGE-Elect</t>
  </si>
  <si>
    <t>Jurisdictional Capitalization as Calculated by LG&amp;E</t>
  </si>
  <si>
    <t>Jurisdictional Rate Base as Calculated by LG&amp;E</t>
  </si>
  <si>
    <t>AG-KIUC Recommended Electric Rate Base</t>
  </si>
  <si>
    <t>Case No.  2020-00350</t>
  </si>
  <si>
    <t>ELECTRIC</t>
  </si>
  <si>
    <t>GAS</t>
  </si>
  <si>
    <t>AG-KIUC Recommended Gas Rate Base</t>
  </si>
  <si>
    <t>LGE-Gas</t>
  </si>
  <si>
    <t>Recommended by AG-KIUC</t>
  </si>
  <si>
    <t>AG-KIUC Adjustments to LG&amp;E Capitalization and Cost of Capital</t>
  </si>
  <si>
    <t>Decrease Amount to Reflect Return on Jurisdictional Rate Base</t>
  </si>
  <si>
    <t xml:space="preserve">   Modify CWC to Exclude Non-Cash Amounts</t>
  </si>
  <si>
    <t xml:space="preserve">   Remove Prepaid Pension - Acct 128</t>
  </si>
  <si>
    <t xml:space="preserve">   Remove Reg Asset - FAS 158 Pension - Acct 182</t>
  </si>
  <si>
    <t xml:space="preserve">   Remove Accum Provision for OPEB - Acct 228.3</t>
  </si>
  <si>
    <t xml:space="preserve">   Remove Reg Liability - Postretirement - Acct 254</t>
  </si>
  <si>
    <t xml:space="preserve">   Sum of Prepaid Pension and OPEB to Remove (Net of ADIT)</t>
  </si>
  <si>
    <t xml:space="preserve">   Exclude All Account 184 Pension Clearing Account Amounts</t>
  </si>
  <si>
    <t>AG and KIUC Rate Base Issues</t>
  </si>
  <si>
    <t>AG and KIUC Operating Income Issues</t>
  </si>
  <si>
    <t>AG and KIUC Cost of Capital Issues</t>
  </si>
  <si>
    <t>LOUISVILLE GAS AND ELECTRIC COMPANY</t>
  </si>
  <si>
    <t>CASE NO. 2020-00350 - ELECTRIC OPERATIONS</t>
  </si>
  <si>
    <t>CASH WORKING CAPITAL COMPONENTS</t>
  </si>
  <si>
    <t>FORECAST PERIOD FOR THE 12 MONTHS ENDED JUNE 30, 2022</t>
  </si>
  <si>
    <t>DATA:____BASE  PERIOD__X__FORECASTED  PERIOD</t>
  </si>
  <si>
    <t>SCHEDULE B-5.2</t>
  </si>
  <si>
    <t>TYPE OF FILING: __X__ ORIGINAL  _____ UPDATED  _____ REVISED</t>
  </si>
  <si>
    <t>PAGE 4 OF 6</t>
  </si>
  <si>
    <t>WORKPAPER REFERENCE NO(S).:</t>
  </si>
  <si>
    <t>WITNESS:   C. M. GARRETT</t>
  </si>
  <si>
    <t>LINE NO.</t>
  </si>
  <si>
    <t>DESCRIPTION</t>
  </si>
  <si>
    <t>Total Company - Electric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</si>
  <si>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</si>
  <si>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</si>
  <si>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</si>
  <si>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</si>
  <si>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</si>
  <si>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</si>
  <si>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</si>
  <si>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</si>
  <si>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</si>
  <si>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</si>
  <si>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</si>
  <si>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</si>
  <si>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</si>
  <si>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</si>
  <si>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</si>
  <si>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</si>
  <si>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</si>
  <si>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</si>
  <si>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</si>
  <si>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</si>
  <si>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</si>
  <si>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</si>
  <si>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</si>
  <si>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</si>
  <si>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</si>
  <si>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</si>
  <si>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</si>
  <si>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Amortization of Regulatory Assets</t>
  </si>
  <si>
    <t>Amortization of Regulatory Liabilities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</si>
  <si>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</si>
  <si>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</si>
  <si>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</si>
  <si>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</si>
  <si>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</si>
  <si>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</si>
  <si>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</si>
  <si>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</si>
  <si>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</si>
  <si>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</si>
  <si>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</si>
  <si>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</si>
  <si>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</si>
  <si>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</si>
  <si>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</si>
  <si>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</si>
  <si>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</si>
  <si>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</si>
  <si>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</si>
  <si>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</si>
  <si>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Total</t>
  </si>
  <si>
    <t>Sales Taxes</t>
  </si>
  <si>
    <t>School Taxes</t>
  </si>
  <si>
    <t>Franchise Fees</t>
  </si>
  <si>
    <t>Cash Working Capital (Lead/Lag)</t>
  </si>
  <si>
    <t>Additional Cash Working Capital Items (Page 5)</t>
  </si>
  <si>
    <t>Total Cash Working Capital</t>
  </si>
  <si>
    <t>ECR Cash Working Capital (Page 6)</t>
  </si>
  <si>
    <t>Jurisdictional Cash Working Capital (Line 48 - 49)</t>
  </si>
  <si>
    <t>CASE NO. 2020-00350 - GAS OPERATIONS</t>
  </si>
  <si>
    <t>PAGE 3 OF 4</t>
  </si>
  <si>
    <t>Total Company - Gas</t>
  </si>
  <si>
    <t>Purchased Gas</t>
  </si>
  <si>
    <t>No-Notice Storage Injections and Withdrawals</t>
  </si>
  <si>
    <t>Additional Cash Working Capital Items (Page 4)</t>
  </si>
  <si>
    <t>Alternative</t>
  </si>
  <si>
    <t>As Filed</t>
  </si>
  <si>
    <t>Other</t>
  </si>
  <si>
    <t>Below</t>
  </si>
  <si>
    <t>I/S</t>
  </si>
  <si>
    <t>Operating</t>
  </si>
  <si>
    <t>Mechanism</t>
  </si>
  <si>
    <t>the Line</t>
  </si>
  <si>
    <t>Benefits Only</t>
  </si>
  <si>
    <t>Capitalized</t>
  </si>
  <si>
    <t>B/S</t>
  </si>
  <si>
    <t>Base Year</t>
  </si>
  <si>
    <t>Test Year</t>
  </si>
  <si>
    <t>Louisville Gas &amp; Electric</t>
  </si>
  <si>
    <t>Depreciation Calculation - Electric</t>
  </si>
  <si>
    <t>YE Feb-21</t>
  </si>
  <si>
    <t>YE Jun-22</t>
  </si>
  <si>
    <t>Description</t>
  </si>
  <si>
    <t>Current Rate</t>
  </si>
  <si>
    <t>Rate eff. July-2021</t>
  </si>
  <si>
    <t>Depreciation_base_Actual</t>
  </si>
  <si>
    <t>Depreciation_base_Forecast</t>
  </si>
  <si>
    <t xml:space="preserve">Calculated depr exp </t>
  </si>
  <si>
    <t>ECR</t>
  </si>
  <si>
    <t>DSM</t>
  </si>
  <si>
    <t>LGE-130100-Elect. Intagible Plant -</t>
  </si>
  <si>
    <t>LGE-130200-Franchises and Consents</t>
  </si>
  <si>
    <t>LGE-130300-Misc Intang Plant-Softwa</t>
  </si>
  <si>
    <t>LGE-131020-Steam-Land</t>
  </si>
  <si>
    <t>LGE-131020-Steam-MC 4 Land ECR 2016</t>
  </si>
  <si>
    <t>LGE-131020-Steam-TC 2 Land ECR 2009</t>
  </si>
  <si>
    <t>LGE-131026-Steam-Land ECR 2011</t>
  </si>
  <si>
    <t>LGE-131027-Steam-Land Future Use</t>
  </si>
  <si>
    <t>LGE-131100-Cane Run Unit 1 Structur</t>
  </si>
  <si>
    <t>LGE-131100-Cane Run Unit 2 Structur</t>
  </si>
  <si>
    <t>LGE-131100-Cane Run Unit 3 Structur</t>
  </si>
  <si>
    <t>LGE-131100-Cane Run Unit 4 SO2-Stru</t>
  </si>
  <si>
    <t>LGE-131100-Cane Run Unit 4 Structur</t>
  </si>
  <si>
    <t>LGE-131100-Cane Run Unit 5 SO2-Stru</t>
  </si>
  <si>
    <t>LGE-131100-Cane Run Unit 5 Structur</t>
  </si>
  <si>
    <t>LGE-131100-Cane Run Unit 6 SO2-Stru</t>
  </si>
  <si>
    <t>LGE-131100-CR Unit 6 Struc</t>
  </si>
  <si>
    <t>LGE-131100-Distribution Dr ECR 2011</t>
  </si>
  <si>
    <t>LGE-131100-Distribution Drive</t>
  </si>
  <si>
    <t>LGE-131100-MC Unit 1 Struc ECR 2011</t>
  </si>
  <si>
    <t>LGE-131100-MC Unit 2 SO2 ECR 2011</t>
  </si>
  <si>
    <t>LGE-131100-MC Unit 2 Struc ECR 2011</t>
  </si>
  <si>
    <t>LGE-131100-MC Unit 4 Struc</t>
  </si>
  <si>
    <t>LGE-131100-MC Unit 4 Struc ECR 2011</t>
  </si>
  <si>
    <t>LGE-131100-Mill Creek 3 ECR 2011</t>
  </si>
  <si>
    <t>LGE-131100-Mill Creek Unit 1 SO2-St</t>
  </si>
  <si>
    <t>LGE-131100-Mill Creek Unit 1 Struct</t>
  </si>
  <si>
    <t>LGE-131100-Mill Creek Unit 2 SO2-St</t>
  </si>
  <si>
    <t>LGE-131100-Mill Creek Unit 2 Struct</t>
  </si>
  <si>
    <t>LGE-131100-Mill Creek Unit 3 SO2-St</t>
  </si>
  <si>
    <t>LGE-131100-Mill Creek Unit 3 Struct</t>
  </si>
  <si>
    <t>LGE-131100-Mill Creek Unit 4 SO2-St</t>
  </si>
  <si>
    <t>LGE-131100-Mill Creek3 SO2 ECR 2011</t>
  </si>
  <si>
    <t>LGE-131100-Mill Creek4 SO2 ECR 2011</t>
  </si>
  <si>
    <t>LGE-131100-TC Unit 1 Struc</t>
  </si>
  <si>
    <t>LGE-131100-TC Unit 1 Struc ECR 2006</t>
  </si>
  <si>
    <t>LGE-131100-TC Unit 2 Struc</t>
  </si>
  <si>
    <t>LGE-131100-TC Unit 2 Struc ECR 2009</t>
  </si>
  <si>
    <t>LGE-131100-Trimble Unit 1 SO2-Struc</t>
  </si>
  <si>
    <t>LGE-131100-Trimble Unit 2 FGD-Struc</t>
  </si>
  <si>
    <t>LGE-131105-Dist Drive - Future Use</t>
  </si>
  <si>
    <t>LGE-131110-CR 6 Capital Leased Equi</t>
  </si>
  <si>
    <t>LGE-131110-MC 4 Capital Leased Equi</t>
  </si>
  <si>
    <t>LGE-131200-Cane Run Locomotives - B</t>
  </si>
  <si>
    <t>LGE-131200-Cane Run Rail Cars - Boi</t>
  </si>
  <si>
    <t>LGE-131200-Cane Run Unit 1 Boiler P</t>
  </si>
  <si>
    <t>LGE-131200-Cane Run Unit 2 Boiler P</t>
  </si>
  <si>
    <t>LGE-131200-Cane Run Unit 3 Boiler P</t>
  </si>
  <si>
    <t>LGE-131200-Cane Run Unit 4 SO2 Boil</t>
  </si>
  <si>
    <t>LGE-131200-Cane Run Unit 5 SO2 Boil</t>
  </si>
  <si>
    <t>LGE-131200-CR Unit 4 Boil</t>
  </si>
  <si>
    <t>LGE-131200-CR Unit 4 Boil ECR 2006</t>
  </si>
  <si>
    <t>LGE-131200-CR Unit 5 Boil</t>
  </si>
  <si>
    <t>LGE-131200-CR Unit 5 Boil ECR 2006</t>
  </si>
  <si>
    <t>LGE-131200-CR Unit 6 Boil</t>
  </si>
  <si>
    <t>LGE-131200-CR Unit 6 Boil ECR 2006</t>
  </si>
  <si>
    <t>LGE-131200-CR6 SO2 Boil</t>
  </si>
  <si>
    <t>LGE-131200-CR6 SO2 Boil ECR 2005</t>
  </si>
  <si>
    <t>LGE-131200-MC ECR Future Plant</t>
  </si>
  <si>
    <t>LGE-131200-MC Offsite Rail Cars</t>
  </si>
  <si>
    <t>LGE-131200-MC Unit 1 Boil</t>
  </si>
  <si>
    <t>LGE-131200-MC Unit 1 Boil ECR 2006</t>
  </si>
  <si>
    <t>LGE-131200-MC Unit 1 Boil ECR 2011</t>
  </si>
  <si>
    <t>LGE-131200-MC Unit 1 Boil-Ash Pond</t>
  </si>
  <si>
    <t>LGE-131200-MC Unit 2 Boil</t>
  </si>
  <si>
    <t>LGE-131200-MC Unit 2 Boil ECR 2006</t>
  </si>
  <si>
    <t>LGE-131200-MC Unit 2 Boil ECR 2011</t>
  </si>
  <si>
    <t>LGE-131200-MC Unit 2 SO2 ECR 2011</t>
  </si>
  <si>
    <t>LGE-131200-MC Unit 2 SO2 ECR 2016</t>
  </si>
  <si>
    <t>LGE-131200-MC Unit 3 Boil</t>
  </si>
  <si>
    <t>LGE-131200-MC Unit 3 Boil ECR 2006</t>
  </si>
  <si>
    <t>LGE-131200-MC Unit 3 Boil ECR 2011</t>
  </si>
  <si>
    <t>LGE-131200-MC Unit 3 Boil-Ash Pond</t>
  </si>
  <si>
    <t>LGE-131200-MC Unit 3 SO2 ECR 2011</t>
  </si>
  <si>
    <t>LGE-131200-MC Unit 3 SO2 ECR 2016</t>
  </si>
  <si>
    <t>LGE-131200-MC Unit 4 Boil</t>
  </si>
  <si>
    <t>LGE-131200-MC Unit 4 Boil ECR 2005</t>
  </si>
  <si>
    <t>LGE-131200-MC Unit 4 Boil ECR 2006</t>
  </si>
  <si>
    <t>LGE-131200-MC Unit 4 Boil ECR 2011</t>
  </si>
  <si>
    <t>LGE-131200-MC Unit 4 Boil ECR 2016</t>
  </si>
  <si>
    <t>LGE-131200-MC3 SO2 Boil ECR 2011</t>
  </si>
  <si>
    <t>LGE-131200-MC4 SO2 Boil</t>
  </si>
  <si>
    <t>LGE-131200-MC4 SO2 Boil ECR 2005</t>
  </si>
  <si>
    <t>LGE-131200-MC4 SO2 Boil ECR 2009</t>
  </si>
  <si>
    <t>LGE-131200-MC4 SO2 Boil ECR 2011</t>
  </si>
  <si>
    <t>LGE-131200-MC4 SO2 Boil ECR 2016</t>
  </si>
  <si>
    <t>LGE-131200-Mill Creek Locomotives B</t>
  </si>
  <si>
    <t>LGE-131200-Mill Creek Rail Cars Boi</t>
  </si>
  <si>
    <t>LGE-131200-Mill Creek Unit 1 SO2 Bo</t>
  </si>
  <si>
    <t>LGE-131200-Mill Creek Unit 2 SO2 Bo</t>
  </si>
  <si>
    <t>LGE-131200-Mill Creek Unit 3 SO2 Bo</t>
  </si>
  <si>
    <t>LGE-131200-TC 2 FGD Boil</t>
  </si>
  <si>
    <t>LGE-131200-TC 2 FGD Boil ECR 2006</t>
  </si>
  <si>
    <t>LGE-131200-TC ECR Future Plan</t>
  </si>
  <si>
    <t>LGE-131200-TC Unit 1 Boil</t>
  </si>
  <si>
    <t>LGE-131200-TC Unit 1 Boil ECR 2006</t>
  </si>
  <si>
    <t>LGE-131200-TC Unit 1 Boil ECR 2009</t>
  </si>
  <si>
    <t>LGE-131200-TC Unit 1 Boil ECR 2011</t>
  </si>
  <si>
    <t>LGE-131200-TC Unit 1 Boil-Ash Pond</t>
  </si>
  <si>
    <t>LGE-131200-TC Unit 2 Boil</t>
  </si>
  <si>
    <t>LGE-131200-TC Unit 2 Boil ECR 2006</t>
  </si>
  <si>
    <t>LGE-131200-TC Unit 2 Boil ECR 2009</t>
  </si>
  <si>
    <t>LGE-131200-TC Unit 2 Boil ECR 2016</t>
  </si>
  <si>
    <t>LGE-131200-TC1 SO2 Boil</t>
  </si>
  <si>
    <t>LGE-131200-TC1 SO2 Boil ECR 2005</t>
  </si>
  <si>
    <t>LGE-131200-TC1 SO2 Boil ECR 2016</t>
  </si>
  <si>
    <t>LGE-131200-TC2 Boil ECR 2009-Ash Po</t>
  </si>
  <si>
    <t>LGE-131201-AROP MC3 Boiler Plt Equp</t>
  </si>
  <si>
    <t>LGE-131201-AROP MC4 SO2 Boiler Plt</t>
  </si>
  <si>
    <t>LGE-131400-Cane Run Unit 1 Turbogen</t>
  </si>
  <si>
    <t>LGE-131400-Cane Run Unit 2 Turbogen</t>
  </si>
  <si>
    <t>LGE-131400-Cane Run Unit 3 Turbogen</t>
  </si>
  <si>
    <t>LGE-131400-Cane Run Unit 4 Turbogen</t>
  </si>
  <si>
    <t>LGE-131400-Cane Run Unit 5 SO2 Turb</t>
  </si>
  <si>
    <t>LGE-131400-Cane Run Unit 5 Turbogen</t>
  </si>
  <si>
    <t>LGE-131400-Cane Run Unit 6 SO2 Turb</t>
  </si>
  <si>
    <t>LGE-131400-Cane Run Unit 6 Turbogen</t>
  </si>
  <si>
    <t>LGE-131400-Mill Creek Unit 1Turboge</t>
  </si>
  <si>
    <t>LGE-131400-Mill Creek Unit 2 Turbog</t>
  </si>
  <si>
    <t>LGE-131400-Mill Creek Unit 3 Turbog</t>
  </si>
  <si>
    <t>LGE-131400-Mill Creek Unit 4 Turbog</t>
  </si>
  <si>
    <t>LGE-131400-Trimble Unit 1 Turbogene</t>
  </si>
  <si>
    <t>LGE-131400-Trimble Unit 2 Turbogene</t>
  </si>
  <si>
    <t>LGE-131500-Cane Run Unit 1 Accessor</t>
  </si>
  <si>
    <t>LGE-131500-Cane Run Unit 2 Accessor</t>
  </si>
  <si>
    <t>LGE-131500-Cane Run Unit 3 Acessory</t>
  </si>
  <si>
    <t>LGE-131500-Cane Run Unit 4 Accessor</t>
  </si>
  <si>
    <t>LGE-131500-Cane Run Unit 4 SO2 Acce</t>
  </si>
  <si>
    <t>LGE-131500-Cane Run Unit 5 Acccesso</t>
  </si>
  <si>
    <t>LGE-131500-Cane Run Unit 5 SO2 Acce</t>
  </si>
  <si>
    <t>LGE-131500-Cane Run Unit 6 Accessor</t>
  </si>
  <si>
    <t>LGE-131500-Cane Run Unit 6 SO2 Acce</t>
  </si>
  <si>
    <t>LGE-131500-MC Unit 1 Acc ECR 2011</t>
  </si>
  <si>
    <t>LGE-131500-MC Unit 2 Acc ECR 2011</t>
  </si>
  <si>
    <t>LGE-131500-MC Unit 2 SO2 ECR 2011</t>
  </si>
  <si>
    <t>LGE-131500-MC Unit 3 Acc ECR 2011</t>
  </si>
  <si>
    <t>LGE-131500-Mill Creek 4 ECR 2011</t>
  </si>
  <si>
    <t>LGE-131500-Mill Creek Unit 1 Access</t>
  </si>
  <si>
    <t>LGE-131500-Mill Creek Unit 1 SO2 Ac</t>
  </si>
  <si>
    <t>LGE-131500-Mill Creek Unit 2 Access</t>
  </si>
  <si>
    <t>LGE-131500-Mill Creek Unit 2 SO2 Ac</t>
  </si>
  <si>
    <t>LGE-131500-Mill Creek Unit 3 Access</t>
  </si>
  <si>
    <t>LGE-131500-Mill Creek Unit 3 SO2 Ac</t>
  </si>
  <si>
    <t>LGE-131500-Mill Creek Unit 4 Access</t>
  </si>
  <si>
    <t>LGE-131500-Mill Creek Unit 4 SO2 Ac</t>
  </si>
  <si>
    <t>LGE-131500-Mill Crk #3 SO2 ECR 2011</t>
  </si>
  <si>
    <t>LGE-131500-Mill Crk #4 SO2 ECR 2011</t>
  </si>
  <si>
    <t>LGE-131500-TC Unit 2 Acce</t>
  </si>
  <si>
    <t>LGE-131500-TC Unit 2 Acce ECR 2006</t>
  </si>
  <si>
    <t>LGE-131500-TC Unit 2 Acce ECR 2009</t>
  </si>
  <si>
    <t>LGE-131500-Trimble 1 Acc ECR 2011</t>
  </si>
  <si>
    <t>LGE-131500-Trimble Unit 1 Accessory</t>
  </si>
  <si>
    <t>LGE-131500-Trimble Unit 1 SO2 Acces</t>
  </si>
  <si>
    <t>LGE-131500-Trimble Unit 2 FGD Acces</t>
  </si>
  <si>
    <t>LGE-131600-Cane Run Unit 1 Misc. Po</t>
  </si>
  <si>
    <t>LGE-131600-Cane Run Unit 3 Misc. Po</t>
  </si>
  <si>
    <t>LGE-131600-Cane Run Unit 4 Misc. Po</t>
  </si>
  <si>
    <t>LGE-131600-Cane Run Unit 4 SO2 Misc</t>
  </si>
  <si>
    <t>LGE-131600-Cane Run Unit 5 Misc. Po</t>
  </si>
  <si>
    <t>LGE-131600-Cane Run Unit 5 SO2 Misc</t>
  </si>
  <si>
    <t>LGE-131600-Cane Run Unit 6 Misc. Po</t>
  </si>
  <si>
    <t>LGE-131600-Cane Run Unit 6 SO2 Misc</t>
  </si>
  <si>
    <t>LGE-131600-Distribution Dr ECR 2011</t>
  </si>
  <si>
    <t>LGE-131600-Distribution Drive</t>
  </si>
  <si>
    <t>LGE-131600-MC Unit 1 Misc ECR 2011</t>
  </si>
  <si>
    <t>LGE-131600-MC Unit 2 Misc ECR 2011</t>
  </si>
  <si>
    <t>LGE-131600-Mill Creek #4 ECR 2011</t>
  </si>
  <si>
    <t>LGE-131600-Mill Creek Unit 1 Misc P</t>
  </si>
  <si>
    <t>LGE-131600-Mill Creek Unit 2 Misc.</t>
  </si>
  <si>
    <t>LGE-131600-Mill Creek Unit 3 Misc.</t>
  </si>
  <si>
    <t>LGE-131600-Mill Creek Unit 4 Misc.</t>
  </si>
  <si>
    <t>LGE-131600-Mill Creek Unit 4 SO2 Mi</t>
  </si>
  <si>
    <t>LGE-131600-Trimble Unit 1 Misc. Pow</t>
  </si>
  <si>
    <t>LGE-131600-Trimble Unit 2 Misc. Pow</t>
  </si>
  <si>
    <t>LGE-133020-Ohio Falls Non-Project</t>
  </si>
  <si>
    <t>LGE-133020-Ohio Falls Project 289</t>
  </si>
  <si>
    <t>LGE-133100-Ohio Falls Non-Project</t>
  </si>
  <si>
    <t>LGE-133100-Ohio Falls Project 289</t>
  </si>
  <si>
    <t>LGE-133200-Ohio Falls Project 289</t>
  </si>
  <si>
    <t>LGE-133300-Ohio Falls Project 289</t>
  </si>
  <si>
    <t>LGE-133400-Ohio Falls Project 289</t>
  </si>
  <si>
    <t>LGE-133500-Ohio Falls Non-Project</t>
  </si>
  <si>
    <t>LGE-133500-Ohio Falls Project 289</t>
  </si>
  <si>
    <t>LGE-133600-Ohio Falls Non-Project</t>
  </si>
  <si>
    <t>LGE-133600-Ohio Falls Project 289</t>
  </si>
  <si>
    <t>LGE-134020 - TC 10 - Land</t>
  </si>
  <si>
    <t>LGE-134020-CT Land</t>
  </si>
  <si>
    <t>LGE-134020-EWB Solar Facility Land</t>
  </si>
  <si>
    <t>LGE-134020-Simpson Solar Share Land</t>
  </si>
  <si>
    <t>LGE-134020-TC 5 CT Land</t>
  </si>
  <si>
    <t>LGE-134025-CT Land for Future Use</t>
  </si>
  <si>
    <t>LGE-134100-Cane Run 11- Structures</t>
  </si>
  <si>
    <t>LGE-134100-Cane Run 7 Structures</t>
  </si>
  <si>
    <t>LGE-134100-EWB 5 Structures and Imp</t>
  </si>
  <si>
    <t>LGE-134100-EWB 6 Structures and Imp</t>
  </si>
  <si>
    <t>LGE-134100-EWB 7 Structures and Imp</t>
  </si>
  <si>
    <t>LGE-134100-EWB Solar Struc and Imp</t>
  </si>
  <si>
    <t>LGE-134100-Paddys GT - 11 Structure</t>
  </si>
  <si>
    <t>LGE-134100-Paddys GT - 12 Structure</t>
  </si>
  <si>
    <t>LGE-134100-PR 13 Structures and Imp</t>
  </si>
  <si>
    <t>LGE-134100-TC 10 Structures and Imp</t>
  </si>
  <si>
    <t>LGE-134100-TC 5 Structures and Impr</t>
  </si>
  <si>
    <t>LGE-134100-TC 6 Structures and Impr</t>
  </si>
  <si>
    <t>LGE-134100-TC 7 Structures and Impr</t>
  </si>
  <si>
    <t>LGE-134100-TC 8 Structures and Impr</t>
  </si>
  <si>
    <t>LGE-134100-TC9 Structures and Impro</t>
  </si>
  <si>
    <t>LGE-134100-Waterside - Structures &amp;</t>
  </si>
  <si>
    <t>LGE-134100-Zorn - Structurses &amp; Imp</t>
  </si>
  <si>
    <t>LGE-134200-Cane Run 11-Fuel Holder</t>
  </si>
  <si>
    <t>LGE-134200-Cane Run 7 Fuel Holders</t>
  </si>
  <si>
    <t>LGE-134200-EWB 5 Fuel Holders, Prod</t>
  </si>
  <si>
    <t>LGE-134200-EWB 6 Fuel Holders, Prod</t>
  </si>
  <si>
    <t>LGE-134200-EWB 7 Fuel Holders, Prod</t>
  </si>
  <si>
    <t>LGE-134200-Paddys GT - 11 Fuel Hold</t>
  </si>
  <si>
    <t>LGE-134200-Paddys GT - 12 Fuel Hold</t>
  </si>
  <si>
    <t>LGE-134200-PR 13 Fuel Holders, Prod</t>
  </si>
  <si>
    <t>LGE-134200-TC 10 Fuel Holders, Prod</t>
  </si>
  <si>
    <t>LGE-134200-TC 5 Fuel Holders, Produ</t>
  </si>
  <si>
    <t>LGE-134200-TC 6 Fuel Holders, Produ</t>
  </si>
  <si>
    <t>LGE-134200-TC 7 Fuel Holders, Produ</t>
  </si>
  <si>
    <t>LGE-134200-TC 8 Fuel Holders, Produ</t>
  </si>
  <si>
    <t>LGE-134200-TC 9 Fuel Holders, Produ</t>
  </si>
  <si>
    <t>LGE-134200-Waterside - Fuel Holders</t>
  </si>
  <si>
    <t>LGE-134200-Zorn - Fuel Holders, Pro</t>
  </si>
  <si>
    <t>LGE-134300-Cane Run 11-Prime Mover</t>
  </si>
  <si>
    <t>LGE-134300-Cane Run 7 Prime Mover</t>
  </si>
  <si>
    <t>LGE-134300-EWB 5 Prime Movers</t>
  </si>
  <si>
    <t>LGE-134300-EWB 6 Prime Movers</t>
  </si>
  <si>
    <t>LGE-134300-EWB 7 Prime Movers</t>
  </si>
  <si>
    <t>LGE-134300-Green River CC GT</t>
  </si>
  <si>
    <t>LGE-134300-Paddys GT - 11 Prime Mov</t>
  </si>
  <si>
    <t>LGE-134300-Paddys GT - 12 Prime Mov</t>
  </si>
  <si>
    <t>LGE-134300-PR 13 Prime Movers</t>
  </si>
  <si>
    <t>LGE-134300-TC 10 Prime Movers</t>
  </si>
  <si>
    <t>LGE-134300-TC 5 Prime Movers</t>
  </si>
  <si>
    <t>LGE-134300-TC 6 Prime Movers</t>
  </si>
  <si>
    <t>LGE-134300-TC 7 Prime Movers</t>
  </si>
  <si>
    <t>LGE-134300-TC 8 Prime Movers</t>
  </si>
  <si>
    <t>LGE-134300-TC 9 Prime Movers</t>
  </si>
  <si>
    <t>LGE-134300-Waterside - Prime Movers</t>
  </si>
  <si>
    <t>LGE-134300-Zorn - Prime Movers</t>
  </si>
  <si>
    <t>LGE-134400-Bus Solar Generator-Arch</t>
  </si>
  <si>
    <t>LGE-134400-Cane Run 11- Generators</t>
  </si>
  <si>
    <t>LGE-134400-Cane Run 7- Generators</t>
  </si>
  <si>
    <t>LGE-134400-EWB 5 Generators</t>
  </si>
  <si>
    <t>LGE-134400-EWB 6 Generators</t>
  </si>
  <si>
    <t>LGE-134400-EWB 7 Generators</t>
  </si>
  <si>
    <t>LGE-134400-EWB Solar Generators</t>
  </si>
  <si>
    <t>LGE-134400-Paddys GT - 11 Generator</t>
  </si>
  <si>
    <t>LGE-134400-Paddys GT - 12 Generator</t>
  </si>
  <si>
    <t>LGE-134400-PR 13 Generators</t>
  </si>
  <si>
    <t>LGE-134400-TC 10 Generators</t>
  </si>
  <si>
    <t>LGE-134400-TC 5 Generators</t>
  </si>
  <si>
    <t>LGE-134400-TC 6 Generators</t>
  </si>
  <si>
    <t>LGE-134400-TC 7 Generators</t>
  </si>
  <si>
    <t>LGE-134400-TC 8 Generators</t>
  </si>
  <si>
    <t>LGE-134400-TC 9 Generators</t>
  </si>
  <si>
    <t>LGE-134400-Waterside - Generators</t>
  </si>
  <si>
    <t>LGE-134400-Zorn - Generators</t>
  </si>
  <si>
    <t>LGE-134500-Bus Solar Acc Elec-Archd</t>
  </si>
  <si>
    <t>LGE-134500-Cane Run 11- Accessory</t>
  </si>
  <si>
    <t>LGE-134500-Cane Run 7- Accessory</t>
  </si>
  <si>
    <t>LGE-134500-EWB 5 Accessory Electric</t>
  </si>
  <si>
    <t>LGE-134500-EWB 6 Acessory Electric</t>
  </si>
  <si>
    <t>LGE-134500-EWB 7 Acessory Electric</t>
  </si>
  <si>
    <t>LGE-134500-EWB Solar Acessory Elec</t>
  </si>
  <si>
    <t>LGE-134500-Paddys GT - 11 Accessory</t>
  </si>
  <si>
    <t>LGE-134500-Paddys GT - 12 Accessory</t>
  </si>
  <si>
    <t>LGE-134500-PR 13 Accessory Electric</t>
  </si>
  <si>
    <t>LGE-134500-TC 10 Accessory Electric</t>
  </si>
  <si>
    <t>LGE-134500-TC 5 Accessory Electric</t>
  </si>
  <si>
    <t>LGE-134500-TC 6 Accessory Electric</t>
  </si>
  <si>
    <t>LGE-134500-TC 7 Accessory Electric</t>
  </si>
  <si>
    <t>LGE-134500-TC 8 Accessory Electric</t>
  </si>
  <si>
    <t>LGE-134500-TC 9 Acessory Electric E</t>
  </si>
  <si>
    <t>LGE-134500-Waterside - Accessory El</t>
  </si>
  <si>
    <t>LGE-134500-Zorn - Accessory Electri</t>
  </si>
  <si>
    <t>LGE-134600-Cane Run 11- Misc Power</t>
  </si>
  <si>
    <t>LGE-134600-Cane Run 7- Misc Power</t>
  </si>
  <si>
    <t>LGE-134600-EWB 5 Misc Power Plant E</t>
  </si>
  <si>
    <t>LGE-134600-EWB 6 Misc Power Plant E</t>
  </si>
  <si>
    <t>LGE-134600-EWB 7 Misc Power Plant E</t>
  </si>
  <si>
    <t>LGE-134600-EWB Solar Misc Pwr Plt</t>
  </si>
  <si>
    <t>LGE-134600-Paddys GT - 11 Misc. Pow</t>
  </si>
  <si>
    <t>LGE-134600-Paddys GT - 12 mIsc. Pow</t>
  </si>
  <si>
    <t>LGE-134600-PR 13 Misc Power Plant E</t>
  </si>
  <si>
    <t>LGE-134600-TC 10 Misc. Power Plant</t>
  </si>
  <si>
    <t>LGE-134600-TC 5 Misc. Power Plant E</t>
  </si>
  <si>
    <t>LGE-134600-TC 6 Misc. Power Plant E</t>
  </si>
  <si>
    <t>LGE-134600-TC 7 Misc. Power Plant E</t>
  </si>
  <si>
    <t>LGE-134600-TC 8 Misc. Power Plant E</t>
  </si>
  <si>
    <t>LGE-134600-TC 9 Misc. Power Plant E</t>
  </si>
  <si>
    <t>LGE-134600-Waterside - Misc. Power</t>
  </si>
  <si>
    <t>LGE-134600-Zorn - Misc. Power Plant</t>
  </si>
  <si>
    <t>LGE-135010- IN Elec Transmission -</t>
  </si>
  <si>
    <t>LGE-135010- KY Elec Transmission -</t>
  </si>
  <si>
    <t>LGE-135020-IN Electric  Trans</t>
  </si>
  <si>
    <t>LGE-135020-KY Electric  Trans</t>
  </si>
  <si>
    <t>LGE-135210- IN Elec Transmission -</t>
  </si>
  <si>
    <t>LGE-135210- KY Elec Transmission -</t>
  </si>
  <si>
    <t>LGE-135210-TC Sw. Station - Substat</t>
  </si>
  <si>
    <t>LGE-135210-TC Unit 1 - Trans. - Sub</t>
  </si>
  <si>
    <t>LGE-135220-Struct &amp; Improve-System</t>
  </si>
  <si>
    <t>LGE-135310- IN Elec Transmission -</t>
  </si>
  <si>
    <t>LGE-135310- KY Elec Transmission -</t>
  </si>
  <si>
    <t>LGE-135310-TC Sw. Station - Substat</t>
  </si>
  <si>
    <t>LGE-135310-TC Unit 1 - Trans. - Sub</t>
  </si>
  <si>
    <t>LGE-135320-Station Equip System</t>
  </si>
  <si>
    <t>LGE-135400- IN Elec Transmission -</t>
  </si>
  <si>
    <t>LGE-135400- KY Elec Transmission -</t>
  </si>
  <si>
    <t>LGE-135500- IN Elec Transmission -</t>
  </si>
  <si>
    <t>LGE-135500- KY Elec Transmission -</t>
  </si>
  <si>
    <t>LGE-135600- IN Elec Transmission -</t>
  </si>
  <si>
    <t>LGE-135600- KY Elec Transmission -</t>
  </si>
  <si>
    <t>LGE-135700-Electric Transmission -</t>
  </si>
  <si>
    <t>LGE-135800-Electric Transmission -</t>
  </si>
  <si>
    <t>LGE-136010-KY Land Right Future Use</t>
  </si>
  <si>
    <t>LGE-136020-Elect. Dist. Substation</t>
  </si>
  <si>
    <t>LGE-136025-Elect. Dist. Substation</t>
  </si>
  <si>
    <t>LGE-136100-Electric Distribution Su</t>
  </si>
  <si>
    <t>LGE-136200- KY Elect Dist Substati</t>
  </si>
  <si>
    <t>LGE-136205-Elect. Dist. Substation</t>
  </si>
  <si>
    <t>LGE-136400-Electric Distribution -</t>
  </si>
  <si>
    <t>LGE-136500-Electric Distribution -</t>
  </si>
  <si>
    <t>LGE-136600-Electric Distribution -</t>
  </si>
  <si>
    <t>LGE-136700-Electric Distribution -</t>
  </si>
  <si>
    <t>LGE-136800-Line Transformers</t>
  </si>
  <si>
    <t>LGE-136910-Electric Distribution -</t>
  </si>
  <si>
    <t>LGE-136920-Electric Distribution -</t>
  </si>
  <si>
    <t>LGE-137000-Meters</t>
  </si>
  <si>
    <t>LGE-137001- DSM AMS Meters</t>
  </si>
  <si>
    <t>LGE-137020-Meters - CT and PT</t>
  </si>
  <si>
    <t>LGE-137101 KY Install Charging Sta</t>
  </si>
  <si>
    <t>LGE-137310-Electric Distribution -</t>
  </si>
  <si>
    <t>LGE-137320-Electric Distribution -</t>
  </si>
  <si>
    <t>LGE-137340-Electric Dist. - Street</t>
  </si>
  <si>
    <t>LGE-139220-Transportation  - Traile</t>
  </si>
  <si>
    <t>LGE-139400-Tools, Shop, and Garage</t>
  </si>
  <si>
    <t>LGE-139500-Laboratory Equipment</t>
  </si>
  <si>
    <t>LGE-139620-Power Op Equip-Other</t>
  </si>
  <si>
    <t>LGE-139720- DSM Equipment</t>
  </si>
  <si>
    <t>LGE-312101-Nonutility Prop - Coal L</t>
  </si>
  <si>
    <t>LGE-312102-Nonutility-Coal Mineral</t>
  </si>
  <si>
    <t>LGE-312103-Nonutility-Coal Rts of W</t>
  </si>
  <si>
    <t>LGE-312104-Nonutility Prop - Misc L</t>
  </si>
  <si>
    <t>LGE-330100-Common Intangible Plant</t>
  </si>
  <si>
    <t>LGE-330200-Franchises and Consents</t>
  </si>
  <si>
    <t>LGE-330300-Misc Intang Plant-Softwa</t>
  </si>
  <si>
    <t>LGE-330310-CCS Software</t>
  </si>
  <si>
    <t>LGE-330320-Law Library</t>
  </si>
  <si>
    <t>LGE-338910-Common - Land</t>
  </si>
  <si>
    <t>LGE-338920-Common - Land Rights</t>
  </si>
  <si>
    <t>LGE-339010-Common Structures - Gene</t>
  </si>
  <si>
    <t>LGE-339010-Str LGE Bldg - Joint Own</t>
  </si>
  <si>
    <t>LGE-339010-Struct Broad.- Joint Own</t>
  </si>
  <si>
    <t>LGE-339010-Struct Broad.-LGE Owned</t>
  </si>
  <si>
    <t>LGE-339010-Struct-LGE Bldg Owned</t>
  </si>
  <si>
    <t>LGE-339020-Common Structures - Tran</t>
  </si>
  <si>
    <t>LGE-339030-Common Structures - Stor</t>
  </si>
  <si>
    <t>LGE-339040-Common Structures - Othe</t>
  </si>
  <si>
    <t>LGE-339060-Common Structures - Micr</t>
  </si>
  <si>
    <t>LGE-339110-Office Furniture</t>
  </si>
  <si>
    <t>LGE-339120-Office Equipment</t>
  </si>
  <si>
    <t>LGE-339130-Computer Eq</t>
  </si>
  <si>
    <t>LGE-339131-Personal Computers</t>
  </si>
  <si>
    <t>LGE-339133-Computer Eq ECR 2006</t>
  </si>
  <si>
    <t>LGE-339140-Security Equipment</t>
  </si>
  <si>
    <t>LGE-339220-Trans Equip-Trailers</t>
  </si>
  <si>
    <t>LGE-339300-Stores Equipment</t>
  </si>
  <si>
    <t>LGE-339400-Tools, Shop, Garage Equi</t>
  </si>
  <si>
    <t>LGE-339500-Laboratory Equipment</t>
  </si>
  <si>
    <t>LGE-339620-Power Op Equip - Other</t>
  </si>
  <si>
    <t>LGE-339700-IN Microwave,Fiber,Other</t>
  </si>
  <si>
    <t>LGE-339700-KY Microwave,Fiber,Other</t>
  </si>
  <si>
    <t>LGE-339710- Radios and Telephone</t>
  </si>
  <si>
    <t>LGE-134100-Simp Solar A1 Struc &amp; Im</t>
  </si>
  <si>
    <t>LGE-134400-Simp Solar A1 Generators</t>
  </si>
  <si>
    <t>LGE-134500-Simp Solar A1 Acces Elec</t>
  </si>
  <si>
    <t>LGE-134600-Simp Solar A1 Misc Pwr P</t>
  </si>
  <si>
    <t>LGE-131020-TC 2 Land ECR2009-160932</t>
  </si>
  <si>
    <t>LGE-131100-TC Training Center Struc</t>
  </si>
  <si>
    <t>LGE-131200-MC4 Boil ECR 2016 NT</t>
  </si>
  <si>
    <t>LGE-131200-MC4 Boil ECR 2016-152381</t>
  </si>
  <si>
    <t>LGE-131200-TC2 Boil ECR 2016 NT</t>
  </si>
  <si>
    <t>LGE-131200-TC2 Boil ECR2009-151118</t>
  </si>
  <si>
    <t>LGE-131200-TC2 Boil ECR2009-159091</t>
  </si>
  <si>
    <t>LGE-131200-TC2 Boil ECR2009-159093L</t>
  </si>
  <si>
    <t>LGE-131200-Wells</t>
  </si>
  <si>
    <t>LGE-134100-Simp Solar A2 Struc &amp; Im</t>
  </si>
  <si>
    <t>LGE-134400-Simp Solar A2 Generators</t>
  </si>
  <si>
    <t>LGE-134500-Simp Solar A2 Acces Elec</t>
  </si>
  <si>
    <t>LGE-134600-Simp Solar A2 Misc Pwr P</t>
  </si>
  <si>
    <t>LGE-137011- Solar Share Meters</t>
  </si>
  <si>
    <t>LGE-330330-Cloud Software NonCurrnt</t>
  </si>
  <si>
    <t>LGE-330340-Cloud Software Prepaids</t>
  </si>
  <si>
    <t>LGE-339010-Struc EOC Safe-LGE OWNED</t>
  </si>
  <si>
    <t>LGE-339700-KY Micro,Fiber,Other-AMI</t>
  </si>
  <si>
    <t>LGE-330300-Intang Plnt Software-AMI</t>
  </si>
  <si>
    <t>LGE-131020-TC 2 Land ECR 2009 NT</t>
  </si>
  <si>
    <t>LGE-131100-TC 2 Struc ECR 2009 NT</t>
  </si>
  <si>
    <t>LGE-131200-MC4 SO2 Boil ECR 2009 NT</t>
  </si>
  <si>
    <t>LGE-131200-TC 1 Boil ECR 2009 NT</t>
  </si>
  <si>
    <t>LGE-131200-TC2 Boil ECR 2009 P24</t>
  </si>
  <si>
    <t>LGE-131500-TC 2 Acce ECR 2009 NT</t>
  </si>
  <si>
    <t>LGE-131020-MC 4 Land ECR 2016 NT</t>
  </si>
  <si>
    <t>LGE-131200-MC4 SO2 Boil ECR 2016 NT</t>
  </si>
  <si>
    <t>LGE-131200-TC Unit 1 Boil ECR 2009 NT</t>
  </si>
  <si>
    <t>LGE-131500-TC Unit 2 Acce ECR 2009 NT</t>
  </si>
  <si>
    <t>LGE-131100-TC2 Struc ECR 2009 P25</t>
  </si>
  <si>
    <t>LGE-131200-TC2 Boil ECR 2009 P25</t>
  </si>
  <si>
    <t>Sch C-2.1</t>
  </si>
  <si>
    <t>Var</t>
  </si>
  <si>
    <t>Reduction in Expense</t>
  </si>
  <si>
    <t>AG-KIUC Adjustment to Reduce Depreciation Expense</t>
  </si>
  <si>
    <t>AG-KIUC Adjustment #1</t>
  </si>
  <si>
    <t>AG-KIUC Total Company Reduction to Reflect Current Depreciation Rates</t>
  </si>
  <si>
    <t>AG-KIUC Recommended Reduction in Depreciation Expense</t>
  </si>
  <si>
    <t xml:space="preserve">     for Mill Creek Units 1 and 2</t>
  </si>
  <si>
    <t xml:space="preserve">   Reduce Depreciation Expense to Reflect Current Rates for Mill Creek Units 1 and 2</t>
  </si>
  <si>
    <t>Total AG and KIUC Adjustments to Company Base Rate Request</t>
  </si>
  <si>
    <t>Maximum Base Rate Increase After AG and KIUC Adjustments</t>
  </si>
  <si>
    <t xml:space="preserve">Environmental Surcharge Increase Based on Requested Return on Equity </t>
  </si>
  <si>
    <t>ECR Summary</t>
  </si>
  <si>
    <t>Jurisdictional</t>
  </si>
  <si>
    <t>Schedule</t>
  </si>
  <si>
    <t>Net Change</t>
  </si>
  <si>
    <t xml:space="preserve">ECR Plant In Service Removed </t>
  </si>
  <si>
    <t>B-2.2</t>
  </si>
  <si>
    <t>ECR CWIP</t>
  </si>
  <si>
    <t>B-4.1</t>
  </si>
  <si>
    <t>ECR A/D Removed</t>
  </si>
  <si>
    <t>B-3.1</t>
  </si>
  <si>
    <t>ECR ADIT Removed</t>
  </si>
  <si>
    <t>ECRDEFTAX</t>
  </si>
  <si>
    <t>Allowance Inventory at 12/31/2020 per ECR Filing</t>
  </si>
  <si>
    <t>ECR Filing</t>
  </si>
  <si>
    <t>CWC Allowance (1/8) of Test Year ECR O&amp;M Expense</t>
  </si>
  <si>
    <t>1/8 O&amp;M</t>
  </si>
  <si>
    <t>Usually positive but ECR O&amp;M expenses as filed is negative - See D-2</t>
  </si>
  <si>
    <t>Net Unamortized Closure Cost Balance at 12/31/2020</t>
  </si>
  <si>
    <t>No Change Forecasted</t>
  </si>
  <si>
    <t>ECR Rate Base</t>
  </si>
  <si>
    <t>Grossed Up Rate of Return Requested</t>
  </si>
  <si>
    <t xml:space="preserve">ECR O&amp;M Expense Removed </t>
  </si>
  <si>
    <t>D-2</t>
  </si>
  <si>
    <t>Current ROE and Return per ECR Filing</t>
  </si>
  <si>
    <t>Company Requested Increase in ES Rates Due to Higher ROE</t>
  </si>
  <si>
    <t>Rate Base at 8.70%  (Pre 2020 ECR Plans)</t>
  </si>
  <si>
    <t>Rate Base at 8.33%  (2020 ECR Plan Additions)</t>
  </si>
  <si>
    <t>Rate Base at 8.97%</t>
  </si>
  <si>
    <t>All Rates</t>
  </si>
  <si>
    <t>Same as Current</t>
  </si>
  <si>
    <t>Environmental Surcharge Increase Based on Requested Depreciation Rate Changes</t>
  </si>
  <si>
    <t>Increase in Depreciation Expense requested by Company</t>
  </si>
  <si>
    <t>Effect of Requested Depr Rates for Coal Only</t>
  </si>
  <si>
    <t>(Base Plus ECR)</t>
  </si>
  <si>
    <t>Percentage</t>
  </si>
  <si>
    <t>of Total</t>
  </si>
  <si>
    <t>AG-KIUC Analysis of O&amp;M Expenses</t>
  </si>
  <si>
    <t>Sources:  Response to AG-KIUC 1-23</t>
  </si>
  <si>
    <t>Test</t>
  </si>
  <si>
    <t>Base</t>
  </si>
  <si>
    <t>Year</t>
  </si>
  <si>
    <t>Total O&amp;M Before Schedule D-2 Adjustments to Remove Mechanisms</t>
  </si>
  <si>
    <t xml:space="preserve">Less: Fuel </t>
  </si>
  <si>
    <t>Acct 501</t>
  </si>
  <si>
    <t>Acct 547</t>
  </si>
  <si>
    <t>Less: Purchased Power</t>
  </si>
  <si>
    <t>Acct 555</t>
  </si>
  <si>
    <t>Less:  Customer Assistance Expenses</t>
  </si>
  <si>
    <t>Acct 908</t>
  </si>
  <si>
    <t xml:space="preserve">      (Almost Fully Removed in DSM Adj)</t>
  </si>
  <si>
    <t>Total O&amp;M Expenses Removed</t>
  </si>
  <si>
    <t>Total O&amp;M Net of Specific Expenses</t>
  </si>
  <si>
    <t>Increase Year over Year</t>
  </si>
  <si>
    <t>% Increase Year over Year</t>
  </si>
  <si>
    <t>Known O&amp;M Increases: (Test Over Base Yr)</t>
  </si>
  <si>
    <t>Payroll and Payroll Related Costs (Incl Benefits)</t>
  </si>
  <si>
    <t>Various</t>
  </si>
  <si>
    <t>Generator Outage Deferral Amortization</t>
  </si>
  <si>
    <t>Increased Generator Outage Expense Average</t>
  </si>
  <si>
    <t>(Current 5 Year Avg Last Case to 8 Yr Avg)</t>
  </si>
  <si>
    <t>Outside Services for IT and Other</t>
  </si>
  <si>
    <t>Acct 923</t>
  </si>
  <si>
    <t>Property Insurance - Estimated Increases</t>
  </si>
  <si>
    <t>Acct 924</t>
  </si>
  <si>
    <t>Injuries and Damages - Estimated Increases</t>
  </si>
  <si>
    <t>Acct 925</t>
  </si>
  <si>
    <t>Meter Reading Expenses</t>
  </si>
  <si>
    <t>Acct 902</t>
  </si>
  <si>
    <t>Meter Expenses (Distr)</t>
  </si>
  <si>
    <t>Acct 586</t>
  </si>
  <si>
    <t>Miscellaneous Expenses (Distr)</t>
  </si>
  <si>
    <t>Acct 588</t>
  </si>
  <si>
    <t>Load Dispatching (Trans)</t>
  </si>
  <si>
    <t>Acct 561</t>
  </si>
  <si>
    <t>Miscellaneous Trans Expenses (Trans)</t>
  </si>
  <si>
    <t>Acct 566</t>
  </si>
  <si>
    <t>Total Known Large Increases (Test Over Base Yr)</t>
  </si>
  <si>
    <t>Total Deferral-Total Co</t>
  </si>
  <si>
    <t>Amort Period</t>
  </si>
  <si>
    <t>Outage Expense Stipulated in Last Case</t>
  </si>
  <si>
    <t>8 Yr Average Outage Expense This Case</t>
  </si>
  <si>
    <t>Louisville Gas and Electric Company (Electric)</t>
  </si>
  <si>
    <t>Louisville Gas and Electric Company (Gas)</t>
  </si>
  <si>
    <t>Accts 801-812</t>
  </si>
  <si>
    <t xml:space="preserve">Less: Gas Purchases </t>
  </si>
  <si>
    <t>Acct 863</t>
  </si>
  <si>
    <t>Maintenance of Reservoirs and Wells</t>
  </si>
  <si>
    <t>Acct 832</t>
  </si>
  <si>
    <t>Acct 880</t>
  </si>
  <si>
    <t>Other Expenses (Distr)</t>
  </si>
  <si>
    <t>Maintenance of Mains (Trans)</t>
  </si>
  <si>
    <t>Maintenance of Mains (Distr)</t>
  </si>
  <si>
    <t>Acct 887</t>
  </si>
  <si>
    <t>Doubles Expense in all prior years</t>
  </si>
  <si>
    <t>AG-KIUC Adjustment to Reflect Accounts Payable Portion of Working Capital Components</t>
  </si>
  <si>
    <t>Sources:  Response to AG-KIUC 1-8 Trial Balance and AG-KIUC 2-10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</si>
  <si>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</si>
  <si>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</si>
  <si>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</si>
  <si>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</si>
  <si>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</si>
  <si>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</si>
  <si>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</si>
  <si>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</si>
  <si>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</si>
  <si>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</si>
  <si>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</si>
  <si>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</si>
  <si>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Acct</t>
  </si>
  <si>
    <t>Acct Description</t>
  </si>
  <si>
    <t>2020</t>
  </si>
  <si>
    <t>Total Coal Fuel Stock</t>
  </si>
  <si>
    <t>Percentage to Remove Associated With Accounts Payable</t>
  </si>
  <si>
    <t>Fuel Included in the Test Year - Jurisdictional (Schedule B-5)</t>
  </si>
  <si>
    <t>Fuel Inventory Removed Associated with Accounts Payable</t>
  </si>
  <si>
    <t>Note:  There is a separate AP Fuel - Natural Gas in Account 232028</t>
  </si>
  <si>
    <t>AP Fuel - Natural Gas</t>
  </si>
  <si>
    <t>Gas Stored Current</t>
  </si>
  <si>
    <t>AP - Gas Supply Purchases</t>
  </si>
  <si>
    <t>AG-KIUC Adjustment to Normalize Generation Outage Expense Based on 8 Year Actual Expense</t>
  </si>
  <si>
    <t>Actual</t>
  </si>
  <si>
    <t>8-Year Average of Actual Generation Outage Expense - Total Company and Jurisdictional</t>
  </si>
  <si>
    <t>8-Year Average of Actual and Projected Generation Outage Expense - Total Company and Jurisdictional    AG-KIUC 1-38</t>
  </si>
  <si>
    <t>AG-KIUC Adjustment to Reflect 8-Year Average of Generation Outage Expense - Total Company and Jurisdictional</t>
  </si>
  <si>
    <t>Less: Cane Run Unit 4</t>
  </si>
  <si>
    <t>Less: Cane Run Unit 5</t>
  </si>
  <si>
    <t>Less: Cane Run Unit 6</t>
  </si>
  <si>
    <t xml:space="preserve">Total Expense    </t>
  </si>
  <si>
    <t>Source:  Response to KIUC 1-53 and 1-70 from 2018-00295 and AG-KIUC 1-36 and 1-38 from 2020-00350</t>
  </si>
  <si>
    <t xml:space="preserve">   Normalize Generation Outage Expense Based on Inflation Adjusted 8 Year Actual</t>
  </si>
  <si>
    <t>AG-KIUC 1-35</t>
  </si>
  <si>
    <t>I.  LG&amp;E (Electric) Capital Structure, Cost of Capital, and Gross Revenue Conversion Factor Per Filing</t>
  </si>
  <si>
    <t>I.  LG&amp;E (Gas) Capital Structure, Cost of Capital, and Gross Revenue Conversion Factor Per Filing</t>
  </si>
  <si>
    <t xml:space="preserve">   Reduce CWIP by the Amount of Vendor Financing in Accounts Payable</t>
  </si>
  <si>
    <t xml:space="preserve">   Remove the Remainder of CWIP from Rate Base</t>
  </si>
  <si>
    <t>Remains in Base Rates</t>
  </si>
  <si>
    <t xml:space="preserve">   Utilize Rate Base Instead of Capitalization to Reflect Return On Component for Base Rates</t>
  </si>
  <si>
    <t>Rev Req</t>
  </si>
  <si>
    <t>I.  LG&amp;E (Electric) Capital Structure, Cost of Capital, and Gross Revenue Conversion Factor Adjusted to Reflect Return on Common Equity of 9.0%</t>
  </si>
  <si>
    <t xml:space="preserve">   Reflect Reduction on Return on Equity form 10.0% to 9.0%</t>
  </si>
  <si>
    <t>Total Payroll Costs - Total Comp (Elec and Gas)</t>
  </si>
  <si>
    <t>Total Payroll Costs - Electric</t>
  </si>
  <si>
    <t>Total Payroll Costs - Gas</t>
  </si>
  <si>
    <t>Sources:  Response to AG-KIUC 1-42 and AG-KIUC 2-25</t>
  </si>
  <si>
    <t>Total Including 232060</t>
  </si>
  <si>
    <t>higher than inventory above</t>
  </si>
  <si>
    <t>2019</t>
  </si>
  <si>
    <t>CWIP</t>
  </si>
  <si>
    <t>CWIP-Cloud Implementation Costs</t>
  </si>
  <si>
    <t>RWIP</t>
  </si>
  <si>
    <t>RWIP-ARO Legal</t>
  </si>
  <si>
    <t>Total CWIP and RWIP</t>
  </si>
  <si>
    <t>AP on CWIP and RWIP</t>
  </si>
  <si>
    <t>Electric CWIP Included in the Test Year (Schedule B-1)</t>
  </si>
  <si>
    <t>Electric CWIP Removed Associated with Accounts Payable</t>
  </si>
  <si>
    <t>Gas CWIP Included in the Test Year (Schedule B-1)</t>
  </si>
  <si>
    <t>Gas CWIP Removed Associated with Accounts Payable</t>
  </si>
  <si>
    <t>AG-KIUC Adjustment to Reflect Accounts Payable Portion of CWIP - (Electric) and (Gas)</t>
  </si>
  <si>
    <t xml:space="preserve">   Reduce Account 186 to Correct Company Error in Projected Balances</t>
  </si>
  <si>
    <t>AG-KIUC Adjustment to Correct Account 186 Balances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</si>
  <si>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</si>
  <si>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</si>
  <si>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</si>
  <si>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</si>
  <si>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</si>
  <si>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</si>
  <si>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</si>
  <si>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</si>
  <si>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</si>
  <si>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</si>
  <si>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</si>
  <si>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</si>
  <si>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2021</t>
  </si>
  <si>
    <t>2022</t>
  </si>
  <si>
    <t>Error - Account 186 Balance Change</t>
  </si>
  <si>
    <t>Sources:  Response to AG-KIUC 2-22</t>
  </si>
  <si>
    <t>Error per Company Response (Electric Only)</t>
  </si>
  <si>
    <t xml:space="preserve">   AG-KIUC Recommended Reduction in Return on Equity from 10.0% to 9.00%</t>
  </si>
  <si>
    <t xml:space="preserve">   AG-KIUC Recommended Reduction in Depreciation Expense for ES Plant</t>
  </si>
  <si>
    <t>There were no ECR projects for Mill Creek Units 1 and 2, s no change in depr expense.</t>
  </si>
  <si>
    <t>AG-KIUC Adjustment to Reduce Pension and OPEB Expense</t>
  </si>
  <si>
    <t>Pension Expense Estimated for Test Year - Total Company</t>
  </si>
  <si>
    <t>Reduction in Pension Expense</t>
  </si>
  <si>
    <t>OPEB Expense Estimated for Test Year - Total Company</t>
  </si>
  <si>
    <t>Reduction in OPEB Expense</t>
  </si>
  <si>
    <t>AG-KIUC Recommended Reduction in Pension Expense - Electric</t>
  </si>
  <si>
    <t>AG-KIUC Recommended Reduction in Pension Expense - Gas</t>
  </si>
  <si>
    <t>AG-KIUC Recommended Reduction in OPEB Expense - Electric</t>
  </si>
  <si>
    <t>AG-KIUC Recommended Reduction in OPEB Expense - Gas</t>
  </si>
  <si>
    <t xml:space="preserve">      To Reflect Current Depreciation Rates for Mill Creek Units 1 and 2</t>
  </si>
  <si>
    <t>Expense Gross-Up Factor</t>
  </si>
  <si>
    <t>AG-KIUC Recommended Reduction in Depreciation Expense Grossed Up</t>
  </si>
  <si>
    <t xml:space="preserve">      To Reflect Current Depreciation Rates for Brown Unit 3</t>
  </si>
  <si>
    <t>Change in Accumulated Depreciation (Incr to Rate Base)</t>
  </si>
  <si>
    <t>Change in ADIT (Decr to Rate Base)</t>
  </si>
  <si>
    <t>Change in Rate Base</t>
  </si>
  <si>
    <t>As Filed Grossed Up Rate of Return</t>
  </si>
  <si>
    <t>Return on Rate Base Change</t>
  </si>
  <si>
    <t>Total Base Rate Change to Reflect No Change in Brown 3 Depreciation Rates</t>
  </si>
  <si>
    <t>No ADIT Effect</t>
  </si>
  <si>
    <t xml:space="preserve">   Exclude Non-Cash Pension and OPEB Related Asset and Liability Amounts</t>
  </si>
  <si>
    <t>Check</t>
  </si>
  <si>
    <t>Jurisdictional Percentage</t>
  </si>
  <si>
    <t>Error Amount to Correct - Jurisdictional</t>
  </si>
  <si>
    <t>Remaining Jursidictional Amount in Account 186 After Error Correction</t>
  </si>
  <si>
    <t>Exclusion Factor for Amount Related to CWIP</t>
  </si>
  <si>
    <t>Exclude 95% Related to Capital as CWIP</t>
  </si>
  <si>
    <t xml:space="preserve">   Remove 95% of Corrected Account 186 Balance to Reflect as CWIP </t>
  </si>
  <si>
    <t>Jursidictional Amount in Account 186.6 (LTPC and LTSA) As Filed</t>
  </si>
  <si>
    <t>Pension Expense for 2020 - Total Company</t>
  </si>
  <si>
    <t>Allocation Based on Benefits O&amp;M Expense Test Year Amounts in AG-KIUC 2-4</t>
  </si>
  <si>
    <t>Pension</t>
  </si>
  <si>
    <t>OPEB</t>
  </si>
  <si>
    <t>OPEB Expense for 2020 - Total Company</t>
  </si>
  <si>
    <t>Source: AG-KIUC 1-50 and 1-51 and 2-4</t>
  </si>
  <si>
    <t>AG-KIUC Recommended Reduction in Pension and OPEB Expense - Electric</t>
  </si>
  <si>
    <t>AG-KIUC Recommended Reduction in Pension and OPEB Expense - Gas</t>
  </si>
  <si>
    <t xml:space="preserve">   Reduce Payroll and Related Expenses Due to Excessive Staffing Levels</t>
  </si>
  <si>
    <t xml:space="preserve">   Reduce Pension and OPEB Expenses to 2020 Levels</t>
  </si>
  <si>
    <t>II.  LG&amp;E (Electric) Capital Structure, Cost of Capital, and Gross Revenue Conversion Factor Adjusted to Reflect Lower LTD Rate</t>
  </si>
  <si>
    <t xml:space="preserve">II.  LG&amp;E (Electric) Capital Structure, Cost of Capital, and Gross Revenue Conversion Factor Adjusted to Reflect Lower LTD Rate </t>
  </si>
  <si>
    <t>III.  LG&amp;E (Electric) Capital Structure, Cost of Capital, and Gross Revenue Conversion Factor Adjusted to Reflect Return on Common Equity of 9.0%</t>
  </si>
  <si>
    <t xml:space="preserve">   Reduce LTD Rate Related to June 30, 2021 Issuance</t>
  </si>
  <si>
    <t xml:space="preserve">   AG-KIUC Recommended Reduction in LTD Rate Due to June 30, 2021 Issuance</t>
  </si>
  <si>
    <t>AG-KIUC Grossed Up Rate of Return Recommended - Adjustment 1 - LTD Rate</t>
  </si>
  <si>
    <t>AG-KIUC Recommended Reduction in Grossed Up Rate of Return - Ajustment 1 - LTD Rate</t>
  </si>
  <si>
    <t>AG-KIUC Recommended Reduction in Return on Rate Base and Rev Req - LTD Rate Change</t>
  </si>
  <si>
    <t>AG-KIUC Grossed Up Rate of Return Recommended - Adjustment 2 - ROE</t>
  </si>
  <si>
    <t>AG-KIUC Recommended Reduction in Grossed Up Rate of Return - Ajustment 2 - ROE</t>
  </si>
  <si>
    <t>Each 0.1% ROE</t>
  </si>
  <si>
    <t>Percentage Decrease to Apply to Test Year Level</t>
  </si>
  <si>
    <t>Test Year Payroll and Related Expense Included in Filing</t>
  </si>
  <si>
    <t>AG-KIUC Reduction in Payroll and Related O&amp;M Expenses</t>
  </si>
  <si>
    <t xml:space="preserve">Headcount During Test Year - LKS </t>
  </si>
  <si>
    <t xml:space="preserve">LKS Headcount Allocated </t>
  </si>
  <si>
    <t>Total Headcount for Test Year</t>
  </si>
  <si>
    <t>Headcount at End of 2020 - KU Only</t>
  </si>
  <si>
    <t xml:space="preserve">Headcount at End of 2020 - LKS </t>
  </si>
  <si>
    <t>Total Headcount at End of 2020</t>
  </si>
  <si>
    <t>Headcount Increase (Including LKS Allocation) - Test Year Over 2020</t>
  </si>
  <si>
    <t>KU Headcount - Test Year</t>
  </si>
  <si>
    <t>LG&amp;E Headcount - Test Year</t>
  </si>
  <si>
    <t>Total Direct Employees for Allocation</t>
  </si>
  <si>
    <t>Headcount Test Year - LG&amp;E Only</t>
  </si>
  <si>
    <t>AG-KIUC Adjustment to Reduce Payroll Related O&amp;M Expenses</t>
  </si>
  <si>
    <t>KU O&amp;M Expense - Test Year</t>
  </si>
  <si>
    <t>LG&amp;E O&amp;M Expense - Test Year</t>
  </si>
  <si>
    <t>Total O&amp;M Expense for Allocation</t>
  </si>
  <si>
    <t xml:space="preserve">   Allocation Percentage of LKS to LG&amp;E</t>
  </si>
  <si>
    <t>Avg</t>
  </si>
  <si>
    <t xml:space="preserve">   Remove Increase for Outside Services in Account 923</t>
  </si>
  <si>
    <t xml:space="preserve">   Reduce Increase for Miscellaneous Expenses in Account 588</t>
  </si>
  <si>
    <t xml:space="preserve">   Reduce Increase for Maintenance of Mains in Account 868</t>
  </si>
  <si>
    <t xml:space="preserve">   Adjust Accumulated Depreciation and ADIT Due for Depreciation Expense Changes</t>
  </si>
  <si>
    <t>TY</t>
  </si>
  <si>
    <t>BY</t>
  </si>
  <si>
    <t>D-1 Diff than AG-KIUC 1-23</t>
  </si>
  <si>
    <t>Maximum ECR Increase After AG and KIUC Adjustments</t>
  </si>
  <si>
    <t>Maximum Net Rate Increases After AG and KIUC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</si>
</sst>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00000"/>
    <numFmt numFmtId="166" formatCode="_(* #,##0_);_(* \(#,##0\);_(* &quot;-&quot;??_);_(@_)"/>
    <numFmt numFmtId="167" formatCode="0.000000%"/>
    <numFmt numFmtId="168" formatCode="0.0000%"/>
    <numFmt numFmtId="169" formatCode="0.000%"/>
    <numFmt numFmtId="170" formatCode="#,##0.000_);\(#,##0.000\)"/>
    <numFmt numFmtId="171" formatCode="_(&quot;$&quot;* #,##0.000000_);_(&quot;$&quot;* \(#,##0.000000\);_(&quot;$&quot;* &quot;-&quot;??_);_(@_)"/>
    <numFmt numFmtId="172" formatCode="_(&quot;$&quot;* #,##0.0000_);_(&quot;$&quot;* \(#,##0.0000\);_(&quot;$&quot;* &quot;-&quot;??_);_(@_)"/>
    <numFmt numFmtId="173" formatCode="_(* #,##0.000000_);_(* \(#,##0.000000\);_(* &quot;-&quot;??_);_(@_)"/>
    <numFmt numFmtId="174" formatCode="#,##0.000000_);\(#,##0.000000\)"/>
    <numFmt numFmtId="175" formatCode="0.0000000"/>
    <numFmt numFmtId="176" formatCode="0.0%"/>
    <numFmt numFmtId="177" formatCode="&quot;$&quot;#,##0.0_);[Red]\(&quot;$&quot;#,##0.0\)"/>
    <numFmt numFmtId="178" formatCode="&quot;$&quot;\ \ #,##0_);[Red]\(&quot;$&quot;\ \ #,##0\)"/>
    <numFmt numFmtId="179" formatCode="#,##0_);[Red]\(#,##0\);\-"/>
    <numFmt numFmtId="180" formatCode="#,##0.00000___;"/>
    <numFmt numFmtId="181" formatCode="&quot;$&quot;#,##0.00;\-&quot;$&quot;#,##0.00"/>
    <numFmt numFmtId="182" formatCode="0.0_%;\(0.0\)%;\ \-\ \ \ "/>
    <numFmt numFmtId="183" formatCode="#,###.000000_);\(#,##0.000000\);\ \-\ _ "/>
    <numFmt numFmtId="184" formatCode="&quot;$&quot;\ \ #,##0.0_);[Red]\(&quot;$&quot;\ \ #,##0.0\)"/>
    <numFmt numFmtId="185" formatCode="&quot;$&quot;\ \ #,##0.00_);[Red]\(&quot;$&quot;\ \ #,##0.00\)"/>
    <numFmt numFmtId="186" formatCode="#,##0_);\(#,##0\);_ \-\ \ "/>
    <numFmt numFmtId="187" formatCode="&quot;$&quot;#,##0;[Red]\-&quot;$&quot;#,##0"/>
    <numFmt numFmtId="188" formatCode="&quot;$&quot;#,##0.00;[Red]\-&quot;$&quot;#,##0.00"/>
    <numFmt numFmtId="189" formatCode="#,##0___);\(#,##0\);___-\ \ "/>
    <numFmt numFmtId="190" formatCode="[$-409]mmmm\-yy;@"/>
    <numFmt numFmtId="191" formatCode="[$-409]mmm\-yy;@"/>
    <numFmt numFmtId="192" formatCode="[$-409]mmmm\ d\,\ yyyy;@"/>
    <numFmt numFmtId="193" formatCode="&quot;$&quot;#,##0.00"/>
    <numFmt numFmtId="194" formatCode="General_)"/>
    <numFmt numFmtId="195" formatCode="0\ 00\ 000\ 000"/>
    <numFmt numFmtId="196" formatCode="[$-409]d\-mmm\-yy;@"/>
    <numFmt numFmtId="197" formatCode="0.0000_)"/>
    <numFmt numFmtId="198" formatCode="_(* #,##0.0_);_(* \(#,##0.0\);&quot;&quot;;_(@_)"/>
    <numFmt numFmtId="199" formatCode="&quot;$&quot;#,##0\ ;\(&quot;$&quot;#,##0\)"/>
    <numFmt numFmtId="200" formatCode="mmm\-d\-yyyy"/>
    <numFmt numFmtId="201" formatCode="#,##0.0_);[Red]\(#,##0.0\)"/>
    <numFmt numFmtId="202" formatCode="mmm\-yyyy"/>
    <numFmt numFmtId="203" formatCode="m/d"/>
    <numFmt numFmtId="204" formatCode="_-* #,##0_-;\-* #,##0_-;_-* &quot;-&quot;_-;_-@_-"/>
    <numFmt numFmtId="205" formatCode="_-* #,##0.00_-;\-* #,##0.00_-;_-* &quot;-&quot;??_-;_-@_-"/>
    <numFmt numFmtId="206" formatCode="_([$€-2]* #,##0.00_);_([$€-2]* \(#,##0.00\);_([$€-2]* &quot;-&quot;??_)"/>
    <numFmt numFmtId="207" formatCode="_-* #,##0.00\ [$€]_-;\-* #,##0.00\ [$€]_-;_-* &quot;-&quot;??\ [$€]_-;_-@_-"/>
    <numFmt numFmtId="208" formatCode="###0_);\(###0\)"/>
    <numFmt numFmtId="209" formatCode="d\ mmmm\ yyyy"/>
    <numFmt numFmtId="210" formatCode="_-* #,##0\ _F_-;\-* #,##0\ _F_-;_-* &quot;-&quot;\ _F_-;_-@_-"/>
    <numFmt numFmtId="211" formatCode="_-* #,##0.00\ _F_-;\-* #,##0.00\ _F_-;_-* &quot;-&quot;??\ _F_-;_-@_-"/>
    <numFmt numFmtId="212" formatCode="_-* #,##0\ &quot;F&quot;_-;\-* #,##0\ &quot;F&quot;_-;_-* &quot;-&quot;\ &quot;F&quot;_-;_-@_-"/>
    <numFmt numFmtId="213" formatCode="_-* #,##0.00\ &quot;F&quot;_-;\-* #,##0.00\ &quot;F&quot;_-;_-* &quot;-&quot;??\ &quot;F&quot;_-;_-@_-"/>
    <numFmt numFmtId="214" formatCode="#,##0.0\x_);\(#,##0.0\x\);#,##0.0\x_);@_)"/>
    <numFmt numFmtId="215" formatCode="#,##0.0_);[Red]\(#,##0.0\);&quot;N/A &quot;"/>
    <numFmt numFmtId="216" formatCode="#,##0.000_);[Red]\(#,##0.000\)"/>
    <numFmt numFmtId="217" formatCode="[$-409]d\-mmm\-yyyy;@"/>
    <numFmt numFmtId="218" formatCode="#,##0,;[Red]\(#,##0,\)"/>
    <numFmt numFmtId="219" formatCode="#,##0.0_)\ \ ;[Red]\(#,##0.0\)\ \ "/>
    <numFmt numFmtId="220" formatCode="0.0%&quot;NetPPE/sales&quot;"/>
    <numFmt numFmtId="221" formatCode="[Blue]#,##0,_);[Red]\(#,##0,\)"/>
    <numFmt numFmtId="222" formatCode="0.0%&quot;NWI/Sls&quot;"/>
    <numFmt numFmtId="223" formatCode="#,##0.00;[Red]\(#,##0.00\)"/>
    <numFmt numFmtId="224" formatCode="0%;[Red]\(0%\)"/>
    <numFmt numFmtId="225" formatCode="0.0%;[Red]\(0.0%\)"/>
    <numFmt numFmtId="226" formatCode="0.00%;[Red]\(0.00%\)"/>
    <numFmt numFmtId="227" formatCode="#,##0.0\%_);\(#,##0.0\%\);#,##0.0\%_);@_)"/>
    <numFmt numFmtId="228" formatCode="0.0%&quot;Sales&quot;"/>
    <numFmt numFmtId="229" formatCode="0_);\(0\)"/>
    <numFmt numFmtId="230" formatCode="###,000"/>
    <numFmt numFmtId="231" formatCode="dd\ mmm\ yyyy"/>
    <numFmt numFmtId="232" formatCode="#,##0.0_);\(#,##0.0\)"/>
    <numFmt numFmtId="233" formatCode="&quot;TFCF: &quot;#,##0_);[Red]&quot;No! &quot;\(#,##0\)"/>
    <numFmt numFmtId="234" formatCode="_(&quot;$&quot;* #,##0.00_);_(&quot;$&quot;* \(#,##0.00\);_(&quot;$&quot;* &quot;-&quot;????_);_(@_)"/>
    <numFmt numFmtId="235" formatCode="0.0000000%"/>
    <numFmt numFmtId="236" formatCode="_(* #,##0.00_);_(* \(#,##0.00\);_(* &quot;-&quot;_);_(@_)"/>
    <numFmt numFmtId="237" formatCode="_(&quot;$&quot;* #,##0_);_(&quot;$&quot;* \(#,##0\);_(&quot;$&quot;* &quot;-&quot;??_);_(@_)"/>
    <numFmt numFmtId="238" formatCode="_(* #,##0.00000_);_(* \(#,##0.00000\);_(* &quot;-&quot;??_);_(@_)"/>
    <numFmt numFmtId="239" formatCode="0.000"/>
    <numFmt numFmtId="240" formatCode="0.00000%"/>
  </numFmts>
  <fonts count="21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8"/>
      <name val="Times New Roman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0"/>
      <color indexed="9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2"/>
      <name val="Helv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sz val="9"/>
      <name val="Arial"/>
      <family val="2"/>
    </font>
    <font>
      <sz val="9"/>
      <name val="Helv"/>
    </font>
    <font>
      <sz val="8"/>
      <name val="Times New Roman"/>
      <family val="1"/>
    </font>
    <font>
      <sz val="10"/>
      <name val="Helv"/>
    </font>
    <font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0"/>
      <name val="Courier"/>
      <family val="3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1"/>
      <color rgb="FFFA7D0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b/>
      <sz val="10"/>
      <color indexed="9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2"/>
      <name val="Arial MT"/>
    </font>
    <font>
      <sz val="12"/>
      <color theme="1"/>
      <name val="Times New Roman"/>
      <family val="2"/>
    </font>
    <font>
      <sz val="9"/>
      <color theme="1"/>
      <name val="Times New Roman"/>
      <family val="2"/>
    </font>
    <font>
      <sz val="10"/>
      <name val="Tahoma"/>
      <family val="2"/>
    </font>
    <font>
      <sz val="11"/>
      <name val="Times New Roman"/>
      <family val="1"/>
    </font>
    <font>
      <b/>
      <sz val="10"/>
      <color indexed="64"/>
      <name val="Arial"/>
      <family val="2"/>
    </font>
    <font>
      <b/>
      <sz val="10"/>
      <name val="Arial Unicode MS"/>
      <family val="2"/>
    </font>
    <font>
      <sz val="11"/>
      <color theme="1"/>
      <name val="Palatino Linotype"/>
      <family val="2"/>
    </font>
    <font>
      <sz val="12"/>
      <name val="Tms Rmn"/>
    </font>
    <font>
      <b/>
      <sz val="12"/>
      <color indexed="9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i/>
      <sz val="10"/>
      <color indexed="23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6"/>
      <name val="Arial"/>
      <family val="2"/>
    </font>
    <font>
      <b/>
      <i/>
      <sz val="10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8"/>
      <name val="Arial"/>
      <family val="2"/>
    </font>
    <font>
      <sz val="18"/>
      <name val="Arial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sz val="11"/>
      <color rgb="FF3F3F76"/>
      <name val="Calibri"/>
      <family val="2"/>
    </font>
    <font>
      <b/>
      <sz val="12"/>
      <color indexed="12"/>
      <name val="Arial"/>
      <family val="2"/>
    </font>
    <font>
      <b/>
      <sz val="12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8"/>
      <name val="Palatino"/>
      <family val="1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</font>
    <font>
      <sz val="11"/>
      <name val="Palatino Linotype"/>
      <family val="1"/>
    </font>
    <font>
      <sz val="8"/>
      <name val="Helv"/>
    </font>
    <font>
      <sz val="8"/>
      <color indexed="48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i/>
      <sz val="22"/>
      <color indexed="8"/>
      <name val="Times New Roman"/>
      <family val="1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b/>
      <sz val="12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8"/>
      <name val="Helvetica-Narrow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indexed="17"/>
      <name val="SWISS"/>
      <family val="2"/>
    </font>
    <font>
      <sz val="7"/>
      <name val="Times New Roman"/>
      <family val="1"/>
    </font>
    <font>
      <sz val="7"/>
      <name val="Arial"/>
      <family val="2"/>
    </font>
    <font>
      <sz val="12"/>
      <color indexed="13"/>
      <name val="Tms Rmn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indexed="8"/>
      <name val="Wingdings"/>
      <charset val="2"/>
    </font>
    <font>
      <sz val="11"/>
      <color rgb="FFFF0000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5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0625"/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9"/>
      </right>
      <top style="medium">
        <color indexed="64"/>
      </top>
      <bottom/>
      <diagonal/>
    </border>
  </borders>
  <cellStyleXfs count="65030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0" fontId="24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4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4" fillId="0" borderId="0"/>
    <xf numFmtId="0" fontId="24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4" fillId="0" borderId="0"/>
    <xf numFmtId="0" fontId="21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1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1" fillId="0" borderId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2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2" fillId="0" borderId="0"/>
    <xf numFmtId="0" fontId="25" fillId="0" borderId="0"/>
    <xf numFmtId="0" fontId="2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21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2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8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0" fontId="21" fillId="0" borderId="0"/>
    <xf numFmtId="0" fontId="21" fillId="0" borderId="0"/>
    <xf numFmtId="8" fontId="20" fillId="0" borderId="0" applyFont="0" applyFill="0" applyBorder="0" applyAlignment="0" applyProtection="0"/>
    <xf numFmtId="0" fontId="22" fillId="0" borderId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22" fillId="0" borderId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22" fillId="0" borderId="0"/>
    <xf numFmtId="0" fontId="22" fillId="0" borderId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22" fillId="0" borderId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24" fillId="0" borderId="0"/>
    <xf numFmtId="0" fontId="22" fillId="0" borderId="0"/>
    <xf numFmtId="0" fontId="20" fillId="0" borderId="0"/>
    <xf numFmtId="0" fontId="26" fillId="0" borderId="0"/>
    <xf numFmtId="0" fontId="27" fillId="0" borderId="0"/>
    <xf numFmtId="0" fontId="12" fillId="0" borderId="0"/>
    <xf numFmtId="0" fontId="12" fillId="0" borderId="0"/>
    <xf numFmtId="0" fontId="23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3" fillId="0" borderId="0"/>
    <xf numFmtId="0" fontId="23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3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23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3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3" fillId="0" borderId="0"/>
    <xf numFmtId="0" fontId="23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3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0" fontId="21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0" fontId="22" fillId="0" borderId="0"/>
    <xf numFmtId="0" fontId="25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5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5" fillId="0" borderId="0"/>
    <xf numFmtId="0" fontId="25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5" fillId="0" borderId="0"/>
    <xf numFmtId="0" fontId="25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25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12" fillId="0" borderId="0"/>
    <xf numFmtId="0" fontId="26" fillId="0" borderId="0"/>
    <xf numFmtId="0" fontId="23" fillId="0" borderId="0"/>
    <xf numFmtId="0" fontId="22" fillId="0" borderId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2" fillId="0" borderId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12" fillId="0" borderId="0">
      <alignment horizontal="left" wrapText="1"/>
    </xf>
    <xf numFmtId="165" fontId="12" fillId="0" borderId="0">
      <alignment horizontal="left" wrapText="1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2" fillId="0" borderId="0"/>
    <xf numFmtId="38" fontId="25" fillId="0" borderId="0" applyFont="0" applyFill="0" applyBorder="0" applyAlignment="0" applyProtection="0"/>
    <xf numFmtId="0" fontId="12" fillId="0" borderId="0"/>
    <xf numFmtId="0" fontId="12" fillId="0" borderId="0">
      <alignment horizontal="left" wrapText="1"/>
    </xf>
    <xf numFmtId="0" fontId="12" fillId="0" borderId="0">
      <alignment horizontal="left" wrapText="1"/>
    </xf>
    <xf numFmtId="165" fontId="12" fillId="0" borderId="0">
      <alignment horizontal="left" wrapText="1"/>
    </xf>
    <xf numFmtId="165" fontId="12" fillId="0" borderId="0">
      <alignment horizontal="left" wrapText="1"/>
    </xf>
    <xf numFmtId="165" fontId="12" fillId="0" borderId="0">
      <alignment horizontal="left" wrapText="1"/>
    </xf>
    <xf numFmtId="165" fontId="12" fillId="0" borderId="0">
      <alignment horizontal="left" wrapText="1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2" fillId="33" borderId="0"/>
    <xf numFmtId="0" fontId="12" fillId="33" borderId="0"/>
    <xf numFmtId="38" fontId="2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/>
    <xf numFmtId="190" fontId="12" fillId="0" borderId="0"/>
    <xf numFmtId="190" fontId="12" fillId="0" borderId="0"/>
    <xf numFmtId="190" fontId="12" fillId="0" borderId="0"/>
    <xf numFmtId="19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191" fontId="31" fillId="10" borderId="0" applyNumberFormat="0" applyBorder="0" applyAlignment="0" applyProtection="0"/>
    <xf numFmtId="191" fontId="3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2" fillId="34" borderId="0" applyNumberFormat="0" applyBorder="0" applyAlignment="0" applyProtection="0"/>
    <xf numFmtId="0" fontId="33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191" fontId="31" fillId="14" borderId="0" applyNumberFormat="0" applyBorder="0" applyAlignment="0" applyProtection="0"/>
    <xf numFmtId="191" fontId="3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9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91" fontId="31" fillId="22" borderId="0" applyNumberFormat="0" applyBorder="0" applyAlignment="0" applyProtection="0"/>
    <xf numFmtId="191" fontId="31" fillId="22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3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191" fontId="31" fillId="26" borderId="0" applyNumberFormat="0" applyBorder="0" applyAlignment="0" applyProtection="0"/>
    <xf numFmtId="191" fontId="31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2" fillId="43" borderId="0" applyNumberFormat="0" applyBorder="0" applyAlignment="0" applyProtection="0"/>
    <xf numFmtId="0" fontId="33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3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2" fillId="41" borderId="0" applyNumberFormat="0" applyBorder="0" applyAlignment="0" applyProtection="0"/>
    <xf numFmtId="0" fontId="33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1" fontId="31" fillId="11" borderId="0" applyNumberFormat="0" applyBorder="0" applyAlignment="0" applyProtection="0"/>
    <xf numFmtId="191" fontId="31" fillId="11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2" fillId="35" borderId="0" applyNumberFormat="0" applyBorder="0" applyAlignment="0" applyProtection="0"/>
    <xf numFmtId="0" fontId="33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91" fontId="31" fillId="15" borderId="0" applyNumberFormat="0" applyBorder="0" applyAlignment="0" applyProtection="0"/>
    <xf numFmtId="191" fontId="31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2" fillId="44" borderId="0" applyNumberFormat="0" applyBorder="0" applyAlignment="0" applyProtection="0"/>
    <xf numFmtId="0" fontId="33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91" fontId="31" fillId="23" borderId="0" applyNumberFormat="0" applyBorder="0" applyAlignment="0" applyProtection="0"/>
    <xf numFmtId="191" fontId="31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3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1" fontId="31" fillId="27" borderId="0" applyNumberFormat="0" applyBorder="0" applyAlignment="0" applyProtection="0"/>
    <xf numFmtId="191" fontId="31" fillId="27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4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2" fillId="35" borderId="0" applyNumberFormat="0" applyBorder="0" applyAlignment="0" applyProtection="0"/>
    <xf numFmtId="0" fontId="3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9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2" fillId="46" borderId="0" applyNumberFormat="0" applyBorder="0" applyAlignment="0" applyProtection="0"/>
    <xf numFmtId="0" fontId="33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91" fontId="35" fillId="12" borderId="0" applyNumberFormat="0" applyBorder="0" applyAlignment="0" applyProtection="0"/>
    <xf numFmtId="191" fontId="35" fillId="12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3" borderId="0" applyNumberFormat="0" applyBorder="0" applyAlignment="0" applyProtection="0"/>
    <xf numFmtId="192" fontId="36" fillId="48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19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8" fillId="12" borderId="0" applyNumberFormat="0" applyBorder="0" applyAlignment="0" applyProtection="0"/>
    <xf numFmtId="190" fontId="34" fillId="47" borderId="0" applyNumberFormat="0" applyBorder="0" applyAlignment="0" applyProtection="0"/>
    <xf numFmtId="190" fontId="34" fillId="47" borderId="0" applyNumberFormat="0" applyBorder="0" applyAlignment="0" applyProtection="0"/>
    <xf numFmtId="0" fontId="34" fillId="47" borderId="0" applyNumberFormat="0" applyBorder="0" applyAlignment="0" applyProtection="0"/>
    <xf numFmtId="190" fontId="34" fillId="47" borderId="0" applyNumberFormat="0" applyBorder="0" applyAlignment="0" applyProtection="0"/>
    <xf numFmtId="0" fontId="34" fillId="47" borderId="0" applyNumberFormat="0" applyBorder="0" applyAlignment="0" applyProtection="0"/>
    <xf numFmtId="190" fontId="34" fillId="47" borderId="0" applyNumberFormat="0" applyBorder="0" applyAlignment="0" applyProtection="0"/>
    <xf numFmtId="0" fontId="34" fillId="47" borderId="0" applyNumberFormat="0" applyBorder="0" applyAlignment="0" applyProtection="0"/>
    <xf numFmtId="190" fontId="34" fillId="47" borderId="0" applyNumberFormat="0" applyBorder="0" applyAlignment="0" applyProtection="0"/>
    <xf numFmtId="0" fontId="34" fillId="49" borderId="0" applyNumberFormat="0" applyBorder="0" applyAlignment="0" applyProtection="0"/>
    <xf numFmtId="0" fontId="34" fillId="4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91" fontId="35" fillId="16" borderId="0" applyNumberFormat="0" applyBorder="0" applyAlignment="0" applyProtection="0"/>
    <xf numFmtId="191" fontId="35" fillId="16" borderId="0" applyNumberFormat="0" applyBorder="0" applyAlignment="0" applyProtection="0"/>
    <xf numFmtId="0" fontId="34" fillId="50" borderId="0" applyNumberFormat="0" applyBorder="0" applyAlignment="0" applyProtection="0"/>
    <xf numFmtId="0" fontId="34" fillId="37" borderId="0" applyNumberFormat="0" applyBorder="0" applyAlignment="0" applyProtection="0"/>
    <xf numFmtId="0" fontId="34" fillId="50" borderId="0" applyNumberFormat="0" applyBorder="0" applyAlignment="0" applyProtection="0"/>
    <xf numFmtId="192" fontId="36" fillId="37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19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8" fillId="16" borderId="0" applyNumberFormat="0" applyBorder="0" applyAlignment="0" applyProtection="0"/>
    <xf numFmtId="190" fontId="34" fillId="37" borderId="0" applyNumberFormat="0" applyBorder="0" applyAlignment="0" applyProtection="0"/>
    <xf numFmtId="190" fontId="34" fillId="37" borderId="0" applyNumberFormat="0" applyBorder="0" applyAlignment="0" applyProtection="0"/>
    <xf numFmtId="0" fontId="34" fillId="37" borderId="0" applyNumberFormat="0" applyBorder="0" applyAlignment="0" applyProtection="0"/>
    <xf numFmtId="190" fontId="34" fillId="37" borderId="0" applyNumberFormat="0" applyBorder="0" applyAlignment="0" applyProtection="0"/>
    <xf numFmtId="0" fontId="34" fillId="37" borderId="0" applyNumberFormat="0" applyBorder="0" applyAlignment="0" applyProtection="0"/>
    <xf numFmtId="190" fontId="34" fillId="37" borderId="0" applyNumberFormat="0" applyBorder="0" applyAlignment="0" applyProtection="0"/>
    <xf numFmtId="19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191" fontId="35" fillId="20" borderId="0" applyNumberFormat="0" applyBorder="0" applyAlignment="0" applyProtection="0"/>
    <xf numFmtId="191" fontId="35" fillId="20" borderId="0" applyNumberFormat="0" applyBorder="0" applyAlignment="0" applyProtection="0"/>
    <xf numFmtId="0" fontId="34" fillId="46" borderId="0" applyNumberFormat="0" applyBorder="0" applyAlignment="0" applyProtection="0"/>
    <xf numFmtId="0" fontId="34" fillId="44" borderId="0" applyNumberFormat="0" applyBorder="0" applyAlignment="0" applyProtection="0"/>
    <xf numFmtId="0" fontId="34" fillId="46" borderId="0" applyNumberFormat="0" applyBorder="0" applyAlignment="0" applyProtection="0"/>
    <xf numFmtId="192" fontId="36" fillId="51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19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8" fillId="20" borderId="0" applyNumberFormat="0" applyBorder="0" applyAlignment="0" applyProtection="0"/>
    <xf numFmtId="190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4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191" fontId="35" fillId="24" borderId="0" applyNumberFormat="0" applyBorder="0" applyAlignment="0" applyProtection="0"/>
    <xf numFmtId="191" fontId="35" fillId="24" borderId="0" applyNumberFormat="0" applyBorder="0" applyAlignment="0" applyProtection="0"/>
    <xf numFmtId="0" fontId="34" fillId="36" borderId="0" applyNumberFormat="0" applyBorder="0" applyAlignment="0" applyProtection="0"/>
    <xf numFmtId="0" fontId="34" fillId="52" borderId="0" applyNumberFormat="0" applyBorder="0" applyAlignment="0" applyProtection="0"/>
    <xf numFmtId="0" fontId="34" fillId="36" borderId="0" applyNumberFormat="0" applyBorder="0" applyAlignment="0" applyProtection="0"/>
    <xf numFmtId="192" fontId="36" fillId="42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24" borderId="0" applyNumberFormat="0" applyBorder="0" applyAlignment="0" applyProtection="0"/>
    <xf numFmtId="19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42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1" fontId="35" fillId="28" borderId="0" applyNumberFormat="0" applyBorder="0" applyAlignment="0" applyProtection="0"/>
    <xf numFmtId="191" fontId="35" fillId="28" borderId="0" applyNumberFormat="0" applyBorder="0" applyAlignment="0" applyProtection="0"/>
    <xf numFmtId="0" fontId="34" fillId="43" borderId="0" applyNumberFormat="0" applyBorder="0" applyAlignment="0" applyProtection="0"/>
    <xf numFmtId="0" fontId="34" fillId="49" borderId="0" applyNumberFormat="0" applyBorder="0" applyAlignment="0" applyProtection="0"/>
    <xf numFmtId="0" fontId="34" fillId="43" borderId="0" applyNumberFormat="0" applyBorder="0" applyAlignment="0" applyProtection="0"/>
    <xf numFmtId="192" fontId="36" fillId="4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28" borderId="0" applyNumberFormat="0" applyBorder="0" applyAlignment="0" applyProtection="0"/>
    <xf numFmtId="19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19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191" fontId="35" fillId="32" borderId="0" applyNumberFormat="0" applyBorder="0" applyAlignment="0" applyProtection="0"/>
    <xf numFmtId="191" fontId="35" fillId="32" borderId="0" applyNumberFormat="0" applyBorder="0" applyAlignment="0" applyProtection="0"/>
    <xf numFmtId="0" fontId="34" fillId="37" borderId="0" applyNumberFormat="0" applyBorder="0" applyAlignment="0" applyProtection="0"/>
    <xf numFmtId="0" fontId="34" fillId="53" borderId="0" applyNumberFormat="0" applyBorder="0" applyAlignment="0" applyProtection="0"/>
    <xf numFmtId="0" fontId="34" fillId="37" borderId="0" applyNumberFormat="0" applyBorder="0" applyAlignment="0" applyProtection="0"/>
    <xf numFmtId="192" fontId="36" fillId="4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19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8" fillId="32" borderId="0" applyNumberFormat="0" applyBorder="0" applyAlignment="0" applyProtection="0"/>
    <xf numFmtId="190" fontId="34" fillId="53" borderId="0" applyNumberFormat="0" applyBorder="0" applyAlignment="0" applyProtection="0"/>
    <xf numFmtId="190" fontId="34" fillId="53" borderId="0" applyNumberFormat="0" applyBorder="0" applyAlignment="0" applyProtection="0"/>
    <xf numFmtId="0" fontId="34" fillId="53" borderId="0" applyNumberFormat="0" applyBorder="0" applyAlignment="0" applyProtection="0"/>
    <xf numFmtId="190" fontId="34" fillId="53" borderId="0" applyNumberFormat="0" applyBorder="0" applyAlignment="0" applyProtection="0"/>
    <xf numFmtId="0" fontId="34" fillId="53" borderId="0" applyNumberFormat="0" applyBorder="0" applyAlignment="0" applyProtection="0"/>
    <xf numFmtId="190" fontId="34" fillId="53" borderId="0" applyNumberFormat="0" applyBorder="0" applyAlignment="0" applyProtection="0"/>
    <xf numFmtId="0" fontId="34" fillId="53" borderId="0" applyNumberFormat="0" applyBorder="0" applyAlignment="0" applyProtection="0"/>
    <xf numFmtId="190" fontId="34" fillId="53" borderId="0" applyNumberFormat="0" applyBorder="0" applyAlignment="0" applyProtection="0"/>
    <xf numFmtId="0" fontId="34" fillId="37" borderId="0" applyNumberFormat="0" applyBorder="0" applyAlignment="0" applyProtection="0"/>
    <xf numFmtId="0" fontId="34" fillId="53" borderId="0" applyNumberFormat="0" applyBorder="0" applyAlignment="0" applyProtection="0"/>
    <xf numFmtId="0" fontId="39" fillId="0" borderId="10" applyBorder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191" fontId="35" fillId="9" borderId="0" applyNumberFormat="0" applyBorder="0" applyAlignment="0" applyProtection="0"/>
    <xf numFmtId="191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192" fontId="36" fillId="4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19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8" fillId="9" borderId="0" applyNumberFormat="0" applyBorder="0" applyAlignment="0" applyProtection="0"/>
    <xf numFmtId="190" fontId="34" fillId="54" borderId="0" applyNumberFormat="0" applyBorder="0" applyAlignment="0" applyProtection="0"/>
    <xf numFmtId="190" fontId="34" fillId="54" borderId="0" applyNumberFormat="0" applyBorder="0" applyAlignment="0" applyProtection="0"/>
    <xf numFmtId="0" fontId="34" fillId="54" borderId="0" applyNumberFormat="0" applyBorder="0" applyAlignment="0" applyProtection="0"/>
    <xf numFmtId="190" fontId="34" fillId="54" borderId="0" applyNumberFormat="0" applyBorder="0" applyAlignment="0" applyProtection="0"/>
    <xf numFmtId="0" fontId="34" fillId="54" borderId="0" applyNumberFormat="0" applyBorder="0" applyAlignment="0" applyProtection="0"/>
    <xf numFmtId="190" fontId="34" fillId="54" borderId="0" applyNumberFormat="0" applyBorder="0" applyAlignment="0" applyProtection="0"/>
    <xf numFmtId="0" fontId="34" fillId="54" borderId="0" applyNumberFormat="0" applyBorder="0" applyAlignment="0" applyProtection="0"/>
    <xf numFmtId="190" fontId="34" fillId="54" borderId="0" applyNumberFormat="0" applyBorder="0" applyAlignment="0" applyProtection="0"/>
    <xf numFmtId="0" fontId="34" fillId="49" borderId="0" applyNumberFormat="0" applyBorder="0" applyAlignment="0" applyProtection="0"/>
    <xf numFmtId="0" fontId="34" fillId="54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191" fontId="35" fillId="13" borderId="0" applyNumberFormat="0" applyBorder="0" applyAlignment="0" applyProtection="0"/>
    <xf numFmtId="191" fontId="35" fillId="13" borderId="0" applyNumberFormat="0" applyBorder="0" applyAlignment="0" applyProtection="0"/>
    <xf numFmtId="0" fontId="34" fillId="50" borderId="0" applyNumberFormat="0" applyBorder="0" applyAlignment="0" applyProtection="0"/>
    <xf numFmtId="0" fontId="34" fillId="56" borderId="0" applyNumberFormat="0" applyBorder="0" applyAlignment="0" applyProtection="0"/>
    <xf numFmtId="0" fontId="34" fillId="50" borderId="0" applyNumberFormat="0" applyBorder="0" applyAlignment="0" applyProtection="0"/>
    <xf numFmtId="192" fontId="36" fillId="5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19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8" fillId="13" borderId="0" applyNumberFormat="0" applyBorder="0" applyAlignment="0" applyProtection="0"/>
    <xf numFmtId="190" fontId="34" fillId="56" borderId="0" applyNumberFormat="0" applyBorder="0" applyAlignment="0" applyProtection="0"/>
    <xf numFmtId="190" fontId="34" fillId="56" borderId="0" applyNumberFormat="0" applyBorder="0" applyAlignment="0" applyProtection="0"/>
    <xf numFmtId="0" fontId="34" fillId="56" borderId="0" applyNumberFormat="0" applyBorder="0" applyAlignment="0" applyProtection="0"/>
    <xf numFmtId="190" fontId="34" fillId="56" borderId="0" applyNumberFormat="0" applyBorder="0" applyAlignment="0" applyProtection="0"/>
    <xf numFmtId="0" fontId="34" fillId="56" borderId="0" applyNumberFormat="0" applyBorder="0" applyAlignment="0" applyProtection="0"/>
    <xf numFmtId="190" fontId="34" fillId="56" borderId="0" applyNumberFormat="0" applyBorder="0" applyAlignment="0" applyProtection="0"/>
    <xf numFmtId="19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91" fontId="35" fillId="17" borderId="0" applyNumberFormat="0" applyBorder="0" applyAlignment="0" applyProtection="0"/>
    <xf numFmtId="191" fontId="35" fillId="17" borderId="0" applyNumberFormat="0" applyBorder="0" applyAlignment="0" applyProtection="0"/>
    <xf numFmtId="0" fontId="34" fillId="46" borderId="0" applyNumberFormat="0" applyBorder="0" applyAlignment="0" applyProtection="0"/>
    <xf numFmtId="0" fontId="34" fillId="57" borderId="0" applyNumberFormat="0" applyBorder="0" applyAlignment="0" applyProtection="0"/>
    <xf numFmtId="0" fontId="34" fillId="46" borderId="0" applyNumberFormat="0" applyBorder="0" applyAlignment="0" applyProtection="0"/>
    <xf numFmtId="192" fontId="36" fillId="5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19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8" fillId="17" borderId="0" applyNumberFormat="0" applyBorder="0" applyAlignment="0" applyProtection="0"/>
    <xf numFmtId="190" fontId="34" fillId="57" borderId="0" applyNumberFormat="0" applyBorder="0" applyAlignment="0" applyProtection="0"/>
    <xf numFmtId="190" fontId="34" fillId="57" borderId="0" applyNumberFormat="0" applyBorder="0" applyAlignment="0" applyProtection="0"/>
    <xf numFmtId="0" fontId="34" fillId="57" borderId="0" applyNumberFormat="0" applyBorder="0" applyAlignment="0" applyProtection="0"/>
    <xf numFmtId="190" fontId="34" fillId="57" borderId="0" applyNumberFormat="0" applyBorder="0" applyAlignment="0" applyProtection="0"/>
    <xf numFmtId="0" fontId="34" fillId="57" borderId="0" applyNumberFormat="0" applyBorder="0" applyAlignment="0" applyProtection="0"/>
    <xf numFmtId="190" fontId="34" fillId="57" borderId="0" applyNumberFormat="0" applyBorder="0" applyAlignment="0" applyProtection="0"/>
    <xf numFmtId="19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191" fontId="35" fillId="21" borderId="0" applyNumberFormat="0" applyBorder="0" applyAlignment="0" applyProtection="0"/>
    <xf numFmtId="191" fontId="35" fillId="21" borderId="0" applyNumberFormat="0" applyBorder="0" applyAlignment="0" applyProtection="0"/>
    <xf numFmtId="0" fontId="34" fillId="58" borderId="0" applyNumberFormat="0" applyBorder="0" applyAlignment="0" applyProtection="0"/>
    <xf numFmtId="0" fontId="34" fillId="52" borderId="0" applyNumberFormat="0" applyBorder="0" applyAlignment="0" applyProtection="0"/>
    <xf numFmtId="0" fontId="34" fillId="58" borderId="0" applyNumberFormat="0" applyBorder="0" applyAlignment="0" applyProtection="0"/>
    <xf numFmtId="192" fontId="36" fillId="58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21" borderId="0" applyNumberFormat="0" applyBorder="0" applyAlignment="0" applyProtection="0"/>
    <xf numFmtId="19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2" borderId="0" applyNumberFormat="0" applyBorder="0" applyAlignment="0" applyProtection="0"/>
    <xf numFmtId="190" fontId="34" fillId="52" borderId="0" applyNumberFormat="0" applyBorder="0" applyAlignment="0" applyProtection="0"/>
    <xf numFmtId="0" fontId="34" fillId="58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1" fontId="35" fillId="25" borderId="0" applyNumberFormat="0" applyBorder="0" applyAlignment="0" applyProtection="0"/>
    <xf numFmtId="191" fontId="35" fillId="2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2" fontId="36" fillId="49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25" borderId="0" applyNumberFormat="0" applyBorder="0" applyAlignment="0" applyProtection="0"/>
    <xf numFmtId="19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190" fontId="34" fillId="49" borderId="0" applyNumberFormat="0" applyBorder="0" applyAlignment="0" applyProtection="0"/>
    <xf numFmtId="19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191" fontId="35" fillId="29" borderId="0" applyNumberFormat="0" applyBorder="0" applyAlignment="0" applyProtection="0"/>
    <xf numFmtId="191" fontId="35" fillId="29" borderId="0" applyNumberFormat="0" applyBorder="0" applyAlignment="0" applyProtection="0"/>
    <xf numFmtId="0" fontId="34" fillId="56" borderId="0" applyNumberFormat="0" applyBorder="0" applyAlignment="0" applyProtection="0"/>
    <xf numFmtId="0" fontId="34" fillId="50" borderId="0" applyNumberFormat="0" applyBorder="0" applyAlignment="0" applyProtection="0"/>
    <xf numFmtId="0" fontId="34" fillId="56" borderId="0" applyNumberFormat="0" applyBorder="0" applyAlignment="0" applyProtection="0"/>
    <xf numFmtId="192" fontId="36" fillId="50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19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8" fillId="29" borderId="0" applyNumberFormat="0" applyBorder="0" applyAlignment="0" applyProtection="0"/>
    <xf numFmtId="190" fontId="34" fillId="50" borderId="0" applyNumberFormat="0" applyBorder="0" applyAlignment="0" applyProtection="0"/>
    <xf numFmtId="190" fontId="34" fillId="50" borderId="0" applyNumberFormat="0" applyBorder="0" applyAlignment="0" applyProtection="0"/>
    <xf numFmtId="0" fontId="34" fillId="50" borderId="0" applyNumberFormat="0" applyBorder="0" applyAlignment="0" applyProtection="0"/>
    <xf numFmtId="190" fontId="34" fillId="50" borderId="0" applyNumberFormat="0" applyBorder="0" applyAlignment="0" applyProtection="0"/>
    <xf numFmtId="0" fontId="34" fillId="50" borderId="0" applyNumberFormat="0" applyBorder="0" applyAlignment="0" applyProtection="0"/>
    <xf numFmtId="190" fontId="34" fillId="50" borderId="0" applyNumberFormat="0" applyBorder="0" applyAlignment="0" applyProtection="0"/>
    <xf numFmtId="19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191" fontId="41" fillId="3" borderId="0" applyNumberFormat="0" applyBorder="0" applyAlignment="0" applyProtection="0"/>
    <xf numFmtId="191" fontId="41" fillId="3" borderId="0" applyNumberFormat="0" applyBorder="0" applyAlignment="0" applyProtection="0"/>
    <xf numFmtId="0" fontId="40" fillId="40" borderId="0" applyNumberFormat="0" applyBorder="0" applyAlignment="0" applyProtection="0"/>
    <xf numFmtId="0" fontId="40" fillId="36" borderId="0" applyNumberFormat="0" applyBorder="0" applyAlignment="0" applyProtection="0"/>
    <xf numFmtId="0" fontId="40" fillId="40" borderId="0" applyNumberFormat="0" applyBorder="0" applyAlignment="0" applyProtection="0"/>
    <xf numFmtId="192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19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4" fillId="3" borderId="0" applyNumberFormat="0" applyBorder="0" applyAlignment="0" applyProtection="0"/>
    <xf numFmtId="0" fontId="40" fillId="36" borderId="0" applyNumberFormat="0" applyBorder="0" applyAlignment="0" applyProtection="0"/>
    <xf numFmtId="190" fontId="40" fillId="36" borderId="0" applyNumberFormat="0" applyBorder="0" applyAlignment="0" applyProtection="0"/>
    <xf numFmtId="0" fontId="40" fillId="36" borderId="0" applyNumberFormat="0" applyBorder="0" applyAlignment="0" applyProtection="0"/>
    <xf numFmtId="190" fontId="40" fillId="36" borderId="0" applyNumberFormat="0" applyBorder="0" applyAlignment="0" applyProtection="0"/>
    <xf numFmtId="0" fontId="40" fillId="36" borderId="0" applyNumberFormat="0" applyBorder="0" applyAlignment="0" applyProtection="0"/>
    <xf numFmtId="190" fontId="40" fillId="36" borderId="0" applyNumberFormat="0" applyBorder="0" applyAlignment="0" applyProtection="0"/>
    <xf numFmtId="0" fontId="40" fillId="36" borderId="0" applyNumberFormat="0" applyBorder="0" applyAlignment="0" applyProtection="0"/>
    <xf numFmtId="190" fontId="40" fillId="36" borderId="0" applyNumberFormat="0" applyBorder="0" applyAlignment="0" applyProtection="0"/>
    <xf numFmtId="0" fontId="40" fillId="36" borderId="0" applyNumberFormat="0" applyBorder="0" applyAlignment="0" applyProtection="0"/>
    <xf numFmtId="37" fontId="45" fillId="0" borderId="0" applyFill="0" applyBorder="0" applyProtection="0"/>
    <xf numFmtId="0" fontId="46" fillId="0" borderId="0"/>
    <xf numFmtId="0" fontId="47" fillId="0" borderId="12" applyNumberFormat="0" applyFont="0" applyFill="0" applyAlignment="0" applyProtection="0"/>
    <xf numFmtId="0" fontId="47" fillId="0" borderId="14" applyNumberFormat="0" applyFont="0" applyFill="0" applyAlignment="0" applyProtection="0"/>
    <xf numFmtId="166" fontId="48" fillId="0" borderId="15"/>
    <xf numFmtId="193" fontId="49" fillId="0" borderId="0" applyFill="0"/>
    <xf numFmtId="193" fontId="49" fillId="0" borderId="0">
      <alignment horizontal="center"/>
    </xf>
    <xf numFmtId="0" fontId="49" fillId="0" borderId="0" applyFill="0">
      <alignment horizontal="center"/>
    </xf>
    <xf numFmtId="193" fontId="50" fillId="0" borderId="16" applyFill="0"/>
    <xf numFmtId="0" fontId="12" fillId="0" borderId="0" applyFont="0" applyAlignment="0"/>
    <xf numFmtId="0" fontId="12" fillId="0" borderId="0" applyFont="0" applyAlignment="0"/>
    <xf numFmtId="0" fontId="51" fillId="0" borderId="0" applyFill="0">
      <alignment vertical="top"/>
    </xf>
    <xf numFmtId="0" fontId="50" fillId="0" borderId="0" applyFill="0">
      <alignment horizontal="left" vertical="top"/>
    </xf>
    <xf numFmtId="193" fontId="17" fillId="0" borderId="17" applyFill="0"/>
    <xf numFmtId="0" fontId="12" fillId="0" borderId="0" applyNumberFormat="0" applyFont="0" applyAlignment="0"/>
    <xf numFmtId="0" fontId="12" fillId="0" borderId="0" applyNumberFormat="0" applyFont="0" applyAlignment="0"/>
    <xf numFmtId="0" fontId="51" fillId="0" borderId="0" applyFill="0">
      <alignment wrapText="1"/>
    </xf>
    <xf numFmtId="0" fontId="50" fillId="0" borderId="0" applyFill="0">
      <alignment horizontal="left" vertical="top" wrapText="1"/>
    </xf>
    <xf numFmtId="193" fontId="52" fillId="0" borderId="0" applyFill="0"/>
    <xf numFmtId="0" fontId="53" fillId="0" borderId="0" applyNumberFormat="0" applyFont="0" applyAlignment="0">
      <alignment horizontal="center"/>
    </xf>
    <xf numFmtId="0" fontId="54" fillId="0" borderId="0" applyFill="0">
      <alignment vertical="top" wrapText="1"/>
    </xf>
    <xf numFmtId="0" fontId="17" fillId="0" borderId="0" applyFill="0">
      <alignment horizontal="left" vertical="top" wrapText="1"/>
    </xf>
    <xf numFmtId="193" fontId="12" fillId="0" borderId="0" applyFill="0"/>
    <xf numFmtId="193" fontId="12" fillId="0" borderId="0" applyFill="0"/>
    <xf numFmtId="0" fontId="53" fillId="0" borderId="0" applyNumberFormat="0" applyFont="0" applyAlignment="0">
      <alignment horizontal="center"/>
    </xf>
    <xf numFmtId="0" fontId="55" fillId="0" borderId="0" applyFill="0">
      <alignment vertical="center" wrapText="1"/>
    </xf>
    <xf numFmtId="0" fontId="56" fillId="0" borderId="0">
      <alignment horizontal="left" vertical="center" wrapText="1"/>
    </xf>
    <xf numFmtId="193" fontId="45" fillId="0" borderId="0" applyFill="0"/>
    <xf numFmtId="0" fontId="53" fillId="0" borderId="0" applyNumberFormat="0" applyFont="0" applyAlignment="0">
      <alignment horizontal="center"/>
    </xf>
    <xf numFmtId="0" fontId="57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193" fontId="58" fillId="0" borderId="0" applyFill="0"/>
    <xf numFmtId="0" fontId="53" fillId="0" borderId="0" applyNumberFormat="0" applyFont="0" applyAlignment="0">
      <alignment horizontal="center"/>
    </xf>
    <xf numFmtId="0" fontId="59" fillId="0" borderId="0" applyFill="0">
      <alignment horizontal="center" vertical="center" wrapText="1"/>
    </xf>
    <xf numFmtId="0" fontId="60" fillId="0" borderId="0" applyFill="0">
      <alignment horizontal="center" vertical="center" wrapText="1"/>
    </xf>
    <xf numFmtId="193" fontId="61" fillId="0" borderId="0" applyFill="0"/>
    <xf numFmtId="0" fontId="53" fillId="0" borderId="0" applyNumberFormat="0" applyFont="0" applyAlignment="0">
      <alignment horizontal="center"/>
    </xf>
    <xf numFmtId="0" fontId="62" fillId="0" borderId="0">
      <alignment horizontal="center" wrapText="1"/>
    </xf>
    <xf numFmtId="0" fontId="58" fillId="0" borderId="0" applyFill="0">
      <alignment horizontal="center" wrapText="1"/>
    </xf>
    <xf numFmtId="194" fontId="63" fillId="0" borderId="0" applyNumberFormat="0" applyFon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1" fontId="66" fillId="6" borderId="4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1" fontId="66" fillId="6" borderId="4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7" fillId="6" borderId="4" applyNumberFormat="0" applyAlignment="0" applyProtection="0"/>
    <xf numFmtId="0" fontId="64" fillId="59" borderId="18" applyNumberFormat="0" applyAlignment="0" applyProtection="0"/>
    <xf numFmtId="192" fontId="68" fillId="60" borderId="18" applyNumberFormat="0" applyAlignment="0" applyProtection="0"/>
    <xf numFmtId="0" fontId="67" fillId="6" borderId="4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192" fontId="68" fillId="60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9" fillId="6" borderId="4" applyNumberFormat="0" applyAlignment="0" applyProtection="0"/>
    <xf numFmtId="0" fontId="67" fillId="6" borderId="4" applyNumberFormat="0" applyAlignment="0" applyProtection="0"/>
    <xf numFmtId="192" fontId="68" fillId="60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192" fontId="68" fillId="60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9" fillId="6" borderId="4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19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5" fillId="42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64" fillId="59" borderId="18" applyNumberFormat="0" applyAlignment="0" applyProtection="0"/>
    <xf numFmtId="0" fontId="64" fillId="59" borderId="18" applyNumberFormat="0" applyAlignment="0" applyProtection="0"/>
    <xf numFmtId="0" fontId="30" fillId="0" borderId="0"/>
    <xf numFmtId="0" fontId="30" fillId="0" borderId="0"/>
    <xf numFmtId="0" fontId="25" fillId="0" borderId="0">
      <alignment horizontal="centerContinuous"/>
    </xf>
    <xf numFmtId="0" fontId="70" fillId="61" borderId="19" applyNumberFormat="0" applyAlignment="0" applyProtection="0"/>
    <xf numFmtId="0" fontId="70" fillId="61" borderId="19" applyNumberFormat="0" applyAlignment="0" applyProtection="0"/>
    <xf numFmtId="0" fontId="70" fillId="61" borderId="19" applyNumberFormat="0" applyAlignment="0" applyProtection="0"/>
    <xf numFmtId="0" fontId="70" fillId="61" borderId="19" applyNumberFormat="0" applyAlignment="0" applyProtection="0"/>
    <xf numFmtId="0" fontId="70" fillId="61" borderId="19" applyNumberFormat="0" applyAlignment="0" applyProtection="0"/>
    <xf numFmtId="191" fontId="71" fillId="7" borderId="7" applyNumberFormat="0" applyAlignment="0" applyProtection="0"/>
    <xf numFmtId="191" fontId="71" fillId="7" borderId="7" applyNumberFormat="0" applyAlignment="0" applyProtection="0"/>
    <xf numFmtId="0" fontId="70" fillId="61" borderId="19" applyNumberFormat="0" applyAlignment="0" applyProtection="0"/>
    <xf numFmtId="0" fontId="70" fillId="61" borderId="19" applyNumberFormat="0" applyAlignment="0" applyProtection="0"/>
    <xf numFmtId="192" fontId="72" fillId="61" borderId="19" applyNumberFormat="0" applyAlignment="0" applyProtection="0"/>
    <xf numFmtId="0" fontId="73" fillId="7" borderId="7" applyNumberFormat="0" applyAlignment="0" applyProtection="0"/>
    <xf numFmtId="0" fontId="30" fillId="0" borderId="0"/>
    <xf numFmtId="0" fontId="73" fillId="7" borderId="7" applyNumberFormat="0" applyAlignment="0" applyProtection="0"/>
    <xf numFmtId="0" fontId="30" fillId="0" borderId="0"/>
    <xf numFmtId="0" fontId="73" fillId="7" borderId="7" applyNumberFormat="0" applyAlignment="0" applyProtection="0"/>
    <xf numFmtId="190" fontId="70" fillId="61" borderId="19" applyNumberFormat="0" applyAlignment="0" applyProtection="0"/>
    <xf numFmtId="0" fontId="70" fillId="61" borderId="19" applyNumberFormat="0" applyAlignment="0" applyProtection="0"/>
    <xf numFmtId="0" fontId="30" fillId="0" borderId="0"/>
    <xf numFmtId="0" fontId="74" fillId="7" borderId="7" applyNumberFormat="0" applyAlignment="0" applyProtection="0"/>
    <xf numFmtId="0" fontId="70" fillId="61" borderId="19" applyNumberFormat="0" applyAlignment="0" applyProtection="0"/>
    <xf numFmtId="190" fontId="70" fillId="61" borderId="19" applyNumberFormat="0" applyAlignment="0" applyProtection="0"/>
    <xf numFmtId="0" fontId="70" fillId="61" borderId="19" applyNumberFormat="0" applyAlignment="0" applyProtection="0"/>
    <xf numFmtId="190" fontId="70" fillId="61" borderId="19" applyNumberFormat="0" applyAlignment="0" applyProtection="0"/>
    <xf numFmtId="0" fontId="70" fillId="61" borderId="19" applyNumberFormat="0" applyAlignment="0" applyProtection="0"/>
    <xf numFmtId="190" fontId="70" fillId="61" borderId="19" applyNumberFormat="0" applyAlignment="0" applyProtection="0"/>
    <xf numFmtId="0" fontId="70" fillId="61" borderId="19" applyNumberFormat="0" applyAlignment="0" applyProtection="0"/>
    <xf numFmtId="190" fontId="70" fillId="61" borderId="19" applyNumberFormat="0" applyAlignment="0" applyProtection="0"/>
    <xf numFmtId="0" fontId="70" fillId="61" borderId="19" applyNumberFormat="0" applyAlignment="0" applyProtection="0"/>
    <xf numFmtId="195" fontId="75" fillId="0" borderId="20" applyBorder="0">
      <alignment horizontal="center" vertical="center"/>
    </xf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6" fontId="72" fillId="62" borderId="0">
      <alignment horizontal="left"/>
    </xf>
    <xf numFmtId="0" fontId="30" fillId="0" borderId="0"/>
    <xf numFmtId="192" fontId="72" fillId="62" borderId="0">
      <alignment horizontal="left"/>
    </xf>
    <xf numFmtId="196" fontId="72" fillId="62" borderId="0">
      <alignment horizontal="left"/>
    </xf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6" fontId="76" fillId="62" borderId="0">
      <alignment horizontal="right"/>
    </xf>
    <xf numFmtId="0" fontId="30" fillId="0" borderId="0"/>
    <xf numFmtId="192" fontId="76" fillId="62" borderId="0">
      <alignment horizontal="right"/>
    </xf>
    <xf numFmtId="196" fontId="76" fillId="62" borderId="0">
      <alignment horizontal="right"/>
    </xf>
    <xf numFmtId="0" fontId="30" fillId="0" borderId="0"/>
    <xf numFmtId="0" fontId="77" fillId="59" borderId="0">
      <alignment horizontal="center"/>
    </xf>
    <xf numFmtId="0" fontId="77" fillId="59" borderId="0">
      <alignment horizontal="center"/>
    </xf>
    <xf numFmtId="0" fontId="77" fillId="59" borderId="0">
      <alignment horizontal="center"/>
    </xf>
    <xf numFmtId="196" fontId="77" fillId="59" borderId="0">
      <alignment horizontal="center"/>
    </xf>
    <xf numFmtId="0" fontId="30" fillId="0" borderId="0"/>
    <xf numFmtId="192" fontId="77" fillId="59" borderId="0">
      <alignment horizontal="center"/>
    </xf>
    <xf numFmtId="196" fontId="77" fillId="59" borderId="0">
      <alignment horizontal="center"/>
    </xf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6" fontId="76" fillId="62" borderId="0">
      <alignment horizontal="right"/>
    </xf>
    <xf numFmtId="0" fontId="30" fillId="0" borderId="0"/>
    <xf numFmtId="192" fontId="76" fillId="62" borderId="0">
      <alignment horizontal="right"/>
    </xf>
    <xf numFmtId="196" fontId="76" fillId="62" borderId="0">
      <alignment horizontal="right"/>
    </xf>
    <xf numFmtId="0" fontId="30" fillId="0" borderId="0"/>
    <xf numFmtId="0" fontId="78" fillId="59" borderId="0">
      <alignment horizontal="left"/>
    </xf>
    <xf numFmtId="0" fontId="78" fillId="59" borderId="0">
      <alignment horizontal="left"/>
    </xf>
    <xf numFmtId="196" fontId="78" fillId="59" borderId="0">
      <alignment horizontal="left"/>
    </xf>
    <xf numFmtId="0" fontId="30" fillId="0" borderId="0"/>
    <xf numFmtId="192" fontId="78" fillId="59" borderId="0">
      <alignment horizontal="left"/>
    </xf>
    <xf numFmtId="196" fontId="78" fillId="59" borderId="0">
      <alignment horizontal="left"/>
    </xf>
    <xf numFmtId="0" fontId="30" fillId="0" borderId="0"/>
    <xf numFmtId="41" fontId="33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0" fontId="30" fillId="0" borderId="0"/>
    <xf numFmtId="197" fontId="79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8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0" fontId="12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8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2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0" fillId="0" borderId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9" fillId="0" borderId="0"/>
    <xf numFmtId="0" fontId="48" fillId="0" borderId="0"/>
    <xf numFmtId="3" fontId="56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0" fillId="0" borderId="0"/>
    <xf numFmtId="3" fontId="12" fillId="0" borderId="0" applyFont="0" applyFill="0" applyBorder="0" applyAlignment="0" applyProtection="0"/>
    <xf numFmtId="3" fontId="12" fillId="63" borderId="0"/>
    <xf numFmtId="0" fontId="30" fillId="0" borderId="0"/>
    <xf numFmtId="3" fontId="12" fillId="0" borderId="0" applyFont="0" applyFill="0" applyBorder="0" applyAlignment="0" applyProtection="0"/>
    <xf numFmtId="3" fontId="12" fillId="63" borderId="0"/>
    <xf numFmtId="3" fontId="12" fillId="0" borderId="0" applyFont="0" applyFill="0" applyBorder="0" applyAlignment="0" applyProtection="0"/>
    <xf numFmtId="0" fontId="30" fillId="0" borderId="0"/>
    <xf numFmtId="3" fontId="56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0" fillId="0" borderId="0"/>
    <xf numFmtId="3" fontId="12" fillId="63" borderId="0"/>
    <xf numFmtId="3" fontId="12" fillId="0" borderId="0" applyFont="0" applyFill="0" applyBorder="0" applyAlignment="0" applyProtection="0"/>
    <xf numFmtId="0" fontId="48" fillId="0" borderId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177" fontId="49" fillId="0" borderId="0" applyFont="0" applyFill="0" applyBorder="0" applyAlignment="0"/>
    <xf numFmtId="8" fontId="12" fillId="0" borderId="0" applyFont="0" applyFill="0" applyBorder="0" applyAlignment="0"/>
    <xf numFmtId="8" fontId="12" fillId="0" borderId="0" applyFont="0" applyFill="0" applyBorder="0" applyAlignment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8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30" fillId="0" borderId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8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30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30" fillId="0" borderId="0"/>
    <xf numFmtId="0" fontId="30" fillId="0" borderId="0"/>
    <xf numFmtId="0" fontId="87" fillId="0" borderId="0"/>
    <xf numFmtId="0" fontId="87" fillId="0" borderId="21"/>
    <xf numFmtId="0" fontId="88" fillId="0" borderId="0" applyNumberFormat="0" applyFill="0" applyBorder="0"/>
    <xf numFmtId="0" fontId="12" fillId="0" borderId="0" applyFont="0" applyFill="0" applyBorder="0" applyAlignment="0" applyProtection="0"/>
    <xf numFmtId="200" fontId="89" fillId="64" borderId="22" applyFont="0" applyFill="0" applyBorder="0" applyAlignment="0" applyProtection="0"/>
    <xf numFmtId="201" fontId="49" fillId="64" borderId="0" applyFont="0" applyFill="0" applyBorder="0" applyAlignment="0" applyProtection="0"/>
    <xf numFmtId="202" fontId="90" fillId="0" borderId="10"/>
    <xf numFmtId="19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0" fillId="0" borderId="0"/>
    <xf numFmtId="19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0" fillId="0" borderId="0"/>
    <xf numFmtId="203" fontId="12" fillId="0" borderId="0" applyFont="0" applyFill="0" applyBorder="0" applyAlignment="0" applyProtection="0"/>
    <xf numFmtId="200" fontId="90" fillId="0" borderId="0" applyFill="0" applyBorder="0">
      <alignment horizontal="right"/>
    </xf>
    <xf numFmtId="204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91" fillId="0" borderId="0" applyNumberFormat="0"/>
    <xf numFmtId="0" fontId="92" fillId="0" borderId="0">
      <alignment horizontal="centerContinuous"/>
    </xf>
    <xf numFmtId="0" fontId="92" fillId="0" borderId="0" applyNumberFormat="0"/>
    <xf numFmtId="0" fontId="93" fillId="0" borderId="10" applyFont="0" applyFill="0" applyBorder="0" applyAlignment="0" applyProtection="0"/>
    <xf numFmtId="0" fontId="12" fillId="44" borderId="23" applyNumberFormat="0" applyFont="0" applyAlignment="0">
      <protection locked="0"/>
    </xf>
    <xf numFmtId="0" fontId="12" fillId="44" borderId="23" applyNumberFormat="0" applyFont="0" applyAlignment="0">
      <protection locked="0"/>
    </xf>
    <xf numFmtId="0" fontId="30" fillId="0" borderId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30" fillId="0" borderId="0"/>
    <xf numFmtId="206" fontId="12" fillId="0" borderId="0" applyFont="0" applyFill="0" applyBorder="0" applyAlignment="0" applyProtection="0"/>
    <xf numFmtId="0" fontId="30" fillId="0" borderId="0"/>
    <xf numFmtId="192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2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0" fillId="0" borderId="0"/>
    <xf numFmtId="0" fontId="97" fillId="0" borderId="0" applyNumberFormat="0" applyFill="0" applyBorder="0" applyAlignment="0" applyProtection="0"/>
    <xf numFmtId="0" fontId="30" fillId="0" borderId="0"/>
    <xf numFmtId="0" fontId="97" fillId="0" borderId="0" applyNumberFormat="0" applyFill="0" applyBorder="0" applyAlignment="0" applyProtection="0"/>
    <xf numFmtId="19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0" fontId="94" fillId="0" borderId="0" applyNumberFormat="0" applyFill="0" applyBorder="0" applyAlignment="0" applyProtection="0"/>
    <xf numFmtId="19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Protection="0"/>
    <xf numFmtId="192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91" fontId="11" fillId="0" borderId="0" applyProtection="0"/>
    <xf numFmtId="191" fontId="11" fillId="0" borderId="0" applyProtection="0"/>
    <xf numFmtId="0" fontId="11" fillId="0" borderId="0" applyProtection="0"/>
    <xf numFmtId="0" fontId="15" fillId="0" borderId="0" applyProtection="0"/>
    <xf numFmtId="192" fontId="15" fillId="0" borderId="0" applyProtection="0"/>
    <xf numFmtId="0" fontId="15" fillId="0" borderId="0" applyProtection="0"/>
    <xf numFmtId="0" fontId="30" fillId="0" borderId="0"/>
    <xf numFmtId="0" fontId="15" fillId="0" borderId="0" applyProtection="0"/>
    <xf numFmtId="0" fontId="15" fillId="0" borderId="0" applyProtection="0"/>
    <xf numFmtId="0" fontId="30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1" fontId="15" fillId="0" borderId="0" applyProtection="0"/>
    <xf numFmtId="191" fontId="15" fillId="0" borderId="0" applyProtection="0"/>
    <xf numFmtId="0" fontId="15" fillId="0" borderId="0" applyProtection="0"/>
    <xf numFmtId="0" fontId="50" fillId="0" borderId="0" applyProtection="0"/>
    <xf numFmtId="192" fontId="50" fillId="0" borderId="0" applyProtection="0"/>
    <xf numFmtId="0" fontId="50" fillId="0" borderId="0" applyProtection="0"/>
    <xf numFmtId="0" fontId="30" fillId="0" borderId="0"/>
    <xf numFmtId="0" fontId="50" fillId="0" borderId="0" applyProtection="0"/>
    <xf numFmtId="0" fontId="50" fillId="0" borderId="0" applyProtection="0"/>
    <xf numFmtId="0" fontId="3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1" fontId="50" fillId="0" borderId="0" applyProtection="0"/>
    <xf numFmtId="191" fontId="50" fillId="0" borderId="0" applyProtection="0"/>
    <xf numFmtId="0" fontId="50" fillId="0" borderId="0" applyProtection="0"/>
    <xf numFmtId="0" fontId="49" fillId="0" borderId="0" applyProtection="0"/>
    <xf numFmtId="192" fontId="49" fillId="0" borderId="0" applyProtection="0"/>
    <xf numFmtId="0" fontId="49" fillId="0" borderId="0" applyProtection="0"/>
    <xf numFmtId="0" fontId="30" fillId="0" borderId="0"/>
    <xf numFmtId="192" fontId="49" fillId="0" borderId="0" applyProtection="0"/>
    <xf numFmtId="0" fontId="49" fillId="0" borderId="0" applyProtection="0"/>
    <xf numFmtId="0" fontId="30" fillId="0" borderId="0"/>
    <xf numFmtId="0" fontId="49" fillId="0" borderId="0" applyProtection="0"/>
    <xf numFmtId="0" fontId="49" fillId="0" borderId="0" applyProtection="0"/>
    <xf numFmtId="0" fontId="49" fillId="0" borderId="0" applyProtection="0"/>
    <xf numFmtId="0" fontId="49" fillId="0" borderId="0" applyProtection="0"/>
    <xf numFmtId="191" fontId="49" fillId="0" borderId="0" applyProtection="0"/>
    <xf numFmtId="191" fontId="49" fillId="0" borderId="0" applyProtection="0"/>
    <xf numFmtId="0" fontId="49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0" fillId="0" borderId="0"/>
    <xf numFmtId="0" fontId="12" fillId="0" borderId="0" applyProtection="0"/>
    <xf numFmtId="0" fontId="12" fillId="0" borderId="0" applyProtection="0"/>
    <xf numFmtId="192" fontId="12" fillId="0" borderId="0" applyProtection="0"/>
    <xf numFmtId="0" fontId="12" fillId="0" borderId="0" applyProtection="0"/>
    <xf numFmtId="0" fontId="30" fillId="0" borderId="0"/>
    <xf numFmtId="0" fontId="30" fillId="0" borderId="0"/>
    <xf numFmtId="192" fontId="12" fillId="0" borderId="0" applyProtection="0"/>
    <xf numFmtId="0" fontId="12" fillId="0" borderId="0" applyProtection="0"/>
    <xf numFmtId="0" fontId="30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91" fontId="12" fillId="0" borderId="0" applyProtection="0"/>
    <xf numFmtId="191" fontId="12" fillId="0" borderId="0" applyProtection="0"/>
    <xf numFmtId="0" fontId="12" fillId="0" borderId="0" applyProtection="0"/>
    <xf numFmtId="0" fontId="11" fillId="0" borderId="0" applyProtection="0"/>
    <xf numFmtId="192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91" fontId="11" fillId="0" borderId="0" applyProtection="0"/>
    <xf numFmtId="191" fontId="11" fillId="0" borderId="0" applyProtection="0"/>
    <xf numFmtId="0" fontId="11" fillId="0" borderId="0" applyProtection="0"/>
    <xf numFmtId="0" fontId="99" fillId="0" borderId="0" applyProtection="0"/>
    <xf numFmtId="192" fontId="99" fillId="0" borderId="0" applyProtection="0"/>
    <xf numFmtId="0" fontId="99" fillId="0" borderId="0" applyProtection="0"/>
    <xf numFmtId="0" fontId="30" fillId="0" borderId="0"/>
    <xf numFmtId="0" fontId="99" fillId="0" borderId="0" applyProtection="0"/>
    <xf numFmtId="0" fontId="99" fillId="0" borderId="0" applyProtection="0"/>
    <xf numFmtId="0" fontId="30" fillId="0" borderId="0"/>
    <xf numFmtId="0" fontId="99" fillId="0" borderId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191" fontId="99" fillId="0" borderId="0" applyProtection="0"/>
    <xf numFmtId="191" fontId="99" fillId="0" borderId="0" applyProtection="0"/>
    <xf numFmtId="0" fontId="99" fillId="0" borderId="0" applyProtection="0"/>
    <xf numFmtId="2" fontId="12" fillId="0" borderId="0" applyFont="0" applyFill="0" applyBorder="0" applyAlignment="0" applyProtection="0"/>
    <xf numFmtId="208" fontId="12" fillId="64" borderId="0" applyFont="0" applyFill="0" applyBorder="0" applyAlignment="0"/>
    <xf numFmtId="208" fontId="12" fillId="64" borderId="0" applyFont="0" applyFill="0" applyBorder="0" applyAlignment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30" fillId="0" borderId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30" fillId="0" borderId="0"/>
    <xf numFmtId="2" fontId="12" fillId="0" borderId="0" applyFont="0" applyFill="0" applyBorder="0" applyAlignment="0" applyProtection="0"/>
    <xf numFmtId="0" fontId="39" fillId="0" borderId="0"/>
    <xf numFmtId="0" fontId="48" fillId="0" borderId="0"/>
    <xf numFmtId="0" fontId="100" fillId="0" borderId="0">
      <alignment horizontal="right"/>
    </xf>
    <xf numFmtId="0" fontId="100" fillId="0" borderId="0"/>
    <xf numFmtId="37" fontId="49" fillId="0" borderId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191" fontId="102" fillId="2" borderId="0" applyNumberFormat="0" applyBorder="0" applyAlignment="0" applyProtection="0"/>
    <xf numFmtId="191" fontId="102" fillId="2" borderId="0" applyNumberFormat="0" applyBorder="0" applyAlignment="0" applyProtection="0"/>
    <xf numFmtId="0" fontId="101" fillId="43" borderId="0" applyNumberFormat="0" applyBorder="0" applyAlignment="0" applyProtection="0"/>
    <xf numFmtId="0" fontId="101" fillId="38" borderId="0" applyNumberFormat="0" applyBorder="0" applyAlignment="0" applyProtection="0"/>
    <xf numFmtId="0" fontId="30" fillId="0" borderId="0"/>
    <xf numFmtId="0" fontId="101" fillId="43" borderId="0" applyNumberFormat="0" applyBorder="0" applyAlignment="0" applyProtection="0"/>
    <xf numFmtId="192" fontId="75" fillId="38" borderId="0" applyNumberFormat="0" applyBorder="0" applyAlignment="0" applyProtection="0"/>
    <xf numFmtId="0" fontId="103" fillId="2" borderId="0" applyNumberFormat="0" applyBorder="0" applyAlignment="0" applyProtection="0"/>
    <xf numFmtId="0" fontId="30" fillId="0" borderId="0"/>
    <xf numFmtId="0" fontId="103" fillId="2" borderId="0" applyNumberFormat="0" applyBorder="0" applyAlignment="0" applyProtection="0"/>
    <xf numFmtId="0" fontId="30" fillId="0" borderId="0"/>
    <xf numFmtId="0" fontId="103" fillId="2" borderId="0" applyNumberFormat="0" applyBorder="0" applyAlignment="0" applyProtection="0"/>
    <xf numFmtId="19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30" fillId="0" borderId="0"/>
    <xf numFmtId="0" fontId="104" fillId="2" borderId="0" applyNumberFormat="0" applyBorder="0" applyAlignment="0" applyProtection="0"/>
    <xf numFmtId="0" fontId="101" fillId="38" borderId="0" applyNumberFormat="0" applyBorder="0" applyAlignment="0" applyProtection="0"/>
    <xf numFmtId="190" fontId="101" fillId="38" borderId="0" applyNumberFormat="0" applyBorder="0" applyAlignment="0" applyProtection="0"/>
    <xf numFmtId="0" fontId="101" fillId="38" borderId="0" applyNumberFormat="0" applyBorder="0" applyAlignment="0" applyProtection="0"/>
    <xf numFmtId="190" fontId="101" fillId="38" borderId="0" applyNumberFormat="0" applyBorder="0" applyAlignment="0" applyProtection="0"/>
    <xf numFmtId="0" fontId="101" fillId="38" borderId="0" applyNumberFormat="0" applyBorder="0" applyAlignment="0" applyProtection="0"/>
    <xf numFmtId="190" fontId="101" fillId="38" borderId="0" applyNumberFormat="0" applyBorder="0" applyAlignment="0" applyProtection="0"/>
    <xf numFmtId="190" fontId="101" fillId="38" borderId="0" applyNumberFormat="0" applyBorder="0" applyAlignment="0" applyProtection="0"/>
    <xf numFmtId="0" fontId="101" fillId="38" borderId="0" applyNumberFormat="0" applyBorder="0" applyAlignment="0" applyProtection="0"/>
    <xf numFmtId="38" fontId="49" fillId="33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24" applyNumberFormat="0" applyAlignment="0" applyProtection="0">
      <alignment horizontal="left" vertical="center"/>
    </xf>
    <xf numFmtId="0" fontId="17" fillId="0" borderId="15">
      <alignment horizontal="left" vertical="center"/>
    </xf>
    <xf numFmtId="0" fontId="106" fillId="0" borderId="25" applyNumberFormat="0" applyFill="0" applyAlignment="0" applyProtection="0"/>
    <xf numFmtId="0" fontId="106" fillId="0" borderId="25" applyNumberFormat="0" applyFill="0" applyAlignment="0" applyProtection="0"/>
    <xf numFmtId="0" fontId="106" fillId="0" borderId="25" applyNumberFormat="0" applyFill="0" applyAlignment="0" applyProtection="0"/>
    <xf numFmtId="0" fontId="106" fillId="0" borderId="25" applyNumberFormat="0" applyFill="0" applyAlignment="0" applyProtection="0"/>
    <xf numFmtId="0" fontId="106" fillId="0" borderId="25" applyNumberFormat="0" applyFill="0" applyAlignment="0" applyProtection="0"/>
    <xf numFmtId="191" fontId="107" fillId="0" borderId="1" applyNumberFormat="0" applyFill="0" applyAlignment="0" applyProtection="0"/>
    <xf numFmtId="191" fontId="107" fillId="0" borderId="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96" fontId="109" fillId="0" borderId="0" applyNumberFormat="0" applyFont="0" applyFill="0" applyAlignment="0" applyProtection="0"/>
    <xf numFmtId="0" fontId="106" fillId="0" borderId="25" applyNumberFormat="0" applyFill="0" applyAlignment="0" applyProtection="0"/>
    <xf numFmtId="0" fontId="30" fillId="0" borderId="0"/>
    <xf numFmtId="0" fontId="110" fillId="0" borderId="26" applyNumberFormat="0" applyFill="0" applyAlignment="0" applyProtection="0"/>
    <xf numFmtId="192" fontId="111" fillId="0" borderId="27" applyNumberFormat="0" applyFill="0" applyAlignment="0" applyProtection="0"/>
    <xf numFmtId="0" fontId="108" fillId="0" borderId="0" applyNumberFormat="0" applyFill="0" applyBorder="0" applyAlignment="0" applyProtection="0"/>
    <xf numFmtId="0" fontId="30" fillId="0" borderId="0"/>
    <xf numFmtId="0" fontId="30" fillId="0" borderId="0"/>
    <xf numFmtId="0" fontId="112" fillId="0" borderId="1" applyNumberFormat="0" applyFill="0" applyAlignment="0" applyProtection="0"/>
    <xf numFmtId="192" fontId="111" fillId="0" borderId="27" applyNumberFormat="0" applyFill="0" applyAlignment="0" applyProtection="0"/>
    <xf numFmtId="0" fontId="108" fillId="0" borderId="0" applyNumberFormat="0" applyFill="0" applyBorder="0" applyAlignment="0" applyProtection="0"/>
    <xf numFmtId="0" fontId="30" fillId="0" borderId="0"/>
    <xf numFmtId="0" fontId="106" fillId="0" borderId="25" applyNumberFormat="0" applyFill="0" applyAlignment="0" applyProtection="0"/>
    <xf numFmtId="0" fontId="30" fillId="0" borderId="0"/>
    <xf numFmtId="0" fontId="113" fillId="0" borderId="1" applyNumberFormat="0" applyFill="0" applyAlignment="0" applyProtection="0"/>
    <xf numFmtId="0" fontId="106" fillId="0" borderId="25" applyNumberFormat="0" applyFill="0" applyAlignment="0" applyProtection="0"/>
    <xf numFmtId="190" fontId="106" fillId="0" borderId="25" applyNumberFormat="0" applyFill="0" applyAlignment="0" applyProtection="0"/>
    <xf numFmtId="0" fontId="106" fillId="0" borderId="25" applyNumberFormat="0" applyFill="0" applyAlignment="0" applyProtection="0"/>
    <xf numFmtId="190" fontId="106" fillId="0" borderId="25" applyNumberFormat="0" applyFill="0" applyAlignment="0" applyProtection="0"/>
    <xf numFmtId="0" fontId="106" fillId="0" borderId="25" applyNumberFormat="0" applyFill="0" applyAlignment="0" applyProtection="0"/>
    <xf numFmtId="190" fontId="106" fillId="0" borderId="25" applyNumberFormat="0" applyFill="0" applyAlignment="0" applyProtection="0"/>
    <xf numFmtId="0" fontId="106" fillId="0" borderId="25" applyNumberFormat="0" applyFill="0" applyAlignment="0" applyProtection="0"/>
    <xf numFmtId="190" fontId="106" fillId="0" borderId="25" applyNumberFormat="0" applyFill="0" applyAlignment="0" applyProtection="0"/>
    <xf numFmtId="0" fontId="110" fillId="0" borderId="27" applyNumberFormat="0" applyFill="0" applyAlignment="0" applyProtection="0"/>
    <xf numFmtId="0" fontId="106" fillId="0" borderId="25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191" fontId="115" fillId="0" borderId="2" applyNumberFormat="0" applyFill="0" applyAlignment="0" applyProtection="0"/>
    <xf numFmtId="191" fontId="115" fillId="0" borderId="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6" fontId="49" fillId="0" borderId="0" applyNumberFormat="0" applyFont="0" applyFill="0" applyAlignment="0" applyProtection="0"/>
    <xf numFmtId="0" fontId="114" fillId="0" borderId="28" applyNumberFormat="0" applyFill="0" applyAlignment="0" applyProtection="0"/>
    <xf numFmtId="0" fontId="30" fillId="0" borderId="0"/>
    <xf numFmtId="0" fontId="116" fillId="0" borderId="29" applyNumberFormat="0" applyFill="0" applyAlignment="0" applyProtection="0"/>
    <xf numFmtId="192" fontId="117" fillId="0" borderId="30" applyNumberFormat="0" applyFill="0" applyAlignment="0" applyProtection="0"/>
    <xf numFmtId="0" fontId="17" fillId="0" borderId="0" applyNumberFormat="0" applyFill="0" applyBorder="0" applyAlignment="0" applyProtection="0"/>
    <xf numFmtId="0" fontId="30" fillId="0" borderId="0"/>
    <xf numFmtId="0" fontId="30" fillId="0" borderId="0"/>
    <xf numFmtId="0" fontId="118" fillId="0" borderId="2" applyNumberFormat="0" applyFill="0" applyAlignment="0" applyProtection="0"/>
    <xf numFmtId="192" fontId="117" fillId="0" borderId="30" applyNumberFormat="0" applyFill="0" applyAlignment="0" applyProtection="0"/>
    <xf numFmtId="0" fontId="17" fillId="0" borderId="0" applyNumberFormat="0" applyFill="0" applyBorder="0" applyAlignment="0" applyProtection="0"/>
    <xf numFmtId="0" fontId="30" fillId="0" borderId="0"/>
    <xf numFmtId="0" fontId="114" fillId="0" borderId="28" applyNumberFormat="0" applyFill="0" applyAlignment="0" applyProtection="0"/>
    <xf numFmtId="0" fontId="30" fillId="0" borderId="0"/>
    <xf numFmtId="0" fontId="119" fillId="0" borderId="2" applyNumberFormat="0" applyFill="0" applyAlignment="0" applyProtection="0"/>
    <xf numFmtId="0" fontId="114" fillId="0" borderId="28" applyNumberFormat="0" applyFill="0" applyAlignment="0" applyProtection="0"/>
    <xf numFmtId="190" fontId="114" fillId="0" borderId="28" applyNumberFormat="0" applyFill="0" applyAlignment="0" applyProtection="0"/>
    <xf numFmtId="0" fontId="114" fillId="0" borderId="28" applyNumberFormat="0" applyFill="0" applyAlignment="0" applyProtection="0"/>
    <xf numFmtId="190" fontId="114" fillId="0" borderId="28" applyNumberFormat="0" applyFill="0" applyAlignment="0" applyProtection="0"/>
    <xf numFmtId="0" fontId="114" fillId="0" borderId="28" applyNumberFormat="0" applyFill="0" applyAlignment="0" applyProtection="0"/>
    <xf numFmtId="190" fontId="114" fillId="0" borderId="28" applyNumberFormat="0" applyFill="0" applyAlignment="0" applyProtection="0"/>
    <xf numFmtId="0" fontId="114" fillId="0" borderId="28" applyNumberFormat="0" applyFill="0" applyAlignment="0" applyProtection="0"/>
    <xf numFmtId="190" fontId="114" fillId="0" borderId="28" applyNumberFormat="0" applyFill="0" applyAlignment="0" applyProtection="0"/>
    <xf numFmtId="0" fontId="116" fillId="0" borderId="28" applyNumberFormat="0" applyFill="0" applyAlignment="0" applyProtection="0"/>
    <xf numFmtId="0" fontId="114" fillId="0" borderId="28" applyNumberFormat="0" applyFill="0" applyAlignment="0" applyProtection="0"/>
    <xf numFmtId="0" fontId="120" fillId="0" borderId="31" applyNumberFormat="0" applyFill="0" applyAlignment="0" applyProtection="0"/>
    <xf numFmtId="0" fontId="120" fillId="0" borderId="31" applyNumberFormat="0" applyFill="0" applyAlignment="0" applyProtection="0"/>
    <xf numFmtId="0" fontId="120" fillId="0" borderId="31" applyNumberFormat="0" applyFill="0" applyAlignment="0" applyProtection="0"/>
    <xf numFmtId="0" fontId="120" fillId="0" borderId="31" applyNumberFormat="0" applyFill="0" applyAlignment="0" applyProtection="0"/>
    <xf numFmtId="0" fontId="120" fillId="0" borderId="31" applyNumberFormat="0" applyFill="0" applyAlignment="0" applyProtection="0"/>
    <xf numFmtId="191" fontId="121" fillId="0" borderId="3" applyNumberFormat="0" applyFill="0" applyAlignment="0" applyProtection="0"/>
    <xf numFmtId="191" fontId="121" fillId="0" borderId="3" applyNumberFormat="0" applyFill="0" applyAlignment="0" applyProtection="0"/>
    <xf numFmtId="0" fontId="122" fillId="0" borderId="32" applyNumberFormat="0" applyFill="0" applyAlignment="0" applyProtection="0"/>
    <xf numFmtId="0" fontId="120" fillId="0" borderId="31" applyNumberFormat="0" applyFill="0" applyAlignment="0" applyProtection="0"/>
    <xf numFmtId="0" fontId="30" fillId="0" borderId="0"/>
    <xf numFmtId="0" fontId="122" fillId="0" borderId="32" applyNumberFormat="0" applyFill="0" applyAlignment="0" applyProtection="0"/>
    <xf numFmtId="192" fontId="123" fillId="0" borderId="33" applyNumberFormat="0" applyFill="0" applyAlignment="0" applyProtection="0"/>
    <xf numFmtId="0" fontId="124" fillId="0" borderId="3" applyNumberFormat="0" applyFill="0" applyAlignment="0" applyProtection="0"/>
    <xf numFmtId="0" fontId="30" fillId="0" borderId="0"/>
    <xf numFmtId="192" fontId="123" fillId="0" borderId="33" applyNumberFormat="0" applyFill="0" applyAlignment="0" applyProtection="0"/>
    <xf numFmtId="0" fontId="124" fillId="0" borderId="3" applyNumberFormat="0" applyFill="0" applyAlignment="0" applyProtection="0"/>
    <xf numFmtId="0" fontId="30" fillId="0" borderId="0"/>
    <xf numFmtId="0" fontId="124" fillId="0" borderId="3" applyNumberFormat="0" applyFill="0" applyAlignment="0" applyProtection="0"/>
    <xf numFmtId="190" fontId="120" fillId="0" borderId="31" applyNumberFormat="0" applyFill="0" applyAlignment="0" applyProtection="0"/>
    <xf numFmtId="0" fontId="120" fillId="0" borderId="31" applyNumberFormat="0" applyFill="0" applyAlignment="0" applyProtection="0"/>
    <xf numFmtId="0" fontId="30" fillId="0" borderId="0"/>
    <xf numFmtId="0" fontId="125" fillId="0" borderId="3" applyNumberFormat="0" applyFill="0" applyAlignment="0" applyProtection="0"/>
    <xf numFmtId="190" fontId="120" fillId="0" borderId="31" applyNumberFormat="0" applyFill="0" applyAlignment="0" applyProtection="0"/>
    <xf numFmtId="0" fontId="30" fillId="0" borderId="0"/>
    <xf numFmtId="192" fontId="123" fillId="0" borderId="33" applyNumberFormat="0" applyFill="0" applyAlignment="0" applyProtection="0"/>
    <xf numFmtId="190" fontId="120" fillId="0" borderId="31" applyNumberFormat="0" applyFill="0" applyAlignment="0" applyProtection="0"/>
    <xf numFmtId="0" fontId="30" fillId="0" borderId="0"/>
    <xf numFmtId="190" fontId="120" fillId="0" borderId="31" applyNumberFormat="0" applyFill="0" applyAlignment="0" applyProtection="0"/>
    <xf numFmtId="0" fontId="120" fillId="0" borderId="31" applyNumberFormat="0" applyFill="0" applyAlignment="0" applyProtection="0"/>
    <xf numFmtId="190" fontId="120" fillId="0" borderId="31" applyNumberFormat="0" applyFill="0" applyAlignment="0" applyProtection="0"/>
    <xf numFmtId="0" fontId="120" fillId="0" borderId="31" applyNumberFormat="0" applyFill="0" applyAlignment="0" applyProtection="0"/>
    <xf numFmtId="190" fontId="120" fillId="0" borderId="31" applyNumberFormat="0" applyFill="0" applyAlignment="0" applyProtection="0"/>
    <xf numFmtId="0" fontId="122" fillId="0" borderId="34" applyNumberFormat="0" applyFill="0" applyAlignment="0" applyProtection="0"/>
    <xf numFmtId="0" fontId="120" fillId="0" borderId="31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1" fontId="121" fillId="0" borderId="0" applyNumberFormat="0" applyFill="0" applyBorder="0" applyAlignment="0" applyProtection="0"/>
    <xf numFmtId="191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0" fillId="0" borderId="0"/>
    <xf numFmtId="0" fontId="122" fillId="0" borderId="0" applyNumberFormat="0" applyFill="0" applyBorder="0" applyAlignment="0" applyProtection="0"/>
    <xf numFmtId="192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0" fillId="0" borderId="0"/>
    <xf numFmtId="0" fontId="124" fillId="0" borderId="0" applyNumberFormat="0" applyFill="0" applyBorder="0" applyAlignment="0" applyProtection="0"/>
    <xf numFmtId="0" fontId="30" fillId="0" borderId="0"/>
    <xf numFmtId="0" fontId="124" fillId="0" borderId="0" applyNumberFormat="0" applyFill="0" applyBorder="0" applyAlignment="0" applyProtection="0"/>
    <xf numFmtId="19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0" fillId="0" borderId="0"/>
    <xf numFmtId="0" fontId="12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6" fillId="0" borderId="12"/>
    <xf numFmtId="0" fontId="127" fillId="0" borderId="0"/>
    <xf numFmtId="0" fontId="128" fillId="0" borderId="35" applyNumberFormat="0" applyFill="0" applyAlignment="0" applyProtection="0"/>
    <xf numFmtId="196" fontId="129" fillId="0" borderId="0" applyNumberFormat="0" applyFill="0" applyBorder="0" applyAlignment="0" applyProtection="0">
      <alignment vertical="top"/>
      <protection locked="0"/>
    </xf>
    <xf numFmtId="10" fontId="49" fillId="64" borderId="36" applyNumberFormat="0" applyBorder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1" fontId="131" fillId="5" borderId="4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1" fontId="131" fillId="5" borderId="4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2" fillId="5" borderId="4" applyNumberFormat="0" applyAlignment="0" applyProtection="0"/>
    <xf numFmtId="0" fontId="130" fillId="45" borderId="18" applyNumberFormat="0" applyAlignment="0" applyProtection="0"/>
    <xf numFmtId="192" fontId="133" fillId="41" borderId="18" applyNumberFormat="0" applyAlignment="0" applyProtection="0"/>
    <xf numFmtId="0" fontId="132" fillId="5" borderId="4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192" fontId="133" fillId="41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4" fillId="5" borderId="4" applyNumberFormat="0" applyAlignment="0" applyProtection="0"/>
    <xf numFmtId="0" fontId="132" fillId="5" borderId="4" applyNumberFormat="0" applyAlignment="0" applyProtection="0"/>
    <xf numFmtId="192" fontId="133" fillId="41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192" fontId="133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4" fillId="5" borderId="4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19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1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130" fillId="45" borderId="18" applyNumberFormat="0" applyAlignment="0" applyProtection="0"/>
    <xf numFmtId="0" fontId="130" fillId="45" borderId="18" applyNumberFormat="0" applyAlignment="0" applyProtection="0"/>
    <xf numFmtId="0" fontId="30" fillId="0" borderId="0"/>
    <xf numFmtId="0" fontId="30" fillId="0" borderId="0"/>
    <xf numFmtId="41" fontId="135" fillId="0" borderId="0">
      <alignment horizontal="left"/>
    </xf>
    <xf numFmtId="0" fontId="136" fillId="65" borderId="21"/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6" fontId="72" fillId="62" borderId="0">
      <alignment horizontal="left"/>
    </xf>
    <xf numFmtId="0" fontId="30" fillId="0" borderId="0"/>
    <xf numFmtId="192" fontId="72" fillId="62" borderId="0">
      <alignment horizontal="left"/>
    </xf>
    <xf numFmtId="196" fontId="72" fillId="62" borderId="0">
      <alignment horizontal="left"/>
    </xf>
    <xf numFmtId="0" fontId="30" fillId="0" borderId="0"/>
    <xf numFmtId="0" fontId="137" fillId="59" borderId="0">
      <alignment horizontal="left"/>
    </xf>
    <xf numFmtId="0" fontId="137" fillId="59" borderId="0">
      <alignment horizontal="left"/>
    </xf>
    <xf numFmtId="0" fontId="137" fillId="59" borderId="0">
      <alignment horizontal="left"/>
    </xf>
    <xf numFmtId="196" fontId="137" fillId="59" borderId="0">
      <alignment horizontal="left"/>
    </xf>
    <xf numFmtId="0" fontId="30" fillId="0" borderId="0"/>
    <xf numFmtId="0" fontId="137" fillId="59" borderId="0">
      <alignment horizontal="left"/>
    </xf>
    <xf numFmtId="192" fontId="137" fillId="59" borderId="0">
      <alignment horizontal="left"/>
    </xf>
    <xf numFmtId="196" fontId="137" fillId="59" borderId="0">
      <alignment horizontal="left"/>
    </xf>
    <xf numFmtId="0" fontId="30" fillId="0" borderId="0"/>
    <xf numFmtId="0" fontId="49" fillId="33" borderId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138" fillId="0" borderId="37" applyNumberFormat="0" applyFill="0" applyAlignment="0" applyProtection="0"/>
    <xf numFmtId="191" fontId="139" fillId="0" borderId="6" applyNumberFormat="0" applyFill="0" applyAlignment="0" applyProtection="0"/>
    <xf numFmtId="191" fontId="139" fillId="0" borderId="6" applyNumberFormat="0" applyFill="0" applyAlignment="0" applyProtection="0"/>
    <xf numFmtId="0" fontId="140" fillId="0" borderId="38" applyNumberFormat="0" applyFill="0" applyAlignment="0" applyProtection="0"/>
    <xf numFmtId="0" fontId="138" fillId="0" borderId="37" applyNumberFormat="0" applyFill="0" applyAlignment="0" applyProtection="0"/>
    <xf numFmtId="0" fontId="30" fillId="0" borderId="0"/>
    <xf numFmtId="0" fontId="140" fillId="0" borderId="38" applyNumberFormat="0" applyFill="0" applyAlignment="0" applyProtection="0"/>
    <xf numFmtId="192" fontId="141" fillId="0" borderId="37" applyNumberFormat="0" applyFill="0" applyAlignment="0" applyProtection="0"/>
    <xf numFmtId="0" fontId="142" fillId="0" borderId="6" applyNumberFormat="0" applyFill="0" applyAlignment="0" applyProtection="0"/>
    <xf numFmtId="0" fontId="30" fillId="0" borderId="0"/>
    <xf numFmtId="0" fontId="142" fillId="0" borderId="6" applyNumberFormat="0" applyFill="0" applyAlignment="0" applyProtection="0"/>
    <xf numFmtId="0" fontId="30" fillId="0" borderId="0"/>
    <xf numFmtId="0" fontId="142" fillId="0" borderId="6" applyNumberFormat="0" applyFill="0" applyAlignment="0" applyProtection="0"/>
    <xf numFmtId="190" fontId="138" fillId="0" borderId="37" applyNumberFormat="0" applyFill="0" applyAlignment="0" applyProtection="0"/>
    <xf numFmtId="0" fontId="138" fillId="0" borderId="37" applyNumberFormat="0" applyFill="0" applyAlignment="0" applyProtection="0"/>
    <xf numFmtId="0" fontId="30" fillId="0" borderId="0"/>
    <xf numFmtId="0" fontId="143" fillId="0" borderId="6" applyNumberFormat="0" applyFill="0" applyAlignment="0" applyProtection="0"/>
    <xf numFmtId="0" fontId="138" fillId="0" borderId="37" applyNumberFormat="0" applyFill="0" applyAlignment="0" applyProtection="0"/>
    <xf numFmtId="190" fontId="138" fillId="0" borderId="37" applyNumberFormat="0" applyFill="0" applyAlignment="0" applyProtection="0"/>
    <xf numFmtId="0" fontId="138" fillId="0" borderId="37" applyNumberFormat="0" applyFill="0" applyAlignment="0" applyProtection="0"/>
    <xf numFmtId="190" fontId="138" fillId="0" borderId="37" applyNumberFormat="0" applyFill="0" applyAlignment="0" applyProtection="0"/>
    <xf numFmtId="0" fontId="138" fillId="0" borderId="37" applyNumberFormat="0" applyFill="0" applyAlignment="0" applyProtection="0"/>
    <xf numFmtId="190" fontId="138" fillId="0" borderId="37" applyNumberFormat="0" applyFill="0" applyAlignment="0" applyProtection="0"/>
    <xf numFmtId="190" fontId="138" fillId="0" borderId="37" applyNumberFormat="0" applyFill="0" applyAlignment="0" applyProtection="0"/>
    <xf numFmtId="0" fontId="138" fillId="0" borderId="37" applyNumberFormat="0" applyFill="0" applyAlignment="0" applyProtection="0"/>
    <xf numFmtId="209" fontId="49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4" fontId="144" fillId="0" borderId="0" applyFont="0" applyFill="0" applyBorder="0" applyProtection="0">
      <alignment horizontal="right"/>
    </xf>
    <xf numFmtId="0" fontId="45" fillId="0" borderId="0" applyFont="0" applyFill="0" applyBorder="0" applyAlignment="0" applyProtection="0"/>
    <xf numFmtId="215" fontId="49" fillId="33" borderId="0" applyFont="0" applyBorder="0" applyAlignment="0" applyProtection="0">
      <alignment horizontal="right"/>
      <protection hidden="1"/>
    </xf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191" fontId="146" fillId="4" borderId="0" applyNumberFormat="0" applyBorder="0" applyAlignment="0" applyProtection="0"/>
    <xf numFmtId="191" fontId="146" fillId="4" borderId="0" applyNumberFormat="0" applyBorder="0" applyAlignment="0" applyProtection="0"/>
    <xf numFmtId="0" fontId="147" fillId="45" borderId="0" applyNumberFormat="0" applyBorder="0" applyAlignment="0" applyProtection="0"/>
    <xf numFmtId="0" fontId="145" fillId="45" borderId="0" applyNumberFormat="0" applyBorder="0" applyAlignment="0" applyProtection="0"/>
    <xf numFmtId="0" fontId="30" fillId="0" borderId="0"/>
    <xf numFmtId="0" fontId="147" fillId="45" borderId="0" applyNumberFormat="0" applyBorder="0" applyAlignment="0" applyProtection="0"/>
    <xf numFmtId="192" fontId="148" fillId="45" borderId="0" applyNumberFormat="0" applyBorder="0" applyAlignment="0" applyProtection="0"/>
    <xf numFmtId="0" fontId="149" fillId="4" borderId="0" applyNumberFormat="0" applyBorder="0" applyAlignment="0" applyProtection="0"/>
    <xf numFmtId="0" fontId="30" fillId="0" borderId="0"/>
    <xf numFmtId="0" fontId="149" fillId="4" borderId="0" applyNumberFormat="0" applyBorder="0" applyAlignment="0" applyProtection="0"/>
    <xf numFmtId="0" fontId="30" fillId="0" borderId="0"/>
    <xf numFmtId="0" fontId="149" fillId="4" borderId="0" applyNumberFormat="0" applyBorder="0" applyAlignment="0" applyProtection="0"/>
    <xf numFmtId="19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30" fillId="0" borderId="0"/>
    <xf numFmtId="0" fontId="150" fillId="4" borderId="0" applyNumberFormat="0" applyBorder="0" applyAlignment="0" applyProtection="0"/>
    <xf numFmtId="0" fontId="145" fillId="45" borderId="0" applyNumberFormat="0" applyBorder="0" applyAlignment="0" applyProtection="0"/>
    <xf numFmtId="190" fontId="145" fillId="45" borderId="0" applyNumberFormat="0" applyBorder="0" applyAlignment="0" applyProtection="0"/>
    <xf numFmtId="0" fontId="145" fillId="45" borderId="0" applyNumberFormat="0" applyBorder="0" applyAlignment="0" applyProtection="0"/>
    <xf numFmtId="190" fontId="145" fillId="45" borderId="0" applyNumberFormat="0" applyBorder="0" applyAlignment="0" applyProtection="0"/>
    <xf numFmtId="0" fontId="145" fillId="45" borderId="0" applyNumberFormat="0" applyBorder="0" applyAlignment="0" applyProtection="0"/>
    <xf numFmtId="190" fontId="145" fillId="45" borderId="0" applyNumberFormat="0" applyBorder="0" applyAlignment="0" applyProtection="0"/>
    <xf numFmtId="190" fontId="145" fillId="45" borderId="0" applyNumberFormat="0" applyBorder="0" applyAlignment="0" applyProtection="0"/>
    <xf numFmtId="0" fontId="145" fillId="45" borderId="0" applyNumberFormat="0" applyBorder="0" applyAlignment="0" applyProtection="0"/>
    <xf numFmtId="37" fontId="151" fillId="0" borderId="0"/>
    <xf numFmtId="0" fontId="87" fillId="0" borderId="0"/>
    <xf numFmtId="0" fontId="87" fillId="0" borderId="0"/>
    <xf numFmtId="0" fontId="3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38" fontId="49" fillId="0" borderId="0" applyFont="0" applyFill="0" applyBorder="0" applyAlignment="0"/>
    <xf numFmtId="201" fontId="12" fillId="0" borderId="0" applyFont="0" applyFill="0" applyBorder="0" applyAlignment="0"/>
    <xf numFmtId="201" fontId="12" fillId="0" borderId="0" applyFont="0" applyFill="0" applyBorder="0" applyAlignment="0"/>
    <xf numFmtId="40" fontId="49" fillId="0" borderId="0" applyFont="0" applyFill="0" applyBorder="0" applyAlignment="0"/>
    <xf numFmtId="216" fontId="49" fillId="0" borderId="0" applyFont="0" applyFill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192" fontId="12" fillId="0" borderId="0"/>
    <xf numFmtId="0" fontId="12" fillId="0" borderId="0"/>
    <xf numFmtId="196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196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30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12" fillId="0" borderId="0"/>
    <xf numFmtId="0" fontId="25" fillId="0" borderId="0"/>
    <xf numFmtId="38" fontId="12" fillId="0" borderId="0"/>
    <xf numFmtId="0" fontId="152" fillId="0" borderId="0"/>
    <xf numFmtId="0" fontId="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5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190" fontId="1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190" fontId="1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190" fontId="12" fillId="0" borderId="0"/>
    <xf numFmtId="0" fontId="30" fillId="0" borderId="0"/>
    <xf numFmtId="190" fontId="12" fillId="0" borderId="0"/>
    <xf numFmtId="0" fontId="12" fillId="0" borderId="0"/>
    <xf numFmtId="191" fontId="12" fillId="0" borderId="0"/>
    <xf numFmtId="191" fontId="12" fillId="0" borderId="0"/>
    <xf numFmtId="0" fontId="14" fillId="0" borderId="0"/>
    <xf numFmtId="0" fontId="83" fillId="0" borderId="0"/>
    <xf numFmtId="0" fontId="83" fillId="0" borderId="0"/>
    <xf numFmtId="0" fontId="83" fillId="0" borderId="0"/>
    <xf numFmtId="0" fontId="30" fillId="0" borderId="0"/>
    <xf numFmtId="196" fontId="12" fillId="0" borderId="0"/>
    <xf numFmtId="0" fontId="83" fillId="0" borderId="0"/>
    <xf numFmtId="0" fontId="30" fillId="0" borderId="0"/>
    <xf numFmtId="41" fontId="14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192" fontId="12" fillId="0" borderId="0"/>
    <xf numFmtId="190" fontId="12" fillId="0" borderId="0"/>
    <xf numFmtId="0" fontId="30" fillId="0" borderId="0"/>
    <xf numFmtId="190" fontId="12" fillId="0" borderId="0"/>
    <xf numFmtId="190" fontId="12" fillId="0" borderId="0"/>
    <xf numFmtId="0" fontId="30" fillId="0" borderId="0"/>
    <xf numFmtId="190" fontId="12" fillId="0" borderId="0"/>
    <xf numFmtId="190" fontId="12" fillId="0" borderId="0"/>
    <xf numFmtId="0" fontId="30" fillId="0" borderId="0"/>
    <xf numFmtId="190" fontId="12" fillId="0" borderId="0"/>
    <xf numFmtId="0" fontId="30" fillId="0" borderId="0"/>
    <xf numFmtId="0" fontId="12" fillId="0" borderId="0"/>
    <xf numFmtId="19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83" fillId="0" borderId="0"/>
    <xf numFmtId="0" fontId="83" fillId="0" borderId="0"/>
    <xf numFmtId="0" fontId="30" fillId="0" borderId="0"/>
    <xf numFmtId="0" fontId="83" fillId="0" borderId="0"/>
    <xf numFmtId="0" fontId="12" fillId="0" borderId="0"/>
    <xf numFmtId="192" fontId="12" fillId="0" borderId="0"/>
    <xf numFmtId="19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190" fontId="12" fillId="0" borderId="0"/>
    <xf numFmtId="0" fontId="30" fillId="0" borderId="0"/>
    <xf numFmtId="0" fontId="30" fillId="0" borderId="0"/>
    <xf numFmtId="0" fontId="12" fillId="0" borderId="0"/>
    <xf numFmtId="190" fontId="12" fillId="0" borderId="0"/>
    <xf numFmtId="190" fontId="12" fillId="0" borderId="0"/>
    <xf numFmtId="0" fontId="30" fillId="0" borderId="0"/>
    <xf numFmtId="0" fontId="12" fillId="0" borderId="0"/>
    <xf numFmtId="0" fontId="30" fillId="0" borderId="0"/>
    <xf numFmtId="0" fontId="30" fillId="0" borderId="0"/>
    <xf numFmtId="190" fontId="12" fillId="0" borderId="0"/>
    <xf numFmtId="190" fontId="12" fillId="0" borderId="0"/>
    <xf numFmtId="0" fontId="30" fillId="0" borderId="0"/>
    <xf numFmtId="0" fontId="30" fillId="0" borderId="0"/>
    <xf numFmtId="190" fontId="12" fillId="0" borderId="0"/>
    <xf numFmtId="190" fontId="12" fillId="0" borderId="0"/>
    <xf numFmtId="0" fontId="30" fillId="0" borderId="0"/>
    <xf numFmtId="190" fontId="12" fillId="0" borderId="0"/>
    <xf numFmtId="0" fontId="30" fillId="0" borderId="0"/>
    <xf numFmtId="0" fontId="12" fillId="0" borderId="0"/>
    <xf numFmtId="0" fontId="12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6" fontId="12" fillId="0" borderId="0"/>
    <xf numFmtId="0" fontId="12" fillId="0" borderId="0"/>
    <xf numFmtId="217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0" fontId="12" fillId="0" borderId="0"/>
    <xf numFmtId="0" fontId="30" fillId="0" borderId="0"/>
    <xf numFmtId="0" fontId="30" fillId="0" borderId="0"/>
    <xf numFmtId="0" fontId="30" fillId="0" borderId="0"/>
    <xf numFmtId="192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218" fontId="12" fillId="0" borderId="0"/>
    <xf numFmtId="218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218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38" fontId="12" fillId="0" borderId="0"/>
    <xf numFmtId="0" fontId="30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38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5" fillId="0" borderId="0"/>
    <xf numFmtId="190" fontId="25" fillId="0" borderId="0"/>
    <xf numFmtId="0" fontId="12" fillId="0" borderId="0"/>
    <xf numFmtId="0" fontId="12" fillId="0" borderId="0"/>
    <xf numFmtId="190" fontId="25" fillId="0" borderId="0"/>
    <xf numFmtId="0" fontId="12" fillId="0" borderId="0" applyNumberFormat="0" applyFill="0" applyBorder="0" applyAlignment="0" applyProtection="0"/>
    <xf numFmtId="190" fontId="25" fillId="0" borderId="0"/>
    <xf numFmtId="0" fontId="12" fillId="0" borderId="0" applyNumberFormat="0" applyFill="0" applyBorder="0" applyAlignment="0" applyProtection="0"/>
    <xf numFmtId="190" fontId="25" fillId="0" borderId="0"/>
    <xf numFmtId="0" fontId="12" fillId="0" borderId="0" applyNumberFormat="0" applyFill="0" applyBorder="0" applyAlignment="0" applyProtection="0"/>
    <xf numFmtId="190" fontId="25" fillId="0" borderId="0"/>
    <xf numFmtId="191" fontId="31" fillId="0" borderId="0"/>
    <xf numFmtId="191" fontId="31" fillId="0" borderId="0"/>
    <xf numFmtId="0" fontId="14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4" fillId="0" borderId="0"/>
    <xf numFmtId="192" fontId="12" fillId="0" borderId="0"/>
    <xf numFmtId="190" fontId="12" fillId="0" borderId="0"/>
    <xf numFmtId="0" fontId="12" fillId="0" borderId="0" applyNumberFormat="0" applyFill="0" applyBorder="0" applyAlignment="0" applyProtection="0"/>
    <xf numFmtId="0" fontId="14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12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31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12" fillId="0" borderId="0"/>
    <xf numFmtId="190" fontId="25" fillId="0" borderId="0"/>
    <xf numFmtId="0" fontId="12" fillId="0" borderId="0" applyNumberFormat="0" applyFill="0" applyBorder="0" applyAlignment="0" applyProtection="0"/>
    <xf numFmtId="0" fontId="30" fillId="0" borderId="0"/>
    <xf numFmtId="0" fontId="9" fillId="0" borderId="0"/>
    <xf numFmtId="19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190" fontId="25" fillId="0" borderId="0"/>
    <xf numFmtId="0" fontId="30" fillId="0" borderId="0"/>
    <xf numFmtId="0" fontId="29" fillId="0" borderId="0"/>
    <xf numFmtId="190" fontId="25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190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90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190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190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53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80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37" fontId="63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54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30" fillId="0" borderId="0"/>
    <xf numFmtId="0" fontId="29" fillId="0" borderId="0"/>
    <xf numFmtId="217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30" fillId="0" borderId="0"/>
    <xf numFmtId="37" fontId="63" fillId="0" borderId="0"/>
    <xf numFmtId="0" fontId="29" fillId="0" borderId="0"/>
    <xf numFmtId="37" fontId="63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0" fontId="12" fillId="0" borderId="0"/>
    <xf numFmtId="217" fontId="29" fillId="0" borderId="0"/>
    <xf numFmtId="190" fontId="29" fillId="0" borderId="0"/>
    <xf numFmtId="190" fontId="29" fillId="0" borderId="0"/>
    <xf numFmtId="217" fontId="29" fillId="0" borderId="0"/>
    <xf numFmtId="190" fontId="29" fillId="0" borderId="0"/>
    <xf numFmtId="217" fontId="29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217" fontId="29" fillId="0" borderId="0"/>
    <xf numFmtId="190" fontId="29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217" fontId="29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190" fontId="29" fillId="0" borderId="0"/>
    <xf numFmtId="190" fontId="29" fillId="0" borderId="0"/>
    <xf numFmtId="190" fontId="29" fillId="0" borderId="0"/>
    <xf numFmtId="0" fontId="30" fillId="0" borderId="0"/>
    <xf numFmtId="0" fontId="30" fillId="0" borderId="0"/>
    <xf numFmtId="217" fontId="29" fillId="0" borderId="0"/>
    <xf numFmtId="217" fontId="29" fillId="0" borderId="0"/>
    <xf numFmtId="217" fontId="29" fillId="0" borderId="0"/>
    <xf numFmtId="217" fontId="29" fillId="0" borderId="0"/>
    <xf numFmtId="217" fontId="29" fillId="0" borderId="0"/>
    <xf numFmtId="0" fontId="30" fillId="0" borderId="0"/>
    <xf numFmtId="217" fontId="29" fillId="0" borderId="0"/>
    <xf numFmtId="0" fontId="30" fillId="0" borderId="0"/>
    <xf numFmtId="217" fontId="29" fillId="0" borderId="0"/>
    <xf numFmtId="217" fontId="29" fillId="0" borderId="0"/>
    <xf numFmtId="0" fontId="30" fillId="0" borderId="0"/>
    <xf numFmtId="217" fontId="29" fillId="0" borderId="0"/>
    <xf numFmtId="190" fontId="12" fillId="0" borderId="0"/>
    <xf numFmtId="0" fontId="30" fillId="0" borderId="0"/>
    <xf numFmtId="217" fontId="29" fillId="0" borderId="0"/>
    <xf numFmtId="217" fontId="29" fillId="0" borderId="0"/>
    <xf numFmtId="217" fontId="29" fillId="0" borderId="0"/>
    <xf numFmtId="0" fontId="30" fillId="0" borderId="0"/>
    <xf numFmtId="217" fontId="29" fillId="0" borderId="0"/>
    <xf numFmtId="0" fontId="30" fillId="0" borderId="0"/>
    <xf numFmtId="217" fontId="29" fillId="0" borderId="0"/>
    <xf numFmtId="217" fontId="29" fillId="0" borderId="0"/>
    <xf numFmtId="0" fontId="30" fillId="0" borderId="0"/>
    <xf numFmtId="217" fontId="29" fillId="0" borderId="0"/>
    <xf numFmtId="191" fontId="31" fillId="0" borderId="0"/>
    <xf numFmtId="0" fontId="30" fillId="0" borderId="0"/>
    <xf numFmtId="217" fontId="29" fillId="0" borderId="0"/>
    <xf numFmtId="217" fontId="29" fillId="0" borderId="0"/>
    <xf numFmtId="217" fontId="29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12" fillId="0" borderId="0"/>
    <xf numFmtId="0" fontId="30" fillId="0" borderId="0"/>
    <xf numFmtId="217" fontId="29" fillId="0" borderId="0"/>
    <xf numFmtId="217" fontId="29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0" fontId="12" fillId="0" borderId="0" applyNumberFormat="0" applyFill="0" applyBorder="0" applyAlignment="0" applyProtection="0"/>
    <xf numFmtId="190" fontId="12" fillId="0" borderId="0"/>
    <xf numFmtId="0" fontId="30" fillId="0" borderId="0"/>
    <xf numFmtId="217" fontId="29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0" fontId="29" fillId="0" borderId="0"/>
    <xf numFmtId="0" fontId="30" fillId="0" borderId="0"/>
    <xf numFmtId="217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192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37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5" fillId="0" borderId="0"/>
    <xf numFmtId="0" fontId="12" fillId="0" borderId="0"/>
    <xf numFmtId="37" fontId="63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194" fontId="63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6" fontId="12" fillId="0" borderId="0"/>
    <xf numFmtId="0" fontId="56" fillId="0" borderId="0"/>
    <xf numFmtId="192" fontId="29" fillId="0" borderId="0"/>
    <xf numFmtId="191" fontId="31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0" fontId="12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1" fontId="31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0" fontId="33" fillId="0" borderId="0"/>
    <xf numFmtId="192" fontId="29" fillId="0" borderId="0"/>
    <xf numFmtId="191" fontId="31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0" fontId="12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7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19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91" fontId="31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3" fillId="0" borderId="0"/>
    <xf numFmtId="0" fontId="30" fillId="0" borderId="0"/>
    <xf numFmtId="0" fontId="30" fillId="0" borderId="0"/>
    <xf numFmtId="0" fontId="30" fillId="0" borderId="0"/>
    <xf numFmtId="0" fontId="83" fillId="0" borderId="0"/>
    <xf numFmtId="0" fontId="12" fillId="0" borderId="0" applyNumberFormat="0" applyFill="0" applyBorder="0" applyAlignment="0" applyProtection="0"/>
    <xf numFmtId="0" fontId="83" fillId="0" borderId="0"/>
    <xf numFmtId="0" fontId="12" fillId="0" borderId="0" applyNumberFormat="0" applyFill="0" applyBorder="0" applyAlignment="0" applyProtection="0"/>
    <xf numFmtId="37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12" fillId="0" borderId="0"/>
    <xf numFmtId="37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7" fontId="63" fillId="0" borderId="0"/>
    <xf numFmtId="0" fontId="12" fillId="0" borderId="0" applyNumberFormat="0" applyFill="0" applyBorder="0" applyAlignment="0" applyProtection="0"/>
    <xf numFmtId="0" fontId="155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3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201" fontId="90" fillId="0" borderId="0" applyNumberFormat="0" applyFill="0" applyBorder="0" applyAlignment="0" applyProtection="0"/>
    <xf numFmtId="219" fontId="49" fillId="0" borderId="0" applyFont="0" applyFill="0" applyBorder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39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15" fillId="39" borderId="39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2" fillId="39" borderId="18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33" fillId="8" borderId="8" applyNumberFormat="0" applyFont="0" applyAlignment="0" applyProtection="0"/>
    <xf numFmtId="0" fontId="1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2" fillId="39" borderId="18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0" fontId="32" fillId="39" borderId="39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2" fillId="39" borderId="18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0" fontId="32" fillId="39" borderId="39" applyNumberFormat="0" applyFont="0" applyAlignment="0" applyProtection="0"/>
    <xf numFmtId="0" fontId="29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33" fillId="8" borderId="8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2" fillId="39" borderId="18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191" fontId="32" fillId="8" borderId="8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2" fillId="39" borderId="39" applyNumberFormat="0" applyFont="0" applyAlignment="0" applyProtection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29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0" fontId="14" fillId="39" borderId="39" applyNumberFormat="0" applyFont="0" applyAlignment="0" applyProtection="0"/>
    <xf numFmtId="0" fontId="29" fillId="0" borderId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14" fillId="39" borderId="39" applyNumberFormat="0" applyFont="0" applyAlignment="0" applyProtection="0"/>
    <xf numFmtId="0" fontId="14" fillId="39" borderId="39" applyNumberFormat="0" applyFont="0" applyAlignment="0" applyProtection="0"/>
    <xf numFmtId="0" fontId="30" fillId="0" borderId="0"/>
    <xf numFmtId="0" fontId="30" fillId="0" borderId="0"/>
    <xf numFmtId="43" fontId="133" fillId="0" borderId="0"/>
    <xf numFmtId="220" fontId="49" fillId="0" borderId="0" applyFont="0" applyFill="0" applyBorder="0" applyAlignment="0" applyProtection="0"/>
    <xf numFmtId="194" fontId="48" fillId="0" borderId="0" applyProtection="0"/>
    <xf numFmtId="221" fontId="156" fillId="0" borderId="0"/>
    <xf numFmtId="222" fontId="49" fillId="0" borderId="0" applyFont="0" applyFill="0" applyBorder="0" applyAlignment="0" applyProtection="0"/>
    <xf numFmtId="0" fontId="157" fillId="42" borderId="40" applyNumberFormat="0" applyAlignment="0" applyProtection="0"/>
    <xf numFmtId="0" fontId="157" fillId="42" borderId="40" applyNumberFormat="0" applyAlignment="0" applyProtection="0"/>
    <xf numFmtId="0" fontId="157" fillId="42" borderId="40" applyNumberFormat="0" applyAlignment="0" applyProtection="0"/>
    <xf numFmtId="0" fontId="157" fillId="42" borderId="40" applyNumberFormat="0" applyAlignment="0" applyProtection="0"/>
    <xf numFmtId="0" fontId="157" fillId="42" borderId="40" applyNumberFormat="0" applyAlignment="0" applyProtection="0"/>
    <xf numFmtId="191" fontId="158" fillId="6" borderId="5" applyNumberFormat="0" applyAlignment="0" applyProtection="0"/>
    <xf numFmtId="191" fontId="158" fillId="6" borderId="5" applyNumberFormat="0" applyAlignment="0" applyProtection="0"/>
    <xf numFmtId="0" fontId="157" fillId="59" borderId="40" applyNumberFormat="0" applyAlignment="0" applyProtection="0"/>
    <xf numFmtId="0" fontId="157" fillId="42" borderId="40" applyNumberFormat="0" applyAlignment="0" applyProtection="0"/>
    <xf numFmtId="0" fontId="30" fillId="0" borderId="0"/>
    <xf numFmtId="0" fontId="157" fillId="59" borderId="40" applyNumberFormat="0" applyAlignment="0" applyProtection="0"/>
    <xf numFmtId="0" fontId="157" fillId="59" borderId="40" applyNumberFormat="0" applyAlignment="0" applyProtection="0"/>
    <xf numFmtId="0" fontId="29" fillId="0" borderId="0"/>
    <xf numFmtId="0" fontId="159" fillId="6" borderId="5" applyNumberFormat="0" applyAlignment="0" applyProtection="0"/>
    <xf numFmtId="0" fontId="30" fillId="0" borderId="0"/>
    <xf numFmtId="0" fontId="157" fillId="59" borderId="40" applyNumberFormat="0" applyAlignment="0" applyProtection="0"/>
    <xf numFmtId="0" fontId="157" fillId="59" borderId="40" applyNumberFormat="0" applyAlignment="0" applyProtection="0"/>
    <xf numFmtId="0" fontId="30" fillId="0" borderId="0"/>
    <xf numFmtId="0" fontId="157" fillId="59" borderId="40" applyNumberFormat="0" applyAlignment="0" applyProtection="0"/>
    <xf numFmtId="0" fontId="157" fillId="59" borderId="40" applyNumberFormat="0" applyAlignment="0" applyProtection="0"/>
    <xf numFmtId="0" fontId="30" fillId="0" borderId="0"/>
    <xf numFmtId="0" fontId="157" fillId="59" borderId="40" applyNumberFormat="0" applyAlignment="0" applyProtection="0"/>
    <xf numFmtId="0" fontId="157" fillId="59" borderId="40" applyNumberFormat="0" applyAlignment="0" applyProtection="0"/>
    <xf numFmtId="0" fontId="30" fillId="0" borderId="0"/>
    <xf numFmtId="0" fontId="157" fillId="59" borderId="40" applyNumberFormat="0" applyAlignment="0" applyProtection="0"/>
    <xf numFmtId="0" fontId="157" fillId="59" borderId="40" applyNumberFormat="0" applyAlignment="0" applyProtection="0"/>
    <xf numFmtId="0" fontId="30" fillId="0" borderId="0"/>
    <xf numFmtId="0" fontId="157" fillId="59" borderId="40" applyNumberFormat="0" applyAlignment="0" applyProtection="0"/>
    <xf numFmtId="0" fontId="29" fillId="0" borderId="0"/>
    <xf numFmtId="0" fontId="159" fillId="6" borderId="5" applyNumberFormat="0" applyAlignment="0" applyProtection="0"/>
    <xf numFmtId="0" fontId="30" fillId="0" borderId="0"/>
    <xf numFmtId="0" fontId="159" fillId="6" borderId="5" applyNumberFormat="0" applyAlignment="0" applyProtection="0"/>
    <xf numFmtId="0" fontId="29" fillId="0" borderId="0"/>
    <xf numFmtId="190" fontId="157" fillId="42" borderId="40" applyNumberFormat="0" applyAlignment="0" applyProtection="0"/>
    <xf numFmtId="0" fontId="30" fillId="0" borderId="0"/>
    <xf numFmtId="0" fontId="160" fillId="6" borderId="5" applyNumberFormat="0" applyAlignment="0" applyProtection="0"/>
    <xf numFmtId="0" fontId="157" fillId="42" borderId="40" applyNumberFormat="0" applyAlignment="0" applyProtection="0"/>
    <xf numFmtId="190" fontId="157" fillId="42" borderId="40" applyNumberFormat="0" applyAlignment="0" applyProtection="0"/>
    <xf numFmtId="0" fontId="157" fillId="42" borderId="40" applyNumberFormat="0" applyAlignment="0" applyProtection="0"/>
    <xf numFmtId="190" fontId="157" fillId="42" borderId="40" applyNumberFormat="0" applyAlignment="0" applyProtection="0"/>
    <xf numFmtId="0" fontId="157" fillId="42" borderId="40" applyNumberFormat="0" applyAlignment="0" applyProtection="0"/>
    <xf numFmtId="190" fontId="157" fillId="42" borderId="40" applyNumberFormat="0" applyAlignment="0" applyProtection="0"/>
    <xf numFmtId="190" fontId="157" fillId="42" borderId="40" applyNumberFormat="0" applyAlignment="0" applyProtection="0"/>
    <xf numFmtId="0" fontId="157" fillId="42" borderId="40" applyNumberFormat="0" applyAlignment="0" applyProtection="0"/>
    <xf numFmtId="4" fontId="161" fillId="66" borderId="0">
      <alignment horizontal="right"/>
    </xf>
    <xf numFmtId="223" fontId="161" fillId="59" borderId="0">
      <alignment horizontal="right"/>
    </xf>
    <xf numFmtId="4" fontId="161" fillId="66" borderId="0">
      <alignment horizontal="right"/>
    </xf>
    <xf numFmtId="40" fontId="162" fillId="66" borderId="0">
      <alignment horizontal="right"/>
    </xf>
    <xf numFmtId="40" fontId="162" fillId="66" borderId="0">
      <alignment horizontal="right"/>
    </xf>
    <xf numFmtId="223" fontId="161" fillId="59" borderId="0">
      <alignment horizontal="right"/>
    </xf>
    <xf numFmtId="223" fontId="161" fillId="59" borderId="0">
      <alignment horizontal="right"/>
    </xf>
    <xf numFmtId="223" fontId="161" fillId="59" borderId="0">
      <alignment horizontal="right"/>
    </xf>
    <xf numFmtId="40" fontId="162" fillId="66" borderId="0">
      <alignment horizontal="right"/>
    </xf>
    <xf numFmtId="0" fontId="30" fillId="0" borderId="0"/>
    <xf numFmtId="4" fontId="161" fillId="66" borderId="0">
      <alignment horizontal="right"/>
    </xf>
    <xf numFmtId="40" fontId="162" fillId="66" borderId="0">
      <alignment horizontal="right"/>
    </xf>
    <xf numFmtId="40" fontId="162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0" fontId="30" fillId="0" borderId="0"/>
    <xf numFmtId="223" fontId="161" fillId="59" borderId="0">
      <alignment horizontal="right"/>
    </xf>
    <xf numFmtId="223" fontId="161" fillId="59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0" fontId="30" fillId="0" borderId="0"/>
    <xf numFmtId="0" fontId="29" fillId="0" borderId="0"/>
    <xf numFmtId="223" fontId="161" fillId="59" borderId="0">
      <alignment horizontal="right"/>
    </xf>
    <xf numFmtId="223" fontId="161" fillId="59" borderId="0">
      <alignment horizontal="right"/>
    </xf>
    <xf numFmtId="223" fontId="161" fillId="59" borderId="0">
      <alignment horizontal="right"/>
    </xf>
    <xf numFmtId="223" fontId="161" fillId="59" borderId="0">
      <alignment horizontal="right"/>
    </xf>
    <xf numFmtId="223" fontId="161" fillId="59" borderId="0">
      <alignment horizontal="right"/>
    </xf>
    <xf numFmtId="40" fontId="162" fillId="66" borderId="0">
      <alignment horizontal="right"/>
    </xf>
    <xf numFmtId="0" fontId="163" fillId="66" borderId="0">
      <alignment horizontal="center" vertical="center"/>
    </xf>
    <xf numFmtId="0" fontId="163" fillId="65" borderId="0">
      <alignment horizontal="center"/>
    </xf>
    <xf numFmtId="0" fontId="163" fillId="65" borderId="0">
      <alignment horizontal="center"/>
    </xf>
    <xf numFmtId="196" fontId="163" fillId="65" borderId="0">
      <alignment horizontal="center"/>
    </xf>
    <xf numFmtId="0" fontId="30" fillId="0" borderId="0"/>
    <xf numFmtId="0" fontId="163" fillId="66" borderId="0">
      <alignment horizontal="center" vertical="center"/>
    </xf>
    <xf numFmtId="0" fontId="164" fillId="66" borderId="0">
      <alignment horizontal="right"/>
    </xf>
    <xf numFmtId="0" fontId="29" fillId="0" borderId="0"/>
    <xf numFmtId="0" fontId="163" fillId="65" borderId="0">
      <alignment horizontal="center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30" fillId="0" borderId="0"/>
    <xf numFmtId="0" fontId="163" fillId="65" borderId="0">
      <alignment horizontal="center"/>
    </xf>
    <xf numFmtId="196" fontId="163" fillId="65" borderId="0">
      <alignment horizontal="center"/>
    </xf>
    <xf numFmtId="0" fontId="30" fillId="0" borderId="0"/>
    <xf numFmtId="0" fontId="164" fillId="66" borderId="0">
      <alignment horizontal="right"/>
    </xf>
    <xf numFmtId="0" fontId="164" fillId="66" borderId="0">
      <alignment horizontal="right"/>
    </xf>
    <xf numFmtId="0" fontId="163" fillId="66" borderId="0">
      <alignment horizontal="center" vertical="center"/>
    </xf>
    <xf numFmtId="0" fontId="30" fillId="0" borderId="0"/>
    <xf numFmtId="0" fontId="163" fillId="65" borderId="0">
      <alignment horizontal="center"/>
    </xf>
    <xf numFmtId="0" fontId="163" fillId="66" borderId="0">
      <alignment horizontal="center" vertical="center"/>
    </xf>
    <xf numFmtId="0" fontId="30" fillId="0" borderId="0"/>
    <xf numFmtId="0" fontId="29" fillId="0" borderId="0"/>
    <xf numFmtId="0" fontId="163" fillId="66" borderId="0">
      <alignment horizontal="center" vertical="center"/>
    </xf>
    <xf numFmtId="0" fontId="30" fillId="0" borderId="0"/>
    <xf numFmtId="0" fontId="163" fillId="66" borderId="0">
      <alignment horizontal="center" vertical="center"/>
    </xf>
    <xf numFmtId="0" fontId="163" fillId="66" borderId="0">
      <alignment horizontal="center" vertical="center"/>
    </xf>
    <xf numFmtId="0" fontId="163" fillId="66" borderId="0">
      <alignment horizontal="center" vertical="center"/>
    </xf>
    <xf numFmtId="191" fontId="163" fillId="66" borderId="0">
      <alignment horizontal="center" vertical="center"/>
    </xf>
    <xf numFmtId="191" fontId="163" fillId="66" borderId="0">
      <alignment horizontal="center" vertical="center"/>
    </xf>
    <xf numFmtId="0" fontId="164" fillId="66" borderId="0">
      <alignment horizontal="right"/>
    </xf>
    <xf numFmtId="0" fontId="137" fillId="66" borderId="20"/>
    <xf numFmtId="0" fontId="72" fillId="67" borderId="0"/>
    <xf numFmtId="0" fontId="72" fillId="67" borderId="0"/>
    <xf numFmtId="196" fontId="72" fillId="67" borderId="0"/>
    <xf numFmtId="0" fontId="30" fillId="0" borderId="0"/>
    <xf numFmtId="0" fontId="137" fillId="66" borderId="20"/>
    <xf numFmtId="0" fontId="165" fillId="66" borderId="20"/>
    <xf numFmtId="0" fontId="137" fillId="66" borderId="20"/>
    <xf numFmtId="190" fontId="165" fillId="66" borderId="20"/>
    <xf numFmtId="0" fontId="137" fillId="66" borderId="20"/>
    <xf numFmtId="0" fontId="30" fillId="0" borderId="0"/>
    <xf numFmtId="0" fontId="29" fillId="0" borderId="0"/>
    <xf numFmtId="0" fontId="72" fillId="67" borderId="0"/>
    <xf numFmtId="0" fontId="165" fillId="66" borderId="20"/>
    <xf numFmtId="0" fontId="165" fillId="66" borderId="20"/>
    <xf numFmtId="0" fontId="165" fillId="66" borderId="20"/>
    <xf numFmtId="0" fontId="165" fillId="66" borderId="20"/>
    <xf numFmtId="0" fontId="165" fillId="66" borderId="20"/>
    <xf numFmtId="0" fontId="30" fillId="0" borderId="0"/>
    <xf numFmtId="0" fontId="72" fillId="67" borderId="0"/>
    <xf numFmtId="190" fontId="165" fillId="66" borderId="20"/>
    <xf numFmtId="0" fontId="165" fillId="66" borderId="20"/>
    <xf numFmtId="0" fontId="165" fillId="66" borderId="20"/>
    <xf numFmtId="0" fontId="30" fillId="0" borderId="0"/>
    <xf numFmtId="0" fontId="72" fillId="67" borderId="0"/>
    <xf numFmtId="0" fontId="137" fillId="66" borderId="20"/>
    <xf numFmtId="0" fontId="30" fillId="0" borderId="0"/>
    <xf numFmtId="0" fontId="29" fillId="0" borderId="0"/>
    <xf numFmtId="0" fontId="137" fillId="66" borderId="20"/>
    <xf numFmtId="0" fontId="30" fillId="0" borderId="0"/>
    <xf numFmtId="0" fontId="137" fillId="66" borderId="20"/>
    <xf numFmtId="0" fontId="137" fillId="66" borderId="20"/>
    <xf numFmtId="0" fontId="137" fillId="66" borderId="20"/>
    <xf numFmtId="191" fontId="137" fillId="66" borderId="20"/>
    <xf numFmtId="191" fontId="137" fillId="66" borderId="20"/>
    <xf numFmtId="0" fontId="165" fillId="66" borderId="20"/>
    <xf numFmtId="0" fontId="163" fillId="66" borderId="0" applyBorder="0">
      <alignment horizontal="centerContinuous"/>
    </xf>
    <xf numFmtId="0" fontId="166" fillId="59" borderId="0" applyBorder="0">
      <alignment horizontal="centerContinuous"/>
    </xf>
    <xf numFmtId="0" fontId="166" fillId="59" borderId="0" applyBorder="0">
      <alignment horizontal="centerContinuous"/>
    </xf>
    <xf numFmtId="196" fontId="166" fillId="59" borderId="0" applyBorder="0">
      <alignment horizontal="centerContinuous"/>
    </xf>
    <xf numFmtId="0" fontId="30" fillId="0" borderId="0"/>
    <xf numFmtId="0" fontId="163" fillId="66" borderId="0" applyBorder="0">
      <alignment horizontal="centerContinuous"/>
    </xf>
    <xf numFmtId="0" fontId="165" fillId="0" borderId="0" applyBorder="0">
      <alignment horizontal="centerContinuous"/>
    </xf>
    <xf numFmtId="0" fontId="29" fillId="0" borderId="0"/>
    <xf numFmtId="0" fontId="166" fillId="59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30" fillId="0" borderId="0"/>
    <xf numFmtId="0" fontId="166" fillId="59" borderId="0" applyBorder="0">
      <alignment horizontal="centerContinuous"/>
    </xf>
    <xf numFmtId="196" fontId="166" fillId="59" borderId="0" applyBorder="0">
      <alignment horizontal="centerContinuous"/>
    </xf>
    <xf numFmtId="0" fontId="30" fillId="0" borderId="0"/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3" fillId="66" borderId="0" applyBorder="0">
      <alignment horizontal="centerContinuous"/>
    </xf>
    <xf numFmtId="0" fontId="30" fillId="0" borderId="0"/>
    <xf numFmtId="0" fontId="166" fillId="59" borderId="0" applyBorder="0">
      <alignment horizontal="centerContinuous"/>
    </xf>
    <xf numFmtId="0" fontId="163" fillId="66" borderId="0" applyBorder="0">
      <alignment horizontal="centerContinuous"/>
    </xf>
    <xf numFmtId="0" fontId="30" fillId="0" borderId="0"/>
    <xf numFmtId="0" fontId="29" fillId="0" borderId="0"/>
    <xf numFmtId="0" fontId="163" fillId="66" borderId="0" applyBorder="0">
      <alignment horizontal="centerContinuous"/>
    </xf>
    <xf numFmtId="0" fontId="30" fillId="0" borderId="0"/>
    <xf numFmtId="0" fontId="163" fillId="66" borderId="0" applyBorder="0">
      <alignment horizontal="centerContinuous"/>
    </xf>
    <xf numFmtId="0" fontId="163" fillId="66" borderId="0" applyBorder="0">
      <alignment horizontal="centerContinuous"/>
    </xf>
    <xf numFmtId="0" fontId="163" fillId="66" borderId="0" applyBorder="0">
      <alignment horizontal="centerContinuous"/>
    </xf>
    <xf numFmtId="191" fontId="163" fillId="66" borderId="0" applyBorder="0">
      <alignment horizontal="centerContinuous"/>
    </xf>
    <xf numFmtId="191" fontId="163" fillId="66" borderId="0" applyBorder="0">
      <alignment horizontal="centerContinuous"/>
    </xf>
    <xf numFmtId="0" fontId="165" fillId="0" borderId="0" applyBorder="0">
      <alignment horizontal="centerContinuous"/>
    </xf>
    <xf numFmtId="0" fontId="167" fillId="66" borderId="0" applyBorder="0">
      <alignment horizontal="centerContinuous"/>
    </xf>
    <xf numFmtId="0" fontId="168" fillId="67" borderId="0" applyBorder="0">
      <alignment horizontal="centerContinuous"/>
    </xf>
    <xf numFmtId="0" fontId="168" fillId="67" borderId="0" applyBorder="0">
      <alignment horizontal="centerContinuous"/>
    </xf>
    <xf numFmtId="196" fontId="168" fillId="67" borderId="0" applyBorder="0">
      <alignment horizontal="centerContinuous"/>
    </xf>
    <xf numFmtId="0" fontId="30" fillId="0" borderId="0"/>
    <xf numFmtId="0" fontId="169" fillId="67" borderId="0" applyBorder="0">
      <alignment horizontal="centerContinuous"/>
    </xf>
    <xf numFmtId="0" fontId="167" fillId="66" borderId="0" applyBorder="0">
      <alignment horizontal="centerContinuous"/>
    </xf>
    <xf numFmtId="0" fontId="170" fillId="0" borderId="0" applyBorder="0">
      <alignment horizontal="centerContinuous"/>
    </xf>
    <xf numFmtId="0" fontId="29" fillId="0" borderId="0"/>
    <xf numFmtId="0" fontId="168" fillId="67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30" fillId="0" borderId="0"/>
    <xf numFmtId="0" fontId="168" fillId="67" borderId="0" applyBorder="0">
      <alignment horizontal="centerContinuous"/>
    </xf>
    <xf numFmtId="196" fontId="168" fillId="67" borderId="0" applyBorder="0">
      <alignment horizontal="centerContinuous"/>
    </xf>
    <xf numFmtId="0" fontId="30" fillId="0" borderId="0"/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67" fillId="66" borderId="0" applyBorder="0">
      <alignment horizontal="centerContinuous"/>
    </xf>
    <xf numFmtId="0" fontId="30" fillId="0" borderId="0"/>
    <xf numFmtId="0" fontId="168" fillId="67" borderId="0" applyBorder="0">
      <alignment horizontal="centerContinuous"/>
    </xf>
    <xf numFmtId="0" fontId="167" fillId="66" borderId="0" applyBorder="0">
      <alignment horizontal="centerContinuous"/>
    </xf>
    <xf numFmtId="0" fontId="30" fillId="0" borderId="0"/>
    <xf numFmtId="0" fontId="29" fillId="0" borderId="0"/>
    <xf numFmtId="0" fontId="167" fillId="66" borderId="0" applyBorder="0">
      <alignment horizontal="centerContinuous"/>
    </xf>
    <xf numFmtId="0" fontId="30" fillId="0" borderId="0"/>
    <xf numFmtId="0" fontId="167" fillId="66" borderId="0" applyBorder="0">
      <alignment horizontal="centerContinuous"/>
    </xf>
    <xf numFmtId="0" fontId="167" fillId="66" borderId="0" applyBorder="0">
      <alignment horizontal="centerContinuous"/>
    </xf>
    <xf numFmtId="0" fontId="167" fillId="66" borderId="0" applyBorder="0">
      <alignment horizontal="centerContinuous"/>
    </xf>
    <xf numFmtId="191" fontId="167" fillId="66" borderId="0" applyBorder="0">
      <alignment horizontal="centerContinuous"/>
    </xf>
    <xf numFmtId="191" fontId="167" fillId="66" borderId="0" applyBorder="0">
      <alignment horizontal="centerContinuous"/>
    </xf>
    <xf numFmtId="0" fontId="170" fillId="0" borderId="0" applyBorder="0">
      <alignment horizontal="centerContinuous"/>
    </xf>
    <xf numFmtId="0" fontId="171" fillId="0" borderId="0" applyFill="0" applyBorder="0" applyProtection="0">
      <alignment horizontal="left"/>
    </xf>
    <xf numFmtId="0" fontId="172" fillId="0" borderId="0" applyFill="0" applyBorder="0" applyProtection="0">
      <alignment horizontal="left"/>
    </xf>
    <xf numFmtId="0" fontId="39" fillId="0" borderId="0"/>
    <xf numFmtId="0" fontId="48" fillId="0" borderId="0"/>
    <xf numFmtId="224" fontId="12" fillId="0" borderId="0" applyFont="0" applyFill="0" applyBorder="0" applyAlignment="0"/>
    <xf numFmtId="224" fontId="12" fillId="0" borderId="0" applyFont="0" applyFill="0" applyBorder="0" applyAlignment="0"/>
    <xf numFmtId="225" fontId="49" fillId="0" borderId="0" applyFont="0" applyFill="0" applyBorder="0" applyAlignment="0"/>
    <xf numFmtId="226" fontId="12" fillId="0" borderId="0" applyFont="0" applyFill="0" applyBorder="0" applyAlignment="0"/>
    <xf numFmtId="226" fontId="12" fillId="0" borderId="0" applyFont="0" applyFill="0" applyBorder="0" applyAlignment="0"/>
    <xf numFmtId="9" fontId="12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8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0" fontId="30" fillId="0" borderId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227" fontId="47" fillId="0" borderId="0" applyFont="0" applyFill="0" applyBorder="0" applyProtection="0">
      <alignment horizontal="right"/>
    </xf>
    <xf numFmtId="228" fontId="49" fillId="0" borderId="0" applyFont="0" applyFill="0" applyBorder="0" applyAlignment="0" applyProtection="0"/>
    <xf numFmtId="0" fontId="29" fillId="0" borderId="0"/>
    <xf numFmtId="229" fontId="173" fillId="68" borderId="36">
      <alignment horizontal="left"/>
    </xf>
    <xf numFmtId="0" fontId="30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30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3" fontId="12" fillId="0" borderId="0">
      <alignment horizontal="left" vertical="top"/>
    </xf>
    <xf numFmtId="3" fontId="12" fillId="0" borderId="0">
      <alignment horizontal="left" vertical="top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0" fontId="174" fillId="0" borderId="12">
      <alignment horizontal="center"/>
    </xf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3" fontId="12" fillId="0" borderId="0">
      <alignment horizontal="right" vertical="top"/>
    </xf>
    <xf numFmtId="3" fontId="12" fillId="0" borderId="0">
      <alignment horizontal="right" vertical="top"/>
    </xf>
    <xf numFmtId="39" fontId="49" fillId="33" borderId="0" applyFill="0"/>
    <xf numFmtId="0" fontId="175" fillId="0" borderId="0">
      <alignment horizontal="left" indent="7"/>
    </xf>
    <xf numFmtId="0" fontId="49" fillId="0" borderId="0" applyFill="0">
      <alignment horizontal="left" indent="7"/>
    </xf>
    <xf numFmtId="7" fontId="176" fillId="0" borderId="15" applyFill="0">
      <alignment horizontal="right"/>
    </xf>
    <xf numFmtId="0" fontId="17" fillId="0" borderId="0" applyNumberFormat="0">
      <alignment horizontal="right"/>
    </xf>
    <xf numFmtId="0" fontId="177" fillId="0" borderId="15" applyFont="0" applyFill="0"/>
    <xf numFmtId="0" fontId="17" fillId="0" borderId="15" applyFill="0"/>
    <xf numFmtId="39" fontId="176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4" fillId="0" borderId="0" applyFill="0">
      <alignment horizontal="left" indent="1"/>
    </xf>
    <xf numFmtId="0" fontId="17" fillId="0" borderId="0" applyFill="0">
      <alignment horizontal="left" indent="1"/>
    </xf>
    <xf numFmtId="39" fontId="45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54" fillId="0" borderId="0" applyFill="0">
      <alignment horizontal="left" indent="2"/>
    </xf>
    <xf numFmtId="0" fontId="178" fillId="0" borderId="0" applyFill="0">
      <alignment horizontal="left" indent="2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179" fillId="0" borderId="0">
      <alignment horizontal="left" indent="3"/>
    </xf>
    <xf numFmtId="0" fontId="180" fillId="0" borderId="0" applyFill="0">
      <alignment horizontal="left" indent="3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7" fillId="0" borderId="0">
      <alignment horizontal="left" indent="4"/>
    </xf>
    <xf numFmtId="0" fontId="12" fillId="0" borderId="0" applyFill="0">
      <alignment horizontal="left" indent="4"/>
    </xf>
    <xf numFmtId="0" fontId="12" fillId="0" borderId="0" applyFill="0">
      <alignment horizontal="left" indent="4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9" fillId="0" borderId="0">
      <alignment horizontal="left" indent="5"/>
    </xf>
    <xf numFmtId="0" fontId="60" fillId="0" borderId="0" applyFill="0">
      <alignment horizontal="left" indent="5"/>
    </xf>
    <xf numFmtId="39" fontId="61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62" fillId="0" borderId="0" applyFill="0">
      <alignment horizontal="left" indent="6"/>
    </xf>
    <xf numFmtId="0" fontId="58" fillId="0" borderId="0" applyFill="0">
      <alignment horizontal="left" indent="6"/>
    </xf>
    <xf numFmtId="201" fontId="181" fillId="0" borderId="0" applyNumberFormat="0" applyFill="0" applyBorder="0" applyAlignment="0" applyProtection="0">
      <alignment horizontal="left"/>
    </xf>
    <xf numFmtId="0" fontId="49" fillId="0" borderId="0" applyNumberFormat="0" applyBorder="0" applyAlignment="0" applyProtection="0"/>
    <xf numFmtId="0" fontId="137" fillId="45" borderId="0">
      <alignment horizontal="center"/>
    </xf>
    <xf numFmtId="0" fontId="137" fillId="45" borderId="0">
      <alignment horizontal="center"/>
    </xf>
    <xf numFmtId="0" fontId="137" fillId="45" borderId="0">
      <alignment horizontal="center"/>
    </xf>
    <xf numFmtId="196" fontId="137" fillId="45" borderId="0">
      <alignment horizontal="center"/>
    </xf>
    <xf numFmtId="0" fontId="30" fillId="0" borderId="0"/>
    <xf numFmtId="0" fontId="137" fillId="45" borderId="0">
      <alignment horizontal="center"/>
    </xf>
    <xf numFmtId="0" fontId="29" fillId="0" borderId="0"/>
    <xf numFmtId="196" fontId="137" fillId="45" borderId="0">
      <alignment horizontal="center"/>
    </xf>
    <xf numFmtId="0" fontId="30" fillId="0" borderId="0"/>
    <xf numFmtId="49" fontId="178" fillId="59" borderId="0">
      <alignment horizontal="center"/>
    </xf>
    <xf numFmtId="0" fontId="29" fillId="0" borderId="0"/>
    <xf numFmtId="49" fontId="178" fillId="59" borderId="0">
      <alignment horizontal="center"/>
    </xf>
    <xf numFmtId="0" fontId="30" fillId="0" borderId="0"/>
    <xf numFmtId="0" fontId="30" fillId="0" borderId="0"/>
    <xf numFmtId="0" fontId="87" fillId="0" borderId="0"/>
    <xf numFmtId="0" fontId="76" fillId="62" borderId="0">
      <alignment horizontal="center"/>
    </xf>
    <xf numFmtId="0" fontId="76" fillId="62" borderId="0">
      <alignment horizontal="center"/>
    </xf>
    <xf numFmtId="0" fontId="76" fillId="62" borderId="0">
      <alignment horizontal="center"/>
    </xf>
    <xf numFmtId="196" fontId="76" fillId="62" borderId="0">
      <alignment horizontal="center"/>
    </xf>
    <xf numFmtId="0" fontId="30" fillId="0" borderId="0"/>
    <xf numFmtId="0" fontId="29" fillId="0" borderId="0"/>
    <xf numFmtId="196" fontId="76" fillId="62" borderId="0">
      <alignment horizontal="center"/>
    </xf>
    <xf numFmtId="0" fontId="30" fillId="0" borderId="0"/>
    <xf numFmtId="0" fontId="76" fillId="62" borderId="0">
      <alignment horizontal="centerContinuous"/>
    </xf>
    <xf numFmtId="0" fontId="76" fillId="62" borderId="0">
      <alignment horizontal="centerContinuous"/>
    </xf>
    <xf numFmtId="0" fontId="76" fillId="62" borderId="0">
      <alignment horizontal="centerContinuous"/>
    </xf>
    <xf numFmtId="196" fontId="76" fillId="62" borderId="0">
      <alignment horizontal="centerContinuous"/>
    </xf>
    <xf numFmtId="0" fontId="30" fillId="0" borderId="0"/>
    <xf numFmtId="0" fontId="29" fillId="0" borderId="0"/>
    <xf numFmtId="196" fontId="76" fillId="62" borderId="0">
      <alignment horizontal="centerContinuous"/>
    </xf>
    <xf numFmtId="0" fontId="30" fillId="0" borderId="0"/>
    <xf numFmtId="0" fontId="182" fillId="59" borderId="0">
      <alignment horizontal="left"/>
    </xf>
    <xf numFmtId="0" fontId="182" fillId="59" borderId="0">
      <alignment horizontal="left"/>
    </xf>
    <xf numFmtId="0" fontId="182" fillId="59" borderId="0">
      <alignment horizontal="left"/>
    </xf>
    <xf numFmtId="196" fontId="182" fillId="59" borderId="0">
      <alignment horizontal="left"/>
    </xf>
    <xf numFmtId="0" fontId="30" fillId="0" borderId="0"/>
    <xf numFmtId="0" fontId="29" fillId="0" borderId="0"/>
    <xf numFmtId="196" fontId="182" fillId="59" borderId="0">
      <alignment horizontal="left"/>
    </xf>
    <xf numFmtId="0" fontId="30" fillId="0" borderId="0"/>
    <xf numFmtId="49" fontId="182" fillId="59" borderId="0">
      <alignment horizontal="center"/>
    </xf>
    <xf numFmtId="0" fontId="29" fillId="0" borderId="0"/>
    <xf numFmtId="49" fontId="182" fillId="59" borderId="0">
      <alignment horizontal="center"/>
    </xf>
    <xf numFmtId="0" fontId="30" fillId="0" borderId="0"/>
    <xf numFmtId="0" fontId="30" fillId="0" borderId="0"/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6" fontId="72" fillId="62" borderId="0">
      <alignment horizontal="left"/>
    </xf>
    <xf numFmtId="0" fontId="30" fillId="0" borderId="0"/>
    <xf numFmtId="0" fontId="29" fillId="0" borderId="0"/>
    <xf numFmtId="196" fontId="72" fillId="62" borderId="0">
      <alignment horizontal="left"/>
    </xf>
    <xf numFmtId="0" fontId="30" fillId="0" borderId="0"/>
    <xf numFmtId="49" fontId="182" fillId="59" borderId="0">
      <alignment horizontal="left"/>
    </xf>
    <xf numFmtId="0" fontId="29" fillId="0" borderId="0"/>
    <xf numFmtId="49" fontId="182" fillId="59" borderId="0">
      <alignment horizontal="left"/>
    </xf>
    <xf numFmtId="0" fontId="30" fillId="0" borderId="0"/>
    <xf numFmtId="0" fontId="30" fillId="0" borderId="0"/>
    <xf numFmtId="0" fontId="72" fillId="62" borderId="0">
      <alignment horizontal="centerContinuous"/>
    </xf>
    <xf numFmtId="0" fontId="72" fillId="62" borderId="0">
      <alignment horizontal="centerContinuous"/>
    </xf>
    <xf numFmtId="0" fontId="72" fillId="62" borderId="0">
      <alignment horizontal="centerContinuous"/>
    </xf>
    <xf numFmtId="196" fontId="72" fillId="62" borderId="0">
      <alignment horizontal="centerContinuous"/>
    </xf>
    <xf numFmtId="0" fontId="30" fillId="0" borderId="0"/>
    <xf numFmtId="0" fontId="29" fillId="0" borderId="0"/>
    <xf numFmtId="196" fontId="72" fillId="62" borderId="0">
      <alignment horizontal="centerContinuous"/>
    </xf>
    <xf numFmtId="0" fontId="30" fillId="0" borderId="0"/>
    <xf numFmtId="0" fontId="72" fillId="62" borderId="0">
      <alignment horizontal="right"/>
    </xf>
    <xf numFmtId="0" fontId="72" fillId="62" borderId="0">
      <alignment horizontal="right"/>
    </xf>
    <xf numFmtId="0" fontId="72" fillId="62" borderId="0">
      <alignment horizontal="right"/>
    </xf>
    <xf numFmtId="196" fontId="72" fillId="62" borderId="0">
      <alignment horizontal="right"/>
    </xf>
    <xf numFmtId="0" fontId="30" fillId="0" borderId="0"/>
    <xf numFmtId="0" fontId="29" fillId="0" borderId="0"/>
    <xf numFmtId="196" fontId="72" fillId="62" borderId="0">
      <alignment horizontal="right"/>
    </xf>
    <xf numFmtId="0" fontId="30" fillId="0" borderId="0"/>
    <xf numFmtId="49" fontId="137" fillId="59" borderId="0">
      <alignment horizontal="left"/>
    </xf>
    <xf numFmtId="49" fontId="137" fillId="59" borderId="0">
      <alignment horizontal="left"/>
    </xf>
    <xf numFmtId="49" fontId="137" fillId="59" borderId="0">
      <alignment horizontal="left"/>
    </xf>
    <xf numFmtId="0" fontId="30" fillId="0" borderId="0"/>
    <xf numFmtId="0" fontId="29" fillId="0" borderId="0"/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6" fontId="76" fillId="62" borderId="0">
      <alignment horizontal="right"/>
    </xf>
    <xf numFmtId="0" fontId="30" fillId="0" borderId="0"/>
    <xf numFmtId="0" fontId="29" fillId="0" borderId="0"/>
    <xf numFmtId="196" fontId="76" fillId="62" borderId="0">
      <alignment horizontal="right"/>
    </xf>
    <xf numFmtId="0" fontId="30" fillId="0" borderId="0"/>
    <xf numFmtId="0" fontId="182" fillId="41" borderId="0">
      <alignment horizontal="center"/>
    </xf>
    <xf numFmtId="0" fontId="182" fillId="41" borderId="0">
      <alignment horizontal="center"/>
    </xf>
    <xf numFmtId="0" fontId="182" fillId="41" borderId="0">
      <alignment horizontal="center"/>
    </xf>
    <xf numFmtId="196" fontId="182" fillId="41" borderId="0">
      <alignment horizontal="center"/>
    </xf>
    <xf numFmtId="0" fontId="30" fillId="0" borderId="0"/>
    <xf numFmtId="0" fontId="29" fillId="0" borderId="0"/>
    <xf numFmtId="196" fontId="182" fillId="41" borderId="0">
      <alignment horizontal="center"/>
    </xf>
    <xf numFmtId="0" fontId="30" fillId="0" borderId="0"/>
    <xf numFmtId="0" fontId="89" fillId="41" borderId="0">
      <alignment horizontal="center"/>
    </xf>
    <xf numFmtId="0" fontId="89" fillId="41" borderId="0">
      <alignment horizontal="center"/>
    </xf>
    <xf numFmtId="0" fontId="89" fillId="41" borderId="0">
      <alignment horizontal="center"/>
    </xf>
    <xf numFmtId="196" fontId="89" fillId="41" borderId="0">
      <alignment horizontal="center"/>
    </xf>
    <xf numFmtId="0" fontId="30" fillId="0" borderId="0"/>
    <xf numFmtId="0" fontId="29" fillId="0" borderId="0"/>
    <xf numFmtId="196" fontId="89" fillId="41" borderId="0">
      <alignment horizont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4" fontId="11" fillId="70" borderId="41" applyNumberFormat="0" applyProtection="0">
      <alignment vertical="center"/>
    </xf>
    <xf numFmtId="4" fontId="11" fillId="70" borderId="41" applyNumberFormat="0" applyProtection="0">
      <alignment vertical="center"/>
    </xf>
    <xf numFmtId="0" fontId="30" fillId="0" borderId="0"/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4" fontId="13" fillId="70" borderId="42" applyNumberFormat="0" applyProtection="0">
      <alignment vertical="center"/>
    </xf>
    <xf numFmtId="4" fontId="13" fillId="70" borderId="42" applyNumberFormat="0" applyProtection="0">
      <alignment vertical="center"/>
    </xf>
    <xf numFmtId="0" fontId="30" fillId="0" borderId="0"/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4" fontId="11" fillId="70" borderId="41" applyNumberFormat="0" applyProtection="0">
      <alignment horizontal="left" vertical="center" indent="1"/>
    </xf>
    <xf numFmtId="4" fontId="11" fillId="7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11" fillId="71" borderId="42" applyNumberFormat="0" applyProtection="0">
      <alignment horizontal="left" vertical="top" indent="1"/>
    </xf>
    <xf numFmtId="0" fontId="11" fillId="71" borderId="42" applyNumberFormat="0" applyProtection="0">
      <alignment horizontal="left" vertical="top" indent="1"/>
    </xf>
    <xf numFmtId="0" fontId="30" fillId="0" borderId="0"/>
    <xf numFmtId="0" fontId="30" fillId="0" borderId="0"/>
    <xf numFmtId="4" fontId="11" fillId="67" borderId="0" applyNumberFormat="0" applyProtection="0">
      <alignment horizontal="left" vertical="center" indent="1"/>
    </xf>
    <xf numFmtId="4" fontId="11" fillId="67" borderId="0" applyNumberFormat="0" applyProtection="0">
      <alignment horizontal="left" vertical="center" indent="1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4" fontId="12" fillId="70" borderId="42" applyNumberFormat="0" applyProtection="0">
      <alignment horizontal="right" vertical="center"/>
    </xf>
    <xf numFmtId="4" fontId="12" fillId="70" borderId="42" applyNumberFormat="0" applyProtection="0">
      <alignment horizontal="right" vertical="center"/>
    </xf>
    <xf numFmtId="0" fontId="30" fillId="0" borderId="0"/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4" fontId="183" fillId="72" borderId="42" applyNumberFormat="0" applyProtection="0">
      <alignment horizontal="right" vertical="center"/>
    </xf>
    <xf numFmtId="4" fontId="183" fillId="72" borderId="42" applyNumberFormat="0" applyProtection="0">
      <alignment horizontal="right" vertical="center"/>
    </xf>
    <xf numFmtId="0" fontId="30" fillId="0" borderId="0"/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4" fontId="183" fillId="73" borderId="42" applyNumberFormat="0" applyProtection="0">
      <alignment horizontal="right" vertical="center"/>
    </xf>
    <xf numFmtId="4" fontId="183" fillId="73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4" fontId="12" fillId="45" borderId="42" applyNumberFormat="0" applyProtection="0">
      <alignment horizontal="right" vertical="center"/>
    </xf>
    <xf numFmtId="4" fontId="12" fillId="45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4" fontId="12" fillId="35" borderId="42" applyNumberFormat="0" applyProtection="0">
      <alignment horizontal="right" vertical="center"/>
    </xf>
    <xf numFmtId="4" fontId="12" fillId="35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4" fontId="12" fillId="36" borderId="42" applyNumberFormat="0" applyProtection="0">
      <alignment horizontal="right" vertical="center"/>
    </xf>
    <xf numFmtId="4" fontId="12" fillId="36" borderId="42" applyNumberFormat="0" applyProtection="0">
      <alignment horizontal="right" vertical="center"/>
    </xf>
    <xf numFmtId="0" fontId="30" fillId="0" borderId="0"/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4" fontId="183" fillId="56" borderId="42" applyNumberFormat="0" applyProtection="0">
      <alignment horizontal="right" vertical="center"/>
    </xf>
    <xf numFmtId="4" fontId="183" fillId="56" borderId="42" applyNumberFormat="0" applyProtection="0">
      <alignment horizontal="right" vertical="center"/>
    </xf>
    <xf numFmtId="0" fontId="30" fillId="0" borderId="0"/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4" fontId="183" fillId="53" borderId="42" applyNumberFormat="0" applyProtection="0">
      <alignment horizontal="right" vertical="center"/>
    </xf>
    <xf numFmtId="4" fontId="183" fillId="53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4" fontId="12" fillId="49" borderId="42" applyNumberFormat="0" applyProtection="0">
      <alignment horizontal="right" vertical="center"/>
    </xf>
    <xf numFmtId="4" fontId="12" fillId="49" borderId="42" applyNumberFormat="0" applyProtection="0">
      <alignment horizontal="right" vertical="center"/>
    </xf>
    <xf numFmtId="0" fontId="30" fillId="0" borderId="0"/>
    <xf numFmtId="0" fontId="30" fillId="0" borderId="0"/>
    <xf numFmtId="4" fontId="11" fillId="74" borderId="0" applyNumberFormat="0" applyProtection="0">
      <alignment horizontal="left" vertical="center" indent="1"/>
    </xf>
    <xf numFmtId="4" fontId="11" fillId="74" borderId="0" applyNumberFormat="0" applyProtection="0">
      <alignment horizontal="left" vertical="center" indent="1"/>
    </xf>
    <xf numFmtId="0" fontId="30" fillId="0" borderId="0"/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0" fontId="30" fillId="0" borderId="0"/>
    <xf numFmtId="4" fontId="178" fillId="75" borderId="0" applyNumberFormat="0" applyProtection="0">
      <alignment horizontal="left" vertical="center" indent="1"/>
    </xf>
    <xf numFmtId="4" fontId="178" fillId="75" borderId="0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4" fontId="12" fillId="50" borderId="41" applyNumberFormat="0" applyProtection="0">
      <alignment horizontal="right" vertical="center"/>
    </xf>
    <xf numFmtId="4" fontId="12" fillId="50" borderId="41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0" fontId="30" fillId="0" borderId="0"/>
    <xf numFmtId="4" fontId="12" fillId="71" borderId="0" applyNumberFormat="0" applyProtection="0">
      <alignment horizontal="left" vertical="center" indent="1"/>
    </xf>
    <xf numFmtId="4" fontId="12" fillId="71" borderId="0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12" fillId="50" borderId="41" applyNumberFormat="0" applyProtection="0">
      <alignment horizontal="left" vertical="center" indent="1"/>
    </xf>
    <xf numFmtId="0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4" fontId="161" fillId="64" borderId="42" applyNumberFormat="0" applyProtection="0">
      <alignment vertical="center"/>
    </xf>
    <xf numFmtId="4" fontId="161" fillId="64" borderId="42" applyNumberFormat="0" applyProtection="0">
      <alignment vertical="center"/>
    </xf>
    <xf numFmtId="0" fontId="30" fillId="0" borderId="0"/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4" fontId="184" fillId="64" borderId="42" applyNumberFormat="0" applyProtection="0">
      <alignment vertical="center"/>
    </xf>
    <xf numFmtId="4" fontId="184" fillId="64" borderId="42" applyNumberFormat="0" applyProtection="0">
      <alignment vertical="center"/>
    </xf>
    <xf numFmtId="0" fontId="30" fillId="0" borderId="0"/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4" fontId="12" fillId="50" borderId="42" applyNumberFormat="0" applyProtection="0">
      <alignment horizontal="left" vertical="center" indent="1"/>
    </xf>
    <xf numFmtId="4" fontId="12" fillId="50" borderId="42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12" fillId="50" borderId="42" applyNumberFormat="0" applyProtection="0">
      <alignment horizontal="left" vertical="top" indent="1"/>
    </xf>
    <xf numFmtId="0" fontId="12" fillId="50" borderId="42" applyNumberFormat="0" applyProtection="0">
      <alignment horizontal="left" vertical="top" indent="1"/>
    </xf>
    <xf numFmtId="0" fontId="30" fillId="0" borderId="0"/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4" fontId="12" fillId="76" borderId="41" applyNumberFormat="0" applyProtection="0">
      <alignment horizontal="right" vertical="center"/>
    </xf>
    <xf numFmtId="4" fontId="12" fillId="76" borderId="41" applyNumberFormat="0" applyProtection="0">
      <alignment horizontal="right" vertical="center"/>
    </xf>
    <xf numFmtId="0" fontId="30" fillId="0" borderId="0"/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4" fontId="11" fillId="76" borderId="41" applyNumberFormat="0" applyProtection="0">
      <alignment horizontal="right" vertical="center"/>
    </xf>
    <xf numFmtId="4" fontId="11" fillId="76" borderId="41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4" fontId="12" fillId="50" borderId="41" applyNumberFormat="0" applyProtection="0">
      <alignment horizontal="left" vertical="center" indent="1"/>
    </xf>
    <xf numFmtId="4" fontId="12" fillId="50" borderId="41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12" fillId="50" borderId="41" applyNumberFormat="0" applyProtection="0">
      <alignment horizontal="left" vertical="top" indent="1"/>
    </xf>
    <xf numFmtId="0" fontId="12" fillId="50" borderId="41" applyNumberFormat="0" applyProtection="0">
      <alignment horizontal="left" vertical="top" indent="1"/>
    </xf>
    <xf numFmtId="0" fontId="30" fillId="0" borderId="0"/>
    <xf numFmtId="0" fontId="30" fillId="0" borderId="0"/>
    <xf numFmtId="4" fontId="185" fillId="0" borderId="0" applyNumberFormat="0" applyProtection="0">
      <alignment horizontal="left" vertical="center" indent="1"/>
    </xf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4" fontId="12" fillId="0" borderId="42" applyNumberFormat="0" applyProtection="0">
      <alignment horizontal="right" vertical="center"/>
    </xf>
    <xf numFmtId="4" fontId="12" fillId="0" borderId="42" applyNumberFormat="0" applyProtection="0">
      <alignment horizontal="right" vertical="center"/>
    </xf>
    <xf numFmtId="0" fontId="30" fillId="0" borderId="0"/>
    <xf numFmtId="0" fontId="30" fillId="0" borderId="0"/>
    <xf numFmtId="230" fontId="186" fillId="0" borderId="43" applyNumberFormat="0" applyProtection="0">
      <alignment horizontal="right" vertical="center"/>
    </xf>
    <xf numFmtId="230" fontId="187" fillId="0" borderId="44" applyNumberFormat="0" applyProtection="0">
      <alignment horizontal="right" vertical="center"/>
    </xf>
    <xf numFmtId="0" fontId="187" fillId="77" borderId="45" applyNumberFormat="0" applyAlignment="0" applyProtection="0">
      <alignment horizontal="left" vertical="center" indent="1"/>
    </xf>
    <xf numFmtId="0" fontId="188" fillId="0" borderId="46" applyNumberFormat="0" applyFill="0" applyBorder="0" applyAlignment="0" applyProtection="0"/>
    <xf numFmtId="0" fontId="189" fillId="78" borderId="45" applyNumberFormat="0" applyAlignment="0" applyProtection="0">
      <alignment horizontal="left" vertical="center" indent="1"/>
    </xf>
    <xf numFmtId="0" fontId="189" fillId="79" borderId="45" applyNumberFormat="0" applyAlignment="0" applyProtection="0">
      <alignment horizontal="left" vertical="center" indent="1"/>
    </xf>
    <xf numFmtId="0" fontId="189" fillId="80" borderId="45" applyNumberFormat="0" applyAlignment="0" applyProtection="0">
      <alignment horizontal="left" vertical="center" indent="1"/>
    </xf>
    <xf numFmtId="0" fontId="189" fillId="81" borderId="45" applyNumberFormat="0" applyAlignment="0" applyProtection="0">
      <alignment horizontal="left" vertical="center" indent="1"/>
    </xf>
    <xf numFmtId="0" fontId="189" fillId="82" borderId="44" applyNumberFormat="0" applyAlignment="0" applyProtection="0">
      <alignment horizontal="left" vertical="center" indent="1"/>
    </xf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12" fillId="0" borderId="47" applyNumberFormat="0" applyFont="0" applyFill="0" applyBorder="0" applyAlignment="0" applyProtection="0"/>
    <xf numFmtId="0" fontId="12" fillId="0" borderId="47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230" fontId="186" fillId="83" borderId="45" applyNumberFormat="0" applyAlignment="0" applyProtection="0">
      <alignment horizontal="left" vertical="center" indent="1"/>
    </xf>
    <xf numFmtId="0" fontId="187" fillId="77" borderId="44" applyNumberFormat="0" applyAlignment="0" applyProtection="0">
      <alignment horizontal="left" vertical="center" indent="1"/>
    </xf>
    <xf numFmtId="38" fontId="12" fillId="84" borderId="0" applyNumberFormat="0" applyFont="0" applyBorder="0" applyAlignment="0" applyProtection="0"/>
    <xf numFmtId="0" fontId="15" fillId="85" borderId="0" applyNumberFormat="0" applyFont="0" applyBorder="0" applyAlignment="0" applyProtection="0"/>
    <xf numFmtId="231" fontId="49" fillId="0" borderId="0" applyFont="0" applyFill="0" applyBorder="0" applyAlignment="0" applyProtection="0"/>
    <xf numFmtId="37" fontId="190" fillId="0" borderId="48">
      <alignment horizontal="left"/>
    </xf>
    <xf numFmtId="0" fontId="12" fillId="86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4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0" fontId="11" fillId="0" borderId="0" applyNumberFormat="0" applyFill="0" applyBorder="0" applyProtection="0">
      <alignment horizontal="right"/>
    </xf>
    <xf numFmtId="0" fontId="11" fillId="0" borderId="0" applyNumberFormat="0" applyFill="0" applyBorder="0" applyProtection="0">
      <alignment horizontal="right"/>
    </xf>
    <xf numFmtId="0" fontId="191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82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92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37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232" fontId="193" fillId="0" borderId="0"/>
    <xf numFmtId="0" fontId="87" fillId="0" borderId="21"/>
    <xf numFmtId="0" fontId="176" fillId="0" borderId="0" applyFill="0" applyBorder="0" applyProtection="0">
      <alignment horizontal="center" vertical="center"/>
    </xf>
    <xf numFmtId="0" fontId="176" fillId="0" borderId="0" applyFill="0" applyBorder="0" applyProtection="0"/>
    <xf numFmtId="0" fontId="11" fillId="0" borderId="0" applyFill="0" applyBorder="0" applyProtection="0">
      <alignment horizontal="left"/>
    </xf>
    <xf numFmtId="0" fontId="194" fillId="0" borderId="0" applyFill="0" applyBorder="0" applyProtection="0">
      <alignment horizontal="left" vertical="top"/>
    </xf>
    <xf numFmtId="49" fontId="12" fillId="0" borderId="49">
      <alignment horizontal="center" vertical="center"/>
      <protection locked="0"/>
    </xf>
    <xf numFmtId="233" fontId="195" fillId="0" borderId="0" applyFill="0" applyBorder="0" applyAlignment="0" applyProtection="0">
      <alignment horizontal="right"/>
    </xf>
    <xf numFmtId="0" fontId="196" fillId="62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91" fontId="10" fillId="0" borderId="0" applyNumberFormat="0" applyFill="0" applyBorder="0" applyAlignment="0" applyProtection="0"/>
    <xf numFmtId="191" fontId="1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9" fillId="0" borderId="0"/>
    <xf numFmtId="0" fontId="10" fillId="0" borderId="0" applyNumberFormat="0" applyFill="0" applyBorder="0" applyAlignment="0" applyProtection="0"/>
    <xf numFmtId="0" fontId="30" fillId="0" borderId="0"/>
    <xf numFmtId="0" fontId="10" fillId="0" borderId="0" applyNumberFormat="0" applyFill="0" applyBorder="0" applyAlignment="0" applyProtection="0"/>
    <xf numFmtId="0" fontId="30" fillId="0" borderId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" fillId="0" borderId="0"/>
    <xf numFmtId="19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90" fontId="197" fillId="0" borderId="0" applyNumberFormat="0" applyFill="0" applyBorder="0" applyAlignment="0" applyProtection="0"/>
    <xf numFmtId="190" fontId="197" fillId="0" borderId="0" applyNumberFormat="0" applyFill="0" applyBorder="0" applyAlignment="0" applyProtection="0"/>
    <xf numFmtId="190" fontId="197" fillId="0" borderId="0" applyNumberFormat="0" applyFill="0" applyBorder="0" applyAlignment="0" applyProtection="0"/>
    <xf numFmtId="19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00" fillId="0" borderId="50" applyNumberFormat="0" applyFill="0" applyAlignment="0" applyProtection="0"/>
    <xf numFmtId="0" fontId="200" fillId="0" borderId="51" applyNumberFormat="0" applyFill="0" applyAlignment="0" applyProtection="0"/>
    <xf numFmtId="0" fontId="200" fillId="0" borderId="50" applyNumberFormat="0" applyFill="0" applyAlignment="0" applyProtection="0"/>
    <xf numFmtId="0" fontId="200" fillId="0" borderId="51" applyNumberFormat="0" applyFill="0" applyAlignment="0" applyProtection="0"/>
    <xf numFmtId="0" fontId="200" fillId="0" borderId="50" applyNumberFormat="0" applyFill="0" applyAlignment="0" applyProtection="0"/>
    <xf numFmtId="0" fontId="200" fillId="0" borderId="51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191" fontId="201" fillId="0" borderId="9" applyNumberFormat="0" applyFill="0" applyAlignment="0" applyProtection="0"/>
    <xf numFmtId="191" fontId="201" fillId="0" borderId="9" applyNumberFormat="0" applyFill="0" applyAlignment="0" applyProtection="0"/>
    <xf numFmtId="0" fontId="12" fillId="0" borderId="16" applyNumberFormat="0" applyFont="0" applyFill="0" applyAlignment="0" applyProtection="0"/>
    <xf numFmtId="0" fontId="12" fillId="0" borderId="16" applyNumberFormat="0" applyFont="0" applyFill="0" applyAlignment="0" applyProtection="0"/>
    <xf numFmtId="196" fontId="56" fillId="0" borderId="52" applyNumberFormat="0" applyFont="0" applyBorder="0" applyAlignment="0" applyProtection="0"/>
    <xf numFmtId="0" fontId="200" fillId="0" borderId="50" applyNumberFormat="0" applyFill="0" applyAlignment="0" applyProtection="0"/>
    <xf numFmtId="0" fontId="30" fillId="0" borderId="0"/>
    <xf numFmtId="0" fontId="12" fillId="0" borderId="16" applyNumberFormat="0" applyFont="0" applyFill="0" applyAlignment="0" applyProtection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29" fillId="0" borderId="0"/>
    <xf numFmtId="0" fontId="200" fillId="0" borderId="50" applyNumberFormat="0" applyFill="0" applyAlignment="0" applyProtection="0"/>
    <xf numFmtId="0" fontId="12" fillId="0" borderId="16" applyNumberFormat="0" applyFon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00" fillId="0" borderId="53" applyNumberFormat="0" applyFill="0" applyAlignment="0" applyProtection="0"/>
    <xf numFmtId="0" fontId="30" fillId="0" borderId="0"/>
    <xf numFmtId="0" fontId="200" fillId="0" borderId="53" applyNumberFormat="0" applyFill="0" applyAlignment="0" applyProtection="0"/>
    <xf numFmtId="0" fontId="29" fillId="0" borderId="0"/>
    <xf numFmtId="0" fontId="30" fillId="0" borderId="0"/>
    <xf numFmtId="0" fontId="202" fillId="0" borderId="9" applyNumberFormat="0" applyFill="0" applyAlignment="0" applyProtection="0"/>
    <xf numFmtId="0" fontId="29" fillId="0" borderId="0"/>
    <xf numFmtId="0" fontId="12" fillId="0" borderId="16" applyNumberFormat="0" applyFont="0" applyFill="0" applyAlignment="0" applyProtection="0"/>
    <xf numFmtId="0" fontId="30" fillId="0" borderId="0"/>
    <xf numFmtId="0" fontId="29" fillId="0" borderId="0"/>
    <xf numFmtId="0" fontId="200" fillId="0" borderId="50" applyNumberFormat="0" applyFill="0" applyAlignment="0" applyProtection="0"/>
    <xf numFmtId="0" fontId="30" fillId="0" borderId="0"/>
    <xf numFmtId="0" fontId="203" fillId="0" borderId="9" applyNumberFormat="0" applyFill="0" applyAlignment="0" applyProtection="0"/>
    <xf numFmtId="196" fontId="56" fillId="0" borderId="52" applyNumberFormat="0" applyFont="0" applyBorder="0" applyAlignment="0" applyProtection="0"/>
    <xf numFmtId="0" fontId="200" fillId="0" borderId="50" applyNumberFormat="0" applyFill="0" applyAlignment="0" applyProtection="0"/>
    <xf numFmtId="0" fontId="30" fillId="0" borderId="0"/>
    <xf numFmtId="190" fontId="200" fillId="0" borderId="50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190" fontId="200" fillId="0" borderId="50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190" fontId="200" fillId="0" borderId="50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190" fontId="200" fillId="0" borderId="50" applyNumberFormat="0" applyFill="0" applyAlignment="0" applyProtection="0"/>
    <xf numFmtId="0" fontId="200" fillId="0" borderId="51" applyNumberFormat="0" applyFill="0" applyAlignment="0" applyProtection="0"/>
    <xf numFmtId="0" fontId="200" fillId="0" borderId="51" applyNumberFormat="0" applyFill="0" applyAlignment="0" applyProtection="0"/>
    <xf numFmtId="0" fontId="200" fillId="0" borderId="50" applyNumberFormat="0" applyFill="0" applyAlignment="0" applyProtection="0"/>
    <xf numFmtId="0" fontId="200" fillId="0" borderId="50" applyNumberFormat="0" applyFill="0" applyAlignment="0" applyProtection="0"/>
    <xf numFmtId="0" fontId="200" fillId="0" borderId="51" applyNumberFormat="0" applyFill="0" applyAlignment="0" applyProtection="0"/>
    <xf numFmtId="0" fontId="136" fillId="0" borderId="54"/>
    <xf numFmtId="0" fontId="136" fillId="0" borderId="21"/>
    <xf numFmtId="234" fontId="12" fillId="0" borderId="0"/>
    <xf numFmtId="234" fontId="12" fillId="0" borderId="0"/>
    <xf numFmtId="38" fontId="49" fillId="87" borderId="0" applyNumberFormat="0" applyBorder="0" applyAlignment="0" applyProtection="0"/>
    <xf numFmtId="0" fontId="63" fillId="0" borderId="0"/>
    <xf numFmtId="0" fontId="63" fillId="0" borderId="0"/>
    <xf numFmtId="0" fontId="30" fillId="0" borderId="0"/>
    <xf numFmtId="37" fontId="49" fillId="33" borderId="0" applyNumberFormat="0" applyBorder="0" applyAlignment="0" applyProtection="0"/>
    <xf numFmtId="37" fontId="49" fillId="0" borderId="0"/>
    <xf numFmtId="37" fontId="49" fillId="87" borderId="0" applyNumberFormat="0" applyBorder="0" applyAlignment="0" applyProtection="0"/>
    <xf numFmtId="3" fontId="89" fillId="0" borderId="35" applyProtection="0"/>
    <xf numFmtId="0" fontId="204" fillId="59" borderId="0">
      <alignment horizontal="center"/>
    </xf>
    <xf numFmtId="0" fontId="204" fillId="59" borderId="0">
      <alignment horizontal="center"/>
    </xf>
    <xf numFmtId="196" fontId="204" fillId="59" borderId="0">
      <alignment horizontal="center"/>
    </xf>
    <xf numFmtId="0" fontId="30" fillId="0" borderId="0"/>
    <xf numFmtId="0" fontId="29" fillId="0" borderId="0"/>
    <xf numFmtId="196" fontId="204" fillId="59" borderId="0">
      <alignment horizontal="center"/>
    </xf>
    <xf numFmtId="0" fontId="30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1" fontId="205" fillId="0" borderId="0" applyNumberFormat="0" applyFill="0" applyBorder="0" applyAlignment="0" applyProtection="0"/>
    <xf numFmtId="191" fontId="20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9" fillId="0" borderId="0"/>
    <xf numFmtId="0" fontId="206" fillId="0" borderId="0" applyNumberFormat="0" applyFill="0" applyBorder="0" applyAlignment="0" applyProtection="0"/>
    <xf numFmtId="0" fontId="30" fillId="0" borderId="0"/>
    <xf numFmtId="0" fontId="206" fillId="0" borderId="0" applyNumberFormat="0" applyFill="0" applyBorder="0" applyAlignment="0" applyProtection="0"/>
    <xf numFmtId="0" fontId="30" fillId="0" borderId="0"/>
    <xf numFmtId="0" fontId="206" fillId="0" borderId="0" applyNumberFormat="0" applyFill="0" applyBorder="0" applyAlignment="0" applyProtection="0"/>
    <xf numFmtId="19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0" borderId="0"/>
    <xf numFmtId="0" fontId="207" fillId="0" borderId="0" applyNumberFormat="0" applyFill="0" applyBorder="0" applyAlignment="0" applyProtection="0"/>
    <xf numFmtId="190" fontId="140" fillId="0" borderId="0" applyNumberFormat="0" applyFill="0" applyBorder="0" applyAlignment="0" applyProtection="0"/>
    <xf numFmtId="0" fontId="30" fillId="0" borderId="0"/>
    <xf numFmtId="19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0" fontId="140" fillId="0" borderId="0" applyNumberFormat="0" applyFill="0" applyBorder="0" applyAlignment="0" applyProtection="0"/>
    <xf numFmtId="19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4" fontId="47" fillId="0" borderId="0" applyFont="0" applyFill="0" applyBorder="0" applyProtection="0">
      <alignment horizontal="right"/>
    </xf>
    <xf numFmtId="0" fontId="88" fillId="88" borderId="55">
      <alignment horizontal="center" vertical="top"/>
    </xf>
    <xf numFmtId="18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12" fillId="0" borderId="0"/>
    <xf numFmtId="44" fontId="208" fillId="0" borderId="0" applyFont="0" applyFill="0" applyBorder="0" applyAlignment="0" applyProtection="0"/>
    <xf numFmtId="239" fontId="12" fillId="0" borderId="0">
      <alignment horizontal="left" wrapText="1"/>
    </xf>
    <xf numFmtId="0" fontId="12" fillId="33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7" fillId="12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1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7" fillId="24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2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9" fillId="0" borderId="10" applyBorder="0"/>
    <xf numFmtId="0" fontId="37" fillId="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7" fillId="1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7" fillId="25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192" fontId="42" fillId="36" borderId="0" applyNumberFormat="0" applyBorder="0" applyAlignment="0" applyProtection="0"/>
    <xf numFmtId="192" fontId="42" fillId="36" borderId="0" applyNumberFormat="0" applyBorder="0" applyAlignment="0" applyProtection="0"/>
    <xf numFmtId="192" fontId="72" fillId="61" borderId="19" applyNumberFormat="0" applyAlignment="0" applyProtection="0"/>
    <xf numFmtId="192" fontId="72" fillId="61" borderId="19" applyNumberFormat="0" applyAlignment="0" applyProtection="0"/>
    <xf numFmtId="41" fontId="47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</cellStyleXfs>
  <cellXfs count="367">
    <xf numFmtId="0" fontId="0" fillId="0" borderId="0" xfId="0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2" fillId="0" borderId="10" xfId="0" applyFont="1" applyFill="1" applyBorder="1" applyAlignment="1">
      <alignment horizontal="center"/>
    </xf>
    <xf numFmtId="164" fontId="12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Border="1"/>
    <xf numFmtId="0" fontId="12" fillId="0" borderId="0" xfId="0" applyFont="1" applyFill="1" applyBorder="1" applyAlignment="1">
      <alignment horizontal="left"/>
    </xf>
    <xf numFmtId="0" fontId="0" fillId="0" borderId="0" xfId="0" applyFill="1"/>
    <xf numFmtId="0" fontId="12" fillId="0" borderId="0" xfId="0" applyFont="1" applyFill="1"/>
    <xf numFmtId="0" fontId="0" fillId="0" borderId="0" xfId="0" applyFill="1" applyBorder="1"/>
    <xf numFmtId="0" fontId="12" fillId="0" borderId="0" xfId="0" applyFont="1" applyFill="1" applyAlignment="1">
      <alignment horizontal="center"/>
    </xf>
    <xf numFmtId="164" fontId="12" fillId="0" borderId="0" xfId="1" applyNumberFormat="1" applyFont="1" applyFill="1" applyBorder="1"/>
    <xf numFmtId="164" fontId="0" fillId="0" borderId="0" xfId="1" applyNumberFormat="1" applyFont="1" applyFill="1"/>
    <xf numFmtId="0" fontId="11" fillId="0" borderId="0" xfId="0" applyFont="1" applyFill="1" applyBorder="1"/>
    <xf numFmtId="0" fontId="12" fillId="0" borderId="0" xfId="0" applyFont="1" applyBorder="1"/>
    <xf numFmtId="164" fontId="0" fillId="0" borderId="0" xfId="0" applyNumberFormat="1"/>
    <xf numFmtId="164" fontId="0" fillId="0" borderId="0" xfId="1" applyNumberFormat="1" applyFont="1"/>
    <xf numFmtId="164" fontId="0" fillId="0" borderId="0" xfId="1" applyNumberFormat="1" applyFont="1" applyBorder="1"/>
    <xf numFmtId="164" fontId="12" fillId="0" borderId="0" xfId="1" applyNumberFormat="1" applyFill="1"/>
    <xf numFmtId="164" fontId="12" fillId="0" borderId="0" xfId="1" applyNumberFormat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1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164" fontId="12" fillId="0" borderId="0" xfId="1" applyNumberFormat="1" applyFont="1" applyFill="1" applyBorder="1" applyProtection="1">
      <protection locked="0"/>
    </xf>
    <xf numFmtId="0" fontId="12" fillId="0" borderId="0" xfId="0" quotePrefix="1" applyFont="1" applyFill="1" applyBorder="1" applyAlignment="1">
      <alignment horizontal="left"/>
    </xf>
    <xf numFmtId="0" fontId="11" fillId="0" borderId="0" xfId="0" applyFont="1" applyFill="1"/>
    <xf numFmtId="165" fontId="0" fillId="0" borderId="0" xfId="0" applyNumberFormat="1"/>
    <xf numFmtId="164" fontId="12" fillId="0" borderId="0" xfId="1" applyNumberFormat="1" applyFill="1" applyBorder="1"/>
    <xf numFmtId="0" fontId="11" fillId="0" borderId="0" xfId="0" quotePrefix="1" applyFont="1" applyFill="1" applyAlignment="1">
      <alignment horizontal="left"/>
    </xf>
    <xf numFmtId="164" fontId="12" fillId="0" borderId="11" xfId="1" applyNumberFormat="1" applyFill="1" applyBorder="1"/>
    <xf numFmtId="0" fontId="15" fillId="0" borderId="0" xfId="0" applyFont="1"/>
    <xf numFmtId="0" fontId="11" fillId="0" borderId="0" xfId="0" quotePrefix="1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16" fillId="0" borderId="0" xfId="0" applyFont="1" applyAlignment="1">
      <alignment horizontal="centerContinuous"/>
    </xf>
    <xf numFmtId="0" fontId="1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5" fillId="0" borderId="0" xfId="0" applyFont="1" applyFill="1" applyAlignment="1">
      <alignment horizontal="centerContinuous"/>
    </xf>
    <xf numFmtId="166" fontId="12" fillId="0" borderId="0" xfId="1" applyNumberFormat="1" applyFont="1" applyFill="1" applyBorder="1" applyAlignment="1">
      <alignment horizontal="center"/>
    </xf>
    <xf numFmtId="0" fontId="15" fillId="0" borderId="0" xfId="0" applyFont="1" applyFill="1"/>
    <xf numFmtId="0" fontId="12" fillId="0" borderId="0" xfId="0" applyFont="1" applyFill="1" applyAlignment="1"/>
    <xf numFmtId="164" fontId="12" fillId="0" borderId="0" xfId="1" applyNumberFormat="1" applyFont="1"/>
    <xf numFmtId="0" fontId="12" fillId="0" borderId="0" xfId="1" applyNumberFormat="1" applyFont="1" applyFill="1" applyAlignment="1"/>
    <xf numFmtId="166" fontId="12" fillId="0" borderId="0" xfId="1" applyNumberFormat="1" applyFont="1" applyFill="1" applyAlignment="1"/>
    <xf numFmtId="166" fontId="12" fillId="0" borderId="0" xfId="1" applyNumberFormat="1" applyFont="1" applyFill="1" applyBorder="1" applyAlignment="1"/>
    <xf numFmtId="166" fontId="12" fillId="0" borderId="11" xfId="1" applyNumberFormat="1" applyFont="1" applyFill="1" applyBorder="1" applyAlignment="1"/>
    <xf numFmtId="0" fontId="12" fillId="0" borderId="0" xfId="1" applyNumberFormat="1" applyFont="1" applyFill="1" applyBorder="1" applyAlignment="1">
      <alignment horizontal="left"/>
    </xf>
    <xf numFmtId="166" fontId="12" fillId="0" borderId="0" xfId="1" applyNumberFormat="1" applyFont="1" applyBorder="1"/>
    <xf numFmtId="0" fontId="15" fillId="0" borderId="0" xfId="0" applyFont="1" applyBorder="1"/>
    <xf numFmtId="0" fontId="11" fillId="0" borderId="0" xfId="0" quotePrefix="1" applyFont="1" applyAlignment="1">
      <alignment horizontal="left"/>
    </xf>
    <xf numFmtId="0" fontId="0" fillId="0" borderId="0" xfId="0" applyAlignment="1">
      <alignment horizontal="center"/>
    </xf>
    <xf numFmtId="169" fontId="12" fillId="0" borderId="0" xfId="3" applyNumberFormat="1" applyFont="1" applyAlignment="1">
      <alignment horizontal="center"/>
    </xf>
    <xf numFmtId="0" fontId="12" fillId="0" borderId="10" xfId="0" quotePrefix="1" applyFont="1" applyFill="1" applyBorder="1" applyAlignment="1">
      <alignment horizontal="center"/>
    </xf>
    <xf numFmtId="166" fontId="12" fillId="0" borderId="0" xfId="1" applyNumberFormat="1" applyFont="1"/>
    <xf numFmtId="10" fontId="12" fillId="0" borderId="0" xfId="3" applyNumberFormat="1" applyFont="1" applyFill="1"/>
    <xf numFmtId="10" fontId="12" fillId="0" borderId="0" xfId="0" applyNumberFormat="1" applyFont="1"/>
    <xf numFmtId="10" fontId="18" fillId="0" borderId="0" xfId="5" applyNumberFormat="1" applyFont="1" applyFill="1" applyBorder="1" applyAlignment="1">
      <alignment horizontal="right" wrapText="1"/>
    </xf>
    <xf numFmtId="10" fontId="12" fillId="0" borderId="0" xfId="0" applyNumberFormat="1" applyFont="1" applyFill="1"/>
    <xf numFmtId="166" fontId="12" fillId="0" borderId="0" xfId="1" applyNumberFormat="1" applyFont="1" applyFill="1" applyBorder="1"/>
    <xf numFmtId="10" fontId="12" fillId="0" borderId="10" xfId="0" applyNumberFormat="1" applyFont="1" applyBorder="1"/>
    <xf numFmtId="10" fontId="12" fillId="0" borderId="0" xfId="0" applyNumberFormat="1" applyFont="1" applyBorder="1"/>
    <xf numFmtId="10" fontId="12" fillId="0" borderId="10" xfId="3" applyNumberFormat="1" applyFont="1" applyFill="1" applyBorder="1"/>
    <xf numFmtId="10" fontId="12" fillId="0" borderId="10" xfId="0" applyNumberFormat="1" applyFont="1" applyFill="1" applyBorder="1"/>
    <xf numFmtId="5" fontId="12" fillId="0" borderId="0" xfId="0" applyNumberFormat="1" applyFont="1"/>
    <xf numFmtId="168" fontId="12" fillId="0" borderId="0" xfId="0" applyNumberFormat="1" applyFont="1" applyFill="1"/>
    <xf numFmtId="168" fontId="12" fillId="0" borderId="0" xfId="0" applyNumberFormat="1" applyFont="1" applyFill="1" applyBorder="1"/>
    <xf numFmtId="0" fontId="12" fillId="0" borderId="0" xfId="0" quotePrefix="1" applyFont="1" applyAlignment="1">
      <alignment horizontal="left"/>
    </xf>
    <xf numFmtId="166" fontId="12" fillId="0" borderId="11" xfId="1" applyNumberFormat="1" applyFont="1" applyBorder="1"/>
    <xf numFmtId="10" fontId="12" fillId="0" borderId="11" xfId="3" applyNumberFormat="1" applyFont="1" applyBorder="1"/>
    <xf numFmtId="10" fontId="12" fillId="0" borderId="11" xfId="3" applyNumberFormat="1" applyFont="1" applyFill="1" applyBorder="1"/>
    <xf numFmtId="10" fontId="12" fillId="0" borderId="0" xfId="3" applyNumberFormat="1" applyFont="1" applyBorder="1"/>
    <xf numFmtId="0" fontId="0" fillId="0" borderId="0" xfId="0" applyFill="1" applyAlignment="1">
      <alignment horizontal="center"/>
    </xf>
    <xf numFmtId="166" fontId="12" fillId="0" borderId="0" xfId="1" applyNumberFormat="1" applyFont="1" applyFill="1"/>
    <xf numFmtId="10" fontId="12" fillId="0" borderId="0" xfId="3" applyNumberFormat="1" applyFont="1" applyFill="1" applyBorder="1"/>
    <xf numFmtId="166" fontId="12" fillId="0" borderId="0" xfId="0" applyNumberFormat="1" applyFont="1" applyFill="1" applyBorder="1"/>
    <xf numFmtId="166" fontId="12" fillId="0" borderId="0" xfId="0" applyNumberFormat="1" applyFont="1" applyFill="1"/>
    <xf numFmtId="10" fontId="12" fillId="0" borderId="0" xfId="0" applyNumberFormat="1" applyFont="1" applyFill="1" applyBorder="1"/>
    <xf numFmtId="166" fontId="12" fillId="0" borderId="10" xfId="1" applyNumberFormat="1" applyFont="1" applyFill="1" applyBorder="1"/>
    <xf numFmtId="166" fontId="12" fillId="0" borderId="10" xfId="0" applyNumberFormat="1" applyFont="1" applyFill="1" applyBorder="1"/>
    <xf numFmtId="5" fontId="12" fillId="0" borderId="0" xfId="0" applyNumberFormat="1" applyFont="1" applyFill="1" applyBorder="1"/>
    <xf numFmtId="5" fontId="12" fillId="0" borderId="0" xfId="0" applyNumberFormat="1" applyFont="1" applyFill="1"/>
    <xf numFmtId="166" fontId="12" fillId="0" borderId="11" xfId="1" applyNumberFormat="1" applyFont="1" applyFill="1" applyBorder="1"/>
    <xf numFmtId="166" fontId="0" fillId="0" borderId="0" xfId="0" applyNumberFormat="1" applyFill="1" applyBorder="1"/>
    <xf numFmtId="166" fontId="0" fillId="0" borderId="13" xfId="0" applyNumberFormat="1" applyFill="1" applyBorder="1"/>
    <xf numFmtId="0" fontId="0" fillId="0" borderId="0" xfId="0" applyFill="1" applyBorder="1" applyAlignment="1">
      <alignment horizontal="center"/>
    </xf>
    <xf numFmtId="170" fontId="12" fillId="0" borderId="0" xfId="0" applyNumberFormat="1" applyFont="1" applyBorder="1" applyAlignment="1">
      <alignment horizontal="center"/>
    </xf>
    <xf numFmtId="174" fontId="12" fillId="0" borderId="11" xfId="0" applyNumberFormat="1" applyFont="1" applyFill="1" applyBorder="1"/>
    <xf numFmtId="174" fontId="12" fillId="0" borderId="0" xfId="0" applyNumberFormat="1" applyFont="1" applyFill="1" applyBorder="1"/>
    <xf numFmtId="173" fontId="12" fillId="0" borderId="11" xfId="0" applyNumberFormat="1" applyFont="1" applyFill="1" applyBorder="1"/>
    <xf numFmtId="173" fontId="0" fillId="0" borderId="0" xfId="0" applyNumberFormat="1"/>
    <xf numFmtId="173" fontId="0" fillId="0" borderId="0" xfId="0" applyNumberFormat="1" applyBorder="1"/>
    <xf numFmtId="0" fontId="0" fillId="0" borderId="0" xfId="0" quotePrefix="1" applyBorder="1"/>
    <xf numFmtId="176" fontId="0" fillId="0" borderId="0" xfId="3" applyNumberFormat="1" applyFont="1" applyBorder="1"/>
    <xf numFmtId="169" fontId="12" fillId="0" borderId="0" xfId="3" applyNumberFormat="1" applyFont="1" applyFill="1" applyAlignment="1">
      <alignment horizontal="center"/>
    </xf>
    <xf numFmtId="167" fontId="12" fillId="0" borderId="0" xfId="3" applyNumberFormat="1" applyFont="1" applyFill="1" applyBorder="1"/>
    <xf numFmtId="235" fontId="12" fillId="0" borderId="0" xfId="0" applyNumberFormat="1" applyFont="1" applyFill="1" applyBorder="1"/>
    <xf numFmtId="0" fontId="11" fillId="0" borderId="0" xfId="0" applyFont="1" applyFill="1" applyAlignment="1"/>
    <xf numFmtId="170" fontId="12" fillId="0" borderId="0" xfId="0" applyNumberFormat="1" applyFont="1" applyFill="1" applyBorder="1" applyAlignment="1">
      <alignment horizontal="center"/>
    </xf>
    <xf numFmtId="170" fontId="12" fillId="0" borderId="10" xfId="0" quotePrefix="1" applyNumberFormat="1" applyFont="1" applyFill="1" applyBorder="1" applyAlignment="1">
      <alignment horizontal="center"/>
    </xf>
    <xf numFmtId="171" fontId="12" fillId="0" borderId="0" xfId="2" applyNumberFormat="1" applyFont="1" applyFill="1"/>
    <xf numFmtId="172" fontId="12" fillId="0" borderId="0" xfId="0" applyNumberFormat="1" applyFont="1" applyFill="1" applyProtection="1"/>
    <xf numFmtId="173" fontId="12" fillId="0" borderId="0" xfId="1" applyNumberFormat="1" applyFont="1" applyFill="1" applyProtection="1"/>
    <xf numFmtId="173" fontId="12" fillId="0" borderId="0" xfId="1" applyNumberFormat="1" applyFont="1" applyFill="1" applyBorder="1" applyProtection="1"/>
    <xf numFmtId="173" fontId="12" fillId="0" borderId="10" xfId="1" applyNumberFormat="1" applyFont="1" applyFill="1" applyBorder="1" applyProtection="1"/>
    <xf numFmtId="173" fontId="12" fillId="0" borderId="0" xfId="1" applyNumberFormat="1" applyFont="1" applyFill="1" applyBorder="1"/>
    <xf numFmtId="172" fontId="12" fillId="0" borderId="0" xfId="0" applyNumberFormat="1" applyFont="1" applyFill="1" applyBorder="1"/>
    <xf numFmtId="171" fontId="12" fillId="0" borderId="10" xfId="0" applyNumberFormat="1" applyFont="1" applyFill="1" applyBorder="1"/>
    <xf numFmtId="174" fontId="12" fillId="0" borderId="11" xfId="0" applyNumberFormat="1" applyFont="1" applyFill="1" applyBorder="1" applyProtection="1"/>
    <xf numFmtId="174" fontId="12" fillId="0" borderId="0" xfId="0" applyNumberFormat="1" applyFont="1" applyFill="1"/>
    <xf numFmtId="175" fontId="12" fillId="0" borderId="0" xfId="0" applyNumberFormat="1" applyFont="1" applyFill="1" applyBorder="1"/>
    <xf numFmtId="173" fontId="12" fillId="0" borderId="11" xfId="1" applyNumberFormat="1" applyFont="1" applyFill="1" applyBorder="1" applyProtection="1"/>
    <xf numFmtId="173" fontId="0" fillId="0" borderId="11" xfId="0" applyNumberFormat="1" applyBorder="1"/>
    <xf numFmtId="0" fontId="12" fillId="0" borderId="0" xfId="0" applyFont="1" applyAlignment="1">
      <alignment horizontal="centerContinuous"/>
    </xf>
    <xf numFmtId="0" fontId="11" fillId="0" borderId="0" xfId="0" quotePrefix="1" applyFont="1" applyFill="1" applyAlignment="1">
      <alignment horizontal="center"/>
    </xf>
    <xf numFmtId="0" fontId="12" fillId="0" borderId="0" xfId="0" quotePrefix="1" applyFont="1" applyFill="1" applyAlignment="1">
      <alignment horizontal="center"/>
    </xf>
    <xf numFmtId="164" fontId="0" fillId="0" borderId="10" xfId="1" applyNumberFormat="1" applyFont="1" applyBorder="1"/>
    <xf numFmtId="0" fontId="11" fillId="0" borderId="0" xfId="0" applyFont="1" applyFill="1" applyAlignment="1">
      <alignment horizontal="center"/>
    </xf>
    <xf numFmtId="166" fontId="12" fillId="0" borderId="10" xfId="1" applyNumberFormat="1" applyFont="1" applyFill="1" applyBorder="1" applyAlignment="1">
      <alignment horizontal="center"/>
    </xf>
    <xf numFmtId="0" fontId="12" fillId="0" borderId="0" xfId="1" applyNumberFormat="1" applyFont="1" applyFill="1" applyAlignment="1">
      <alignment horizontal="left"/>
    </xf>
    <xf numFmtId="166" fontId="12" fillId="0" borderId="10" xfId="1" applyNumberFormat="1" applyFont="1" applyFill="1" applyBorder="1" applyAlignment="1"/>
    <xf numFmtId="0" fontId="11" fillId="0" borderId="0" xfId="0" applyFont="1" applyFill="1" applyAlignment="1">
      <alignment horizontal="centerContinuous"/>
    </xf>
    <xf numFmtId="0" fontId="12" fillId="0" borderId="0" xfId="0" applyFont="1" applyFill="1" applyAlignment="1">
      <alignment horizontal="centerContinuous"/>
    </xf>
    <xf numFmtId="0" fontId="16" fillId="0" borderId="0" xfId="0" applyFont="1" applyFill="1" applyBorder="1" applyAlignment="1">
      <alignment horizontal="centerContinuous"/>
    </xf>
    <xf numFmtId="168" fontId="12" fillId="0" borderId="0" xfId="3" applyNumberFormat="1" applyFont="1" applyFill="1" applyBorder="1"/>
    <xf numFmtId="0" fontId="11" fillId="0" borderId="0" xfId="0" quotePrefix="1" applyFont="1" applyFill="1" applyBorder="1" applyAlignment="1">
      <alignment horizontal="left"/>
    </xf>
    <xf numFmtId="37" fontId="12" fillId="0" borderId="0" xfId="15348" applyNumberFormat="1" applyFont="1" applyFill="1" applyAlignment="1">
      <alignment horizontal="center"/>
    </xf>
    <xf numFmtId="0" fontId="12" fillId="0" borderId="0" xfId="14435" applyFont="1" applyFill="1" applyBorder="1" applyAlignment="1">
      <alignment horizontal="left"/>
    </xf>
    <xf numFmtId="0" fontId="12" fillId="0" borderId="0" xfId="14435" applyFont="1" applyFill="1" applyBorder="1" applyAlignment="1">
      <alignment horizontal="right"/>
    </xf>
    <xf numFmtId="0" fontId="12" fillId="0" borderId="0" xfId="16499" applyFont="1" applyFill="1" applyAlignment="1">
      <alignment horizontal="center"/>
    </xf>
    <xf numFmtId="0" fontId="12" fillId="0" borderId="0" xfId="16499" applyFont="1" applyFill="1"/>
    <xf numFmtId="41" fontId="12" fillId="0" borderId="0" xfId="16499" applyNumberFormat="1" applyFont="1" applyFill="1"/>
    <xf numFmtId="10" fontId="12" fillId="0" borderId="0" xfId="16499" applyNumberFormat="1" applyFont="1" applyFill="1"/>
    <xf numFmtId="236" fontId="12" fillId="0" borderId="0" xfId="16499" applyNumberFormat="1" applyFont="1" applyFill="1"/>
    <xf numFmtId="0" fontId="12" fillId="0" borderId="15" xfId="14435" applyFont="1" applyFill="1" applyBorder="1" applyAlignment="1">
      <alignment horizontal="center" wrapText="1"/>
    </xf>
    <xf numFmtId="0" fontId="12" fillId="0" borderId="15" xfId="14435" applyFont="1" applyFill="1" applyBorder="1" applyAlignment="1">
      <alignment horizontal="left" wrapText="1"/>
    </xf>
    <xf numFmtId="0" fontId="12" fillId="0" borderId="0" xfId="16499" applyFont="1" applyFill="1" applyAlignment="1">
      <alignment horizontal="left" indent="1"/>
    </xf>
    <xf numFmtId="237" fontId="12" fillId="0" borderId="0" xfId="24982" applyNumberFormat="1" applyFont="1" applyFill="1" applyAlignment="1">
      <alignment horizontal="left"/>
    </xf>
    <xf numFmtId="41" fontId="12" fillId="0" borderId="0" xfId="16499" applyNumberFormat="1" applyFont="1" applyFill="1" applyAlignment="1">
      <alignment horizontal="left" indent="1"/>
    </xf>
    <xf numFmtId="169" fontId="12" fillId="0" borderId="0" xfId="16499" applyNumberFormat="1" applyFont="1" applyFill="1" applyAlignment="1">
      <alignment horizontal="right"/>
    </xf>
    <xf numFmtId="10" fontId="12" fillId="0" borderId="0" xfId="16499" applyNumberFormat="1" applyFont="1" applyFill="1" applyAlignment="1">
      <alignment horizontal="right"/>
    </xf>
    <xf numFmtId="237" fontId="12" fillId="0" borderId="0" xfId="24982" applyNumberFormat="1" applyFont="1" applyFill="1"/>
    <xf numFmtId="237" fontId="12" fillId="0" borderId="0" xfId="24982" applyNumberFormat="1" applyFont="1" applyFill="1" applyBorder="1" applyAlignment="1">
      <alignment horizontal="left"/>
    </xf>
    <xf numFmtId="237" fontId="12" fillId="0" borderId="10" xfId="24982" applyNumberFormat="1" applyFont="1" applyFill="1" applyBorder="1" applyAlignment="1">
      <alignment horizontal="left"/>
    </xf>
    <xf numFmtId="41" fontId="12" fillId="0" borderId="0" xfId="16499" applyNumberFormat="1" applyFont="1" applyFill="1" applyBorder="1"/>
    <xf numFmtId="237" fontId="12" fillId="0" borderId="0" xfId="24982" applyNumberFormat="1" applyFont="1" applyFill="1" applyBorder="1"/>
    <xf numFmtId="237" fontId="12" fillId="0" borderId="10" xfId="24982" applyNumberFormat="1" applyFont="1" applyFill="1" applyBorder="1"/>
    <xf numFmtId="0" fontId="12" fillId="0" borderId="0" xfId="16499" applyFont="1" applyFill="1" applyAlignment="1">
      <alignment horizontal="left" indent="2"/>
    </xf>
    <xf numFmtId="41" fontId="12" fillId="0" borderId="0" xfId="16499" applyNumberFormat="1" applyFont="1" applyFill="1" applyAlignment="1">
      <alignment horizontal="left" indent="2"/>
    </xf>
    <xf numFmtId="41" fontId="12" fillId="0" borderId="0" xfId="24982" applyNumberFormat="1" applyFont="1" applyFill="1" applyAlignment="1">
      <alignment horizontal="right"/>
    </xf>
    <xf numFmtId="237" fontId="12" fillId="0" borderId="0" xfId="16499" applyNumberFormat="1" applyFont="1" applyFill="1"/>
    <xf numFmtId="237" fontId="12" fillId="0" borderId="0" xfId="24982" applyNumberFormat="1" applyFont="1" applyFill="1" applyAlignment="1">
      <alignment horizontal="left" indent="1"/>
    </xf>
    <xf numFmtId="237" fontId="12" fillId="0" borderId="17" xfId="24982" applyNumberFormat="1" applyFont="1" applyFill="1" applyBorder="1" applyAlignment="1">
      <alignment horizontal="left"/>
    </xf>
    <xf numFmtId="41" fontId="12" fillId="0" borderId="0" xfId="16499" applyNumberFormat="1" applyFont="1" applyFill="1" applyAlignment="1">
      <alignment horizontal="left"/>
    </xf>
    <xf numFmtId="41" fontId="12" fillId="0" borderId="0" xfId="16499" applyNumberFormat="1" applyFont="1" applyFill="1" applyBorder="1" applyAlignment="1">
      <alignment horizontal="left" indent="1"/>
    </xf>
    <xf numFmtId="44" fontId="12" fillId="0" borderId="0" xfId="24982" applyNumberFormat="1" applyFont="1" applyFill="1"/>
    <xf numFmtId="237" fontId="12" fillId="0" borderId="11" xfId="24982" applyNumberFormat="1" applyFont="1" applyFill="1" applyBorder="1"/>
    <xf numFmtId="37" fontId="12" fillId="0" borderId="0" xfId="15349" applyNumberFormat="1" applyFont="1" applyFill="1" applyAlignment="1">
      <alignment horizontal="center"/>
    </xf>
    <xf numFmtId="166" fontId="0" fillId="0" borderId="0" xfId="1" applyNumberFormat="1" applyFont="1"/>
    <xf numFmtId="237" fontId="0" fillId="0" borderId="0" xfId="0" applyNumberFormat="1"/>
    <xf numFmtId="0" fontId="12" fillId="0" borderId="0" xfId="0" applyFont="1" applyFill="1" applyBorder="1" applyAlignment="1"/>
    <xf numFmtId="0" fontId="12" fillId="0" borderId="0" xfId="12119"/>
    <xf numFmtId="0" fontId="12" fillId="0" borderId="0" xfId="12119" applyFill="1"/>
    <xf numFmtId="0" fontId="12" fillId="0" borderId="0" xfId="12119" applyFill="1" applyBorder="1"/>
    <xf numFmtId="0" fontId="8" fillId="0" borderId="0" xfId="12119" applyFont="1" applyFill="1"/>
    <xf numFmtId="0" fontId="12" fillId="0" borderId="0" xfId="12119" applyFont="1" applyBorder="1" applyAlignment="1">
      <alignment horizontal="center"/>
    </xf>
    <xf numFmtId="0" fontId="8" fillId="0" borderId="0" xfId="12119" applyFont="1" applyFill="1" applyBorder="1"/>
    <xf numFmtId="0" fontId="8" fillId="0" borderId="0" xfId="12119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0" fontId="12" fillId="0" borderId="0" xfId="12119" applyBorder="1" applyAlignment="1">
      <alignment horizontal="center"/>
    </xf>
    <xf numFmtId="0" fontId="12" fillId="0" borderId="0" xfId="12119" applyFont="1" applyAlignment="1">
      <alignment horizontal="center"/>
    </xf>
    <xf numFmtId="0" fontId="12" fillId="0" borderId="0" xfId="12119" applyAlignment="1">
      <alignment horizontal="center"/>
    </xf>
    <xf numFmtId="0" fontId="12" fillId="0" borderId="0" xfId="12119" applyFont="1" applyFill="1" applyBorder="1"/>
    <xf numFmtId="0" fontId="12" fillId="0" borderId="0" xfId="12119" applyFont="1" applyFill="1" applyBorder="1" applyAlignment="1">
      <alignment horizontal="center"/>
    </xf>
    <xf numFmtId="166" fontId="8" fillId="0" borderId="0" xfId="1" applyNumberFormat="1" applyFont="1" applyFill="1" applyBorder="1"/>
    <xf numFmtId="0" fontId="12" fillId="0" borderId="0" xfId="12119" applyBorder="1"/>
    <xf numFmtId="164" fontId="8" fillId="0" borderId="0" xfId="1" applyNumberFormat="1" applyFont="1" applyFill="1" applyBorder="1"/>
    <xf numFmtId="164" fontId="0" fillId="0" borderId="0" xfId="1" applyNumberFormat="1" applyFont="1" applyFill="1" applyBorder="1"/>
    <xf numFmtId="0" fontId="12" fillId="0" borderId="0" xfId="12119" quotePrefix="1" applyFill="1" applyBorder="1"/>
    <xf numFmtId="0" fontId="12" fillId="0" borderId="0" xfId="12119" quotePrefix="1" applyBorder="1"/>
    <xf numFmtId="0" fontId="11" fillId="0" borderId="0" xfId="12119" applyFont="1" applyFill="1" applyAlignment="1">
      <alignment horizontal="center"/>
    </xf>
    <xf numFmtId="0" fontId="209" fillId="0" borderId="0" xfId="12726" applyFont="1"/>
    <xf numFmtId="0" fontId="14" fillId="0" borderId="0" xfId="12726" applyFont="1" applyAlignment="1">
      <alignment horizontal="center"/>
    </xf>
    <xf numFmtId="0" fontId="14" fillId="0" borderId="0" xfId="12726" applyFont="1"/>
    <xf numFmtId="0" fontId="210" fillId="0" borderId="0" xfId="12726" applyFont="1"/>
    <xf numFmtId="43" fontId="14" fillId="0" borderId="0" xfId="7027" applyFont="1" applyFill="1"/>
    <xf numFmtId="0" fontId="209" fillId="0" borderId="0" xfId="12852" applyFont="1"/>
    <xf numFmtId="43" fontId="14" fillId="0" borderId="0" xfId="12852" applyNumberFormat="1" applyFont="1" applyAlignment="1">
      <alignment horizontal="center"/>
    </xf>
    <xf numFmtId="17" fontId="211" fillId="0" borderId="0" xfId="12852" applyNumberFormat="1" applyFont="1" applyAlignment="1">
      <alignment horizontal="center"/>
    </xf>
    <xf numFmtId="43" fontId="211" fillId="90" borderId="0" xfId="1" applyFont="1" applyFill="1" applyAlignment="1">
      <alignment horizontal="center"/>
    </xf>
    <xf numFmtId="17" fontId="211" fillId="90" borderId="0" xfId="12852" applyNumberFormat="1" applyFont="1" applyFill="1" applyAlignment="1">
      <alignment horizontal="center"/>
    </xf>
    <xf numFmtId="0" fontId="209" fillId="0" borderId="0" xfId="15412" quotePrefix="1" applyFont="1" applyAlignment="1">
      <alignment horizontal="left" wrapText="1"/>
    </xf>
    <xf numFmtId="10" fontId="209" fillId="0" borderId="0" xfId="18661" applyNumberFormat="1" applyFont="1" applyFill="1" applyAlignment="1">
      <alignment horizontal="center" wrapText="1"/>
    </xf>
    <xf numFmtId="43" fontId="14" fillId="0" borderId="0" xfId="7027" quotePrefix="1" applyFont="1" applyFill="1" applyAlignment="1">
      <alignment horizontal="center" wrapText="1"/>
    </xf>
    <xf numFmtId="43" fontId="14" fillId="0" borderId="0" xfId="1" quotePrefix="1" applyFont="1" applyFill="1" applyAlignment="1">
      <alignment horizontal="center" wrapText="1"/>
    </xf>
    <xf numFmtId="0" fontId="14" fillId="0" borderId="0" xfId="15412" quotePrefix="1" applyFont="1" applyAlignment="1">
      <alignment horizontal="center" wrapText="1"/>
    </xf>
    <xf numFmtId="0" fontId="14" fillId="0" borderId="0" xfId="12726" applyFont="1" applyAlignment="1">
      <alignment wrapText="1"/>
    </xf>
    <xf numFmtId="0" fontId="14" fillId="0" borderId="0" xfId="12726" applyFont="1" applyAlignment="1">
      <alignment horizontal="center" wrapText="1"/>
    </xf>
    <xf numFmtId="10" fontId="14" fillId="0" borderId="0" xfId="18659" applyNumberFormat="1" applyFont="1" applyFill="1" applyAlignment="1">
      <alignment horizontal="center"/>
    </xf>
    <xf numFmtId="43" fontId="14" fillId="0" borderId="0" xfId="1" applyFont="1" applyFill="1"/>
    <xf numFmtId="43" fontId="14" fillId="0" borderId="0" xfId="12726" applyNumberFormat="1" applyFont="1"/>
    <xf numFmtId="43" fontId="212" fillId="0" borderId="0" xfId="12726" applyNumberFormat="1" applyFont="1"/>
    <xf numFmtId="0" fontId="14" fillId="0" borderId="0" xfId="14722" applyFont="1"/>
    <xf numFmtId="43" fontId="14" fillId="0" borderId="0" xfId="1" applyFont="1" applyFill="1" applyBorder="1"/>
    <xf numFmtId="43" fontId="14" fillId="0" borderId="10" xfId="12726" applyNumberFormat="1" applyFont="1" applyBorder="1"/>
    <xf numFmtId="0" fontId="14" fillId="0" borderId="10" xfId="12726" applyFont="1" applyBorder="1"/>
    <xf numFmtId="166" fontId="14" fillId="0" borderId="0" xfId="1" applyNumberFormat="1" applyFont="1"/>
    <xf numFmtId="166" fontId="14" fillId="0" borderId="0" xfId="12726" applyNumberFormat="1" applyFont="1"/>
    <xf numFmtId="0" fontId="14" fillId="0" borderId="0" xfId="12726" applyFont="1" applyFill="1"/>
    <xf numFmtId="166" fontId="14" fillId="0" borderId="10" xfId="1" applyNumberFormat="1" applyFont="1" applyFill="1" applyBorder="1"/>
    <xf numFmtId="166" fontId="14" fillId="0" borderId="0" xfId="1" applyNumberFormat="1" applyFont="1" applyFill="1"/>
    <xf numFmtId="166" fontId="14" fillId="0" borderId="11" xfId="1" applyNumberFormat="1" applyFont="1" applyFill="1" applyBorder="1"/>
    <xf numFmtId="0" fontId="12" fillId="0" borderId="0" xfId="0" quotePrefix="1" applyFont="1" applyFill="1" applyBorder="1"/>
    <xf numFmtId="169" fontId="0" fillId="0" borderId="10" xfId="3" applyNumberFormat="1" applyFont="1" applyFill="1" applyBorder="1"/>
    <xf numFmtId="0" fontId="0" fillId="0" borderId="0" xfId="0" quotePrefix="1" applyFill="1" applyBorder="1"/>
    <xf numFmtId="164" fontId="0" fillId="0" borderId="11" xfId="1" applyNumberFormat="1" applyFont="1" applyFill="1" applyBorder="1"/>
    <xf numFmtId="0" fontId="14" fillId="91" borderId="0" xfId="12726" applyFont="1" applyFill="1"/>
    <xf numFmtId="10" fontId="14" fillId="91" borderId="0" xfId="18659" applyNumberFormat="1" applyFont="1" applyFill="1" applyAlignment="1">
      <alignment horizontal="center"/>
    </xf>
    <xf numFmtId="164" fontId="0" fillId="0" borderId="13" xfId="0" applyNumberFormat="1" applyBorder="1"/>
    <xf numFmtId="0" fontId="12" fillId="0" borderId="10" xfId="12119" applyFill="1" applyBorder="1"/>
    <xf numFmtId="0" fontId="12" fillId="0" borderId="10" xfId="12119" applyBorder="1"/>
    <xf numFmtId="0" fontId="7" fillId="0" borderId="0" xfId="12119" applyFont="1" applyFill="1"/>
    <xf numFmtId="164" fontId="7" fillId="0" borderId="0" xfId="1" applyNumberFormat="1" applyFont="1" applyFill="1"/>
    <xf numFmtId="164" fontId="12" fillId="0" borderId="0" xfId="12119" applyNumberFormat="1"/>
    <xf numFmtId="0" fontId="7" fillId="0" borderId="0" xfId="12119" applyFont="1" applyFill="1" applyBorder="1"/>
    <xf numFmtId="164" fontId="7" fillId="0" borderId="0" xfId="1" applyNumberFormat="1" applyFont="1" applyFill="1" applyBorder="1"/>
    <xf numFmtId="164" fontId="12" fillId="0" borderId="10" xfId="12119" applyNumberFormat="1" applyBorder="1"/>
    <xf numFmtId="10" fontId="0" fillId="0" borderId="0" xfId="3" applyNumberFormat="1" applyFont="1" applyBorder="1"/>
    <xf numFmtId="43" fontId="12" fillId="0" borderId="0" xfId="12119" applyNumberFormat="1"/>
    <xf numFmtId="10" fontId="0" fillId="0" borderId="10" xfId="3" applyNumberFormat="1" applyFont="1" applyBorder="1"/>
    <xf numFmtId="164" fontId="0" fillId="0" borderId="11" xfId="1" applyNumberFormat="1" applyFont="1" applyBorder="1"/>
    <xf numFmtId="43" fontId="0" fillId="0" borderId="0" xfId="1" applyFont="1" applyBorder="1"/>
    <xf numFmtId="0" fontId="12" fillId="0" borderId="0" xfId="12119" applyFont="1" applyBorder="1"/>
    <xf numFmtId="0" fontId="12" fillId="0" borderId="0" xfId="12119" quotePrefix="1" applyFont="1" applyFill="1" applyBorder="1"/>
    <xf numFmtId="166" fontId="14" fillId="0" borderId="0" xfId="1" applyNumberFormat="1" applyFont="1" applyFill="1" applyBorder="1"/>
    <xf numFmtId="43" fontId="14" fillId="0" borderId="0" xfId="12726" applyNumberFormat="1" applyFont="1" applyFill="1"/>
    <xf numFmtId="10" fontId="14" fillId="92" borderId="0" xfId="18659" applyNumberFormat="1" applyFont="1" applyFill="1" applyAlignment="1">
      <alignment horizontal="center"/>
    </xf>
    <xf numFmtId="43" fontId="14" fillId="0" borderId="11" xfId="12726" applyNumberFormat="1" applyFont="1" applyFill="1" applyBorder="1"/>
    <xf numFmtId="164" fontId="0" fillId="0" borderId="11" xfId="0" applyNumberFormat="1" applyBorder="1"/>
    <xf numFmtId="43" fontId="0" fillId="0" borderId="0" xfId="0" applyNumberFormat="1" applyBorder="1"/>
    <xf numFmtId="9" fontId="12" fillId="0" borderId="0" xfId="3"/>
    <xf numFmtId="0" fontId="12" fillId="89" borderId="0" xfId="12119" applyFill="1"/>
    <xf numFmtId="0" fontId="6" fillId="0" borderId="0" xfId="0" applyFont="1" applyFill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9" fontId="12" fillId="0" borderId="0" xfId="3" applyFont="1" applyFill="1" applyBorder="1"/>
    <xf numFmtId="176" fontId="12" fillId="0" borderId="0" xfId="3" applyNumberFormat="1" applyFont="1" applyFill="1" applyBorder="1" applyAlignment="1">
      <alignment horizontal="center"/>
    </xf>
    <xf numFmtId="166" fontId="6" fillId="0" borderId="0" xfId="1" applyNumberFormat="1" applyFont="1" applyFill="1" applyBorder="1"/>
    <xf numFmtId="166" fontId="0" fillId="0" borderId="0" xfId="1" applyNumberFormat="1" applyFont="1" applyBorder="1"/>
    <xf numFmtId="164" fontId="6" fillId="0" borderId="0" xfId="1" applyNumberFormat="1" applyFont="1" applyFill="1" applyBorder="1"/>
    <xf numFmtId="166" fontId="0" fillId="0" borderId="0" xfId="1" applyNumberFormat="1" applyFont="1" applyFill="1" applyBorder="1"/>
    <xf numFmtId="0" fontId="6" fillId="0" borderId="0" xfId="0" applyFont="1" applyFill="1" applyBorder="1" applyAlignment="1">
      <alignment horizontal="left"/>
    </xf>
    <xf numFmtId="166" fontId="0" fillId="0" borderId="10" xfId="1" applyNumberFormat="1" applyFont="1" applyBorder="1"/>
    <xf numFmtId="0" fontId="12" fillId="0" borderId="10" xfId="12119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4" fontId="5" fillId="0" borderId="0" xfId="1" applyNumberFormat="1" applyFont="1" applyFill="1" applyBorder="1"/>
    <xf numFmtId="0" fontId="5" fillId="0" borderId="0" xfId="12119" applyFont="1" applyFill="1"/>
    <xf numFmtId="0" fontId="5" fillId="0" borderId="0" xfId="12119" applyFont="1" applyFill="1" applyAlignment="1">
      <alignment horizontal="center"/>
    </xf>
    <xf numFmtId="0" fontId="5" fillId="0" borderId="10" xfId="12119" applyFont="1" applyFill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14" fontId="5" fillId="0" borderId="10" xfId="1" quotePrefix="1" applyNumberFormat="1" applyFont="1" applyFill="1" applyBorder="1" applyAlignment="1">
      <alignment horizontal="center"/>
    </xf>
    <xf numFmtId="14" fontId="5" fillId="0" borderId="10" xfId="1" applyNumberFormat="1" applyFont="1" applyFill="1" applyBorder="1" applyAlignment="1">
      <alignment horizontal="center"/>
    </xf>
    <xf numFmtId="0" fontId="12" fillId="0" borderId="0" xfId="12119" applyFont="1" applyFill="1" applyBorder="1" applyAlignment="1">
      <alignment horizontal="left"/>
    </xf>
    <xf numFmtId="0" fontId="5" fillId="0" borderId="0" xfId="12119" applyFont="1" applyFill="1" applyBorder="1" applyAlignment="1">
      <alignment horizontal="left"/>
    </xf>
    <xf numFmtId="166" fontId="5" fillId="0" borderId="0" xfId="1" applyNumberFormat="1" applyFont="1" applyFill="1" applyBorder="1"/>
    <xf numFmtId="164" fontId="5" fillId="0" borderId="0" xfId="1" applyNumberFormat="1" applyFont="1" applyFill="1" applyBorder="1" applyAlignment="1">
      <alignment horizontal="left"/>
    </xf>
    <xf numFmtId="0" fontId="5" fillId="0" borderId="0" xfId="12119" applyFont="1" applyFill="1" applyBorder="1" applyAlignment="1">
      <alignment horizontal="center"/>
    </xf>
    <xf numFmtId="176" fontId="0" fillId="0" borderId="0" xfId="3" applyNumberFormat="1" applyFont="1" applyFill="1" applyBorder="1"/>
    <xf numFmtId="166" fontId="0" fillId="0" borderId="11" xfId="1" applyNumberFormat="1" applyFont="1" applyBorder="1"/>
    <xf numFmtId="0" fontId="5" fillId="0" borderId="0" xfId="12119" applyFont="1" applyFill="1" applyBorder="1"/>
    <xf numFmtId="0" fontId="11" fillId="0" borderId="0" xfId="12119" applyFont="1" applyFill="1"/>
    <xf numFmtId="164" fontId="4" fillId="0" borderId="0" xfId="1" applyNumberFormat="1" applyFont="1" applyFill="1" applyBorder="1" applyAlignment="1">
      <alignment horizontal="left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43" fontId="4" fillId="0" borderId="10" xfId="1" applyFont="1" applyFill="1" applyBorder="1"/>
    <xf numFmtId="43" fontId="4" fillId="0" borderId="0" xfId="1" applyFont="1" applyFill="1"/>
    <xf numFmtId="0" fontId="3" fillId="0" borderId="0" xfId="0" applyFont="1" applyFill="1"/>
    <xf numFmtId="166" fontId="3" fillId="0" borderId="0" xfId="1" applyNumberFormat="1" applyFont="1" applyFill="1"/>
    <xf numFmtId="166" fontId="3" fillId="0" borderId="10" xfId="1" applyNumberFormat="1" applyFont="1" applyFill="1" applyBorder="1"/>
    <xf numFmtId="0" fontId="9" fillId="0" borderId="0" xfId="0" applyFont="1" applyFill="1"/>
    <xf numFmtId="0" fontId="9" fillId="0" borderId="1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4" fontId="9" fillId="0" borderId="0" xfId="1" applyNumberFormat="1" applyFont="1" applyFill="1" applyBorder="1"/>
    <xf numFmtId="166" fontId="9" fillId="0" borderId="0" xfId="1" applyNumberFormat="1" applyFont="1" applyFill="1"/>
    <xf numFmtId="166" fontId="0" fillId="0" borderId="11" xfId="1" applyNumberFormat="1" applyFont="1" applyFill="1" applyBorder="1"/>
    <xf numFmtId="166" fontId="9" fillId="0" borderId="0" xfId="1" applyNumberFormat="1" applyFont="1" applyFill="1" applyBorder="1"/>
    <xf numFmtId="166" fontId="9" fillId="0" borderId="10" xfId="1" applyNumberFormat="1" applyFont="1" applyFill="1" applyBorder="1"/>
    <xf numFmtId="166" fontId="9" fillId="0" borderId="11" xfId="1" applyNumberFormat="1" applyFont="1" applyFill="1" applyBorder="1"/>
    <xf numFmtId="166" fontId="0" fillId="0" borderId="11" xfId="1" applyNumberFormat="1" applyFont="1" applyFill="1" applyBorder="1" applyAlignment="1">
      <alignment horizontal="right"/>
    </xf>
    <xf numFmtId="166" fontId="0" fillId="0" borderId="0" xfId="1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2" fillId="0" borderId="0" xfId="0" quotePrefix="1" applyFont="1"/>
    <xf numFmtId="164" fontId="12" fillId="0" borderId="0" xfId="1" applyNumberFormat="1" applyFont="1" applyFill="1" applyBorder="1" applyAlignment="1"/>
    <xf numFmtId="166" fontId="14" fillId="0" borderId="10" xfId="1" applyNumberFormat="1" applyFont="1" applyBorder="1"/>
    <xf numFmtId="166" fontId="14" fillId="0" borderId="11" xfId="1" applyNumberFormat="1" applyFont="1" applyBorder="1"/>
    <xf numFmtId="0" fontId="2" fillId="0" borderId="0" xfId="12119" applyFont="1" applyFill="1" applyBorder="1"/>
    <xf numFmtId="0" fontId="213" fillId="0" borderId="0" xfId="12119" applyFont="1" applyFill="1" applyBorder="1"/>
    <xf numFmtId="0" fontId="213" fillId="0" borderId="0" xfId="12119" applyFont="1" applyFill="1"/>
    <xf numFmtId="0" fontId="2" fillId="0" borderId="0" xfId="12119" applyFont="1" applyFill="1"/>
    <xf numFmtId="0" fontId="0" fillId="89" borderId="0" xfId="0" applyFill="1"/>
    <xf numFmtId="166" fontId="12" fillId="89" borderId="0" xfId="1" applyNumberFormat="1" applyFont="1" applyFill="1" applyBorder="1"/>
    <xf numFmtId="166" fontId="0" fillId="89" borderId="0" xfId="1" applyNumberFormat="1" applyFont="1" applyFill="1"/>
    <xf numFmtId="166" fontId="12" fillId="0" borderId="0" xfId="12119" applyNumberFormat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4" fontId="2" fillId="0" borderId="10" xfId="1" quotePrefix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66" fontId="2" fillId="0" borderId="0" xfId="1" applyNumberFormat="1" applyFont="1" applyFill="1" applyBorder="1"/>
    <xf numFmtId="164" fontId="2" fillId="0" borderId="0" xfId="1" applyNumberFormat="1" applyFont="1" applyFill="1" applyBorder="1"/>
    <xf numFmtId="166" fontId="12" fillId="0" borderId="10" xfId="1" applyNumberFormat="1" applyFont="1" applyBorder="1"/>
    <xf numFmtId="164" fontId="2" fillId="0" borderId="0" xfId="1" applyNumberFormat="1" applyFont="1" applyFill="1" applyBorder="1" applyAlignment="1">
      <alignment horizontal="left"/>
    </xf>
    <xf numFmtId="166" fontId="0" fillId="0" borderId="10" xfId="1" applyNumberFormat="1" applyFont="1" applyFill="1" applyBorder="1"/>
    <xf numFmtId="164" fontId="0" fillId="0" borderId="10" xfId="1" applyNumberFormat="1" applyFont="1" applyFill="1" applyBorder="1"/>
    <xf numFmtId="0" fontId="2" fillId="0" borderId="0" xfId="0" applyFont="1" applyFill="1" applyBorder="1" applyAlignment="1">
      <alignment horizontal="center"/>
    </xf>
    <xf numFmtId="14" fontId="2" fillId="0" borderId="10" xfId="1" applyNumberFormat="1" applyFont="1" applyFill="1" applyBorder="1" applyAlignment="1">
      <alignment horizontal="center"/>
    </xf>
    <xf numFmtId="166" fontId="12" fillId="0" borderId="11" xfId="12119" applyNumberFormat="1" applyBorder="1"/>
    <xf numFmtId="0" fontId="12" fillId="0" borderId="0" xfId="1" quotePrefix="1" applyNumberFormat="1" applyFont="1" applyFill="1" applyAlignment="1">
      <alignment horizontal="left"/>
    </xf>
    <xf numFmtId="0" fontId="2" fillId="0" borderId="0" xfId="12119" applyFont="1" applyFill="1" applyAlignment="1">
      <alignment horizontal="center"/>
    </xf>
    <xf numFmtId="0" fontId="2" fillId="0" borderId="10" xfId="12119" applyFont="1" applyFill="1" applyBorder="1" applyAlignment="1">
      <alignment horizontal="center"/>
    </xf>
    <xf numFmtId="0" fontId="11" fillId="0" borderId="0" xfId="12119" applyFont="1" applyFill="1" applyBorder="1"/>
    <xf numFmtId="164" fontId="12" fillId="0" borderId="0" xfId="12119" applyNumberFormat="1" applyBorder="1"/>
    <xf numFmtId="164" fontId="12" fillId="0" borderId="0" xfId="12119" applyNumberFormat="1" applyFill="1" applyBorder="1"/>
    <xf numFmtId="10" fontId="12" fillId="0" borderId="0" xfId="3" applyNumberFormat="1" applyBorder="1"/>
    <xf numFmtId="10" fontId="12" fillId="0" borderId="10" xfId="3" applyNumberFormat="1" applyBorder="1"/>
    <xf numFmtId="164" fontId="0" fillId="0" borderId="13" xfId="1" applyNumberFormat="1" applyFont="1" applyFill="1" applyBorder="1"/>
    <xf numFmtId="0" fontId="12" fillId="0" borderId="0" xfId="0" quotePrefix="1" applyFont="1" applyFill="1"/>
    <xf numFmtId="238" fontId="0" fillId="0" borderId="0" xfId="1" applyNumberFormat="1" applyFont="1" applyFill="1" applyBorder="1"/>
    <xf numFmtId="164" fontId="0" fillId="0" borderId="10" xfId="0" applyNumberFormat="1" applyFill="1" applyBorder="1"/>
    <xf numFmtId="164" fontId="0" fillId="0" borderId="0" xfId="0" applyNumberFormat="1" applyFill="1" applyBorder="1"/>
    <xf numFmtId="10" fontId="0" fillId="0" borderId="10" xfId="0" applyNumberFormat="1" applyFill="1" applyBorder="1"/>
    <xf numFmtId="167" fontId="15" fillId="0" borderId="0" xfId="0" applyNumberFormat="1" applyFont="1" applyFill="1"/>
    <xf numFmtId="166" fontId="12" fillId="0" borderId="0" xfId="0" applyNumberFormat="1" applyFont="1"/>
    <xf numFmtId="169" fontId="0" fillId="0" borderId="0" xfId="3" applyNumberFormat="1" applyFont="1"/>
    <xf numFmtId="169" fontId="0" fillId="0" borderId="10" xfId="3" applyNumberFormat="1" applyFont="1" applyBorder="1"/>
    <xf numFmtId="166" fontId="0" fillId="0" borderId="0" xfId="0" applyNumberFormat="1"/>
    <xf numFmtId="9" fontId="0" fillId="0" borderId="10" xfId="3" applyFont="1" applyBorder="1"/>
    <xf numFmtId="240" fontId="12" fillId="0" borderId="0" xfId="0" applyNumberFormat="1" applyFont="1" applyFill="1"/>
    <xf numFmtId="240" fontId="12" fillId="0" borderId="0" xfId="0" applyNumberFormat="1" applyFont="1"/>
    <xf numFmtId="0" fontId="1" fillId="0" borderId="0" xfId="0" applyFont="1" applyFill="1" applyBorder="1"/>
    <xf numFmtId="164" fontId="1" fillId="0" borderId="0" xfId="1" applyNumberFormat="1" applyFont="1" applyFill="1" applyBorder="1"/>
    <xf numFmtId="0" fontId="12" fillId="0" borderId="0" xfId="0" applyFont="1" applyFill="1" applyAlignment="1">
      <alignment horizontal="right"/>
    </xf>
    <xf numFmtId="166" fontId="1" fillId="0" borderId="0" xfId="1" applyNumberFormat="1" applyFont="1" applyFill="1" applyBorder="1"/>
    <xf numFmtId="10" fontId="0" fillId="0" borderId="0" xfId="3" applyNumberFormat="1" applyFont="1"/>
    <xf numFmtId="164" fontId="1" fillId="0" borderId="11" xfId="1" applyNumberFormat="1" applyFont="1" applyFill="1" applyBorder="1"/>
    <xf numFmtId="10" fontId="12" fillId="0" borderId="0" xfId="3" applyNumberFormat="1" applyFont="1" applyAlignment="1">
      <alignment horizontal="center"/>
    </xf>
    <xf numFmtId="164" fontId="12" fillId="0" borderId="0" xfId="12119" applyNumberFormat="1" applyAlignment="1">
      <alignment horizontal="center"/>
    </xf>
    <xf numFmtId="176" fontId="0" fillId="0" borderId="10" xfId="0" applyNumberFormat="1" applyBorder="1"/>
    <xf numFmtId="176" fontId="0" fillId="0" borderId="0" xfId="0" applyNumberFormat="1" applyBorder="1"/>
    <xf numFmtId="176" fontId="0" fillId="0" borderId="0" xfId="3" applyNumberFormat="1" applyFont="1"/>
    <xf numFmtId="164" fontId="12" fillId="0" borderId="11" xfId="12119" applyNumberFormat="1" applyBorder="1"/>
    <xf numFmtId="0" fontId="11" fillId="0" borderId="0" xfId="0" applyFont="1" applyFill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37" fontId="12" fillId="0" borderId="0" xfId="15348" applyNumberFormat="1" applyFont="1" applyFill="1" applyAlignment="1">
      <alignment horizontal="center"/>
    </xf>
    <xf numFmtId="37" fontId="12" fillId="0" borderId="0" xfId="15349" applyNumberFormat="1" applyFont="1" applyFill="1" applyAlignment="1">
      <alignment horizontal="center"/>
    </xf>
    <xf numFmtId="0" fontId="11" fillId="0" borderId="0" xfId="12119" applyFont="1" applyFill="1" applyAlignment="1">
      <alignment horizontal="center"/>
    </xf>
  </cellXfs>
  <cellStyles count="65030">
    <cellStyle name="_x0013_" xfId="24983"/>
    <cellStyle name="%" xfId="7"/>
    <cellStyle name="__ [0]___" xfId="8"/>
    <cellStyle name="__ [0]___ 2" xfId="9"/>
    <cellStyle name="__ [0]____" xfId="10"/>
    <cellStyle name="__ [0]____ 2" xfId="11"/>
    <cellStyle name="__ [0]______" xfId="12"/>
    <cellStyle name="__ [0]______ 2" xfId="13"/>
    <cellStyle name="__ [0]__________" xfId="14"/>
    <cellStyle name="__ [0]__________ 2" xfId="15"/>
    <cellStyle name="__ [0]___________ClearSky_AEP_Min_04.04.02_Bank" xfId="16"/>
    <cellStyle name="__ [0]___________ClearSky_AEP_Min_04.04.02_Bank 2" xfId="17"/>
    <cellStyle name="__ [0]___________Clearsky_internal_050301" xfId="18"/>
    <cellStyle name="__ [0]___________Clearsky_internal_050301 2" xfId="19"/>
    <cellStyle name="__ [0]___________Clearsky_internal_050301_1" xfId="20"/>
    <cellStyle name="__ [0]___________Clearsky_internal_050301_1 2" xfId="21"/>
    <cellStyle name="__ [0]___________Clearsky_internal_070201" xfId="22"/>
    <cellStyle name="__ [0]___________Clearsky_internal_070201 2" xfId="23"/>
    <cellStyle name="__ [0]___________Clearsky_internal_070201.xls Chart 2" xfId="24"/>
    <cellStyle name="__ [0]___________Clearsky_internal_070201.xls Chart 2 2" xfId="25"/>
    <cellStyle name="__ [0]___________Clearsky_internal_070201_1" xfId="26"/>
    <cellStyle name="__ [0]___________Clearsky_internal_070201_1 2" xfId="27"/>
    <cellStyle name="__ [0]___________Clearsky_internal_070201_Clearsky_internal_070201" xfId="28"/>
    <cellStyle name="__ [0]___________Clearsky_internal_070201_Clearsky_internal_070201 2" xfId="29"/>
    <cellStyle name="__ [0]___________Clearsky_internal_070201_Clearsky_Outside_070201.xls Chart 2" xfId="30"/>
    <cellStyle name="__ [0]___________Clearsky_internal_070201_Clearsky_Outside_070201.xls Chart 2 2" xfId="31"/>
    <cellStyle name="__ [0]___________Clearsky_Outside_070201.xls Chart 2" xfId="32"/>
    <cellStyle name="__ [0]___________Clearsky_Outside_070201.xls Chart 2 2" xfId="33"/>
    <cellStyle name="__ [0]_______ClearSky_AEP_Min_04.04.02_Bank" xfId="34"/>
    <cellStyle name="__ [0]_______ClearSky_AEP_Min_04.04.02_Bank 2" xfId="35"/>
    <cellStyle name="__ [0]_______Clearsky_internal_050301" xfId="36"/>
    <cellStyle name="__ [0]_______Clearsky_internal_050301 2" xfId="37"/>
    <cellStyle name="__ [0]_______Clearsky_internal_070201" xfId="38"/>
    <cellStyle name="__ [0]_______Clearsky_internal_070201 2" xfId="39"/>
    <cellStyle name="__ [0]_______Clearsky_internal_070201.xls Chart 2" xfId="40"/>
    <cellStyle name="__ [0]_______Clearsky_internal_070201.xls Chart 2 2" xfId="41"/>
    <cellStyle name="__ [0]_______Clearsky_Outside_070201.xls Chart 2" xfId="42"/>
    <cellStyle name="__ [0]_______Clearsky_Outside_070201.xls Chart 2 2" xfId="43"/>
    <cellStyle name="__ [0]_____ClearSky_AEP_Min_04.04.02_Bank" xfId="44"/>
    <cellStyle name="__ [0]_____ClearSky_AEP_Min_04.04.02_Bank 2" xfId="45"/>
    <cellStyle name="__ [0]_____Clearsky_internal_050301" xfId="46"/>
    <cellStyle name="__ [0]_____Clearsky_internal_050301 2" xfId="47"/>
    <cellStyle name="__ [0]_____Clearsky_internal_050301_1" xfId="48"/>
    <cellStyle name="__ [0]_____Clearsky_internal_050301_1 2" xfId="49"/>
    <cellStyle name="__ [0]_____Clearsky_internal_070201" xfId="50"/>
    <cellStyle name="__ [0]_____Clearsky_internal_070201 2" xfId="51"/>
    <cellStyle name="__ [0]_____Clearsky_internal_070201.xls Chart 2" xfId="52"/>
    <cellStyle name="__ [0]_____Clearsky_internal_070201.xls Chart 2 2" xfId="53"/>
    <cellStyle name="__ [0]_____Clearsky_internal_070201_1" xfId="54"/>
    <cellStyle name="__ [0]_____Clearsky_internal_070201_1 2" xfId="55"/>
    <cellStyle name="__ [0]_____Clearsky_internal_070201_Clearsky_internal_070201" xfId="56"/>
    <cellStyle name="__ [0]_____Clearsky_internal_070201_Clearsky_internal_070201 2" xfId="57"/>
    <cellStyle name="__ [0]_____Clearsky_internal_070201_Clearsky_Outside_070201.xls Chart 2" xfId="58"/>
    <cellStyle name="__ [0]_____Clearsky_internal_070201_Clearsky_Outside_070201.xls Chart 2 2" xfId="59"/>
    <cellStyle name="__ [0]_____Clearsky_Outside_070201.xls Chart 2" xfId="60"/>
    <cellStyle name="__ [0]_____Clearsky_Outside_070201.xls Chart 2 2" xfId="61"/>
    <cellStyle name="__ [0]____ClearSky_AEP_Min_04.04.02_Bank" xfId="62"/>
    <cellStyle name="__ [0]____ClearSky_AEP_Min_04.04.02_Bank 2" xfId="63"/>
    <cellStyle name="__ [0]____Clearsky_internal_050301" xfId="64"/>
    <cellStyle name="__ [0]____Clearsky_internal_050301 2" xfId="65"/>
    <cellStyle name="__ [0]____Clearsky_internal_070201" xfId="66"/>
    <cellStyle name="__ [0]____Clearsky_internal_070201 2" xfId="67"/>
    <cellStyle name="__ [0]____Clearsky_internal_070201.xls Chart 2" xfId="68"/>
    <cellStyle name="__ [0]____Clearsky_internal_070201.xls Chart 2 2" xfId="69"/>
    <cellStyle name="__ [0]____Clearsky_Outside_070201.xls Chart 2" xfId="70"/>
    <cellStyle name="__ [0]____Clearsky_Outside_070201.xls Chart 2 2" xfId="71"/>
    <cellStyle name="__ [0]_94___" xfId="72"/>
    <cellStyle name="__ [0]_94___ 2" xfId="73"/>
    <cellStyle name="__ [0]_94____ClearSky_AEP_Min_04.04.02_Bank" xfId="74"/>
    <cellStyle name="__ [0]_94____ClearSky_AEP_Min_04.04.02_Bank 2" xfId="75"/>
    <cellStyle name="__ [0]_94____Clearsky_internal_050301" xfId="76"/>
    <cellStyle name="__ [0]_94____Clearsky_internal_050301 2" xfId="77"/>
    <cellStyle name="__ [0]_94____Clearsky_internal_070201" xfId="78"/>
    <cellStyle name="__ [0]_94____Clearsky_internal_070201 2" xfId="79"/>
    <cellStyle name="__ [0]_94____Clearsky_internal_070201.xls Chart 2" xfId="80"/>
    <cellStyle name="__ [0]_94____Clearsky_internal_070201.xls Chart 2 2" xfId="81"/>
    <cellStyle name="__ [0]_94____Clearsky_internal_070201_Clearsky_Outside_070201.xls Chart 2" xfId="82"/>
    <cellStyle name="__ [0]_94____Clearsky_internal_070201_Clearsky_Outside_070201.xls Chart 2 2" xfId="83"/>
    <cellStyle name="__ [0]_94____Clearsky_Outside_070201.xls Chart 2" xfId="84"/>
    <cellStyle name="__ [0]_94____Clearsky_Outside_070201.xls Chart 2 2" xfId="85"/>
    <cellStyle name="__ [0]_dimon" xfId="86"/>
    <cellStyle name="__ [0]_dimon 2" xfId="87"/>
    <cellStyle name="__ [0]_form" xfId="88"/>
    <cellStyle name="__ [0]_form 2" xfId="89"/>
    <cellStyle name="__ [0]_form_ClearSky_AEP_Min_04.04.02_Bank" xfId="90"/>
    <cellStyle name="__ [0]_form_ClearSky_AEP_Min_04.04.02_Bank 2" xfId="91"/>
    <cellStyle name="__ [0]_form_Clearsky_internal_050301" xfId="92"/>
    <cellStyle name="__ [0]_form_Clearsky_internal_050301 2" xfId="93"/>
    <cellStyle name="__ [0]_form_Clearsky_internal_050301_1" xfId="94"/>
    <cellStyle name="__ [0]_form_Clearsky_internal_050301_1 2" xfId="95"/>
    <cellStyle name="__ [0]_form_Clearsky_internal_070201" xfId="96"/>
    <cellStyle name="__ [0]_form_Clearsky_internal_070201 2" xfId="97"/>
    <cellStyle name="__ [0]_form_Clearsky_internal_070201.xls Chart 2" xfId="98"/>
    <cellStyle name="__ [0]_form_Clearsky_internal_070201.xls Chart 2 2" xfId="99"/>
    <cellStyle name="__ [0]_form_Clearsky_internal_070201_Clearsky_Outside_070201.xls Chart 2" xfId="100"/>
    <cellStyle name="__ [0]_form_Clearsky_internal_070201_Clearsky_Outside_070201.xls Chart 2 2" xfId="101"/>
    <cellStyle name="__ [0]_form_Clearsky_Outside_070201.xls Chart 2" xfId="102"/>
    <cellStyle name="__ [0]_form_Clearsky_Outside_070201.xls Chart 2 2" xfId="103"/>
    <cellStyle name="__ [0]_laroux" xfId="104"/>
    <cellStyle name="__ [0]_laroux 2" xfId="105"/>
    <cellStyle name="__ [0]_laroux_1" xfId="106"/>
    <cellStyle name="__ [0]_laroux_1_ClearSky_AEP_Min_04.04.02_Bank" xfId="107"/>
    <cellStyle name="__ [0]_laroux_1_Clearsky_internal_050301" xfId="108"/>
    <cellStyle name="__ [0]_laroux_1_Clearsky_internal_050301_1" xfId="109"/>
    <cellStyle name="__ [0]_laroux_1_Clearsky_internal_070201" xfId="110"/>
    <cellStyle name="__ [0]_laroux_1_Clearsky_internal_070201.xls Chart 2" xfId="111"/>
    <cellStyle name="__ [0]_laroux_1_Clearsky_internal_070201_1" xfId="112"/>
    <cellStyle name="__ [0]_laroux_1_Clearsky_Outside_070201.xls Chart 2" xfId="113"/>
    <cellStyle name="__ [0]_laroux_2" xfId="114"/>
    <cellStyle name="__ [0]_laroux_2 2" xfId="115"/>
    <cellStyle name="__ [0]_laroux_ClearSky_AEP_Min_04.04.02_Bank" xfId="116"/>
    <cellStyle name="__ [0]_laroux_ClearSky_AEP_Min_04.04.02_Bank 2" xfId="117"/>
    <cellStyle name="__ [0]_laroux_Clearsky_internal_050301" xfId="118"/>
    <cellStyle name="__ [0]_laroux_Clearsky_internal_050301 2" xfId="119"/>
    <cellStyle name="__ [0]_laroux_Clearsky_internal_070201" xfId="120"/>
    <cellStyle name="__ [0]_laroux_Clearsky_internal_070201 2" xfId="121"/>
    <cellStyle name="__ [0]_laroux_Clearsky_internal_070201.xls Chart 2" xfId="122"/>
    <cellStyle name="__ [0]_laroux_Clearsky_internal_070201.xls Chart 2 2" xfId="123"/>
    <cellStyle name="__ [0]_laroux_Clearsky_internal_070201_1" xfId="124"/>
    <cellStyle name="__ [0]_laroux_Clearsky_internal_070201_1 2" xfId="125"/>
    <cellStyle name="__ [0]_laroux_Clearsky_internal_070201_Clearsky_Outside_070201.xls Chart 2" xfId="126"/>
    <cellStyle name="__ [0]_laroux_Clearsky_internal_070201_Clearsky_Outside_070201.xls Chart 2 2" xfId="127"/>
    <cellStyle name="__ [0]_laroux_Clearsky_Outside_070201.xls Chart 2" xfId="128"/>
    <cellStyle name="__ [0]_laroux_Clearsky_Outside_070201.xls Chart 2 2" xfId="129"/>
    <cellStyle name="__ [0]_PERSONAL" xfId="130"/>
    <cellStyle name="__ [0]_PERSONAL 2" xfId="131"/>
    <cellStyle name="__ [0]_PERSONAL_1" xfId="132"/>
    <cellStyle name="__ [0]_PERSONAL_1 2" xfId="133"/>
    <cellStyle name="__ [0]_PERSONAL_1_ClearSky_AEP_Min_04.04.02_Bank" xfId="134"/>
    <cellStyle name="__ [0]_PERSONAL_1_ClearSky_AEP_Min_04.04.02_Bank 2" xfId="135"/>
    <cellStyle name="__ [0]_PERSONAL_1_Clearsky_internal_050301" xfId="136"/>
    <cellStyle name="__ [0]_PERSONAL_1_Clearsky_internal_050301 2" xfId="137"/>
    <cellStyle name="__ [0]_PERSONAL_1_Clearsky_internal_070201" xfId="138"/>
    <cellStyle name="__ [0]_PERSONAL_1_Clearsky_internal_070201 2" xfId="139"/>
    <cellStyle name="__ [0]_PERSONAL_1_Clearsky_internal_070201.xls Chart 2" xfId="140"/>
    <cellStyle name="__ [0]_PERSONAL_1_Clearsky_internal_070201.xls Chart 2 2" xfId="141"/>
    <cellStyle name="__ [0]_PERSONAL_1_Clearsky_internal_070201_1" xfId="142"/>
    <cellStyle name="__ [0]_PERSONAL_1_Clearsky_internal_070201_1 2" xfId="143"/>
    <cellStyle name="__ [0]_PERSONAL_1_Clearsky_internal_070201_Clearsky_internal_070201" xfId="144"/>
    <cellStyle name="__ [0]_PERSONAL_1_Clearsky_internal_070201_Clearsky_internal_070201 2" xfId="145"/>
    <cellStyle name="__ [0]_PERSONAL_1_Clearsky_internal_070201_Clearsky_Outside_070201.xls Chart 2" xfId="146"/>
    <cellStyle name="__ [0]_PERSONAL_1_Clearsky_internal_070201_Clearsky_Outside_070201.xls Chart 2 2" xfId="147"/>
    <cellStyle name="__ [0]_PERSONAL_1_Clearsky_Outside_070201.xls Chart 2" xfId="148"/>
    <cellStyle name="__ [0]_PERSONAL_1_Clearsky_Outside_070201.xls Chart 2 2" xfId="149"/>
    <cellStyle name="__ [0]_PERSONAL_2" xfId="150"/>
    <cellStyle name="__ [0]_PERSONAL_2 2" xfId="151"/>
    <cellStyle name="__ [0]_PERSONAL_2_ClearSky_AEP_Min_04.04.02_Bank" xfId="152"/>
    <cellStyle name="__ [0]_PERSONAL_2_ClearSky_AEP_Min_04.04.02_Bank 2" xfId="153"/>
    <cellStyle name="__ [0]_PERSONAL_2_Clearsky_internal_050301" xfId="154"/>
    <cellStyle name="__ [0]_PERSONAL_2_Clearsky_internal_050301 2" xfId="155"/>
    <cellStyle name="__ [0]_PERSONAL_2_Clearsky_internal_070201" xfId="156"/>
    <cellStyle name="__ [0]_PERSONAL_2_Clearsky_internal_070201 2" xfId="157"/>
    <cellStyle name="__ [0]_PERSONAL_2_Clearsky_internal_070201.xls Chart 2" xfId="158"/>
    <cellStyle name="__ [0]_PERSONAL_2_Clearsky_internal_070201.xls Chart 2 2" xfId="159"/>
    <cellStyle name="__ [0]_PERSONAL_2_Clearsky_internal_070201_1" xfId="160"/>
    <cellStyle name="__ [0]_PERSONAL_2_Clearsky_internal_070201_1 2" xfId="161"/>
    <cellStyle name="__ [0]_PERSONAL_2_Clearsky_internal_070201_Clearsky_internal_070201" xfId="162"/>
    <cellStyle name="__ [0]_PERSONAL_2_Clearsky_internal_070201_Clearsky_internal_070201 2" xfId="163"/>
    <cellStyle name="__ [0]_PERSONAL_2_Clearsky_internal_070201_Clearsky_Outside_070201.xls Chart 2" xfId="164"/>
    <cellStyle name="__ [0]_PERSONAL_2_Clearsky_internal_070201_Clearsky_Outside_070201.xls Chart 2 2" xfId="165"/>
    <cellStyle name="__ [0]_PERSONAL_2_Clearsky_Outside_070201.xls Chart 2" xfId="166"/>
    <cellStyle name="__ [0]_PERSONAL_2_Clearsky_Outside_070201.xls Chart 2 2" xfId="167"/>
    <cellStyle name="__ [0]_PERSONAL_3" xfId="168"/>
    <cellStyle name="__ [0]_PERSONAL_3 2" xfId="169"/>
    <cellStyle name="__ [0]_PERSONAL_ClearSky_AEP_Min_04.04.02_Bank" xfId="170"/>
    <cellStyle name="__ [0]_PERSONAL_ClearSky_AEP_Min_04.04.02_Bank 2" xfId="171"/>
    <cellStyle name="__ [0]_PERSONAL_Clearsky_internal_050301" xfId="172"/>
    <cellStyle name="__ [0]_PERSONAL_Clearsky_internal_050301 2" xfId="173"/>
    <cellStyle name="__ [0]_PERSONAL_Clearsky_internal_070201" xfId="174"/>
    <cellStyle name="__ [0]_PERSONAL_Clearsky_internal_070201 2" xfId="175"/>
    <cellStyle name="__ [0]_PERSONAL_Clearsky_internal_070201.xls Chart 2" xfId="176"/>
    <cellStyle name="__ [0]_PERSONAL_Clearsky_internal_070201.xls Chart 2 2" xfId="177"/>
    <cellStyle name="__ [0]_PERSONAL_Clearsky_internal_070201_1" xfId="178"/>
    <cellStyle name="__ [0]_PERSONAL_Clearsky_internal_070201_1 2" xfId="179"/>
    <cellStyle name="__ [0]_PERSONAL_Clearsky_internal_070201_Clearsky_Outside_070201.xls Chart 2" xfId="180"/>
    <cellStyle name="__ [0]_PERSONAL_Clearsky_internal_070201_Clearsky_Outside_070201.xls Chart 2 2" xfId="181"/>
    <cellStyle name="__ [0]_PERSONAL_Clearsky_Outside_070201.xls Chart 2" xfId="182"/>
    <cellStyle name="__ [0]_PERSONAL_Clearsky_Outside_070201.xls Chart 2 2" xfId="183"/>
    <cellStyle name="__ [0]_Sheet2" xfId="184"/>
    <cellStyle name="__ [0]_Sheet2 2" xfId="185"/>
    <cellStyle name="____.____" xfId="186"/>
    <cellStyle name="_____" xfId="187"/>
    <cellStyle name="______" xfId="188"/>
    <cellStyle name="_______" xfId="189"/>
    <cellStyle name="________" xfId="190"/>
    <cellStyle name="________ 2" xfId="191"/>
    <cellStyle name="__________" xfId="192"/>
    <cellStyle name="____________" xfId="193"/>
    <cellStyle name="_____________ClearSky_AEP_Min_04.04.02_Bank" xfId="194"/>
    <cellStyle name="_____________ClearSky_AEP_Min_04.04.02_Bank 2" xfId="195"/>
    <cellStyle name="_____________ClearSky_AEP_Min_04.04.02_Bank_1" xfId="196"/>
    <cellStyle name="_____________ClearSky_AEP_Min_04.04.02_Bank_1 2" xfId="197"/>
    <cellStyle name="_____________Clearsky_internal_050301" xfId="198"/>
    <cellStyle name="_____________Clearsky_internal_050301_1" xfId="199"/>
    <cellStyle name="_____________Clearsky_internal_050301_1 2" xfId="200"/>
    <cellStyle name="_____________Clearsky_internal_050301_2" xfId="201"/>
    <cellStyle name="_____________Clearsky_internal_050301_2 2" xfId="202"/>
    <cellStyle name="_____________Clearsky_internal_070201" xfId="203"/>
    <cellStyle name="_____________Clearsky_internal_070201.xls Chart 2" xfId="204"/>
    <cellStyle name="_____________Clearsky_internal_070201.xls Chart 2_1" xfId="205"/>
    <cellStyle name="_____________Clearsky_internal_070201.xls Chart 2_1 2" xfId="206"/>
    <cellStyle name="_____________Clearsky_internal_070201_1" xfId="207"/>
    <cellStyle name="_____________Clearsky_internal_070201_1 2" xfId="208"/>
    <cellStyle name="_____________Clearsky_internal_070201_2" xfId="209"/>
    <cellStyle name="_____________Clearsky_internal_070201_2 2" xfId="210"/>
    <cellStyle name="_____________Clearsky_Outside_070201.xls Chart 2" xfId="211"/>
    <cellStyle name="_____________Clearsky_Outside_070201.xls Chart 2 2" xfId="212"/>
    <cellStyle name="_____________Clearsky_Outside_070201.xls Chart 2_1" xfId="213"/>
    <cellStyle name="_____________Clearsky_Outside_070201.xls Chart 2_1 2" xfId="214"/>
    <cellStyle name="___________ClearSky_AEP_Min_04.04.02_Bank" xfId="215"/>
    <cellStyle name="___________Clearsky_internal_050301" xfId="216"/>
    <cellStyle name="___________Clearsky_internal_050301_1" xfId="217"/>
    <cellStyle name="___________Clearsky_internal_070201" xfId="218"/>
    <cellStyle name="___________Clearsky_internal_070201.xls Chart 2" xfId="219"/>
    <cellStyle name="___________Clearsky_internal_070201_1" xfId="220"/>
    <cellStyle name="___________Clearsky_Outside_070201.xls Chart 2" xfId="221"/>
    <cellStyle name="_________1" xfId="222"/>
    <cellStyle name="_________2" xfId="223"/>
    <cellStyle name="_________ClearSky_AEP_Min_04.04.02_Bank" xfId="224"/>
    <cellStyle name="_________ClearSky_AEP_Min_04.04.02_Bank_1" xfId="225"/>
    <cellStyle name="_________ClearSky_AEP_Min_04.04.02_Bank_1 2" xfId="226"/>
    <cellStyle name="_________Clearsky_internal_050301" xfId="227"/>
    <cellStyle name="_________Clearsky_internal_050301_1" xfId="228"/>
    <cellStyle name="_________Clearsky_internal_050301_1 2" xfId="229"/>
    <cellStyle name="_________Clearsky_internal_050301_2" xfId="230"/>
    <cellStyle name="_________Clearsky_internal_050301_2 2" xfId="231"/>
    <cellStyle name="_________Clearsky_internal_070201" xfId="232"/>
    <cellStyle name="_________Clearsky_internal_070201 2" xfId="233"/>
    <cellStyle name="_________Clearsky_internal_070201.xls Chart 2" xfId="234"/>
    <cellStyle name="_________Clearsky_internal_070201.xls Chart 2_1" xfId="235"/>
    <cellStyle name="_________Clearsky_internal_070201.xls Chart 2_1 2" xfId="236"/>
    <cellStyle name="_________Clearsky_internal_070201_1" xfId="237"/>
    <cellStyle name="_________Clearsky_internal_070201_1 2" xfId="238"/>
    <cellStyle name="_________Clearsky_internal_070201_2" xfId="239"/>
    <cellStyle name="_________Clearsky_Outside_070201.xls Chart 2" xfId="240"/>
    <cellStyle name="_________Clearsky_Outside_070201.xls Chart 2_1" xfId="241"/>
    <cellStyle name="_________Clearsky_Outside_070201.xls Chart 2_1 2" xfId="242"/>
    <cellStyle name="________1" xfId="243"/>
    <cellStyle name="_______ClearSky_AEP_Min_04.04.02_Bank" xfId="244"/>
    <cellStyle name="_______ClearSky_AEP_Min_04.04.02_Bank 2" xfId="245"/>
    <cellStyle name="_______ClearSky_AEP_Min_04.04.02_Bank_1" xfId="246"/>
    <cellStyle name="_______ClearSky_AEP_Min_04.04.02_Bank_1 2" xfId="247"/>
    <cellStyle name="_______Clearsky_internal_050301" xfId="248"/>
    <cellStyle name="_______Clearsky_internal_050301 2" xfId="249"/>
    <cellStyle name="_______Clearsky_internal_050301_1" xfId="250"/>
    <cellStyle name="_______Clearsky_internal_050301_1 2" xfId="251"/>
    <cellStyle name="_______Clearsky_internal_070201" xfId="252"/>
    <cellStyle name="_______Clearsky_internal_070201 2" xfId="253"/>
    <cellStyle name="_______Clearsky_internal_070201.xls Chart 2" xfId="254"/>
    <cellStyle name="_______Clearsky_internal_070201.xls Chart 2 2" xfId="255"/>
    <cellStyle name="_______Clearsky_internal_070201.xls Chart 2_1" xfId="256"/>
    <cellStyle name="_______Clearsky_internal_070201.xls Chart 2_1 2" xfId="257"/>
    <cellStyle name="_______Clearsky_internal_070201_1" xfId="258"/>
    <cellStyle name="_______Clearsky_internal_070201_1 2" xfId="259"/>
    <cellStyle name="_______Clearsky_Outside_070201.xls Chart 2" xfId="260"/>
    <cellStyle name="_______Clearsky_Outside_070201.xls Chart 2 2" xfId="261"/>
    <cellStyle name="_______Clearsky_Outside_070201.xls Chart 2_1" xfId="262"/>
    <cellStyle name="_______Clearsky_Outside_070201.xls Chart 2_1 2" xfId="263"/>
    <cellStyle name="______1" xfId="264"/>
    <cellStyle name="______ClearSky_AEP_Min_04.04.02_Bank" xfId="265"/>
    <cellStyle name="______ClearSky_AEP_Min_04.04.02_Bank 2" xfId="266"/>
    <cellStyle name="______ClearSky_AEP_Min_04.04.02_Bank_1" xfId="267"/>
    <cellStyle name="______ClearSky_AEP_Min_04.04.02_Bank_2" xfId="268"/>
    <cellStyle name="______ClearSky_AEP_Min_04.04.02_Bank_2 2" xfId="269"/>
    <cellStyle name="______Clearsky_internal_050301" xfId="270"/>
    <cellStyle name="______Clearsky_internal_050301 2" xfId="271"/>
    <cellStyle name="______Clearsky_internal_050301_1" xfId="272"/>
    <cellStyle name="______Clearsky_internal_050301_2" xfId="273"/>
    <cellStyle name="______Clearsky_internal_050301_2 2" xfId="274"/>
    <cellStyle name="______Clearsky_internal_050301_3" xfId="275"/>
    <cellStyle name="______Clearsky_internal_070201" xfId="276"/>
    <cellStyle name="______Clearsky_internal_070201.xls Chart 2" xfId="277"/>
    <cellStyle name="______Clearsky_internal_070201.xls Chart 2_1" xfId="278"/>
    <cellStyle name="______Clearsky_internal_070201.xls Chart 2_1 2" xfId="279"/>
    <cellStyle name="______Clearsky_internal_070201.xls Chart 2_2" xfId="280"/>
    <cellStyle name="______Clearsky_internal_070201_1" xfId="281"/>
    <cellStyle name="______Clearsky_internal_070201_1 2" xfId="282"/>
    <cellStyle name="______Clearsky_internal_070201_2" xfId="283"/>
    <cellStyle name="______Clearsky_internal_070201_2_Clearsky_Outside_070201.xls Chart 2" xfId="284"/>
    <cellStyle name="______Clearsky_internal_070201_2_Clearsky_Outside_070201.xls Chart 2 2" xfId="285"/>
    <cellStyle name="______Clearsky_internal_070201_3" xfId="286"/>
    <cellStyle name="______Clearsky_internal_070201_3 2" xfId="287"/>
    <cellStyle name="______Clearsky_internal_070201_Clearsky_internal_070201" xfId="288"/>
    <cellStyle name="______Clearsky_internal_070201_Clearsky_Outside_070201.xls Chart 2" xfId="289"/>
    <cellStyle name="______Clearsky_Outside_070201.xls Chart 2" xfId="290"/>
    <cellStyle name="______Clearsky_Outside_070201.xls Chart 2_1" xfId="291"/>
    <cellStyle name="______Clearsky_Outside_070201.xls Chart 2_1 2" xfId="292"/>
    <cellStyle name="______Clearsky_Outside_070201.xls Chart 2_2" xfId="293"/>
    <cellStyle name="______Clearsky_Outside_070201.xls Chart 2_2 2" xfId="294"/>
    <cellStyle name="___94___" xfId="295"/>
    <cellStyle name="___94___ 2" xfId="296"/>
    <cellStyle name="___94____ClearSky_AEP_Min_04.04.02_Bank" xfId="297"/>
    <cellStyle name="___94____ClearSky_AEP_Min_04.04.02_Bank 2" xfId="298"/>
    <cellStyle name="___94____Clearsky_internal_050301" xfId="299"/>
    <cellStyle name="___94____Clearsky_internal_050301 2" xfId="300"/>
    <cellStyle name="___94____Clearsky_internal_050301_1" xfId="301"/>
    <cellStyle name="___94____Clearsky_internal_050301_1 2" xfId="302"/>
    <cellStyle name="___94____Clearsky_internal_070201" xfId="303"/>
    <cellStyle name="___94____Clearsky_internal_070201 2" xfId="304"/>
    <cellStyle name="___94____Clearsky_internal_070201.xls Chart 2" xfId="305"/>
    <cellStyle name="___94____Clearsky_internal_070201.xls Chart 2 2" xfId="306"/>
    <cellStyle name="___94____Clearsky_internal_070201_1" xfId="307"/>
    <cellStyle name="___94____Clearsky_internal_070201_1 2" xfId="308"/>
    <cellStyle name="___94____Clearsky_internal_070201_Clearsky_Outside_070201.xls Chart 2" xfId="309"/>
    <cellStyle name="___94____Clearsky_internal_070201_Clearsky_Outside_070201.xls Chart 2 2" xfId="310"/>
    <cellStyle name="___94____Clearsky_Outside_070201.xls Chart 2" xfId="311"/>
    <cellStyle name="___94____Clearsky_Outside_070201.xls Chart 2 2" xfId="312"/>
    <cellStyle name="___97___" xfId="313"/>
    <cellStyle name="___970120" xfId="314"/>
    <cellStyle name="___BEBU_GI" xfId="315"/>
    <cellStyle name="___dimon" xfId="316"/>
    <cellStyle name="___dimon 2" xfId="317"/>
    <cellStyle name="___dimon_ClearSky_AEP_Min_04.04.02_Bank" xfId="318"/>
    <cellStyle name="___dimon_ClearSky_AEP_Min_04.04.02_Bank 2" xfId="319"/>
    <cellStyle name="___dimon_Clearsky_internal_050301" xfId="320"/>
    <cellStyle name="___dimon_Clearsky_internal_050301 2" xfId="321"/>
    <cellStyle name="___dimon_Clearsky_internal_070201" xfId="322"/>
    <cellStyle name="___dimon_Clearsky_internal_070201 2" xfId="323"/>
    <cellStyle name="___dimon_Clearsky_internal_070201.xls Chart 2" xfId="324"/>
    <cellStyle name="___dimon_Clearsky_internal_070201.xls Chart 2 2" xfId="325"/>
    <cellStyle name="___dimon_Clearsky_internal_070201_1" xfId="326"/>
    <cellStyle name="___dimon_Clearsky_internal_070201_1 2" xfId="327"/>
    <cellStyle name="___dimon_Clearsky_Outside_070201.xls Chart 2" xfId="328"/>
    <cellStyle name="___dimon_Clearsky_Outside_070201.xls Chart 2 2" xfId="329"/>
    <cellStyle name="___form" xfId="330"/>
    <cellStyle name="___form_ClearSky_AEP_Min_04.04.02_Bank" xfId="331"/>
    <cellStyle name="___form_ClearSky_AEP_Min_04.04.02_Bank 2" xfId="332"/>
    <cellStyle name="___form_ClearSky_AEP_Min_04.04.02_Bank_1" xfId="333"/>
    <cellStyle name="___form_ClearSky_AEP_Min_04.04.02_Bank_1 2" xfId="334"/>
    <cellStyle name="___form_Clearsky_internal_050301" xfId="335"/>
    <cellStyle name="___form_Clearsky_internal_050301 2" xfId="336"/>
    <cellStyle name="___form_Clearsky_internal_050301_1" xfId="337"/>
    <cellStyle name="___form_Clearsky_internal_050301_1 2" xfId="338"/>
    <cellStyle name="___form_Clearsky_internal_070201" xfId="339"/>
    <cellStyle name="___form_Clearsky_internal_070201 2" xfId="340"/>
    <cellStyle name="___form_Clearsky_internal_070201.xls Chart 2" xfId="341"/>
    <cellStyle name="___form_Clearsky_internal_070201.xls Chart 2 2" xfId="342"/>
    <cellStyle name="___form_Clearsky_internal_070201.xls Chart 2_1" xfId="343"/>
    <cellStyle name="___form_Clearsky_internal_070201_1" xfId="344"/>
    <cellStyle name="___form_Clearsky_internal_070201_2" xfId="345"/>
    <cellStyle name="___form_Clearsky_internal_070201_2 2" xfId="346"/>
    <cellStyle name="___form_Clearsky_Outside_070201.xls Chart 2" xfId="347"/>
    <cellStyle name="___form_Clearsky_Outside_070201.xls Chart 2 2" xfId="348"/>
    <cellStyle name="___form_Clearsky_Outside_070201.xls Chart 2_1" xfId="349"/>
    <cellStyle name="___form_Clearsky_Outside_070201.xls Chart 2_1 2" xfId="350"/>
    <cellStyle name="___ga_PB" xfId="351"/>
    <cellStyle name="___laroux" xfId="352"/>
    <cellStyle name="___laroux 2" xfId="353"/>
    <cellStyle name="___laroux_1" xfId="354"/>
    <cellStyle name="___laroux_1_ClearSky_AEP_Min_04.04.02_Bank" xfId="355"/>
    <cellStyle name="___laroux_1_ClearSky_AEP_Min_04.04.02_Bank_1" xfId="356"/>
    <cellStyle name="___laroux_1_Clearsky_internal_050301" xfId="357"/>
    <cellStyle name="___laroux_1_Clearsky_internal_050301_1" xfId="358"/>
    <cellStyle name="___laroux_1_Clearsky_internal_050301_2" xfId="359"/>
    <cellStyle name="___laroux_1_Clearsky_internal_070201" xfId="360"/>
    <cellStyle name="___laroux_1_Clearsky_internal_070201.xls Chart 2" xfId="361"/>
    <cellStyle name="___laroux_1_Clearsky_internal_070201.xls Chart 2_1" xfId="362"/>
    <cellStyle name="___laroux_1_Clearsky_internal_070201_1" xfId="363"/>
    <cellStyle name="___laroux_1_Clearsky_internal_070201_2" xfId="364"/>
    <cellStyle name="___laroux_1_Clearsky_Outside_070201.xls Chart 2" xfId="365"/>
    <cellStyle name="___laroux_1_Clearsky_Outside_070201.xls Chart 2_1" xfId="366"/>
    <cellStyle name="___laroux_2" xfId="367"/>
    <cellStyle name="___laroux_2_ClearSky_AEP_Min_04.04.02_Bank" xfId="368"/>
    <cellStyle name="___laroux_2_ClearSky_AEP_Min_04.04.02_Bank 2" xfId="369"/>
    <cellStyle name="___laroux_2_Clearsky_internal_050301" xfId="370"/>
    <cellStyle name="___laroux_2_Clearsky_internal_050301_1" xfId="371"/>
    <cellStyle name="___laroux_2_Clearsky_internal_050301_1 2" xfId="372"/>
    <cellStyle name="___laroux_2_Clearsky_internal_070201" xfId="373"/>
    <cellStyle name="___laroux_2_Clearsky_internal_070201.xls Chart 2" xfId="374"/>
    <cellStyle name="___laroux_2_Clearsky_internal_070201.xls Chart 2_1" xfId="375"/>
    <cellStyle name="___laroux_2_Clearsky_internal_070201.xls Chart 2_1 2" xfId="376"/>
    <cellStyle name="___laroux_2_Clearsky_internal_070201_1" xfId="377"/>
    <cellStyle name="___laroux_2_Clearsky_internal_070201_1 2" xfId="378"/>
    <cellStyle name="___laroux_2_Clearsky_Outside_070201.xls Chart 2" xfId="379"/>
    <cellStyle name="___laroux_2_Clearsky_Outside_070201.xls Chart 2_1" xfId="380"/>
    <cellStyle name="___laroux_2_Clearsky_Outside_070201.xls Chart 2_1 2" xfId="381"/>
    <cellStyle name="___laroux_3" xfId="382"/>
    <cellStyle name="___laroux_4" xfId="383"/>
    <cellStyle name="___laroux_5" xfId="384"/>
    <cellStyle name="___laroux_6" xfId="385"/>
    <cellStyle name="___laroux_7" xfId="386"/>
    <cellStyle name="___laroux_8" xfId="387"/>
    <cellStyle name="___laroux_8 2" xfId="388"/>
    <cellStyle name="___laroux_ClearSky_AEP_Min_04.04.02_Bank" xfId="389"/>
    <cellStyle name="___laroux_ClearSky_AEP_Min_04.04.02_Bank_1" xfId="390"/>
    <cellStyle name="___laroux_ClearSky_AEP_Min_04.04.02_Bank_1 2" xfId="391"/>
    <cellStyle name="___laroux_Clearsky_internal_050301" xfId="392"/>
    <cellStyle name="___laroux_Clearsky_internal_050301 2" xfId="393"/>
    <cellStyle name="___laroux_Clearsky_internal_050301_1" xfId="394"/>
    <cellStyle name="___laroux_Clearsky_internal_050301_1 2" xfId="395"/>
    <cellStyle name="___laroux_Clearsky_internal_070201" xfId="396"/>
    <cellStyle name="___laroux_Clearsky_internal_070201 2" xfId="397"/>
    <cellStyle name="___laroux_Clearsky_internal_070201.xls Chart 2" xfId="398"/>
    <cellStyle name="___laroux_Clearsky_internal_070201.xls Chart 2 2" xfId="399"/>
    <cellStyle name="___laroux_Clearsky_internal_070201.xls Chart 2_1" xfId="400"/>
    <cellStyle name="___laroux_Clearsky_internal_070201.xls Chart 2_1 2" xfId="401"/>
    <cellStyle name="___laroux_Clearsky_internal_070201.xls Chart 2_2" xfId="402"/>
    <cellStyle name="___laroux_Clearsky_internal_070201_1" xfId="403"/>
    <cellStyle name="___laroux_Clearsky_internal_070201_2" xfId="404"/>
    <cellStyle name="___laroux_Clearsky_internal_070201_2 2" xfId="405"/>
    <cellStyle name="___laroux_Clearsky_Outside_070201.xls Chart 2" xfId="406"/>
    <cellStyle name="___laroux_Clearsky_Outside_070201.xls Chart 2 2" xfId="407"/>
    <cellStyle name="___laroux_Clearsky_Outside_070201.xls Chart 2_1" xfId="408"/>
    <cellStyle name="___PERSONAL" xfId="409"/>
    <cellStyle name="___PERSONAL 2" xfId="410"/>
    <cellStyle name="___PERSONAL_1" xfId="411"/>
    <cellStyle name="___PERSONAL_1_ClearSky_AEP_Min_04.04.02_Bank" xfId="412"/>
    <cellStyle name="___PERSONAL_1_ClearSky_AEP_Min_04.04.02_Bank 2" xfId="413"/>
    <cellStyle name="___PERSONAL_1_ClearSky_AEP_Min_04.04.02_Bank_1" xfId="414"/>
    <cellStyle name="___PERSONAL_1_ClearSky_AEP_Min_04.04.02_Bank_1 2" xfId="415"/>
    <cellStyle name="___PERSONAL_1_Clearsky_internal_050301" xfId="416"/>
    <cellStyle name="___PERSONAL_1_Clearsky_internal_050301 2" xfId="417"/>
    <cellStyle name="___PERSONAL_1_Clearsky_internal_050301_1" xfId="418"/>
    <cellStyle name="___PERSONAL_1_Clearsky_internal_050301_1 2" xfId="419"/>
    <cellStyle name="___PERSONAL_1_Clearsky_internal_070201" xfId="420"/>
    <cellStyle name="___PERSONAL_1_Clearsky_internal_070201 2" xfId="421"/>
    <cellStyle name="___PERSONAL_1_Clearsky_internal_070201.xls Chart 2" xfId="422"/>
    <cellStyle name="___PERSONAL_1_Clearsky_internal_070201.xls Chart 2_1" xfId="423"/>
    <cellStyle name="___PERSONAL_1_Clearsky_internal_070201.xls Chart 2_1 2" xfId="424"/>
    <cellStyle name="___PERSONAL_1_Clearsky_internal_070201_1" xfId="425"/>
    <cellStyle name="___PERSONAL_1_Clearsky_internal_070201_1 2" xfId="426"/>
    <cellStyle name="___PERSONAL_1_Clearsky_internal_070201_1_Clearsky_Outside_070201.xls Chart 2" xfId="427"/>
    <cellStyle name="___PERSONAL_1_Clearsky_internal_070201_1_Clearsky_Outside_070201.xls Chart 2 2" xfId="428"/>
    <cellStyle name="___PERSONAL_1_Clearsky_internal_070201_2" xfId="429"/>
    <cellStyle name="___PERSONAL_1_Clearsky_internal_070201_Clearsky_Outside_070201.xls Chart 2" xfId="430"/>
    <cellStyle name="___PERSONAL_1_Clearsky_Outside_070201.xls Chart 2" xfId="431"/>
    <cellStyle name="___PERSONAL_1_Clearsky_Outside_070201.xls Chart 2 2" xfId="432"/>
    <cellStyle name="___PERSONAL_1_Clearsky_Outside_070201.xls Chart 2_1" xfId="433"/>
    <cellStyle name="___PERSONAL_2" xfId="434"/>
    <cellStyle name="___PERSONAL_2 2" xfId="435"/>
    <cellStyle name="___PERSONAL_2_ClearSky_AEP_Min_04.04.02_Bank" xfId="436"/>
    <cellStyle name="___PERSONAL_2_ClearSky_AEP_Min_04.04.02_Bank 2" xfId="437"/>
    <cellStyle name="___PERSONAL_2_ClearSky_AEP_Min_04.04.02_Bank_1" xfId="438"/>
    <cellStyle name="___PERSONAL_2_ClearSky_AEP_Min_04.04.02_Bank_1 2" xfId="439"/>
    <cellStyle name="___PERSONAL_2_Clearsky_internal_050301" xfId="440"/>
    <cellStyle name="___PERSONAL_2_Clearsky_internal_050301 2" xfId="441"/>
    <cellStyle name="___PERSONAL_2_Clearsky_internal_050301_1" xfId="442"/>
    <cellStyle name="___PERSONAL_2_Clearsky_internal_050301_1 2" xfId="443"/>
    <cellStyle name="___PERSONAL_2_Clearsky_internal_070201" xfId="444"/>
    <cellStyle name="___PERSONAL_2_Clearsky_internal_070201 2" xfId="445"/>
    <cellStyle name="___PERSONAL_2_Clearsky_internal_070201.xls Chart 2" xfId="446"/>
    <cellStyle name="___PERSONAL_2_Clearsky_internal_070201.xls Chart 2 2" xfId="447"/>
    <cellStyle name="___PERSONAL_2_Clearsky_internal_070201.xls Chart 2_1" xfId="448"/>
    <cellStyle name="___PERSONAL_2_Clearsky_internal_070201.xls Chart 2_1 2" xfId="449"/>
    <cellStyle name="___PERSONAL_2_Clearsky_internal_070201_1" xfId="450"/>
    <cellStyle name="___PERSONAL_2_Clearsky_internal_070201_1 2" xfId="451"/>
    <cellStyle name="___PERSONAL_2_Clearsky_internal_070201_1_Clearsky_internal_070201" xfId="452"/>
    <cellStyle name="___PERSONAL_2_Clearsky_internal_070201_1_Clearsky_internal_070201 2" xfId="453"/>
    <cellStyle name="___PERSONAL_2_Clearsky_internal_070201_1_Clearsky_Outside_070201.xls Chart 2" xfId="454"/>
    <cellStyle name="___PERSONAL_2_Clearsky_internal_070201_1_Clearsky_Outside_070201.xls Chart 2 2" xfId="455"/>
    <cellStyle name="___PERSONAL_2_Clearsky_internal_070201_2" xfId="456"/>
    <cellStyle name="___PERSONAL_2_Clearsky_internal_070201_2 2" xfId="457"/>
    <cellStyle name="___PERSONAL_2_Clearsky_internal_070201_Clearsky_Outside_070201.xls Chart 2" xfId="458"/>
    <cellStyle name="___PERSONAL_2_Clearsky_internal_070201_Clearsky_Outside_070201.xls Chart 2 2" xfId="459"/>
    <cellStyle name="___PERSONAL_2_Clearsky_Outside_070201.xls Chart 2" xfId="460"/>
    <cellStyle name="___PERSONAL_2_Clearsky_Outside_070201.xls Chart 2 2" xfId="461"/>
    <cellStyle name="___PERSONAL_2_Clearsky_Outside_070201.xls Chart 2_1" xfId="462"/>
    <cellStyle name="___PERSONAL_2_Clearsky_Outside_070201.xls Chart 2_1 2" xfId="463"/>
    <cellStyle name="___PERSONAL_2_Clearsky_Outside_070201.xls Chart 2_2" xfId="464"/>
    <cellStyle name="___PERSONAL_2_Clearsky_Outside_070201.xls Chart 2_2 2" xfId="465"/>
    <cellStyle name="___PERSONAL_3" xfId="466"/>
    <cellStyle name="___PERSONAL_3_ClearSky_AEP_Min_04.04.02_Bank" xfId="467"/>
    <cellStyle name="___PERSONAL_3_ClearSky_AEP_Min_04.04.02_Bank 2" xfId="468"/>
    <cellStyle name="___PERSONAL_3_Clearsky_internal_050301" xfId="469"/>
    <cellStyle name="___PERSONAL_3_Clearsky_internal_070201" xfId="470"/>
    <cellStyle name="___PERSONAL_3_Clearsky_internal_070201.xls Chart 2" xfId="471"/>
    <cellStyle name="___PERSONAL_3_Clearsky_internal_070201.xls Chart 2 2" xfId="472"/>
    <cellStyle name="___PERSONAL_3_Clearsky_internal_070201_1" xfId="473"/>
    <cellStyle name="___PERSONAL_3_Clearsky_internal_070201_1 2" xfId="474"/>
    <cellStyle name="___PERSONAL_3_Clearsky_internal_070201_Clearsky_Outside_070201.xls Chart 2" xfId="475"/>
    <cellStyle name="___PERSONAL_3_Clearsky_internal_070201_Clearsky_Outside_070201.xls Chart 2 2" xfId="476"/>
    <cellStyle name="___PERSONAL_3_Clearsky_Outside_070201.xls Chart 2" xfId="477"/>
    <cellStyle name="___PERSONAL_4" xfId="478"/>
    <cellStyle name="___PERSONAL_ClearSky_AEP_Min_04.04.02_Bank" xfId="479"/>
    <cellStyle name="___PERSONAL_ClearSky_AEP_Min_04.04.02_Bank_1" xfId="480"/>
    <cellStyle name="___PERSONAL_ClearSky_AEP_Min_04.04.02_Bank_1 2" xfId="481"/>
    <cellStyle name="___PERSONAL_Clearsky_internal_050301" xfId="482"/>
    <cellStyle name="___PERSONAL_Clearsky_internal_050301_1" xfId="483"/>
    <cellStyle name="___PERSONAL_Clearsky_internal_050301_1 2" xfId="484"/>
    <cellStyle name="___PERSONAL_Clearsky_internal_070201" xfId="485"/>
    <cellStyle name="___PERSONAL_Clearsky_internal_070201.xls Chart 2" xfId="486"/>
    <cellStyle name="___PERSONAL_Clearsky_internal_070201.xls Chart 2_1" xfId="487"/>
    <cellStyle name="___PERSONAL_Clearsky_internal_070201.xls Chart 2_1 2" xfId="488"/>
    <cellStyle name="___PERSONAL_Clearsky_internal_070201_1" xfId="489"/>
    <cellStyle name="___PERSONAL_Clearsky_internal_070201_1 2" xfId="490"/>
    <cellStyle name="___PERSONAL_Clearsky_internal_070201_1_Clearsky_internal_070201" xfId="491"/>
    <cellStyle name="___PERSONAL_Clearsky_internal_070201_1_Clearsky_Outside_070201.xls Chart 2" xfId="492"/>
    <cellStyle name="___PERSONAL_Clearsky_internal_070201_2" xfId="493"/>
    <cellStyle name="___PERSONAL_Clearsky_internal_070201_2 2" xfId="494"/>
    <cellStyle name="___PERSONAL_Clearsky_internal_070201_Clearsky_Outside_070201.xls Chart 2" xfId="495"/>
    <cellStyle name="___PERSONAL_Clearsky_internal_070201_Clearsky_Outside_070201.xls Chart 2 2" xfId="496"/>
    <cellStyle name="___PERSONAL_Clearsky_Outside_070201.xls Chart 2" xfId="497"/>
    <cellStyle name="___PERSONAL_Clearsky_Outside_070201.xls Chart 2_1" xfId="498"/>
    <cellStyle name="___PERSONAL_Clearsky_Outside_070201.xls Chart 2_1 2" xfId="499"/>
    <cellStyle name="___Query11" xfId="500"/>
    <cellStyle name="___Query11 2" xfId="501"/>
    <cellStyle name="___Sheet1" xfId="502"/>
    <cellStyle name="___Sheet1 (2)" xfId="503"/>
    <cellStyle name="___Sheet2" xfId="504"/>
    <cellStyle name="___Sheet2_ClearSky_AEP_Min_04.04.02_Bank" xfId="505"/>
    <cellStyle name="___Sheet2_ClearSky_AEP_Min_04.04.02_Bank 2" xfId="506"/>
    <cellStyle name="___Sheet2_Clearsky_internal_050301" xfId="507"/>
    <cellStyle name="___Sheet2_Clearsky_internal_070201" xfId="508"/>
    <cellStyle name="___Sheet2_Clearsky_internal_070201 2" xfId="509"/>
    <cellStyle name="___Sheet2_Clearsky_internal_070201.xls Chart 2" xfId="510"/>
    <cellStyle name="___Sheet2_Clearsky_internal_070201.xls Chart 2 2" xfId="511"/>
    <cellStyle name="___Sheet2_Clearsky_internal_070201_1" xfId="512"/>
    <cellStyle name="___Sheet2_Clearsky_internal_070201_Clearsky_Outside_070201.xls Chart 2" xfId="513"/>
    <cellStyle name="___Sheet2_Clearsky_Outside_070201.xls Chart 2" xfId="514"/>
    <cellStyle name="_020122 TIM MITCHELL" xfId="515"/>
    <cellStyle name="_020122 TIM MITCHELL 2" xfId="516"/>
    <cellStyle name="_APS Financial Model v1.0" xfId="517"/>
    <cellStyle name="_Cumberland Coal Financial Model v2.1" xfId="518"/>
    <cellStyle name="_Ebill Paper Bill ARC Recovery" xfId="519"/>
    <cellStyle name="_enXco NSP IV (mdf) v3.7" xfId="520"/>
    <cellStyle name="_MTC Resource Unit Baseline by state 050920 v2" xfId="521"/>
    <cellStyle name="_Orange-Mulberry Res. 061201a" xfId="522"/>
    <cellStyle name="_Orange-Mulberry Res. 061201a 2" xfId="523"/>
    <cellStyle name="_Project List 021810 for TIS V2" xfId="524"/>
    <cellStyle name="_Project List 021810 for TIS V2 2" xfId="525"/>
    <cellStyle name="_PSEG asset valuation 1.1" xfId="526"/>
    <cellStyle name="_PSEG asset valuation 1.1 2" xfId="527"/>
    <cellStyle name="_PSEG Swap v3.5 PSEG Assets" xfId="528"/>
    <cellStyle name="_River Operations 09-18-06 v2" xfId="529"/>
    <cellStyle name="_Row1" xfId="530"/>
    <cellStyle name="_Row1 2" xfId="531"/>
    <cellStyle name="_Row1 3" xfId="24984"/>
    <cellStyle name="_SA Financial Model v1.0" xfId="532"/>
    <cellStyle name="_Term for Change of Control" xfId="533"/>
    <cellStyle name="_Term for Convenience" xfId="534"/>
    <cellStyle name="_Transformation Projects Cap vs Exp Master" xfId="535"/>
    <cellStyle name="=C:\WINNT\SYSTEM32\COMMAND.COM" xfId="536"/>
    <cellStyle name="=C:\WINNT\SYSTEM32\COMMAND.COM 2" xfId="537"/>
    <cellStyle name="=C:\WINNT\SYSTEM32\COMMAND.COM 2 2" xfId="538"/>
    <cellStyle name="=C:\WINNT\SYSTEM32\COMMAND.COM 3" xfId="539"/>
    <cellStyle name="=C:\WINNT35\SYSTEM32\COMMAND.COM" xfId="540"/>
    <cellStyle name="=C:\WINNT40\SYSTEM32\COMMAND.COM" xfId="541"/>
    <cellStyle name="=C:\WINNT40\SYSTEM32\COMMAND.COM 10" xfId="542"/>
    <cellStyle name="=C:\WINNT40\SYSTEM32\COMMAND.COM 10 2" xfId="543"/>
    <cellStyle name="=C:\WINNT40\SYSTEM32\COMMAND.COM 10 2 2" xfId="544"/>
    <cellStyle name="=C:\WINNT40\SYSTEM32\COMMAND.COM 10 3" xfId="545"/>
    <cellStyle name="=C:\WINNT40\SYSTEM32\COMMAND.COM 11" xfId="546"/>
    <cellStyle name="=C:\WINNT40\SYSTEM32\COMMAND.COM 2" xfId="547"/>
    <cellStyle name="=C:\WINNT40\SYSTEM32\COMMAND.COM 2 2" xfId="548"/>
    <cellStyle name="=C:\WINNT40\SYSTEM32\COMMAND.COM 3" xfId="549"/>
    <cellStyle name="=C:\WINNT40\SYSTEM32\COMMAND.COM 3 2" xfId="550"/>
    <cellStyle name="=C:\WINNT40\SYSTEM32\COMMAND.COM 4" xfId="551"/>
    <cellStyle name="=C:\WINNT40\SYSTEM32\COMMAND.COM 4 2" xfId="552"/>
    <cellStyle name="=C:\WINNT40\SYSTEM32\COMMAND.COM 5" xfId="553"/>
    <cellStyle name="=C:\WINNT40\SYSTEM32\COMMAND.COM 5 2" xfId="554"/>
    <cellStyle name="=C:\WINNT40\SYSTEM32\COMMAND.COM 6" xfId="555"/>
    <cellStyle name="=C:\WINNT40\SYSTEM32\COMMAND.COM 6 2" xfId="556"/>
    <cellStyle name="=C:\WINNT40\SYSTEM32\COMMAND.COM 6 2 2" xfId="557"/>
    <cellStyle name="=C:\WINNT40\SYSTEM32\COMMAND.COM 6 3" xfId="558"/>
    <cellStyle name="=C:\WINNT40\SYSTEM32\COMMAND.COM 7" xfId="559"/>
    <cellStyle name="=C:\WINNT40\SYSTEM32\COMMAND.COM 7 2" xfId="560"/>
    <cellStyle name="=C:\WINNT40\SYSTEM32\COMMAND.COM 7 2 2" xfId="561"/>
    <cellStyle name="=C:\WINNT40\SYSTEM32\COMMAND.COM 7 3" xfId="562"/>
    <cellStyle name="=C:\WINNT40\SYSTEM32\COMMAND.COM 8" xfId="563"/>
    <cellStyle name="=C:\WINNT40\SYSTEM32\COMMAND.COM 8 2" xfId="564"/>
    <cellStyle name="=C:\WINNT40\SYSTEM32\COMMAND.COM 8 2 2" xfId="565"/>
    <cellStyle name="=C:\WINNT40\SYSTEM32\COMMAND.COM 8 3" xfId="566"/>
    <cellStyle name="=C:\WINNT40\SYSTEM32\COMMAND.COM 9" xfId="567"/>
    <cellStyle name="=C:\WINNT40\SYSTEM32\COMMAND.COM 9 2" xfId="568"/>
    <cellStyle name="=C:\WINNT40\SYSTEM32\COMMAND.COM 9 2 2" xfId="569"/>
    <cellStyle name="=C:\WINNT40\SYSTEM32\COMMAND.COM 9 3" xfId="570"/>
    <cellStyle name="=C:\WINNT40\SYSTEM32\COMMAND.COM_2D - MAY 24 2010 Ten Year ATRR Forecast for Stakeholders - Updated to SL Rev 12 for PowerPoint" xfId="571"/>
    <cellStyle name="20% - Accent1 10" xfId="572"/>
    <cellStyle name="20% - Accent1 10 2" xfId="573"/>
    <cellStyle name="20% - Accent1 10 2 2" xfId="574"/>
    <cellStyle name="20% - Accent1 10 2_SCH J-3" xfId="575"/>
    <cellStyle name="20% - Accent1 10 3" xfId="576"/>
    <cellStyle name="20% - Accent1 10 4" xfId="577"/>
    <cellStyle name="20% - Accent1 10_SCH J-3" xfId="578"/>
    <cellStyle name="20% - Accent1 11" xfId="579"/>
    <cellStyle name="20% - Accent1 11 2" xfId="580"/>
    <cellStyle name="20% - Accent1 11 2 2" xfId="581"/>
    <cellStyle name="20% - Accent1 11 2_SCH J-3" xfId="582"/>
    <cellStyle name="20% - Accent1 11 3" xfId="583"/>
    <cellStyle name="20% - Accent1 11 4" xfId="584"/>
    <cellStyle name="20% - Accent1 11_SCH J-3" xfId="585"/>
    <cellStyle name="20% - Accent1 12" xfId="586"/>
    <cellStyle name="20% - Accent1 12 2" xfId="587"/>
    <cellStyle name="20% - Accent1 12 3" xfId="588"/>
    <cellStyle name="20% - Accent1 12_SCH J-3" xfId="589"/>
    <cellStyle name="20% - Accent1 13" xfId="590"/>
    <cellStyle name="20% - Accent1 13 2" xfId="591"/>
    <cellStyle name="20% - Accent1 13_SCH J-3" xfId="592"/>
    <cellStyle name="20% - Accent1 14" xfId="593"/>
    <cellStyle name="20% - Accent1 15" xfId="594"/>
    <cellStyle name="20% - Accent1 16" xfId="595"/>
    <cellStyle name="20% - Accent1 17" xfId="596"/>
    <cellStyle name="20% - Accent1 17 2" xfId="597"/>
    <cellStyle name="20% - Accent1 18" xfId="598"/>
    <cellStyle name="20% - Accent1 19" xfId="599"/>
    <cellStyle name="20% - Accent1 2" xfId="600"/>
    <cellStyle name="20% - Accent1 2 2" xfId="601"/>
    <cellStyle name="20% - Accent1 2 2 2" xfId="602"/>
    <cellStyle name="20% - Accent1 2 2 2 2" xfId="603"/>
    <cellStyle name="20% - Accent1 2 2 2 2 2" xfId="604"/>
    <cellStyle name="20% - Accent1 2 2 2 2 2 2" xfId="605"/>
    <cellStyle name="20% - Accent1 2 2 2 2 2 2 2" xfId="606"/>
    <cellStyle name="20% - Accent1 2 2 2 2 2 2_SCH J-3" xfId="607"/>
    <cellStyle name="20% - Accent1 2 2 2 2 2 3" xfId="608"/>
    <cellStyle name="20% - Accent1 2 2 2 2 2_SCH J-3" xfId="609"/>
    <cellStyle name="20% - Accent1 2 2 2 2 3" xfId="610"/>
    <cellStyle name="20% - Accent1 2 2 2 2 3 2" xfId="611"/>
    <cellStyle name="20% - Accent1 2 2 2 2 3_SCH J-3" xfId="612"/>
    <cellStyle name="20% - Accent1 2 2 2 2 4" xfId="613"/>
    <cellStyle name="20% - Accent1 2 2 2 2 5" xfId="614"/>
    <cellStyle name="20% - Accent1 2 2 2 2_SCH J-3" xfId="615"/>
    <cellStyle name="20% - Accent1 2 2 2 3" xfId="616"/>
    <cellStyle name="20% - Accent1 2 2 2 3 2" xfId="617"/>
    <cellStyle name="20% - Accent1 2 2 2 3 2 2" xfId="618"/>
    <cellStyle name="20% - Accent1 2 2 2 3 2_SCH J-3" xfId="619"/>
    <cellStyle name="20% - Accent1 2 2 2 3 3" xfId="620"/>
    <cellStyle name="20% - Accent1 2 2 2 3_SCH J-3" xfId="621"/>
    <cellStyle name="20% - Accent1 2 2 2 4" xfId="622"/>
    <cellStyle name="20% - Accent1 2 2 2 4 2" xfId="623"/>
    <cellStyle name="20% - Accent1 2 2 2 4_SCH J-3" xfId="624"/>
    <cellStyle name="20% - Accent1 2 2 2 5" xfId="625"/>
    <cellStyle name="20% - Accent1 2 2 2 6" xfId="626"/>
    <cellStyle name="20% - Accent1 2 2 2_SCH J-3" xfId="627"/>
    <cellStyle name="20% - Accent1 2 2 3" xfId="628"/>
    <cellStyle name="20% - Accent1 2 2 3 2" xfId="629"/>
    <cellStyle name="20% - Accent1 2 2 3 2 2" xfId="630"/>
    <cellStyle name="20% - Accent1 2 2 3 2 2 2" xfId="631"/>
    <cellStyle name="20% - Accent1 2 2 3 2 2_SCH J-3" xfId="632"/>
    <cellStyle name="20% - Accent1 2 2 3 2 3" xfId="633"/>
    <cellStyle name="20% - Accent1 2 2 3 2_SCH J-3" xfId="634"/>
    <cellStyle name="20% - Accent1 2 2 3 3" xfId="635"/>
    <cellStyle name="20% - Accent1 2 2 3 3 2" xfId="636"/>
    <cellStyle name="20% - Accent1 2 2 3 3_SCH J-3" xfId="637"/>
    <cellStyle name="20% - Accent1 2 2 3 4" xfId="638"/>
    <cellStyle name="20% - Accent1 2 2 3 5" xfId="639"/>
    <cellStyle name="20% - Accent1 2 2 3_SCH J-3" xfId="640"/>
    <cellStyle name="20% - Accent1 2 2 4" xfId="641"/>
    <cellStyle name="20% - Accent1 2 2 4 2" xfId="642"/>
    <cellStyle name="20% - Accent1 2 2 4 2 2" xfId="643"/>
    <cellStyle name="20% - Accent1 2 2 4 2_SCH J-3" xfId="644"/>
    <cellStyle name="20% - Accent1 2 2 4 3" xfId="645"/>
    <cellStyle name="20% - Accent1 2 2 4_SCH J-3" xfId="646"/>
    <cellStyle name="20% - Accent1 2 2 5" xfId="647"/>
    <cellStyle name="20% - Accent1 2 2 5 2" xfId="648"/>
    <cellStyle name="20% - Accent1 2 2 5_SCH J-3" xfId="649"/>
    <cellStyle name="20% - Accent1 2 2 6" xfId="650"/>
    <cellStyle name="20% - Accent1 2 2 7" xfId="651"/>
    <cellStyle name="20% - Accent1 2 2_SCH J-3" xfId="652"/>
    <cellStyle name="20% - Accent1 2 3" xfId="653"/>
    <cellStyle name="20% - Accent1 2 3 2" xfId="654"/>
    <cellStyle name="20% - Accent1 2 3 2 2" xfId="655"/>
    <cellStyle name="20% - Accent1 2 3 2 2 2" xfId="656"/>
    <cellStyle name="20% - Accent1 2 3 2 2 2 2" xfId="657"/>
    <cellStyle name="20% - Accent1 2 3 2 2 2_SCH J-3" xfId="658"/>
    <cellStyle name="20% - Accent1 2 3 2 2 3" xfId="659"/>
    <cellStyle name="20% - Accent1 2 3 2 2_SCH J-3" xfId="660"/>
    <cellStyle name="20% - Accent1 2 3 2 3" xfId="661"/>
    <cellStyle name="20% - Accent1 2 3 2 3 2" xfId="662"/>
    <cellStyle name="20% - Accent1 2 3 2 3_SCH J-3" xfId="663"/>
    <cellStyle name="20% - Accent1 2 3 2 4" xfId="664"/>
    <cellStyle name="20% - Accent1 2 3 2_SCH J-3" xfId="665"/>
    <cellStyle name="20% - Accent1 2 3 3" xfId="666"/>
    <cellStyle name="20% - Accent1 2 3 3 2" xfId="667"/>
    <cellStyle name="20% - Accent1 2 3 3 2 2" xfId="668"/>
    <cellStyle name="20% - Accent1 2 3 3 2_SCH J-3" xfId="669"/>
    <cellStyle name="20% - Accent1 2 3 3 3" xfId="670"/>
    <cellStyle name="20% - Accent1 2 3 3_SCH J-3" xfId="671"/>
    <cellStyle name="20% - Accent1 2 3 4" xfId="672"/>
    <cellStyle name="20% - Accent1 2 3 4 2" xfId="673"/>
    <cellStyle name="20% - Accent1 2 3 4_SCH J-3" xfId="674"/>
    <cellStyle name="20% - Accent1 2 3 5" xfId="675"/>
    <cellStyle name="20% - Accent1 2 3 6" xfId="676"/>
    <cellStyle name="20% - Accent1 2 3_SCH J-3" xfId="677"/>
    <cellStyle name="20% - Accent1 2 4" xfId="678"/>
    <cellStyle name="20% - Accent1 2 4 2" xfId="679"/>
    <cellStyle name="20% - Accent1 2 4 2 2" xfId="680"/>
    <cellStyle name="20% - Accent1 2 4 2 2 2" xfId="681"/>
    <cellStyle name="20% - Accent1 2 4 2 2_SCH J-3" xfId="682"/>
    <cellStyle name="20% - Accent1 2 4 2 3" xfId="683"/>
    <cellStyle name="20% - Accent1 2 4 2_SCH J-3" xfId="684"/>
    <cellStyle name="20% - Accent1 2 4 3" xfId="685"/>
    <cellStyle name="20% - Accent1 2 4 3 2" xfId="686"/>
    <cellStyle name="20% - Accent1 2 4 3_SCH J-3" xfId="687"/>
    <cellStyle name="20% - Accent1 2 4 4" xfId="688"/>
    <cellStyle name="20% - Accent1 2 4 5" xfId="689"/>
    <cellStyle name="20% - Accent1 2 4_SCH J-3" xfId="690"/>
    <cellStyle name="20% - Accent1 2 5" xfId="691"/>
    <cellStyle name="20% - Accent1 2 5 2" xfId="692"/>
    <cellStyle name="20% - Accent1 2 5 2 2" xfId="693"/>
    <cellStyle name="20% - Accent1 2 5 2_SCH J-3" xfId="694"/>
    <cellStyle name="20% - Accent1 2 5 3" xfId="695"/>
    <cellStyle name="20% - Accent1 2 5 4" xfId="696"/>
    <cellStyle name="20% - Accent1 2 5_SCH J-3" xfId="697"/>
    <cellStyle name="20% - Accent1 2 6" xfId="698"/>
    <cellStyle name="20% - Accent1 2 6 2" xfId="699"/>
    <cellStyle name="20% - Accent1 2 6 3" xfId="700"/>
    <cellStyle name="20% - Accent1 2 6_SCH J-3" xfId="701"/>
    <cellStyle name="20% - Accent1 2 7" xfId="702"/>
    <cellStyle name="20% - Accent1 2 8" xfId="703"/>
    <cellStyle name="20% - Accent1 2 9" xfId="704"/>
    <cellStyle name="20% - Accent1 20" xfId="705"/>
    <cellStyle name="20% - Accent1 21" xfId="706"/>
    <cellStyle name="20% - Accent1 3" xfId="707"/>
    <cellStyle name="20% - Accent1 3 2" xfId="708"/>
    <cellStyle name="20% - Accent1 3 2 2" xfId="709"/>
    <cellStyle name="20% - Accent1 3 2 2 2" xfId="710"/>
    <cellStyle name="20% - Accent1 3 2 2 2 2" xfId="711"/>
    <cellStyle name="20% - Accent1 3 2 2 2 2 2" xfId="712"/>
    <cellStyle name="20% - Accent1 3 2 2 2 2 2 2" xfId="713"/>
    <cellStyle name="20% - Accent1 3 2 2 2 2 2_SCH J-3" xfId="714"/>
    <cellStyle name="20% - Accent1 3 2 2 2 2 3" xfId="715"/>
    <cellStyle name="20% - Accent1 3 2 2 2 2_SCH J-3" xfId="716"/>
    <cellStyle name="20% - Accent1 3 2 2 2 3" xfId="717"/>
    <cellStyle name="20% - Accent1 3 2 2 2 3 2" xfId="718"/>
    <cellStyle name="20% - Accent1 3 2 2 2 3_SCH J-3" xfId="719"/>
    <cellStyle name="20% - Accent1 3 2 2 2 4" xfId="720"/>
    <cellStyle name="20% - Accent1 3 2 2 2 5" xfId="721"/>
    <cellStyle name="20% - Accent1 3 2 2 2_SCH J-3" xfId="722"/>
    <cellStyle name="20% - Accent1 3 2 2 3" xfId="723"/>
    <cellStyle name="20% - Accent1 3 2 2 3 2" xfId="724"/>
    <cellStyle name="20% - Accent1 3 2 2 3 2 2" xfId="725"/>
    <cellStyle name="20% - Accent1 3 2 2 3 2_SCH J-3" xfId="726"/>
    <cellStyle name="20% - Accent1 3 2 2 3 3" xfId="727"/>
    <cellStyle name="20% - Accent1 3 2 2 3_SCH J-3" xfId="728"/>
    <cellStyle name="20% - Accent1 3 2 2 4" xfId="729"/>
    <cellStyle name="20% - Accent1 3 2 2 4 2" xfId="730"/>
    <cellStyle name="20% - Accent1 3 2 2 4_SCH J-3" xfId="731"/>
    <cellStyle name="20% - Accent1 3 2 2 5" xfId="732"/>
    <cellStyle name="20% - Accent1 3 2 2 6" xfId="733"/>
    <cellStyle name="20% - Accent1 3 2 2_SCH J-3" xfId="734"/>
    <cellStyle name="20% - Accent1 3 2 3" xfId="735"/>
    <cellStyle name="20% - Accent1 3 2 3 2" xfId="736"/>
    <cellStyle name="20% - Accent1 3 2 3 2 2" xfId="737"/>
    <cellStyle name="20% - Accent1 3 2 3 2 2 2" xfId="738"/>
    <cellStyle name="20% - Accent1 3 2 3 2 2_SCH J-3" xfId="739"/>
    <cellStyle name="20% - Accent1 3 2 3 2 3" xfId="740"/>
    <cellStyle name="20% - Accent1 3 2 3 2_SCH J-3" xfId="741"/>
    <cellStyle name="20% - Accent1 3 2 3 3" xfId="742"/>
    <cellStyle name="20% - Accent1 3 2 3 3 2" xfId="743"/>
    <cellStyle name="20% - Accent1 3 2 3 3_SCH J-3" xfId="744"/>
    <cellStyle name="20% - Accent1 3 2 3 4" xfId="745"/>
    <cellStyle name="20% - Accent1 3 2 3 5" xfId="746"/>
    <cellStyle name="20% - Accent1 3 2 3_SCH J-3" xfId="747"/>
    <cellStyle name="20% - Accent1 3 2 4" xfId="748"/>
    <cellStyle name="20% - Accent1 3 2 4 2" xfId="749"/>
    <cellStyle name="20% - Accent1 3 2 4 2 2" xfId="750"/>
    <cellStyle name="20% - Accent1 3 2 4 2_SCH J-3" xfId="751"/>
    <cellStyle name="20% - Accent1 3 2 4 3" xfId="752"/>
    <cellStyle name="20% - Accent1 3 2 4_SCH J-3" xfId="753"/>
    <cellStyle name="20% - Accent1 3 2 5" xfId="754"/>
    <cellStyle name="20% - Accent1 3 2 5 2" xfId="755"/>
    <cellStyle name="20% - Accent1 3 2 5_SCH J-3" xfId="756"/>
    <cellStyle name="20% - Accent1 3 2 6" xfId="757"/>
    <cellStyle name="20% - Accent1 3 2 7" xfId="758"/>
    <cellStyle name="20% - Accent1 3 2_SCH J-3" xfId="759"/>
    <cellStyle name="20% - Accent1 3 3" xfId="760"/>
    <cellStyle name="20% - Accent1 3 3 2" xfId="761"/>
    <cellStyle name="20% - Accent1 3 3 2 2" xfId="762"/>
    <cellStyle name="20% - Accent1 3 3 2 2 2" xfId="763"/>
    <cellStyle name="20% - Accent1 3 3 2 2 2 2" xfId="764"/>
    <cellStyle name="20% - Accent1 3 3 2 2 2_SCH J-3" xfId="765"/>
    <cellStyle name="20% - Accent1 3 3 2 2 3" xfId="766"/>
    <cellStyle name="20% - Accent1 3 3 2 2_SCH J-3" xfId="767"/>
    <cellStyle name="20% - Accent1 3 3 2 3" xfId="768"/>
    <cellStyle name="20% - Accent1 3 3 2 3 2" xfId="769"/>
    <cellStyle name="20% - Accent1 3 3 2 3_SCH J-3" xfId="770"/>
    <cellStyle name="20% - Accent1 3 3 2 4" xfId="771"/>
    <cellStyle name="20% - Accent1 3 3 2 5" xfId="772"/>
    <cellStyle name="20% - Accent1 3 3 2_SCH J-3" xfId="773"/>
    <cellStyle name="20% - Accent1 3 3 3" xfId="774"/>
    <cellStyle name="20% - Accent1 3 3 3 2" xfId="775"/>
    <cellStyle name="20% - Accent1 3 3 3 2 2" xfId="776"/>
    <cellStyle name="20% - Accent1 3 3 3 2_SCH J-3" xfId="777"/>
    <cellStyle name="20% - Accent1 3 3 3 3" xfId="778"/>
    <cellStyle name="20% - Accent1 3 3 3_SCH J-3" xfId="779"/>
    <cellStyle name="20% - Accent1 3 3 4" xfId="780"/>
    <cellStyle name="20% - Accent1 3 3 4 2" xfId="781"/>
    <cellStyle name="20% - Accent1 3 3 4_SCH J-3" xfId="782"/>
    <cellStyle name="20% - Accent1 3 3 5" xfId="783"/>
    <cellStyle name="20% - Accent1 3 3 6" xfId="784"/>
    <cellStyle name="20% - Accent1 3 3_SCH J-3" xfId="785"/>
    <cellStyle name="20% - Accent1 3 4" xfId="786"/>
    <cellStyle name="20% - Accent1 3 4 2" xfId="787"/>
    <cellStyle name="20% - Accent1 3 4 2 2" xfId="788"/>
    <cellStyle name="20% - Accent1 3 4 2 2 2" xfId="789"/>
    <cellStyle name="20% - Accent1 3 4 2 2_SCH J-3" xfId="790"/>
    <cellStyle name="20% - Accent1 3 4 2 3" xfId="791"/>
    <cellStyle name="20% - Accent1 3 4 2_SCH J-3" xfId="792"/>
    <cellStyle name="20% - Accent1 3 4 3" xfId="793"/>
    <cellStyle name="20% - Accent1 3 4 3 2" xfId="794"/>
    <cellStyle name="20% - Accent1 3 4 3_SCH J-3" xfId="795"/>
    <cellStyle name="20% - Accent1 3 4 4" xfId="796"/>
    <cellStyle name="20% - Accent1 3 4 5" xfId="797"/>
    <cellStyle name="20% - Accent1 3 4_SCH J-3" xfId="798"/>
    <cellStyle name="20% - Accent1 3 5" xfId="799"/>
    <cellStyle name="20% - Accent1 3 5 2" xfId="800"/>
    <cellStyle name="20% - Accent1 3 5 2 2" xfId="801"/>
    <cellStyle name="20% - Accent1 3 5 2_SCH J-3" xfId="802"/>
    <cellStyle name="20% - Accent1 3 5 3" xfId="803"/>
    <cellStyle name="20% - Accent1 3 5_SCH J-3" xfId="804"/>
    <cellStyle name="20% - Accent1 3 6" xfId="805"/>
    <cellStyle name="20% - Accent1 3 6 2" xfId="806"/>
    <cellStyle name="20% - Accent1 3 6_SCH J-3" xfId="807"/>
    <cellStyle name="20% - Accent1 3 7" xfId="808"/>
    <cellStyle name="20% - Accent1 3 8" xfId="809"/>
    <cellStyle name="20% - Accent1 3 9" xfId="810"/>
    <cellStyle name="20% - Accent1 3_SCH J-3" xfId="811"/>
    <cellStyle name="20% - Accent1 4" xfId="812"/>
    <cellStyle name="20% - Accent1 4 10" xfId="24985"/>
    <cellStyle name="20% - Accent1 4 10 2" xfId="24986"/>
    <cellStyle name="20% - Accent1 4 10 2 2" xfId="24987"/>
    <cellStyle name="20% - Accent1 4 10 2 3" xfId="24988"/>
    <cellStyle name="20% - Accent1 4 10 3" xfId="24989"/>
    <cellStyle name="20% - Accent1 4 10 3 2" xfId="24990"/>
    <cellStyle name="20% - Accent1 4 10 4" xfId="24991"/>
    <cellStyle name="20% - Accent1 4 10 5" xfId="24992"/>
    <cellStyle name="20% - Accent1 4 11" xfId="24993"/>
    <cellStyle name="20% - Accent1 4 11 2" xfId="24994"/>
    <cellStyle name="20% - Accent1 4 11 3" xfId="24995"/>
    <cellStyle name="20% - Accent1 4 12" xfId="24996"/>
    <cellStyle name="20% - Accent1 4 12 2" xfId="24997"/>
    <cellStyle name="20% - Accent1 4 12 3" xfId="24998"/>
    <cellStyle name="20% - Accent1 4 13" xfId="24999"/>
    <cellStyle name="20% - Accent1 4 13 2" xfId="25000"/>
    <cellStyle name="20% - Accent1 4 14" xfId="25001"/>
    <cellStyle name="20% - Accent1 4 15" xfId="25002"/>
    <cellStyle name="20% - Accent1 4 16" xfId="25003"/>
    <cellStyle name="20% - Accent1 4 2" xfId="813"/>
    <cellStyle name="20% - Accent1 4 2 10" xfId="25004"/>
    <cellStyle name="20% - Accent1 4 2 10 2" xfId="25005"/>
    <cellStyle name="20% - Accent1 4 2 10 3" xfId="25006"/>
    <cellStyle name="20% - Accent1 4 2 11" xfId="25007"/>
    <cellStyle name="20% - Accent1 4 2 11 2" xfId="25008"/>
    <cellStyle name="20% - Accent1 4 2 11 3" xfId="25009"/>
    <cellStyle name="20% - Accent1 4 2 12" xfId="25010"/>
    <cellStyle name="20% - Accent1 4 2 12 2" xfId="25011"/>
    <cellStyle name="20% - Accent1 4 2 13" xfId="25012"/>
    <cellStyle name="20% - Accent1 4 2 14" xfId="25013"/>
    <cellStyle name="20% - Accent1 4 2 15" xfId="25014"/>
    <cellStyle name="20% - Accent1 4 2 2" xfId="814"/>
    <cellStyle name="20% - Accent1 4 2 2 10" xfId="25015"/>
    <cellStyle name="20% - Accent1 4 2 2 10 2" xfId="25016"/>
    <cellStyle name="20% - Accent1 4 2 2 10 3" xfId="25017"/>
    <cellStyle name="20% - Accent1 4 2 2 11" xfId="25018"/>
    <cellStyle name="20% - Accent1 4 2 2 11 2" xfId="25019"/>
    <cellStyle name="20% - Accent1 4 2 2 12" xfId="25020"/>
    <cellStyle name="20% - Accent1 4 2 2 13" xfId="25021"/>
    <cellStyle name="20% - Accent1 4 2 2 2" xfId="815"/>
    <cellStyle name="20% - Accent1 4 2 2 2 10" xfId="25022"/>
    <cellStyle name="20% - Accent1 4 2 2 2 10 2" xfId="25023"/>
    <cellStyle name="20% - Accent1 4 2 2 2 11" xfId="25024"/>
    <cellStyle name="20% - Accent1 4 2 2 2 12" xfId="25025"/>
    <cellStyle name="20% - Accent1 4 2 2 2 2" xfId="816"/>
    <cellStyle name="20% - Accent1 4 2 2 2 2 10" xfId="25026"/>
    <cellStyle name="20% - Accent1 4 2 2 2 2 2" xfId="817"/>
    <cellStyle name="20% - Accent1 4 2 2 2 2 2 2" xfId="25027"/>
    <cellStyle name="20% - Accent1 4 2 2 2 2 2 2 2" xfId="25028"/>
    <cellStyle name="20% - Accent1 4 2 2 2 2 2 2 2 2" xfId="25029"/>
    <cellStyle name="20% - Accent1 4 2 2 2 2 2 2 2 3" xfId="25030"/>
    <cellStyle name="20% - Accent1 4 2 2 2 2 2 2 3" xfId="25031"/>
    <cellStyle name="20% - Accent1 4 2 2 2 2 2 2 3 2" xfId="25032"/>
    <cellStyle name="20% - Accent1 4 2 2 2 2 2 2 3 3" xfId="25033"/>
    <cellStyle name="20% - Accent1 4 2 2 2 2 2 2 4" xfId="25034"/>
    <cellStyle name="20% - Accent1 4 2 2 2 2 2 2 4 2" xfId="25035"/>
    <cellStyle name="20% - Accent1 4 2 2 2 2 2 2 5" xfId="25036"/>
    <cellStyle name="20% - Accent1 4 2 2 2 2 2 2 6" xfId="25037"/>
    <cellStyle name="20% - Accent1 4 2 2 2 2 2 3" xfId="25038"/>
    <cellStyle name="20% - Accent1 4 2 2 2 2 2 3 2" xfId="25039"/>
    <cellStyle name="20% - Accent1 4 2 2 2 2 2 3 2 2" xfId="25040"/>
    <cellStyle name="20% - Accent1 4 2 2 2 2 2 3 2 3" xfId="25041"/>
    <cellStyle name="20% - Accent1 4 2 2 2 2 2 3 3" xfId="25042"/>
    <cellStyle name="20% - Accent1 4 2 2 2 2 2 3 3 2" xfId="25043"/>
    <cellStyle name="20% - Accent1 4 2 2 2 2 2 3 3 3" xfId="25044"/>
    <cellStyle name="20% - Accent1 4 2 2 2 2 2 3 4" xfId="25045"/>
    <cellStyle name="20% - Accent1 4 2 2 2 2 2 3 4 2" xfId="25046"/>
    <cellStyle name="20% - Accent1 4 2 2 2 2 2 3 5" xfId="25047"/>
    <cellStyle name="20% - Accent1 4 2 2 2 2 2 3 6" xfId="25048"/>
    <cellStyle name="20% - Accent1 4 2 2 2 2 2 4" xfId="25049"/>
    <cellStyle name="20% - Accent1 4 2 2 2 2 2 4 2" xfId="25050"/>
    <cellStyle name="20% - Accent1 4 2 2 2 2 2 4 2 2" xfId="25051"/>
    <cellStyle name="20% - Accent1 4 2 2 2 2 2 4 2 3" xfId="25052"/>
    <cellStyle name="20% - Accent1 4 2 2 2 2 2 4 3" xfId="25053"/>
    <cellStyle name="20% - Accent1 4 2 2 2 2 2 4 3 2" xfId="25054"/>
    <cellStyle name="20% - Accent1 4 2 2 2 2 2 4 4" xfId="25055"/>
    <cellStyle name="20% - Accent1 4 2 2 2 2 2 4 5" xfId="25056"/>
    <cellStyle name="20% - Accent1 4 2 2 2 2 2 5" xfId="25057"/>
    <cellStyle name="20% - Accent1 4 2 2 2 2 2 5 2" xfId="25058"/>
    <cellStyle name="20% - Accent1 4 2 2 2 2 2 5 3" xfId="25059"/>
    <cellStyle name="20% - Accent1 4 2 2 2 2 2 6" xfId="25060"/>
    <cellStyle name="20% - Accent1 4 2 2 2 2 2 6 2" xfId="25061"/>
    <cellStyle name="20% - Accent1 4 2 2 2 2 2 6 3" xfId="25062"/>
    <cellStyle name="20% - Accent1 4 2 2 2 2 2 7" xfId="25063"/>
    <cellStyle name="20% - Accent1 4 2 2 2 2 2 7 2" xfId="25064"/>
    <cellStyle name="20% - Accent1 4 2 2 2 2 2 8" xfId="25065"/>
    <cellStyle name="20% - Accent1 4 2 2 2 2 2 9" xfId="25066"/>
    <cellStyle name="20% - Accent1 4 2 2 2 2 3" xfId="25067"/>
    <cellStyle name="20% - Accent1 4 2 2 2 2 3 2" xfId="25068"/>
    <cellStyle name="20% - Accent1 4 2 2 2 2 3 2 2" xfId="25069"/>
    <cellStyle name="20% - Accent1 4 2 2 2 2 3 2 3" xfId="25070"/>
    <cellStyle name="20% - Accent1 4 2 2 2 2 3 3" xfId="25071"/>
    <cellStyle name="20% - Accent1 4 2 2 2 2 3 3 2" xfId="25072"/>
    <cellStyle name="20% - Accent1 4 2 2 2 2 3 3 3" xfId="25073"/>
    <cellStyle name="20% - Accent1 4 2 2 2 2 3 4" xfId="25074"/>
    <cellStyle name="20% - Accent1 4 2 2 2 2 3 4 2" xfId="25075"/>
    <cellStyle name="20% - Accent1 4 2 2 2 2 3 5" xfId="25076"/>
    <cellStyle name="20% - Accent1 4 2 2 2 2 3 6" xfId="25077"/>
    <cellStyle name="20% - Accent1 4 2 2 2 2 4" xfId="25078"/>
    <cellStyle name="20% - Accent1 4 2 2 2 2 4 2" xfId="25079"/>
    <cellStyle name="20% - Accent1 4 2 2 2 2 4 2 2" xfId="25080"/>
    <cellStyle name="20% - Accent1 4 2 2 2 2 4 2 3" xfId="25081"/>
    <cellStyle name="20% - Accent1 4 2 2 2 2 4 3" xfId="25082"/>
    <cellStyle name="20% - Accent1 4 2 2 2 2 4 3 2" xfId="25083"/>
    <cellStyle name="20% - Accent1 4 2 2 2 2 4 3 3" xfId="25084"/>
    <cellStyle name="20% - Accent1 4 2 2 2 2 4 4" xfId="25085"/>
    <cellStyle name="20% - Accent1 4 2 2 2 2 4 4 2" xfId="25086"/>
    <cellStyle name="20% - Accent1 4 2 2 2 2 4 5" xfId="25087"/>
    <cellStyle name="20% - Accent1 4 2 2 2 2 4 6" xfId="25088"/>
    <cellStyle name="20% - Accent1 4 2 2 2 2 5" xfId="25089"/>
    <cellStyle name="20% - Accent1 4 2 2 2 2 5 2" xfId="25090"/>
    <cellStyle name="20% - Accent1 4 2 2 2 2 5 2 2" xfId="25091"/>
    <cellStyle name="20% - Accent1 4 2 2 2 2 5 2 3" xfId="25092"/>
    <cellStyle name="20% - Accent1 4 2 2 2 2 5 3" xfId="25093"/>
    <cellStyle name="20% - Accent1 4 2 2 2 2 5 3 2" xfId="25094"/>
    <cellStyle name="20% - Accent1 4 2 2 2 2 5 4" xfId="25095"/>
    <cellStyle name="20% - Accent1 4 2 2 2 2 5 5" xfId="25096"/>
    <cellStyle name="20% - Accent1 4 2 2 2 2 6" xfId="25097"/>
    <cellStyle name="20% - Accent1 4 2 2 2 2 6 2" xfId="25098"/>
    <cellStyle name="20% - Accent1 4 2 2 2 2 6 3" xfId="25099"/>
    <cellStyle name="20% - Accent1 4 2 2 2 2 7" xfId="25100"/>
    <cellStyle name="20% - Accent1 4 2 2 2 2 7 2" xfId="25101"/>
    <cellStyle name="20% - Accent1 4 2 2 2 2 7 3" xfId="25102"/>
    <cellStyle name="20% - Accent1 4 2 2 2 2 8" xfId="25103"/>
    <cellStyle name="20% - Accent1 4 2 2 2 2 8 2" xfId="25104"/>
    <cellStyle name="20% - Accent1 4 2 2 2 2 9" xfId="25105"/>
    <cellStyle name="20% - Accent1 4 2 2 2 2_SCH J-3" xfId="818"/>
    <cellStyle name="20% - Accent1 4 2 2 2 3" xfId="819"/>
    <cellStyle name="20% - Accent1 4 2 2 2 3 2" xfId="25106"/>
    <cellStyle name="20% - Accent1 4 2 2 2 3 2 2" xfId="25107"/>
    <cellStyle name="20% - Accent1 4 2 2 2 3 2 2 2" xfId="25108"/>
    <cellStyle name="20% - Accent1 4 2 2 2 3 2 2 3" xfId="25109"/>
    <cellStyle name="20% - Accent1 4 2 2 2 3 2 3" xfId="25110"/>
    <cellStyle name="20% - Accent1 4 2 2 2 3 2 3 2" xfId="25111"/>
    <cellStyle name="20% - Accent1 4 2 2 2 3 2 3 3" xfId="25112"/>
    <cellStyle name="20% - Accent1 4 2 2 2 3 2 4" xfId="25113"/>
    <cellStyle name="20% - Accent1 4 2 2 2 3 2 4 2" xfId="25114"/>
    <cellStyle name="20% - Accent1 4 2 2 2 3 2 5" xfId="25115"/>
    <cellStyle name="20% - Accent1 4 2 2 2 3 2 6" xfId="25116"/>
    <cellStyle name="20% - Accent1 4 2 2 2 3 3" xfId="25117"/>
    <cellStyle name="20% - Accent1 4 2 2 2 3 3 2" xfId="25118"/>
    <cellStyle name="20% - Accent1 4 2 2 2 3 3 2 2" xfId="25119"/>
    <cellStyle name="20% - Accent1 4 2 2 2 3 3 2 3" xfId="25120"/>
    <cellStyle name="20% - Accent1 4 2 2 2 3 3 3" xfId="25121"/>
    <cellStyle name="20% - Accent1 4 2 2 2 3 3 3 2" xfId="25122"/>
    <cellStyle name="20% - Accent1 4 2 2 2 3 3 3 3" xfId="25123"/>
    <cellStyle name="20% - Accent1 4 2 2 2 3 3 4" xfId="25124"/>
    <cellStyle name="20% - Accent1 4 2 2 2 3 3 4 2" xfId="25125"/>
    <cellStyle name="20% - Accent1 4 2 2 2 3 3 5" xfId="25126"/>
    <cellStyle name="20% - Accent1 4 2 2 2 3 3 6" xfId="25127"/>
    <cellStyle name="20% - Accent1 4 2 2 2 3 4" xfId="25128"/>
    <cellStyle name="20% - Accent1 4 2 2 2 3 4 2" xfId="25129"/>
    <cellStyle name="20% - Accent1 4 2 2 2 3 4 2 2" xfId="25130"/>
    <cellStyle name="20% - Accent1 4 2 2 2 3 4 2 3" xfId="25131"/>
    <cellStyle name="20% - Accent1 4 2 2 2 3 4 3" xfId="25132"/>
    <cellStyle name="20% - Accent1 4 2 2 2 3 4 3 2" xfId="25133"/>
    <cellStyle name="20% - Accent1 4 2 2 2 3 4 4" xfId="25134"/>
    <cellStyle name="20% - Accent1 4 2 2 2 3 4 5" xfId="25135"/>
    <cellStyle name="20% - Accent1 4 2 2 2 3 5" xfId="25136"/>
    <cellStyle name="20% - Accent1 4 2 2 2 3 5 2" xfId="25137"/>
    <cellStyle name="20% - Accent1 4 2 2 2 3 5 3" xfId="25138"/>
    <cellStyle name="20% - Accent1 4 2 2 2 3 6" xfId="25139"/>
    <cellStyle name="20% - Accent1 4 2 2 2 3 6 2" xfId="25140"/>
    <cellStyle name="20% - Accent1 4 2 2 2 3 6 3" xfId="25141"/>
    <cellStyle name="20% - Accent1 4 2 2 2 3 7" xfId="25142"/>
    <cellStyle name="20% - Accent1 4 2 2 2 3 7 2" xfId="25143"/>
    <cellStyle name="20% - Accent1 4 2 2 2 3 8" xfId="25144"/>
    <cellStyle name="20% - Accent1 4 2 2 2 3 9" xfId="25145"/>
    <cellStyle name="20% - Accent1 4 2 2 2 4" xfId="25146"/>
    <cellStyle name="20% - Accent1 4 2 2 2 4 2" xfId="25147"/>
    <cellStyle name="20% - Accent1 4 2 2 2 4 2 2" xfId="25148"/>
    <cellStyle name="20% - Accent1 4 2 2 2 4 2 2 2" xfId="25149"/>
    <cellStyle name="20% - Accent1 4 2 2 2 4 2 2 3" xfId="25150"/>
    <cellStyle name="20% - Accent1 4 2 2 2 4 2 3" xfId="25151"/>
    <cellStyle name="20% - Accent1 4 2 2 2 4 2 3 2" xfId="25152"/>
    <cellStyle name="20% - Accent1 4 2 2 2 4 2 3 3" xfId="25153"/>
    <cellStyle name="20% - Accent1 4 2 2 2 4 2 4" xfId="25154"/>
    <cellStyle name="20% - Accent1 4 2 2 2 4 2 4 2" xfId="25155"/>
    <cellStyle name="20% - Accent1 4 2 2 2 4 2 5" xfId="25156"/>
    <cellStyle name="20% - Accent1 4 2 2 2 4 2 6" xfId="25157"/>
    <cellStyle name="20% - Accent1 4 2 2 2 4 3" xfId="25158"/>
    <cellStyle name="20% - Accent1 4 2 2 2 4 3 2" xfId="25159"/>
    <cellStyle name="20% - Accent1 4 2 2 2 4 3 2 2" xfId="25160"/>
    <cellStyle name="20% - Accent1 4 2 2 2 4 3 2 3" xfId="25161"/>
    <cellStyle name="20% - Accent1 4 2 2 2 4 3 3" xfId="25162"/>
    <cellStyle name="20% - Accent1 4 2 2 2 4 3 3 2" xfId="25163"/>
    <cellStyle name="20% - Accent1 4 2 2 2 4 3 3 3" xfId="25164"/>
    <cellStyle name="20% - Accent1 4 2 2 2 4 3 4" xfId="25165"/>
    <cellStyle name="20% - Accent1 4 2 2 2 4 3 4 2" xfId="25166"/>
    <cellStyle name="20% - Accent1 4 2 2 2 4 3 5" xfId="25167"/>
    <cellStyle name="20% - Accent1 4 2 2 2 4 3 6" xfId="25168"/>
    <cellStyle name="20% - Accent1 4 2 2 2 4 4" xfId="25169"/>
    <cellStyle name="20% - Accent1 4 2 2 2 4 4 2" xfId="25170"/>
    <cellStyle name="20% - Accent1 4 2 2 2 4 4 2 2" xfId="25171"/>
    <cellStyle name="20% - Accent1 4 2 2 2 4 4 2 3" xfId="25172"/>
    <cellStyle name="20% - Accent1 4 2 2 2 4 4 3" xfId="25173"/>
    <cellStyle name="20% - Accent1 4 2 2 2 4 4 3 2" xfId="25174"/>
    <cellStyle name="20% - Accent1 4 2 2 2 4 4 4" xfId="25175"/>
    <cellStyle name="20% - Accent1 4 2 2 2 4 4 5" xfId="25176"/>
    <cellStyle name="20% - Accent1 4 2 2 2 4 5" xfId="25177"/>
    <cellStyle name="20% - Accent1 4 2 2 2 4 5 2" xfId="25178"/>
    <cellStyle name="20% - Accent1 4 2 2 2 4 5 3" xfId="25179"/>
    <cellStyle name="20% - Accent1 4 2 2 2 4 6" xfId="25180"/>
    <cellStyle name="20% - Accent1 4 2 2 2 4 6 2" xfId="25181"/>
    <cellStyle name="20% - Accent1 4 2 2 2 4 6 3" xfId="25182"/>
    <cellStyle name="20% - Accent1 4 2 2 2 4 7" xfId="25183"/>
    <cellStyle name="20% - Accent1 4 2 2 2 4 7 2" xfId="25184"/>
    <cellStyle name="20% - Accent1 4 2 2 2 4 8" xfId="25185"/>
    <cellStyle name="20% - Accent1 4 2 2 2 4 9" xfId="25186"/>
    <cellStyle name="20% - Accent1 4 2 2 2 5" xfId="25187"/>
    <cellStyle name="20% - Accent1 4 2 2 2 5 2" xfId="25188"/>
    <cellStyle name="20% - Accent1 4 2 2 2 5 2 2" xfId="25189"/>
    <cellStyle name="20% - Accent1 4 2 2 2 5 2 3" xfId="25190"/>
    <cellStyle name="20% - Accent1 4 2 2 2 5 3" xfId="25191"/>
    <cellStyle name="20% - Accent1 4 2 2 2 5 3 2" xfId="25192"/>
    <cellStyle name="20% - Accent1 4 2 2 2 5 3 3" xfId="25193"/>
    <cellStyle name="20% - Accent1 4 2 2 2 5 4" xfId="25194"/>
    <cellStyle name="20% - Accent1 4 2 2 2 5 4 2" xfId="25195"/>
    <cellStyle name="20% - Accent1 4 2 2 2 5 5" xfId="25196"/>
    <cellStyle name="20% - Accent1 4 2 2 2 5 6" xfId="25197"/>
    <cellStyle name="20% - Accent1 4 2 2 2 6" xfId="25198"/>
    <cellStyle name="20% - Accent1 4 2 2 2 6 2" xfId="25199"/>
    <cellStyle name="20% - Accent1 4 2 2 2 6 2 2" xfId="25200"/>
    <cellStyle name="20% - Accent1 4 2 2 2 6 2 3" xfId="25201"/>
    <cellStyle name="20% - Accent1 4 2 2 2 6 3" xfId="25202"/>
    <cellStyle name="20% - Accent1 4 2 2 2 6 3 2" xfId="25203"/>
    <cellStyle name="20% - Accent1 4 2 2 2 6 3 3" xfId="25204"/>
    <cellStyle name="20% - Accent1 4 2 2 2 6 4" xfId="25205"/>
    <cellStyle name="20% - Accent1 4 2 2 2 6 4 2" xfId="25206"/>
    <cellStyle name="20% - Accent1 4 2 2 2 6 5" xfId="25207"/>
    <cellStyle name="20% - Accent1 4 2 2 2 6 6" xfId="25208"/>
    <cellStyle name="20% - Accent1 4 2 2 2 7" xfId="25209"/>
    <cellStyle name="20% - Accent1 4 2 2 2 7 2" xfId="25210"/>
    <cellStyle name="20% - Accent1 4 2 2 2 7 2 2" xfId="25211"/>
    <cellStyle name="20% - Accent1 4 2 2 2 7 2 3" xfId="25212"/>
    <cellStyle name="20% - Accent1 4 2 2 2 7 3" xfId="25213"/>
    <cellStyle name="20% - Accent1 4 2 2 2 7 3 2" xfId="25214"/>
    <cellStyle name="20% - Accent1 4 2 2 2 7 4" xfId="25215"/>
    <cellStyle name="20% - Accent1 4 2 2 2 7 5" xfId="25216"/>
    <cellStyle name="20% - Accent1 4 2 2 2 8" xfId="25217"/>
    <cellStyle name="20% - Accent1 4 2 2 2 8 2" xfId="25218"/>
    <cellStyle name="20% - Accent1 4 2 2 2 8 3" xfId="25219"/>
    <cellStyle name="20% - Accent1 4 2 2 2 9" xfId="25220"/>
    <cellStyle name="20% - Accent1 4 2 2 2 9 2" xfId="25221"/>
    <cellStyle name="20% - Accent1 4 2 2 2 9 3" xfId="25222"/>
    <cellStyle name="20% - Accent1 4 2 2 2_SCH J-3" xfId="820"/>
    <cellStyle name="20% - Accent1 4 2 2 3" xfId="821"/>
    <cellStyle name="20% - Accent1 4 2 2 3 10" xfId="25223"/>
    <cellStyle name="20% - Accent1 4 2 2 3 2" xfId="822"/>
    <cellStyle name="20% - Accent1 4 2 2 3 2 2" xfId="25224"/>
    <cellStyle name="20% - Accent1 4 2 2 3 2 2 2" xfId="25225"/>
    <cellStyle name="20% - Accent1 4 2 2 3 2 2 2 2" xfId="25226"/>
    <cellStyle name="20% - Accent1 4 2 2 3 2 2 2 3" xfId="25227"/>
    <cellStyle name="20% - Accent1 4 2 2 3 2 2 3" xfId="25228"/>
    <cellStyle name="20% - Accent1 4 2 2 3 2 2 3 2" xfId="25229"/>
    <cellStyle name="20% - Accent1 4 2 2 3 2 2 3 3" xfId="25230"/>
    <cellStyle name="20% - Accent1 4 2 2 3 2 2 4" xfId="25231"/>
    <cellStyle name="20% - Accent1 4 2 2 3 2 2 4 2" xfId="25232"/>
    <cellStyle name="20% - Accent1 4 2 2 3 2 2 5" xfId="25233"/>
    <cellStyle name="20% - Accent1 4 2 2 3 2 2 6" xfId="25234"/>
    <cellStyle name="20% - Accent1 4 2 2 3 2 3" xfId="25235"/>
    <cellStyle name="20% - Accent1 4 2 2 3 2 3 2" xfId="25236"/>
    <cellStyle name="20% - Accent1 4 2 2 3 2 3 2 2" xfId="25237"/>
    <cellStyle name="20% - Accent1 4 2 2 3 2 3 2 3" xfId="25238"/>
    <cellStyle name="20% - Accent1 4 2 2 3 2 3 3" xfId="25239"/>
    <cellStyle name="20% - Accent1 4 2 2 3 2 3 3 2" xfId="25240"/>
    <cellStyle name="20% - Accent1 4 2 2 3 2 3 3 3" xfId="25241"/>
    <cellStyle name="20% - Accent1 4 2 2 3 2 3 4" xfId="25242"/>
    <cellStyle name="20% - Accent1 4 2 2 3 2 3 4 2" xfId="25243"/>
    <cellStyle name="20% - Accent1 4 2 2 3 2 3 5" xfId="25244"/>
    <cellStyle name="20% - Accent1 4 2 2 3 2 3 6" xfId="25245"/>
    <cellStyle name="20% - Accent1 4 2 2 3 2 4" xfId="25246"/>
    <cellStyle name="20% - Accent1 4 2 2 3 2 4 2" xfId="25247"/>
    <cellStyle name="20% - Accent1 4 2 2 3 2 4 2 2" xfId="25248"/>
    <cellStyle name="20% - Accent1 4 2 2 3 2 4 2 3" xfId="25249"/>
    <cellStyle name="20% - Accent1 4 2 2 3 2 4 3" xfId="25250"/>
    <cellStyle name="20% - Accent1 4 2 2 3 2 4 3 2" xfId="25251"/>
    <cellStyle name="20% - Accent1 4 2 2 3 2 4 4" xfId="25252"/>
    <cellStyle name="20% - Accent1 4 2 2 3 2 4 5" xfId="25253"/>
    <cellStyle name="20% - Accent1 4 2 2 3 2 5" xfId="25254"/>
    <cellStyle name="20% - Accent1 4 2 2 3 2 5 2" xfId="25255"/>
    <cellStyle name="20% - Accent1 4 2 2 3 2 5 3" xfId="25256"/>
    <cellStyle name="20% - Accent1 4 2 2 3 2 6" xfId="25257"/>
    <cellStyle name="20% - Accent1 4 2 2 3 2 6 2" xfId="25258"/>
    <cellStyle name="20% - Accent1 4 2 2 3 2 6 3" xfId="25259"/>
    <cellStyle name="20% - Accent1 4 2 2 3 2 7" xfId="25260"/>
    <cellStyle name="20% - Accent1 4 2 2 3 2 7 2" xfId="25261"/>
    <cellStyle name="20% - Accent1 4 2 2 3 2 8" xfId="25262"/>
    <cellStyle name="20% - Accent1 4 2 2 3 2 9" xfId="25263"/>
    <cellStyle name="20% - Accent1 4 2 2 3 3" xfId="25264"/>
    <cellStyle name="20% - Accent1 4 2 2 3 3 2" xfId="25265"/>
    <cellStyle name="20% - Accent1 4 2 2 3 3 2 2" xfId="25266"/>
    <cellStyle name="20% - Accent1 4 2 2 3 3 2 3" xfId="25267"/>
    <cellStyle name="20% - Accent1 4 2 2 3 3 3" xfId="25268"/>
    <cellStyle name="20% - Accent1 4 2 2 3 3 3 2" xfId="25269"/>
    <cellStyle name="20% - Accent1 4 2 2 3 3 3 3" xfId="25270"/>
    <cellStyle name="20% - Accent1 4 2 2 3 3 4" xfId="25271"/>
    <cellStyle name="20% - Accent1 4 2 2 3 3 4 2" xfId="25272"/>
    <cellStyle name="20% - Accent1 4 2 2 3 3 5" xfId="25273"/>
    <cellStyle name="20% - Accent1 4 2 2 3 3 6" xfId="25274"/>
    <cellStyle name="20% - Accent1 4 2 2 3 4" xfId="25275"/>
    <cellStyle name="20% - Accent1 4 2 2 3 4 2" xfId="25276"/>
    <cellStyle name="20% - Accent1 4 2 2 3 4 2 2" xfId="25277"/>
    <cellStyle name="20% - Accent1 4 2 2 3 4 2 3" xfId="25278"/>
    <cellStyle name="20% - Accent1 4 2 2 3 4 3" xfId="25279"/>
    <cellStyle name="20% - Accent1 4 2 2 3 4 3 2" xfId="25280"/>
    <cellStyle name="20% - Accent1 4 2 2 3 4 3 3" xfId="25281"/>
    <cellStyle name="20% - Accent1 4 2 2 3 4 4" xfId="25282"/>
    <cellStyle name="20% - Accent1 4 2 2 3 4 4 2" xfId="25283"/>
    <cellStyle name="20% - Accent1 4 2 2 3 4 5" xfId="25284"/>
    <cellStyle name="20% - Accent1 4 2 2 3 4 6" xfId="25285"/>
    <cellStyle name="20% - Accent1 4 2 2 3 5" xfId="25286"/>
    <cellStyle name="20% - Accent1 4 2 2 3 5 2" xfId="25287"/>
    <cellStyle name="20% - Accent1 4 2 2 3 5 2 2" xfId="25288"/>
    <cellStyle name="20% - Accent1 4 2 2 3 5 2 3" xfId="25289"/>
    <cellStyle name="20% - Accent1 4 2 2 3 5 3" xfId="25290"/>
    <cellStyle name="20% - Accent1 4 2 2 3 5 3 2" xfId="25291"/>
    <cellStyle name="20% - Accent1 4 2 2 3 5 4" xfId="25292"/>
    <cellStyle name="20% - Accent1 4 2 2 3 5 5" xfId="25293"/>
    <cellStyle name="20% - Accent1 4 2 2 3 6" xfId="25294"/>
    <cellStyle name="20% - Accent1 4 2 2 3 6 2" xfId="25295"/>
    <cellStyle name="20% - Accent1 4 2 2 3 6 3" xfId="25296"/>
    <cellStyle name="20% - Accent1 4 2 2 3 7" xfId="25297"/>
    <cellStyle name="20% - Accent1 4 2 2 3 7 2" xfId="25298"/>
    <cellStyle name="20% - Accent1 4 2 2 3 7 3" xfId="25299"/>
    <cellStyle name="20% - Accent1 4 2 2 3 8" xfId="25300"/>
    <cellStyle name="20% - Accent1 4 2 2 3 8 2" xfId="25301"/>
    <cellStyle name="20% - Accent1 4 2 2 3 9" xfId="25302"/>
    <cellStyle name="20% - Accent1 4 2 2 3_SCH J-3" xfId="823"/>
    <cellStyle name="20% - Accent1 4 2 2 4" xfId="824"/>
    <cellStyle name="20% - Accent1 4 2 2 4 2" xfId="25303"/>
    <cellStyle name="20% - Accent1 4 2 2 4 2 2" xfId="25304"/>
    <cellStyle name="20% - Accent1 4 2 2 4 2 2 2" xfId="25305"/>
    <cellStyle name="20% - Accent1 4 2 2 4 2 2 3" xfId="25306"/>
    <cellStyle name="20% - Accent1 4 2 2 4 2 3" xfId="25307"/>
    <cellStyle name="20% - Accent1 4 2 2 4 2 3 2" xfId="25308"/>
    <cellStyle name="20% - Accent1 4 2 2 4 2 3 3" xfId="25309"/>
    <cellStyle name="20% - Accent1 4 2 2 4 2 4" xfId="25310"/>
    <cellStyle name="20% - Accent1 4 2 2 4 2 4 2" xfId="25311"/>
    <cellStyle name="20% - Accent1 4 2 2 4 2 5" xfId="25312"/>
    <cellStyle name="20% - Accent1 4 2 2 4 2 6" xfId="25313"/>
    <cellStyle name="20% - Accent1 4 2 2 4 3" xfId="25314"/>
    <cellStyle name="20% - Accent1 4 2 2 4 3 2" xfId="25315"/>
    <cellStyle name="20% - Accent1 4 2 2 4 3 2 2" xfId="25316"/>
    <cellStyle name="20% - Accent1 4 2 2 4 3 2 3" xfId="25317"/>
    <cellStyle name="20% - Accent1 4 2 2 4 3 3" xfId="25318"/>
    <cellStyle name="20% - Accent1 4 2 2 4 3 3 2" xfId="25319"/>
    <cellStyle name="20% - Accent1 4 2 2 4 3 3 3" xfId="25320"/>
    <cellStyle name="20% - Accent1 4 2 2 4 3 4" xfId="25321"/>
    <cellStyle name="20% - Accent1 4 2 2 4 3 4 2" xfId="25322"/>
    <cellStyle name="20% - Accent1 4 2 2 4 3 5" xfId="25323"/>
    <cellStyle name="20% - Accent1 4 2 2 4 3 6" xfId="25324"/>
    <cellStyle name="20% - Accent1 4 2 2 4 4" xfId="25325"/>
    <cellStyle name="20% - Accent1 4 2 2 4 4 2" xfId="25326"/>
    <cellStyle name="20% - Accent1 4 2 2 4 4 2 2" xfId="25327"/>
    <cellStyle name="20% - Accent1 4 2 2 4 4 2 3" xfId="25328"/>
    <cellStyle name="20% - Accent1 4 2 2 4 4 3" xfId="25329"/>
    <cellStyle name="20% - Accent1 4 2 2 4 4 3 2" xfId="25330"/>
    <cellStyle name="20% - Accent1 4 2 2 4 4 4" xfId="25331"/>
    <cellStyle name="20% - Accent1 4 2 2 4 4 5" xfId="25332"/>
    <cellStyle name="20% - Accent1 4 2 2 4 5" xfId="25333"/>
    <cellStyle name="20% - Accent1 4 2 2 4 5 2" xfId="25334"/>
    <cellStyle name="20% - Accent1 4 2 2 4 5 3" xfId="25335"/>
    <cellStyle name="20% - Accent1 4 2 2 4 6" xfId="25336"/>
    <cellStyle name="20% - Accent1 4 2 2 4 6 2" xfId="25337"/>
    <cellStyle name="20% - Accent1 4 2 2 4 6 3" xfId="25338"/>
    <cellStyle name="20% - Accent1 4 2 2 4 7" xfId="25339"/>
    <cellStyle name="20% - Accent1 4 2 2 4 7 2" xfId="25340"/>
    <cellStyle name="20% - Accent1 4 2 2 4 8" xfId="25341"/>
    <cellStyle name="20% - Accent1 4 2 2 4 9" xfId="25342"/>
    <cellStyle name="20% - Accent1 4 2 2 5" xfId="25343"/>
    <cellStyle name="20% - Accent1 4 2 2 5 2" xfId="25344"/>
    <cellStyle name="20% - Accent1 4 2 2 5 2 2" xfId="25345"/>
    <cellStyle name="20% - Accent1 4 2 2 5 2 2 2" xfId="25346"/>
    <cellStyle name="20% - Accent1 4 2 2 5 2 2 3" xfId="25347"/>
    <cellStyle name="20% - Accent1 4 2 2 5 2 3" xfId="25348"/>
    <cellStyle name="20% - Accent1 4 2 2 5 2 3 2" xfId="25349"/>
    <cellStyle name="20% - Accent1 4 2 2 5 2 3 3" xfId="25350"/>
    <cellStyle name="20% - Accent1 4 2 2 5 2 4" xfId="25351"/>
    <cellStyle name="20% - Accent1 4 2 2 5 2 4 2" xfId="25352"/>
    <cellStyle name="20% - Accent1 4 2 2 5 2 5" xfId="25353"/>
    <cellStyle name="20% - Accent1 4 2 2 5 2 6" xfId="25354"/>
    <cellStyle name="20% - Accent1 4 2 2 5 3" xfId="25355"/>
    <cellStyle name="20% - Accent1 4 2 2 5 3 2" xfId="25356"/>
    <cellStyle name="20% - Accent1 4 2 2 5 3 2 2" xfId="25357"/>
    <cellStyle name="20% - Accent1 4 2 2 5 3 2 3" xfId="25358"/>
    <cellStyle name="20% - Accent1 4 2 2 5 3 3" xfId="25359"/>
    <cellStyle name="20% - Accent1 4 2 2 5 3 3 2" xfId="25360"/>
    <cellStyle name="20% - Accent1 4 2 2 5 3 3 3" xfId="25361"/>
    <cellStyle name="20% - Accent1 4 2 2 5 3 4" xfId="25362"/>
    <cellStyle name="20% - Accent1 4 2 2 5 3 4 2" xfId="25363"/>
    <cellStyle name="20% - Accent1 4 2 2 5 3 5" xfId="25364"/>
    <cellStyle name="20% - Accent1 4 2 2 5 3 6" xfId="25365"/>
    <cellStyle name="20% - Accent1 4 2 2 5 4" xfId="25366"/>
    <cellStyle name="20% - Accent1 4 2 2 5 4 2" xfId="25367"/>
    <cellStyle name="20% - Accent1 4 2 2 5 4 2 2" xfId="25368"/>
    <cellStyle name="20% - Accent1 4 2 2 5 4 2 3" xfId="25369"/>
    <cellStyle name="20% - Accent1 4 2 2 5 4 3" xfId="25370"/>
    <cellStyle name="20% - Accent1 4 2 2 5 4 3 2" xfId="25371"/>
    <cellStyle name="20% - Accent1 4 2 2 5 4 4" xfId="25372"/>
    <cellStyle name="20% - Accent1 4 2 2 5 4 5" xfId="25373"/>
    <cellStyle name="20% - Accent1 4 2 2 5 5" xfId="25374"/>
    <cellStyle name="20% - Accent1 4 2 2 5 5 2" xfId="25375"/>
    <cellStyle name="20% - Accent1 4 2 2 5 5 3" xfId="25376"/>
    <cellStyle name="20% - Accent1 4 2 2 5 6" xfId="25377"/>
    <cellStyle name="20% - Accent1 4 2 2 5 6 2" xfId="25378"/>
    <cellStyle name="20% - Accent1 4 2 2 5 6 3" xfId="25379"/>
    <cellStyle name="20% - Accent1 4 2 2 5 7" xfId="25380"/>
    <cellStyle name="20% - Accent1 4 2 2 5 7 2" xfId="25381"/>
    <cellStyle name="20% - Accent1 4 2 2 5 8" xfId="25382"/>
    <cellStyle name="20% - Accent1 4 2 2 5 9" xfId="25383"/>
    <cellStyle name="20% - Accent1 4 2 2 6" xfId="25384"/>
    <cellStyle name="20% - Accent1 4 2 2 6 2" xfId="25385"/>
    <cellStyle name="20% - Accent1 4 2 2 6 2 2" xfId="25386"/>
    <cellStyle name="20% - Accent1 4 2 2 6 2 3" xfId="25387"/>
    <cellStyle name="20% - Accent1 4 2 2 6 3" xfId="25388"/>
    <cellStyle name="20% - Accent1 4 2 2 6 3 2" xfId="25389"/>
    <cellStyle name="20% - Accent1 4 2 2 6 3 3" xfId="25390"/>
    <cellStyle name="20% - Accent1 4 2 2 6 4" xfId="25391"/>
    <cellStyle name="20% - Accent1 4 2 2 6 4 2" xfId="25392"/>
    <cellStyle name="20% - Accent1 4 2 2 6 5" xfId="25393"/>
    <cellStyle name="20% - Accent1 4 2 2 6 6" xfId="25394"/>
    <cellStyle name="20% - Accent1 4 2 2 7" xfId="25395"/>
    <cellStyle name="20% - Accent1 4 2 2 7 2" xfId="25396"/>
    <cellStyle name="20% - Accent1 4 2 2 7 2 2" xfId="25397"/>
    <cellStyle name="20% - Accent1 4 2 2 7 2 3" xfId="25398"/>
    <cellStyle name="20% - Accent1 4 2 2 7 3" xfId="25399"/>
    <cellStyle name="20% - Accent1 4 2 2 7 3 2" xfId="25400"/>
    <cellStyle name="20% - Accent1 4 2 2 7 3 3" xfId="25401"/>
    <cellStyle name="20% - Accent1 4 2 2 7 4" xfId="25402"/>
    <cellStyle name="20% - Accent1 4 2 2 7 4 2" xfId="25403"/>
    <cellStyle name="20% - Accent1 4 2 2 7 5" xfId="25404"/>
    <cellStyle name="20% - Accent1 4 2 2 7 6" xfId="25405"/>
    <cellStyle name="20% - Accent1 4 2 2 8" xfId="25406"/>
    <cellStyle name="20% - Accent1 4 2 2 8 2" xfId="25407"/>
    <cellStyle name="20% - Accent1 4 2 2 8 2 2" xfId="25408"/>
    <cellStyle name="20% - Accent1 4 2 2 8 2 3" xfId="25409"/>
    <cellStyle name="20% - Accent1 4 2 2 8 3" xfId="25410"/>
    <cellStyle name="20% - Accent1 4 2 2 8 3 2" xfId="25411"/>
    <cellStyle name="20% - Accent1 4 2 2 8 4" xfId="25412"/>
    <cellStyle name="20% - Accent1 4 2 2 8 5" xfId="25413"/>
    <cellStyle name="20% - Accent1 4 2 2 9" xfId="25414"/>
    <cellStyle name="20% - Accent1 4 2 2 9 2" xfId="25415"/>
    <cellStyle name="20% - Accent1 4 2 2 9 3" xfId="25416"/>
    <cellStyle name="20% - Accent1 4 2 2_SCH J-3" xfId="825"/>
    <cellStyle name="20% - Accent1 4 2 3" xfId="826"/>
    <cellStyle name="20% - Accent1 4 2 3 10" xfId="25417"/>
    <cellStyle name="20% - Accent1 4 2 3 10 2" xfId="25418"/>
    <cellStyle name="20% - Accent1 4 2 3 11" xfId="25419"/>
    <cellStyle name="20% - Accent1 4 2 3 12" xfId="25420"/>
    <cellStyle name="20% - Accent1 4 2 3 2" xfId="827"/>
    <cellStyle name="20% - Accent1 4 2 3 2 10" xfId="25421"/>
    <cellStyle name="20% - Accent1 4 2 3 2 2" xfId="828"/>
    <cellStyle name="20% - Accent1 4 2 3 2 2 2" xfId="25422"/>
    <cellStyle name="20% - Accent1 4 2 3 2 2 2 2" xfId="25423"/>
    <cellStyle name="20% - Accent1 4 2 3 2 2 2 2 2" xfId="25424"/>
    <cellStyle name="20% - Accent1 4 2 3 2 2 2 2 3" xfId="25425"/>
    <cellStyle name="20% - Accent1 4 2 3 2 2 2 3" xfId="25426"/>
    <cellStyle name="20% - Accent1 4 2 3 2 2 2 3 2" xfId="25427"/>
    <cellStyle name="20% - Accent1 4 2 3 2 2 2 3 3" xfId="25428"/>
    <cellStyle name="20% - Accent1 4 2 3 2 2 2 4" xfId="25429"/>
    <cellStyle name="20% - Accent1 4 2 3 2 2 2 4 2" xfId="25430"/>
    <cellStyle name="20% - Accent1 4 2 3 2 2 2 5" xfId="25431"/>
    <cellStyle name="20% - Accent1 4 2 3 2 2 2 6" xfId="25432"/>
    <cellStyle name="20% - Accent1 4 2 3 2 2 3" xfId="25433"/>
    <cellStyle name="20% - Accent1 4 2 3 2 2 3 2" xfId="25434"/>
    <cellStyle name="20% - Accent1 4 2 3 2 2 3 2 2" xfId="25435"/>
    <cellStyle name="20% - Accent1 4 2 3 2 2 3 2 3" xfId="25436"/>
    <cellStyle name="20% - Accent1 4 2 3 2 2 3 3" xfId="25437"/>
    <cellStyle name="20% - Accent1 4 2 3 2 2 3 3 2" xfId="25438"/>
    <cellStyle name="20% - Accent1 4 2 3 2 2 3 3 3" xfId="25439"/>
    <cellStyle name="20% - Accent1 4 2 3 2 2 3 4" xfId="25440"/>
    <cellStyle name="20% - Accent1 4 2 3 2 2 3 4 2" xfId="25441"/>
    <cellStyle name="20% - Accent1 4 2 3 2 2 3 5" xfId="25442"/>
    <cellStyle name="20% - Accent1 4 2 3 2 2 3 6" xfId="25443"/>
    <cellStyle name="20% - Accent1 4 2 3 2 2 4" xfId="25444"/>
    <cellStyle name="20% - Accent1 4 2 3 2 2 4 2" xfId="25445"/>
    <cellStyle name="20% - Accent1 4 2 3 2 2 4 2 2" xfId="25446"/>
    <cellStyle name="20% - Accent1 4 2 3 2 2 4 2 3" xfId="25447"/>
    <cellStyle name="20% - Accent1 4 2 3 2 2 4 3" xfId="25448"/>
    <cellStyle name="20% - Accent1 4 2 3 2 2 4 3 2" xfId="25449"/>
    <cellStyle name="20% - Accent1 4 2 3 2 2 4 4" xfId="25450"/>
    <cellStyle name="20% - Accent1 4 2 3 2 2 4 5" xfId="25451"/>
    <cellStyle name="20% - Accent1 4 2 3 2 2 5" xfId="25452"/>
    <cellStyle name="20% - Accent1 4 2 3 2 2 5 2" xfId="25453"/>
    <cellStyle name="20% - Accent1 4 2 3 2 2 5 3" xfId="25454"/>
    <cellStyle name="20% - Accent1 4 2 3 2 2 6" xfId="25455"/>
    <cellStyle name="20% - Accent1 4 2 3 2 2 6 2" xfId="25456"/>
    <cellStyle name="20% - Accent1 4 2 3 2 2 6 3" xfId="25457"/>
    <cellStyle name="20% - Accent1 4 2 3 2 2 7" xfId="25458"/>
    <cellStyle name="20% - Accent1 4 2 3 2 2 7 2" xfId="25459"/>
    <cellStyle name="20% - Accent1 4 2 3 2 2 8" xfId="25460"/>
    <cellStyle name="20% - Accent1 4 2 3 2 2 9" xfId="25461"/>
    <cellStyle name="20% - Accent1 4 2 3 2 3" xfId="25462"/>
    <cellStyle name="20% - Accent1 4 2 3 2 3 2" xfId="25463"/>
    <cellStyle name="20% - Accent1 4 2 3 2 3 2 2" xfId="25464"/>
    <cellStyle name="20% - Accent1 4 2 3 2 3 2 3" xfId="25465"/>
    <cellStyle name="20% - Accent1 4 2 3 2 3 3" xfId="25466"/>
    <cellStyle name="20% - Accent1 4 2 3 2 3 3 2" xfId="25467"/>
    <cellStyle name="20% - Accent1 4 2 3 2 3 3 3" xfId="25468"/>
    <cellStyle name="20% - Accent1 4 2 3 2 3 4" xfId="25469"/>
    <cellStyle name="20% - Accent1 4 2 3 2 3 4 2" xfId="25470"/>
    <cellStyle name="20% - Accent1 4 2 3 2 3 5" xfId="25471"/>
    <cellStyle name="20% - Accent1 4 2 3 2 3 6" xfId="25472"/>
    <cellStyle name="20% - Accent1 4 2 3 2 4" xfId="25473"/>
    <cellStyle name="20% - Accent1 4 2 3 2 4 2" xfId="25474"/>
    <cellStyle name="20% - Accent1 4 2 3 2 4 2 2" xfId="25475"/>
    <cellStyle name="20% - Accent1 4 2 3 2 4 2 3" xfId="25476"/>
    <cellStyle name="20% - Accent1 4 2 3 2 4 3" xfId="25477"/>
    <cellStyle name="20% - Accent1 4 2 3 2 4 3 2" xfId="25478"/>
    <cellStyle name="20% - Accent1 4 2 3 2 4 3 3" xfId="25479"/>
    <cellStyle name="20% - Accent1 4 2 3 2 4 4" xfId="25480"/>
    <cellStyle name="20% - Accent1 4 2 3 2 4 4 2" xfId="25481"/>
    <cellStyle name="20% - Accent1 4 2 3 2 4 5" xfId="25482"/>
    <cellStyle name="20% - Accent1 4 2 3 2 4 6" xfId="25483"/>
    <cellStyle name="20% - Accent1 4 2 3 2 5" xfId="25484"/>
    <cellStyle name="20% - Accent1 4 2 3 2 5 2" xfId="25485"/>
    <cellStyle name="20% - Accent1 4 2 3 2 5 2 2" xfId="25486"/>
    <cellStyle name="20% - Accent1 4 2 3 2 5 2 3" xfId="25487"/>
    <cellStyle name="20% - Accent1 4 2 3 2 5 3" xfId="25488"/>
    <cellStyle name="20% - Accent1 4 2 3 2 5 3 2" xfId="25489"/>
    <cellStyle name="20% - Accent1 4 2 3 2 5 4" xfId="25490"/>
    <cellStyle name="20% - Accent1 4 2 3 2 5 5" xfId="25491"/>
    <cellStyle name="20% - Accent1 4 2 3 2 6" xfId="25492"/>
    <cellStyle name="20% - Accent1 4 2 3 2 6 2" xfId="25493"/>
    <cellStyle name="20% - Accent1 4 2 3 2 6 3" xfId="25494"/>
    <cellStyle name="20% - Accent1 4 2 3 2 7" xfId="25495"/>
    <cellStyle name="20% - Accent1 4 2 3 2 7 2" xfId="25496"/>
    <cellStyle name="20% - Accent1 4 2 3 2 7 3" xfId="25497"/>
    <cellStyle name="20% - Accent1 4 2 3 2 8" xfId="25498"/>
    <cellStyle name="20% - Accent1 4 2 3 2 8 2" xfId="25499"/>
    <cellStyle name="20% - Accent1 4 2 3 2 9" xfId="25500"/>
    <cellStyle name="20% - Accent1 4 2 3 2_SCH J-3" xfId="829"/>
    <cellStyle name="20% - Accent1 4 2 3 3" xfId="830"/>
    <cellStyle name="20% - Accent1 4 2 3 3 2" xfId="25501"/>
    <cellStyle name="20% - Accent1 4 2 3 3 2 2" xfId="25502"/>
    <cellStyle name="20% - Accent1 4 2 3 3 2 2 2" xfId="25503"/>
    <cellStyle name="20% - Accent1 4 2 3 3 2 2 3" xfId="25504"/>
    <cellStyle name="20% - Accent1 4 2 3 3 2 3" xfId="25505"/>
    <cellStyle name="20% - Accent1 4 2 3 3 2 3 2" xfId="25506"/>
    <cellStyle name="20% - Accent1 4 2 3 3 2 3 3" xfId="25507"/>
    <cellStyle name="20% - Accent1 4 2 3 3 2 4" xfId="25508"/>
    <cellStyle name="20% - Accent1 4 2 3 3 2 4 2" xfId="25509"/>
    <cellStyle name="20% - Accent1 4 2 3 3 2 5" xfId="25510"/>
    <cellStyle name="20% - Accent1 4 2 3 3 2 6" xfId="25511"/>
    <cellStyle name="20% - Accent1 4 2 3 3 3" xfId="25512"/>
    <cellStyle name="20% - Accent1 4 2 3 3 3 2" xfId="25513"/>
    <cellStyle name="20% - Accent1 4 2 3 3 3 2 2" xfId="25514"/>
    <cellStyle name="20% - Accent1 4 2 3 3 3 2 3" xfId="25515"/>
    <cellStyle name="20% - Accent1 4 2 3 3 3 3" xfId="25516"/>
    <cellStyle name="20% - Accent1 4 2 3 3 3 3 2" xfId="25517"/>
    <cellStyle name="20% - Accent1 4 2 3 3 3 3 3" xfId="25518"/>
    <cellStyle name="20% - Accent1 4 2 3 3 3 4" xfId="25519"/>
    <cellStyle name="20% - Accent1 4 2 3 3 3 4 2" xfId="25520"/>
    <cellStyle name="20% - Accent1 4 2 3 3 3 5" xfId="25521"/>
    <cellStyle name="20% - Accent1 4 2 3 3 3 6" xfId="25522"/>
    <cellStyle name="20% - Accent1 4 2 3 3 4" xfId="25523"/>
    <cellStyle name="20% - Accent1 4 2 3 3 4 2" xfId="25524"/>
    <cellStyle name="20% - Accent1 4 2 3 3 4 2 2" xfId="25525"/>
    <cellStyle name="20% - Accent1 4 2 3 3 4 2 3" xfId="25526"/>
    <cellStyle name="20% - Accent1 4 2 3 3 4 3" xfId="25527"/>
    <cellStyle name="20% - Accent1 4 2 3 3 4 3 2" xfId="25528"/>
    <cellStyle name="20% - Accent1 4 2 3 3 4 4" xfId="25529"/>
    <cellStyle name="20% - Accent1 4 2 3 3 4 5" xfId="25530"/>
    <cellStyle name="20% - Accent1 4 2 3 3 5" xfId="25531"/>
    <cellStyle name="20% - Accent1 4 2 3 3 5 2" xfId="25532"/>
    <cellStyle name="20% - Accent1 4 2 3 3 5 3" xfId="25533"/>
    <cellStyle name="20% - Accent1 4 2 3 3 6" xfId="25534"/>
    <cellStyle name="20% - Accent1 4 2 3 3 6 2" xfId="25535"/>
    <cellStyle name="20% - Accent1 4 2 3 3 6 3" xfId="25536"/>
    <cellStyle name="20% - Accent1 4 2 3 3 7" xfId="25537"/>
    <cellStyle name="20% - Accent1 4 2 3 3 7 2" xfId="25538"/>
    <cellStyle name="20% - Accent1 4 2 3 3 8" xfId="25539"/>
    <cellStyle name="20% - Accent1 4 2 3 3 9" xfId="25540"/>
    <cellStyle name="20% - Accent1 4 2 3 4" xfId="25541"/>
    <cellStyle name="20% - Accent1 4 2 3 4 2" xfId="25542"/>
    <cellStyle name="20% - Accent1 4 2 3 4 2 2" xfId="25543"/>
    <cellStyle name="20% - Accent1 4 2 3 4 2 2 2" xfId="25544"/>
    <cellStyle name="20% - Accent1 4 2 3 4 2 2 3" xfId="25545"/>
    <cellStyle name="20% - Accent1 4 2 3 4 2 3" xfId="25546"/>
    <cellStyle name="20% - Accent1 4 2 3 4 2 3 2" xfId="25547"/>
    <cellStyle name="20% - Accent1 4 2 3 4 2 3 3" xfId="25548"/>
    <cellStyle name="20% - Accent1 4 2 3 4 2 4" xfId="25549"/>
    <cellStyle name="20% - Accent1 4 2 3 4 2 4 2" xfId="25550"/>
    <cellStyle name="20% - Accent1 4 2 3 4 2 5" xfId="25551"/>
    <cellStyle name="20% - Accent1 4 2 3 4 2 6" xfId="25552"/>
    <cellStyle name="20% - Accent1 4 2 3 4 3" xfId="25553"/>
    <cellStyle name="20% - Accent1 4 2 3 4 3 2" xfId="25554"/>
    <cellStyle name="20% - Accent1 4 2 3 4 3 2 2" xfId="25555"/>
    <cellStyle name="20% - Accent1 4 2 3 4 3 2 3" xfId="25556"/>
    <cellStyle name="20% - Accent1 4 2 3 4 3 3" xfId="25557"/>
    <cellStyle name="20% - Accent1 4 2 3 4 3 3 2" xfId="25558"/>
    <cellStyle name="20% - Accent1 4 2 3 4 3 3 3" xfId="25559"/>
    <cellStyle name="20% - Accent1 4 2 3 4 3 4" xfId="25560"/>
    <cellStyle name="20% - Accent1 4 2 3 4 3 4 2" xfId="25561"/>
    <cellStyle name="20% - Accent1 4 2 3 4 3 5" xfId="25562"/>
    <cellStyle name="20% - Accent1 4 2 3 4 3 6" xfId="25563"/>
    <cellStyle name="20% - Accent1 4 2 3 4 4" xfId="25564"/>
    <cellStyle name="20% - Accent1 4 2 3 4 4 2" xfId="25565"/>
    <cellStyle name="20% - Accent1 4 2 3 4 4 2 2" xfId="25566"/>
    <cellStyle name="20% - Accent1 4 2 3 4 4 2 3" xfId="25567"/>
    <cellStyle name="20% - Accent1 4 2 3 4 4 3" xfId="25568"/>
    <cellStyle name="20% - Accent1 4 2 3 4 4 3 2" xfId="25569"/>
    <cellStyle name="20% - Accent1 4 2 3 4 4 4" xfId="25570"/>
    <cellStyle name="20% - Accent1 4 2 3 4 4 5" xfId="25571"/>
    <cellStyle name="20% - Accent1 4 2 3 4 5" xfId="25572"/>
    <cellStyle name="20% - Accent1 4 2 3 4 5 2" xfId="25573"/>
    <cellStyle name="20% - Accent1 4 2 3 4 5 3" xfId="25574"/>
    <cellStyle name="20% - Accent1 4 2 3 4 6" xfId="25575"/>
    <cellStyle name="20% - Accent1 4 2 3 4 6 2" xfId="25576"/>
    <cellStyle name="20% - Accent1 4 2 3 4 6 3" xfId="25577"/>
    <cellStyle name="20% - Accent1 4 2 3 4 7" xfId="25578"/>
    <cellStyle name="20% - Accent1 4 2 3 4 7 2" xfId="25579"/>
    <cellStyle name="20% - Accent1 4 2 3 4 8" xfId="25580"/>
    <cellStyle name="20% - Accent1 4 2 3 4 9" xfId="25581"/>
    <cellStyle name="20% - Accent1 4 2 3 5" xfId="25582"/>
    <cellStyle name="20% - Accent1 4 2 3 5 2" xfId="25583"/>
    <cellStyle name="20% - Accent1 4 2 3 5 2 2" xfId="25584"/>
    <cellStyle name="20% - Accent1 4 2 3 5 2 3" xfId="25585"/>
    <cellStyle name="20% - Accent1 4 2 3 5 3" xfId="25586"/>
    <cellStyle name="20% - Accent1 4 2 3 5 3 2" xfId="25587"/>
    <cellStyle name="20% - Accent1 4 2 3 5 3 3" xfId="25588"/>
    <cellStyle name="20% - Accent1 4 2 3 5 4" xfId="25589"/>
    <cellStyle name="20% - Accent1 4 2 3 5 4 2" xfId="25590"/>
    <cellStyle name="20% - Accent1 4 2 3 5 5" xfId="25591"/>
    <cellStyle name="20% - Accent1 4 2 3 5 6" xfId="25592"/>
    <cellStyle name="20% - Accent1 4 2 3 6" xfId="25593"/>
    <cellStyle name="20% - Accent1 4 2 3 6 2" xfId="25594"/>
    <cellStyle name="20% - Accent1 4 2 3 6 2 2" xfId="25595"/>
    <cellStyle name="20% - Accent1 4 2 3 6 2 3" xfId="25596"/>
    <cellStyle name="20% - Accent1 4 2 3 6 3" xfId="25597"/>
    <cellStyle name="20% - Accent1 4 2 3 6 3 2" xfId="25598"/>
    <cellStyle name="20% - Accent1 4 2 3 6 3 3" xfId="25599"/>
    <cellStyle name="20% - Accent1 4 2 3 6 4" xfId="25600"/>
    <cellStyle name="20% - Accent1 4 2 3 6 4 2" xfId="25601"/>
    <cellStyle name="20% - Accent1 4 2 3 6 5" xfId="25602"/>
    <cellStyle name="20% - Accent1 4 2 3 6 6" xfId="25603"/>
    <cellStyle name="20% - Accent1 4 2 3 7" xfId="25604"/>
    <cellStyle name="20% - Accent1 4 2 3 7 2" xfId="25605"/>
    <cellStyle name="20% - Accent1 4 2 3 7 2 2" xfId="25606"/>
    <cellStyle name="20% - Accent1 4 2 3 7 2 3" xfId="25607"/>
    <cellStyle name="20% - Accent1 4 2 3 7 3" xfId="25608"/>
    <cellStyle name="20% - Accent1 4 2 3 7 3 2" xfId="25609"/>
    <cellStyle name="20% - Accent1 4 2 3 7 4" xfId="25610"/>
    <cellStyle name="20% - Accent1 4 2 3 7 5" xfId="25611"/>
    <cellStyle name="20% - Accent1 4 2 3 8" xfId="25612"/>
    <cellStyle name="20% - Accent1 4 2 3 8 2" xfId="25613"/>
    <cellStyle name="20% - Accent1 4 2 3 8 3" xfId="25614"/>
    <cellStyle name="20% - Accent1 4 2 3 9" xfId="25615"/>
    <cellStyle name="20% - Accent1 4 2 3 9 2" xfId="25616"/>
    <cellStyle name="20% - Accent1 4 2 3 9 3" xfId="25617"/>
    <cellStyle name="20% - Accent1 4 2 3_SCH J-3" xfId="831"/>
    <cellStyle name="20% - Accent1 4 2 4" xfId="832"/>
    <cellStyle name="20% - Accent1 4 2 4 10" xfId="25618"/>
    <cellStyle name="20% - Accent1 4 2 4 2" xfId="833"/>
    <cellStyle name="20% - Accent1 4 2 4 2 2" xfId="25619"/>
    <cellStyle name="20% - Accent1 4 2 4 2 2 2" xfId="25620"/>
    <cellStyle name="20% - Accent1 4 2 4 2 2 2 2" xfId="25621"/>
    <cellStyle name="20% - Accent1 4 2 4 2 2 2 3" xfId="25622"/>
    <cellStyle name="20% - Accent1 4 2 4 2 2 3" xfId="25623"/>
    <cellStyle name="20% - Accent1 4 2 4 2 2 3 2" xfId="25624"/>
    <cellStyle name="20% - Accent1 4 2 4 2 2 3 3" xfId="25625"/>
    <cellStyle name="20% - Accent1 4 2 4 2 2 4" xfId="25626"/>
    <cellStyle name="20% - Accent1 4 2 4 2 2 4 2" xfId="25627"/>
    <cellStyle name="20% - Accent1 4 2 4 2 2 5" xfId="25628"/>
    <cellStyle name="20% - Accent1 4 2 4 2 2 6" xfId="25629"/>
    <cellStyle name="20% - Accent1 4 2 4 2 3" xfId="25630"/>
    <cellStyle name="20% - Accent1 4 2 4 2 3 2" xfId="25631"/>
    <cellStyle name="20% - Accent1 4 2 4 2 3 2 2" xfId="25632"/>
    <cellStyle name="20% - Accent1 4 2 4 2 3 2 3" xfId="25633"/>
    <cellStyle name="20% - Accent1 4 2 4 2 3 3" xfId="25634"/>
    <cellStyle name="20% - Accent1 4 2 4 2 3 3 2" xfId="25635"/>
    <cellStyle name="20% - Accent1 4 2 4 2 3 3 3" xfId="25636"/>
    <cellStyle name="20% - Accent1 4 2 4 2 3 4" xfId="25637"/>
    <cellStyle name="20% - Accent1 4 2 4 2 3 4 2" xfId="25638"/>
    <cellStyle name="20% - Accent1 4 2 4 2 3 5" xfId="25639"/>
    <cellStyle name="20% - Accent1 4 2 4 2 3 6" xfId="25640"/>
    <cellStyle name="20% - Accent1 4 2 4 2 4" xfId="25641"/>
    <cellStyle name="20% - Accent1 4 2 4 2 4 2" xfId="25642"/>
    <cellStyle name="20% - Accent1 4 2 4 2 4 2 2" xfId="25643"/>
    <cellStyle name="20% - Accent1 4 2 4 2 4 2 3" xfId="25644"/>
    <cellStyle name="20% - Accent1 4 2 4 2 4 3" xfId="25645"/>
    <cellStyle name="20% - Accent1 4 2 4 2 4 3 2" xfId="25646"/>
    <cellStyle name="20% - Accent1 4 2 4 2 4 4" xfId="25647"/>
    <cellStyle name="20% - Accent1 4 2 4 2 4 5" xfId="25648"/>
    <cellStyle name="20% - Accent1 4 2 4 2 5" xfId="25649"/>
    <cellStyle name="20% - Accent1 4 2 4 2 5 2" xfId="25650"/>
    <cellStyle name="20% - Accent1 4 2 4 2 5 3" xfId="25651"/>
    <cellStyle name="20% - Accent1 4 2 4 2 6" xfId="25652"/>
    <cellStyle name="20% - Accent1 4 2 4 2 6 2" xfId="25653"/>
    <cellStyle name="20% - Accent1 4 2 4 2 6 3" xfId="25654"/>
    <cellStyle name="20% - Accent1 4 2 4 2 7" xfId="25655"/>
    <cellStyle name="20% - Accent1 4 2 4 2 7 2" xfId="25656"/>
    <cellStyle name="20% - Accent1 4 2 4 2 8" xfId="25657"/>
    <cellStyle name="20% - Accent1 4 2 4 2 9" xfId="25658"/>
    <cellStyle name="20% - Accent1 4 2 4 3" xfId="25659"/>
    <cellStyle name="20% - Accent1 4 2 4 3 2" xfId="25660"/>
    <cellStyle name="20% - Accent1 4 2 4 3 2 2" xfId="25661"/>
    <cellStyle name="20% - Accent1 4 2 4 3 2 3" xfId="25662"/>
    <cellStyle name="20% - Accent1 4 2 4 3 3" xfId="25663"/>
    <cellStyle name="20% - Accent1 4 2 4 3 3 2" xfId="25664"/>
    <cellStyle name="20% - Accent1 4 2 4 3 3 3" xfId="25665"/>
    <cellStyle name="20% - Accent1 4 2 4 3 4" xfId="25666"/>
    <cellStyle name="20% - Accent1 4 2 4 3 4 2" xfId="25667"/>
    <cellStyle name="20% - Accent1 4 2 4 3 5" xfId="25668"/>
    <cellStyle name="20% - Accent1 4 2 4 3 6" xfId="25669"/>
    <cellStyle name="20% - Accent1 4 2 4 4" xfId="25670"/>
    <cellStyle name="20% - Accent1 4 2 4 4 2" xfId="25671"/>
    <cellStyle name="20% - Accent1 4 2 4 4 2 2" xfId="25672"/>
    <cellStyle name="20% - Accent1 4 2 4 4 2 3" xfId="25673"/>
    <cellStyle name="20% - Accent1 4 2 4 4 3" xfId="25674"/>
    <cellStyle name="20% - Accent1 4 2 4 4 3 2" xfId="25675"/>
    <cellStyle name="20% - Accent1 4 2 4 4 3 3" xfId="25676"/>
    <cellStyle name="20% - Accent1 4 2 4 4 4" xfId="25677"/>
    <cellStyle name="20% - Accent1 4 2 4 4 4 2" xfId="25678"/>
    <cellStyle name="20% - Accent1 4 2 4 4 5" xfId="25679"/>
    <cellStyle name="20% - Accent1 4 2 4 4 6" xfId="25680"/>
    <cellStyle name="20% - Accent1 4 2 4 5" xfId="25681"/>
    <cellStyle name="20% - Accent1 4 2 4 5 2" xfId="25682"/>
    <cellStyle name="20% - Accent1 4 2 4 5 2 2" xfId="25683"/>
    <cellStyle name="20% - Accent1 4 2 4 5 2 3" xfId="25684"/>
    <cellStyle name="20% - Accent1 4 2 4 5 3" xfId="25685"/>
    <cellStyle name="20% - Accent1 4 2 4 5 3 2" xfId="25686"/>
    <cellStyle name="20% - Accent1 4 2 4 5 4" xfId="25687"/>
    <cellStyle name="20% - Accent1 4 2 4 5 5" xfId="25688"/>
    <cellStyle name="20% - Accent1 4 2 4 6" xfId="25689"/>
    <cellStyle name="20% - Accent1 4 2 4 6 2" xfId="25690"/>
    <cellStyle name="20% - Accent1 4 2 4 6 3" xfId="25691"/>
    <cellStyle name="20% - Accent1 4 2 4 7" xfId="25692"/>
    <cellStyle name="20% - Accent1 4 2 4 7 2" xfId="25693"/>
    <cellStyle name="20% - Accent1 4 2 4 7 3" xfId="25694"/>
    <cellStyle name="20% - Accent1 4 2 4 8" xfId="25695"/>
    <cellStyle name="20% - Accent1 4 2 4 8 2" xfId="25696"/>
    <cellStyle name="20% - Accent1 4 2 4 9" xfId="25697"/>
    <cellStyle name="20% - Accent1 4 2 4_SCH J-3" xfId="834"/>
    <cellStyle name="20% - Accent1 4 2 5" xfId="835"/>
    <cellStyle name="20% - Accent1 4 2 5 2" xfId="25698"/>
    <cellStyle name="20% - Accent1 4 2 5 2 2" xfId="25699"/>
    <cellStyle name="20% - Accent1 4 2 5 2 2 2" xfId="25700"/>
    <cellStyle name="20% - Accent1 4 2 5 2 2 3" xfId="25701"/>
    <cellStyle name="20% - Accent1 4 2 5 2 3" xfId="25702"/>
    <cellStyle name="20% - Accent1 4 2 5 2 3 2" xfId="25703"/>
    <cellStyle name="20% - Accent1 4 2 5 2 3 3" xfId="25704"/>
    <cellStyle name="20% - Accent1 4 2 5 2 4" xfId="25705"/>
    <cellStyle name="20% - Accent1 4 2 5 2 4 2" xfId="25706"/>
    <cellStyle name="20% - Accent1 4 2 5 2 5" xfId="25707"/>
    <cellStyle name="20% - Accent1 4 2 5 2 6" xfId="25708"/>
    <cellStyle name="20% - Accent1 4 2 5 3" xfId="25709"/>
    <cellStyle name="20% - Accent1 4 2 5 3 2" xfId="25710"/>
    <cellStyle name="20% - Accent1 4 2 5 3 2 2" xfId="25711"/>
    <cellStyle name="20% - Accent1 4 2 5 3 2 3" xfId="25712"/>
    <cellStyle name="20% - Accent1 4 2 5 3 3" xfId="25713"/>
    <cellStyle name="20% - Accent1 4 2 5 3 3 2" xfId="25714"/>
    <cellStyle name="20% - Accent1 4 2 5 3 3 3" xfId="25715"/>
    <cellStyle name="20% - Accent1 4 2 5 3 4" xfId="25716"/>
    <cellStyle name="20% - Accent1 4 2 5 3 4 2" xfId="25717"/>
    <cellStyle name="20% - Accent1 4 2 5 3 5" xfId="25718"/>
    <cellStyle name="20% - Accent1 4 2 5 3 6" xfId="25719"/>
    <cellStyle name="20% - Accent1 4 2 5 4" xfId="25720"/>
    <cellStyle name="20% - Accent1 4 2 5 4 2" xfId="25721"/>
    <cellStyle name="20% - Accent1 4 2 5 4 2 2" xfId="25722"/>
    <cellStyle name="20% - Accent1 4 2 5 4 2 3" xfId="25723"/>
    <cellStyle name="20% - Accent1 4 2 5 4 3" xfId="25724"/>
    <cellStyle name="20% - Accent1 4 2 5 4 3 2" xfId="25725"/>
    <cellStyle name="20% - Accent1 4 2 5 4 4" xfId="25726"/>
    <cellStyle name="20% - Accent1 4 2 5 4 5" xfId="25727"/>
    <cellStyle name="20% - Accent1 4 2 5 5" xfId="25728"/>
    <cellStyle name="20% - Accent1 4 2 5 5 2" xfId="25729"/>
    <cellStyle name="20% - Accent1 4 2 5 5 3" xfId="25730"/>
    <cellStyle name="20% - Accent1 4 2 5 6" xfId="25731"/>
    <cellStyle name="20% - Accent1 4 2 5 6 2" xfId="25732"/>
    <cellStyle name="20% - Accent1 4 2 5 6 3" xfId="25733"/>
    <cellStyle name="20% - Accent1 4 2 5 7" xfId="25734"/>
    <cellStyle name="20% - Accent1 4 2 5 7 2" xfId="25735"/>
    <cellStyle name="20% - Accent1 4 2 5 8" xfId="25736"/>
    <cellStyle name="20% - Accent1 4 2 5 9" xfId="25737"/>
    <cellStyle name="20% - Accent1 4 2 6" xfId="836"/>
    <cellStyle name="20% - Accent1 4 2 6 2" xfId="25738"/>
    <cellStyle name="20% - Accent1 4 2 6 2 2" xfId="25739"/>
    <cellStyle name="20% - Accent1 4 2 6 2 2 2" xfId="25740"/>
    <cellStyle name="20% - Accent1 4 2 6 2 2 3" xfId="25741"/>
    <cellStyle name="20% - Accent1 4 2 6 2 3" xfId="25742"/>
    <cellStyle name="20% - Accent1 4 2 6 2 3 2" xfId="25743"/>
    <cellStyle name="20% - Accent1 4 2 6 2 3 3" xfId="25744"/>
    <cellStyle name="20% - Accent1 4 2 6 2 4" xfId="25745"/>
    <cellStyle name="20% - Accent1 4 2 6 2 4 2" xfId="25746"/>
    <cellStyle name="20% - Accent1 4 2 6 2 5" xfId="25747"/>
    <cellStyle name="20% - Accent1 4 2 6 2 6" xfId="25748"/>
    <cellStyle name="20% - Accent1 4 2 6 3" xfId="25749"/>
    <cellStyle name="20% - Accent1 4 2 6 3 2" xfId="25750"/>
    <cellStyle name="20% - Accent1 4 2 6 3 2 2" xfId="25751"/>
    <cellStyle name="20% - Accent1 4 2 6 3 2 3" xfId="25752"/>
    <cellStyle name="20% - Accent1 4 2 6 3 3" xfId="25753"/>
    <cellStyle name="20% - Accent1 4 2 6 3 3 2" xfId="25754"/>
    <cellStyle name="20% - Accent1 4 2 6 3 3 3" xfId="25755"/>
    <cellStyle name="20% - Accent1 4 2 6 3 4" xfId="25756"/>
    <cellStyle name="20% - Accent1 4 2 6 3 4 2" xfId="25757"/>
    <cellStyle name="20% - Accent1 4 2 6 3 5" xfId="25758"/>
    <cellStyle name="20% - Accent1 4 2 6 3 6" xfId="25759"/>
    <cellStyle name="20% - Accent1 4 2 6 4" xfId="25760"/>
    <cellStyle name="20% - Accent1 4 2 6 4 2" xfId="25761"/>
    <cellStyle name="20% - Accent1 4 2 6 4 2 2" xfId="25762"/>
    <cellStyle name="20% - Accent1 4 2 6 4 2 3" xfId="25763"/>
    <cellStyle name="20% - Accent1 4 2 6 4 3" xfId="25764"/>
    <cellStyle name="20% - Accent1 4 2 6 4 3 2" xfId="25765"/>
    <cellStyle name="20% - Accent1 4 2 6 4 4" xfId="25766"/>
    <cellStyle name="20% - Accent1 4 2 6 4 5" xfId="25767"/>
    <cellStyle name="20% - Accent1 4 2 6 5" xfId="25768"/>
    <cellStyle name="20% - Accent1 4 2 6 5 2" xfId="25769"/>
    <cellStyle name="20% - Accent1 4 2 6 5 3" xfId="25770"/>
    <cellStyle name="20% - Accent1 4 2 6 6" xfId="25771"/>
    <cellStyle name="20% - Accent1 4 2 6 6 2" xfId="25772"/>
    <cellStyle name="20% - Accent1 4 2 6 6 3" xfId="25773"/>
    <cellStyle name="20% - Accent1 4 2 6 7" xfId="25774"/>
    <cellStyle name="20% - Accent1 4 2 6 7 2" xfId="25775"/>
    <cellStyle name="20% - Accent1 4 2 6 8" xfId="25776"/>
    <cellStyle name="20% - Accent1 4 2 6 9" xfId="25777"/>
    <cellStyle name="20% - Accent1 4 2 7" xfId="25778"/>
    <cellStyle name="20% - Accent1 4 2 7 2" xfId="25779"/>
    <cellStyle name="20% - Accent1 4 2 7 2 2" xfId="25780"/>
    <cellStyle name="20% - Accent1 4 2 7 2 3" xfId="25781"/>
    <cellStyle name="20% - Accent1 4 2 7 3" xfId="25782"/>
    <cellStyle name="20% - Accent1 4 2 7 3 2" xfId="25783"/>
    <cellStyle name="20% - Accent1 4 2 7 3 3" xfId="25784"/>
    <cellStyle name="20% - Accent1 4 2 7 4" xfId="25785"/>
    <cellStyle name="20% - Accent1 4 2 7 4 2" xfId="25786"/>
    <cellStyle name="20% - Accent1 4 2 7 5" xfId="25787"/>
    <cellStyle name="20% - Accent1 4 2 7 6" xfId="25788"/>
    <cellStyle name="20% - Accent1 4 2 8" xfId="25789"/>
    <cellStyle name="20% - Accent1 4 2 8 2" xfId="25790"/>
    <cellStyle name="20% - Accent1 4 2 8 2 2" xfId="25791"/>
    <cellStyle name="20% - Accent1 4 2 8 2 3" xfId="25792"/>
    <cellStyle name="20% - Accent1 4 2 8 3" xfId="25793"/>
    <cellStyle name="20% - Accent1 4 2 8 3 2" xfId="25794"/>
    <cellStyle name="20% - Accent1 4 2 8 3 3" xfId="25795"/>
    <cellStyle name="20% - Accent1 4 2 8 4" xfId="25796"/>
    <cellStyle name="20% - Accent1 4 2 8 4 2" xfId="25797"/>
    <cellStyle name="20% - Accent1 4 2 8 5" xfId="25798"/>
    <cellStyle name="20% - Accent1 4 2 8 6" xfId="25799"/>
    <cellStyle name="20% - Accent1 4 2 9" xfId="25800"/>
    <cellStyle name="20% - Accent1 4 2 9 2" xfId="25801"/>
    <cellStyle name="20% - Accent1 4 2 9 2 2" xfId="25802"/>
    <cellStyle name="20% - Accent1 4 2 9 2 3" xfId="25803"/>
    <cellStyle name="20% - Accent1 4 2 9 3" xfId="25804"/>
    <cellStyle name="20% - Accent1 4 2 9 3 2" xfId="25805"/>
    <cellStyle name="20% - Accent1 4 2 9 4" xfId="25806"/>
    <cellStyle name="20% - Accent1 4 2 9 5" xfId="25807"/>
    <cellStyle name="20% - Accent1 4 2_SCH J-3" xfId="837"/>
    <cellStyle name="20% - Accent1 4 3" xfId="838"/>
    <cellStyle name="20% - Accent1 4 3 10" xfId="25808"/>
    <cellStyle name="20% - Accent1 4 3 10 2" xfId="25809"/>
    <cellStyle name="20% - Accent1 4 3 10 3" xfId="25810"/>
    <cellStyle name="20% - Accent1 4 3 11" xfId="25811"/>
    <cellStyle name="20% - Accent1 4 3 11 2" xfId="25812"/>
    <cellStyle name="20% - Accent1 4 3 12" xfId="25813"/>
    <cellStyle name="20% - Accent1 4 3 13" xfId="25814"/>
    <cellStyle name="20% - Accent1 4 3 14" xfId="25815"/>
    <cellStyle name="20% - Accent1 4 3 2" xfId="839"/>
    <cellStyle name="20% - Accent1 4 3 2 10" xfId="25816"/>
    <cellStyle name="20% - Accent1 4 3 2 10 2" xfId="25817"/>
    <cellStyle name="20% - Accent1 4 3 2 11" xfId="25818"/>
    <cellStyle name="20% - Accent1 4 3 2 12" xfId="25819"/>
    <cellStyle name="20% - Accent1 4 3 2 2" xfId="840"/>
    <cellStyle name="20% - Accent1 4 3 2 2 10" xfId="25820"/>
    <cellStyle name="20% - Accent1 4 3 2 2 2" xfId="841"/>
    <cellStyle name="20% - Accent1 4 3 2 2 2 2" xfId="25821"/>
    <cellStyle name="20% - Accent1 4 3 2 2 2 2 2" xfId="25822"/>
    <cellStyle name="20% - Accent1 4 3 2 2 2 2 2 2" xfId="25823"/>
    <cellStyle name="20% - Accent1 4 3 2 2 2 2 2 3" xfId="25824"/>
    <cellStyle name="20% - Accent1 4 3 2 2 2 2 3" xfId="25825"/>
    <cellStyle name="20% - Accent1 4 3 2 2 2 2 3 2" xfId="25826"/>
    <cellStyle name="20% - Accent1 4 3 2 2 2 2 3 3" xfId="25827"/>
    <cellStyle name="20% - Accent1 4 3 2 2 2 2 4" xfId="25828"/>
    <cellStyle name="20% - Accent1 4 3 2 2 2 2 4 2" xfId="25829"/>
    <cellStyle name="20% - Accent1 4 3 2 2 2 2 5" xfId="25830"/>
    <cellStyle name="20% - Accent1 4 3 2 2 2 2 6" xfId="25831"/>
    <cellStyle name="20% - Accent1 4 3 2 2 2 3" xfId="25832"/>
    <cellStyle name="20% - Accent1 4 3 2 2 2 3 2" xfId="25833"/>
    <cellStyle name="20% - Accent1 4 3 2 2 2 3 2 2" xfId="25834"/>
    <cellStyle name="20% - Accent1 4 3 2 2 2 3 2 3" xfId="25835"/>
    <cellStyle name="20% - Accent1 4 3 2 2 2 3 3" xfId="25836"/>
    <cellStyle name="20% - Accent1 4 3 2 2 2 3 3 2" xfId="25837"/>
    <cellStyle name="20% - Accent1 4 3 2 2 2 3 3 3" xfId="25838"/>
    <cellStyle name="20% - Accent1 4 3 2 2 2 3 4" xfId="25839"/>
    <cellStyle name="20% - Accent1 4 3 2 2 2 3 4 2" xfId="25840"/>
    <cellStyle name="20% - Accent1 4 3 2 2 2 3 5" xfId="25841"/>
    <cellStyle name="20% - Accent1 4 3 2 2 2 3 6" xfId="25842"/>
    <cellStyle name="20% - Accent1 4 3 2 2 2 4" xfId="25843"/>
    <cellStyle name="20% - Accent1 4 3 2 2 2 4 2" xfId="25844"/>
    <cellStyle name="20% - Accent1 4 3 2 2 2 4 2 2" xfId="25845"/>
    <cellStyle name="20% - Accent1 4 3 2 2 2 4 2 3" xfId="25846"/>
    <cellStyle name="20% - Accent1 4 3 2 2 2 4 3" xfId="25847"/>
    <cellStyle name="20% - Accent1 4 3 2 2 2 4 3 2" xfId="25848"/>
    <cellStyle name="20% - Accent1 4 3 2 2 2 4 4" xfId="25849"/>
    <cellStyle name="20% - Accent1 4 3 2 2 2 4 5" xfId="25850"/>
    <cellStyle name="20% - Accent1 4 3 2 2 2 5" xfId="25851"/>
    <cellStyle name="20% - Accent1 4 3 2 2 2 5 2" xfId="25852"/>
    <cellStyle name="20% - Accent1 4 3 2 2 2 5 3" xfId="25853"/>
    <cellStyle name="20% - Accent1 4 3 2 2 2 6" xfId="25854"/>
    <cellStyle name="20% - Accent1 4 3 2 2 2 6 2" xfId="25855"/>
    <cellStyle name="20% - Accent1 4 3 2 2 2 6 3" xfId="25856"/>
    <cellStyle name="20% - Accent1 4 3 2 2 2 7" xfId="25857"/>
    <cellStyle name="20% - Accent1 4 3 2 2 2 7 2" xfId="25858"/>
    <cellStyle name="20% - Accent1 4 3 2 2 2 8" xfId="25859"/>
    <cellStyle name="20% - Accent1 4 3 2 2 2 9" xfId="25860"/>
    <cellStyle name="20% - Accent1 4 3 2 2 3" xfId="25861"/>
    <cellStyle name="20% - Accent1 4 3 2 2 3 2" xfId="25862"/>
    <cellStyle name="20% - Accent1 4 3 2 2 3 2 2" xfId="25863"/>
    <cellStyle name="20% - Accent1 4 3 2 2 3 2 3" xfId="25864"/>
    <cellStyle name="20% - Accent1 4 3 2 2 3 3" xfId="25865"/>
    <cellStyle name="20% - Accent1 4 3 2 2 3 3 2" xfId="25866"/>
    <cellStyle name="20% - Accent1 4 3 2 2 3 3 3" xfId="25867"/>
    <cellStyle name="20% - Accent1 4 3 2 2 3 4" xfId="25868"/>
    <cellStyle name="20% - Accent1 4 3 2 2 3 4 2" xfId="25869"/>
    <cellStyle name="20% - Accent1 4 3 2 2 3 5" xfId="25870"/>
    <cellStyle name="20% - Accent1 4 3 2 2 3 6" xfId="25871"/>
    <cellStyle name="20% - Accent1 4 3 2 2 4" xfId="25872"/>
    <cellStyle name="20% - Accent1 4 3 2 2 4 2" xfId="25873"/>
    <cellStyle name="20% - Accent1 4 3 2 2 4 2 2" xfId="25874"/>
    <cellStyle name="20% - Accent1 4 3 2 2 4 2 3" xfId="25875"/>
    <cellStyle name="20% - Accent1 4 3 2 2 4 3" xfId="25876"/>
    <cellStyle name="20% - Accent1 4 3 2 2 4 3 2" xfId="25877"/>
    <cellStyle name="20% - Accent1 4 3 2 2 4 3 3" xfId="25878"/>
    <cellStyle name="20% - Accent1 4 3 2 2 4 4" xfId="25879"/>
    <cellStyle name="20% - Accent1 4 3 2 2 4 4 2" xfId="25880"/>
    <cellStyle name="20% - Accent1 4 3 2 2 4 5" xfId="25881"/>
    <cellStyle name="20% - Accent1 4 3 2 2 4 6" xfId="25882"/>
    <cellStyle name="20% - Accent1 4 3 2 2 5" xfId="25883"/>
    <cellStyle name="20% - Accent1 4 3 2 2 5 2" xfId="25884"/>
    <cellStyle name="20% - Accent1 4 3 2 2 5 2 2" xfId="25885"/>
    <cellStyle name="20% - Accent1 4 3 2 2 5 2 3" xfId="25886"/>
    <cellStyle name="20% - Accent1 4 3 2 2 5 3" xfId="25887"/>
    <cellStyle name="20% - Accent1 4 3 2 2 5 3 2" xfId="25888"/>
    <cellStyle name="20% - Accent1 4 3 2 2 5 4" xfId="25889"/>
    <cellStyle name="20% - Accent1 4 3 2 2 5 5" xfId="25890"/>
    <cellStyle name="20% - Accent1 4 3 2 2 6" xfId="25891"/>
    <cellStyle name="20% - Accent1 4 3 2 2 6 2" xfId="25892"/>
    <cellStyle name="20% - Accent1 4 3 2 2 6 3" xfId="25893"/>
    <cellStyle name="20% - Accent1 4 3 2 2 7" xfId="25894"/>
    <cellStyle name="20% - Accent1 4 3 2 2 7 2" xfId="25895"/>
    <cellStyle name="20% - Accent1 4 3 2 2 7 3" xfId="25896"/>
    <cellStyle name="20% - Accent1 4 3 2 2 8" xfId="25897"/>
    <cellStyle name="20% - Accent1 4 3 2 2 8 2" xfId="25898"/>
    <cellStyle name="20% - Accent1 4 3 2 2 9" xfId="25899"/>
    <cellStyle name="20% - Accent1 4 3 2 2_SCH J-3" xfId="842"/>
    <cellStyle name="20% - Accent1 4 3 2 3" xfId="843"/>
    <cellStyle name="20% - Accent1 4 3 2 3 2" xfId="25900"/>
    <cellStyle name="20% - Accent1 4 3 2 3 2 2" xfId="25901"/>
    <cellStyle name="20% - Accent1 4 3 2 3 2 2 2" xfId="25902"/>
    <cellStyle name="20% - Accent1 4 3 2 3 2 2 3" xfId="25903"/>
    <cellStyle name="20% - Accent1 4 3 2 3 2 3" xfId="25904"/>
    <cellStyle name="20% - Accent1 4 3 2 3 2 3 2" xfId="25905"/>
    <cellStyle name="20% - Accent1 4 3 2 3 2 3 3" xfId="25906"/>
    <cellStyle name="20% - Accent1 4 3 2 3 2 4" xfId="25907"/>
    <cellStyle name="20% - Accent1 4 3 2 3 2 4 2" xfId="25908"/>
    <cellStyle name="20% - Accent1 4 3 2 3 2 5" xfId="25909"/>
    <cellStyle name="20% - Accent1 4 3 2 3 2 6" xfId="25910"/>
    <cellStyle name="20% - Accent1 4 3 2 3 3" xfId="25911"/>
    <cellStyle name="20% - Accent1 4 3 2 3 3 2" xfId="25912"/>
    <cellStyle name="20% - Accent1 4 3 2 3 3 2 2" xfId="25913"/>
    <cellStyle name="20% - Accent1 4 3 2 3 3 2 3" xfId="25914"/>
    <cellStyle name="20% - Accent1 4 3 2 3 3 3" xfId="25915"/>
    <cellStyle name="20% - Accent1 4 3 2 3 3 3 2" xfId="25916"/>
    <cellStyle name="20% - Accent1 4 3 2 3 3 3 3" xfId="25917"/>
    <cellStyle name="20% - Accent1 4 3 2 3 3 4" xfId="25918"/>
    <cellStyle name="20% - Accent1 4 3 2 3 3 4 2" xfId="25919"/>
    <cellStyle name="20% - Accent1 4 3 2 3 3 5" xfId="25920"/>
    <cellStyle name="20% - Accent1 4 3 2 3 3 6" xfId="25921"/>
    <cellStyle name="20% - Accent1 4 3 2 3 4" xfId="25922"/>
    <cellStyle name="20% - Accent1 4 3 2 3 4 2" xfId="25923"/>
    <cellStyle name="20% - Accent1 4 3 2 3 4 2 2" xfId="25924"/>
    <cellStyle name="20% - Accent1 4 3 2 3 4 2 3" xfId="25925"/>
    <cellStyle name="20% - Accent1 4 3 2 3 4 3" xfId="25926"/>
    <cellStyle name="20% - Accent1 4 3 2 3 4 3 2" xfId="25927"/>
    <cellStyle name="20% - Accent1 4 3 2 3 4 4" xfId="25928"/>
    <cellStyle name="20% - Accent1 4 3 2 3 4 5" xfId="25929"/>
    <cellStyle name="20% - Accent1 4 3 2 3 5" xfId="25930"/>
    <cellStyle name="20% - Accent1 4 3 2 3 5 2" xfId="25931"/>
    <cellStyle name="20% - Accent1 4 3 2 3 5 3" xfId="25932"/>
    <cellStyle name="20% - Accent1 4 3 2 3 6" xfId="25933"/>
    <cellStyle name="20% - Accent1 4 3 2 3 6 2" xfId="25934"/>
    <cellStyle name="20% - Accent1 4 3 2 3 6 3" xfId="25935"/>
    <cellStyle name="20% - Accent1 4 3 2 3 7" xfId="25936"/>
    <cellStyle name="20% - Accent1 4 3 2 3 7 2" xfId="25937"/>
    <cellStyle name="20% - Accent1 4 3 2 3 8" xfId="25938"/>
    <cellStyle name="20% - Accent1 4 3 2 3 9" xfId="25939"/>
    <cellStyle name="20% - Accent1 4 3 2 4" xfId="25940"/>
    <cellStyle name="20% - Accent1 4 3 2 4 2" xfId="25941"/>
    <cellStyle name="20% - Accent1 4 3 2 4 2 2" xfId="25942"/>
    <cellStyle name="20% - Accent1 4 3 2 4 2 2 2" xfId="25943"/>
    <cellStyle name="20% - Accent1 4 3 2 4 2 2 3" xfId="25944"/>
    <cellStyle name="20% - Accent1 4 3 2 4 2 3" xfId="25945"/>
    <cellStyle name="20% - Accent1 4 3 2 4 2 3 2" xfId="25946"/>
    <cellStyle name="20% - Accent1 4 3 2 4 2 3 3" xfId="25947"/>
    <cellStyle name="20% - Accent1 4 3 2 4 2 4" xfId="25948"/>
    <cellStyle name="20% - Accent1 4 3 2 4 2 4 2" xfId="25949"/>
    <cellStyle name="20% - Accent1 4 3 2 4 2 5" xfId="25950"/>
    <cellStyle name="20% - Accent1 4 3 2 4 2 6" xfId="25951"/>
    <cellStyle name="20% - Accent1 4 3 2 4 3" xfId="25952"/>
    <cellStyle name="20% - Accent1 4 3 2 4 3 2" xfId="25953"/>
    <cellStyle name="20% - Accent1 4 3 2 4 3 2 2" xfId="25954"/>
    <cellStyle name="20% - Accent1 4 3 2 4 3 2 3" xfId="25955"/>
    <cellStyle name="20% - Accent1 4 3 2 4 3 3" xfId="25956"/>
    <cellStyle name="20% - Accent1 4 3 2 4 3 3 2" xfId="25957"/>
    <cellStyle name="20% - Accent1 4 3 2 4 3 3 3" xfId="25958"/>
    <cellStyle name="20% - Accent1 4 3 2 4 3 4" xfId="25959"/>
    <cellStyle name="20% - Accent1 4 3 2 4 3 4 2" xfId="25960"/>
    <cellStyle name="20% - Accent1 4 3 2 4 3 5" xfId="25961"/>
    <cellStyle name="20% - Accent1 4 3 2 4 3 6" xfId="25962"/>
    <cellStyle name="20% - Accent1 4 3 2 4 4" xfId="25963"/>
    <cellStyle name="20% - Accent1 4 3 2 4 4 2" xfId="25964"/>
    <cellStyle name="20% - Accent1 4 3 2 4 4 2 2" xfId="25965"/>
    <cellStyle name="20% - Accent1 4 3 2 4 4 2 3" xfId="25966"/>
    <cellStyle name="20% - Accent1 4 3 2 4 4 3" xfId="25967"/>
    <cellStyle name="20% - Accent1 4 3 2 4 4 3 2" xfId="25968"/>
    <cellStyle name="20% - Accent1 4 3 2 4 4 4" xfId="25969"/>
    <cellStyle name="20% - Accent1 4 3 2 4 4 5" xfId="25970"/>
    <cellStyle name="20% - Accent1 4 3 2 4 5" xfId="25971"/>
    <cellStyle name="20% - Accent1 4 3 2 4 5 2" xfId="25972"/>
    <cellStyle name="20% - Accent1 4 3 2 4 5 3" xfId="25973"/>
    <cellStyle name="20% - Accent1 4 3 2 4 6" xfId="25974"/>
    <cellStyle name="20% - Accent1 4 3 2 4 6 2" xfId="25975"/>
    <cellStyle name="20% - Accent1 4 3 2 4 6 3" xfId="25976"/>
    <cellStyle name="20% - Accent1 4 3 2 4 7" xfId="25977"/>
    <cellStyle name="20% - Accent1 4 3 2 4 7 2" xfId="25978"/>
    <cellStyle name="20% - Accent1 4 3 2 4 8" xfId="25979"/>
    <cellStyle name="20% - Accent1 4 3 2 4 9" xfId="25980"/>
    <cellStyle name="20% - Accent1 4 3 2 5" xfId="25981"/>
    <cellStyle name="20% - Accent1 4 3 2 5 2" xfId="25982"/>
    <cellStyle name="20% - Accent1 4 3 2 5 2 2" xfId="25983"/>
    <cellStyle name="20% - Accent1 4 3 2 5 2 3" xfId="25984"/>
    <cellStyle name="20% - Accent1 4 3 2 5 3" xfId="25985"/>
    <cellStyle name="20% - Accent1 4 3 2 5 3 2" xfId="25986"/>
    <cellStyle name="20% - Accent1 4 3 2 5 3 3" xfId="25987"/>
    <cellStyle name="20% - Accent1 4 3 2 5 4" xfId="25988"/>
    <cellStyle name="20% - Accent1 4 3 2 5 4 2" xfId="25989"/>
    <cellStyle name="20% - Accent1 4 3 2 5 5" xfId="25990"/>
    <cellStyle name="20% - Accent1 4 3 2 5 6" xfId="25991"/>
    <cellStyle name="20% - Accent1 4 3 2 6" xfId="25992"/>
    <cellStyle name="20% - Accent1 4 3 2 6 2" xfId="25993"/>
    <cellStyle name="20% - Accent1 4 3 2 6 2 2" xfId="25994"/>
    <cellStyle name="20% - Accent1 4 3 2 6 2 3" xfId="25995"/>
    <cellStyle name="20% - Accent1 4 3 2 6 3" xfId="25996"/>
    <cellStyle name="20% - Accent1 4 3 2 6 3 2" xfId="25997"/>
    <cellStyle name="20% - Accent1 4 3 2 6 3 3" xfId="25998"/>
    <cellStyle name="20% - Accent1 4 3 2 6 4" xfId="25999"/>
    <cellStyle name="20% - Accent1 4 3 2 6 4 2" xfId="26000"/>
    <cellStyle name="20% - Accent1 4 3 2 6 5" xfId="26001"/>
    <cellStyle name="20% - Accent1 4 3 2 6 6" xfId="26002"/>
    <cellStyle name="20% - Accent1 4 3 2 7" xfId="26003"/>
    <cellStyle name="20% - Accent1 4 3 2 7 2" xfId="26004"/>
    <cellStyle name="20% - Accent1 4 3 2 7 2 2" xfId="26005"/>
    <cellStyle name="20% - Accent1 4 3 2 7 2 3" xfId="26006"/>
    <cellStyle name="20% - Accent1 4 3 2 7 3" xfId="26007"/>
    <cellStyle name="20% - Accent1 4 3 2 7 3 2" xfId="26008"/>
    <cellStyle name="20% - Accent1 4 3 2 7 4" xfId="26009"/>
    <cellStyle name="20% - Accent1 4 3 2 7 5" xfId="26010"/>
    <cellStyle name="20% - Accent1 4 3 2 8" xfId="26011"/>
    <cellStyle name="20% - Accent1 4 3 2 8 2" xfId="26012"/>
    <cellStyle name="20% - Accent1 4 3 2 8 3" xfId="26013"/>
    <cellStyle name="20% - Accent1 4 3 2 9" xfId="26014"/>
    <cellStyle name="20% - Accent1 4 3 2 9 2" xfId="26015"/>
    <cellStyle name="20% - Accent1 4 3 2 9 3" xfId="26016"/>
    <cellStyle name="20% - Accent1 4 3 2_SCH J-3" xfId="844"/>
    <cellStyle name="20% - Accent1 4 3 3" xfId="845"/>
    <cellStyle name="20% - Accent1 4 3 3 10" xfId="26017"/>
    <cellStyle name="20% - Accent1 4 3 3 2" xfId="846"/>
    <cellStyle name="20% - Accent1 4 3 3 2 2" xfId="26018"/>
    <cellStyle name="20% - Accent1 4 3 3 2 2 2" xfId="26019"/>
    <cellStyle name="20% - Accent1 4 3 3 2 2 2 2" xfId="26020"/>
    <cellStyle name="20% - Accent1 4 3 3 2 2 2 3" xfId="26021"/>
    <cellStyle name="20% - Accent1 4 3 3 2 2 3" xfId="26022"/>
    <cellStyle name="20% - Accent1 4 3 3 2 2 3 2" xfId="26023"/>
    <cellStyle name="20% - Accent1 4 3 3 2 2 3 3" xfId="26024"/>
    <cellStyle name="20% - Accent1 4 3 3 2 2 4" xfId="26025"/>
    <cellStyle name="20% - Accent1 4 3 3 2 2 4 2" xfId="26026"/>
    <cellStyle name="20% - Accent1 4 3 3 2 2 5" xfId="26027"/>
    <cellStyle name="20% - Accent1 4 3 3 2 2 6" xfId="26028"/>
    <cellStyle name="20% - Accent1 4 3 3 2 3" xfId="26029"/>
    <cellStyle name="20% - Accent1 4 3 3 2 3 2" xfId="26030"/>
    <cellStyle name="20% - Accent1 4 3 3 2 3 2 2" xfId="26031"/>
    <cellStyle name="20% - Accent1 4 3 3 2 3 2 3" xfId="26032"/>
    <cellStyle name="20% - Accent1 4 3 3 2 3 3" xfId="26033"/>
    <cellStyle name="20% - Accent1 4 3 3 2 3 3 2" xfId="26034"/>
    <cellStyle name="20% - Accent1 4 3 3 2 3 3 3" xfId="26035"/>
    <cellStyle name="20% - Accent1 4 3 3 2 3 4" xfId="26036"/>
    <cellStyle name="20% - Accent1 4 3 3 2 3 4 2" xfId="26037"/>
    <cellStyle name="20% - Accent1 4 3 3 2 3 5" xfId="26038"/>
    <cellStyle name="20% - Accent1 4 3 3 2 3 6" xfId="26039"/>
    <cellStyle name="20% - Accent1 4 3 3 2 4" xfId="26040"/>
    <cellStyle name="20% - Accent1 4 3 3 2 4 2" xfId="26041"/>
    <cellStyle name="20% - Accent1 4 3 3 2 4 2 2" xfId="26042"/>
    <cellStyle name="20% - Accent1 4 3 3 2 4 2 3" xfId="26043"/>
    <cellStyle name="20% - Accent1 4 3 3 2 4 3" xfId="26044"/>
    <cellStyle name="20% - Accent1 4 3 3 2 4 3 2" xfId="26045"/>
    <cellStyle name="20% - Accent1 4 3 3 2 4 4" xfId="26046"/>
    <cellStyle name="20% - Accent1 4 3 3 2 4 5" xfId="26047"/>
    <cellStyle name="20% - Accent1 4 3 3 2 5" xfId="26048"/>
    <cellStyle name="20% - Accent1 4 3 3 2 5 2" xfId="26049"/>
    <cellStyle name="20% - Accent1 4 3 3 2 5 3" xfId="26050"/>
    <cellStyle name="20% - Accent1 4 3 3 2 6" xfId="26051"/>
    <cellStyle name="20% - Accent1 4 3 3 2 6 2" xfId="26052"/>
    <cellStyle name="20% - Accent1 4 3 3 2 6 3" xfId="26053"/>
    <cellStyle name="20% - Accent1 4 3 3 2 7" xfId="26054"/>
    <cellStyle name="20% - Accent1 4 3 3 2 7 2" xfId="26055"/>
    <cellStyle name="20% - Accent1 4 3 3 2 8" xfId="26056"/>
    <cellStyle name="20% - Accent1 4 3 3 2 9" xfId="26057"/>
    <cellStyle name="20% - Accent1 4 3 3 3" xfId="26058"/>
    <cellStyle name="20% - Accent1 4 3 3 3 2" xfId="26059"/>
    <cellStyle name="20% - Accent1 4 3 3 3 2 2" xfId="26060"/>
    <cellStyle name="20% - Accent1 4 3 3 3 2 3" xfId="26061"/>
    <cellStyle name="20% - Accent1 4 3 3 3 3" xfId="26062"/>
    <cellStyle name="20% - Accent1 4 3 3 3 3 2" xfId="26063"/>
    <cellStyle name="20% - Accent1 4 3 3 3 3 3" xfId="26064"/>
    <cellStyle name="20% - Accent1 4 3 3 3 4" xfId="26065"/>
    <cellStyle name="20% - Accent1 4 3 3 3 4 2" xfId="26066"/>
    <cellStyle name="20% - Accent1 4 3 3 3 5" xfId="26067"/>
    <cellStyle name="20% - Accent1 4 3 3 3 6" xfId="26068"/>
    <cellStyle name="20% - Accent1 4 3 3 4" xfId="26069"/>
    <cellStyle name="20% - Accent1 4 3 3 4 2" xfId="26070"/>
    <cellStyle name="20% - Accent1 4 3 3 4 2 2" xfId="26071"/>
    <cellStyle name="20% - Accent1 4 3 3 4 2 3" xfId="26072"/>
    <cellStyle name="20% - Accent1 4 3 3 4 3" xfId="26073"/>
    <cellStyle name="20% - Accent1 4 3 3 4 3 2" xfId="26074"/>
    <cellStyle name="20% - Accent1 4 3 3 4 3 3" xfId="26075"/>
    <cellStyle name="20% - Accent1 4 3 3 4 4" xfId="26076"/>
    <cellStyle name="20% - Accent1 4 3 3 4 4 2" xfId="26077"/>
    <cellStyle name="20% - Accent1 4 3 3 4 5" xfId="26078"/>
    <cellStyle name="20% - Accent1 4 3 3 4 6" xfId="26079"/>
    <cellStyle name="20% - Accent1 4 3 3 5" xfId="26080"/>
    <cellStyle name="20% - Accent1 4 3 3 5 2" xfId="26081"/>
    <cellStyle name="20% - Accent1 4 3 3 5 2 2" xfId="26082"/>
    <cellStyle name="20% - Accent1 4 3 3 5 2 3" xfId="26083"/>
    <cellStyle name="20% - Accent1 4 3 3 5 3" xfId="26084"/>
    <cellStyle name="20% - Accent1 4 3 3 5 3 2" xfId="26085"/>
    <cellStyle name="20% - Accent1 4 3 3 5 4" xfId="26086"/>
    <cellStyle name="20% - Accent1 4 3 3 5 5" xfId="26087"/>
    <cellStyle name="20% - Accent1 4 3 3 6" xfId="26088"/>
    <cellStyle name="20% - Accent1 4 3 3 6 2" xfId="26089"/>
    <cellStyle name="20% - Accent1 4 3 3 6 3" xfId="26090"/>
    <cellStyle name="20% - Accent1 4 3 3 7" xfId="26091"/>
    <cellStyle name="20% - Accent1 4 3 3 7 2" xfId="26092"/>
    <cellStyle name="20% - Accent1 4 3 3 7 3" xfId="26093"/>
    <cellStyle name="20% - Accent1 4 3 3 8" xfId="26094"/>
    <cellStyle name="20% - Accent1 4 3 3 8 2" xfId="26095"/>
    <cellStyle name="20% - Accent1 4 3 3 9" xfId="26096"/>
    <cellStyle name="20% - Accent1 4 3 3_SCH J-3" xfId="847"/>
    <cellStyle name="20% - Accent1 4 3 4" xfId="848"/>
    <cellStyle name="20% - Accent1 4 3 4 2" xfId="26097"/>
    <cellStyle name="20% - Accent1 4 3 4 2 2" xfId="26098"/>
    <cellStyle name="20% - Accent1 4 3 4 2 2 2" xfId="26099"/>
    <cellStyle name="20% - Accent1 4 3 4 2 2 3" xfId="26100"/>
    <cellStyle name="20% - Accent1 4 3 4 2 3" xfId="26101"/>
    <cellStyle name="20% - Accent1 4 3 4 2 3 2" xfId="26102"/>
    <cellStyle name="20% - Accent1 4 3 4 2 3 3" xfId="26103"/>
    <cellStyle name="20% - Accent1 4 3 4 2 4" xfId="26104"/>
    <cellStyle name="20% - Accent1 4 3 4 2 4 2" xfId="26105"/>
    <cellStyle name="20% - Accent1 4 3 4 2 5" xfId="26106"/>
    <cellStyle name="20% - Accent1 4 3 4 2 6" xfId="26107"/>
    <cellStyle name="20% - Accent1 4 3 4 3" xfId="26108"/>
    <cellStyle name="20% - Accent1 4 3 4 3 2" xfId="26109"/>
    <cellStyle name="20% - Accent1 4 3 4 3 2 2" xfId="26110"/>
    <cellStyle name="20% - Accent1 4 3 4 3 2 3" xfId="26111"/>
    <cellStyle name="20% - Accent1 4 3 4 3 3" xfId="26112"/>
    <cellStyle name="20% - Accent1 4 3 4 3 3 2" xfId="26113"/>
    <cellStyle name="20% - Accent1 4 3 4 3 3 3" xfId="26114"/>
    <cellStyle name="20% - Accent1 4 3 4 3 4" xfId="26115"/>
    <cellStyle name="20% - Accent1 4 3 4 3 4 2" xfId="26116"/>
    <cellStyle name="20% - Accent1 4 3 4 3 5" xfId="26117"/>
    <cellStyle name="20% - Accent1 4 3 4 3 6" xfId="26118"/>
    <cellStyle name="20% - Accent1 4 3 4 4" xfId="26119"/>
    <cellStyle name="20% - Accent1 4 3 4 4 2" xfId="26120"/>
    <cellStyle name="20% - Accent1 4 3 4 4 2 2" xfId="26121"/>
    <cellStyle name="20% - Accent1 4 3 4 4 2 3" xfId="26122"/>
    <cellStyle name="20% - Accent1 4 3 4 4 3" xfId="26123"/>
    <cellStyle name="20% - Accent1 4 3 4 4 3 2" xfId="26124"/>
    <cellStyle name="20% - Accent1 4 3 4 4 4" xfId="26125"/>
    <cellStyle name="20% - Accent1 4 3 4 4 5" xfId="26126"/>
    <cellStyle name="20% - Accent1 4 3 4 5" xfId="26127"/>
    <cellStyle name="20% - Accent1 4 3 4 5 2" xfId="26128"/>
    <cellStyle name="20% - Accent1 4 3 4 5 3" xfId="26129"/>
    <cellStyle name="20% - Accent1 4 3 4 6" xfId="26130"/>
    <cellStyle name="20% - Accent1 4 3 4 6 2" xfId="26131"/>
    <cellStyle name="20% - Accent1 4 3 4 6 3" xfId="26132"/>
    <cellStyle name="20% - Accent1 4 3 4 7" xfId="26133"/>
    <cellStyle name="20% - Accent1 4 3 4 7 2" xfId="26134"/>
    <cellStyle name="20% - Accent1 4 3 4 8" xfId="26135"/>
    <cellStyle name="20% - Accent1 4 3 4 9" xfId="26136"/>
    <cellStyle name="20% - Accent1 4 3 5" xfId="849"/>
    <cellStyle name="20% - Accent1 4 3 5 2" xfId="26137"/>
    <cellStyle name="20% - Accent1 4 3 5 2 2" xfId="26138"/>
    <cellStyle name="20% - Accent1 4 3 5 2 2 2" xfId="26139"/>
    <cellStyle name="20% - Accent1 4 3 5 2 2 3" xfId="26140"/>
    <cellStyle name="20% - Accent1 4 3 5 2 3" xfId="26141"/>
    <cellStyle name="20% - Accent1 4 3 5 2 3 2" xfId="26142"/>
    <cellStyle name="20% - Accent1 4 3 5 2 3 3" xfId="26143"/>
    <cellStyle name="20% - Accent1 4 3 5 2 4" xfId="26144"/>
    <cellStyle name="20% - Accent1 4 3 5 2 4 2" xfId="26145"/>
    <cellStyle name="20% - Accent1 4 3 5 2 5" xfId="26146"/>
    <cellStyle name="20% - Accent1 4 3 5 2 6" xfId="26147"/>
    <cellStyle name="20% - Accent1 4 3 5 3" xfId="26148"/>
    <cellStyle name="20% - Accent1 4 3 5 3 2" xfId="26149"/>
    <cellStyle name="20% - Accent1 4 3 5 3 2 2" xfId="26150"/>
    <cellStyle name="20% - Accent1 4 3 5 3 2 3" xfId="26151"/>
    <cellStyle name="20% - Accent1 4 3 5 3 3" xfId="26152"/>
    <cellStyle name="20% - Accent1 4 3 5 3 3 2" xfId="26153"/>
    <cellStyle name="20% - Accent1 4 3 5 3 3 3" xfId="26154"/>
    <cellStyle name="20% - Accent1 4 3 5 3 4" xfId="26155"/>
    <cellStyle name="20% - Accent1 4 3 5 3 4 2" xfId="26156"/>
    <cellStyle name="20% - Accent1 4 3 5 3 5" xfId="26157"/>
    <cellStyle name="20% - Accent1 4 3 5 3 6" xfId="26158"/>
    <cellStyle name="20% - Accent1 4 3 5 4" xfId="26159"/>
    <cellStyle name="20% - Accent1 4 3 5 4 2" xfId="26160"/>
    <cellStyle name="20% - Accent1 4 3 5 4 2 2" xfId="26161"/>
    <cellStyle name="20% - Accent1 4 3 5 4 2 3" xfId="26162"/>
    <cellStyle name="20% - Accent1 4 3 5 4 3" xfId="26163"/>
    <cellStyle name="20% - Accent1 4 3 5 4 3 2" xfId="26164"/>
    <cellStyle name="20% - Accent1 4 3 5 4 4" xfId="26165"/>
    <cellStyle name="20% - Accent1 4 3 5 4 5" xfId="26166"/>
    <cellStyle name="20% - Accent1 4 3 5 5" xfId="26167"/>
    <cellStyle name="20% - Accent1 4 3 5 5 2" xfId="26168"/>
    <cellStyle name="20% - Accent1 4 3 5 5 3" xfId="26169"/>
    <cellStyle name="20% - Accent1 4 3 5 6" xfId="26170"/>
    <cellStyle name="20% - Accent1 4 3 5 6 2" xfId="26171"/>
    <cellStyle name="20% - Accent1 4 3 5 6 3" xfId="26172"/>
    <cellStyle name="20% - Accent1 4 3 5 7" xfId="26173"/>
    <cellStyle name="20% - Accent1 4 3 5 7 2" xfId="26174"/>
    <cellStyle name="20% - Accent1 4 3 5 8" xfId="26175"/>
    <cellStyle name="20% - Accent1 4 3 5 9" xfId="26176"/>
    <cellStyle name="20% - Accent1 4 3 6" xfId="26177"/>
    <cellStyle name="20% - Accent1 4 3 6 2" xfId="26178"/>
    <cellStyle name="20% - Accent1 4 3 6 2 2" xfId="26179"/>
    <cellStyle name="20% - Accent1 4 3 6 2 3" xfId="26180"/>
    <cellStyle name="20% - Accent1 4 3 6 3" xfId="26181"/>
    <cellStyle name="20% - Accent1 4 3 6 3 2" xfId="26182"/>
    <cellStyle name="20% - Accent1 4 3 6 3 3" xfId="26183"/>
    <cellStyle name="20% - Accent1 4 3 6 4" xfId="26184"/>
    <cellStyle name="20% - Accent1 4 3 6 4 2" xfId="26185"/>
    <cellStyle name="20% - Accent1 4 3 6 5" xfId="26186"/>
    <cellStyle name="20% - Accent1 4 3 6 6" xfId="26187"/>
    <cellStyle name="20% - Accent1 4 3 7" xfId="26188"/>
    <cellStyle name="20% - Accent1 4 3 7 2" xfId="26189"/>
    <cellStyle name="20% - Accent1 4 3 7 2 2" xfId="26190"/>
    <cellStyle name="20% - Accent1 4 3 7 2 3" xfId="26191"/>
    <cellStyle name="20% - Accent1 4 3 7 3" xfId="26192"/>
    <cellStyle name="20% - Accent1 4 3 7 3 2" xfId="26193"/>
    <cellStyle name="20% - Accent1 4 3 7 3 3" xfId="26194"/>
    <cellStyle name="20% - Accent1 4 3 7 4" xfId="26195"/>
    <cellStyle name="20% - Accent1 4 3 7 4 2" xfId="26196"/>
    <cellStyle name="20% - Accent1 4 3 7 5" xfId="26197"/>
    <cellStyle name="20% - Accent1 4 3 7 6" xfId="26198"/>
    <cellStyle name="20% - Accent1 4 3 8" xfId="26199"/>
    <cellStyle name="20% - Accent1 4 3 8 2" xfId="26200"/>
    <cellStyle name="20% - Accent1 4 3 8 2 2" xfId="26201"/>
    <cellStyle name="20% - Accent1 4 3 8 2 3" xfId="26202"/>
    <cellStyle name="20% - Accent1 4 3 8 3" xfId="26203"/>
    <cellStyle name="20% - Accent1 4 3 8 3 2" xfId="26204"/>
    <cellStyle name="20% - Accent1 4 3 8 4" xfId="26205"/>
    <cellStyle name="20% - Accent1 4 3 8 5" xfId="26206"/>
    <cellStyle name="20% - Accent1 4 3 9" xfId="26207"/>
    <cellStyle name="20% - Accent1 4 3 9 2" xfId="26208"/>
    <cellStyle name="20% - Accent1 4 3 9 3" xfId="26209"/>
    <cellStyle name="20% - Accent1 4 3_SCH J-3" xfId="850"/>
    <cellStyle name="20% - Accent1 4 4" xfId="851"/>
    <cellStyle name="20% - Accent1 4 4 10" xfId="26210"/>
    <cellStyle name="20% - Accent1 4 4 10 2" xfId="26211"/>
    <cellStyle name="20% - Accent1 4 4 11" xfId="26212"/>
    <cellStyle name="20% - Accent1 4 4 12" xfId="26213"/>
    <cellStyle name="20% - Accent1 4 4 2" xfId="852"/>
    <cellStyle name="20% - Accent1 4 4 2 10" xfId="26214"/>
    <cellStyle name="20% - Accent1 4 4 2 2" xfId="853"/>
    <cellStyle name="20% - Accent1 4 4 2 2 2" xfId="26215"/>
    <cellStyle name="20% - Accent1 4 4 2 2 2 2" xfId="26216"/>
    <cellStyle name="20% - Accent1 4 4 2 2 2 2 2" xfId="26217"/>
    <cellStyle name="20% - Accent1 4 4 2 2 2 2 3" xfId="26218"/>
    <cellStyle name="20% - Accent1 4 4 2 2 2 3" xfId="26219"/>
    <cellStyle name="20% - Accent1 4 4 2 2 2 3 2" xfId="26220"/>
    <cellStyle name="20% - Accent1 4 4 2 2 2 3 3" xfId="26221"/>
    <cellStyle name="20% - Accent1 4 4 2 2 2 4" xfId="26222"/>
    <cellStyle name="20% - Accent1 4 4 2 2 2 4 2" xfId="26223"/>
    <cellStyle name="20% - Accent1 4 4 2 2 2 5" xfId="26224"/>
    <cellStyle name="20% - Accent1 4 4 2 2 2 6" xfId="26225"/>
    <cellStyle name="20% - Accent1 4 4 2 2 3" xfId="26226"/>
    <cellStyle name="20% - Accent1 4 4 2 2 3 2" xfId="26227"/>
    <cellStyle name="20% - Accent1 4 4 2 2 3 2 2" xfId="26228"/>
    <cellStyle name="20% - Accent1 4 4 2 2 3 2 3" xfId="26229"/>
    <cellStyle name="20% - Accent1 4 4 2 2 3 3" xfId="26230"/>
    <cellStyle name="20% - Accent1 4 4 2 2 3 3 2" xfId="26231"/>
    <cellStyle name="20% - Accent1 4 4 2 2 3 3 3" xfId="26232"/>
    <cellStyle name="20% - Accent1 4 4 2 2 3 4" xfId="26233"/>
    <cellStyle name="20% - Accent1 4 4 2 2 3 4 2" xfId="26234"/>
    <cellStyle name="20% - Accent1 4 4 2 2 3 5" xfId="26235"/>
    <cellStyle name="20% - Accent1 4 4 2 2 3 6" xfId="26236"/>
    <cellStyle name="20% - Accent1 4 4 2 2 4" xfId="26237"/>
    <cellStyle name="20% - Accent1 4 4 2 2 4 2" xfId="26238"/>
    <cellStyle name="20% - Accent1 4 4 2 2 4 2 2" xfId="26239"/>
    <cellStyle name="20% - Accent1 4 4 2 2 4 2 3" xfId="26240"/>
    <cellStyle name="20% - Accent1 4 4 2 2 4 3" xfId="26241"/>
    <cellStyle name="20% - Accent1 4 4 2 2 4 3 2" xfId="26242"/>
    <cellStyle name="20% - Accent1 4 4 2 2 4 4" xfId="26243"/>
    <cellStyle name="20% - Accent1 4 4 2 2 4 5" xfId="26244"/>
    <cellStyle name="20% - Accent1 4 4 2 2 5" xfId="26245"/>
    <cellStyle name="20% - Accent1 4 4 2 2 5 2" xfId="26246"/>
    <cellStyle name="20% - Accent1 4 4 2 2 5 3" xfId="26247"/>
    <cellStyle name="20% - Accent1 4 4 2 2 6" xfId="26248"/>
    <cellStyle name="20% - Accent1 4 4 2 2 6 2" xfId="26249"/>
    <cellStyle name="20% - Accent1 4 4 2 2 6 3" xfId="26250"/>
    <cellStyle name="20% - Accent1 4 4 2 2 7" xfId="26251"/>
    <cellStyle name="20% - Accent1 4 4 2 2 7 2" xfId="26252"/>
    <cellStyle name="20% - Accent1 4 4 2 2 8" xfId="26253"/>
    <cellStyle name="20% - Accent1 4 4 2 2 9" xfId="26254"/>
    <cellStyle name="20% - Accent1 4 4 2 3" xfId="26255"/>
    <cellStyle name="20% - Accent1 4 4 2 3 2" xfId="26256"/>
    <cellStyle name="20% - Accent1 4 4 2 3 2 2" xfId="26257"/>
    <cellStyle name="20% - Accent1 4 4 2 3 2 3" xfId="26258"/>
    <cellStyle name="20% - Accent1 4 4 2 3 3" xfId="26259"/>
    <cellStyle name="20% - Accent1 4 4 2 3 3 2" xfId="26260"/>
    <cellStyle name="20% - Accent1 4 4 2 3 3 3" xfId="26261"/>
    <cellStyle name="20% - Accent1 4 4 2 3 4" xfId="26262"/>
    <cellStyle name="20% - Accent1 4 4 2 3 4 2" xfId="26263"/>
    <cellStyle name="20% - Accent1 4 4 2 3 5" xfId="26264"/>
    <cellStyle name="20% - Accent1 4 4 2 3 6" xfId="26265"/>
    <cellStyle name="20% - Accent1 4 4 2 4" xfId="26266"/>
    <cellStyle name="20% - Accent1 4 4 2 4 2" xfId="26267"/>
    <cellStyle name="20% - Accent1 4 4 2 4 2 2" xfId="26268"/>
    <cellStyle name="20% - Accent1 4 4 2 4 2 3" xfId="26269"/>
    <cellStyle name="20% - Accent1 4 4 2 4 3" xfId="26270"/>
    <cellStyle name="20% - Accent1 4 4 2 4 3 2" xfId="26271"/>
    <cellStyle name="20% - Accent1 4 4 2 4 3 3" xfId="26272"/>
    <cellStyle name="20% - Accent1 4 4 2 4 4" xfId="26273"/>
    <cellStyle name="20% - Accent1 4 4 2 4 4 2" xfId="26274"/>
    <cellStyle name="20% - Accent1 4 4 2 4 5" xfId="26275"/>
    <cellStyle name="20% - Accent1 4 4 2 4 6" xfId="26276"/>
    <cellStyle name="20% - Accent1 4 4 2 5" xfId="26277"/>
    <cellStyle name="20% - Accent1 4 4 2 5 2" xfId="26278"/>
    <cellStyle name="20% - Accent1 4 4 2 5 2 2" xfId="26279"/>
    <cellStyle name="20% - Accent1 4 4 2 5 2 3" xfId="26280"/>
    <cellStyle name="20% - Accent1 4 4 2 5 3" xfId="26281"/>
    <cellStyle name="20% - Accent1 4 4 2 5 3 2" xfId="26282"/>
    <cellStyle name="20% - Accent1 4 4 2 5 4" xfId="26283"/>
    <cellStyle name="20% - Accent1 4 4 2 5 5" xfId="26284"/>
    <cellStyle name="20% - Accent1 4 4 2 6" xfId="26285"/>
    <cellStyle name="20% - Accent1 4 4 2 6 2" xfId="26286"/>
    <cellStyle name="20% - Accent1 4 4 2 6 3" xfId="26287"/>
    <cellStyle name="20% - Accent1 4 4 2 7" xfId="26288"/>
    <cellStyle name="20% - Accent1 4 4 2 7 2" xfId="26289"/>
    <cellStyle name="20% - Accent1 4 4 2 7 3" xfId="26290"/>
    <cellStyle name="20% - Accent1 4 4 2 8" xfId="26291"/>
    <cellStyle name="20% - Accent1 4 4 2 8 2" xfId="26292"/>
    <cellStyle name="20% - Accent1 4 4 2 9" xfId="26293"/>
    <cellStyle name="20% - Accent1 4 4 2_SCH J-3" xfId="854"/>
    <cellStyle name="20% - Accent1 4 4 3" xfId="855"/>
    <cellStyle name="20% - Accent1 4 4 3 2" xfId="26294"/>
    <cellStyle name="20% - Accent1 4 4 3 2 2" xfId="26295"/>
    <cellStyle name="20% - Accent1 4 4 3 2 2 2" xfId="26296"/>
    <cellStyle name="20% - Accent1 4 4 3 2 2 3" xfId="26297"/>
    <cellStyle name="20% - Accent1 4 4 3 2 3" xfId="26298"/>
    <cellStyle name="20% - Accent1 4 4 3 2 3 2" xfId="26299"/>
    <cellStyle name="20% - Accent1 4 4 3 2 3 3" xfId="26300"/>
    <cellStyle name="20% - Accent1 4 4 3 2 4" xfId="26301"/>
    <cellStyle name="20% - Accent1 4 4 3 2 4 2" xfId="26302"/>
    <cellStyle name="20% - Accent1 4 4 3 2 5" xfId="26303"/>
    <cellStyle name="20% - Accent1 4 4 3 2 6" xfId="26304"/>
    <cellStyle name="20% - Accent1 4 4 3 3" xfId="26305"/>
    <cellStyle name="20% - Accent1 4 4 3 3 2" xfId="26306"/>
    <cellStyle name="20% - Accent1 4 4 3 3 2 2" xfId="26307"/>
    <cellStyle name="20% - Accent1 4 4 3 3 2 3" xfId="26308"/>
    <cellStyle name="20% - Accent1 4 4 3 3 3" xfId="26309"/>
    <cellStyle name="20% - Accent1 4 4 3 3 3 2" xfId="26310"/>
    <cellStyle name="20% - Accent1 4 4 3 3 3 3" xfId="26311"/>
    <cellStyle name="20% - Accent1 4 4 3 3 4" xfId="26312"/>
    <cellStyle name="20% - Accent1 4 4 3 3 4 2" xfId="26313"/>
    <cellStyle name="20% - Accent1 4 4 3 3 5" xfId="26314"/>
    <cellStyle name="20% - Accent1 4 4 3 3 6" xfId="26315"/>
    <cellStyle name="20% - Accent1 4 4 3 4" xfId="26316"/>
    <cellStyle name="20% - Accent1 4 4 3 4 2" xfId="26317"/>
    <cellStyle name="20% - Accent1 4 4 3 4 2 2" xfId="26318"/>
    <cellStyle name="20% - Accent1 4 4 3 4 2 3" xfId="26319"/>
    <cellStyle name="20% - Accent1 4 4 3 4 3" xfId="26320"/>
    <cellStyle name="20% - Accent1 4 4 3 4 3 2" xfId="26321"/>
    <cellStyle name="20% - Accent1 4 4 3 4 4" xfId="26322"/>
    <cellStyle name="20% - Accent1 4 4 3 4 5" xfId="26323"/>
    <cellStyle name="20% - Accent1 4 4 3 5" xfId="26324"/>
    <cellStyle name="20% - Accent1 4 4 3 5 2" xfId="26325"/>
    <cellStyle name="20% - Accent1 4 4 3 5 3" xfId="26326"/>
    <cellStyle name="20% - Accent1 4 4 3 6" xfId="26327"/>
    <cellStyle name="20% - Accent1 4 4 3 6 2" xfId="26328"/>
    <cellStyle name="20% - Accent1 4 4 3 6 3" xfId="26329"/>
    <cellStyle name="20% - Accent1 4 4 3 7" xfId="26330"/>
    <cellStyle name="20% - Accent1 4 4 3 7 2" xfId="26331"/>
    <cellStyle name="20% - Accent1 4 4 3 8" xfId="26332"/>
    <cellStyle name="20% - Accent1 4 4 3 9" xfId="26333"/>
    <cellStyle name="20% - Accent1 4 4 4" xfId="26334"/>
    <cellStyle name="20% - Accent1 4 4 4 2" xfId="26335"/>
    <cellStyle name="20% - Accent1 4 4 4 2 2" xfId="26336"/>
    <cellStyle name="20% - Accent1 4 4 4 2 2 2" xfId="26337"/>
    <cellStyle name="20% - Accent1 4 4 4 2 2 3" xfId="26338"/>
    <cellStyle name="20% - Accent1 4 4 4 2 3" xfId="26339"/>
    <cellStyle name="20% - Accent1 4 4 4 2 3 2" xfId="26340"/>
    <cellStyle name="20% - Accent1 4 4 4 2 3 3" xfId="26341"/>
    <cellStyle name="20% - Accent1 4 4 4 2 4" xfId="26342"/>
    <cellStyle name="20% - Accent1 4 4 4 2 4 2" xfId="26343"/>
    <cellStyle name="20% - Accent1 4 4 4 2 5" xfId="26344"/>
    <cellStyle name="20% - Accent1 4 4 4 2 6" xfId="26345"/>
    <cellStyle name="20% - Accent1 4 4 4 3" xfId="26346"/>
    <cellStyle name="20% - Accent1 4 4 4 3 2" xfId="26347"/>
    <cellStyle name="20% - Accent1 4 4 4 3 2 2" xfId="26348"/>
    <cellStyle name="20% - Accent1 4 4 4 3 2 3" xfId="26349"/>
    <cellStyle name="20% - Accent1 4 4 4 3 3" xfId="26350"/>
    <cellStyle name="20% - Accent1 4 4 4 3 3 2" xfId="26351"/>
    <cellStyle name="20% - Accent1 4 4 4 3 3 3" xfId="26352"/>
    <cellStyle name="20% - Accent1 4 4 4 3 4" xfId="26353"/>
    <cellStyle name="20% - Accent1 4 4 4 3 4 2" xfId="26354"/>
    <cellStyle name="20% - Accent1 4 4 4 3 5" xfId="26355"/>
    <cellStyle name="20% - Accent1 4 4 4 3 6" xfId="26356"/>
    <cellStyle name="20% - Accent1 4 4 4 4" xfId="26357"/>
    <cellStyle name="20% - Accent1 4 4 4 4 2" xfId="26358"/>
    <cellStyle name="20% - Accent1 4 4 4 4 2 2" xfId="26359"/>
    <cellStyle name="20% - Accent1 4 4 4 4 2 3" xfId="26360"/>
    <cellStyle name="20% - Accent1 4 4 4 4 3" xfId="26361"/>
    <cellStyle name="20% - Accent1 4 4 4 4 3 2" xfId="26362"/>
    <cellStyle name="20% - Accent1 4 4 4 4 4" xfId="26363"/>
    <cellStyle name="20% - Accent1 4 4 4 4 5" xfId="26364"/>
    <cellStyle name="20% - Accent1 4 4 4 5" xfId="26365"/>
    <cellStyle name="20% - Accent1 4 4 4 5 2" xfId="26366"/>
    <cellStyle name="20% - Accent1 4 4 4 5 3" xfId="26367"/>
    <cellStyle name="20% - Accent1 4 4 4 6" xfId="26368"/>
    <cellStyle name="20% - Accent1 4 4 4 6 2" xfId="26369"/>
    <cellStyle name="20% - Accent1 4 4 4 6 3" xfId="26370"/>
    <cellStyle name="20% - Accent1 4 4 4 7" xfId="26371"/>
    <cellStyle name="20% - Accent1 4 4 4 7 2" xfId="26372"/>
    <cellStyle name="20% - Accent1 4 4 4 8" xfId="26373"/>
    <cellStyle name="20% - Accent1 4 4 4 9" xfId="26374"/>
    <cellStyle name="20% - Accent1 4 4 5" xfId="26375"/>
    <cellStyle name="20% - Accent1 4 4 5 2" xfId="26376"/>
    <cellStyle name="20% - Accent1 4 4 5 2 2" xfId="26377"/>
    <cellStyle name="20% - Accent1 4 4 5 2 3" xfId="26378"/>
    <cellStyle name="20% - Accent1 4 4 5 3" xfId="26379"/>
    <cellStyle name="20% - Accent1 4 4 5 3 2" xfId="26380"/>
    <cellStyle name="20% - Accent1 4 4 5 3 3" xfId="26381"/>
    <cellStyle name="20% - Accent1 4 4 5 4" xfId="26382"/>
    <cellStyle name="20% - Accent1 4 4 5 4 2" xfId="26383"/>
    <cellStyle name="20% - Accent1 4 4 5 5" xfId="26384"/>
    <cellStyle name="20% - Accent1 4 4 5 6" xfId="26385"/>
    <cellStyle name="20% - Accent1 4 4 6" xfId="26386"/>
    <cellStyle name="20% - Accent1 4 4 6 2" xfId="26387"/>
    <cellStyle name="20% - Accent1 4 4 6 2 2" xfId="26388"/>
    <cellStyle name="20% - Accent1 4 4 6 2 3" xfId="26389"/>
    <cellStyle name="20% - Accent1 4 4 6 3" xfId="26390"/>
    <cellStyle name="20% - Accent1 4 4 6 3 2" xfId="26391"/>
    <cellStyle name="20% - Accent1 4 4 6 3 3" xfId="26392"/>
    <cellStyle name="20% - Accent1 4 4 6 4" xfId="26393"/>
    <cellStyle name="20% - Accent1 4 4 6 4 2" xfId="26394"/>
    <cellStyle name="20% - Accent1 4 4 6 5" xfId="26395"/>
    <cellStyle name="20% - Accent1 4 4 6 6" xfId="26396"/>
    <cellStyle name="20% - Accent1 4 4 7" xfId="26397"/>
    <cellStyle name="20% - Accent1 4 4 7 2" xfId="26398"/>
    <cellStyle name="20% - Accent1 4 4 7 2 2" xfId="26399"/>
    <cellStyle name="20% - Accent1 4 4 7 2 3" xfId="26400"/>
    <cellStyle name="20% - Accent1 4 4 7 3" xfId="26401"/>
    <cellStyle name="20% - Accent1 4 4 7 3 2" xfId="26402"/>
    <cellStyle name="20% - Accent1 4 4 7 4" xfId="26403"/>
    <cellStyle name="20% - Accent1 4 4 7 5" xfId="26404"/>
    <cellStyle name="20% - Accent1 4 4 8" xfId="26405"/>
    <cellStyle name="20% - Accent1 4 4 8 2" xfId="26406"/>
    <cellStyle name="20% - Accent1 4 4 8 3" xfId="26407"/>
    <cellStyle name="20% - Accent1 4 4 9" xfId="26408"/>
    <cellStyle name="20% - Accent1 4 4 9 2" xfId="26409"/>
    <cellStyle name="20% - Accent1 4 4 9 3" xfId="26410"/>
    <cellStyle name="20% - Accent1 4 4_SCH J-3" xfId="856"/>
    <cellStyle name="20% - Accent1 4 5" xfId="857"/>
    <cellStyle name="20% - Accent1 4 5 10" xfId="26411"/>
    <cellStyle name="20% - Accent1 4 5 2" xfId="858"/>
    <cellStyle name="20% - Accent1 4 5 2 2" xfId="26412"/>
    <cellStyle name="20% - Accent1 4 5 2 2 2" xfId="26413"/>
    <cellStyle name="20% - Accent1 4 5 2 2 2 2" xfId="26414"/>
    <cellStyle name="20% - Accent1 4 5 2 2 2 3" xfId="26415"/>
    <cellStyle name="20% - Accent1 4 5 2 2 3" xfId="26416"/>
    <cellStyle name="20% - Accent1 4 5 2 2 3 2" xfId="26417"/>
    <cellStyle name="20% - Accent1 4 5 2 2 3 3" xfId="26418"/>
    <cellStyle name="20% - Accent1 4 5 2 2 4" xfId="26419"/>
    <cellStyle name="20% - Accent1 4 5 2 2 4 2" xfId="26420"/>
    <cellStyle name="20% - Accent1 4 5 2 2 5" xfId="26421"/>
    <cellStyle name="20% - Accent1 4 5 2 2 6" xfId="26422"/>
    <cellStyle name="20% - Accent1 4 5 2 3" xfId="26423"/>
    <cellStyle name="20% - Accent1 4 5 2 3 2" xfId="26424"/>
    <cellStyle name="20% - Accent1 4 5 2 3 2 2" xfId="26425"/>
    <cellStyle name="20% - Accent1 4 5 2 3 2 3" xfId="26426"/>
    <cellStyle name="20% - Accent1 4 5 2 3 3" xfId="26427"/>
    <cellStyle name="20% - Accent1 4 5 2 3 3 2" xfId="26428"/>
    <cellStyle name="20% - Accent1 4 5 2 3 3 3" xfId="26429"/>
    <cellStyle name="20% - Accent1 4 5 2 3 4" xfId="26430"/>
    <cellStyle name="20% - Accent1 4 5 2 3 4 2" xfId="26431"/>
    <cellStyle name="20% - Accent1 4 5 2 3 5" xfId="26432"/>
    <cellStyle name="20% - Accent1 4 5 2 3 6" xfId="26433"/>
    <cellStyle name="20% - Accent1 4 5 2 4" xfId="26434"/>
    <cellStyle name="20% - Accent1 4 5 2 4 2" xfId="26435"/>
    <cellStyle name="20% - Accent1 4 5 2 4 2 2" xfId="26436"/>
    <cellStyle name="20% - Accent1 4 5 2 4 2 3" xfId="26437"/>
    <cellStyle name="20% - Accent1 4 5 2 4 3" xfId="26438"/>
    <cellStyle name="20% - Accent1 4 5 2 4 3 2" xfId="26439"/>
    <cellStyle name="20% - Accent1 4 5 2 4 4" xfId="26440"/>
    <cellStyle name="20% - Accent1 4 5 2 4 5" xfId="26441"/>
    <cellStyle name="20% - Accent1 4 5 2 5" xfId="26442"/>
    <cellStyle name="20% - Accent1 4 5 2 5 2" xfId="26443"/>
    <cellStyle name="20% - Accent1 4 5 2 5 3" xfId="26444"/>
    <cellStyle name="20% - Accent1 4 5 2 6" xfId="26445"/>
    <cellStyle name="20% - Accent1 4 5 2 6 2" xfId="26446"/>
    <cellStyle name="20% - Accent1 4 5 2 6 3" xfId="26447"/>
    <cellStyle name="20% - Accent1 4 5 2 7" xfId="26448"/>
    <cellStyle name="20% - Accent1 4 5 2 7 2" xfId="26449"/>
    <cellStyle name="20% - Accent1 4 5 2 8" xfId="26450"/>
    <cellStyle name="20% - Accent1 4 5 2 9" xfId="26451"/>
    <cellStyle name="20% - Accent1 4 5 3" xfId="26452"/>
    <cellStyle name="20% - Accent1 4 5 3 2" xfId="26453"/>
    <cellStyle name="20% - Accent1 4 5 3 2 2" xfId="26454"/>
    <cellStyle name="20% - Accent1 4 5 3 2 3" xfId="26455"/>
    <cellStyle name="20% - Accent1 4 5 3 3" xfId="26456"/>
    <cellStyle name="20% - Accent1 4 5 3 3 2" xfId="26457"/>
    <cellStyle name="20% - Accent1 4 5 3 3 3" xfId="26458"/>
    <cellStyle name="20% - Accent1 4 5 3 4" xfId="26459"/>
    <cellStyle name="20% - Accent1 4 5 3 4 2" xfId="26460"/>
    <cellStyle name="20% - Accent1 4 5 3 5" xfId="26461"/>
    <cellStyle name="20% - Accent1 4 5 3 6" xfId="26462"/>
    <cellStyle name="20% - Accent1 4 5 4" xfId="26463"/>
    <cellStyle name="20% - Accent1 4 5 4 2" xfId="26464"/>
    <cellStyle name="20% - Accent1 4 5 4 2 2" xfId="26465"/>
    <cellStyle name="20% - Accent1 4 5 4 2 3" xfId="26466"/>
    <cellStyle name="20% - Accent1 4 5 4 3" xfId="26467"/>
    <cellStyle name="20% - Accent1 4 5 4 3 2" xfId="26468"/>
    <cellStyle name="20% - Accent1 4 5 4 3 3" xfId="26469"/>
    <cellStyle name="20% - Accent1 4 5 4 4" xfId="26470"/>
    <cellStyle name="20% - Accent1 4 5 4 4 2" xfId="26471"/>
    <cellStyle name="20% - Accent1 4 5 4 5" xfId="26472"/>
    <cellStyle name="20% - Accent1 4 5 4 6" xfId="26473"/>
    <cellStyle name="20% - Accent1 4 5 5" xfId="26474"/>
    <cellStyle name="20% - Accent1 4 5 5 2" xfId="26475"/>
    <cellStyle name="20% - Accent1 4 5 5 2 2" xfId="26476"/>
    <cellStyle name="20% - Accent1 4 5 5 2 3" xfId="26477"/>
    <cellStyle name="20% - Accent1 4 5 5 3" xfId="26478"/>
    <cellStyle name="20% - Accent1 4 5 5 3 2" xfId="26479"/>
    <cellStyle name="20% - Accent1 4 5 5 4" xfId="26480"/>
    <cellStyle name="20% - Accent1 4 5 5 5" xfId="26481"/>
    <cellStyle name="20% - Accent1 4 5 6" xfId="26482"/>
    <cellStyle name="20% - Accent1 4 5 6 2" xfId="26483"/>
    <cellStyle name="20% - Accent1 4 5 6 3" xfId="26484"/>
    <cellStyle name="20% - Accent1 4 5 7" xfId="26485"/>
    <cellStyle name="20% - Accent1 4 5 7 2" xfId="26486"/>
    <cellStyle name="20% - Accent1 4 5 7 3" xfId="26487"/>
    <cellStyle name="20% - Accent1 4 5 8" xfId="26488"/>
    <cellStyle name="20% - Accent1 4 5 8 2" xfId="26489"/>
    <cellStyle name="20% - Accent1 4 5 9" xfId="26490"/>
    <cellStyle name="20% - Accent1 4 5_SCH J-3" xfId="859"/>
    <cellStyle name="20% - Accent1 4 6" xfId="860"/>
    <cellStyle name="20% - Accent1 4 6 2" xfId="26491"/>
    <cellStyle name="20% - Accent1 4 6 2 2" xfId="26492"/>
    <cellStyle name="20% - Accent1 4 6 2 2 2" xfId="26493"/>
    <cellStyle name="20% - Accent1 4 6 2 2 3" xfId="26494"/>
    <cellStyle name="20% - Accent1 4 6 2 3" xfId="26495"/>
    <cellStyle name="20% - Accent1 4 6 2 3 2" xfId="26496"/>
    <cellStyle name="20% - Accent1 4 6 2 3 3" xfId="26497"/>
    <cellStyle name="20% - Accent1 4 6 2 4" xfId="26498"/>
    <cellStyle name="20% - Accent1 4 6 2 4 2" xfId="26499"/>
    <cellStyle name="20% - Accent1 4 6 2 5" xfId="26500"/>
    <cellStyle name="20% - Accent1 4 6 2 6" xfId="26501"/>
    <cellStyle name="20% - Accent1 4 6 3" xfId="26502"/>
    <cellStyle name="20% - Accent1 4 6 3 2" xfId="26503"/>
    <cellStyle name="20% - Accent1 4 6 3 2 2" xfId="26504"/>
    <cellStyle name="20% - Accent1 4 6 3 2 3" xfId="26505"/>
    <cellStyle name="20% - Accent1 4 6 3 3" xfId="26506"/>
    <cellStyle name="20% - Accent1 4 6 3 3 2" xfId="26507"/>
    <cellStyle name="20% - Accent1 4 6 3 3 3" xfId="26508"/>
    <cellStyle name="20% - Accent1 4 6 3 4" xfId="26509"/>
    <cellStyle name="20% - Accent1 4 6 3 4 2" xfId="26510"/>
    <cellStyle name="20% - Accent1 4 6 3 5" xfId="26511"/>
    <cellStyle name="20% - Accent1 4 6 3 6" xfId="26512"/>
    <cellStyle name="20% - Accent1 4 6 4" xfId="26513"/>
    <cellStyle name="20% - Accent1 4 6 4 2" xfId="26514"/>
    <cellStyle name="20% - Accent1 4 6 4 2 2" xfId="26515"/>
    <cellStyle name="20% - Accent1 4 6 4 2 3" xfId="26516"/>
    <cellStyle name="20% - Accent1 4 6 4 3" xfId="26517"/>
    <cellStyle name="20% - Accent1 4 6 4 3 2" xfId="26518"/>
    <cellStyle name="20% - Accent1 4 6 4 4" xfId="26519"/>
    <cellStyle name="20% - Accent1 4 6 4 5" xfId="26520"/>
    <cellStyle name="20% - Accent1 4 6 5" xfId="26521"/>
    <cellStyle name="20% - Accent1 4 6 5 2" xfId="26522"/>
    <cellStyle name="20% - Accent1 4 6 5 3" xfId="26523"/>
    <cellStyle name="20% - Accent1 4 6 6" xfId="26524"/>
    <cellStyle name="20% - Accent1 4 6 6 2" xfId="26525"/>
    <cellStyle name="20% - Accent1 4 6 6 3" xfId="26526"/>
    <cellStyle name="20% - Accent1 4 6 7" xfId="26527"/>
    <cellStyle name="20% - Accent1 4 6 7 2" xfId="26528"/>
    <cellStyle name="20% - Accent1 4 6 8" xfId="26529"/>
    <cellStyle name="20% - Accent1 4 6 9" xfId="26530"/>
    <cellStyle name="20% - Accent1 4 7" xfId="861"/>
    <cellStyle name="20% - Accent1 4 7 2" xfId="26531"/>
    <cellStyle name="20% - Accent1 4 7 2 2" xfId="26532"/>
    <cellStyle name="20% - Accent1 4 7 2 2 2" xfId="26533"/>
    <cellStyle name="20% - Accent1 4 7 2 2 3" xfId="26534"/>
    <cellStyle name="20% - Accent1 4 7 2 3" xfId="26535"/>
    <cellStyle name="20% - Accent1 4 7 2 3 2" xfId="26536"/>
    <cellStyle name="20% - Accent1 4 7 2 3 3" xfId="26537"/>
    <cellStyle name="20% - Accent1 4 7 2 4" xfId="26538"/>
    <cellStyle name="20% - Accent1 4 7 2 4 2" xfId="26539"/>
    <cellStyle name="20% - Accent1 4 7 2 5" xfId="26540"/>
    <cellStyle name="20% - Accent1 4 7 2 6" xfId="26541"/>
    <cellStyle name="20% - Accent1 4 7 3" xfId="26542"/>
    <cellStyle name="20% - Accent1 4 7 3 2" xfId="26543"/>
    <cellStyle name="20% - Accent1 4 7 3 2 2" xfId="26544"/>
    <cellStyle name="20% - Accent1 4 7 3 2 3" xfId="26545"/>
    <cellStyle name="20% - Accent1 4 7 3 3" xfId="26546"/>
    <cellStyle name="20% - Accent1 4 7 3 3 2" xfId="26547"/>
    <cellStyle name="20% - Accent1 4 7 3 3 3" xfId="26548"/>
    <cellStyle name="20% - Accent1 4 7 3 4" xfId="26549"/>
    <cellStyle name="20% - Accent1 4 7 3 4 2" xfId="26550"/>
    <cellStyle name="20% - Accent1 4 7 3 5" xfId="26551"/>
    <cellStyle name="20% - Accent1 4 7 3 6" xfId="26552"/>
    <cellStyle name="20% - Accent1 4 7 4" xfId="26553"/>
    <cellStyle name="20% - Accent1 4 7 4 2" xfId="26554"/>
    <cellStyle name="20% - Accent1 4 7 4 2 2" xfId="26555"/>
    <cellStyle name="20% - Accent1 4 7 4 2 3" xfId="26556"/>
    <cellStyle name="20% - Accent1 4 7 4 3" xfId="26557"/>
    <cellStyle name="20% - Accent1 4 7 4 3 2" xfId="26558"/>
    <cellStyle name="20% - Accent1 4 7 4 4" xfId="26559"/>
    <cellStyle name="20% - Accent1 4 7 4 5" xfId="26560"/>
    <cellStyle name="20% - Accent1 4 7 5" xfId="26561"/>
    <cellStyle name="20% - Accent1 4 7 5 2" xfId="26562"/>
    <cellStyle name="20% - Accent1 4 7 5 3" xfId="26563"/>
    <cellStyle name="20% - Accent1 4 7 6" xfId="26564"/>
    <cellStyle name="20% - Accent1 4 7 6 2" xfId="26565"/>
    <cellStyle name="20% - Accent1 4 7 6 3" xfId="26566"/>
    <cellStyle name="20% - Accent1 4 7 7" xfId="26567"/>
    <cellStyle name="20% - Accent1 4 7 7 2" xfId="26568"/>
    <cellStyle name="20% - Accent1 4 7 8" xfId="26569"/>
    <cellStyle name="20% - Accent1 4 7 9" xfId="26570"/>
    <cellStyle name="20% - Accent1 4 8" xfId="26571"/>
    <cellStyle name="20% - Accent1 4 8 2" xfId="26572"/>
    <cellStyle name="20% - Accent1 4 8 2 2" xfId="26573"/>
    <cellStyle name="20% - Accent1 4 8 2 3" xfId="26574"/>
    <cellStyle name="20% - Accent1 4 8 3" xfId="26575"/>
    <cellStyle name="20% - Accent1 4 8 3 2" xfId="26576"/>
    <cellStyle name="20% - Accent1 4 8 3 3" xfId="26577"/>
    <cellStyle name="20% - Accent1 4 8 4" xfId="26578"/>
    <cellStyle name="20% - Accent1 4 8 4 2" xfId="26579"/>
    <cellStyle name="20% - Accent1 4 8 5" xfId="26580"/>
    <cellStyle name="20% - Accent1 4 8 6" xfId="26581"/>
    <cellStyle name="20% - Accent1 4 9" xfId="26582"/>
    <cellStyle name="20% - Accent1 4 9 2" xfId="26583"/>
    <cellStyle name="20% - Accent1 4 9 2 2" xfId="26584"/>
    <cellStyle name="20% - Accent1 4 9 2 3" xfId="26585"/>
    <cellStyle name="20% - Accent1 4 9 3" xfId="26586"/>
    <cellStyle name="20% - Accent1 4 9 3 2" xfId="26587"/>
    <cellStyle name="20% - Accent1 4 9 3 3" xfId="26588"/>
    <cellStyle name="20% - Accent1 4 9 4" xfId="26589"/>
    <cellStyle name="20% - Accent1 4 9 4 2" xfId="26590"/>
    <cellStyle name="20% - Accent1 4 9 5" xfId="26591"/>
    <cellStyle name="20% - Accent1 4 9 6" xfId="26592"/>
    <cellStyle name="20% - Accent1 4_SCH J-3" xfId="862"/>
    <cellStyle name="20% - Accent1 5" xfId="863"/>
    <cellStyle name="20% - Accent1 5 2" xfId="864"/>
    <cellStyle name="20% - Accent1 5 2 2" xfId="865"/>
    <cellStyle name="20% - Accent1 5 2 2 2" xfId="866"/>
    <cellStyle name="20% - Accent1 5 2 2 2 2" xfId="867"/>
    <cellStyle name="20% - Accent1 5 2 2 2_SCH J-3" xfId="868"/>
    <cellStyle name="20% - Accent1 5 2 2 3" xfId="869"/>
    <cellStyle name="20% - Accent1 5 2 2_SCH J-3" xfId="870"/>
    <cellStyle name="20% - Accent1 5 2 3" xfId="871"/>
    <cellStyle name="20% - Accent1 5 2 3 2" xfId="872"/>
    <cellStyle name="20% - Accent1 5 2 3_SCH J-3" xfId="873"/>
    <cellStyle name="20% - Accent1 5 2 4" xfId="874"/>
    <cellStyle name="20% - Accent1 5 2 5" xfId="875"/>
    <cellStyle name="20% - Accent1 5 2_SCH J-3" xfId="876"/>
    <cellStyle name="20% - Accent1 5 3" xfId="877"/>
    <cellStyle name="20% - Accent1 5 3 2" xfId="878"/>
    <cellStyle name="20% - Accent1 5 3 2 2" xfId="879"/>
    <cellStyle name="20% - Accent1 5 3 2_SCH J-3" xfId="880"/>
    <cellStyle name="20% - Accent1 5 3 3" xfId="881"/>
    <cellStyle name="20% - Accent1 5 3_SCH J-3" xfId="882"/>
    <cellStyle name="20% - Accent1 5 4" xfId="883"/>
    <cellStyle name="20% - Accent1 5 4 2" xfId="884"/>
    <cellStyle name="20% - Accent1 5 4_SCH J-3" xfId="885"/>
    <cellStyle name="20% - Accent1 5 5" xfId="886"/>
    <cellStyle name="20% - Accent1 5 6" xfId="887"/>
    <cellStyle name="20% - Accent1 5_SCH J-3" xfId="888"/>
    <cellStyle name="20% - Accent1 6" xfId="889"/>
    <cellStyle name="20% - Accent1 6 2" xfId="890"/>
    <cellStyle name="20% - Accent1 6 2 2" xfId="891"/>
    <cellStyle name="20% - Accent1 6 2 2 2" xfId="892"/>
    <cellStyle name="20% - Accent1 6 2 2_SCH J-3" xfId="893"/>
    <cellStyle name="20% - Accent1 6 2 3" xfId="894"/>
    <cellStyle name="20% - Accent1 6 2 4" xfId="895"/>
    <cellStyle name="20% - Accent1 6 2 5" xfId="896"/>
    <cellStyle name="20% - Accent1 6 2_SCH J-3" xfId="897"/>
    <cellStyle name="20% - Accent1 6 3" xfId="898"/>
    <cellStyle name="20% - Accent1 6 3 2" xfId="899"/>
    <cellStyle name="20% - Accent1 6 3_SCH J-3" xfId="900"/>
    <cellStyle name="20% - Accent1 6 4" xfId="901"/>
    <cellStyle name="20% - Accent1 6 5" xfId="902"/>
    <cellStyle name="20% - Accent1 6_SCH J-3" xfId="903"/>
    <cellStyle name="20% - Accent1 7" xfId="904"/>
    <cellStyle name="20% - Accent1 7 2" xfId="905"/>
    <cellStyle name="20% - Accent1 7 2 2" xfId="906"/>
    <cellStyle name="20% - Accent1 7 2 2 2" xfId="907"/>
    <cellStyle name="20% - Accent1 7 2 2_SCH J-3" xfId="908"/>
    <cellStyle name="20% - Accent1 7 2 3" xfId="909"/>
    <cellStyle name="20% - Accent1 7 2_SCH J-3" xfId="910"/>
    <cellStyle name="20% - Accent1 7 3" xfId="911"/>
    <cellStyle name="20% - Accent1 7 3 2" xfId="912"/>
    <cellStyle name="20% - Accent1 7 3_SCH J-3" xfId="913"/>
    <cellStyle name="20% - Accent1 7 4" xfId="914"/>
    <cellStyle name="20% - Accent1 7 5" xfId="915"/>
    <cellStyle name="20% - Accent1 7_SCH J-3" xfId="916"/>
    <cellStyle name="20% - Accent1 8" xfId="917"/>
    <cellStyle name="20% - Accent1 8 2" xfId="918"/>
    <cellStyle name="20% - Accent1 8 2 2" xfId="919"/>
    <cellStyle name="20% - Accent1 8 2 2 2" xfId="920"/>
    <cellStyle name="20% - Accent1 8 2 2_SCH J-3" xfId="921"/>
    <cellStyle name="20% - Accent1 8 2 3" xfId="922"/>
    <cellStyle name="20% - Accent1 8 2_SCH J-3" xfId="923"/>
    <cellStyle name="20% - Accent1 8 3" xfId="924"/>
    <cellStyle name="20% - Accent1 8 3 2" xfId="925"/>
    <cellStyle name="20% - Accent1 8 3_SCH J-3" xfId="926"/>
    <cellStyle name="20% - Accent1 8 4" xfId="927"/>
    <cellStyle name="20% - Accent1 8 5" xfId="928"/>
    <cellStyle name="20% - Accent1 8_SCH J-3" xfId="929"/>
    <cellStyle name="20% - Accent1 9" xfId="930"/>
    <cellStyle name="20% - Accent1 9 2" xfId="931"/>
    <cellStyle name="20% - Accent1 9 2 2" xfId="932"/>
    <cellStyle name="20% - Accent1 9 2_SCH J-3" xfId="933"/>
    <cellStyle name="20% - Accent1 9 3" xfId="934"/>
    <cellStyle name="20% - Accent1 9 4" xfId="935"/>
    <cellStyle name="20% - Accent1 9_SCH J-3" xfId="936"/>
    <cellStyle name="20% - Accent2 10" xfId="937"/>
    <cellStyle name="20% - Accent2 10 2" xfId="938"/>
    <cellStyle name="20% - Accent2 10 2 2" xfId="939"/>
    <cellStyle name="20% - Accent2 10 2_SCH J-3" xfId="940"/>
    <cellStyle name="20% - Accent2 10 3" xfId="941"/>
    <cellStyle name="20% - Accent2 10 4" xfId="942"/>
    <cellStyle name="20% - Accent2 10_SCH J-3" xfId="943"/>
    <cellStyle name="20% - Accent2 11" xfId="944"/>
    <cellStyle name="20% - Accent2 11 2" xfId="945"/>
    <cellStyle name="20% - Accent2 11 2 2" xfId="946"/>
    <cellStyle name="20% - Accent2 11 2_SCH J-3" xfId="947"/>
    <cellStyle name="20% - Accent2 11 3" xfId="948"/>
    <cellStyle name="20% - Accent2 11 4" xfId="949"/>
    <cellStyle name="20% - Accent2 11_SCH J-3" xfId="950"/>
    <cellStyle name="20% - Accent2 12" xfId="951"/>
    <cellStyle name="20% - Accent2 12 2" xfId="952"/>
    <cellStyle name="20% - Accent2 12 3" xfId="953"/>
    <cellStyle name="20% - Accent2 12_SCH J-3" xfId="954"/>
    <cellStyle name="20% - Accent2 13" xfId="955"/>
    <cellStyle name="20% - Accent2 13 2" xfId="956"/>
    <cellStyle name="20% - Accent2 13_SCH J-3" xfId="957"/>
    <cellStyle name="20% - Accent2 14" xfId="958"/>
    <cellStyle name="20% - Accent2 15" xfId="959"/>
    <cellStyle name="20% - Accent2 16" xfId="960"/>
    <cellStyle name="20% - Accent2 17" xfId="961"/>
    <cellStyle name="20% - Accent2 17 2" xfId="962"/>
    <cellStyle name="20% - Accent2 18" xfId="963"/>
    <cellStyle name="20% - Accent2 19" xfId="964"/>
    <cellStyle name="20% - Accent2 2" xfId="965"/>
    <cellStyle name="20% - Accent2 2 2" xfId="966"/>
    <cellStyle name="20% - Accent2 2 2 2" xfId="967"/>
    <cellStyle name="20% - Accent2 2 2 2 2" xfId="968"/>
    <cellStyle name="20% - Accent2 2 2 2 2 2" xfId="969"/>
    <cellStyle name="20% - Accent2 2 2 2 2 2 2" xfId="970"/>
    <cellStyle name="20% - Accent2 2 2 2 2 2 2 2" xfId="971"/>
    <cellStyle name="20% - Accent2 2 2 2 2 2 2_SCH J-3" xfId="972"/>
    <cellStyle name="20% - Accent2 2 2 2 2 2 3" xfId="973"/>
    <cellStyle name="20% - Accent2 2 2 2 2 2_SCH J-3" xfId="974"/>
    <cellStyle name="20% - Accent2 2 2 2 2 3" xfId="975"/>
    <cellStyle name="20% - Accent2 2 2 2 2 3 2" xfId="976"/>
    <cellStyle name="20% - Accent2 2 2 2 2 3_SCH J-3" xfId="977"/>
    <cellStyle name="20% - Accent2 2 2 2 2 4" xfId="978"/>
    <cellStyle name="20% - Accent2 2 2 2 2 5" xfId="979"/>
    <cellStyle name="20% - Accent2 2 2 2 2_SCH J-3" xfId="980"/>
    <cellStyle name="20% - Accent2 2 2 2 3" xfId="981"/>
    <cellStyle name="20% - Accent2 2 2 2 3 2" xfId="982"/>
    <cellStyle name="20% - Accent2 2 2 2 3 2 2" xfId="983"/>
    <cellStyle name="20% - Accent2 2 2 2 3 2_SCH J-3" xfId="984"/>
    <cellStyle name="20% - Accent2 2 2 2 3 3" xfId="985"/>
    <cellStyle name="20% - Accent2 2 2 2 3_SCH J-3" xfId="986"/>
    <cellStyle name="20% - Accent2 2 2 2 4" xfId="987"/>
    <cellStyle name="20% - Accent2 2 2 2 4 2" xfId="988"/>
    <cellStyle name="20% - Accent2 2 2 2 4_SCH J-3" xfId="989"/>
    <cellStyle name="20% - Accent2 2 2 2 5" xfId="990"/>
    <cellStyle name="20% - Accent2 2 2 2 6" xfId="991"/>
    <cellStyle name="20% - Accent2 2 2 2_SCH J-3" xfId="992"/>
    <cellStyle name="20% - Accent2 2 2 3" xfId="993"/>
    <cellStyle name="20% - Accent2 2 2 3 2" xfId="994"/>
    <cellStyle name="20% - Accent2 2 2 3 2 2" xfId="995"/>
    <cellStyle name="20% - Accent2 2 2 3 2 2 2" xfId="996"/>
    <cellStyle name="20% - Accent2 2 2 3 2 2_SCH J-3" xfId="997"/>
    <cellStyle name="20% - Accent2 2 2 3 2 3" xfId="998"/>
    <cellStyle name="20% - Accent2 2 2 3 2_SCH J-3" xfId="999"/>
    <cellStyle name="20% - Accent2 2 2 3 3" xfId="1000"/>
    <cellStyle name="20% - Accent2 2 2 3 3 2" xfId="1001"/>
    <cellStyle name="20% - Accent2 2 2 3 3_SCH J-3" xfId="1002"/>
    <cellStyle name="20% - Accent2 2 2 3 4" xfId="1003"/>
    <cellStyle name="20% - Accent2 2 2 3 5" xfId="1004"/>
    <cellStyle name="20% - Accent2 2 2 3_SCH J-3" xfId="1005"/>
    <cellStyle name="20% - Accent2 2 2 4" xfId="1006"/>
    <cellStyle name="20% - Accent2 2 2 4 2" xfId="1007"/>
    <cellStyle name="20% - Accent2 2 2 4 2 2" xfId="1008"/>
    <cellStyle name="20% - Accent2 2 2 4 2_SCH J-3" xfId="1009"/>
    <cellStyle name="20% - Accent2 2 2 4 3" xfId="1010"/>
    <cellStyle name="20% - Accent2 2 2 4_SCH J-3" xfId="1011"/>
    <cellStyle name="20% - Accent2 2 2 5" xfId="1012"/>
    <cellStyle name="20% - Accent2 2 2 5 2" xfId="1013"/>
    <cellStyle name="20% - Accent2 2 2 5_SCH J-3" xfId="1014"/>
    <cellStyle name="20% - Accent2 2 2 6" xfId="1015"/>
    <cellStyle name="20% - Accent2 2 2 7" xfId="1016"/>
    <cellStyle name="20% - Accent2 2 2_SCH J-3" xfId="1017"/>
    <cellStyle name="20% - Accent2 2 3" xfId="1018"/>
    <cellStyle name="20% - Accent2 2 3 2" xfId="1019"/>
    <cellStyle name="20% - Accent2 2 3 2 2" xfId="1020"/>
    <cellStyle name="20% - Accent2 2 3 2 2 2" xfId="1021"/>
    <cellStyle name="20% - Accent2 2 3 2 2 2 2" xfId="1022"/>
    <cellStyle name="20% - Accent2 2 3 2 2 2_SCH J-3" xfId="1023"/>
    <cellStyle name="20% - Accent2 2 3 2 2 3" xfId="1024"/>
    <cellStyle name="20% - Accent2 2 3 2 2_SCH J-3" xfId="1025"/>
    <cellStyle name="20% - Accent2 2 3 2 3" xfId="1026"/>
    <cellStyle name="20% - Accent2 2 3 2 3 2" xfId="1027"/>
    <cellStyle name="20% - Accent2 2 3 2 3_SCH J-3" xfId="1028"/>
    <cellStyle name="20% - Accent2 2 3 2 4" xfId="1029"/>
    <cellStyle name="20% - Accent2 2 3 2_SCH J-3" xfId="1030"/>
    <cellStyle name="20% - Accent2 2 3 3" xfId="1031"/>
    <cellStyle name="20% - Accent2 2 3 3 2" xfId="1032"/>
    <cellStyle name="20% - Accent2 2 3 3 2 2" xfId="1033"/>
    <cellStyle name="20% - Accent2 2 3 3 2_SCH J-3" xfId="1034"/>
    <cellStyle name="20% - Accent2 2 3 3 3" xfId="1035"/>
    <cellStyle name="20% - Accent2 2 3 3_SCH J-3" xfId="1036"/>
    <cellStyle name="20% - Accent2 2 3 4" xfId="1037"/>
    <cellStyle name="20% - Accent2 2 3 4 2" xfId="1038"/>
    <cellStyle name="20% - Accent2 2 3 4_SCH J-3" xfId="1039"/>
    <cellStyle name="20% - Accent2 2 3 5" xfId="1040"/>
    <cellStyle name="20% - Accent2 2 3 6" xfId="1041"/>
    <cellStyle name="20% - Accent2 2 3_SCH J-3" xfId="1042"/>
    <cellStyle name="20% - Accent2 2 4" xfId="1043"/>
    <cellStyle name="20% - Accent2 2 4 2" xfId="1044"/>
    <cellStyle name="20% - Accent2 2 4 2 2" xfId="1045"/>
    <cellStyle name="20% - Accent2 2 4 2 2 2" xfId="1046"/>
    <cellStyle name="20% - Accent2 2 4 2 2_SCH J-3" xfId="1047"/>
    <cellStyle name="20% - Accent2 2 4 2 3" xfId="1048"/>
    <cellStyle name="20% - Accent2 2 4 2_SCH J-3" xfId="1049"/>
    <cellStyle name="20% - Accent2 2 4 3" xfId="1050"/>
    <cellStyle name="20% - Accent2 2 4 3 2" xfId="1051"/>
    <cellStyle name="20% - Accent2 2 4 3_SCH J-3" xfId="1052"/>
    <cellStyle name="20% - Accent2 2 4 4" xfId="1053"/>
    <cellStyle name="20% - Accent2 2 4 5" xfId="1054"/>
    <cellStyle name="20% - Accent2 2 4_SCH J-3" xfId="1055"/>
    <cellStyle name="20% - Accent2 2 5" xfId="1056"/>
    <cellStyle name="20% - Accent2 2 5 2" xfId="1057"/>
    <cellStyle name="20% - Accent2 2 5 2 2" xfId="1058"/>
    <cellStyle name="20% - Accent2 2 5 2_SCH J-3" xfId="1059"/>
    <cellStyle name="20% - Accent2 2 5 3" xfId="1060"/>
    <cellStyle name="20% - Accent2 2 5 4" xfId="1061"/>
    <cellStyle name="20% - Accent2 2 5_SCH J-3" xfId="1062"/>
    <cellStyle name="20% - Accent2 2 6" xfId="1063"/>
    <cellStyle name="20% - Accent2 2 6 2" xfId="1064"/>
    <cellStyle name="20% - Accent2 2 6 3" xfId="1065"/>
    <cellStyle name="20% - Accent2 2 6_SCH J-3" xfId="1066"/>
    <cellStyle name="20% - Accent2 2 7" xfId="1067"/>
    <cellStyle name="20% - Accent2 2 8" xfId="1068"/>
    <cellStyle name="20% - Accent2 2 9" xfId="1069"/>
    <cellStyle name="20% - Accent2 20" xfId="1070"/>
    <cellStyle name="20% - Accent2 21" xfId="1071"/>
    <cellStyle name="20% - Accent2 3" xfId="1072"/>
    <cellStyle name="20% - Accent2 3 2" xfId="1073"/>
    <cellStyle name="20% - Accent2 3 2 2" xfId="1074"/>
    <cellStyle name="20% - Accent2 3 2 2 2" xfId="1075"/>
    <cellStyle name="20% - Accent2 3 2 2 2 2" xfId="1076"/>
    <cellStyle name="20% - Accent2 3 2 2 2 2 2" xfId="1077"/>
    <cellStyle name="20% - Accent2 3 2 2 2 2 2 2" xfId="1078"/>
    <cellStyle name="20% - Accent2 3 2 2 2 2 2_SCH J-3" xfId="1079"/>
    <cellStyle name="20% - Accent2 3 2 2 2 2 3" xfId="1080"/>
    <cellStyle name="20% - Accent2 3 2 2 2 2_SCH J-3" xfId="1081"/>
    <cellStyle name="20% - Accent2 3 2 2 2 3" xfId="1082"/>
    <cellStyle name="20% - Accent2 3 2 2 2 3 2" xfId="1083"/>
    <cellStyle name="20% - Accent2 3 2 2 2 3_SCH J-3" xfId="1084"/>
    <cellStyle name="20% - Accent2 3 2 2 2 4" xfId="1085"/>
    <cellStyle name="20% - Accent2 3 2 2 2 5" xfId="1086"/>
    <cellStyle name="20% - Accent2 3 2 2 2_SCH J-3" xfId="1087"/>
    <cellStyle name="20% - Accent2 3 2 2 3" xfId="1088"/>
    <cellStyle name="20% - Accent2 3 2 2 3 2" xfId="1089"/>
    <cellStyle name="20% - Accent2 3 2 2 3 2 2" xfId="1090"/>
    <cellStyle name="20% - Accent2 3 2 2 3 2_SCH J-3" xfId="1091"/>
    <cellStyle name="20% - Accent2 3 2 2 3 3" xfId="1092"/>
    <cellStyle name="20% - Accent2 3 2 2 3_SCH J-3" xfId="1093"/>
    <cellStyle name="20% - Accent2 3 2 2 4" xfId="1094"/>
    <cellStyle name="20% - Accent2 3 2 2 4 2" xfId="1095"/>
    <cellStyle name="20% - Accent2 3 2 2 4_SCH J-3" xfId="1096"/>
    <cellStyle name="20% - Accent2 3 2 2 5" xfId="1097"/>
    <cellStyle name="20% - Accent2 3 2 2 6" xfId="1098"/>
    <cellStyle name="20% - Accent2 3 2 2_SCH J-3" xfId="1099"/>
    <cellStyle name="20% - Accent2 3 2 3" xfId="1100"/>
    <cellStyle name="20% - Accent2 3 2 3 2" xfId="1101"/>
    <cellStyle name="20% - Accent2 3 2 3 2 2" xfId="1102"/>
    <cellStyle name="20% - Accent2 3 2 3 2 2 2" xfId="1103"/>
    <cellStyle name="20% - Accent2 3 2 3 2 2_SCH J-3" xfId="1104"/>
    <cellStyle name="20% - Accent2 3 2 3 2 3" xfId="1105"/>
    <cellStyle name="20% - Accent2 3 2 3 2_SCH J-3" xfId="1106"/>
    <cellStyle name="20% - Accent2 3 2 3 3" xfId="1107"/>
    <cellStyle name="20% - Accent2 3 2 3 3 2" xfId="1108"/>
    <cellStyle name="20% - Accent2 3 2 3 3_SCH J-3" xfId="1109"/>
    <cellStyle name="20% - Accent2 3 2 3 4" xfId="1110"/>
    <cellStyle name="20% - Accent2 3 2 3 5" xfId="1111"/>
    <cellStyle name="20% - Accent2 3 2 3_SCH J-3" xfId="1112"/>
    <cellStyle name="20% - Accent2 3 2 4" xfId="1113"/>
    <cellStyle name="20% - Accent2 3 2 4 2" xfId="1114"/>
    <cellStyle name="20% - Accent2 3 2 4 2 2" xfId="1115"/>
    <cellStyle name="20% - Accent2 3 2 4 2_SCH J-3" xfId="1116"/>
    <cellStyle name="20% - Accent2 3 2 4 3" xfId="1117"/>
    <cellStyle name="20% - Accent2 3 2 4_SCH J-3" xfId="1118"/>
    <cellStyle name="20% - Accent2 3 2 5" xfId="1119"/>
    <cellStyle name="20% - Accent2 3 2 5 2" xfId="1120"/>
    <cellStyle name="20% - Accent2 3 2 5_SCH J-3" xfId="1121"/>
    <cellStyle name="20% - Accent2 3 2 6" xfId="1122"/>
    <cellStyle name="20% - Accent2 3 2 7" xfId="1123"/>
    <cellStyle name="20% - Accent2 3 2_SCH J-3" xfId="1124"/>
    <cellStyle name="20% - Accent2 3 3" xfId="1125"/>
    <cellStyle name="20% - Accent2 3 3 2" xfId="1126"/>
    <cellStyle name="20% - Accent2 3 3 2 2" xfId="1127"/>
    <cellStyle name="20% - Accent2 3 3 2 2 2" xfId="1128"/>
    <cellStyle name="20% - Accent2 3 3 2 2 2 2" xfId="1129"/>
    <cellStyle name="20% - Accent2 3 3 2 2 2_SCH J-3" xfId="1130"/>
    <cellStyle name="20% - Accent2 3 3 2 2 3" xfId="1131"/>
    <cellStyle name="20% - Accent2 3 3 2 2_SCH J-3" xfId="1132"/>
    <cellStyle name="20% - Accent2 3 3 2 3" xfId="1133"/>
    <cellStyle name="20% - Accent2 3 3 2 3 2" xfId="1134"/>
    <cellStyle name="20% - Accent2 3 3 2 3_SCH J-3" xfId="1135"/>
    <cellStyle name="20% - Accent2 3 3 2 4" xfId="1136"/>
    <cellStyle name="20% - Accent2 3 3 2 5" xfId="1137"/>
    <cellStyle name="20% - Accent2 3 3 2_SCH J-3" xfId="1138"/>
    <cellStyle name="20% - Accent2 3 3 3" xfId="1139"/>
    <cellStyle name="20% - Accent2 3 3 3 2" xfId="1140"/>
    <cellStyle name="20% - Accent2 3 3 3 2 2" xfId="1141"/>
    <cellStyle name="20% - Accent2 3 3 3 2_SCH J-3" xfId="1142"/>
    <cellStyle name="20% - Accent2 3 3 3 3" xfId="1143"/>
    <cellStyle name="20% - Accent2 3 3 3_SCH J-3" xfId="1144"/>
    <cellStyle name="20% - Accent2 3 3 4" xfId="1145"/>
    <cellStyle name="20% - Accent2 3 3 4 2" xfId="1146"/>
    <cellStyle name="20% - Accent2 3 3 4_SCH J-3" xfId="1147"/>
    <cellStyle name="20% - Accent2 3 3 5" xfId="1148"/>
    <cellStyle name="20% - Accent2 3 3 6" xfId="1149"/>
    <cellStyle name="20% - Accent2 3 3_SCH J-3" xfId="1150"/>
    <cellStyle name="20% - Accent2 3 4" xfId="1151"/>
    <cellStyle name="20% - Accent2 3 4 2" xfId="1152"/>
    <cellStyle name="20% - Accent2 3 4 2 2" xfId="1153"/>
    <cellStyle name="20% - Accent2 3 4 2 2 2" xfId="1154"/>
    <cellStyle name="20% - Accent2 3 4 2 2_SCH J-3" xfId="1155"/>
    <cellStyle name="20% - Accent2 3 4 2 3" xfId="1156"/>
    <cellStyle name="20% - Accent2 3 4 2_SCH J-3" xfId="1157"/>
    <cellStyle name="20% - Accent2 3 4 3" xfId="1158"/>
    <cellStyle name="20% - Accent2 3 4 3 2" xfId="1159"/>
    <cellStyle name="20% - Accent2 3 4 3_SCH J-3" xfId="1160"/>
    <cellStyle name="20% - Accent2 3 4 4" xfId="1161"/>
    <cellStyle name="20% - Accent2 3 4 5" xfId="1162"/>
    <cellStyle name="20% - Accent2 3 4_SCH J-3" xfId="1163"/>
    <cellStyle name="20% - Accent2 3 5" xfId="1164"/>
    <cellStyle name="20% - Accent2 3 5 2" xfId="1165"/>
    <cellStyle name="20% - Accent2 3 5 2 2" xfId="1166"/>
    <cellStyle name="20% - Accent2 3 5 2_SCH J-3" xfId="1167"/>
    <cellStyle name="20% - Accent2 3 5 3" xfId="1168"/>
    <cellStyle name="20% - Accent2 3 5_SCH J-3" xfId="1169"/>
    <cellStyle name="20% - Accent2 3 6" xfId="1170"/>
    <cellStyle name="20% - Accent2 3 6 2" xfId="1171"/>
    <cellStyle name="20% - Accent2 3 6_SCH J-3" xfId="1172"/>
    <cellStyle name="20% - Accent2 3 7" xfId="1173"/>
    <cellStyle name="20% - Accent2 3 8" xfId="1174"/>
    <cellStyle name="20% - Accent2 3 9" xfId="1175"/>
    <cellStyle name="20% - Accent2 3_SCH J-3" xfId="1176"/>
    <cellStyle name="20% - Accent2 4" xfId="1177"/>
    <cellStyle name="20% - Accent2 4 10" xfId="26593"/>
    <cellStyle name="20% - Accent2 4 10 2" xfId="26594"/>
    <cellStyle name="20% - Accent2 4 10 2 2" xfId="26595"/>
    <cellStyle name="20% - Accent2 4 10 2 3" xfId="26596"/>
    <cellStyle name="20% - Accent2 4 10 3" xfId="26597"/>
    <cellStyle name="20% - Accent2 4 10 3 2" xfId="26598"/>
    <cellStyle name="20% - Accent2 4 10 4" xfId="26599"/>
    <cellStyle name="20% - Accent2 4 10 5" xfId="26600"/>
    <cellStyle name="20% - Accent2 4 11" xfId="26601"/>
    <cellStyle name="20% - Accent2 4 11 2" xfId="26602"/>
    <cellStyle name="20% - Accent2 4 11 3" xfId="26603"/>
    <cellStyle name="20% - Accent2 4 12" xfId="26604"/>
    <cellStyle name="20% - Accent2 4 12 2" xfId="26605"/>
    <cellStyle name="20% - Accent2 4 12 3" xfId="26606"/>
    <cellStyle name="20% - Accent2 4 13" xfId="26607"/>
    <cellStyle name="20% - Accent2 4 13 2" xfId="26608"/>
    <cellStyle name="20% - Accent2 4 14" xfId="26609"/>
    <cellStyle name="20% - Accent2 4 15" xfId="26610"/>
    <cellStyle name="20% - Accent2 4 16" xfId="26611"/>
    <cellStyle name="20% - Accent2 4 2" xfId="1178"/>
    <cellStyle name="20% - Accent2 4 2 10" xfId="26612"/>
    <cellStyle name="20% - Accent2 4 2 10 2" xfId="26613"/>
    <cellStyle name="20% - Accent2 4 2 10 3" xfId="26614"/>
    <cellStyle name="20% - Accent2 4 2 11" xfId="26615"/>
    <cellStyle name="20% - Accent2 4 2 11 2" xfId="26616"/>
    <cellStyle name="20% - Accent2 4 2 11 3" xfId="26617"/>
    <cellStyle name="20% - Accent2 4 2 12" xfId="26618"/>
    <cellStyle name="20% - Accent2 4 2 12 2" xfId="26619"/>
    <cellStyle name="20% - Accent2 4 2 13" xfId="26620"/>
    <cellStyle name="20% - Accent2 4 2 14" xfId="26621"/>
    <cellStyle name="20% - Accent2 4 2 15" xfId="26622"/>
    <cellStyle name="20% - Accent2 4 2 2" xfId="1179"/>
    <cellStyle name="20% - Accent2 4 2 2 10" xfId="26623"/>
    <cellStyle name="20% - Accent2 4 2 2 10 2" xfId="26624"/>
    <cellStyle name="20% - Accent2 4 2 2 10 3" xfId="26625"/>
    <cellStyle name="20% - Accent2 4 2 2 11" xfId="26626"/>
    <cellStyle name="20% - Accent2 4 2 2 11 2" xfId="26627"/>
    <cellStyle name="20% - Accent2 4 2 2 12" xfId="26628"/>
    <cellStyle name="20% - Accent2 4 2 2 13" xfId="26629"/>
    <cellStyle name="20% - Accent2 4 2 2 2" xfId="1180"/>
    <cellStyle name="20% - Accent2 4 2 2 2 10" xfId="26630"/>
    <cellStyle name="20% - Accent2 4 2 2 2 10 2" xfId="26631"/>
    <cellStyle name="20% - Accent2 4 2 2 2 11" xfId="26632"/>
    <cellStyle name="20% - Accent2 4 2 2 2 12" xfId="26633"/>
    <cellStyle name="20% - Accent2 4 2 2 2 2" xfId="1181"/>
    <cellStyle name="20% - Accent2 4 2 2 2 2 10" xfId="26634"/>
    <cellStyle name="20% - Accent2 4 2 2 2 2 2" xfId="1182"/>
    <cellStyle name="20% - Accent2 4 2 2 2 2 2 2" xfId="26635"/>
    <cellStyle name="20% - Accent2 4 2 2 2 2 2 2 2" xfId="26636"/>
    <cellStyle name="20% - Accent2 4 2 2 2 2 2 2 2 2" xfId="26637"/>
    <cellStyle name="20% - Accent2 4 2 2 2 2 2 2 2 3" xfId="26638"/>
    <cellStyle name="20% - Accent2 4 2 2 2 2 2 2 3" xfId="26639"/>
    <cellStyle name="20% - Accent2 4 2 2 2 2 2 2 3 2" xfId="26640"/>
    <cellStyle name="20% - Accent2 4 2 2 2 2 2 2 3 3" xfId="26641"/>
    <cellStyle name="20% - Accent2 4 2 2 2 2 2 2 4" xfId="26642"/>
    <cellStyle name="20% - Accent2 4 2 2 2 2 2 2 4 2" xfId="26643"/>
    <cellStyle name="20% - Accent2 4 2 2 2 2 2 2 5" xfId="26644"/>
    <cellStyle name="20% - Accent2 4 2 2 2 2 2 2 6" xfId="26645"/>
    <cellStyle name="20% - Accent2 4 2 2 2 2 2 3" xfId="26646"/>
    <cellStyle name="20% - Accent2 4 2 2 2 2 2 3 2" xfId="26647"/>
    <cellStyle name="20% - Accent2 4 2 2 2 2 2 3 2 2" xfId="26648"/>
    <cellStyle name="20% - Accent2 4 2 2 2 2 2 3 2 3" xfId="26649"/>
    <cellStyle name="20% - Accent2 4 2 2 2 2 2 3 3" xfId="26650"/>
    <cellStyle name="20% - Accent2 4 2 2 2 2 2 3 3 2" xfId="26651"/>
    <cellStyle name="20% - Accent2 4 2 2 2 2 2 3 3 3" xfId="26652"/>
    <cellStyle name="20% - Accent2 4 2 2 2 2 2 3 4" xfId="26653"/>
    <cellStyle name="20% - Accent2 4 2 2 2 2 2 3 4 2" xfId="26654"/>
    <cellStyle name="20% - Accent2 4 2 2 2 2 2 3 5" xfId="26655"/>
    <cellStyle name="20% - Accent2 4 2 2 2 2 2 3 6" xfId="26656"/>
    <cellStyle name="20% - Accent2 4 2 2 2 2 2 4" xfId="26657"/>
    <cellStyle name="20% - Accent2 4 2 2 2 2 2 4 2" xfId="26658"/>
    <cellStyle name="20% - Accent2 4 2 2 2 2 2 4 2 2" xfId="26659"/>
    <cellStyle name="20% - Accent2 4 2 2 2 2 2 4 2 3" xfId="26660"/>
    <cellStyle name="20% - Accent2 4 2 2 2 2 2 4 3" xfId="26661"/>
    <cellStyle name="20% - Accent2 4 2 2 2 2 2 4 3 2" xfId="26662"/>
    <cellStyle name="20% - Accent2 4 2 2 2 2 2 4 4" xfId="26663"/>
    <cellStyle name="20% - Accent2 4 2 2 2 2 2 4 5" xfId="26664"/>
    <cellStyle name="20% - Accent2 4 2 2 2 2 2 5" xfId="26665"/>
    <cellStyle name="20% - Accent2 4 2 2 2 2 2 5 2" xfId="26666"/>
    <cellStyle name="20% - Accent2 4 2 2 2 2 2 5 3" xfId="26667"/>
    <cellStyle name="20% - Accent2 4 2 2 2 2 2 6" xfId="26668"/>
    <cellStyle name="20% - Accent2 4 2 2 2 2 2 6 2" xfId="26669"/>
    <cellStyle name="20% - Accent2 4 2 2 2 2 2 6 3" xfId="26670"/>
    <cellStyle name="20% - Accent2 4 2 2 2 2 2 7" xfId="26671"/>
    <cellStyle name="20% - Accent2 4 2 2 2 2 2 7 2" xfId="26672"/>
    <cellStyle name="20% - Accent2 4 2 2 2 2 2 8" xfId="26673"/>
    <cellStyle name="20% - Accent2 4 2 2 2 2 2 9" xfId="26674"/>
    <cellStyle name="20% - Accent2 4 2 2 2 2 3" xfId="26675"/>
    <cellStyle name="20% - Accent2 4 2 2 2 2 3 2" xfId="26676"/>
    <cellStyle name="20% - Accent2 4 2 2 2 2 3 2 2" xfId="26677"/>
    <cellStyle name="20% - Accent2 4 2 2 2 2 3 2 3" xfId="26678"/>
    <cellStyle name="20% - Accent2 4 2 2 2 2 3 3" xfId="26679"/>
    <cellStyle name="20% - Accent2 4 2 2 2 2 3 3 2" xfId="26680"/>
    <cellStyle name="20% - Accent2 4 2 2 2 2 3 3 3" xfId="26681"/>
    <cellStyle name="20% - Accent2 4 2 2 2 2 3 4" xfId="26682"/>
    <cellStyle name="20% - Accent2 4 2 2 2 2 3 4 2" xfId="26683"/>
    <cellStyle name="20% - Accent2 4 2 2 2 2 3 5" xfId="26684"/>
    <cellStyle name="20% - Accent2 4 2 2 2 2 3 6" xfId="26685"/>
    <cellStyle name="20% - Accent2 4 2 2 2 2 4" xfId="26686"/>
    <cellStyle name="20% - Accent2 4 2 2 2 2 4 2" xfId="26687"/>
    <cellStyle name="20% - Accent2 4 2 2 2 2 4 2 2" xfId="26688"/>
    <cellStyle name="20% - Accent2 4 2 2 2 2 4 2 3" xfId="26689"/>
    <cellStyle name="20% - Accent2 4 2 2 2 2 4 3" xfId="26690"/>
    <cellStyle name="20% - Accent2 4 2 2 2 2 4 3 2" xfId="26691"/>
    <cellStyle name="20% - Accent2 4 2 2 2 2 4 3 3" xfId="26692"/>
    <cellStyle name="20% - Accent2 4 2 2 2 2 4 4" xfId="26693"/>
    <cellStyle name="20% - Accent2 4 2 2 2 2 4 4 2" xfId="26694"/>
    <cellStyle name="20% - Accent2 4 2 2 2 2 4 5" xfId="26695"/>
    <cellStyle name="20% - Accent2 4 2 2 2 2 4 6" xfId="26696"/>
    <cellStyle name="20% - Accent2 4 2 2 2 2 5" xfId="26697"/>
    <cellStyle name="20% - Accent2 4 2 2 2 2 5 2" xfId="26698"/>
    <cellStyle name="20% - Accent2 4 2 2 2 2 5 2 2" xfId="26699"/>
    <cellStyle name="20% - Accent2 4 2 2 2 2 5 2 3" xfId="26700"/>
    <cellStyle name="20% - Accent2 4 2 2 2 2 5 3" xfId="26701"/>
    <cellStyle name="20% - Accent2 4 2 2 2 2 5 3 2" xfId="26702"/>
    <cellStyle name="20% - Accent2 4 2 2 2 2 5 4" xfId="26703"/>
    <cellStyle name="20% - Accent2 4 2 2 2 2 5 5" xfId="26704"/>
    <cellStyle name="20% - Accent2 4 2 2 2 2 6" xfId="26705"/>
    <cellStyle name="20% - Accent2 4 2 2 2 2 6 2" xfId="26706"/>
    <cellStyle name="20% - Accent2 4 2 2 2 2 6 3" xfId="26707"/>
    <cellStyle name="20% - Accent2 4 2 2 2 2 7" xfId="26708"/>
    <cellStyle name="20% - Accent2 4 2 2 2 2 7 2" xfId="26709"/>
    <cellStyle name="20% - Accent2 4 2 2 2 2 7 3" xfId="26710"/>
    <cellStyle name="20% - Accent2 4 2 2 2 2 8" xfId="26711"/>
    <cellStyle name="20% - Accent2 4 2 2 2 2 8 2" xfId="26712"/>
    <cellStyle name="20% - Accent2 4 2 2 2 2 9" xfId="26713"/>
    <cellStyle name="20% - Accent2 4 2 2 2 2_SCH J-3" xfId="1183"/>
    <cellStyle name="20% - Accent2 4 2 2 2 3" xfId="1184"/>
    <cellStyle name="20% - Accent2 4 2 2 2 3 2" xfId="26714"/>
    <cellStyle name="20% - Accent2 4 2 2 2 3 2 2" xfId="26715"/>
    <cellStyle name="20% - Accent2 4 2 2 2 3 2 2 2" xfId="26716"/>
    <cellStyle name="20% - Accent2 4 2 2 2 3 2 2 3" xfId="26717"/>
    <cellStyle name="20% - Accent2 4 2 2 2 3 2 3" xfId="26718"/>
    <cellStyle name="20% - Accent2 4 2 2 2 3 2 3 2" xfId="26719"/>
    <cellStyle name="20% - Accent2 4 2 2 2 3 2 3 3" xfId="26720"/>
    <cellStyle name="20% - Accent2 4 2 2 2 3 2 4" xfId="26721"/>
    <cellStyle name="20% - Accent2 4 2 2 2 3 2 4 2" xfId="26722"/>
    <cellStyle name="20% - Accent2 4 2 2 2 3 2 5" xfId="26723"/>
    <cellStyle name="20% - Accent2 4 2 2 2 3 2 6" xfId="26724"/>
    <cellStyle name="20% - Accent2 4 2 2 2 3 3" xfId="26725"/>
    <cellStyle name="20% - Accent2 4 2 2 2 3 3 2" xfId="26726"/>
    <cellStyle name="20% - Accent2 4 2 2 2 3 3 2 2" xfId="26727"/>
    <cellStyle name="20% - Accent2 4 2 2 2 3 3 2 3" xfId="26728"/>
    <cellStyle name="20% - Accent2 4 2 2 2 3 3 3" xfId="26729"/>
    <cellStyle name="20% - Accent2 4 2 2 2 3 3 3 2" xfId="26730"/>
    <cellStyle name="20% - Accent2 4 2 2 2 3 3 3 3" xfId="26731"/>
    <cellStyle name="20% - Accent2 4 2 2 2 3 3 4" xfId="26732"/>
    <cellStyle name="20% - Accent2 4 2 2 2 3 3 4 2" xfId="26733"/>
    <cellStyle name="20% - Accent2 4 2 2 2 3 3 5" xfId="26734"/>
    <cellStyle name="20% - Accent2 4 2 2 2 3 3 6" xfId="26735"/>
    <cellStyle name="20% - Accent2 4 2 2 2 3 4" xfId="26736"/>
    <cellStyle name="20% - Accent2 4 2 2 2 3 4 2" xfId="26737"/>
    <cellStyle name="20% - Accent2 4 2 2 2 3 4 2 2" xfId="26738"/>
    <cellStyle name="20% - Accent2 4 2 2 2 3 4 2 3" xfId="26739"/>
    <cellStyle name="20% - Accent2 4 2 2 2 3 4 3" xfId="26740"/>
    <cellStyle name="20% - Accent2 4 2 2 2 3 4 3 2" xfId="26741"/>
    <cellStyle name="20% - Accent2 4 2 2 2 3 4 4" xfId="26742"/>
    <cellStyle name="20% - Accent2 4 2 2 2 3 4 5" xfId="26743"/>
    <cellStyle name="20% - Accent2 4 2 2 2 3 5" xfId="26744"/>
    <cellStyle name="20% - Accent2 4 2 2 2 3 5 2" xfId="26745"/>
    <cellStyle name="20% - Accent2 4 2 2 2 3 5 3" xfId="26746"/>
    <cellStyle name="20% - Accent2 4 2 2 2 3 6" xfId="26747"/>
    <cellStyle name="20% - Accent2 4 2 2 2 3 6 2" xfId="26748"/>
    <cellStyle name="20% - Accent2 4 2 2 2 3 6 3" xfId="26749"/>
    <cellStyle name="20% - Accent2 4 2 2 2 3 7" xfId="26750"/>
    <cellStyle name="20% - Accent2 4 2 2 2 3 7 2" xfId="26751"/>
    <cellStyle name="20% - Accent2 4 2 2 2 3 8" xfId="26752"/>
    <cellStyle name="20% - Accent2 4 2 2 2 3 9" xfId="26753"/>
    <cellStyle name="20% - Accent2 4 2 2 2 4" xfId="26754"/>
    <cellStyle name="20% - Accent2 4 2 2 2 4 2" xfId="26755"/>
    <cellStyle name="20% - Accent2 4 2 2 2 4 2 2" xfId="26756"/>
    <cellStyle name="20% - Accent2 4 2 2 2 4 2 2 2" xfId="26757"/>
    <cellStyle name="20% - Accent2 4 2 2 2 4 2 2 3" xfId="26758"/>
    <cellStyle name="20% - Accent2 4 2 2 2 4 2 3" xfId="26759"/>
    <cellStyle name="20% - Accent2 4 2 2 2 4 2 3 2" xfId="26760"/>
    <cellStyle name="20% - Accent2 4 2 2 2 4 2 3 3" xfId="26761"/>
    <cellStyle name="20% - Accent2 4 2 2 2 4 2 4" xfId="26762"/>
    <cellStyle name="20% - Accent2 4 2 2 2 4 2 4 2" xfId="26763"/>
    <cellStyle name="20% - Accent2 4 2 2 2 4 2 5" xfId="26764"/>
    <cellStyle name="20% - Accent2 4 2 2 2 4 2 6" xfId="26765"/>
    <cellStyle name="20% - Accent2 4 2 2 2 4 3" xfId="26766"/>
    <cellStyle name="20% - Accent2 4 2 2 2 4 3 2" xfId="26767"/>
    <cellStyle name="20% - Accent2 4 2 2 2 4 3 2 2" xfId="26768"/>
    <cellStyle name="20% - Accent2 4 2 2 2 4 3 2 3" xfId="26769"/>
    <cellStyle name="20% - Accent2 4 2 2 2 4 3 3" xfId="26770"/>
    <cellStyle name="20% - Accent2 4 2 2 2 4 3 3 2" xfId="26771"/>
    <cellStyle name="20% - Accent2 4 2 2 2 4 3 3 3" xfId="26772"/>
    <cellStyle name="20% - Accent2 4 2 2 2 4 3 4" xfId="26773"/>
    <cellStyle name="20% - Accent2 4 2 2 2 4 3 4 2" xfId="26774"/>
    <cellStyle name="20% - Accent2 4 2 2 2 4 3 5" xfId="26775"/>
    <cellStyle name="20% - Accent2 4 2 2 2 4 3 6" xfId="26776"/>
    <cellStyle name="20% - Accent2 4 2 2 2 4 4" xfId="26777"/>
    <cellStyle name="20% - Accent2 4 2 2 2 4 4 2" xfId="26778"/>
    <cellStyle name="20% - Accent2 4 2 2 2 4 4 2 2" xfId="26779"/>
    <cellStyle name="20% - Accent2 4 2 2 2 4 4 2 3" xfId="26780"/>
    <cellStyle name="20% - Accent2 4 2 2 2 4 4 3" xfId="26781"/>
    <cellStyle name="20% - Accent2 4 2 2 2 4 4 3 2" xfId="26782"/>
    <cellStyle name="20% - Accent2 4 2 2 2 4 4 4" xfId="26783"/>
    <cellStyle name="20% - Accent2 4 2 2 2 4 4 5" xfId="26784"/>
    <cellStyle name="20% - Accent2 4 2 2 2 4 5" xfId="26785"/>
    <cellStyle name="20% - Accent2 4 2 2 2 4 5 2" xfId="26786"/>
    <cellStyle name="20% - Accent2 4 2 2 2 4 5 3" xfId="26787"/>
    <cellStyle name="20% - Accent2 4 2 2 2 4 6" xfId="26788"/>
    <cellStyle name="20% - Accent2 4 2 2 2 4 6 2" xfId="26789"/>
    <cellStyle name="20% - Accent2 4 2 2 2 4 6 3" xfId="26790"/>
    <cellStyle name="20% - Accent2 4 2 2 2 4 7" xfId="26791"/>
    <cellStyle name="20% - Accent2 4 2 2 2 4 7 2" xfId="26792"/>
    <cellStyle name="20% - Accent2 4 2 2 2 4 8" xfId="26793"/>
    <cellStyle name="20% - Accent2 4 2 2 2 4 9" xfId="26794"/>
    <cellStyle name="20% - Accent2 4 2 2 2 5" xfId="26795"/>
    <cellStyle name="20% - Accent2 4 2 2 2 5 2" xfId="26796"/>
    <cellStyle name="20% - Accent2 4 2 2 2 5 2 2" xfId="26797"/>
    <cellStyle name="20% - Accent2 4 2 2 2 5 2 3" xfId="26798"/>
    <cellStyle name="20% - Accent2 4 2 2 2 5 3" xfId="26799"/>
    <cellStyle name="20% - Accent2 4 2 2 2 5 3 2" xfId="26800"/>
    <cellStyle name="20% - Accent2 4 2 2 2 5 3 3" xfId="26801"/>
    <cellStyle name="20% - Accent2 4 2 2 2 5 4" xfId="26802"/>
    <cellStyle name="20% - Accent2 4 2 2 2 5 4 2" xfId="26803"/>
    <cellStyle name="20% - Accent2 4 2 2 2 5 5" xfId="26804"/>
    <cellStyle name="20% - Accent2 4 2 2 2 5 6" xfId="26805"/>
    <cellStyle name="20% - Accent2 4 2 2 2 6" xfId="26806"/>
    <cellStyle name="20% - Accent2 4 2 2 2 6 2" xfId="26807"/>
    <cellStyle name="20% - Accent2 4 2 2 2 6 2 2" xfId="26808"/>
    <cellStyle name="20% - Accent2 4 2 2 2 6 2 3" xfId="26809"/>
    <cellStyle name="20% - Accent2 4 2 2 2 6 3" xfId="26810"/>
    <cellStyle name="20% - Accent2 4 2 2 2 6 3 2" xfId="26811"/>
    <cellStyle name="20% - Accent2 4 2 2 2 6 3 3" xfId="26812"/>
    <cellStyle name="20% - Accent2 4 2 2 2 6 4" xfId="26813"/>
    <cellStyle name="20% - Accent2 4 2 2 2 6 4 2" xfId="26814"/>
    <cellStyle name="20% - Accent2 4 2 2 2 6 5" xfId="26815"/>
    <cellStyle name="20% - Accent2 4 2 2 2 6 6" xfId="26816"/>
    <cellStyle name="20% - Accent2 4 2 2 2 7" xfId="26817"/>
    <cellStyle name="20% - Accent2 4 2 2 2 7 2" xfId="26818"/>
    <cellStyle name="20% - Accent2 4 2 2 2 7 2 2" xfId="26819"/>
    <cellStyle name="20% - Accent2 4 2 2 2 7 2 3" xfId="26820"/>
    <cellStyle name="20% - Accent2 4 2 2 2 7 3" xfId="26821"/>
    <cellStyle name="20% - Accent2 4 2 2 2 7 3 2" xfId="26822"/>
    <cellStyle name="20% - Accent2 4 2 2 2 7 4" xfId="26823"/>
    <cellStyle name="20% - Accent2 4 2 2 2 7 5" xfId="26824"/>
    <cellStyle name="20% - Accent2 4 2 2 2 8" xfId="26825"/>
    <cellStyle name="20% - Accent2 4 2 2 2 8 2" xfId="26826"/>
    <cellStyle name="20% - Accent2 4 2 2 2 8 3" xfId="26827"/>
    <cellStyle name="20% - Accent2 4 2 2 2 9" xfId="26828"/>
    <cellStyle name="20% - Accent2 4 2 2 2 9 2" xfId="26829"/>
    <cellStyle name="20% - Accent2 4 2 2 2 9 3" xfId="26830"/>
    <cellStyle name="20% - Accent2 4 2 2 2_SCH J-3" xfId="1185"/>
    <cellStyle name="20% - Accent2 4 2 2 3" xfId="1186"/>
    <cellStyle name="20% - Accent2 4 2 2 3 10" xfId="26831"/>
    <cellStyle name="20% - Accent2 4 2 2 3 2" xfId="1187"/>
    <cellStyle name="20% - Accent2 4 2 2 3 2 2" xfId="26832"/>
    <cellStyle name="20% - Accent2 4 2 2 3 2 2 2" xfId="26833"/>
    <cellStyle name="20% - Accent2 4 2 2 3 2 2 2 2" xfId="26834"/>
    <cellStyle name="20% - Accent2 4 2 2 3 2 2 2 3" xfId="26835"/>
    <cellStyle name="20% - Accent2 4 2 2 3 2 2 3" xfId="26836"/>
    <cellStyle name="20% - Accent2 4 2 2 3 2 2 3 2" xfId="26837"/>
    <cellStyle name="20% - Accent2 4 2 2 3 2 2 3 3" xfId="26838"/>
    <cellStyle name="20% - Accent2 4 2 2 3 2 2 4" xfId="26839"/>
    <cellStyle name="20% - Accent2 4 2 2 3 2 2 4 2" xfId="26840"/>
    <cellStyle name="20% - Accent2 4 2 2 3 2 2 5" xfId="26841"/>
    <cellStyle name="20% - Accent2 4 2 2 3 2 2 6" xfId="26842"/>
    <cellStyle name="20% - Accent2 4 2 2 3 2 3" xfId="26843"/>
    <cellStyle name="20% - Accent2 4 2 2 3 2 3 2" xfId="26844"/>
    <cellStyle name="20% - Accent2 4 2 2 3 2 3 2 2" xfId="26845"/>
    <cellStyle name="20% - Accent2 4 2 2 3 2 3 2 3" xfId="26846"/>
    <cellStyle name="20% - Accent2 4 2 2 3 2 3 3" xfId="26847"/>
    <cellStyle name="20% - Accent2 4 2 2 3 2 3 3 2" xfId="26848"/>
    <cellStyle name="20% - Accent2 4 2 2 3 2 3 3 3" xfId="26849"/>
    <cellStyle name="20% - Accent2 4 2 2 3 2 3 4" xfId="26850"/>
    <cellStyle name="20% - Accent2 4 2 2 3 2 3 4 2" xfId="26851"/>
    <cellStyle name="20% - Accent2 4 2 2 3 2 3 5" xfId="26852"/>
    <cellStyle name="20% - Accent2 4 2 2 3 2 3 6" xfId="26853"/>
    <cellStyle name="20% - Accent2 4 2 2 3 2 4" xfId="26854"/>
    <cellStyle name="20% - Accent2 4 2 2 3 2 4 2" xfId="26855"/>
    <cellStyle name="20% - Accent2 4 2 2 3 2 4 2 2" xfId="26856"/>
    <cellStyle name="20% - Accent2 4 2 2 3 2 4 2 3" xfId="26857"/>
    <cellStyle name="20% - Accent2 4 2 2 3 2 4 3" xfId="26858"/>
    <cellStyle name="20% - Accent2 4 2 2 3 2 4 3 2" xfId="26859"/>
    <cellStyle name="20% - Accent2 4 2 2 3 2 4 4" xfId="26860"/>
    <cellStyle name="20% - Accent2 4 2 2 3 2 4 5" xfId="26861"/>
    <cellStyle name="20% - Accent2 4 2 2 3 2 5" xfId="26862"/>
    <cellStyle name="20% - Accent2 4 2 2 3 2 5 2" xfId="26863"/>
    <cellStyle name="20% - Accent2 4 2 2 3 2 5 3" xfId="26864"/>
    <cellStyle name="20% - Accent2 4 2 2 3 2 6" xfId="26865"/>
    <cellStyle name="20% - Accent2 4 2 2 3 2 6 2" xfId="26866"/>
    <cellStyle name="20% - Accent2 4 2 2 3 2 6 3" xfId="26867"/>
    <cellStyle name="20% - Accent2 4 2 2 3 2 7" xfId="26868"/>
    <cellStyle name="20% - Accent2 4 2 2 3 2 7 2" xfId="26869"/>
    <cellStyle name="20% - Accent2 4 2 2 3 2 8" xfId="26870"/>
    <cellStyle name="20% - Accent2 4 2 2 3 2 9" xfId="26871"/>
    <cellStyle name="20% - Accent2 4 2 2 3 3" xfId="26872"/>
    <cellStyle name="20% - Accent2 4 2 2 3 3 2" xfId="26873"/>
    <cellStyle name="20% - Accent2 4 2 2 3 3 2 2" xfId="26874"/>
    <cellStyle name="20% - Accent2 4 2 2 3 3 2 3" xfId="26875"/>
    <cellStyle name="20% - Accent2 4 2 2 3 3 3" xfId="26876"/>
    <cellStyle name="20% - Accent2 4 2 2 3 3 3 2" xfId="26877"/>
    <cellStyle name="20% - Accent2 4 2 2 3 3 3 3" xfId="26878"/>
    <cellStyle name="20% - Accent2 4 2 2 3 3 4" xfId="26879"/>
    <cellStyle name="20% - Accent2 4 2 2 3 3 4 2" xfId="26880"/>
    <cellStyle name="20% - Accent2 4 2 2 3 3 5" xfId="26881"/>
    <cellStyle name="20% - Accent2 4 2 2 3 3 6" xfId="26882"/>
    <cellStyle name="20% - Accent2 4 2 2 3 4" xfId="26883"/>
    <cellStyle name="20% - Accent2 4 2 2 3 4 2" xfId="26884"/>
    <cellStyle name="20% - Accent2 4 2 2 3 4 2 2" xfId="26885"/>
    <cellStyle name="20% - Accent2 4 2 2 3 4 2 3" xfId="26886"/>
    <cellStyle name="20% - Accent2 4 2 2 3 4 3" xfId="26887"/>
    <cellStyle name="20% - Accent2 4 2 2 3 4 3 2" xfId="26888"/>
    <cellStyle name="20% - Accent2 4 2 2 3 4 3 3" xfId="26889"/>
    <cellStyle name="20% - Accent2 4 2 2 3 4 4" xfId="26890"/>
    <cellStyle name="20% - Accent2 4 2 2 3 4 4 2" xfId="26891"/>
    <cellStyle name="20% - Accent2 4 2 2 3 4 5" xfId="26892"/>
    <cellStyle name="20% - Accent2 4 2 2 3 4 6" xfId="26893"/>
    <cellStyle name="20% - Accent2 4 2 2 3 5" xfId="26894"/>
    <cellStyle name="20% - Accent2 4 2 2 3 5 2" xfId="26895"/>
    <cellStyle name="20% - Accent2 4 2 2 3 5 2 2" xfId="26896"/>
    <cellStyle name="20% - Accent2 4 2 2 3 5 2 3" xfId="26897"/>
    <cellStyle name="20% - Accent2 4 2 2 3 5 3" xfId="26898"/>
    <cellStyle name="20% - Accent2 4 2 2 3 5 3 2" xfId="26899"/>
    <cellStyle name="20% - Accent2 4 2 2 3 5 4" xfId="26900"/>
    <cellStyle name="20% - Accent2 4 2 2 3 5 5" xfId="26901"/>
    <cellStyle name="20% - Accent2 4 2 2 3 6" xfId="26902"/>
    <cellStyle name="20% - Accent2 4 2 2 3 6 2" xfId="26903"/>
    <cellStyle name="20% - Accent2 4 2 2 3 6 3" xfId="26904"/>
    <cellStyle name="20% - Accent2 4 2 2 3 7" xfId="26905"/>
    <cellStyle name="20% - Accent2 4 2 2 3 7 2" xfId="26906"/>
    <cellStyle name="20% - Accent2 4 2 2 3 7 3" xfId="26907"/>
    <cellStyle name="20% - Accent2 4 2 2 3 8" xfId="26908"/>
    <cellStyle name="20% - Accent2 4 2 2 3 8 2" xfId="26909"/>
    <cellStyle name="20% - Accent2 4 2 2 3 9" xfId="26910"/>
    <cellStyle name="20% - Accent2 4 2 2 3_SCH J-3" xfId="1188"/>
    <cellStyle name="20% - Accent2 4 2 2 4" xfId="1189"/>
    <cellStyle name="20% - Accent2 4 2 2 4 2" xfId="26911"/>
    <cellStyle name="20% - Accent2 4 2 2 4 2 2" xfId="26912"/>
    <cellStyle name="20% - Accent2 4 2 2 4 2 2 2" xfId="26913"/>
    <cellStyle name="20% - Accent2 4 2 2 4 2 2 3" xfId="26914"/>
    <cellStyle name="20% - Accent2 4 2 2 4 2 3" xfId="26915"/>
    <cellStyle name="20% - Accent2 4 2 2 4 2 3 2" xfId="26916"/>
    <cellStyle name="20% - Accent2 4 2 2 4 2 3 3" xfId="26917"/>
    <cellStyle name="20% - Accent2 4 2 2 4 2 4" xfId="26918"/>
    <cellStyle name="20% - Accent2 4 2 2 4 2 4 2" xfId="26919"/>
    <cellStyle name="20% - Accent2 4 2 2 4 2 5" xfId="26920"/>
    <cellStyle name="20% - Accent2 4 2 2 4 2 6" xfId="26921"/>
    <cellStyle name="20% - Accent2 4 2 2 4 3" xfId="26922"/>
    <cellStyle name="20% - Accent2 4 2 2 4 3 2" xfId="26923"/>
    <cellStyle name="20% - Accent2 4 2 2 4 3 2 2" xfId="26924"/>
    <cellStyle name="20% - Accent2 4 2 2 4 3 2 3" xfId="26925"/>
    <cellStyle name="20% - Accent2 4 2 2 4 3 3" xfId="26926"/>
    <cellStyle name="20% - Accent2 4 2 2 4 3 3 2" xfId="26927"/>
    <cellStyle name="20% - Accent2 4 2 2 4 3 3 3" xfId="26928"/>
    <cellStyle name="20% - Accent2 4 2 2 4 3 4" xfId="26929"/>
    <cellStyle name="20% - Accent2 4 2 2 4 3 4 2" xfId="26930"/>
    <cellStyle name="20% - Accent2 4 2 2 4 3 5" xfId="26931"/>
    <cellStyle name="20% - Accent2 4 2 2 4 3 6" xfId="26932"/>
    <cellStyle name="20% - Accent2 4 2 2 4 4" xfId="26933"/>
    <cellStyle name="20% - Accent2 4 2 2 4 4 2" xfId="26934"/>
    <cellStyle name="20% - Accent2 4 2 2 4 4 2 2" xfId="26935"/>
    <cellStyle name="20% - Accent2 4 2 2 4 4 2 3" xfId="26936"/>
    <cellStyle name="20% - Accent2 4 2 2 4 4 3" xfId="26937"/>
    <cellStyle name="20% - Accent2 4 2 2 4 4 3 2" xfId="26938"/>
    <cellStyle name="20% - Accent2 4 2 2 4 4 4" xfId="26939"/>
    <cellStyle name="20% - Accent2 4 2 2 4 4 5" xfId="26940"/>
    <cellStyle name="20% - Accent2 4 2 2 4 5" xfId="26941"/>
    <cellStyle name="20% - Accent2 4 2 2 4 5 2" xfId="26942"/>
    <cellStyle name="20% - Accent2 4 2 2 4 5 3" xfId="26943"/>
    <cellStyle name="20% - Accent2 4 2 2 4 6" xfId="26944"/>
    <cellStyle name="20% - Accent2 4 2 2 4 6 2" xfId="26945"/>
    <cellStyle name="20% - Accent2 4 2 2 4 6 3" xfId="26946"/>
    <cellStyle name="20% - Accent2 4 2 2 4 7" xfId="26947"/>
    <cellStyle name="20% - Accent2 4 2 2 4 7 2" xfId="26948"/>
    <cellStyle name="20% - Accent2 4 2 2 4 8" xfId="26949"/>
    <cellStyle name="20% - Accent2 4 2 2 4 9" xfId="26950"/>
    <cellStyle name="20% - Accent2 4 2 2 5" xfId="26951"/>
    <cellStyle name="20% - Accent2 4 2 2 5 2" xfId="26952"/>
    <cellStyle name="20% - Accent2 4 2 2 5 2 2" xfId="26953"/>
    <cellStyle name="20% - Accent2 4 2 2 5 2 2 2" xfId="26954"/>
    <cellStyle name="20% - Accent2 4 2 2 5 2 2 3" xfId="26955"/>
    <cellStyle name="20% - Accent2 4 2 2 5 2 3" xfId="26956"/>
    <cellStyle name="20% - Accent2 4 2 2 5 2 3 2" xfId="26957"/>
    <cellStyle name="20% - Accent2 4 2 2 5 2 3 3" xfId="26958"/>
    <cellStyle name="20% - Accent2 4 2 2 5 2 4" xfId="26959"/>
    <cellStyle name="20% - Accent2 4 2 2 5 2 4 2" xfId="26960"/>
    <cellStyle name="20% - Accent2 4 2 2 5 2 5" xfId="26961"/>
    <cellStyle name="20% - Accent2 4 2 2 5 2 6" xfId="26962"/>
    <cellStyle name="20% - Accent2 4 2 2 5 3" xfId="26963"/>
    <cellStyle name="20% - Accent2 4 2 2 5 3 2" xfId="26964"/>
    <cellStyle name="20% - Accent2 4 2 2 5 3 2 2" xfId="26965"/>
    <cellStyle name="20% - Accent2 4 2 2 5 3 2 3" xfId="26966"/>
    <cellStyle name="20% - Accent2 4 2 2 5 3 3" xfId="26967"/>
    <cellStyle name="20% - Accent2 4 2 2 5 3 3 2" xfId="26968"/>
    <cellStyle name="20% - Accent2 4 2 2 5 3 3 3" xfId="26969"/>
    <cellStyle name="20% - Accent2 4 2 2 5 3 4" xfId="26970"/>
    <cellStyle name="20% - Accent2 4 2 2 5 3 4 2" xfId="26971"/>
    <cellStyle name="20% - Accent2 4 2 2 5 3 5" xfId="26972"/>
    <cellStyle name="20% - Accent2 4 2 2 5 3 6" xfId="26973"/>
    <cellStyle name="20% - Accent2 4 2 2 5 4" xfId="26974"/>
    <cellStyle name="20% - Accent2 4 2 2 5 4 2" xfId="26975"/>
    <cellStyle name="20% - Accent2 4 2 2 5 4 2 2" xfId="26976"/>
    <cellStyle name="20% - Accent2 4 2 2 5 4 2 3" xfId="26977"/>
    <cellStyle name="20% - Accent2 4 2 2 5 4 3" xfId="26978"/>
    <cellStyle name="20% - Accent2 4 2 2 5 4 3 2" xfId="26979"/>
    <cellStyle name="20% - Accent2 4 2 2 5 4 4" xfId="26980"/>
    <cellStyle name="20% - Accent2 4 2 2 5 4 5" xfId="26981"/>
    <cellStyle name="20% - Accent2 4 2 2 5 5" xfId="26982"/>
    <cellStyle name="20% - Accent2 4 2 2 5 5 2" xfId="26983"/>
    <cellStyle name="20% - Accent2 4 2 2 5 5 3" xfId="26984"/>
    <cellStyle name="20% - Accent2 4 2 2 5 6" xfId="26985"/>
    <cellStyle name="20% - Accent2 4 2 2 5 6 2" xfId="26986"/>
    <cellStyle name="20% - Accent2 4 2 2 5 6 3" xfId="26987"/>
    <cellStyle name="20% - Accent2 4 2 2 5 7" xfId="26988"/>
    <cellStyle name="20% - Accent2 4 2 2 5 7 2" xfId="26989"/>
    <cellStyle name="20% - Accent2 4 2 2 5 8" xfId="26990"/>
    <cellStyle name="20% - Accent2 4 2 2 5 9" xfId="26991"/>
    <cellStyle name="20% - Accent2 4 2 2 6" xfId="26992"/>
    <cellStyle name="20% - Accent2 4 2 2 6 2" xfId="26993"/>
    <cellStyle name="20% - Accent2 4 2 2 6 2 2" xfId="26994"/>
    <cellStyle name="20% - Accent2 4 2 2 6 2 3" xfId="26995"/>
    <cellStyle name="20% - Accent2 4 2 2 6 3" xfId="26996"/>
    <cellStyle name="20% - Accent2 4 2 2 6 3 2" xfId="26997"/>
    <cellStyle name="20% - Accent2 4 2 2 6 3 3" xfId="26998"/>
    <cellStyle name="20% - Accent2 4 2 2 6 4" xfId="26999"/>
    <cellStyle name="20% - Accent2 4 2 2 6 4 2" xfId="27000"/>
    <cellStyle name="20% - Accent2 4 2 2 6 5" xfId="27001"/>
    <cellStyle name="20% - Accent2 4 2 2 6 6" xfId="27002"/>
    <cellStyle name="20% - Accent2 4 2 2 7" xfId="27003"/>
    <cellStyle name="20% - Accent2 4 2 2 7 2" xfId="27004"/>
    <cellStyle name="20% - Accent2 4 2 2 7 2 2" xfId="27005"/>
    <cellStyle name="20% - Accent2 4 2 2 7 2 3" xfId="27006"/>
    <cellStyle name="20% - Accent2 4 2 2 7 3" xfId="27007"/>
    <cellStyle name="20% - Accent2 4 2 2 7 3 2" xfId="27008"/>
    <cellStyle name="20% - Accent2 4 2 2 7 3 3" xfId="27009"/>
    <cellStyle name="20% - Accent2 4 2 2 7 4" xfId="27010"/>
    <cellStyle name="20% - Accent2 4 2 2 7 4 2" xfId="27011"/>
    <cellStyle name="20% - Accent2 4 2 2 7 5" xfId="27012"/>
    <cellStyle name="20% - Accent2 4 2 2 7 6" xfId="27013"/>
    <cellStyle name="20% - Accent2 4 2 2 8" xfId="27014"/>
    <cellStyle name="20% - Accent2 4 2 2 8 2" xfId="27015"/>
    <cellStyle name="20% - Accent2 4 2 2 8 2 2" xfId="27016"/>
    <cellStyle name="20% - Accent2 4 2 2 8 2 3" xfId="27017"/>
    <cellStyle name="20% - Accent2 4 2 2 8 3" xfId="27018"/>
    <cellStyle name="20% - Accent2 4 2 2 8 3 2" xfId="27019"/>
    <cellStyle name="20% - Accent2 4 2 2 8 4" xfId="27020"/>
    <cellStyle name="20% - Accent2 4 2 2 8 5" xfId="27021"/>
    <cellStyle name="20% - Accent2 4 2 2 9" xfId="27022"/>
    <cellStyle name="20% - Accent2 4 2 2 9 2" xfId="27023"/>
    <cellStyle name="20% - Accent2 4 2 2 9 3" xfId="27024"/>
    <cellStyle name="20% - Accent2 4 2 2_SCH J-3" xfId="1190"/>
    <cellStyle name="20% - Accent2 4 2 3" xfId="1191"/>
    <cellStyle name="20% - Accent2 4 2 3 10" xfId="27025"/>
    <cellStyle name="20% - Accent2 4 2 3 10 2" xfId="27026"/>
    <cellStyle name="20% - Accent2 4 2 3 11" xfId="27027"/>
    <cellStyle name="20% - Accent2 4 2 3 12" xfId="27028"/>
    <cellStyle name="20% - Accent2 4 2 3 2" xfId="1192"/>
    <cellStyle name="20% - Accent2 4 2 3 2 10" xfId="27029"/>
    <cellStyle name="20% - Accent2 4 2 3 2 2" xfId="1193"/>
    <cellStyle name="20% - Accent2 4 2 3 2 2 2" xfId="27030"/>
    <cellStyle name="20% - Accent2 4 2 3 2 2 2 2" xfId="27031"/>
    <cellStyle name="20% - Accent2 4 2 3 2 2 2 2 2" xfId="27032"/>
    <cellStyle name="20% - Accent2 4 2 3 2 2 2 2 3" xfId="27033"/>
    <cellStyle name="20% - Accent2 4 2 3 2 2 2 3" xfId="27034"/>
    <cellStyle name="20% - Accent2 4 2 3 2 2 2 3 2" xfId="27035"/>
    <cellStyle name="20% - Accent2 4 2 3 2 2 2 3 3" xfId="27036"/>
    <cellStyle name="20% - Accent2 4 2 3 2 2 2 4" xfId="27037"/>
    <cellStyle name="20% - Accent2 4 2 3 2 2 2 4 2" xfId="27038"/>
    <cellStyle name="20% - Accent2 4 2 3 2 2 2 5" xfId="27039"/>
    <cellStyle name="20% - Accent2 4 2 3 2 2 2 6" xfId="27040"/>
    <cellStyle name="20% - Accent2 4 2 3 2 2 3" xfId="27041"/>
    <cellStyle name="20% - Accent2 4 2 3 2 2 3 2" xfId="27042"/>
    <cellStyle name="20% - Accent2 4 2 3 2 2 3 2 2" xfId="27043"/>
    <cellStyle name="20% - Accent2 4 2 3 2 2 3 2 3" xfId="27044"/>
    <cellStyle name="20% - Accent2 4 2 3 2 2 3 3" xfId="27045"/>
    <cellStyle name="20% - Accent2 4 2 3 2 2 3 3 2" xfId="27046"/>
    <cellStyle name="20% - Accent2 4 2 3 2 2 3 3 3" xfId="27047"/>
    <cellStyle name="20% - Accent2 4 2 3 2 2 3 4" xfId="27048"/>
    <cellStyle name="20% - Accent2 4 2 3 2 2 3 4 2" xfId="27049"/>
    <cellStyle name="20% - Accent2 4 2 3 2 2 3 5" xfId="27050"/>
    <cellStyle name="20% - Accent2 4 2 3 2 2 3 6" xfId="27051"/>
    <cellStyle name="20% - Accent2 4 2 3 2 2 4" xfId="27052"/>
    <cellStyle name="20% - Accent2 4 2 3 2 2 4 2" xfId="27053"/>
    <cellStyle name="20% - Accent2 4 2 3 2 2 4 2 2" xfId="27054"/>
    <cellStyle name="20% - Accent2 4 2 3 2 2 4 2 3" xfId="27055"/>
    <cellStyle name="20% - Accent2 4 2 3 2 2 4 3" xfId="27056"/>
    <cellStyle name="20% - Accent2 4 2 3 2 2 4 3 2" xfId="27057"/>
    <cellStyle name="20% - Accent2 4 2 3 2 2 4 4" xfId="27058"/>
    <cellStyle name="20% - Accent2 4 2 3 2 2 4 5" xfId="27059"/>
    <cellStyle name="20% - Accent2 4 2 3 2 2 5" xfId="27060"/>
    <cellStyle name="20% - Accent2 4 2 3 2 2 5 2" xfId="27061"/>
    <cellStyle name="20% - Accent2 4 2 3 2 2 5 3" xfId="27062"/>
    <cellStyle name="20% - Accent2 4 2 3 2 2 6" xfId="27063"/>
    <cellStyle name="20% - Accent2 4 2 3 2 2 6 2" xfId="27064"/>
    <cellStyle name="20% - Accent2 4 2 3 2 2 6 3" xfId="27065"/>
    <cellStyle name="20% - Accent2 4 2 3 2 2 7" xfId="27066"/>
    <cellStyle name="20% - Accent2 4 2 3 2 2 7 2" xfId="27067"/>
    <cellStyle name="20% - Accent2 4 2 3 2 2 8" xfId="27068"/>
    <cellStyle name="20% - Accent2 4 2 3 2 2 9" xfId="27069"/>
    <cellStyle name="20% - Accent2 4 2 3 2 3" xfId="27070"/>
    <cellStyle name="20% - Accent2 4 2 3 2 3 2" xfId="27071"/>
    <cellStyle name="20% - Accent2 4 2 3 2 3 2 2" xfId="27072"/>
    <cellStyle name="20% - Accent2 4 2 3 2 3 2 3" xfId="27073"/>
    <cellStyle name="20% - Accent2 4 2 3 2 3 3" xfId="27074"/>
    <cellStyle name="20% - Accent2 4 2 3 2 3 3 2" xfId="27075"/>
    <cellStyle name="20% - Accent2 4 2 3 2 3 3 3" xfId="27076"/>
    <cellStyle name="20% - Accent2 4 2 3 2 3 4" xfId="27077"/>
    <cellStyle name="20% - Accent2 4 2 3 2 3 4 2" xfId="27078"/>
    <cellStyle name="20% - Accent2 4 2 3 2 3 5" xfId="27079"/>
    <cellStyle name="20% - Accent2 4 2 3 2 3 6" xfId="27080"/>
    <cellStyle name="20% - Accent2 4 2 3 2 4" xfId="27081"/>
    <cellStyle name="20% - Accent2 4 2 3 2 4 2" xfId="27082"/>
    <cellStyle name="20% - Accent2 4 2 3 2 4 2 2" xfId="27083"/>
    <cellStyle name="20% - Accent2 4 2 3 2 4 2 3" xfId="27084"/>
    <cellStyle name="20% - Accent2 4 2 3 2 4 3" xfId="27085"/>
    <cellStyle name="20% - Accent2 4 2 3 2 4 3 2" xfId="27086"/>
    <cellStyle name="20% - Accent2 4 2 3 2 4 3 3" xfId="27087"/>
    <cellStyle name="20% - Accent2 4 2 3 2 4 4" xfId="27088"/>
    <cellStyle name="20% - Accent2 4 2 3 2 4 4 2" xfId="27089"/>
    <cellStyle name="20% - Accent2 4 2 3 2 4 5" xfId="27090"/>
    <cellStyle name="20% - Accent2 4 2 3 2 4 6" xfId="27091"/>
    <cellStyle name="20% - Accent2 4 2 3 2 5" xfId="27092"/>
    <cellStyle name="20% - Accent2 4 2 3 2 5 2" xfId="27093"/>
    <cellStyle name="20% - Accent2 4 2 3 2 5 2 2" xfId="27094"/>
    <cellStyle name="20% - Accent2 4 2 3 2 5 2 3" xfId="27095"/>
    <cellStyle name="20% - Accent2 4 2 3 2 5 3" xfId="27096"/>
    <cellStyle name="20% - Accent2 4 2 3 2 5 3 2" xfId="27097"/>
    <cellStyle name="20% - Accent2 4 2 3 2 5 4" xfId="27098"/>
    <cellStyle name="20% - Accent2 4 2 3 2 5 5" xfId="27099"/>
    <cellStyle name="20% - Accent2 4 2 3 2 6" xfId="27100"/>
    <cellStyle name="20% - Accent2 4 2 3 2 6 2" xfId="27101"/>
    <cellStyle name="20% - Accent2 4 2 3 2 6 3" xfId="27102"/>
    <cellStyle name="20% - Accent2 4 2 3 2 7" xfId="27103"/>
    <cellStyle name="20% - Accent2 4 2 3 2 7 2" xfId="27104"/>
    <cellStyle name="20% - Accent2 4 2 3 2 7 3" xfId="27105"/>
    <cellStyle name="20% - Accent2 4 2 3 2 8" xfId="27106"/>
    <cellStyle name="20% - Accent2 4 2 3 2 8 2" xfId="27107"/>
    <cellStyle name="20% - Accent2 4 2 3 2 9" xfId="27108"/>
    <cellStyle name="20% - Accent2 4 2 3 2_SCH J-3" xfId="1194"/>
    <cellStyle name="20% - Accent2 4 2 3 3" xfId="1195"/>
    <cellStyle name="20% - Accent2 4 2 3 3 2" xfId="27109"/>
    <cellStyle name="20% - Accent2 4 2 3 3 2 2" xfId="27110"/>
    <cellStyle name="20% - Accent2 4 2 3 3 2 2 2" xfId="27111"/>
    <cellStyle name="20% - Accent2 4 2 3 3 2 2 3" xfId="27112"/>
    <cellStyle name="20% - Accent2 4 2 3 3 2 3" xfId="27113"/>
    <cellStyle name="20% - Accent2 4 2 3 3 2 3 2" xfId="27114"/>
    <cellStyle name="20% - Accent2 4 2 3 3 2 3 3" xfId="27115"/>
    <cellStyle name="20% - Accent2 4 2 3 3 2 4" xfId="27116"/>
    <cellStyle name="20% - Accent2 4 2 3 3 2 4 2" xfId="27117"/>
    <cellStyle name="20% - Accent2 4 2 3 3 2 5" xfId="27118"/>
    <cellStyle name="20% - Accent2 4 2 3 3 2 6" xfId="27119"/>
    <cellStyle name="20% - Accent2 4 2 3 3 3" xfId="27120"/>
    <cellStyle name="20% - Accent2 4 2 3 3 3 2" xfId="27121"/>
    <cellStyle name="20% - Accent2 4 2 3 3 3 2 2" xfId="27122"/>
    <cellStyle name="20% - Accent2 4 2 3 3 3 2 3" xfId="27123"/>
    <cellStyle name="20% - Accent2 4 2 3 3 3 3" xfId="27124"/>
    <cellStyle name="20% - Accent2 4 2 3 3 3 3 2" xfId="27125"/>
    <cellStyle name="20% - Accent2 4 2 3 3 3 3 3" xfId="27126"/>
    <cellStyle name="20% - Accent2 4 2 3 3 3 4" xfId="27127"/>
    <cellStyle name="20% - Accent2 4 2 3 3 3 4 2" xfId="27128"/>
    <cellStyle name="20% - Accent2 4 2 3 3 3 5" xfId="27129"/>
    <cellStyle name="20% - Accent2 4 2 3 3 3 6" xfId="27130"/>
    <cellStyle name="20% - Accent2 4 2 3 3 4" xfId="27131"/>
    <cellStyle name="20% - Accent2 4 2 3 3 4 2" xfId="27132"/>
    <cellStyle name="20% - Accent2 4 2 3 3 4 2 2" xfId="27133"/>
    <cellStyle name="20% - Accent2 4 2 3 3 4 2 3" xfId="27134"/>
    <cellStyle name="20% - Accent2 4 2 3 3 4 3" xfId="27135"/>
    <cellStyle name="20% - Accent2 4 2 3 3 4 3 2" xfId="27136"/>
    <cellStyle name="20% - Accent2 4 2 3 3 4 4" xfId="27137"/>
    <cellStyle name="20% - Accent2 4 2 3 3 4 5" xfId="27138"/>
    <cellStyle name="20% - Accent2 4 2 3 3 5" xfId="27139"/>
    <cellStyle name="20% - Accent2 4 2 3 3 5 2" xfId="27140"/>
    <cellStyle name="20% - Accent2 4 2 3 3 5 3" xfId="27141"/>
    <cellStyle name="20% - Accent2 4 2 3 3 6" xfId="27142"/>
    <cellStyle name="20% - Accent2 4 2 3 3 6 2" xfId="27143"/>
    <cellStyle name="20% - Accent2 4 2 3 3 6 3" xfId="27144"/>
    <cellStyle name="20% - Accent2 4 2 3 3 7" xfId="27145"/>
    <cellStyle name="20% - Accent2 4 2 3 3 7 2" xfId="27146"/>
    <cellStyle name="20% - Accent2 4 2 3 3 8" xfId="27147"/>
    <cellStyle name="20% - Accent2 4 2 3 3 9" xfId="27148"/>
    <cellStyle name="20% - Accent2 4 2 3 4" xfId="27149"/>
    <cellStyle name="20% - Accent2 4 2 3 4 2" xfId="27150"/>
    <cellStyle name="20% - Accent2 4 2 3 4 2 2" xfId="27151"/>
    <cellStyle name="20% - Accent2 4 2 3 4 2 2 2" xfId="27152"/>
    <cellStyle name="20% - Accent2 4 2 3 4 2 2 3" xfId="27153"/>
    <cellStyle name="20% - Accent2 4 2 3 4 2 3" xfId="27154"/>
    <cellStyle name="20% - Accent2 4 2 3 4 2 3 2" xfId="27155"/>
    <cellStyle name="20% - Accent2 4 2 3 4 2 3 3" xfId="27156"/>
    <cellStyle name="20% - Accent2 4 2 3 4 2 4" xfId="27157"/>
    <cellStyle name="20% - Accent2 4 2 3 4 2 4 2" xfId="27158"/>
    <cellStyle name="20% - Accent2 4 2 3 4 2 5" xfId="27159"/>
    <cellStyle name="20% - Accent2 4 2 3 4 2 6" xfId="27160"/>
    <cellStyle name="20% - Accent2 4 2 3 4 3" xfId="27161"/>
    <cellStyle name="20% - Accent2 4 2 3 4 3 2" xfId="27162"/>
    <cellStyle name="20% - Accent2 4 2 3 4 3 2 2" xfId="27163"/>
    <cellStyle name="20% - Accent2 4 2 3 4 3 2 3" xfId="27164"/>
    <cellStyle name="20% - Accent2 4 2 3 4 3 3" xfId="27165"/>
    <cellStyle name="20% - Accent2 4 2 3 4 3 3 2" xfId="27166"/>
    <cellStyle name="20% - Accent2 4 2 3 4 3 3 3" xfId="27167"/>
    <cellStyle name="20% - Accent2 4 2 3 4 3 4" xfId="27168"/>
    <cellStyle name="20% - Accent2 4 2 3 4 3 4 2" xfId="27169"/>
    <cellStyle name="20% - Accent2 4 2 3 4 3 5" xfId="27170"/>
    <cellStyle name="20% - Accent2 4 2 3 4 3 6" xfId="27171"/>
    <cellStyle name="20% - Accent2 4 2 3 4 4" xfId="27172"/>
    <cellStyle name="20% - Accent2 4 2 3 4 4 2" xfId="27173"/>
    <cellStyle name="20% - Accent2 4 2 3 4 4 2 2" xfId="27174"/>
    <cellStyle name="20% - Accent2 4 2 3 4 4 2 3" xfId="27175"/>
    <cellStyle name="20% - Accent2 4 2 3 4 4 3" xfId="27176"/>
    <cellStyle name="20% - Accent2 4 2 3 4 4 3 2" xfId="27177"/>
    <cellStyle name="20% - Accent2 4 2 3 4 4 4" xfId="27178"/>
    <cellStyle name="20% - Accent2 4 2 3 4 4 5" xfId="27179"/>
    <cellStyle name="20% - Accent2 4 2 3 4 5" xfId="27180"/>
    <cellStyle name="20% - Accent2 4 2 3 4 5 2" xfId="27181"/>
    <cellStyle name="20% - Accent2 4 2 3 4 5 3" xfId="27182"/>
    <cellStyle name="20% - Accent2 4 2 3 4 6" xfId="27183"/>
    <cellStyle name="20% - Accent2 4 2 3 4 6 2" xfId="27184"/>
    <cellStyle name="20% - Accent2 4 2 3 4 6 3" xfId="27185"/>
    <cellStyle name="20% - Accent2 4 2 3 4 7" xfId="27186"/>
    <cellStyle name="20% - Accent2 4 2 3 4 7 2" xfId="27187"/>
    <cellStyle name="20% - Accent2 4 2 3 4 8" xfId="27188"/>
    <cellStyle name="20% - Accent2 4 2 3 4 9" xfId="27189"/>
    <cellStyle name="20% - Accent2 4 2 3 5" xfId="27190"/>
    <cellStyle name="20% - Accent2 4 2 3 5 2" xfId="27191"/>
    <cellStyle name="20% - Accent2 4 2 3 5 2 2" xfId="27192"/>
    <cellStyle name="20% - Accent2 4 2 3 5 2 3" xfId="27193"/>
    <cellStyle name="20% - Accent2 4 2 3 5 3" xfId="27194"/>
    <cellStyle name="20% - Accent2 4 2 3 5 3 2" xfId="27195"/>
    <cellStyle name="20% - Accent2 4 2 3 5 3 3" xfId="27196"/>
    <cellStyle name="20% - Accent2 4 2 3 5 4" xfId="27197"/>
    <cellStyle name="20% - Accent2 4 2 3 5 4 2" xfId="27198"/>
    <cellStyle name="20% - Accent2 4 2 3 5 5" xfId="27199"/>
    <cellStyle name="20% - Accent2 4 2 3 5 6" xfId="27200"/>
    <cellStyle name="20% - Accent2 4 2 3 6" xfId="27201"/>
    <cellStyle name="20% - Accent2 4 2 3 6 2" xfId="27202"/>
    <cellStyle name="20% - Accent2 4 2 3 6 2 2" xfId="27203"/>
    <cellStyle name="20% - Accent2 4 2 3 6 2 3" xfId="27204"/>
    <cellStyle name="20% - Accent2 4 2 3 6 3" xfId="27205"/>
    <cellStyle name="20% - Accent2 4 2 3 6 3 2" xfId="27206"/>
    <cellStyle name="20% - Accent2 4 2 3 6 3 3" xfId="27207"/>
    <cellStyle name="20% - Accent2 4 2 3 6 4" xfId="27208"/>
    <cellStyle name="20% - Accent2 4 2 3 6 4 2" xfId="27209"/>
    <cellStyle name="20% - Accent2 4 2 3 6 5" xfId="27210"/>
    <cellStyle name="20% - Accent2 4 2 3 6 6" xfId="27211"/>
    <cellStyle name="20% - Accent2 4 2 3 7" xfId="27212"/>
    <cellStyle name="20% - Accent2 4 2 3 7 2" xfId="27213"/>
    <cellStyle name="20% - Accent2 4 2 3 7 2 2" xfId="27214"/>
    <cellStyle name="20% - Accent2 4 2 3 7 2 3" xfId="27215"/>
    <cellStyle name="20% - Accent2 4 2 3 7 3" xfId="27216"/>
    <cellStyle name="20% - Accent2 4 2 3 7 3 2" xfId="27217"/>
    <cellStyle name="20% - Accent2 4 2 3 7 4" xfId="27218"/>
    <cellStyle name="20% - Accent2 4 2 3 7 5" xfId="27219"/>
    <cellStyle name="20% - Accent2 4 2 3 8" xfId="27220"/>
    <cellStyle name="20% - Accent2 4 2 3 8 2" xfId="27221"/>
    <cellStyle name="20% - Accent2 4 2 3 8 3" xfId="27222"/>
    <cellStyle name="20% - Accent2 4 2 3 9" xfId="27223"/>
    <cellStyle name="20% - Accent2 4 2 3 9 2" xfId="27224"/>
    <cellStyle name="20% - Accent2 4 2 3 9 3" xfId="27225"/>
    <cellStyle name="20% - Accent2 4 2 3_SCH J-3" xfId="1196"/>
    <cellStyle name="20% - Accent2 4 2 4" xfId="1197"/>
    <cellStyle name="20% - Accent2 4 2 4 10" xfId="27226"/>
    <cellStyle name="20% - Accent2 4 2 4 2" xfId="1198"/>
    <cellStyle name="20% - Accent2 4 2 4 2 2" xfId="27227"/>
    <cellStyle name="20% - Accent2 4 2 4 2 2 2" xfId="27228"/>
    <cellStyle name="20% - Accent2 4 2 4 2 2 2 2" xfId="27229"/>
    <cellStyle name="20% - Accent2 4 2 4 2 2 2 3" xfId="27230"/>
    <cellStyle name="20% - Accent2 4 2 4 2 2 3" xfId="27231"/>
    <cellStyle name="20% - Accent2 4 2 4 2 2 3 2" xfId="27232"/>
    <cellStyle name="20% - Accent2 4 2 4 2 2 3 3" xfId="27233"/>
    <cellStyle name="20% - Accent2 4 2 4 2 2 4" xfId="27234"/>
    <cellStyle name="20% - Accent2 4 2 4 2 2 4 2" xfId="27235"/>
    <cellStyle name="20% - Accent2 4 2 4 2 2 5" xfId="27236"/>
    <cellStyle name="20% - Accent2 4 2 4 2 2 6" xfId="27237"/>
    <cellStyle name="20% - Accent2 4 2 4 2 3" xfId="27238"/>
    <cellStyle name="20% - Accent2 4 2 4 2 3 2" xfId="27239"/>
    <cellStyle name="20% - Accent2 4 2 4 2 3 2 2" xfId="27240"/>
    <cellStyle name="20% - Accent2 4 2 4 2 3 2 3" xfId="27241"/>
    <cellStyle name="20% - Accent2 4 2 4 2 3 3" xfId="27242"/>
    <cellStyle name="20% - Accent2 4 2 4 2 3 3 2" xfId="27243"/>
    <cellStyle name="20% - Accent2 4 2 4 2 3 3 3" xfId="27244"/>
    <cellStyle name="20% - Accent2 4 2 4 2 3 4" xfId="27245"/>
    <cellStyle name="20% - Accent2 4 2 4 2 3 4 2" xfId="27246"/>
    <cellStyle name="20% - Accent2 4 2 4 2 3 5" xfId="27247"/>
    <cellStyle name="20% - Accent2 4 2 4 2 3 6" xfId="27248"/>
    <cellStyle name="20% - Accent2 4 2 4 2 4" xfId="27249"/>
    <cellStyle name="20% - Accent2 4 2 4 2 4 2" xfId="27250"/>
    <cellStyle name="20% - Accent2 4 2 4 2 4 2 2" xfId="27251"/>
    <cellStyle name="20% - Accent2 4 2 4 2 4 2 3" xfId="27252"/>
    <cellStyle name="20% - Accent2 4 2 4 2 4 3" xfId="27253"/>
    <cellStyle name="20% - Accent2 4 2 4 2 4 3 2" xfId="27254"/>
    <cellStyle name="20% - Accent2 4 2 4 2 4 4" xfId="27255"/>
    <cellStyle name="20% - Accent2 4 2 4 2 4 5" xfId="27256"/>
    <cellStyle name="20% - Accent2 4 2 4 2 5" xfId="27257"/>
    <cellStyle name="20% - Accent2 4 2 4 2 5 2" xfId="27258"/>
    <cellStyle name="20% - Accent2 4 2 4 2 5 3" xfId="27259"/>
    <cellStyle name="20% - Accent2 4 2 4 2 6" xfId="27260"/>
    <cellStyle name="20% - Accent2 4 2 4 2 6 2" xfId="27261"/>
    <cellStyle name="20% - Accent2 4 2 4 2 6 3" xfId="27262"/>
    <cellStyle name="20% - Accent2 4 2 4 2 7" xfId="27263"/>
    <cellStyle name="20% - Accent2 4 2 4 2 7 2" xfId="27264"/>
    <cellStyle name="20% - Accent2 4 2 4 2 8" xfId="27265"/>
    <cellStyle name="20% - Accent2 4 2 4 2 9" xfId="27266"/>
    <cellStyle name="20% - Accent2 4 2 4 3" xfId="27267"/>
    <cellStyle name="20% - Accent2 4 2 4 3 2" xfId="27268"/>
    <cellStyle name="20% - Accent2 4 2 4 3 2 2" xfId="27269"/>
    <cellStyle name="20% - Accent2 4 2 4 3 2 3" xfId="27270"/>
    <cellStyle name="20% - Accent2 4 2 4 3 3" xfId="27271"/>
    <cellStyle name="20% - Accent2 4 2 4 3 3 2" xfId="27272"/>
    <cellStyle name="20% - Accent2 4 2 4 3 3 3" xfId="27273"/>
    <cellStyle name="20% - Accent2 4 2 4 3 4" xfId="27274"/>
    <cellStyle name="20% - Accent2 4 2 4 3 4 2" xfId="27275"/>
    <cellStyle name="20% - Accent2 4 2 4 3 5" xfId="27276"/>
    <cellStyle name="20% - Accent2 4 2 4 3 6" xfId="27277"/>
    <cellStyle name="20% - Accent2 4 2 4 4" xfId="27278"/>
    <cellStyle name="20% - Accent2 4 2 4 4 2" xfId="27279"/>
    <cellStyle name="20% - Accent2 4 2 4 4 2 2" xfId="27280"/>
    <cellStyle name="20% - Accent2 4 2 4 4 2 3" xfId="27281"/>
    <cellStyle name="20% - Accent2 4 2 4 4 3" xfId="27282"/>
    <cellStyle name="20% - Accent2 4 2 4 4 3 2" xfId="27283"/>
    <cellStyle name="20% - Accent2 4 2 4 4 3 3" xfId="27284"/>
    <cellStyle name="20% - Accent2 4 2 4 4 4" xfId="27285"/>
    <cellStyle name="20% - Accent2 4 2 4 4 4 2" xfId="27286"/>
    <cellStyle name="20% - Accent2 4 2 4 4 5" xfId="27287"/>
    <cellStyle name="20% - Accent2 4 2 4 4 6" xfId="27288"/>
    <cellStyle name="20% - Accent2 4 2 4 5" xfId="27289"/>
    <cellStyle name="20% - Accent2 4 2 4 5 2" xfId="27290"/>
    <cellStyle name="20% - Accent2 4 2 4 5 2 2" xfId="27291"/>
    <cellStyle name="20% - Accent2 4 2 4 5 2 3" xfId="27292"/>
    <cellStyle name="20% - Accent2 4 2 4 5 3" xfId="27293"/>
    <cellStyle name="20% - Accent2 4 2 4 5 3 2" xfId="27294"/>
    <cellStyle name="20% - Accent2 4 2 4 5 4" xfId="27295"/>
    <cellStyle name="20% - Accent2 4 2 4 5 5" xfId="27296"/>
    <cellStyle name="20% - Accent2 4 2 4 6" xfId="27297"/>
    <cellStyle name="20% - Accent2 4 2 4 6 2" xfId="27298"/>
    <cellStyle name="20% - Accent2 4 2 4 6 3" xfId="27299"/>
    <cellStyle name="20% - Accent2 4 2 4 7" xfId="27300"/>
    <cellStyle name="20% - Accent2 4 2 4 7 2" xfId="27301"/>
    <cellStyle name="20% - Accent2 4 2 4 7 3" xfId="27302"/>
    <cellStyle name="20% - Accent2 4 2 4 8" xfId="27303"/>
    <cellStyle name="20% - Accent2 4 2 4 8 2" xfId="27304"/>
    <cellStyle name="20% - Accent2 4 2 4 9" xfId="27305"/>
    <cellStyle name="20% - Accent2 4 2 4_SCH J-3" xfId="1199"/>
    <cellStyle name="20% - Accent2 4 2 5" xfId="1200"/>
    <cellStyle name="20% - Accent2 4 2 5 2" xfId="27306"/>
    <cellStyle name="20% - Accent2 4 2 5 2 2" xfId="27307"/>
    <cellStyle name="20% - Accent2 4 2 5 2 2 2" xfId="27308"/>
    <cellStyle name="20% - Accent2 4 2 5 2 2 3" xfId="27309"/>
    <cellStyle name="20% - Accent2 4 2 5 2 3" xfId="27310"/>
    <cellStyle name="20% - Accent2 4 2 5 2 3 2" xfId="27311"/>
    <cellStyle name="20% - Accent2 4 2 5 2 3 3" xfId="27312"/>
    <cellStyle name="20% - Accent2 4 2 5 2 4" xfId="27313"/>
    <cellStyle name="20% - Accent2 4 2 5 2 4 2" xfId="27314"/>
    <cellStyle name="20% - Accent2 4 2 5 2 5" xfId="27315"/>
    <cellStyle name="20% - Accent2 4 2 5 2 6" xfId="27316"/>
    <cellStyle name="20% - Accent2 4 2 5 3" xfId="27317"/>
    <cellStyle name="20% - Accent2 4 2 5 3 2" xfId="27318"/>
    <cellStyle name="20% - Accent2 4 2 5 3 2 2" xfId="27319"/>
    <cellStyle name="20% - Accent2 4 2 5 3 2 3" xfId="27320"/>
    <cellStyle name="20% - Accent2 4 2 5 3 3" xfId="27321"/>
    <cellStyle name="20% - Accent2 4 2 5 3 3 2" xfId="27322"/>
    <cellStyle name="20% - Accent2 4 2 5 3 3 3" xfId="27323"/>
    <cellStyle name="20% - Accent2 4 2 5 3 4" xfId="27324"/>
    <cellStyle name="20% - Accent2 4 2 5 3 4 2" xfId="27325"/>
    <cellStyle name="20% - Accent2 4 2 5 3 5" xfId="27326"/>
    <cellStyle name="20% - Accent2 4 2 5 3 6" xfId="27327"/>
    <cellStyle name="20% - Accent2 4 2 5 4" xfId="27328"/>
    <cellStyle name="20% - Accent2 4 2 5 4 2" xfId="27329"/>
    <cellStyle name="20% - Accent2 4 2 5 4 2 2" xfId="27330"/>
    <cellStyle name="20% - Accent2 4 2 5 4 2 3" xfId="27331"/>
    <cellStyle name="20% - Accent2 4 2 5 4 3" xfId="27332"/>
    <cellStyle name="20% - Accent2 4 2 5 4 3 2" xfId="27333"/>
    <cellStyle name="20% - Accent2 4 2 5 4 4" xfId="27334"/>
    <cellStyle name="20% - Accent2 4 2 5 4 5" xfId="27335"/>
    <cellStyle name="20% - Accent2 4 2 5 5" xfId="27336"/>
    <cellStyle name="20% - Accent2 4 2 5 5 2" xfId="27337"/>
    <cellStyle name="20% - Accent2 4 2 5 5 3" xfId="27338"/>
    <cellStyle name="20% - Accent2 4 2 5 6" xfId="27339"/>
    <cellStyle name="20% - Accent2 4 2 5 6 2" xfId="27340"/>
    <cellStyle name="20% - Accent2 4 2 5 6 3" xfId="27341"/>
    <cellStyle name="20% - Accent2 4 2 5 7" xfId="27342"/>
    <cellStyle name="20% - Accent2 4 2 5 7 2" xfId="27343"/>
    <cellStyle name="20% - Accent2 4 2 5 8" xfId="27344"/>
    <cellStyle name="20% - Accent2 4 2 5 9" xfId="27345"/>
    <cellStyle name="20% - Accent2 4 2 6" xfId="1201"/>
    <cellStyle name="20% - Accent2 4 2 6 2" xfId="27346"/>
    <cellStyle name="20% - Accent2 4 2 6 2 2" xfId="27347"/>
    <cellStyle name="20% - Accent2 4 2 6 2 2 2" xfId="27348"/>
    <cellStyle name="20% - Accent2 4 2 6 2 2 3" xfId="27349"/>
    <cellStyle name="20% - Accent2 4 2 6 2 3" xfId="27350"/>
    <cellStyle name="20% - Accent2 4 2 6 2 3 2" xfId="27351"/>
    <cellStyle name="20% - Accent2 4 2 6 2 3 3" xfId="27352"/>
    <cellStyle name="20% - Accent2 4 2 6 2 4" xfId="27353"/>
    <cellStyle name="20% - Accent2 4 2 6 2 4 2" xfId="27354"/>
    <cellStyle name="20% - Accent2 4 2 6 2 5" xfId="27355"/>
    <cellStyle name="20% - Accent2 4 2 6 2 6" xfId="27356"/>
    <cellStyle name="20% - Accent2 4 2 6 3" xfId="27357"/>
    <cellStyle name="20% - Accent2 4 2 6 3 2" xfId="27358"/>
    <cellStyle name="20% - Accent2 4 2 6 3 2 2" xfId="27359"/>
    <cellStyle name="20% - Accent2 4 2 6 3 2 3" xfId="27360"/>
    <cellStyle name="20% - Accent2 4 2 6 3 3" xfId="27361"/>
    <cellStyle name="20% - Accent2 4 2 6 3 3 2" xfId="27362"/>
    <cellStyle name="20% - Accent2 4 2 6 3 3 3" xfId="27363"/>
    <cellStyle name="20% - Accent2 4 2 6 3 4" xfId="27364"/>
    <cellStyle name="20% - Accent2 4 2 6 3 4 2" xfId="27365"/>
    <cellStyle name="20% - Accent2 4 2 6 3 5" xfId="27366"/>
    <cellStyle name="20% - Accent2 4 2 6 3 6" xfId="27367"/>
    <cellStyle name="20% - Accent2 4 2 6 4" xfId="27368"/>
    <cellStyle name="20% - Accent2 4 2 6 4 2" xfId="27369"/>
    <cellStyle name="20% - Accent2 4 2 6 4 2 2" xfId="27370"/>
    <cellStyle name="20% - Accent2 4 2 6 4 2 3" xfId="27371"/>
    <cellStyle name="20% - Accent2 4 2 6 4 3" xfId="27372"/>
    <cellStyle name="20% - Accent2 4 2 6 4 3 2" xfId="27373"/>
    <cellStyle name="20% - Accent2 4 2 6 4 4" xfId="27374"/>
    <cellStyle name="20% - Accent2 4 2 6 4 5" xfId="27375"/>
    <cellStyle name="20% - Accent2 4 2 6 5" xfId="27376"/>
    <cellStyle name="20% - Accent2 4 2 6 5 2" xfId="27377"/>
    <cellStyle name="20% - Accent2 4 2 6 5 3" xfId="27378"/>
    <cellStyle name="20% - Accent2 4 2 6 6" xfId="27379"/>
    <cellStyle name="20% - Accent2 4 2 6 6 2" xfId="27380"/>
    <cellStyle name="20% - Accent2 4 2 6 6 3" xfId="27381"/>
    <cellStyle name="20% - Accent2 4 2 6 7" xfId="27382"/>
    <cellStyle name="20% - Accent2 4 2 6 7 2" xfId="27383"/>
    <cellStyle name="20% - Accent2 4 2 6 8" xfId="27384"/>
    <cellStyle name="20% - Accent2 4 2 6 9" xfId="27385"/>
    <cellStyle name="20% - Accent2 4 2 7" xfId="27386"/>
    <cellStyle name="20% - Accent2 4 2 7 2" xfId="27387"/>
    <cellStyle name="20% - Accent2 4 2 7 2 2" xfId="27388"/>
    <cellStyle name="20% - Accent2 4 2 7 2 3" xfId="27389"/>
    <cellStyle name="20% - Accent2 4 2 7 3" xfId="27390"/>
    <cellStyle name="20% - Accent2 4 2 7 3 2" xfId="27391"/>
    <cellStyle name="20% - Accent2 4 2 7 3 3" xfId="27392"/>
    <cellStyle name="20% - Accent2 4 2 7 4" xfId="27393"/>
    <cellStyle name="20% - Accent2 4 2 7 4 2" xfId="27394"/>
    <cellStyle name="20% - Accent2 4 2 7 5" xfId="27395"/>
    <cellStyle name="20% - Accent2 4 2 7 6" xfId="27396"/>
    <cellStyle name="20% - Accent2 4 2 8" xfId="27397"/>
    <cellStyle name="20% - Accent2 4 2 8 2" xfId="27398"/>
    <cellStyle name="20% - Accent2 4 2 8 2 2" xfId="27399"/>
    <cellStyle name="20% - Accent2 4 2 8 2 3" xfId="27400"/>
    <cellStyle name="20% - Accent2 4 2 8 3" xfId="27401"/>
    <cellStyle name="20% - Accent2 4 2 8 3 2" xfId="27402"/>
    <cellStyle name="20% - Accent2 4 2 8 3 3" xfId="27403"/>
    <cellStyle name="20% - Accent2 4 2 8 4" xfId="27404"/>
    <cellStyle name="20% - Accent2 4 2 8 4 2" xfId="27405"/>
    <cellStyle name="20% - Accent2 4 2 8 5" xfId="27406"/>
    <cellStyle name="20% - Accent2 4 2 8 6" xfId="27407"/>
    <cellStyle name="20% - Accent2 4 2 9" xfId="27408"/>
    <cellStyle name="20% - Accent2 4 2 9 2" xfId="27409"/>
    <cellStyle name="20% - Accent2 4 2 9 2 2" xfId="27410"/>
    <cellStyle name="20% - Accent2 4 2 9 2 3" xfId="27411"/>
    <cellStyle name="20% - Accent2 4 2 9 3" xfId="27412"/>
    <cellStyle name="20% - Accent2 4 2 9 3 2" xfId="27413"/>
    <cellStyle name="20% - Accent2 4 2 9 4" xfId="27414"/>
    <cellStyle name="20% - Accent2 4 2 9 5" xfId="27415"/>
    <cellStyle name="20% - Accent2 4 2_SCH J-3" xfId="1202"/>
    <cellStyle name="20% - Accent2 4 3" xfId="1203"/>
    <cellStyle name="20% - Accent2 4 3 10" xfId="27416"/>
    <cellStyle name="20% - Accent2 4 3 10 2" xfId="27417"/>
    <cellStyle name="20% - Accent2 4 3 10 3" xfId="27418"/>
    <cellStyle name="20% - Accent2 4 3 11" xfId="27419"/>
    <cellStyle name="20% - Accent2 4 3 11 2" xfId="27420"/>
    <cellStyle name="20% - Accent2 4 3 12" xfId="27421"/>
    <cellStyle name="20% - Accent2 4 3 13" xfId="27422"/>
    <cellStyle name="20% - Accent2 4 3 14" xfId="27423"/>
    <cellStyle name="20% - Accent2 4 3 2" xfId="1204"/>
    <cellStyle name="20% - Accent2 4 3 2 10" xfId="27424"/>
    <cellStyle name="20% - Accent2 4 3 2 10 2" xfId="27425"/>
    <cellStyle name="20% - Accent2 4 3 2 11" xfId="27426"/>
    <cellStyle name="20% - Accent2 4 3 2 12" xfId="27427"/>
    <cellStyle name="20% - Accent2 4 3 2 2" xfId="1205"/>
    <cellStyle name="20% - Accent2 4 3 2 2 10" xfId="27428"/>
    <cellStyle name="20% - Accent2 4 3 2 2 2" xfId="1206"/>
    <cellStyle name="20% - Accent2 4 3 2 2 2 2" xfId="27429"/>
    <cellStyle name="20% - Accent2 4 3 2 2 2 2 2" xfId="27430"/>
    <cellStyle name="20% - Accent2 4 3 2 2 2 2 2 2" xfId="27431"/>
    <cellStyle name="20% - Accent2 4 3 2 2 2 2 2 3" xfId="27432"/>
    <cellStyle name="20% - Accent2 4 3 2 2 2 2 3" xfId="27433"/>
    <cellStyle name="20% - Accent2 4 3 2 2 2 2 3 2" xfId="27434"/>
    <cellStyle name="20% - Accent2 4 3 2 2 2 2 3 3" xfId="27435"/>
    <cellStyle name="20% - Accent2 4 3 2 2 2 2 4" xfId="27436"/>
    <cellStyle name="20% - Accent2 4 3 2 2 2 2 4 2" xfId="27437"/>
    <cellStyle name="20% - Accent2 4 3 2 2 2 2 5" xfId="27438"/>
    <cellStyle name="20% - Accent2 4 3 2 2 2 2 6" xfId="27439"/>
    <cellStyle name="20% - Accent2 4 3 2 2 2 3" xfId="27440"/>
    <cellStyle name="20% - Accent2 4 3 2 2 2 3 2" xfId="27441"/>
    <cellStyle name="20% - Accent2 4 3 2 2 2 3 2 2" xfId="27442"/>
    <cellStyle name="20% - Accent2 4 3 2 2 2 3 2 3" xfId="27443"/>
    <cellStyle name="20% - Accent2 4 3 2 2 2 3 3" xfId="27444"/>
    <cellStyle name="20% - Accent2 4 3 2 2 2 3 3 2" xfId="27445"/>
    <cellStyle name="20% - Accent2 4 3 2 2 2 3 3 3" xfId="27446"/>
    <cellStyle name="20% - Accent2 4 3 2 2 2 3 4" xfId="27447"/>
    <cellStyle name="20% - Accent2 4 3 2 2 2 3 4 2" xfId="27448"/>
    <cellStyle name="20% - Accent2 4 3 2 2 2 3 5" xfId="27449"/>
    <cellStyle name="20% - Accent2 4 3 2 2 2 3 6" xfId="27450"/>
    <cellStyle name="20% - Accent2 4 3 2 2 2 4" xfId="27451"/>
    <cellStyle name="20% - Accent2 4 3 2 2 2 4 2" xfId="27452"/>
    <cellStyle name="20% - Accent2 4 3 2 2 2 4 2 2" xfId="27453"/>
    <cellStyle name="20% - Accent2 4 3 2 2 2 4 2 3" xfId="27454"/>
    <cellStyle name="20% - Accent2 4 3 2 2 2 4 3" xfId="27455"/>
    <cellStyle name="20% - Accent2 4 3 2 2 2 4 3 2" xfId="27456"/>
    <cellStyle name="20% - Accent2 4 3 2 2 2 4 4" xfId="27457"/>
    <cellStyle name="20% - Accent2 4 3 2 2 2 4 5" xfId="27458"/>
    <cellStyle name="20% - Accent2 4 3 2 2 2 5" xfId="27459"/>
    <cellStyle name="20% - Accent2 4 3 2 2 2 5 2" xfId="27460"/>
    <cellStyle name="20% - Accent2 4 3 2 2 2 5 3" xfId="27461"/>
    <cellStyle name="20% - Accent2 4 3 2 2 2 6" xfId="27462"/>
    <cellStyle name="20% - Accent2 4 3 2 2 2 6 2" xfId="27463"/>
    <cellStyle name="20% - Accent2 4 3 2 2 2 6 3" xfId="27464"/>
    <cellStyle name="20% - Accent2 4 3 2 2 2 7" xfId="27465"/>
    <cellStyle name="20% - Accent2 4 3 2 2 2 7 2" xfId="27466"/>
    <cellStyle name="20% - Accent2 4 3 2 2 2 8" xfId="27467"/>
    <cellStyle name="20% - Accent2 4 3 2 2 2 9" xfId="27468"/>
    <cellStyle name="20% - Accent2 4 3 2 2 3" xfId="27469"/>
    <cellStyle name="20% - Accent2 4 3 2 2 3 2" xfId="27470"/>
    <cellStyle name="20% - Accent2 4 3 2 2 3 2 2" xfId="27471"/>
    <cellStyle name="20% - Accent2 4 3 2 2 3 2 3" xfId="27472"/>
    <cellStyle name="20% - Accent2 4 3 2 2 3 3" xfId="27473"/>
    <cellStyle name="20% - Accent2 4 3 2 2 3 3 2" xfId="27474"/>
    <cellStyle name="20% - Accent2 4 3 2 2 3 3 3" xfId="27475"/>
    <cellStyle name="20% - Accent2 4 3 2 2 3 4" xfId="27476"/>
    <cellStyle name="20% - Accent2 4 3 2 2 3 4 2" xfId="27477"/>
    <cellStyle name="20% - Accent2 4 3 2 2 3 5" xfId="27478"/>
    <cellStyle name="20% - Accent2 4 3 2 2 3 6" xfId="27479"/>
    <cellStyle name="20% - Accent2 4 3 2 2 4" xfId="27480"/>
    <cellStyle name="20% - Accent2 4 3 2 2 4 2" xfId="27481"/>
    <cellStyle name="20% - Accent2 4 3 2 2 4 2 2" xfId="27482"/>
    <cellStyle name="20% - Accent2 4 3 2 2 4 2 3" xfId="27483"/>
    <cellStyle name="20% - Accent2 4 3 2 2 4 3" xfId="27484"/>
    <cellStyle name="20% - Accent2 4 3 2 2 4 3 2" xfId="27485"/>
    <cellStyle name="20% - Accent2 4 3 2 2 4 3 3" xfId="27486"/>
    <cellStyle name="20% - Accent2 4 3 2 2 4 4" xfId="27487"/>
    <cellStyle name="20% - Accent2 4 3 2 2 4 4 2" xfId="27488"/>
    <cellStyle name="20% - Accent2 4 3 2 2 4 5" xfId="27489"/>
    <cellStyle name="20% - Accent2 4 3 2 2 4 6" xfId="27490"/>
    <cellStyle name="20% - Accent2 4 3 2 2 5" xfId="27491"/>
    <cellStyle name="20% - Accent2 4 3 2 2 5 2" xfId="27492"/>
    <cellStyle name="20% - Accent2 4 3 2 2 5 2 2" xfId="27493"/>
    <cellStyle name="20% - Accent2 4 3 2 2 5 2 3" xfId="27494"/>
    <cellStyle name="20% - Accent2 4 3 2 2 5 3" xfId="27495"/>
    <cellStyle name="20% - Accent2 4 3 2 2 5 3 2" xfId="27496"/>
    <cellStyle name="20% - Accent2 4 3 2 2 5 4" xfId="27497"/>
    <cellStyle name="20% - Accent2 4 3 2 2 5 5" xfId="27498"/>
    <cellStyle name="20% - Accent2 4 3 2 2 6" xfId="27499"/>
    <cellStyle name="20% - Accent2 4 3 2 2 6 2" xfId="27500"/>
    <cellStyle name="20% - Accent2 4 3 2 2 6 3" xfId="27501"/>
    <cellStyle name="20% - Accent2 4 3 2 2 7" xfId="27502"/>
    <cellStyle name="20% - Accent2 4 3 2 2 7 2" xfId="27503"/>
    <cellStyle name="20% - Accent2 4 3 2 2 7 3" xfId="27504"/>
    <cellStyle name="20% - Accent2 4 3 2 2 8" xfId="27505"/>
    <cellStyle name="20% - Accent2 4 3 2 2 8 2" xfId="27506"/>
    <cellStyle name="20% - Accent2 4 3 2 2 9" xfId="27507"/>
    <cellStyle name="20% - Accent2 4 3 2 2_SCH J-3" xfId="1207"/>
    <cellStyle name="20% - Accent2 4 3 2 3" xfId="1208"/>
    <cellStyle name="20% - Accent2 4 3 2 3 2" xfId="27508"/>
    <cellStyle name="20% - Accent2 4 3 2 3 2 2" xfId="27509"/>
    <cellStyle name="20% - Accent2 4 3 2 3 2 2 2" xfId="27510"/>
    <cellStyle name="20% - Accent2 4 3 2 3 2 2 3" xfId="27511"/>
    <cellStyle name="20% - Accent2 4 3 2 3 2 3" xfId="27512"/>
    <cellStyle name="20% - Accent2 4 3 2 3 2 3 2" xfId="27513"/>
    <cellStyle name="20% - Accent2 4 3 2 3 2 3 3" xfId="27514"/>
    <cellStyle name="20% - Accent2 4 3 2 3 2 4" xfId="27515"/>
    <cellStyle name="20% - Accent2 4 3 2 3 2 4 2" xfId="27516"/>
    <cellStyle name="20% - Accent2 4 3 2 3 2 5" xfId="27517"/>
    <cellStyle name="20% - Accent2 4 3 2 3 2 6" xfId="27518"/>
    <cellStyle name="20% - Accent2 4 3 2 3 3" xfId="27519"/>
    <cellStyle name="20% - Accent2 4 3 2 3 3 2" xfId="27520"/>
    <cellStyle name="20% - Accent2 4 3 2 3 3 2 2" xfId="27521"/>
    <cellStyle name="20% - Accent2 4 3 2 3 3 2 3" xfId="27522"/>
    <cellStyle name="20% - Accent2 4 3 2 3 3 3" xfId="27523"/>
    <cellStyle name="20% - Accent2 4 3 2 3 3 3 2" xfId="27524"/>
    <cellStyle name="20% - Accent2 4 3 2 3 3 3 3" xfId="27525"/>
    <cellStyle name="20% - Accent2 4 3 2 3 3 4" xfId="27526"/>
    <cellStyle name="20% - Accent2 4 3 2 3 3 4 2" xfId="27527"/>
    <cellStyle name="20% - Accent2 4 3 2 3 3 5" xfId="27528"/>
    <cellStyle name="20% - Accent2 4 3 2 3 3 6" xfId="27529"/>
    <cellStyle name="20% - Accent2 4 3 2 3 4" xfId="27530"/>
    <cellStyle name="20% - Accent2 4 3 2 3 4 2" xfId="27531"/>
    <cellStyle name="20% - Accent2 4 3 2 3 4 2 2" xfId="27532"/>
    <cellStyle name="20% - Accent2 4 3 2 3 4 2 3" xfId="27533"/>
    <cellStyle name="20% - Accent2 4 3 2 3 4 3" xfId="27534"/>
    <cellStyle name="20% - Accent2 4 3 2 3 4 3 2" xfId="27535"/>
    <cellStyle name="20% - Accent2 4 3 2 3 4 4" xfId="27536"/>
    <cellStyle name="20% - Accent2 4 3 2 3 4 5" xfId="27537"/>
    <cellStyle name="20% - Accent2 4 3 2 3 5" xfId="27538"/>
    <cellStyle name="20% - Accent2 4 3 2 3 5 2" xfId="27539"/>
    <cellStyle name="20% - Accent2 4 3 2 3 5 3" xfId="27540"/>
    <cellStyle name="20% - Accent2 4 3 2 3 6" xfId="27541"/>
    <cellStyle name="20% - Accent2 4 3 2 3 6 2" xfId="27542"/>
    <cellStyle name="20% - Accent2 4 3 2 3 6 3" xfId="27543"/>
    <cellStyle name="20% - Accent2 4 3 2 3 7" xfId="27544"/>
    <cellStyle name="20% - Accent2 4 3 2 3 7 2" xfId="27545"/>
    <cellStyle name="20% - Accent2 4 3 2 3 8" xfId="27546"/>
    <cellStyle name="20% - Accent2 4 3 2 3 9" xfId="27547"/>
    <cellStyle name="20% - Accent2 4 3 2 4" xfId="27548"/>
    <cellStyle name="20% - Accent2 4 3 2 4 2" xfId="27549"/>
    <cellStyle name="20% - Accent2 4 3 2 4 2 2" xfId="27550"/>
    <cellStyle name="20% - Accent2 4 3 2 4 2 2 2" xfId="27551"/>
    <cellStyle name="20% - Accent2 4 3 2 4 2 2 3" xfId="27552"/>
    <cellStyle name="20% - Accent2 4 3 2 4 2 3" xfId="27553"/>
    <cellStyle name="20% - Accent2 4 3 2 4 2 3 2" xfId="27554"/>
    <cellStyle name="20% - Accent2 4 3 2 4 2 3 3" xfId="27555"/>
    <cellStyle name="20% - Accent2 4 3 2 4 2 4" xfId="27556"/>
    <cellStyle name="20% - Accent2 4 3 2 4 2 4 2" xfId="27557"/>
    <cellStyle name="20% - Accent2 4 3 2 4 2 5" xfId="27558"/>
    <cellStyle name="20% - Accent2 4 3 2 4 2 6" xfId="27559"/>
    <cellStyle name="20% - Accent2 4 3 2 4 3" xfId="27560"/>
    <cellStyle name="20% - Accent2 4 3 2 4 3 2" xfId="27561"/>
    <cellStyle name="20% - Accent2 4 3 2 4 3 2 2" xfId="27562"/>
    <cellStyle name="20% - Accent2 4 3 2 4 3 2 3" xfId="27563"/>
    <cellStyle name="20% - Accent2 4 3 2 4 3 3" xfId="27564"/>
    <cellStyle name="20% - Accent2 4 3 2 4 3 3 2" xfId="27565"/>
    <cellStyle name="20% - Accent2 4 3 2 4 3 3 3" xfId="27566"/>
    <cellStyle name="20% - Accent2 4 3 2 4 3 4" xfId="27567"/>
    <cellStyle name="20% - Accent2 4 3 2 4 3 4 2" xfId="27568"/>
    <cellStyle name="20% - Accent2 4 3 2 4 3 5" xfId="27569"/>
    <cellStyle name="20% - Accent2 4 3 2 4 3 6" xfId="27570"/>
    <cellStyle name="20% - Accent2 4 3 2 4 4" xfId="27571"/>
    <cellStyle name="20% - Accent2 4 3 2 4 4 2" xfId="27572"/>
    <cellStyle name="20% - Accent2 4 3 2 4 4 2 2" xfId="27573"/>
    <cellStyle name="20% - Accent2 4 3 2 4 4 2 3" xfId="27574"/>
    <cellStyle name="20% - Accent2 4 3 2 4 4 3" xfId="27575"/>
    <cellStyle name="20% - Accent2 4 3 2 4 4 3 2" xfId="27576"/>
    <cellStyle name="20% - Accent2 4 3 2 4 4 4" xfId="27577"/>
    <cellStyle name="20% - Accent2 4 3 2 4 4 5" xfId="27578"/>
    <cellStyle name="20% - Accent2 4 3 2 4 5" xfId="27579"/>
    <cellStyle name="20% - Accent2 4 3 2 4 5 2" xfId="27580"/>
    <cellStyle name="20% - Accent2 4 3 2 4 5 3" xfId="27581"/>
    <cellStyle name="20% - Accent2 4 3 2 4 6" xfId="27582"/>
    <cellStyle name="20% - Accent2 4 3 2 4 6 2" xfId="27583"/>
    <cellStyle name="20% - Accent2 4 3 2 4 6 3" xfId="27584"/>
    <cellStyle name="20% - Accent2 4 3 2 4 7" xfId="27585"/>
    <cellStyle name="20% - Accent2 4 3 2 4 7 2" xfId="27586"/>
    <cellStyle name="20% - Accent2 4 3 2 4 8" xfId="27587"/>
    <cellStyle name="20% - Accent2 4 3 2 4 9" xfId="27588"/>
    <cellStyle name="20% - Accent2 4 3 2 5" xfId="27589"/>
    <cellStyle name="20% - Accent2 4 3 2 5 2" xfId="27590"/>
    <cellStyle name="20% - Accent2 4 3 2 5 2 2" xfId="27591"/>
    <cellStyle name="20% - Accent2 4 3 2 5 2 3" xfId="27592"/>
    <cellStyle name="20% - Accent2 4 3 2 5 3" xfId="27593"/>
    <cellStyle name="20% - Accent2 4 3 2 5 3 2" xfId="27594"/>
    <cellStyle name="20% - Accent2 4 3 2 5 3 3" xfId="27595"/>
    <cellStyle name="20% - Accent2 4 3 2 5 4" xfId="27596"/>
    <cellStyle name="20% - Accent2 4 3 2 5 4 2" xfId="27597"/>
    <cellStyle name="20% - Accent2 4 3 2 5 5" xfId="27598"/>
    <cellStyle name="20% - Accent2 4 3 2 5 6" xfId="27599"/>
    <cellStyle name="20% - Accent2 4 3 2 6" xfId="27600"/>
    <cellStyle name="20% - Accent2 4 3 2 6 2" xfId="27601"/>
    <cellStyle name="20% - Accent2 4 3 2 6 2 2" xfId="27602"/>
    <cellStyle name="20% - Accent2 4 3 2 6 2 3" xfId="27603"/>
    <cellStyle name="20% - Accent2 4 3 2 6 3" xfId="27604"/>
    <cellStyle name="20% - Accent2 4 3 2 6 3 2" xfId="27605"/>
    <cellStyle name="20% - Accent2 4 3 2 6 3 3" xfId="27606"/>
    <cellStyle name="20% - Accent2 4 3 2 6 4" xfId="27607"/>
    <cellStyle name="20% - Accent2 4 3 2 6 4 2" xfId="27608"/>
    <cellStyle name="20% - Accent2 4 3 2 6 5" xfId="27609"/>
    <cellStyle name="20% - Accent2 4 3 2 6 6" xfId="27610"/>
    <cellStyle name="20% - Accent2 4 3 2 7" xfId="27611"/>
    <cellStyle name="20% - Accent2 4 3 2 7 2" xfId="27612"/>
    <cellStyle name="20% - Accent2 4 3 2 7 2 2" xfId="27613"/>
    <cellStyle name="20% - Accent2 4 3 2 7 2 3" xfId="27614"/>
    <cellStyle name="20% - Accent2 4 3 2 7 3" xfId="27615"/>
    <cellStyle name="20% - Accent2 4 3 2 7 3 2" xfId="27616"/>
    <cellStyle name="20% - Accent2 4 3 2 7 4" xfId="27617"/>
    <cellStyle name="20% - Accent2 4 3 2 7 5" xfId="27618"/>
    <cellStyle name="20% - Accent2 4 3 2 8" xfId="27619"/>
    <cellStyle name="20% - Accent2 4 3 2 8 2" xfId="27620"/>
    <cellStyle name="20% - Accent2 4 3 2 8 3" xfId="27621"/>
    <cellStyle name="20% - Accent2 4 3 2 9" xfId="27622"/>
    <cellStyle name="20% - Accent2 4 3 2 9 2" xfId="27623"/>
    <cellStyle name="20% - Accent2 4 3 2 9 3" xfId="27624"/>
    <cellStyle name="20% - Accent2 4 3 2_SCH J-3" xfId="1209"/>
    <cellStyle name="20% - Accent2 4 3 3" xfId="1210"/>
    <cellStyle name="20% - Accent2 4 3 3 10" xfId="27625"/>
    <cellStyle name="20% - Accent2 4 3 3 2" xfId="1211"/>
    <cellStyle name="20% - Accent2 4 3 3 2 2" xfId="27626"/>
    <cellStyle name="20% - Accent2 4 3 3 2 2 2" xfId="27627"/>
    <cellStyle name="20% - Accent2 4 3 3 2 2 2 2" xfId="27628"/>
    <cellStyle name="20% - Accent2 4 3 3 2 2 2 3" xfId="27629"/>
    <cellStyle name="20% - Accent2 4 3 3 2 2 3" xfId="27630"/>
    <cellStyle name="20% - Accent2 4 3 3 2 2 3 2" xfId="27631"/>
    <cellStyle name="20% - Accent2 4 3 3 2 2 3 3" xfId="27632"/>
    <cellStyle name="20% - Accent2 4 3 3 2 2 4" xfId="27633"/>
    <cellStyle name="20% - Accent2 4 3 3 2 2 4 2" xfId="27634"/>
    <cellStyle name="20% - Accent2 4 3 3 2 2 5" xfId="27635"/>
    <cellStyle name="20% - Accent2 4 3 3 2 2 6" xfId="27636"/>
    <cellStyle name="20% - Accent2 4 3 3 2 3" xfId="27637"/>
    <cellStyle name="20% - Accent2 4 3 3 2 3 2" xfId="27638"/>
    <cellStyle name="20% - Accent2 4 3 3 2 3 2 2" xfId="27639"/>
    <cellStyle name="20% - Accent2 4 3 3 2 3 2 3" xfId="27640"/>
    <cellStyle name="20% - Accent2 4 3 3 2 3 3" xfId="27641"/>
    <cellStyle name="20% - Accent2 4 3 3 2 3 3 2" xfId="27642"/>
    <cellStyle name="20% - Accent2 4 3 3 2 3 3 3" xfId="27643"/>
    <cellStyle name="20% - Accent2 4 3 3 2 3 4" xfId="27644"/>
    <cellStyle name="20% - Accent2 4 3 3 2 3 4 2" xfId="27645"/>
    <cellStyle name="20% - Accent2 4 3 3 2 3 5" xfId="27646"/>
    <cellStyle name="20% - Accent2 4 3 3 2 3 6" xfId="27647"/>
    <cellStyle name="20% - Accent2 4 3 3 2 4" xfId="27648"/>
    <cellStyle name="20% - Accent2 4 3 3 2 4 2" xfId="27649"/>
    <cellStyle name="20% - Accent2 4 3 3 2 4 2 2" xfId="27650"/>
    <cellStyle name="20% - Accent2 4 3 3 2 4 2 3" xfId="27651"/>
    <cellStyle name="20% - Accent2 4 3 3 2 4 3" xfId="27652"/>
    <cellStyle name="20% - Accent2 4 3 3 2 4 3 2" xfId="27653"/>
    <cellStyle name="20% - Accent2 4 3 3 2 4 4" xfId="27654"/>
    <cellStyle name="20% - Accent2 4 3 3 2 4 5" xfId="27655"/>
    <cellStyle name="20% - Accent2 4 3 3 2 5" xfId="27656"/>
    <cellStyle name="20% - Accent2 4 3 3 2 5 2" xfId="27657"/>
    <cellStyle name="20% - Accent2 4 3 3 2 5 3" xfId="27658"/>
    <cellStyle name="20% - Accent2 4 3 3 2 6" xfId="27659"/>
    <cellStyle name="20% - Accent2 4 3 3 2 6 2" xfId="27660"/>
    <cellStyle name="20% - Accent2 4 3 3 2 6 3" xfId="27661"/>
    <cellStyle name="20% - Accent2 4 3 3 2 7" xfId="27662"/>
    <cellStyle name="20% - Accent2 4 3 3 2 7 2" xfId="27663"/>
    <cellStyle name="20% - Accent2 4 3 3 2 8" xfId="27664"/>
    <cellStyle name="20% - Accent2 4 3 3 2 9" xfId="27665"/>
    <cellStyle name="20% - Accent2 4 3 3 3" xfId="27666"/>
    <cellStyle name="20% - Accent2 4 3 3 3 2" xfId="27667"/>
    <cellStyle name="20% - Accent2 4 3 3 3 2 2" xfId="27668"/>
    <cellStyle name="20% - Accent2 4 3 3 3 2 3" xfId="27669"/>
    <cellStyle name="20% - Accent2 4 3 3 3 3" xfId="27670"/>
    <cellStyle name="20% - Accent2 4 3 3 3 3 2" xfId="27671"/>
    <cellStyle name="20% - Accent2 4 3 3 3 3 3" xfId="27672"/>
    <cellStyle name="20% - Accent2 4 3 3 3 4" xfId="27673"/>
    <cellStyle name="20% - Accent2 4 3 3 3 4 2" xfId="27674"/>
    <cellStyle name="20% - Accent2 4 3 3 3 5" xfId="27675"/>
    <cellStyle name="20% - Accent2 4 3 3 3 6" xfId="27676"/>
    <cellStyle name="20% - Accent2 4 3 3 4" xfId="27677"/>
    <cellStyle name="20% - Accent2 4 3 3 4 2" xfId="27678"/>
    <cellStyle name="20% - Accent2 4 3 3 4 2 2" xfId="27679"/>
    <cellStyle name="20% - Accent2 4 3 3 4 2 3" xfId="27680"/>
    <cellStyle name="20% - Accent2 4 3 3 4 3" xfId="27681"/>
    <cellStyle name="20% - Accent2 4 3 3 4 3 2" xfId="27682"/>
    <cellStyle name="20% - Accent2 4 3 3 4 3 3" xfId="27683"/>
    <cellStyle name="20% - Accent2 4 3 3 4 4" xfId="27684"/>
    <cellStyle name="20% - Accent2 4 3 3 4 4 2" xfId="27685"/>
    <cellStyle name="20% - Accent2 4 3 3 4 5" xfId="27686"/>
    <cellStyle name="20% - Accent2 4 3 3 4 6" xfId="27687"/>
    <cellStyle name="20% - Accent2 4 3 3 5" xfId="27688"/>
    <cellStyle name="20% - Accent2 4 3 3 5 2" xfId="27689"/>
    <cellStyle name="20% - Accent2 4 3 3 5 2 2" xfId="27690"/>
    <cellStyle name="20% - Accent2 4 3 3 5 2 3" xfId="27691"/>
    <cellStyle name="20% - Accent2 4 3 3 5 3" xfId="27692"/>
    <cellStyle name="20% - Accent2 4 3 3 5 3 2" xfId="27693"/>
    <cellStyle name="20% - Accent2 4 3 3 5 4" xfId="27694"/>
    <cellStyle name="20% - Accent2 4 3 3 5 5" xfId="27695"/>
    <cellStyle name="20% - Accent2 4 3 3 6" xfId="27696"/>
    <cellStyle name="20% - Accent2 4 3 3 6 2" xfId="27697"/>
    <cellStyle name="20% - Accent2 4 3 3 6 3" xfId="27698"/>
    <cellStyle name="20% - Accent2 4 3 3 7" xfId="27699"/>
    <cellStyle name="20% - Accent2 4 3 3 7 2" xfId="27700"/>
    <cellStyle name="20% - Accent2 4 3 3 7 3" xfId="27701"/>
    <cellStyle name="20% - Accent2 4 3 3 8" xfId="27702"/>
    <cellStyle name="20% - Accent2 4 3 3 8 2" xfId="27703"/>
    <cellStyle name="20% - Accent2 4 3 3 9" xfId="27704"/>
    <cellStyle name="20% - Accent2 4 3 3_SCH J-3" xfId="1212"/>
    <cellStyle name="20% - Accent2 4 3 4" xfId="1213"/>
    <cellStyle name="20% - Accent2 4 3 4 2" xfId="27705"/>
    <cellStyle name="20% - Accent2 4 3 4 2 2" xfId="27706"/>
    <cellStyle name="20% - Accent2 4 3 4 2 2 2" xfId="27707"/>
    <cellStyle name="20% - Accent2 4 3 4 2 2 3" xfId="27708"/>
    <cellStyle name="20% - Accent2 4 3 4 2 3" xfId="27709"/>
    <cellStyle name="20% - Accent2 4 3 4 2 3 2" xfId="27710"/>
    <cellStyle name="20% - Accent2 4 3 4 2 3 3" xfId="27711"/>
    <cellStyle name="20% - Accent2 4 3 4 2 4" xfId="27712"/>
    <cellStyle name="20% - Accent2 4 3 4 2 4 2" xfId="27713"/>
    <cellStyle name="20% - Accent2 4 3 4 2 5" xfId="27714"/>
    <cellStyle name="20% - Accent2 4 3 4 2 6" xfId="27715"/>
    <cellStyle name="20% - Accent2 4 3 4 3" xfId="27716"/>
    <cellStyle name="20% - Accent2 4 3 4 3 2" xfId="27717"/>
    <cellStyle name="20% - Accent2 4 3 4 3 2 2" xfId="27718"/>
    <cellStyle name="20% - Accent2 4 3 4 3 2 3" xfId="27719"/>
    <cellStyle name="20% - Accent2 4 3 4 3 3" xfId="27720"/>
    <cellStyle name="20% - Accent2 4 3 4 3 3 2" xfId="27721"/>
    <cellStyle name="20% - Accent2 4 3 4 3 3 3" xfId="27722"/>
    <cellStyle name="20% - Accent2 4 3 4 3 4" xfId="27723"/>
    <cellStyle name="20% - Accent2 4 3 4 3 4 2" xfId="27724"/>
    <cellStyle name="20% - Accent2 4 3 4 3 5" xfId="27725"/>
    <cellStyle name="20% - Accent2 4 3 4 3 6" xfId="27726"/>
    <cellStyle name="20% - Accent2 4 3 4 4" xfId="27727"/>
    <cellStyle name="20% - Accent2 4 3 4 4 2" xfId="27728"/>
    <cellStyle name="20% - Accent2 4 3 4 4 2 2" xfId="27729"/>
    <cellStyle name="20% - Accent2 4 3 4 4 2 3" xfId="27730"/>
    <cellStyle name="20% - Accent2 4 3 4 4 3" xfId="27731"/>
    <cellStyle name="20% - Accent2 4 3 4 4 3 2" xfId="27732"/>
    <cellStyle name="20% - Accent2 4 3 4 4 4" xfId="27733"/>
    <cellStyle name="20% - Accent2 4 3 4 4 5" xfId="27734"/>
    <cellStyle name="20% - Accent2 4 3 4 5" xfId="27735"/>
    <cellStyle name="20% - Accent2 4 3 4 5 2" xfId="27736"/>
    <cellStyle name="20% - Accent2 4 3 4 5 3" xfId="27737"/>
    <cellStyle name="20% - Accent2 4 3 4 6" xfId="27738"/>
    <cellStyle name="20% - Accent2 4 3 4 6 2" xfId="27739"/>
    <cellStyle name="20% - Accent2 4 3 4 6 3" xfId="27740"/>
    <cellStyle name="20% - Accent2 4 3 4 7" xfId="27741"/>
    <cellStyle name="20% - Accent2 4 3 4 7 2" xfId="27742"/>
    <cellStyle name="20% - Accent2 4 3 4 8" xfId="27743"/>
    <cellStyle name="20% - Accent2 4 3 4 9" xfId="27744"/>
    <cellStyle name="20% - Accent2 4 3 5" xfId="1214"/>
    <cellStyle name="20% - Accent2 4 3 5 2" xfId="27745"/>
    <cellStyle name="20% - Accent2 4 3 5 2 2" xfId="27746"/>
    <cellStyle name="20% - Accent2 4 3 5 2 2 2" xfId="27747"/>
    <cellStyle name="20% - Accent2 4 3 5 2 2 3" xfId="27748"/>
    <cellStyle name="20% - Accent2 4 3 5 2 3" xfId="27749"/>
    <cellStyle name="20% - Accent2 4 3 5 2 3 2" xfId="27750"/>
    <cellStyle name="20% - Accent2 4 3 5 2 3 3" xfId="27751"/>
    <cellStyle name="20% - Accent2 4 3 5 2 4" xfId="27752"/>
    <cellStyle name="20% - Accent2 4 3 5 2 4 2" xfId="27753"/>
    <cellStyle name="20% - Accent2 4 3 5 2 5" xfId="27754"/>
    <cellStyle name="20% - Accent2 4 3 5 2 6" xfId="27755"/>
    <cellStyle name="20% - Accent2 4 3 5 3" xfId="27756"/>
    <cellStyle name="20% - Accent2 4 3 5 3 2" xfId="27757"/>
    <cellStyle name="20% - Accent2 4 3 5 3 2 2" xfId="27758"/>
    <cellStyle name="20% - Accent2 4 3 5 3 2 3" xfId="27759"/>
    <cellStyle name="20% - Accent2 4 3 5 3 3" xfId="27760"/>
    <cellStyle name="20% - Accent2 4 3 5 3 3 2" xfId="27761"/>
    <cellStyle name="20% - Accent2 4 3 5 3 3 3" xfId="27762"/>
    <cellStyle name="20% - Accent2 4 3 5 3 4" xfId="27763"/>
    <cellStyle name="20% - Accent2 4 3 5 3 4 2" xfId="27764"/>
    <cellStyle name="20% - Accent2 4 3 5 3 5" xfId="27765"/>
    <cellStyle name="20% - Accent2 4 3 5 3 6" xfId="27766"/>
    <cellStyle name="20% - Accent2 4 3 5 4" xfId="27767"/>
    <cellStyle name="20% - Accent2 4 3 5 4 2" xfId="27768"/>
    <cellStyle name="20% - Accent2 4 3 5 4 2 2" xfId="27769"/>
    <cellStyle name="20% - Accent2 4 3 5 4 2 3" xfId="27770"/>
    <cellStyle name="20% - Accent2 4 3 5 4 3" xfId="27771"/>
    <cellStyle name="20% - Accent2 4 3 5 4 3 2" xfId="27772"/>
    <cellStyle name="20% - Accent2 4 3 5 4 4" xfId="27773"/>
    <cellStyle name="20% - Accent2 4 3 5 4 5" xfId="27774"/>
    <cellStyle name="20% - Accent2 4 3 5 5" xfId="27775"/>
    <cellStyle name="20% - Accent2 4 3 5 5 2" xfId="27776"/>
    <cellStyle name="20% - Accent2 4 3 5 5 3" xfId="27777"/>
    <cellStyle name="20% - Accent2 4 3 5 6" xfId="27778"/>
    <cellStyle name="20% - Accent2 4 3 5 6 2" xfId="27779"/>
    <cellStyle name="20% - Accent2 4 3 5 6 3" xfId="27780"/>
    <cellStyle name="20% - Accent2 4 3 5 7" xfId="27781"/>
    <cellStyle name="20% - Accent2 4 3 5 7 2" xfId="27782"/>
    <cellStyle name="20% - Accent2 4 3 5 8" xfId="27783"/>
    <cellStyle name="20% - Accent2 4 3 5 9" xfId="27784"/>
    <cellStyle name="20% - Accent2 4 3 6" xfId="27785"/>
    <cellStyle name="20% - Accent2 4 3 6 2" xfId="27786"/>
    <cellStyle name="20% - Accent2 4 3 6 2 2" xfId="27787"/>
    <cellStyle name="20% - Accent2 4 3 6 2 3" xfId="27788"/>
    <cellStyle name="20% - Accent2 4 3 6 3" xfId="27789"/>
    <cellStyle name="20% - Accent2 4 3 6 3 2" xfId="27790"/>
    <cellStyle name="20% - Accent2 4 3 6 3 3" xfId="27791"/>
    <cellStyle name="20% - Accent2 4 3 6 4" xfId="27792"/>
    <cellStyle name="20% - Accent2 4 3 6 4 2" xfId="27793"/>
    <cellStyle name="20% - Accent2 4 3 6 5" xfId="27794"/>
    <cellStyle name="20% - Accent2 4 3 6 6" xfId="27795"/>
    <cellStyle name="20% - Accent2 4 3 7" xfId="27796"/>
    <cellStyle name="20% - Accent2 4 3 7 2" xfId="27797"/>
    <cellStyle name="20% - Accent2 4 3 7 2 2" xfId="27798"/>
    <cellStyle name="20% - Accent2 4 3 7 2 3" xfId="27799"/>
    <cellStyle name="20% - Accent2 4 3 7 3" xfId="27800"/>
    <cellStyle name="20% - Accent2 4 3 7 3 2" xfId="27801"/>
    <cellStyle name="20% - Accent2 4 3 7 3 3" xfId="27802"/>
    <cellStyle name="20% - Accent2 4 3 7 4" xfId="27803"/>
    <cellStyle name="20% - Accent2 4 3 7 4 2" xfId="27804"/>
    <cellStyle name="20% - Accent2 4 3 7 5" xfId="27805"/>
    <cellStyle name="20% - Accent2 4 3 7 6" xfId="27806"/>
    <cellStyle name="20% - Accent2 4 3 8" xfId="27807"/>
    <cellStyle name="20% - Accent2 4 3 8 2" xfId="27808"/>
    <cellStyle name="20% - Accent2 4 3 8 2 2" xfId="27809"/>
    <cellStyle name="20% - Accent2 4 3 8 2 3" xfId="27810"/>
    <cellStyle name="20% - Accent2 4 3 8 3" xfId="27811"/>
    <cellStyle name="20% - Accent2 4 3 8 3 2" xfId="27812"/>
    <cellStyle name="20% - Accent2 4 3 8 4" xfId="27813"/>
    <cellStyle name="20% - Accent2 4 3 8 5" xfId="27814"/>
    <cellStyle name="20% - Accent2 4 3 9" xfId="27815"/>
    <cellStyle name="20% - Accent2 4 3 9 2" xfId="27816"/>
    <cellStyle name="20% - Accent2 4 3 9 3" xfId="27817"/>
    <cellStyle name="20% - Accent2 4 3_SCH J-3" xfId="1215"/>
    <cellStyle name="20% - Accent2 4 4" xfId="1216"/>
    <cellStyle name="20% - Accent2 4 4 10" xfId="27818"/>
    <cellStyle name="20% - Accent2 4 4 10 2" xfId="27819"/>
    <cellStyle name="20% - Accent2 4 4 11" xfId="27820"/>
    <cellStyle name="20% - Accent2 4 4 12" xfId="27821"/>
    <cellStyle name="20% - Accent2 4 4 2" xfId="1217"/>
    <cellStyle name="20% - Accent2 4 4 2 10" xfId="27822"/>
    <cellStyle name="20% - Accent2 4 4 2 2" xfId="1218"/>
    <cellStyle name="20% - Accent2 4 4 2 2 2" xfId="27823"/>
    <cellStyle name="20% - Accent2 4 4 2 2 2 2" xfId="27824"/>
    <cellStyle name="20% - Accent2 4 4 2 2 2 2 2" xfId="27825"/>
    <cellStyle name="20% - Accent2 4 4 2 2 2 2 3" xfId="27826"/>
    <cellStyle name="20% - Accent2 4 4 2 2 2 3" xfId="27827"/>
    <cellStyle name="20% - Accent2 4 4 2 2 2 3 2" xfId="27828"/>
    <cellStyle name="20% - Accent2 4 4 2 2 2 3 3" xfId="27829"/>
    <cellStyle name="20% - Accent2 4 4 2 2 2 4" xfId="27830"/>
    <cellStyle name="20% - Accent2 4 4 2 2 2 4 2" xfId="27831"/>
    <cellStyle name="20% - Accent2 4 4 2 2 2 5" xfId="27832"/>
    <cellStyle name="20% - Accent2 4 4 2 2 2 6" xfId="27833"/>
    <cellStyle name="20% - Accent2 4 4 2 2 3" xfId="27834"/>
    <cellStyle name="20% - Accent2 4 4 2 2 3 2" xfId="27835"/>
    <cellStyle name="20% - Accent2 4 4 2 2 3 2 2" xfId="27836"/>
    <cellStyle name="20% - Accent2 4 4 2 2 3 2 3" xfId="27837"/>
    <cellStyle name="20% - Accent2 4 4 2 2 3 3" xfId="27838"/>
    <cellStyle name="20% - Accent2 4 4 2 2 3 3 2" xfId="27839"/>
    <cellStyle name="20% - Accent2 4 4 2 2 3 3 3" xfId="27840"/>
    <cellStyle name="20% - Accent2 4 4 2 2 3 4" xfId="27841"/>
    <cellStyle name="20% - Accent2 4 4 2 2 3 4 2" xfId="27842"/>
    <cellStyle name="20% - Accent2 4 4 2 2 3 5" xfId="27843"/>
    <cellStyle name="20% - Accent2 4 4 2 2 3 6" xfId="27844"/>
    <cellStyle name="20% - Accent2 4 4 2 2 4" xfId="27845"/>
    <cellStyle name="20% - Accent2 4 4 2 2 4 2" xfId="27846"/>
    <cellStyle name="20% - Accent2 4 4 2 2 4 2 2" xfId="27847"/>
    <cellStyle name="20% - Accent2 4 4 2 2 4 2 3" xfId="27848"/>
    <cellStyle name="20% - Accent2 4 4 2 2 4 3" xfId="27849"/>
    <cellStyle name="20% - Accent2 4 4 2 2 4 3 2" xfId="27850"/>
    <cellStyle name="20% - Accent2 4 4 2 2 4 4" xfId="27851"/>
    <cellStyle name="20% - Accent2 4 4 2 2 4 5" xfId="27852"/>
    <cellStyle name="20% - Accent2 4 4 2 2 5" xfId="27853"/>
    <cellStyle name="20% - Accent2 4 4 2 2 5 2" xfId="27854"/>
    <cellStyle name="20% - Accent2 4 4 2 2 5 3" xfId="27855"/>
    <cellStyle name="20% - Accent2 4 4 2 2 6" xfId="27856"/>
    <cellStyle name="20% - Accent2 4 4 2 2 6 2" xfId="27857"/>
    <cellStyle name="20% - Accent2 4 4 2 2 6 3" xfId="27858"/>
    <cellStyle name="20% - Accent2 4 4 2 2 7" xfId="27859"/>
    <cellStyle name="20% - Accent2 4 4 2 2 7 2" xfId="27860"/>
    <cellStyle name="20% - Accent2 4 4 2 2 8" xfId="27861"/>
    <cellStyle name="20% - Accent2 4 4 2 2 9" xfId="27862"/>
    <cellStyle name="20% - Accent2 4 4 2 3" xfId="27863"/>
    <cellStyle name="20% - Accent2 4 4 2 3 2" xfId="27864"/>
    <cellStyle name="20% - Accent2 4 4 2 3 2 2" xfId="27865"/>
    <cellStyle name="20% - Accent2 4 4 2 3 2 3" xfId="27866"/>
    <cellStyle name="20% - Accent2 4 4 2 3 3" xfId="27867"/>
    <cellStyle name="20% - Accent2 4 4 2 3 3 2" xfId="27868"/>
    <cellStyle name="20% - Accent2 4 4 2 3 3 3" xfId="27869"/>
    <cellStyle name="20% - Accent2 4 4 2 3 4" xfId="27870"/>
    <cellStyle name="20% - Accent2 4 4 2 3 4 2" xfId="27871"/>
    <cellStyle name="20% - Accent2 4 4 2 3 5" xfId="27872"/>
    <cellStyle name="20% - Accent2 4 4 2 3 6" xfId="27873"/>
    <cellStyle name="20% - Accent2 4 4 2 4" xfId="27874"/>
    <cellStyle name="20% - Accent2 4 4 2 4 2" xfId="27875"/>
    <cellStyle name="20% - Accent2 4 4 2 4 2 2" xfId="27876"/>
    <cellStyle name="20% - Accent2 4 4 2 4 2 3" xfId="27877"/>
    <cellStyle name="20% - Accent2 4 4 2 4 3" xfId="27878"/>
    <cellStyle name="20% - Accent2 4 4 2 4 3 2" xfId="27879"/>
    <cellStyle name="20% - Accent2 4 4 2 4 3 3" xfId="27880"/>
    <cellStyle name="20% - Accent2 4 4 2 4 4" xfId="27881"/>
    <cellStyle name="20% - Accent2 4 4 2 4 4 2" xfId="27882"/>
    <cellStyle name="20% - Accent2 4 4 2 4 5" xfId="27883"/>
    <cellStyle name="20% - Accent2 4 4 2 4 6" xfId="27884"/>
    <cellStyle name="20% - Accent2 4 4 2 5" xfId="27885"/>
    <cellStyle name="20% - Accent2 4 4 2 5 2" xfId="27886"/>
    <cellStyle name="20% - Accent2 4 4 2 5 2 2" xfId="27887"/>
    <cellStyle name="20% - Accent2 4 4 2 5 2 3" xfId="27888"/>
    <cellStyle name="20% - Accent2 4 4 2 5 3" xfId="27889"/>
    <cellStyle name="20% - Accent2 4 4 2 5 3 2" xfId="27890"/>
    <cellStyle name="20% - Accent2 4 4 2 5 4" xfId="27891"/>
    <cellStyle name="20% - Accent2 4 4 2 5 5" xfId="27892"/>
    <cellStyle name="20% - Accent2 4 4 2 6" xfId="27893"/>
    <cellStyle name="20% - Accent2 4 4 2 6 2" xfId="27894"/>
    <cellStyle name="20% - Accent2 4 4 2 6 3" xfId="27895"/>
    <cellStyle name="20% - Accent2 4 4 2 7" xfId="27896"/>
    <cellStyle name="20% - Accent2 4 4 2 7 2" xfId="27897"/>
    <cellStyle name="20% - Accent2 4 4 2 7 3" xfId="27898"/>
    <cellStyle name="20% - Accent2 4 4 2 8" xfId="27899"/>
    <cellStyle name="20% - Accent2 4 4 2 8 2" xfId="27900"/>
    <cellStyle name="20% - Accent2 4 4 2 9" xfId="27901"/>
    <cellStyle name="20% - Accent2 4 4 2_SCH J-3" xfId="1219"/>
    <cellStyle name="20% - Accent2 4 4 3" xfId="1220"/>
    <cellStyle name="20% - Accent2 4 4 3 2" xfId="27902"/>
    <cellStyle name="20% - Accent2 4 4 3 2 2" xfId="27903"/>
    <cellStyle name="20% - Accent2 4 4 3 2 2 2" xfId="27904"/>
    <cellStyle name="20% - Accent2 4 4 3 2 2 3" xfId="27905"/>
    <cellStyle name="20% - Accent2 4 4 3 2 3" xfId="27906"/>
    <cellStyle name="20% - Accent2 4 4 3 2 3 2" xfId="27907"/>
    <cellStyle name="20% - Accent2 4 4 3 2 3 3" xfId="27908"/>
    <cellStyle name="20% - Accent2 4 4 3 2 4" xfId="27909"/>
    <cellStyle name="20% - Accent2 4 4 3 2 4 2" xfId="27910"/>
    <cellStyle name="20% - Accent2 4 4 3 2 5" xfId="27911"/>
    <cellStyle name="20% - Accent2 4 4 3 2 6" xfId="27912"/>
    <cellStyle name="20% - Accent2 4 4 3 3" xfId="27913"/>
    <cellStyle name="20% - Accent2 4 4 3 3 2" xfId="27914"/>
    <cellStyle name="20% - Accent2 4 4 3 3 2 2" xfId="27915"/>
    <cellStyle name="20% - Accent2 4 4 3 3 2 3" xfId="27916"/>
    <cellStyle name="20% - Accent2 4 4 3 3 3" xfId="27917"/>
    <cellStyle name="20% - Accent2 4 4 3 3 3 2" xfId="27918"/>
    <cellStyle name="20% - Accent2 4 4 3 3 3 3" xfId="27919"/>
    <cellStyle name="20% - Accent2 4 4 3 3 4" xfId="27920"/>
    <cellStyle name="20% - Accent2 4 4 3 3 4 2" xfId="27921"/>
    <cellStyle name="20% - Accent2 4 4 3 3 5" xfId="27922"/>
    <cellStyle name="20% - Accent2 4 4 3 3 6" xfId="27923"/>
    <cellStyle name="20% - Accent2 4 4 3 4" xfId="27924"/>
    <cellStyle name="20% - Accent2 4 4 3 4 2" xfId="27925"/>
    <cellStyle name="20% - Accent2 4 4 3 4 2 2" xfId="27926"/>
    <cellStyle name="20% - Accent2 4 4 3 4 2 3" xfId="27927"/>
    <cellStyle name="20% - Accent2 4 4 3 4 3" xfId="27928"/>
    <cellStyle name="20% - Accent2 4 4 3 4 3 2" xfId="27929"/>
    <cellStyle name="20% - Accent2 4 4 3 4 4" xfId="27930"/>
    <cellStyle name="20% - Accent2 4 4 3 4 5" xfId="27931"/>
    <cellStyle name="20% - Accent2 4 4 3 5" xfId="27932"/>
    <cellStyle name="20% - Accent2 4 4 3 5 2" xfId="27933"/>
    <cellStyle name="20% - Accent2 4 4 3 5 3" xfId="27934"/>
    <cellStyle name="20% - Accent2 4 4 3 6" xfId="27935"/>
    <cellStyle name="20% - Accent2 4 4 3 6 2" xfId="27936"/>
    <cellStyle name="20% - Accent2 4 4 3 6 3" xfId="27937"/>
    <cellStyle name="20% - Accent2 4 4 3 7" xfId="27938"/>
    <cellStyle name="20% - Accent2 4 4 3 7 2" xfId="27939"/>
    <cellStyle name="20% - Accent2 4 4 3 8" xfId="27940"/>
    <cellStyle name="20% - Accent2 4 4 3 9" xfId="27941"/>
    <cellStyle name="20% - Accent2 4 4 4" xfId="27942"/>
    <cellStyle name="20% - Accent2 4 4 4 2" xfId="27943"/>
    <cellStyle name="20% - Accent2 4 4 4 2 2" xfId="27944"/>
    <cellStyle name="20% - Accent2 4 4 4 2 2 2" xfId="27945"/>
    <cellStyle name="20% - Accent2 4 4 4 2 2 3" xfId="27946"/>
    <cellStyle name="20% - Accent2 4 4 4 2 3" xfId="27947"/>
    <cellStyle name="20% - Accent2 4 4 4 2 3 2" xfId="27948"/>
    <cellStyle name="20% - Accent2 4 4 4 2 3 3" xfId="27949"/>
    <cellStyle name="20% - Accent2 4 4 4 2 4" xfId="27950"/>
    <cellStyle name="20% - Accent2 4 4 4 2 4 2" xfId="27951"/>
    <cellStyle name="20% - Accent2 4 4 4 2 5" xfId="27952"/>
    <cellStyle name="20% - Accent2 4 4 4 2 6" xfId="27953"/>
    <cellStyle name="20% - Accent2 4 4 4 3" xfId="27954"/>
    <cellStyle name="20% - Accent2 4 4 4 3 2" xfId="27955"/>
    <cellStyle name="20% - Accent2 4 4 4 3 2 2" xfId="27956"/>
    <cellStyle name="20% - Accent2 4 4 4 3 2 3" xfId="27957"/>
    <cellStyle name="20% - Accent2 4 4 4 3 3" xfId="27958"/>
    <cellStyle name="20% - Accent2 4 4 4 3 3 2" xfId="27959"/>
    <cellStyle name="20% - Accent2 4 4 4 3 3 3" xfId="27960"/>
    <cellStyle name="20% - Accent2 4 4 4 3 4" xfId="27961"/>
    <cellStyle name="20% - Accent2 4 4 4 3 4 2" xfId="27962"/>
    <cellStyle name="20% - Accent2 4 4 4 3 5" xfId="27963"/>
    <cellStyle name="20% - Accent2 4 4 4 3 6" xfId="27964"/>
    <cellStyle name="20% - Accent2 4 4 4 4" xfId="27965"/>
    <cellStyle name="20% - Accent2 4 4 4 4 2" xfId="27966"/>
    <cellStyle name="20% - Accent2 4 4 4 4 2 2" xfId="27967"/>
    <cellStyle name="20% - Accent2 4 4 4 4 2 3" xfId="27968"/>
    <cellStyle name="20% - Accent2 4 4 4 4 3" xfId="27969"/>
    <cellStyle name="20% - Accent2 4 4 4 4 3 2" xfId="27970"/>
    <cellStyle name="20% - Accent2 4 4 4 4 4" xfId="27971"/>
    <cellStyle name="20% - Accent2 4 4 4 4 5" xfId="27972"/>
    <cellStyle name="20% - Accent2 4 4 4 5" xfId="27973"/>
    <cellStyle name="20% - Accent2 4 4 4 5 2" xfId="27974"/>
    <cellStyle name="20% - Accent2 4 4 4 5 3" xfId="27975"/>
    <cellStyle name="20% - Accent2 4 4 4 6" xfId="27976"/>
    <cellStyle name="20% - Accent2 4 4 4 6 2" xfId="27977"/>
    <cellStyle name="20% - Accent2 4 4 4 6 3" xfId="27978"/>
    <cellStyle name="20% - Accent2 4 4 4 7" xfId="27979"/>
    <cellStyle name="20% - Accent2 4 4 4 7 2" xfId="27980"/>
    <cellStyle name="20% - Accent2 4 4 4 8" xfId="27981"/>
    <cellStyle name="20% - Accent2 4 4 4 9" xfId="27982"/>
    <cellStyle name="20% - Accent2 4 4 5" xfId="27983"/>
    <cellStyle name="20% - Accent2 4 4 5 2" xfId="27984"/>
    <cellStyle name="20% - Accent2 4 4 5 2 2" xfId="27985"/>
    <cellStyle name="20% - Accent2 4 4 5 2 3" xfId="27986"/>
    <cellStyle name="20% - Accent2 4 4 5 3" xfId="27987"/>
    <cellStyle name="20% - Accent2 4 4 5 3 2" xfId="27988"/>
    <cellStyle name="20% - Accent2 4 4 5 3 3" xfId="27989"/>
    <cellStyle name="20% - Accent2 4 4 5 4" xfId="27990"/>
    <cellStyle name="20% - Accent2 4 4 5 4 2" xfId="27991"/>
    <cellStyle name="20% - Accent2 4 4 5 5" xfId="27992"/>
    <cellStyle name="20% - Accent2 4 4 5 6" xfId="27993"/>
    <cellStyle name="20% - Accent2 4 4 6" xfId="27994"/>
    <cellStyle name="20% - Accent2 4 4 6 2" xfId="27995"/>
    <cellStyle name="20% - Accent2 4 4 6 2 2" xfId="27996"/>
    <cellStyle name="20% - Accent2 4 4 6 2 3" xfId="27997"/>
    <cellStyle name="20% - Accent2 4 4 6 3" xfId="27998"/>
    <cellStyle name="20% - Accent2 4 4 6 3 2" xfId="27999"/>
    <cellStyle name="20% - Accent2 4 4 6 3 3" xfId="28000"/>
    <cellStyle name="20% - Accent2 4 4 6 4" xfId="28001"/>
    <cellStyle name="20% - Accent2 4 4 6 4 2" xfId="28002"/>
    <cellStyle name="20% - Accent2 4 4 6 5" xfId="28003"/>
    <cellStyle name="20% - Accent2 4 4 6 6" xfId="28004"/>
    <cellStyle name="20% - Accent2 4 4 7" xfId="28005"/>
    <cellStyle name="20% - Accent2 4 4 7 2" xfId="28006"/>
    <cellStyle name="20% - Accent2 4 4 7 2 2" xfId="28007"/>
    <cellStyle name="20% - Accent2 4 4 7 2 3" xfId="28008"/>
    <cellStyle name="20% - Accent2 4 4 7 3" xfId="28009"/>
    <cellStyle name="20% - Accent2 4 4 7 3 2" xfId="28010"/>
    <cellStyle name="20% - Accent2 4 4 7 4" xfId="28011"/>
    <cellStyle name="20% - Accent2 4 4 7 5" xfId="28012"/>
    <cellStyle name="20% - Accent2 4 4 8" xfId="28013"/>
    <cellStyle name="20% - Accent2 4 4 8 2" xfId="28014"/>
    <cellStyle name="20% - Accent2 4 4 8 3" xfId="28015"/>
    <cellStyle name="20% - Accent2 4 4 9" xfId="28016"/>
    <cellStyle name="20% - Accent2 4 4 9 2" xfId="28017"/>
    <cellStyle name="20% - Accent2 4 4 9 3" xfId="28018"/>
    <cellStyle name="20% - Accent2 4 4_SCH J-3" xfId="1221"/>
    <cellStyle name="20% - Accent2 4 5" xfId="1222"/>
    <cellStyle name="20% - Accent2 4 5 10" xfId="28019"/>
    <cellStyle name="20% - Accent2 4 5 2" xfId="1223"/>
    <cellStyle name="20% - Accent2 4 5 2 2" xfId="28020"/>
    <cellStyle name="20% - Accent2 4 5 2 2 2" xfId="28021"/>
    <cellStyle name="20% - Accent2 4 5 2 2 2 2" xfId="28022"/>
    <cellStyle name="20% - Accent2 4 5 2 2 2 3" xfId="28023"/>
    <cellStyle name="20% - Accent2 4 5 2 2 3" xfId="28024"/>
    <cellStyle name="20% - Accent2 4 5 2 2 3 2" xfId="28025"/>
    <cellStyle name="20% - Accent2 4 5 2 2 3 3" xfId="28026"/>
    <cellStyle name="20% - Accent2 4 5 2 2 4" xfId="28027"/>
    <cellStyle name="20% - Accent2 4 5 2 2 4 2" xfId="28028"/>
    <cellStyle name="20% - Accent2 4 5 2 2 5" xfId="28029"/>
    <cellStyle name="20% - Accent2 4 5 2 2 6" xfId="28030"/>
    <cellStyle name="20% - Accent2 4 5 2 3" xfId="28031"/>
    <cellStyle name="20% - Accent2 4 5 2 3 2" xfId="28032"/>
    <cellStyle name="20% - Accent2 4 5 2 3 2 2" xfId="28033"/>
    <cellStyle name="20% - Accent2 4 5 2 3 2 3" xfId="28034"/>
    <cellStyle name="20% - Accent2 4 5 2 3 3" xfId="28035"/>
    <cellStyle name="20% - Accent2 4 5 2 3 3 2" xfId="28036"/>
    <cellStyle name="20% - Accent2 4 5 2 3 3 3" xfId="28037"/>
    <cellStyle name="20% - Accent2 4 5 2 3 4" xfId="28038"/>
    <cellStyle name="20% - Accent2 4 5 2 3 4 2" xfId="28039"/>
    <cellStyle name="20% - Accent2 4 5 2 3 5" xfId="28040"/>
    <cellStyle name="20% - Accent2 4 5 2 3 6" xfId="28041"/>
    <cellStyle name="20% - Accent2 4 5 2 4" xfId="28042"/>
    <cellStyle name="20% - Accent2 4 5 2 4 2" xfId="28043"/>
    <cellStyle name="20% - Accent2 4 5 2 4 2 2" xfId="28044"/>
    <cellStyle name="20% - Accent2 4 5 2 4 2 3" xfId="28045"/>
    <cellStyle name="20% - Accent2 4 5 2 4 3" xfId="28046"/>
    <cellStyle name="20% - Accent2 4 5 2 4 3 2" xfId="28047"/>
    <cellStyle name="20% - Accent2 4 5 2 4 4" xfId="28048"/>
    <cellStyle name="20% - Accent2 4 5 2 4 5" xfId="28049"/>
    <cellStyle name="20% - Accent2 4 5 2 5" xfId="28050"/>
    <cellStyle name="20% - Accent2 4 5 2 5 2" xfId="28051"/>
    <cellStyle name="20% - Accent2 4 5 2 5 3" xfId="28052"/>
    <cellStyle name="20% - Accent2 4 5 2 6" xfId="28053"/>
    <cellStyle name="20% - Accent2 4 5 2 6 2" xfId="28054"/>
    <cellStyle name="20% - Accent2 4 5 2 6 3" xfId="28055"/>
    <cellStyle name="20% - Accent2 4 5 2 7" xfId="28056"/>
    <cellStyle name="20% - Accent2 4 5 2 7 2" xfId="28057"/>
    <cellStyle name="20% - Accent2 4 5 2 8" xfId="28058"/>
    <cellStyle name="20% - Accent2 4 5 2 9" xfId="28059"/>
    <cellStyle name="20% - Accent2 4 5 3" xfId="28060"/>
    <cellStyle name="20% - Accent2 4 5 3 2" xfId="28061"/>
    <cellStyle name="20% - Accent2 4 5 3 2 2" xfId="28062"/>
    <cellStyle name="20% - Accent2 4 5 3 2 3" xfId="28063"/>
    <cellStyle name="20% - Accent2 4 5 3 3" xfId="28064"/>
    <cellStyle name="20% - Accent2 4 5 3 3 2" xfId="28065"/>
    <cellStyle name="20% - Accent2 4 5 3 3 3" xfId="28066"/>
    <cellStyle name="20% - Accent2 4 5 3 4" xfId="28067"/>
    <cellStyle name="20% - Accent2 4 5 3 4 2" xfId="28068"/>
    <cellStyle name="20% - Accent2 4 5 3 5" xfId="28069"/>
    <cellStyle name="20% - Accent2 4 5 3 6" xfId="28070"/>
    <cellStyle name="20% - Accent2 4 5 4" xfId="28071"/>
    <cellStyle name="20% - Accent2 4 5 4 2" xfId="28072"/>
    <cellStyle name="20% - Accent2 4 5 4 2 2" xfId="28073"/>
    <cellStyle name="20% - Accent2 4 5 4 2 3" xfId="28074"/>
    <cellStyle name="20% - Accent2 4 5 4 3" xfId="28075"/>
    <cellStyle name="20% - Accent2 4 5 4 3 2" xfId="28076"/>
    <cellStyle name="20% - Accent2 4 5 4 3 3" xfId="28077"/>
    <cellStyle name="20% - Accent2 4 5 4 4" xfId="28078"/>
    <cellStyle name="20% - Accent2 4 5 4 4 2" xfId="28079"/>
    <cellStyle name="20% - Accent2 4 5 4 5" xfId="28080"/>
    <cellStyle name="20% - Accent2 4 5 4 6" xfId="28081"/>
    <cellStyle name="20% - Accent2 4 5 5" xfId="28082"/>
    <cellStyle name="20% - Accent2 4 5 5 2" xfId="28083"/>
    <cellStyle name="20% - Accent2 4 5 5 2 2" xfId="28084"/>
    <cellStyle name="20% - Accent2 4 5 5 2 3" xfId="28085"/>
    <cellStyle name="20% - Accent2 4 5 5 3" xfId="28086"/>
    <cellStyle name="20% - Accent2 4 5 5 3 2" xfId="28087"/>
    <cellStyle name="20% - Accent2 4 5 5 4" xfId="28088"/>
    <cellStyle name="20% - Accent2 4 5 5 5" xfId="28089"/>
    <cellStyle name="20% - Accent2 4 5 6" xfId="28090"/>
    <cellStyle name="20% - Accent2 4 5 6 2" xfId="28091"/>
    <cellStyle name="20% - Accent2 4 5 6 3" xfId="28092"/>
    <cellStyle name="20% - Accent2 4 5 7" xfId="28093"/>
    <cellStyle name="20% - Accent2 4 5 7 2" xfId="28094"/>
    <cellStyle name="20% - Accent2 4 5 7 3" xfId="28095"/>
    <cellStyle name="20% - Accent2 4 5 8" xfId="28096"/>
    <cellStyle name="20% - Accent2 4 5 8 2" xfId="28097"/>
    <cellStyle name="20% - Accent2 4 5 9" xfId="28098"/>
    <cellStyle name="20% - Accent2 4 5_SCH J-3" xfId="1224"/>
    <cellStyle name="20% - Accent2 4 6" xfId="1225"/>
    <cellStyle name="20% - Accent2 4 6 2" xfId="28099"/>
    <cellStyle name="20% - Accent2 4 6 2 2" xfId="28100"/>
    <cellStyle name="20% - Accent2 4 6 2 2 2" xfId="28101"/>
    <cellStyle name="20% - Accent2 4 6 2 2 3" xfId="28102"/>
    <cellStyle name="20% - Accent2 4 6 2 3" xfId="28103"/>
    <cellStyle name="20% - Accent2 4 6 2 3 2" xfId="28104"/>
    <cellStyle name="20% - Accent2 4 6 2 3 3" xfId="28105"/>
    <cellStyle name="20% - Accent2 4 6 2 4" xfId="28106"/>
    <cellStyle name="20% - Accent2 4 6 2 4 2" xfId="28107"/>
    <cellStyle name="20% - Accent2 4 6 2 5" xfId="28108"/>
    <cellStyle name="20% - Accent2 4 6 2 6" xfId="28109"/>
    <cellStyle name="20% - Accent2 4 6 3" xfId="28110"/>
    <cellStyle name="20% - Accent2 4 6 3 2" xfId="28111"/>
    <cellStyle name="20% - Accent2 4 6 3 2 2" xfId="28112"/>
    <cellStyle name="20% - Accent2 4 6 3 2 3" xfId="28113"/>
    <cellStyle name="20% - Accent2 4 6 3 3" xfId="28114"/>
    <cellStyle name="20% - Accent2 4 6 3 3 2" xfId="28115"/>
    <cellStyle name="20% - Accent2 4 6 3 3 3" xfId="28116"/>
    <cellStyle name="20% - Accent2 4 6 3 4" xfId="28117"/>
    <cellStyle name="20% - Accent2 4 6 3 4 2" xfId="28118"/>
    <cellStyle name="20% - Accent2 4 6 3 5" xfId="28119"/>
    <cellStyle name="20% - Accent2 4 6 3 6" xfId="28120"/>
    <cellStyle name="20% - Accent2 4 6 4" xfId="28121"/>
    <cellStyle name="20% - Accent2 4 6 4 2" xfId="28122"/>
    <cellStyle name="20% - Accent2 4 6 4 2 2" xfId="28123"/>
    <cellStyle name="20% - Accent2 4 6 4 2 3" xfId="28124"/>
    <cellStyle name="20% - Accent2 4 6 4 3" xfId="28125"/>
    <cellStyle name="20% - Accent2 4 6 4 3 2" xfId="28126"/>
    <cellStyle name="20% - Accent2 4 6 4 4" xfId="28127"/>
    <cellStyle name="20% - Accent2 4 6 4 5" xfId="28128"/>
    <cellStyle name="20% - Accent2 4 6 5" xfId="28129"/>
    <cellStyle name="20% - Accent2 4 6 5 2" xfId="28130"/>
    <cellStyle name="20% - Accent2 4 6 5 3" xfId="28131"/>
    <cellStyle name="20% - Accent2 4 6 6" xfId="28132"/>
    <cellStyle name="20% - Accent2 4 6 6 2" xfId="28133"/>
    <cellStyle name="20% - Accent2 4 6 6 3" xfId="28134"/>
    <cellStyle name="20% - Accent2 4 6 7" xfId="28135"/>
    <cellStyle name="20% - Accent2 4 6 7 2" xfId="28136"/>
    <cellStyle name="20% - Accent2 4 6 8" xfId="28137"/>
    <cellStyle name="20% - Accent2 4 6 9" xfId="28138"/>
    <cellStyle name="20% - Accent2 4 7" xfId="1226"/>
    <cellStyle name="20% - Accent2 4 7 2" xfId="28139"/>
    <cellStyle name="20% - Accent2 4 7 2 2" xfId="28140"/>
    <cellStyle name="20% - Accent2 4 7 2 2 2" xfId="28141"/>
    <cellStyle name="20% - Accent2 4 7 2 2 3" xfId="28142"/>
    <cellStyle name="20% - Accent2 4 7 2 3" xfId="28143"/>
    <cellStyle name="20% - Accent2 4 7 2 3 2" xfId="28144"/>
    <cellStyle name="20% - Accent2 4 7 2 3 3" xfId="28145"/>
    <cellStyle name="20% - Accent2 4 7 2 4" xfId="28146"/>
    <cellStyle name="20% - Accent2 4 7 2 4 2" xfId="28147"/>
    <cellStyle name="20% - Accent2 4 7 2 5" xfId="28148"/>
    <cellStyle name="20% - Accent2 4 7 2 6" xfId="28149"/>
    <cellStyle name="20% - Accent2 4 7 3" xfId="28150"/>
    <cellStyle name="20% - Accent2 4 7 3 2" xfId="28151"/>
    <cellStyle name="20% - Accent2 4 7 3 2 2" xfId="28152"/>
    <cellStyle name="20% - Accent2 4 7 3 2 3" xfId="28153"/>
    <cellStyle name="20% - Accent2 4 7 3 3" xfId="28154"/>
    <cellStyle name="20% - Accent2 4 7 3 3 2" xfId="28155"/>
    <cellStyle name="20% - Accent2 4 7 3 3 3" xfId="28156"/>
    <cellStyle name="20% - Accent2 4 7 3 4" xfId="28157"/>
    <cellStyle name="20% - Accent2 4 7 3 4 2" xfId="28158"/>
    <cellStyle name="20% - Accent2 4 7 3 5" xfId="28159"/>
    <cellStyle name="20% - Accent2 4 7 3 6" xfId="28160"/>
    <cellStyle name="20% - Accent2 4 7 4" xfId="28161"/>
    <cellStyle name="20% - Accent2 4 7 4 2" xfId="28162"/>
    <cellStyle name="20% - Accent2 4 7 4 2 2" xfId="28163"/>
    <cellStyle name="20% - Accent2 4 7 4 2 3" xfId="28164"/>
    <cellStyle name="20% - Accent2 4 7 4 3" xfId="28165"/>
    <cellStyle name="20% - Accent2 4 7 4 3 2" xfId="28166"/>
    <cellStyle name="20% - Accent2 4 7 4 4" xfId="28167"/>
    <cellStyle name="20% - Accent2 4 7 4 5" xfId="28168"/>
    <cellStyle name="20% - Accent2 4 7 5" xfId="28169"/>
    <cellStyle name="20% - Accent2 4 7 5 2" xfId="28170"/>
    <cellStyle name="20% - Accent2 4 7 5 3" xfId="28171"/>
    <cellStyle name="20% - Accent2 4 7 6" xfId="28172"/>
    <cellStyle name="20% - Accent2 4 7 6 2" xfId="28173"/>
    <cellStyle name="20% - Accent2 4 7 6 3" xfId="28174"/>
    <cellStyle name="20% - Accent2 4 7 7" xfId="28175"/>
    <cellStyle name="20% - Accent2 4 7 7 2" xfId="28176"/>
    <cellStyle name="20% - Accent2 4 7 8" xfId="28177"/>
    <cellStyle name="20% - Accent2 4 7 9" xfId="28178"/>
    <cellStyle name="20% - Accent2 4 8" xfId="28179"/>
    <cellStyle name="20% - Accent2 4 8 2" xfId="28180"/>
    <cellStyle name="20% - Accent2 4 8 2 2" xfId="28181"/>
    <cellStyle name="20% - Accent2 4 8 2 3" xfId="28182"/>
    <cellStyle name="20% - Accent2 4 8 3" xfId="28183"/>
    <cellStyle name="20% - Accent2 4 8 3 2" xfId="28184"/>
    <cellStyle name="20% - Accent2 4 8 3 3" xfId="28185"/>
    <cellStyle name="20% - Accent2 4 8 4" xfId="28186"/>
    <cellStyle name="20% - Accent2 4 8 4 2" xfId="28187"/>
    <cellStyle name="20% - Accent2 4 8 5" xfId="28188"/>
    <cellStyle name="20% - Accent2 4 8 6" xfId="28189"/>
    <cellStyle name="20% - Accent2 4 9" xfId="28190"/>
    <cellStyle name="20% - Accent2 4 9 2" xfId="28191"/>
    <cellStyle name="20% - Accent2 4 9 2 2" xfId="28192"/>
    <cellStyle name="20% - Accent2 4 9 2 3" xfId="28193"/>
    <cellStyle name="20% - Accent2 4 9 3" xfId="28194"/>
    <cellStyle name="20% - Accent2 4 9 3 2" xfId="28195"/>
    <cellStyle name="20% - Accent2 4 9 3 3" xfId="28196"/>
    <cellStyle name="20% - Accent2 4 9 4" xfId="28197"/>
    <cellStyle name="20% - Accent2 4 9 4 2" xfId="28198"/>
    <cellStyle name="20% - Accent2 4 9 5" xfId="28199"/>
    <cellStyle name="20% - Accent2 4 9 6" xfId="28200"/>
    <cellStyle name="20% - Accent2 4_SCH J-3" xfId="1227"/>
    <cellStyle name="20% - Accent2 5" xfId="1228"/>
    <cellStyle name="20% - Accent2 5 2" xfId="1229"/>
    <cellStyle name="20% - Accent2 5 2 2" xfId="1230"/>
    <cellStyle name="20% - Accent2 5 2 2 2" xfId="1231"/>
    <cellStyle name="20% - Accent2 5 2 2 2 2" xfId="1232"/>
    <cellStyle name="20% - Accent2 5 2 2 2_SCH J-3" xfId="1233"/>
    <cellStyle name="20% - Accent2 5 2 2 3" xfId="1234"/>
    <cellStyle name="20% - Accent2 5 2 2_SCH J-3" xfId="1235"/>
    <cellStyle name="20% - Accent2 5 2 3" xfId="1236"/>
    <cellStyle name="20% - Accent2 5 2 3 2" xfId="1237"/>
    <cellStyle name="20% - Accent2 5 2 3_SCH J-3" xfId="1238"/>
    <cellStyle name="20% - Accent2 5 2 4" xfId="1239"/>
    <cellStyle name="20% - Accent2 5 2 5" xfId="1240"/>
    <cellStyle name="20% - Accent2 5 2_SCH J-3" xfId="1241"/>
    <cellStyle name="20% - Accent2 5 3" xfId="1242"/>
    <cellStyle name="20% - Accent2 5 3 2" xfId="1243"/>
    <cellStyle name="20% - Accent2 5 3 2 2" xfId="1244"/>
    <cellStyle name="20% - Accent2 5 3 2_SCH J-3" xfId="1245"/>
    <cellStyle name="20% - Accent2 5 3 3" xfId="1246"/>
    <cellStyle name="20% - Accent2 5 3_SCH J-3" xfId="1247"/>
    <cellStyle name="20% - Accent2 5 4" xfId="1248"/>
    <cellStyle name="20% - Accent2 5 4 2" xfId="1249"/>
    <cellStyle name="20% - Accent2 5 4_SCH J-3" xfId="1250"/>
    <cellStyle name="20% - Accent2 5 5" xfId="1251"/>
    <cellStyle name="20% - Accent2 5 6" xfId="1252"/>
    <cellStyle name="20% - Accent2 5_SCH J-3" xfId="1253"/>
    <cellStyle name="20% - Accent2 6" xfId="1254"/>
    <cellStyle name="20% - Accent2 6 2" xfId="1255"/>
    <cellStyle name="20% - Accent2 6 2 2" xfId="1256"/>
    <cellStyle name="20% - Accent2 6 2 2 2" xfId="1257"/>
    <cellStyle name="20% - Accent2 6 2 2_SCH J-3" xfId="1258"/>
    <cellStyle name="20% - Accent2 6 2 3" xfId="1259"/>
    <cellStyle name="20% - Accent2 6 2 4" xfId="1260"/>
    <cellStyle name="20% - Accent2 6 2 5" xfId="1261"/>
    <cellStyle name="20% - Accent2 6 2_SCH J-3" xfId="1262"/>
    <cellStyle name="20% - Accent2 6 3" xfId="1263"/>
    <cellStyle name="20% - Accent2 6 3 2" xfId="1264"/>
    <cellStyle name="20% - Accent2 6 3_SCH J-3" xfId="1265"/>
    <cellStyle name="20% - Accent2 6 4" xfId="1266"/>
    <cellStyle name="20% - Accent2 6 5" xfId="1267"/>
    <cellStyle name="20% - Accent2 6_SCH J-3" xfId="1268"/>
    <cellStyle name="20% - Accent2 7" xfId="1269"/>
    <cellStyle name="20% - Accent2 7 2" xfId="1270"/>
    <cellStyle name="20% - Accent2 7 2 2" xfId="1271"/>
    <cellStyle name="20% - Accent2 7 2 2 2" xfId="1272"/>
    <cellStyle name="20% - Accent2 7 2 2_SCH J-3" xfId="1273"/>
    <cellStyle name="20% - Accent2 7 2 3" xfId="1274"/>
    <cellStyle name="20% - Accent2 7 2_SCH J-3" xfId="1275"/>
    <cellStyle name="20% - Accent2 7 3" xfId="1276"/>
    <cellStyle name="20% - Accent2 7 3 2" xfId="1277"/>
    <cellStyle name="20% - Accent2 7 3_SCH J-3" xfId="1278"/>
    <cellStyle name="20% - Accent2 7 4" xfId="1279"/>
    <cellStyle name="20% - Accent2 7 5" xfId="1280"/>
    <cellStyle name="20% - Accent2 7_SCH J-3" xfId="1281"/>
    <cellStyle name="20% - Accent2 8" xfId="1282"/>
    <cellStyle name="20% - Accent2 8 2" xfId="1283"/>
    <cellStyle name="20% - Accent2 8 2 2" xfId="1284"/>
    <cellStyle name="20% - Accent2 8 2 2 2" xfId="1285"/>
    <cellStyle name="20% - Accent2 8 2 2_SCH J-3" xfId="1286"/>
    <cellStyle name="20% - Accent2 8 2 3" xfId="1287"/>
    <cellStyle name="20% - Accent2 8 2_SCH J-3" xfId="1288"/>
    <cellStyle name="20% - Accent2 8 3" xfId="1289"/>
    <cellStyle name="20% - Accent2 8 3 2" xfId="1290"/>
    <cellStyle name="20% - Accent2 8 3_SCH J-3" xfId="1291"/>
    <cellStyle name="20% - Accent2 8 4" xfId="1292"/>
    <cellStyle name="20% - Accent2 8 5" xfId="1293"/>
    <cellStyle name="20% - Accent2 8_SCH J-3" xfId="1294"/>
    <cellStyle name="20% - Accent2 9" xfId="1295"/>
    <cellStyle name="20% - Accent2 9 2" xfId="1296"/>
    <cellStyle name="20% - Accent2 9 2 2" xfId="1297"/>
    <cellStyle name="20% - Accent2 9 2_SCH J-3" xfId="1298"/>
    <cellStyle name="20% - Accent2 9 3" xfId="1299"/>
    <cellStyle name="20% - Accent2 9 4" xfId="1300"/>
    <cellStyle name="20% - Accent2 9_SCH J-3" xfId="1301"/>
    <cellStyle name="20% - Accent3 10" xfId="1302"/>
    <cellStyle name="20% - Accent3 10 2" xfId="1303"/>
    <cellStyle name="20% - Accent3 10 2 2" xfId="1304"/>
    <cellStyle name="20% - Accent3 10 2_SCH J-3" xfId="1305"/>
    <cellStyle name="20% - Accent3 10 3" xfId="1306"/>
    <cellStyle name="20% - Accent3 10 4" xfId="1307"/>
    <cellStyle name="20% - Accent3 10_SCH J-3" xfId="1308"/>
    <cellStyle name="20% - Accent3 11" xfId="1309"/>
    <cellStyle name="20% - Accent3 11 2" xfId="1310"/>
    <cellStyle name="20% - Accent3 11 2 2" xfId="1311"/>
    <cellStyle name="20% - Accent3 11 2_SCH J-3" xfId="1312"/>
    <cellStyle name="20% - Accent3 11 3" xfId="1313"/>
    <cellStyle name="20% - Accent3 11 4" xfId="1314"/>
    <cellStyle name="20% - Accent3 11_SCH J-3" xfId="1315"/>
    <cellStyle name="20% - Accent3 12" xfId="1316"/>
    <cellStyle name="20% - Accent3 12 2" xfId="1317"/>
    <cellStyle name="20% - Accent3 12 3" xfId="1318"/>
    <cellStyle name="20% - Accent3 12_SCH J-3" xfId="1319"/>
    <cellStyle name="20% - Accent3 13" xfId="1320"/>
    <cellStyle name="20% - Accent3 13 2" xfId="1321"/>
    <cellStyle name="20% - Accent3 13_SCH J-3" xfId="1322"/>
    <cellStyle name="20% - Accent3 14" xfId="1323"/>
    <cellStyle name="20% - Accent3 15" xfId="1324"/>
    <cellStyle name="20% - Accent3 16" xfId="1325"/>
    <cellStyle name="20% - Accent3 17" xfId="1326"/>
    <cellStyle name="20% - Accent3 17 2" xfId="1327"/>
    <cellStyle name="20% - Accent3 18" xfId="1328"/>
    <cellStyle name="20% - Accent3 19" xfId="1329"/>
    <cellStyle name="20% - Accent3 2" xfId="1330"/>
    <cellStyle name="20% - Accent3 2 2" xfId="1331"/>
    <cellStyle name="20% - Accent3 2 2 2" xfId="1332"/>
    <cellStyle name="20% - Accent3 2 2 2 2" xfId="1333"/>
    <cellStyle name="20% - Accent3 2 2 2 2 2" xfId="1334"/>
    <cellStyle name="20% - Accent3 2 2 2 2 2 2" xfId="1335"/>
    <cellStyle name="20% - Accent3 2 2 2 2 2 2 2" xfId="1336"/>
    <cellStyle name="20% - Accent3 2 2 2 2 2 2_SCH J-3" xfId="1337"/>
    <cellStyle name="20% - Accent3 2 2 2 2 2 3" xfId="1338"/>
    <cellStyle name="20% - Accent3 2 2 2 2 2_SCH J-3" xfId="1339"/>
    <cellStyle name="20% - Accent3 2 2 2 2 3" xfId="1340"/>
    <cellStyle name="20% - Accent3 2 2 2 2 3 2" xfId="1341"/>
    <cellStyle name="20% - Accent3 2 2 2 2 3_SCH J-3" xfId="1342"/>
    <cellStyle name="20% - Accent3 2 2 2 2 4" xfId="1343"/>
    <cellStyle name="20% - Accent3 2 2 2 2 5" xfId="1344"/>
    <cellStyle name="20% - Accent3 2 2 2 2_SCH J-3" xfId="1345"/>
    <cellStyle name="20% - Accent3 2 2 2 3" xfId="1346"/>
    <cellStyle name="20% - Accent3 2 2 2 3 2" xfId="1347"/>
    <cellStyle name="20% - Accent3 2 2 2 3 2 2" xfId="1348"/>
    <cellStyle name="20% - Accent3 2 2 2 3 2_SCH J-3" xfId="1349"/>
    <cellStyle name="20% - Accent3 2 2 2 3 3" xfId="1350"/>
    <cellStyle name="20% - Accent3 2 2 2 3_SCH J-3" xfId="1351"/>
    <cellStyle name="20% - Accent3 2 2 2 4" xfId="1352"/>
    <cellStyle name="20% - Accent3 2 2 2 4 2" xfId="1353"/>
    <cellStyle name="20% - Accent3 2 2 2 4_SCH J-3" xfId="1354"/>
    <cellStyle name="20% - Accent3 2 2 2 5" xfId="1355"/>
    <cellStyle name="20% - Accent3 2 2 2 6" xfId="1356"/>
    <cellStyle name="20% - Accent3 2 2 2_SCH J-3" xfId="1357"/>
    <cellStyle name="20% - Accent3 2 2 3" xfId="1358"/>
    <cellStyle name="20% - Accent3 2 2 3 2" xfId="1359"/>
    <cellStyle name="20% - Accent3 2 2 3 2 2" xfId="1360"/>
    <cellStyle name="20% - Accent3 2 2 3 2 2 2" xfId="1361"/>
    <cellStyle name="20% - Accent3 2 2 3 2 2_SCH J-3" xfId="1362"/>
    <cellStyle name="20% - Accent3 2 2 3 2 3" xfId="1363"/>
    <cellStyle name="20% - Accent3 2 2 3 2_SCH J-3" xfId="1364"/>
    <cellStyle name="20% - Accent3 2 2 3 3" xfId="1365"/>
    <cellStyle name="20% - Accent3 2 2 3 3 2" xfId="1366"/>
    <cellStyle name="20% - Accent3 2 2 3 3_SCH J-3" xfId="1367"/>
    <cellStyle name="20% - Accent3 2 2 3 4" xfId="1368"/>
    <cellStyle name="20% - Accent3 2 2 3 5" xfId="1369"/>
    <cellStyle name="20% - Accent3 2 2 3_SCH J-3" xfId="1370"/>
    <cellStyle name="20% - Accent3 2 2 4" xfId="1371"/>
    <cellStyle name="20% - Accent3 2 2 4 2" xfId="1372"/>
    <cellStyle name="20% - Accent3 2 2 4 2 2" xfId="1373"/>
    <cellStyle name="20% - Accent3 2 2 4 2_SCH J-3" xfId="1374"/>
    <cellStyle name="20% - Accent3 2 2 4 3" xfId="1375"/>
    <cellStyle name="20% - Accent3 2 2 4_SCH J-3" xfId="1376"/>
    <cellStyle name="20% - Accent3 2 2 5" xfId="1377"/>
    <cellStyle name="20% - Accent3 2 2 5 2" xfId="1378"/>
    <cellStyle name="20% - Accent3 2 2 5_SCH J-3" xfId="1379"/>
    <cellStyle name="20% - Accent3 2 2 6" xfId="1380"/>
    <cellStyle name="20% - Accent3 2 2 7" xfId="1381"/>
    <cellStyle name="20% - Accent3 2 2_SCH J-3" xfId="1382"/>
    <cellStyle name="20% - Accent3 2 3" xfId="1383"/>
    <cellStyle name="20% - Accent3 2 3 2" xfId="1384"/>
    <cellStyle name="20% - Accent3 2 3 2 2" xfId="1385"/>
    <cellStyle name="20% - Accent3 2 3 2 2 2" xfId="1386"/>
    <cellStyle name="20% - Accent3 2 3 2 2 2 2" xfId="1387"/>
    <cellStyle name="20% - Accent3 2 3 2 2 2_SCH J-3" xfId="1388"/>
    <cellStyle name="20% - Accent3 2 3 2 2 3" xfId="1389"/>
    <cellStyle name="20% - Accent3 2 3 2 2_SCH J-3" xfId="1390"/>
    <cellStyle name="20% - Accent3 2 3 2 3" xfId="1391"/>
    <cellStyle name="20% - Accent3 2 3 2 3 2" xfId="1392"/>
    <cellStyle name="20% - Accent3 2 3 2 3_SCH J-3" xfId="1393"/>
    <cellStyle name="20% - Accent3 2 3 2 4" xfId="1394"/>
    <cellStyle name="20% - Accent3 2 3 2_SCH J-3" xfId="1395"/>
    <cellStyle name="20% - Accent3 2 3 3" xfId="1396"/>
    <cellStyle name="20% - Accent3 2 3 3 2" xfId="1397"/>
    <cellStyle name="20% - Accent3 2 3 3 2 2" xfId="1398"/>
    <cellStyle name="20% - Accent3 2 3 3 2_SCH J-3" xfId="1399"/>
    <cellStyle name="20% - Accent3 2 3 3 3" xfId="1400"/>
    <cellStyle name="20% - Accent3 2 3 3_SCH J-3" xfId="1401"/>
    <cellStyle name="20% - Accent3 2 3 4" xfId="1402"/>
    <cellStyle name="20% - Accent3 2 3 4 2" xfId="1403"/>
    <cellStyle name="20% - Accent3 2 3 4_SCH J-3" xfId="1404"/>
    <cellStyle name="20% - Accent3 2 3 5" xfId="1405"/>
    <cellStyle name="20% - Accent3 2 3 6" xfId="1406"/>
    <cellStyle name="20% - Accent3 2 3_SCH J-3" xfId="1407"/>
    <cellStyle name="20% - Accent3 2 4" xfId="1408"/>
    <cellStyle name="20% - Accent3 2 4 2" xfId="1409"/>
    <cellStyle name="20% - Accent3 2 4 2 2" xfId="1410"/>
    <cellStyle name="20% - Accent3 2 4 2 2 2" xfId="1411"/>
    <cellStyle name="20% - Accent3 2 4 2 2_SCH J-3" xfId="1412"/>
    <cellStyle name="20% - Accent3 2 4 2 3" xfId="1413"/>
    <cellStyle name="20% - Accent3 2 4 2_SCH J-3" xfId="1414"/>
    <cellStyle name="20% - Accent3 2 4 3" xfId="1415"/>
    <cellStyle name="20% - Accent3 2 4 3 2" xfId="1416"/>
    <cellStyle name="20% - Accent3 2 4 3_SCH J-3" xfId="1417"/>
    <cellStyle name="20% - Accent3 2 4 4" xfId="1418"/>
    <cellStyle name="20% - Accent3 2 4 5" xfId="1419"/>
    <cellStyle name="20% - Accent3 2 4_SCH J-3" xfId="1420"/>
    <cellStyle name="20% - Accent3 2 5" xfId="1421"/>
    <cellStyle name="20% - Accent3 2 5 2" xfId="1422"/>
    <cellStyle name="20% - Accent3 2 5 2 2" xfId="1423"/>
    <cellStyle name="20% - Accent3 2 5 2_SCH J-3" xfId="1424"/>
    <cellStyle name="20% - Accent3 2 5 3" xfId="1425"/>
    <cellStyle name="20% - Accent3 2 5 4" xfId="1426"/>
    <cellStyle name="20% - Accent3 2 5_SCH J-3" xfId="1427"/>
    <cellStyle name="20% - Accent3 2 6" xfId="1428"/>
    <cellStyle name="20% - Accent3 2 6 2" xfId="1429"/>
    <cellStyle name="20% - Accent3 2 6 3" xfId="1430"/>
    <cellStyle name="20% - Accent3 2 6_SCH J-3" xfId="1431"/>
    <cellStyle name="20% - Accent3 2 7" xfId="1432"/>
    <cellStyle name="20% - Accent3 2 8" xfId="1433"/>
    <cellStyle name="20% - Accent3 2 9" xfId="1434"/>
    <cellStyle name="20% - Accent3 20" xfId="1435"/>
    <cellStyle name="20% - Accent3 21" xfId="1436"/>
    <cellStyle name="20% - Accent3 3" xfId="1437"/>
    <cellStyle name="20% - Accent3 3 2" xfId="1438"/>
    <cellStyle name="20% - Accent3 3 2 2" xfId="1439"/>
    <cellStyle name="20% - Accent3 3 2 2 2" xfId="1440"/>
    <cellStyle name="20% - Accent3 3 2 2 2 2" xfId="1441"/>
    <cellStyle name="20% - Accent3 3 2 2 2 2 2" xfId="1442"/>
    <cellStyle name="20% - Accent3 3 2 2 2 2 2 2" xfId="1443"/>
    <cellStyle name="20% - Accent3 3 2 2 2 2 2_SCH J-3" xfId="1444"/>
    <cellStyle name="20% - Accent3 3 2 2 2 2 3" xfId="1445"/>
    <cellStyle name="20% - Accent3 3 2 2 2 2_SCH J-3" xfId="1446"/>
    <cellStyle name="20% - Accent3 3 2 2 2 3" xfId="1447"/>
    <cellStyle name="20% - Accent3 3 2 2 2 3 2" xfId="1448"/>
    <cellStyle name="20% - Accent3 3 2 2 2 3_SCH J-3" xfId="1449"/>
    <cellStyle name="20% - Accent3 3 2 2 2 4" xfId="1450"/>
    <cellStyle name="20% - Accent3 3 2 2 2 5" xfId="1451"/>
    <cellStyle name="20% - Accent3 3 2 2 2_SCH J-3" xfId="1452"/>
    <cellStyle name="20% - Accent3 3 2 2 3" xfId="1453"/>
    <cellStyle name="20% - Accent3 3 2 2 3 2" xfId="1454"/>
    <cellStyle name="20% - Accent3 3 2 2 3 2 2" xfId="1455"/>
    <cellStyle name="20% - Accent3 3 2 2 3 2_SCH J-3" xfId="1456"/>
    <cellStyle name="20% - Accent3 3 2 2 3 3" xfId="1457"/>
    <cellStyle name="20% - Accent3 3 2 2 3_SCH J-3" xfId="1458"/>
    <cellStyle name="20% - Accent3 3 2 2 4" xfId="1459"/>
    <cellStyle name="20% - Accent3 3 2 2 4 2" xfId="1460"/>
    <cellStyle name="20% - Accent3 3 2 2 4_SCH J-3" xfId="1461"/>
    <cellStyle name="20% - Accent3 3 2 2 5" xfId="1462"/>
    <cellStyle name="20% - Accent3 3 2 2 6" xfId="1463"/>
    <cellStyle name="20% - Accent3 3 2 2_SCH J-3" xfId="1464"/>
    <cellStyle name="20% - Accent3 3 2 3" xfId="1465"/>
    <cellStyle name="20% - Accent3 3 2 3 2" xfId="1466"/>
    <cellStyle name="20% - Accent3 3 2 3 2 2" xfId="1467"/>
    <cellStyle name="20% - Accent3 3 2 3 2 2 2" xfId="1468"/>
    <cellStyle name="20% - Accent3 3 2 3 2 2_SCH J-3" xfId="1469"/>
    <cellStyle name="20% - Accent3 3 2 3 2 3" xfId="1470"/>
    <cellStyle name="20% - Accent3 3 2 3 2_SCH J-3" xfId="1471"/>
    <cellStyle name="20% - Accent3 3 2 3 3" xfId="1472"/>
    <cellStyle name="20% - Accent3 3 2 3 3 2" xfId="1473"/>
    <cellStyle name="20% - Accent3 3 2 3 3_SCH J-3" xfId="1474"/>
    <cellStyle name="20% - Accent3 3 2 3 4" xfId="1475"/>
    <cellStyle name="20% - Accent3 3 2 3 5" xfId="1476"/>
    <cellStyle name="20% - Accent3 3 2 3_SCH J-3" xfId="1477"/>
    <cellStyle name="20% - Accent3 3 2 4" xfId="1478"/>
    <cellStyle name="20% - Accent3 3 2 4 2" xfId="1479"/>
    <cellStyle name="20% - Accent3 3 2 4 2 2" xfId="1480"/>
    <cellStyle name="20% - Accent3 3 2 4 2_SCH J-3" xfId="1481"/>
    <cellStyle name="20% - Accent3 3 2 4 3" xfId="1482"/>
    <cellStyle name="20% - Accent3 3 2 4_SCH J-3" xfId="1483"/>
    <cellStyle name="20% - Accent3 3 2 5" xfId="1484"/>
    <cellStyle name="20% - Accent3 3 2 5 2" xfId="1485"/>
    <cellStyle name="20% - Accent3 3 2 5_SCH J-3" xfId="1486"/>
    <cellStyle name="20% - Accent3 3 2 6" xfId="1487"/>
    <cellStyle name="20% - Accent3 3 2 7" xfId="1488"/>
    <cellStyle name="20% - Accent3 3 2_SCH J-3" xfId="1489"/>
    <cellStyle name="20% - Accent3 3 3" xfId="1490"/>
    <cellStyle name="20% - Accent3 3 3 2" xfId="1491"/>
    <cellStyle name="20% - Accent3 3 3 2 2" xfId="1492"/>
    <cellStyle name="20% - Accent3 3 3 2 2 2" xfId="1493"/>
    <cellStyle name="20% - Accent3 3 3 2 2 2 2" xfId="1494"/>
    <cellStyle name="20% - Accent3 3 3 2 2 2_SCH J-3" xfId="1495"/>
    <cellStyle name="20% - Accent3 3 3 2 2 3" xfId="1496"/>
    <cellStyle name="20% - Accent3 3 3 2 2_SCH J-3" xfId="1497"/>
    <cellStyle name="20% - Accent3 3 3 2 3" xfId="1498"/>
    <cellStyle name="20% - Accent3 3 3 2 3 2" xfId="1499"/>
    <cellStyle name="20% - Accent3 3 3 2 3_SCH J-3" xfId="1500"/>
    <cellStyle name="20% - Accent3 3 3 2 4" xfId="1501"/>
    <cellStyle name="20% - Accent3 3 3 2 5" xfId="1502"/>
    <cellStyle name="20% - Accent3 3 3 2_SCH J-3" xfId="1503"/>
    <cellStyle name="20% - Accent3 3 3 3" xfId="1504"/>
    <cellStyle name="20% - Accent3 3 3 3 2" xfId="1505"/>
    <cellStyle name="20% - Accent3 3 3 3 2 2" xfId="1506"/>
    <cellStyle name="20% - Accent3 3 3 3 2_SCH J-3" xfId="1507"/>
    <cellStyle name="20% - Accent3 3 3 3 3" xfId="1508"/>
    <cellStyle name="20% - Accent3 3 3 3_SCH J-3" xfId="1509"/>
    <cellStyle name="20% - Accent3 3 3 4" xfId="1510"/>
    <cellStyle name="20% - Accent3 3 3 4 2" xfId="1511"/>
    <cellStyle name="20% - Accent3 3 3 4_SCH J-3" xfId="1512"/>
    <cellStyle name="20% - Accent3 3 3 5" xfId="1513"/>
    <cellStyle name="20% - Accent3 3 3 6" xfId="1514"/>
    <cellStyle name="20% - Accent3 3 3_SCH J-3" xfId="1515"/>
    <cellStyle name="20% - Accent3 3 4" xfId="1516"/>
    <cellStyle name="20% - Accent3 3 4 2" xfId="1517"/>
    <cellStyle name="20% - Accent3 3 4 2 2" xfId="1518"/>
    <cellStyle name="20% - Accent3 3 4 2 2 2" xfId="1519"/>
    <cellStyle name="20% - Accent3 3 4 2 2_SCH J-3" xfId="1520"/>
    <cellStyle name="20% - Accent3 3 4 2 3" xfId="1521"/>
    <cellStyle name="20% - Accent3 3 4 2_SCH J-3" xfId="1522"/>
    <cellStyle name="20% - Accent3 3 4 3" xfId="1523"/>
    <cellStyle name="20% - Accent3 3 4 3 2" xfId="1524"/>
    <cellStyle name="20% - Accent3 3 4 3_SCH J-3" xfId="1525"/>
    <cellStyle name="20% - Accent3 3 4 4" xfId="1526"/>
    <cellStyle name="20% - Accent3 3 4 5" xfId="1527"/>
    <cellStyle name="20% - Accent3 3 4_SCH J-3" xfId="1528"/>
    <cellStyle name="20% - Accent3 3 5" xfId="1529"/>
    <cellStyle name="20% - Accent3 3 5 2" xfId="1530"/>
    <cellStyle name="20% - Accent3 3 5 2 2" xfId="1531"/>
    <cellStyle name="20% - Accent3 3 5 2_SCH J-3" xfId="1532"/>
    <cellStyle name="20% - Accent3 3 5 3" xfId="1533"/>
    <cellStyle name="20% - Accent3 3 5_SCH J-3" xfId="1534"/>
    <cellStyle name="20% - Accent3 3 6" xfId="1535"/>
    <cellStyle name="20% - Accent3 3 6 2" xfId="1536"/>
    <cellStyle name="20% - Accent3 3 6_SCH J-3" xfId="1537"/>
    <cellStyle name="20% - Accent3 3 7" xfId="1538"/>
    <cellStyle name="20% - Accent3 3 8" xfId="1539"/>
    <cellStyle name="20% - Accent3 3 9" xfId="1540"/>
    <cellStyle name="20% - Accent3 3_SCH J-3" xfId="1541"/>
    <cellStyle name="20% - Accent3 4" xfId="1542"/>
    <cellStyle name="20% - Accent3 4 10" xfId="28201"/>
    <cellStyle name="20% - Accent3 4 10 2" xfId="28202"/>
    <cellStyle name="20% - Accent3 4 10 2 2" xfId="28203"/>
    <cellStyle name="20% - Accent3 4 10 2 3" xfId="28204"/>
    <cellStyle name="20% - Accent3 4 10 3" xfId="28205"/>
    <cellStyle name="20% - Accent3 4 10 3 2" xfId="28206"/>
    <cellStyle name="20% - Accent3 4 10 4" xfId="28207"/>
    <cellStyle name="20% - Accent3 4 10 5" xfId="28208"/>
    <cellStyle name="20% - Accent3 4 11" xfId="28209"/>
    <cellStyle name="20% - Accent3 4 11 2" xfId="28210"/>
    <cellStyle name="20% - Accent3 4 11 3" xfId="28211"/>
    <cellStyle name="20% - Accent3 4 12" xfId="28212"/>
    <cellStyle name="20% - Accent3 4 12 2" xfId="28213"/>
    <cellStyle name="20% - Accent3 4 12 3" xfId="28214"/>
    <cellStyle name="20% - Accent3 4 13" xfId="28215"/>
    <cellStyle name="20% - Accent3 4 13 2" xfId="28216"/>
    <cellStyle name="20% - Accent3 4 14" xfId="28217"/>
    <cellStyle name="20% - Accent3 4 15" xfId="28218"/>
    <cellStyle name="20% - Accent3 4 16" xfId="28219"/>
    <cellStyle name="20% - Accent3 4 2" xfId="1543"/>
    <cellStyle name="20% - Accent3 4 2 10" xfId="28220"/>
    <cellStyle name="20% - Accent3 4 2 10 2" xfId="28221"/>
    <cellStyle name="20% - Accent3 4 2 10 3" xfId="28222"/>
    <cellStyle name="20% - Accent3 4 2 11" xfId="28223"/>
    <cellStyle name="20% - Accent3 4 2 11 2" xfId="28224"/>
    <cellStyle name="20% - Accent3 4 2 11 3" xfId="28225"/>
    <cellStyle name="20% - Accent3 4 2 12" xfId="28226"/>
    <cellStyle name="20% - Accent3 4 2 12 2" xfId="28227"/>
    <cellStyle name="20% - Accent3 4 2 13" xfId="28228"/>
    <cellStyle name="20% - Accent3 4 2 14" xfId="28229"/>
    <cellStyle name="20% - Accent3 4 2 15" xfId="28230"/>
    <cellStyle name="20% - Accent3 4 2 2" xfId="1544"/>
    <cellStyle name="20% - Accent3 4 2 2 10" xfId="28231"/>
    <cellStyle name="20% - Accent3 4 2 2 10 2" xfId="28232"/>
    <cellStyle name="20% - Accent3 4 2 2 10 3" xfId="28233"/>
    <cellStyle name="20% - Accent3 4 2 2 11" xfId="28234"/>
    <cellStyle name="20% - Accent3 4 2 2 11 2" xfId="28235"/>
    <cellStyle name="20% - Accent3 4 2 2 12" xfId="28236"/>
    <cellStyle name="20% - Accent3 4 2 2 13" xfId="28237"/>
    <cellStyle name="20% - Accent3 4 2 2 2" xfId="1545"/>
    <cellStyle name="20% - Accent3 4 2 2 2 10" xfId="28238"/>
    <cellStyle name="20% - Accent3 4 2 2 2 10 2" xfId="28239"/>
    <cellStyle name="20% - Accent3 4 2 2 2 11" xfId="28240"/>
    <cellStyle name="20% - Accent3 4 2 2 2 12" xfId="28241"/>
    <cellStyle name="20% - Accent3 4 2 2 2 2" xfId="1546"/>
    <cellStyle name="20% - Accent3 4 2 2 2 2 10" xfId="28242"/>
    <cellStyle name="20% - Accent3 4 2 2 2 2 2" xfId="1547"/>
    <cellStyle name="20% - Accent3 4 2 2 2 2 2 2" xfId="28243"/>
    <cellStyle name="20% - Accent3 4 2 2 2 2 2 2 2" xfId="28244"/>
    <cellStyle name="20% - Accent3 4 2 2 2 2 2 2 2 2" xfId="28245"/>
    <cellStyle name="20% - Accent3 4 2 2 2 2 2 2 2 3" xfId="28246"/>
    <cellStyle name="20% - Accent3 4 2 2 2 2 2 2 3" xfId="28247"/>
    <cellStyle name="20% - Accent3 4 2 2 2 2 2 2 3 2" xfId="28248"/>
    <cellStyle name="20% - Accent3 4 2 2 2 2 2 2 3 3" xfId="28249"/>
    <cellStyle name="20% - Accent3 4 2 2 2 2 2 2 4" xfId="28250"/>
    <cellStyle name="20% - Accent3 4 2 2 2 2 2 2 4 2" xfId="28251"/>
    <cellStyle name="20% - Accent3 4 2 2 2 2 2 2 5" xfId="28252"/>
    <cellStyle name="20% - Accent3 4 2 2 2 2 2 2 6" xfId="28253"/>
    <cellStyle name="20% - Accent3 4 2 2 2 2 2 3" xfId="28254"/>
    <cellStyle name="20% - Accent3 4 2 2 2 2 2 3 2" xfId="28255"/>
    <cellStyle name="20% - Accent3 4 2 2 2 2 2 3 2 2" xfId="28256"/>
    <cellStyle name="20% - Accent3 4 2 2 2 2 2 3 2 3" xfId="28257"/>
    <cellStyle name="20% - Accent3 4 2 2 2 2 2 3 3" xfId="28258"/>
    <cellStyle name="20% - Accent3 4 2 2 2 2 2 3 3 2" xfId="28259"/>
    <cellStyle name="20% - Accent3 4 2 2 2 2 2 3 3 3" xfId="28260"/>
    <cellStyle name="20% - Accent3 4 2 2 2 2 2 3 4" xfId="28261"/>
    <cellStyle name="20% - Accent3 4 2 2 2 2 2 3 4 2" xfId="28262"/>
    <cellStyle name="20% - Accent3 4 2 2 2 2 2 3 5" xfId="28263"/>
    <cellStyle name="20% - Accent3 4 2 2 2 2 2 3 6" xfId="28264"/>
    <cellStyle name="20% - Accent3 4 2 2 2 2 2 4" xfId="28265"/>
    <cellStyle name="20% - Accent3 4 2 2 2 2 2 4 2" xfId="28266"/>
    <cellStyle name="20% - Accent3 4 2 2 2 2 2 4 2 2" xfId="28267"/>
    <cellStyle name="20% - Accent3 4 2 2 2 2 2 4 2 3" xfId="28268"/>
    <cellStyle name="20% - Accent3 4 2 2 2 2 2 4 3" xfId="28269"/>
    <cellStyle name="20% - Accent3 4 2 2 2 2 2 4 3 2" xfId="28270"/>
    <cellStyle name="20% - Accent3 4 2 2 2 2 2 4 4" xfId="28271"/>
    <cellStyle name="20% - Accent3 4 2 2 2 2 2 4 5" xfId="28272"/>
    <cellStyle name="20% - Accent3 4 2 2 2 2 2 5" xfId="28273"/>
    <cellStyle name="20% - Accent3 4 2 2 2 2 2 5 2" xfId="28274"/>
    <cellStyle name="20% - Accent3 4 2 2 2 2 2 5 3" xfId="28275"/>
    <cellStyle name="20% - Accent3 4 2 2 2 2 2 6" xfId="28276"/>
    <cellStyle name="20% - Accent3 4 2 2 2 2 2 6 2" xfId="28277"/>
    <cellStyle name="20% - Accent3 4 2 2 2 2 2 6 3" xfId="28278"/>
    <cellStyle name="20% - Accent3 4 2 2 2 2 2 7" xfId="28279"/>
    <cellStyle name="20% - Accent3 4 2 2 2 2 2 7 2" xfId="28280"/>
    <cellStyle name="20% - Accent3 4 2 2 2 2 2 8" xfId="28281"/>
    <cellStyle name="20% - Accent3 4 2 2 2 2 2 9" xfId="28282"/>
    <cellStyle name="20% - Accent3 4 2 2 2 2 3" xfId="28283"/>
    <cellStyle name="20% - Accent3 4 2 2 2 2 3 2" xfId="28284"/>
    <cellStyle name="20% - Accent3 4 2 2 2 2 3 2 2" xfId="28285"/>
    <cellStyle name="20% - Accent3 4 2 2 2 2 3 2 3" xfId="28286"/>
    <cellStyle name="20% - Accent3 4 2 2 2 2 3 3" xfId="28287"/>
    <cellStyle name="20% - Accent3 4 2 2 2 2 3 3 2" xfId="28288"/>
    <cellStyle name="20% - Accent3 4 2 2 2 2 3 3 3" xfId="28289"/>
    <cellStyle name="20% - Accent3 4 2 2 2 2 3 4" xfId="28290"/>
    <cellStyle name="20% - Accent3 4 2 2 2 2 3 4 2" xfId="28291"/>
    <cellStyle name="20% - Accent3 4 2 2 2 2 3 5" xfId="28292"/>
    <cellStyle name="20% - Accent3 4 2 2 2 2 3 6" xfId="28293"/>
    <cellStyle name="20% - Accent3 4 2 2 2 2 4" xfId="28294"/>
    <cellStyle name="20% - Accent3 4 2 2 2 2 4 2" xfId="28295"/>
    <cellStyle name="20% - Accent3 4 2 2 2 2 4 2 2" xfId="28296"/>
    <cellStyle name="20% - Accent3 4 2 2 2 2 4 2 3" xfId="28297"/>
    <cellStyle name="20% - Accent3 4 2 2 2 2 4 3" xfId="28298"/>
    <cellStyle name="20% - Accent3 4 2 2 2 2 4 3 2" xfId="28299"/>
    <cellStyle name="20% - Accent3 4 2 2 2 2 4 3 3" xfId="28300"/>
    <cellStyle name="20% - Accent3 4 2 2 2 2 4 4" xfId="28301"/>
    <cellStyle name="20% - Accent3 4 2 2 2 2 4 4 2" xfId="28302"/>
    <cellStyle name="20% - Accent3 4 2 2 2 2 4 5" xfId="28303"/>
    <cellStyle name="20% - Accent3 4 2 2 2 2 4 6" xfId="28304"/>
    <cellStyle name="20% - Accent3 4 2 2 2 2 5" xfId="28305"/>
    <cellStyle name="20% - Accent3 4 2 2 2 2 5 2" xfId="28306"/>
    <cellStyle name="20% - Accent3 4 2 2 2 2 5 2 2" xfId="28307"/>
    <cellStyle name="20% - Accent3 4 2 2 2 2 5 2 3" xfId="28308"/>
    <cellStyle name="20% - Accent3 4 2 2 2 2 5 3" xfId="28309"/>
    <cellStyle name="20% - Accent3 4 2 2 2 2 5 3 2" xfId="28310"/>
    <cellStyle name="20% - Accent3 4 2 2 2 2 5 4" xfId="28311"/>
    <cellStyle name="20% - Accent3 4 2 2 2 2 5 5" xfId="28312"/>
    <cellStyle name="20% - Accent3 4 2 2 2 2 6" xfId="28313"/>
    <cellStyle name="20% - Accent3 4 2 2 2 2 6 2" xfId="28314"/>
    <cellStyle name="20% - Accent3 4 2 2 2 2 6 3" xfId="28315"/>
    <cellStyle name="20% - Accent3 4 2 2 2 2 7" xfId="28316"/>
    <cellStyle name="20% - Accent3 4 2 2 2 2 7 2" xfId="28317"/>
    <cellStyle name="20% - Accent3 4 2 2 2 2 7 3" xfId="28318"/>
    <cellStyle name="20% - Accent3 4 2 2 2 2 8" xfId="28319"/>
    <cellStyle name="20% - Accent3 4 2 2 2 2 8 2" xfId="28320"/>
    <cellStyle name="20% - Accent3 4 2 2 2 2 9" xfId="28321"/>
    <cellStyle name="20% - Accent3 4 2 2 2 2_SCH J-3" xfId="1548"/>
    <cellStyle name="20% - Accent3 4 2 2 2 3" xfId="1549"/>
    <cellStyle name="20% - Accent3 4 2 2 2 3 2" xfId="28322"/>
    <cellStyle name="20% - Accent3 4 2 2 2 3 2 2" xfId="28323"/>
    <cellStyle name="20% - Accent3 4 2 2 2 3 2 2 2" xfId="28324"/>
    <cellStyle name="20% - Accent3 4 2 2 2 3 2 2 3" xfId="28325"/>
    <cellStyle name="20% - Accent3 4 2 2 2 3 2 3" xfId="28326"/>
    <cellStyle name="20% - Accent3 4 2 2 2 3 2 3 2" xfId="28327"/>
    <cellStyle name="20% - Accent3 4 2 2 2 3 2 3 3" xfId="28328"/>
    <cellStyle name="20% - Accent3 4 2 2 2 3 2 4" xfId="28329"/>
    <cellStyle name="20% - Accent3 4 2 2 2 3 2 4 2" xfId="28330"/>
    <cellStyle name="20% - Accent3 4 2 2 2 3 2 5" xfId="28331"/>
    <cellStyle name="20% - Accent3 4 2 2 2 3 2 6" xfId="28332"/>
    <cellStyle name="20% - Accent3 4 2 2 2 3 3" xfId="28333"/>
    <cellStyle name="20% - Accent3 4 2 2 2 3 3 2" xfId="28334"/>
    <cellStyle name="20% - Accent3 4 2 2 2 3 3 2 2" xfId="28335"/>
    <cellStyle name="20% - Accent3 4 2 2 2 3 3 2 3" xfId="28336"/>
    <cellStyle name="20% - Accent3 4 2 2 2 3 3 3" xfId="28337"/>
    <cellStyle name="20% - Accent3 4 2 2 2 3 3 3 2" xfId="28338"/>
    <cellStyle name="20% - Accent3 4 2 2 2 3 3 3 3" xfId="28339"/>
    <cellStyle name="20% - Accent3 4 2 2 2 3 3 4" xfId="28340"/>
    <cellStyle name="20% - Accent3 4 2 2 2 3 3 4 2" xfId="28341"/>
    <cellStyle name="20% - Accent3 4 2 2 2 3 3 5" xfId="28342"/>
    <cellStyle name="20% - Accent3 4 2 2 2 3 3 6" xfId="28343"/>
    <cellStyle name="20% - Accent3 4 2 2 2 3 4" xfId="28344"/>
    <cellStyle name="20% - Accent3 4 2 2 2 3 4 2" xfId="28345"/>
    <cellStyle name="20% - Accent3 4 2 2 2 3 4 2 2" xfId="28346"/>
    <cellStyle name="20% - Accent3 4 2 2 2 3 4 2 3" xfId="28347"/>
    <cellStyle name="20% - Accent3 4 2 2 2 3 4 3" xfId="28348"/>
    <cellStyle name="20% - Accent3 4 2 2 2 3 4 3 2" xfId="28349"/>
    <cellStyle name="20% - Accent3 4 2 2 2 3 4 4" xfId="28350"/>
    <cellStyle name="20% - Accent3 4 2 2 2 3 4 5" xfId="28351"/>
    <cellStyle name="20% - Accent3 4 2 2 2 3 5" xfId="28352"/>
    <cellStyle name="20% - Accent3 4 2 2 2 3 5 2" xfId="28353"/>
    <cellStyle name="20% - Accent3 4 2 2 2 3 5 3" xfId="28354"/>
    <cellStyle name="20% - Accent3 4 2 2 2 3 6" xfId="28355"/>
    <cellStyle name="20% - Accent3 4 2 2 2 3 6 2" xfId="28356"/>
    <cellStyle name="20% - Accent3 4 2 2 2 3 6 3" xfId="28357"/>
    <cellStyle name="20% - Accent3 4 2 2 2 3 7" xfId="28358"/>
    <cellStyle name="20% - Accent3 4 2 2 2 3 7 2" xfId="28359"/>
    <cellStyle name="20% - Accent3 4 2 2 2 3 8" xfId="28360"/>
    <cellStyle name="20% - Accent3 4 2 2 2 3 9" xfId="28361"/>
    <cellStyle name="20% - Accent3 4 2 2 2 4" xfId="28362"/>
    <cellStyle name="20% - Accent3 4 2 2 2 4 2" xfId="28363"/>
    <cellStyle name="20% - Accent3 4 2 2 2 4 2 2" xfId="28364"/>
    <cellStyle name="20% - Accent3 4 2 2 2 4 2 2 2" xfId="28365"/>
    <cellStyle name="20% - Accent3 4 2 2 2 4 2 2 3" xfId="28366"/>
    <cellStyle name="20% - Accent3 4 2 2 2 4 2 3" xfId="28367"/>
    <cellStyle name="20% - Accent3 4 2 2 2 4 2 3 2" xfId="28368"/>
    <cellStyle name="20% - Accent3 4 2 2 2 4 2 3 3" xfId="28369"/>
    <cellStyle name="20% - Accent3 4 2 2 2 4 2 4" xfId="28370"/>
    <cellStyle name="20% - Accent3 4 2 2 2 4 2 4 2" xfId="28371"/>
    <cellStyle name="20% - Accent3 4 2 2 2 4 2 5" xfId="28372"/>
    <cellStyle name="20% - Accent3 4 2 2 2 4 2 6" xfId="28373"/>
    <cellStyle name="20% - Accent3 4 2 2 2 4 3" xfId="28374"/>
    <cellStyle name="20% - Accent3 4 2 2 2 4 3 2" xfId="28375"/>
    <cellStyle name="20% - Accent3 4 2 2 2 4 3 2 2" xfId="28376"/>
    <cellStyle name="20% - Accent3 4 2 2 2 4 3 2 3" xfId="28377"/>
    <cellStyle name="20% - Accent3 4 2 2 2 4 3 3" xfId="28378"/>
    <cellStyle name="20% - Accent3 4 2 2 2 4 3 3 2" xfId="28379"/>
    <cellStyle name="20% - Accent3 4 2 2 2 4 3 3 3" xfId="28380"/>
    <cellStyle name="20% - Accent3 4 2 2 2 4 3 4" xfId="28381"/>
    <cellStyle name="20% - Accent3 4 2 2 2 4 3 4 2" xfId="28382"/>
    <cellStyle name="20% - Accent3 4 2 2 2 4 3 5" xfId="28383"/>
    <cellStyle name="20% - Accent3 4 2 2 2 4 3 6" xfId="28384"/>
    <cellStyle name="20% - Accent3 4 2 2 2 4 4" xfId="28385"/>
    <cellStyle name="20% - Accent3 4 2 2 2 4 4 2" xfId="28386"/>
    <cellStyle name="20% - Accent3 4 2 2 2 4 4 2 2" xfId="28387"/>
    <cellStyle name="20% - Accent3 4 2 2 2 4 4 2 3" xfId="28388"/>
    <cellStyle name="20% - Accent3 4 2 2 2 4 4 3" xfId="28389"/>
    <cellStyle name="20% - Accent3 4 2 2 2 4 4 3 2" xfId="28390"/>
    <cellStyle name="20% - Accent3 4 2 2 2 4 4 4" xfId="28391"/>
    <cellStyle name="20% - Accent3 4 2 2 2 4 4 5" xfId="28392"/>
    <cellStyle name="20% - Accent3 4 2 2 2 4 5" xfId="28393"/>
    <cellStyle name="20% - Accent3 4 2 2 2 4 5 2" xfId="28394"/>
    <cellStyle name="20% - Accent3 4 2 2 2 4 5 3" xfId="28395"/>
    <cellStyle name="20% - Accent3 4 2 2 2 4 6" xfId="28396"/>
    <cellStyle name="20% - Accent3 4 2 2 2 4 6 2" xfId="28397"/>
    <cellStyle name="20% - Accent3 4 2 2 2 4 6 3" xfId="28398"/>
    <cellStyle name="20% - Accent3 4 2 2 2 4 7" xfId="28399"/>
    <cellStyle name="20% - Accent3 4 2 2 2 4 7 2" xfId="28400"/>
    <cellStyle name="20% - Accent3 4 2 2 2 4 8" xfId="28401"/>
    <cellStyle name="20% - Accent3 4 2 2 2 4 9" xfId="28402"/>
    <cellStyle name="20% - Accent3 4 2 2 2 5" xfId="28403"/>
    <cellStyle name="20% - Accent3 4 2 2 2 5 2" xfId="28404"/>
    <cellStyle name="20% - Accent3 4 2 2 2 5 2 2" xfId="28405"/>
    <cellStyle name="20% - Accent3 4 2 2 2 5 2 3" xfId="28406"/>
    <cellStyle name="20% - Accent3 4 2 2 2 5 3" xfId="28407"/>
    <cellStyle name="20% - Accent3 4 2 2 2 5 3 2" xfId="28408"/>
    <cellStyle name="20% - Accent3 4 2 2 2 5 3 3" xfId="28409"/>
    <cellStyle name="20% - Accent3 4 2 2 2 5 4" xfId="28410"/>
    <cellStyle name="20% - Accent3 4 2 2 2 5 4 2" xfId="28411"/>
    <cellStyle name="20% - Accent3 4 2 2 2 5 5" xfId="28412"/>
    <cellStyle name="20% - Accent3 4 2 2 2 5 6" xfId="28413"/>
    <cellStyle name="20% - Accent3 4 2 2 2 6" xfId="28414"/>
    <cellStyle name="20% - Accent3 4 2 2 2 6 2" xfId="28415"/>
    <cellStyle name="20% - Accent3 4 2 2 2 6 2 2" xfId="28416"/>
    <cellStyle name="20% - Accent3 4 2 2 2 6 2 3" xfId="28417"/>
    <cellStyle name="20% - Accent3 4 2 2 2 6 3" xfId="28418"/>
    <cellStyle name="20% - Accent3 4 2 2 2 6 3 2" xfId="28419"/>
    <cellStyle name="20% - Accent3 4 2 2 2 6 3 3" xfId="28420"/>
    <cellStyle name="20% - Accent3 4 2 2 2 6 4" xfId="28421"/>
    <cellStyle name="20% - Accent3 4 2 2 2 6 4 2" xfId="28422"/>
    <cellStyle name="20% - Accent3 4 2 2 2 6 5" xfId="28423"/>
    <cellStyle name="20% - Accent3 4 2 2 2 6 6" xfId="28424"/>
    <cellStyle name="20% - Accent3 4 2 2 2 7" xfId="28425"/>
    <cellStyle name="20% - Accent3 4 2 2 2 7 2" xfId="28426"/>
    <cellStyle name="20% - Accent3 4 2 2 2 7 2 2" xfId="28427"/>
    <cellStyle name="20% - Accent3 4 2 2 2 7 2 3" xfId="28428"/>
    <cellStyle name="20% - Accent3 4 2 2 2 7 3" xfId="28429"/>
    <cellStyle name="20% - Accent3 4 2 2 2 7 3 2" xfId="28430"/>
    <cellStyle name="20% - Accent3 4 2 2 2 7 4" xfId="28431"/>
    <cellStyle name="20% - Accent3 4 2 2 2 7 5" xfId="28432"/>
    <cellStyle name="20% - Accent3 4 2 2 2 8" xfId="28433"/>
    <cellStyle name="20% - Accent3 4 2 2 2 8 2" xfId="28434"/>
    <cellStyle name="20% - Accent3 4 2 2 2 8 3" xfId="28435"/>
    <cellStyle name="20% - Accent3 4 2 2 2 9" xfId="28436"/>
    <cellStyle name="20% - Accent3 4 2 2 2 9 2" xfId="28437"/>
    <cellStyle name="20% - Accent3 4 2 2 2 9 3" xfId="28438"/>
    <cellStyle name="20% - Accent3 4 2 2 2_SCH J-3" xfId="1550"/>
    <cellStyle name="20% - Accent3 4 2 2 3" xfId="1551"/>
    <cellStyle name="20% - Accent3 4 2 2 3 10" xfId="28439"/>
    <cellStyle name="20% - Accent3 4 2 2 3 2" xfId="1552"/>
    <cellStyle name="20% - Accent3 4 2 2 3 2 2" xfId="28440"/>
    <cellStyle name="20% - Accent3 4 2 2 3 2 2 2" xfId="28441"/>
    <cellStyle name="20% - Accent3 4 2 2 3 2 2 2 2" xfId="28442"/>
    <cellStyle name="20% - Accent3 4 2 2 3 2 2 2 3" xfId="28443"/>
    <cellStyle name="20% - Accent3 4 2 2 3 2 2 3" xfId="28444"/>
    <cellStyle name="20% - Accent3 4 2 2 3 2 2 3 2" xfId="28445"/>
    <cellStyle name="20% - Accent3 4 2 2 3 2 2 3 3" xfId="28446"/>
    <cellStyle name="20% - Accent3 4 2 2 3 2 2 4" xfId="28447"/>
    <cellStyle name="20% - Accent3 4 2 2 3 2 2 4 2" xfId="28448"/>
    <cellStyle name="20% - Accent3 4 2 2 3 2 2 5" xfId="28449"/>
    <cellStyle name="20% - Accent3 4 2 2 3 2 2 6" xfId="28450"/>
    <cellStyle name="20% - Accent3 4 2 2 3 2 3" xfId="28451"/>
    <cellStyle name="20% - Accent3 4 2 2 3 2 3 2" xfId="28452"/>
    <cellStyle name="20% - Accent3 4 2 2 3 2 3 2 2" xfId="28453"/>
    <cellStyle name="20% - Accent3 4 2 2 3 2 3 2 3" xfId="28454"/>
    <cellStyle name="20% - Accent3 4 2 2 3 2 3 3" xfId="28455"/>
    <cellStyle name="20% - Accent3 4 2 2 3 2 3 3 2" xfId="28456"/>
    <cellStyle name="20% - Accent3 4 2 2 3 2 3 3 3" xfId="28457"/>
    <cellStyle name="20% - Accent3 4 2 2 3 2 3 4" xfId="28458"/>
    <cellStyle name="20% - Accent3 4 2 2 3 2 3 4 2" xfId="28459"/>
    <cellStyle name="20% - Accent3 4 2 2 3 2 3 5" xfId="28460"/>
    <cellStyle name="20% - Accent3 4 2 2 3 2 3 6" xfId="28461"/>
    <cellStyle name="20% - Accent3 4 2 2 3 2 4" xfId="28462"/>
    <cellStyle name="20% - Accent3 4 2 2 3 2 4 2" xfId="28463"/>
    <cellStyle name="20% - Accent3 4 2 2 3 2 4 2 2" xfId="28464"/>
    <cellStyle name="20% - Accent3 4 2 2 3 2 4 2 3" xfId="28465"/>
    <cellStyle name="20% - Accent3 4 2 2 3 2 4 3" xfId="28466"/>
    <cellStyle name="20% - Accent3 4 2 2 3 2 4 3 2" xfId="28467"/>
    <cellStyle name="20% - Accent3 4 2 2 3 2 4 4" xfId="28468"/>
    <cellStyle name="20% - Accent3 4 2 2 3 2 4 5" xfId="28469"/>
    <cellStyle name="20% - Accent3 4 2 2 3 2 5" xfId="28470"/>
    <cellStyle name="20% - Accent3 4 2 2 3 2 5 2" xfId="28471"/>
    <cellStyle name="20% - Accent3 4 2 2 3 2 5 3" xfId="28472"/>
    <cellStyle name="20% - Accent3 4 2 2 3 2 6" xfId="28473"/>
    <cellStyle name="20% - Accent3 4 2 2 3 2 6 2" xfId="28474"/>
    <cellStyle name="20% - Accent3 4 2 2 3 2 6 3" xfId="28475"/>
    <cellStyle name="20% - Accent3 4 2 2 3 2 7" xfId="28476"/>
    <cellStyle name="20% - Accent3 4 2 2 3 2 7 2" xfId="28477"/>
    <cellStyle name="20% - Accent3 4 2 2 3 2 8" xfId="28478"/>
    <cellStyle name="20% - Accent3 4 2 2 3 2 9" xfId="28479"/>
    <cellStyle name="20% - Accent3 4 2 2 3 3" xfId="28480"/>
    <cellStyle name="20% - Accent3 4 2 2 3 3 2" xfId="28481"/>
    <cellStyle name="20% - Accent3 4 2 2 3 3 2 2" xfId="28482"/>
    <cellStyle name="20% - Accent3 4 2 2 3 3 2 3" xfId="28483"/>
    <cellStyle name="20% - Accent3 4 2 2 3 3 3" xfId="28484"/>
    <cellStyle name="20% - Accent3 4 2 2 3 3 3 2" xfId="28485"/>
    <cellStyle name="20% - Accent3 4 2 2 3 3 3 3" xfId="28486"/>
    <cellStyle name="20% - Accent3 4 2 2 3 3 4" xfId="28487"/>
    <cellStyle name="20% - Accent3 4 2 2 3 3 4 2" xfId="28488"/>
    <cellStyle name="20% - Accent3 4 2 2 3 3 5" xfId="28489"/>
    <cellStyle name="20% - Accent3 4 2 2 3 3 6" xfId="28490"/>
    <cellStyle name="20% - Accent3 4 2 2 3 4" xfId="28491"/>
    <cellStyle name="20% - Accent3 4 2 2 3 4 2" xfId="28492"/>
    <cellStyle name="20% - Accent3 4 2 2 3 4 2 2" xfId="28493"/>
    <cellStyle name="20% - Accent3 4 2 2 3 4 2 3" xfId="28494"/>
    <cellStyle name="20% - Accent3 4 2 2 3 4 3" xfId="28495"/>
    <cellStyle name="20% - Accent3 4 2 2 3 4 3 2" xfId="28496"/>
    <cellStyle name="20% - Accent3 4 2 2 3 4 3 3" xfId="28497"/>
    <cellStyle name="20% - Accent3 4 2 2 3 4 4" xfId="28498"/>
    <cellStyle name="20% - Accent3 4 2 2 3 4 4 2" xfId="28499"/>
    <cellStyle name="20% - Accent3 4 2 2 3 4 5" xfId="28500"/>
    <cellStyle name="20% - Accent3 4 2 2 3 4 6" xfId="28501"/>
    <cellStyle name="20% - Accent3 4 2 2 3 5" xfId="28502"/>
    <cellStyle name="20% - Accent3 4 2 2 3 5 2" xfId="28503"/>
    <cellStyle name="20% - Accent3 4 2 2 3 5 2 2" xfId="28504"/>
    <cellStyle name="20% - Accent3 4 2 2 3 5 2 3" xfId="28505"/>
    <cellStyle name="20% - Accent3 4 2 2 3 5 3" xfId="28506"/>
    <cellStyle name="20% - Accent3 4 2 2 3 5 3 2" xfId="28507"/>
    <cellStyle name="20% - Accent3 4 2 2 3 5 4" xfId="28508"/>
    <cellStyle name="20% - Accent3 4 2 2 3 5 5" xfId="28509"/>
    <cellStyle name="20% - Accent3 4 2 2 3 6" xfId="28510"/>
    <cellStyle name="20% - Accent3 4 2 2 3 6 2" xfId="28511"/>
    <cellStyle name="20% - Accent3 4 2 2 3 6 3" xfId="28512"/>
    <cellStyle name="20% - Accent3 4 2 2 3 7" xfId="28513"/>
    <cellStyle name="20% - Accent3 4 2 2 3 7 2" xfId="28514"/>
    <cellStyle name="20% - Accent3 4 2 2 3 7 3" xfId="28515"/>
    <cellStyle name="20% - Accent3 4 2 2 3 8" xfId="28516"/>
    <cellStyle name="20% - Accent3 4 2 2 3 8 2" xfId="28517"/>
    <cellStyle name="20% - Accent3 4 2 2 3 9" xfId="28518"/>
    <cellStyle name="20% - Accent3 4 2 2 3_SCH J-3" xfId="1553"/>
    <cellStyle name="20% - Accent3 4 2 2 4" xfId="1554"/>
    <cellStyle name="20% - Accent3 4 2 2 4 2" xfId="28519"/>
    <cellStyle name="20% - Accent3 4 2 2 4 2 2" xfId="28520"/>
    <cellStyle name="20% - Accent3 4 2 2 4 2 2 2" xfId="28521"/>
    <cellStyle name="20% - Accent3 4 2 2 4 2 2 3" xfId="28522"/>
    <cellStyle name="20% - Accent3 4 2 2 4 2 3" xfId="28523"/>
    <cellStyle name="20% - Accent3 4 2 2 4 2 3 2" xfId="28524"/>
    <cellStyle name="20% - Accent3 4 2 2 4 2 3 3" xfId="28525"/>
    <cellStyle name="20% - Accent3 4 2 2 4 2 4" xfId="28526"/>
    <cellStyle name="20% - Accent3 4 2 2 4 2 4 2" xfId="28527"/>
    <cellStyle name="20% - Accent3 4 2 2 4 2 5" xfId="28528"/>
    <cellStyle name="20% - Accent3 4 2 2 4 2 6" xfId="28529"/>
    <cellStyle name="20% - Accent3 4 2 2 4 3" xfId="28530"/>
    <cellStyle name="20% - Accent3 4 2 2 4 3 2" xfId="28531"/>
    <cellStyle name="20% - Accent3 4 2 2 4 3 2 2" xfId="28532"/>
    <cellStyle name="20% - Accent3 4 2 2 4 3 2 3" xfId="28533"/>
    <cellStyle name="20% - Accent3 4 2 2 4 3 3" xfId="28534"/>
    <cellStyle name="20% - Accent3 4 2 2 4 3 3 2" xfId="28535"/>
    <cellStyle name="20% - Accent3 4 2 2 4 3 3 3" xfId="28536"/>
    <cellStyle name="20% - Accent3 4 2 2 4 3 4" xfId="28537"/>
    <cellStyle name="20% - Accent3 4 2 2 4 3 4 2" xfId="28538"/>
    <cellStyle name="20% - Accent3 4 2 2 4 3 5" xfId="28539"/>
    <cellStyle name="20% - Accent3 4 2 2 4 3 6" xfId="28540"/>
    <cellStyle name="20% - Accent3 4 2 2 4 4" xfId="28541"/>
    <cellStyle name="20% - Accent3 4 2 2 4 4 2" xfId="28542"/>
    <cellStyle name="20% - Accent3 4 2 2 4 4 2 2" xfId="28543"/>
    <cellStyle name="20% - Accent3 4 2 2 4 4 2 3" xfId="28544"/>
    <cellStyle name="20% - Accent3 4 2 2 4 4 3" xfId="28545"/>
    <cellStyle name="20% - Accent3 4 2 2 4 4 3 2" xfId="28546"/>
    <cellStyle name="20% - Accent3 4 2 2 4 4 4" xfId="28547"/>
    <cellStyle name="20% - Accent3 4 2 2 4 4 5" xfId="28548"/>
    <cellStyle name="20% - Accent3 4 2 2 4 5" xfId="28549"/>
    <cellStyle name="20% - Accent3 4 2 2 4 5 2" xfId="28550"/>
    <cellStyle name="20% - Accent3 4 2 2 4 5 3" xfId="28551"/>
    <cellStyle name="20% - Accent3 4 2 2 4 6" xfId="28552"/>
    <cellStyle name="20% - Accent3 4 2 2 4 6 2" xfId="28553"/>
    <cellStyle name="20% - Accent3 4 2 2 4 6 3" xfId="28554"/>
    <cellStyle name="20% - Accent3 4 2 2 4 7" xfId="28555"/>
    <cellStyle name="20% - Accent3 4 2 2 4 7 2" xfId="28556"/>
    <cellStyle name="20% - Accent3 4 2 2 4 8" xfId="28557"/>
    <cellStyle name="20% - Accent3 4 2 2 4 9" xfId="28558"/>
    <cellStyle name="20% - Accent3 4 2 2 5" xfId="28559"/>
    <cellStyle name="20% - Accent3 4 2 2 5 2" xfId="28560"/>
    <cellStyle name="20% - Accent3 4 2 2 5 2 2" xfId="28561"/>
    <cellStyle name="20% - Accent3 4 2 2 5 2 2 2" xfId="28562"/>
    <cellStyle name="20% - Accent3 4 2 2 5 2 2 3" xfId="28563"/>
    <cellStyle name="20% - Accent3 4 2 2 5 2 3" xfId="28564"/>
    <cellStyle name="20% - Accent3 4 2 2 5 2 3 2" xfId="28565"/>
    <cellStyle name="20% - Accent3 4 2 2 5 2 3 3" xfId="28566"/>
    <cellStyle name="20% - Accent3 4 2 2 5 2 4" xfId="28567"/>
    <cellStyle name="20% - Accent3 4 2 2 5 2 4 2" xfId="28568"/>
    <cellStyle name="20% - Accent3 4 2 2 5 2 5" xfId="28569"/>
    <cellStyle name="20% - Accent3 4 2 2 5 2 6" xfId="28570"/>
    <cellStyle name="20% - Accent3 4 2 2 5 3" xfId="28571"/>
    <cellStyle name="20% - Accent3 4 2 2 5 3 2" xfId="28572"/>
    <cellStyle name="20% - Accent3 4 2 2 5 3 2 2" xfId="28573"/>
    <cellStyle name="20% - Accent3 4 2 2 5 3 2 3" xfId="28574"/>
    <cellStyle name="20% - Accent3 4 2 2 5 3 3" xfId="28575"/>
    <cellStyle name="20% - Accent3 4 2 2 5 3 3 2" xfId="28576"/>
    <cellStyle name="20% - Accent3 4 2 2 5 3 3 3" xfId="28577"/>
    <cellStyle name="20% - Accent3 4 2 2 5 3 4" xfId="28578"/>
    <cellStyle name="20% - Accent3 4 2 2 5 3 4 2" xfId="28579"/>
    <cellStyle name="20% - Accent3 4 2 2 5 3 5" xfId="28580"/>
    <cellStyle name="20% - Accent3 4 2 2 5 3 6" xfId="28581"/>
    <cellStyle name="20% - Accent3 4 2 2 5 4" xfId="28582"/>
    <cellStyle name="20% - Accent3 4 2 2 5 4 2" xfId="28583"/>
    <cellStyle name="20% - Accent3 4 2 2 5 4 2 2" xfId="28584"/>
    <cellStyle name="20% - Accent3 4 2 2 5 4 2 3" xfId="28585"/>
    <cellStyle name="20% - Accent3 4 2 2 5 4 3" xfId="28586"/>
    <cellStyle name="20% - Accent3 4 2 2 5 4 3 2" xfId="28587"/>
    <cellStyle name="20% - Accent3 4 2 2 5 4 4" xfId="28588"/>
    <cellStyle name="20% - Accent3 4 2 2 5 4 5" xfId="28589"/>
    <cellStyle name="20% - Accent3 4 2 2 5 5" xfId="28590"/>
    <cellStyle name="20% - Accent3 4 2 2 5 5 2" xfId="28591"/>
    <cellStyle name="20% - Accent3 4 2 2 5 5 3" xfId="28592"/>
    <cellStyle name="20% - Accent3 4 2 2 5 6" xfId="28593"/>
    <cellStyle name="20% - Accent3 4 2 2 5 6 2" xfId="28594"/>
    <cellStyle name="20% - Accent3 4 2 2 5 6 3" xfId="28595"/>
    <cellStyle name="20% - Accent3 4 2 2 5 7" xfId="28596"/>
    <cellStyle name="20% - Accent3 4 2 2 5 7 2" xfId="28597"/>
    <cellStyle name="20% - Accent3 4 2 2 5 8" xfId="28598"/>
    <cellStyle name="20% - Accent3 4 2 2 5 9" xfId="28599"/>
    <cellStyle name="20% - Accent3 4 2 2 6" xfId="28600"/>
    <cellStyle name="20% - Accent3 4 2 2 6 2" xfId="28601"/>
    <cellStyle name="20% - Accent3 4 2 2 6 2 2" xfId="28602"/>
    <cellStyle name="20% - Accent3 4 2 2 6 2 3" xfId="28603"/>
    <cellStyle name="20% - Accent3 4 2 2 6 3" xfId="28604"/>
    <cellStyle name="20% - Accent3 4 2 2 6 3 2" xfId="28605"/>
    <cellStyle name="20% - Accent3 4 2 2 6 3 3" xfId="28606"/>
    <cellStyle name="20% - Accent3 4 2 2 6 4" xfId="28607"/>
    <cellStyle name="20% - Accent3 4 2 2 6 4 2" xfId="28608"/>
    <cellStyle name="20% - Accent3 4 2 2 6 5" xfId="28609"/>
    <cellStyle name="20% - Accent3 4 2 2 6 6" xfId="28610"/>
    <cellStyle name="20% - Accent3 4 2 2 7" xfId="28611"/>
    <cellStyle name="20% - Accent3 4 2 2 7 2" xfId="28612"/>
    <cellStyle name="20% - Accent3 4 2 2 7 2 2" xfId="28613"/>
    <cellStyle name="20% - Accent3 4 2 2 7 2 3" xfId="28614"/>
    <cellStyle name="20% - Accent3 4 2 2 7 3" xfId="28615"/>
    <cellStyle name="20% - Accent3 4 2 2 7 3 2" xfId="28616"/>
    <cellStyle name="20% - Accent3 4 2 2 7 3 3" xfId="28617"/>
    <cellStyle name="20% - Accent3 4 2 2 7 4" xfId="28618"/>
    <cellStyle name="20% - Accent3 4 2 2 7 4 2" xfId="28619"/>
    <cellStyle name="20% - Accent3 4 2 2 7 5" xfId="28620"/>
    <cellStyle name="20% - Accent3 4 2 2 7 6" xfId="28621"/>
    <cellStyle name="20% - Accent3 4 2 2 8" xfId="28622"/>
    <cellStyle name="20% - Accent3 4 2 2 8 2" xfId="28623"/>
    <cellStyle name="20% - Accent3 4 2 2 8 2 2" xfId="28624"/>
    <cellStyle name="20% - Accent3 4 2 2 8 2 3" xfId="28625"/>
    <cellStyle name="20% - Accent3 4 2 2 8 3" xfId="28626"/>
    <cellStyle name="20% - Accent3 4 2 2 8 3 2" xfId="28627"/>
    <cellStyle name="20% - Accent3 4 2 2 8 4" xfId="28628"/>
    <cellStyle name="20% - Accent3 4 2 2 8 5" xfId="28629"/>
    <cellStyle name="20% - Accent3 4 2 2 9" xfId="28630"/>
    <cellStyle name="20% - Accent3 4 2 2 9 2" xfId="28631"/>
    <cellStyle name="20% - Accent3 4 2 2 9 3" xfId="28632"/>
    <cellStyle name="20% - Accent3 4 2 2_SCH J-3" xfId="1555"/>
    <cellStyle name="20% - Accent3 4 2 3" xfId="1556"/>
    <cellStyle name="20% - Accent3 4 2 3 10" xfId="28633"/>
    <cellStyle name="20% - Accent3 4 2 3 10 2" xfId="28634"/>
    <cellStyle name="20% - Accent3 4 2 3 11" xfId="28635"/>
    <cellStyle name="20% - Accent3 4 2 3 12" xfId="28636"/>
    <cellStyle name="20% - Accent3 4 2 3 2" xfId="1557"/>
    <cellStyle name="20% - Accent3 4 2 3 2 10" xfId="28637"/>
    <cellStyle name="20% - Accent3 4 2 3 2 2" xfId="1558"/>
    <cellStyle name="20% - Accent3 4 2 3 2 2 2" xfId="28638"/>
    <cellStyle name="20% - Accent3 4 2 3 2 2 2 2" xfId="28639"/>
    <cellStyle name="20% - Accent3 4 2 3 2 2 2 2 2" xfId="28640"/>
    <cellStyle name="20% - Accent3 4 2 3 2 2 2 2 3" xfId="28641"/>
    <cellStyle name="20% - Accent3 4 2 3 2 2 2 3" xfId="28642"/>
    <cellStyle name="20% - Accent3 4 2 3 2 2 2 3 2" xfId="28643"/>
    <cellStyle name="20% - Accent3 4 2 3 2 2 2 3 3" xfId="28644"/>
    <cellStyle name="20% - Accent3 4 2 3 2 2 2 4" xfId="28645"/>
    <cellStyle name="20% - Accent3 4 2 3 2 2 2 4 2" xfId="28646"/>
    <cellStyle name="20% - Accent3 4 2 3 2 2 2 5" xfId="28647"/>
    <cellStyle name="20% - Accent3 4 2 3 2 2 2 6" xfId="28648"/>
    <cellStyle name="20% - Accent3 4 2 3 2 2 3" xfId="28649"/>
    <cellStyle name="20% - Accent3 4 2 3 2 2 3 2" xfId="28650"/>
    <cellStyle name="20% - Accent3 4 2 3 2 2 3 2 2" xfId="28651"/>
    <cellStyle name="20% - Accent3 4 2 3 2 2 3 2 3" xfId="28652"/>
    <cellStyle name="20% - Accent3 4 2 3 2 2 3 3" xfId="28653"/>
    <cellStyle name="20% - Accent3 4 2 3 2 2 3 3 2" xfId="28654"/>
    <cellStyle name="20% - Accent3 4 2 3 2 2 3 3 3" xfId="28655"/>
    <cellStyle name="20% - Accent3 4 2 3 2 2 3 4" xfId="28656"/>
    <cellStyle name="20% - Accent3 4 2 3 2 2 3 4 2" xfId="28657"/>
    <cellStyle name="20% - Accent3 4 2 3 2 2 3 5" xfId="28658"/>
    <cellStyle name="20% - Accent3 4 2 3 2 2 3 6" xfId="28659"/>
    <cellStyle name="20% - Accent3 4 2 3 2 2 4" xfId="28660"/>
    <cellStyle name="20% - Accent3 4 2 3 2 2 4 2" xfId="28661"/>
    <cellStyle name="20% - Accent3 4 2 3 2 2 4 2 2" xfId="28662"/>
    <cellStyle name="20% - Accent3 4 2 3 2 2 4 2 3" xfId="28663"/>
    <cellStyle name="20% - Accent3 4 2 3 2 2 4 3" xfId="28664"/>
    <cellStyle name="20% - Accent3 4 2 3 2 2 4 3 2" xfId="28665"/>
    <cellStyle name="20% - Accent3 4 2 3 2 2 4 4" xfId="28666"/>
    <cellStyle name="20% - Accent3 4 2 3 2 2 4 5" xfId="28667"/>
    <cellStyle name="20% - Accent3 4 2 3 2 2 5" xfId="28668"/>
    <cellStyle name="20% - Accent3 4 2 3 2 2 5 2" xfId="28669"/>
    <cellStyle name="20% - Accent3 4 2 3 2 2 5 3" xfId="28670"/>
    <cellStyle name="20% - Accent3 4 2 3 2 2 6" xfId="28671"/>
    <cellStyle name="20% - Accent3 4 2 3 2 2 6 2" xfId="28672"/>
    <cellStyle name="20% - Accent3 4 2 3 2 2 6 3" xfId="28673"/>
    <cellStyle name="20% - Accent3 4 2 3 2 2 7" xfId="28674"/>
    <cellStyle name="20% - Accent3 4 2 3 2 2 7 2" xfId="28675"/>
    <cellStyle name="20% - Accent3 4 2 3 2 2 8" xfId="28676"/>
    <cellStyle name="20% - Accent3 4 2 3 2 2 9" xfId="28677"/>
    <cellStyle name="20% - Accent3 4 2 3 2 3" xfId="28678"/>
    <cellStyle name="20% - Accent3 4 2 3 2 3 2" xfId="28679"/>
    <cellStyle name="20% - Accent3 4 2 3 2 3 2 2" xfId="28680"/>
    <cellStyle name="20% - Accent3 4 2 3 2 3 2 3" xfId="28681"/>
    <cellStyle name="20% - Accent3 4 2 3 2 3 3" xfId="28682"/>
    <cellStyle name="20% - Accent3 4 2 3 2 3 3 2" xfId="28683"/>
    <cellStyle name="20% - Accent3 4 2 3 2 3 3 3" xfId="28684"/>
    <cellStyle name="20% - Accent3 4 2 3 2 3 4" xfId="28685"/>
    <cellStyle name="20% - Accent3 4 2 3 2 3 4 2" xfId="28686"/>
    <cellStyle name="20% - Accent3 4 2 3 2 3 5" xfId="28687"/>
    <cellStyle name="20% - Accent3 4 2 3 2 3 6" xfId="28688"/>
    <cellStyle name="20% - Accent3 4 2 3 2 4" xfId="28689"/>
    <cellStyle name="20% - Accent3 4 2 3 2 4 2" xfId="28690"/>
    <cellStyle name="20% - Accent3 4 2 3 2 4 2 2" xfId="28691"/>
    <cellStyle name="20% - Accent3 4 2 3 2 4 2 3" xfId="28692"/>
    <cellStyle name="20% - Accent3 4 2 3 2 4 3" xfId="28693"/>
    <cellStyle name="20% - Accent3 4 2 3 2 4 3 2" xfId="28694"/>
    <cellStyle name="20% - Accent3 4 2 3 2 4 3 3" xfId="28695"/>
    <cellStyle name="20% - Accent3 4 2 3 2 4 4" xfId="28696"/>
    <cellStyle name="20% - Accent3 4 2 3 2 4 4 2" xfId="28697"/>
    <cellStyle name="20% - Accent3 4 2 3 2 4 5" xfId="28698"/>
    <cellStyle name="20% - Accent3 4 2 3 2 4 6" xfId="28699"/>
    <cellStyle name="20% - Accent3 4 2 3 2 5" xfId="28700"/>
    <cellStyle name="20% - Accent3 4 2 3 2 5 2" xfId="28701"/>
    <cellStyle name="20% - Accent3 4 2 3 2 5 2 2" xfId="28702"/>
    <cellStyle name="20% - Accent3 4 2 3 2 5 2 3" xfId="28703"/>
    <cellStyle name="20% - Accent3 4 2 3 2 5 3" xfId="28704"/>
    <cellStyle name="20% - Accent3 4 2 3 2 5 3 2" xfId="28705"/>
    <cellStyle name="20% - Accent3 4 2 3 2 5 4" xfId="28706"/>
    <cellStyle name="20% - Accent3 4 2 3 2 5 5" xfId="28707"/>
    <cellStyle name="20% - Accent3 4 2 3 2 6" xfId="28708"/>
    <cellStyle name="20% - Accent3 4 2 3 2 6 2" xfId="28709"/>
    <cellStyle name="20% - Accent3 4 2 3 2 6 3" xfId="28710"/>
    <cellStyle name="20% - Accent3 4 2 3 2 7" xfId="28711"/>
    <cellStyle name="20% - Accent3 4 2 3 2 7 2" xfId="28712"/>
    <cellStyle name="20% - Accent3 4 2 3 2 7 3" xfId="28713"/>
    <cellStyle name="20% - Accent3 4 2 3 2 8" xfId="28714"/>
    <cellStyle name="20% - Accent3 4 2 3 2 8 2" xfId="28715"/>
    <cellStyle name="20% - Accent3 4 2 3 2 9" xfId="28716"/>
    <cellStyle name="20% - Accent3 4 2 3 2_SCH J-3" xfId="1559"/>
    <cellStyle name="20% - Accent3 4 2 3 3" xfId="1560"/>
    <cellStyle name="20% - Accent3 4 2 3 3 2" xfId="28717"/>
    <cellStyle name="20% - Accent3 4 2 3 3 2 2" xfId="28718"/>
    <cellStyle name="20% - Accent3 4 2 3 3 2 2 2" xfId="28719"/>
    <cellStyle name="20% - Accent3 4 2 3 3 2 2 3" xfId="28720"/>
    <cellStyle name="20% - Accent3 4 2 3 3 2 3" xfId="28721"/>
    <cellStyle name="20% - Accent3 4 2 3 3 2 3 2" xfId="28722"/>
    <cellStyle name="20% - Accent3 4 2 3 3 2 3 3" xfId="28723"/>
    <cellStyle name="20% - Accent3 4 2 3 3 2 4" xfId="28724"/>
    <cellStyle name="20% - Accent3 4 2 3 3 2 4 2" xfId="28725"/>
    <cellStyle name="20% - Accent3 4 2 3 3 2 5" xfId="28726"/>
    <cellStyle name="20% - Accent3 4 2 3 3 2 6" xfId="28727"/>
    <cellStyle name="20% - Accent3 4 2 3 3 3" xfId="28728"/>
    <cellStyle name="20% - Accent3 4 2 3 3 3 2" xfId="28729"/>
    <cellStyle name="20% - Accent3 4 2 3 3 3 2 2" xfId="28730"/>
    <cellStyle name="20% - Accent3 4 2 3 3 3 2 3" xfId="28731"/>
    <cellStyle name="20% - Accent3 4 2 3 3 3 3" xfId="28732"/>
    <cellStyle name="20% - Accent3 4 2 3 3 3 3 2" xfId="28733"/>
    <cellStyle name="20% - Accent3 4 2 3 3 3 3 3" xfId="28734"/>
    <cellStyle name="20% - Accent3 4 2 3 3 3 4" xfId="28735"/>
    <cellStyle name="20% - Accent3 4 2 3 3 3 4 2" xfId="28736"/>
    <cellStyle name="20% - Accent3 4 2 3 3 3 5" xfId="28737"/>
    <cellStyle name="20% - Accent3 4 2 3 3 3 6" xfId="28738"/>
    <cellStyle name="20% - Accent3 4 2 3 3 4" xfId="28739"/>
    <cellStyle name="20% - Accent3 4 2 3 3 4 2" xfId="28740"/>
    <cellStyle name="20% - Accent3 4 2 3 3 4 2 2" xfId="28741"/>
    <cellStyle name="20% - Accent3 4 2 3 3 4 2 3" xfId="28742"/>
    <cellStyle name="20% - Accent3 4 2 3 3 4 3" xfId="28743"/>
    <cellStyle name="20% - Accent3 4 2 3 3 4 3 2" xfId="28744"/>
    <cellStyle name="20% - Accent3 4 2 3 3 4 4" xfId="28745"/>
    <cellStyle name="20% - Accent3 4 2 3 3 4 5" xfId="28746"/>
    <cellStyle name="20% - Accent3 4 2 3 3 5" xfId="28747"/>
    <cellStyle name="20% - Accent3 4 2 3 3 5 2" xfId="28748"/>
    <cellStyle name="20% - Accent3 4 2 3 3 5 3" xfId="28749"/>
    <cellStyle name="20% - Accent3 4 2 3 3 6" xfId="28750"/>
    <cellStyle name="20% - Accent3 4 2 3 3 6 2" xfId="28751"/>
    <cellStyle name="20% - Accent3 4 2 3 3 6 3" xfId="28752"/>
    <cellStyle name="20% - Accent3 4 2 3 3 7" xfId="28753"/>
    <cellStyle name="20% - Accent3 4 2 3 3 7 2" xfId="28754"/>
    <cellStyle name="20% - Accent3 4 2 3 3 8" xfId="28755"/>
    <cellStyle name="20% - Accent3 4 2 3 3 9" xfId="28756"/>
    <cellStyle name="20% - Accent3 4 2 3 4" xfId="28757"/>
    <cellStyle name="20% - Accent3 4 2 3 4 2" xfId="28758"/>
    <cellStyle name="20% - Accent3 4 2 3 4 2 2" xfId="28759"/>
    <cellStyle name="20% - Accent3 4 2 3 4 2 2 2" xfId="28760"/>
    <cellStyle name="20% - Accent3 4 2 3 4 2 2 3" xfId="28761"/>
    <cellStyle name="20% - Accent3 4 2 3 4 2 3" xfId="28762"/>
    <cellStyle name="20% - Accent3 4 2 3 4 2 3 2" xfId="28763"/>
    <cellStyle name="20% - Accent3 4 2 3 4 2 3 3" xfId="28764"/>
    <cellStyle name="20% - Accent3 4 2 3 4 2 4" xfId="28765"/>
    <cellStyle name="20% - Accent3 4 2 3 4 2 4 2" xfId="28766"/>
    <cellStyle name="20% - Accent3 4 2 3 4 2 5" xfId="28767"/>
    <cellStyle name="20% - Accent3 4 2 3 4 2 6" xfId="28768"/>
    <cellStyle name="20% - Accent3 4 2 3 4 3" xfId="28769"/>
    <cellStyle name="20% - Accent3 4 2 3 4 3 2" xfId="28770"/>
    <cellStyle name="20% - Accent3 4 2 3 4 3 2 2" xfId="28771"/>
    <cellStyle name="20% - Accent3 4 2 3 4 3 2 3" xfId="28772"/>
    <cellStyle name="20% - Accent3 4 2 3 4 3 3" xfId="28773"/>
    <cellStyle name="20% - Accent3 4 2 3 4 3 3 2" xfId="28774"/>
    <cellStyle name="20% - Accent3 4 2 3 4 3 3 3" xfId="28775"/>
    <cellStyle name="20% - Accent3 4 2 3 4 3 4" xfId="28776"/>
    <cellStyle name="20% - Accent3 4 2 3 4 3 4 2" xfId="28777"/>
    <cellStyle name="20% - Accent3 4 2 3 4 3 5" xfId="28778"/>
    <cellStyle name="20% - Accent3 4 2 3 4 3 6" xfId="28779"/>
    <cellStyle name="20% - Accent3 4 2 3 4 4" xfId="28780"/>
    <cellStyle name="20% - Accent3 4 2 3 4 4 2" xfId="28781"/>
    <cellStyle name="20% - Accent3 4 2 3 4 4 2 2" xfId="28782"/>
    <cellStyle name="20% - Accent3 4 2 3 4 4 2 3" xfId="28783"/>
    <cellStyle name="20% - Accent3 4 2 3 4 4 3" xfId="28784"/>
    <cellStyle name="20% - Accent3 4 2 3 4 4 3 2" xfId="28785"/>
    <cellStyle name="20% - Accent3 4 2 3 4 4 4" xfId="28786"/>
    <cellStyle name="20% - Accent3 4 2 3 4 4 5" xfId="28787"/>
    <cellStyle name="20% - Accent3 4 2 3 4 5" xfId="28788"/>
    <cellStyle name="20% - Accent3 4 2 3 4 5 2" xfId="28789"/>
    <cellStyle name="20% - Accent3 4 2 3 4 5 3" xfId="28790"/>
    <cellStyle name="20% - Accent3 4 2 3 4 6" xfId="28791"/>
    <cellStyle name="20% - Accent3 4 2 3 4 6 2" xfId="28792"/>
    <cellStyle name="20% - Accent3 4 2 3 4 6 3" xfId="28793"/>
    <cellStyle name="20% - Accent3 4 2 3 4 7" xfId="28794"/>
    <cellStyle name="20% - Accent3 4 2 3 4 7 2" xfId="28795"/>
    <cellStyle name="20% - Accent3 4 2 3 4 8" xfId="28796"/>
    <cellStyle name="20% - Accent3 4 2 3 4 9" xfId="28797"/>
    <cellStyle name="20% - Accent3 4 2 3 5" xfId="28798"/>
    <cellStyle name="20% - Accent3 4 2 3 5 2" xfId="28799"/>
    <cellStyle name="20% - Accent3 4 2 3 5 2 2" xfId="28800"/>
    <cellStyle name="20% - Accent3 4 2 3 5 2 3" xfId="28801"/>
    <cellStyle name="20% - Accent3 4 2 3 5 3" xfId="28802"/>
    <cellStyle name="20% - Accent3 4 2 3 5 3 2" xfId="28803"/>
    <cellStyle name="20% - Accent3 4 2 3 5 3 3" xfId="28804"/>
    <cellStyle name="20% - Accent3 4 2 3 5 4" xfId="28805"/>
    <cellStyle name="20% - Accent3 4 2 3 5 4 2" xfId="28806"/>
    <cellStyle name="20% - Accent3 4 2 3 5 5" xfId="28807"/>
    <cellStyle name="20% - Accent3 4 2 3 5 6" xfId="28808"/>
    <cellStyle name="20% - Accent3 4 2 3 6" xfId="28809"/>
    <cellStyle name="20% - Accent3 4 2 3 6 2" xfId="28810"/>
    <cellStyle name="20% - Accent3 4 2 3 6 2 2" xfId="28811"/>
    <cellStyle name="20% - Accent3 4 2 3 6 2 3" xfId="28812"/>
    <cellStyle name="20% - Accent3 4 2 3 6 3" xfId="28813"/>
    <cellStyle name="20% - Accent3 4 2 3 6 3 2" xfId="28814"/>
    <cellStyle name="20% - Accent3 4 2 3 6 3 3" xfId="28815"/>
    <cellStyle name="20% - Accent3 4 2 3 6 4" xfId="28816"/>
    <cellStyle name="20% - Accent3 4 2 3 6 4 2" xfId="28817"/>
    <cellStyle name="20% - Accent3 4 2 3 6 5" xfId="28818"/>
    <cellStyle name="20% - Accent3 4 2 3 6 6" xfId="28819"/>
    <cellStyle name="20% - Accent3 4 2 3 7" xfId="28820"/>
    <cellStyle name="20% - Accent3 4 2 3 7 2" xfId="28821"/>
    <cellStyle name="20% - Accent3 4 2 3 7 2 2" xfId="28822"/>
    <cellStyle name="20% - Accent3 4 2 3 7 2 3" xfId="28823"/>
    <cellStyle name="20% - Accent3 4 2 3 7 3" xfId="28824"/>
    <cellStyle name="20% - Accent3 4 2 3 7 3 2" xfId="28825"/>
    <cellStyle name="20% - Accent3 4 2 3 7 4" xfId="28826"/>
    <cellStyle name="20% - Accent3 4 2 3 7 5" xfId="28827"/>
    <cellStyle name="20% - Accent3 4 2 3 8" xfId="28828"/>
    <cellStyle name="20% - Accent3 4 2 3 8 2" xfId="28829"/>
    <cellStyle name="20% - Accent3 4 2 3 8 3" xfId="28830"/>
    <cellStyle name="20% - Accent3 4 2 3 9" xfId="28831"/>
    <cellStyle name="20% - Accent3 4 2 3 9 2" xfId="28832"/>
    <cellStyle name="20% - Accent3 4 2 3 9 3" xfId="28833"/>
    <cellStyle name="20% - Accent3 4 2 3_SCH J-3" xfId="1561"/>
    <cellStyle name="20% - Accent3 4 2 4" xfId="1562"/>
    <cellStyle name="20% - Accent3 4 2 4 10" xfId="28834"/>
    <cellStyle name="20% - Accent3 4 2 4 2" xfId="1563"/>
    <cellStyle name="20% - Accent3 4 2 4 2 2" xfId="28835"/>
    <cellStyle name="20% - Accent3 4 2 4 2 2 2" xfId="28836"/>
    <cellStyle name="20% - Accent3 4 2 4 2 2 2 2" xfId="28837"/>
    <cellStyle name="20% - Accent3 4 2 4 2 2 2 3" xfId="28838"/>
    <cellStyle name="20% - Accent3 4 2 4 2 2 3" xfId="28839"/>
    <cellStyle name="20% - Accent3 4 2 4 2 2 3 2" xfId="28840"/>
    <cellStyle name="20% - Accent3 4 2 4 2 2 3 3" xfId="28841"/>
    <cellStyle name="20% - Accent3 4 2 4 2 2 4" xfId="28842"/>
    <cellStyle name="20% - Accent3 4 2 4 2 2 4 2" xfId="28843"/>
    <cellStyle name="20% - Accent3 4 2 4 2 2 5" xfId="28844"/>
    <cellStyle name="20% - Accent3 4 2 4 2 2 6" xfId="28845"/>
    <cellStyle name="20% - Accent3 4 2 4 2 3" xfId="28846"/>
    <cellStyle name="20% - Accent3 4 2 4 2 3 2" xfId="28847"/>
    <cellStyle name="20% - Accent3 4 2 4 2 3 2 2" xfId="28848"/>
    <cellStyle name="20% - Accent3 4 2 4 2 3 2 3" xfId="28849"/>
    <cellStyle name="20% - Accent3 4 2 4 2 3 3" xfId="28850"/>
    <cellStyle name="20% - Accent3 4 2 4 2 3 3 2" xfId="28851"/>
    <cellStyle name="20% - Accent3 4 2 4 2 3 3 3" xfId="28852"/>
    <cellStyle name="20% - Accent3 4 2 4 2 3 4" xfId="28853"/>
    <cellStyle name="20% - Accent3 4 2 4 2 3 4 2" xfId="28854"/>
    <cellStyle name="20% - Accent3 4 2 4 2 3 5" xfId="28855"/>
    <cellStyle name="20% - Accent3 4 2 4 2 3 6" xfId="28856"/>
    <cellStyle name="20% - Accent3 4 2 4 2 4" xfId="28857"/>
    <cellStyle name="20% - Accent3 4 2 4 2 4 2" xfId="28858"/>
    <cellStyle name="20% - Accent3 4 2 4 2 4 2 2" xfId="28859"/>
    <cellStyle name="20% - Accent3 4 2 4 2 4 2 3" xfId="28860"/>
    <cellStyle name="20% - Accent3 4 2 4 2 4 3" xfId="28861"/>
    <cellStyle name="20% - Accent3 4 2 4 2 4 3 2" xfId="28862"/>
    <cellStyle name="20% - Accent3 4 2 4 2 4 4" xfId="28863"/>
    <cellStyle name="20% - Accent3 4 2 4 2 4 5" xfId="28864"/>
    <cellStyle name="20% - Accent3 4 2 4 2 5" xfId="28865"/>
    <cellStyle name="20% - Accent3 4 2 4 2 5 2" xfId="28866"/>
    <cellStyle name="20% - Accent3 4 2 4 2 5 3" xfId="28867"/>
    <cellStyle name="20% - Accent3 4 2 4 2 6" xfId="28868"/>
    <cellStyle name="20% - Accent3 4 2 4 2 6 2" xfId="28869"/>
    <cellStyle name="20% - Accent3 4 2 4 2 6 3" xfId="28870"/>
    <cellStyle name="20% - Accent3 4 2 4 2 7" xfId="28871"/>
    <cellStyle name="20% - Accent3 4 2 4 2 7 2" xfId="28872"/>
    <cellStyle name="20% - Accent3 4 2 4 2 8" xfId="28873"/>
    <cellStyle name="20% - Accent3 4 2 4 2 9" xfId="28874"/>
    <cellStyle name="20% - Accent3 4 2 4 3" xfId="28875"/>
    <cellStyle name="20% - Accent3 4 2 4 3 2" xfId="28876"/>
    <cellStyle name="20% - Accent3 4 2 4 3 2 2" xfId="28877"/>
    <cellStyle name="20% - Accent3 4 2 4 3 2 3" xfId="28878"/>
    <cellStyle name="20% - Accent3 4 2 4 3 3" xfId="28879"/>
    <cellStyle name="20% - Accent3 4 2 4 3 3 2" xfId="28880"/>
    <cellStyle name="20% - Accent3 4 2 4 3 3 3" xfId="28881"/>
    <cellStyle name="20% - Accent3 4 2 4 3 4" xfId="28882"/>
    <cellStyle name="20% - Accent3 4 2 4 3 4 2" xfId="28883"/>
    <cellStyle name="20% - Accent3 4 2 4 3 5" xfId="28884"/>
    <cellStyle name="20% - Accent3 4 2 4 3 6" xfId="28885"/>
    <cellStyle name="20% - Accent3 4 2 4 4" xfId="28886"/>
    <cellStyle name="20% - Accent3 4 2 4 4 2" xfId="28887"/>
    <cellStyle name="20% - Accent3 4 2 4 4 2 2" xfId="28888"/>
    <cellStyle name="20% - Accent3 4 2 4 4 2 3" xfId="28889"/>
    <cellStyle name="20% - Accent3 4 2 4 4 3" xfId="28890"/>
    <cellStyle name="20% - Accent3 4 2 4 4 3 2" xfId="28891"/>
    <cellStyle name="20% - Accent3 4 2 4 4 3 3" xfId="28892"/>
    <cellStyle name="20% - Accent3 4 2 4 4 4" xfId="28893"/>
    <cellStyle name="20% - Accent3 4 2 4 4 4 2" xfId="28894"/>
    <cellStyle name="20% - Accent3 4 2 4 4 5" xfId="28895"/>
    <cellStyle name="20% - Accent3 4 2 4 4 6" xfId="28896"/>
    <cellStyle name="20% - Accent3 4 2 4 5" xfId="28897"/>
    <cellStyle name="20% - Accent3 4 2 4 5 2" xfId="28898"/>
    <cellStyle name="20% - Accent3 4 2 4 5 2 2" xfId="28899"/>
    <cellStyle name="20% - Accent3 4 2 4 5 2 3" xfId="28900"/>
    <cellStyle name="20% - Accent3 4 2 4 5 3" xfId="28901"/>
    <cellStyle name="20% - Accent3 4 2 4 5 3 2" xfId="28902"/>
    <cellStyle name="20% - Accent3 4 2 4 5 4" xfId="28903"/>
    <cellStyle name="20% - Accent3 4 2 4 5 5" xfId="28904"/>
    <cellStyle name="20% - Accent3 4 2 4 6" xfId="28905"/>
    <cellStyle name="20% - Accent3 4 2 4 6 2" xfId="28906"/>
    <cellStyle name="20% - Accent3 4 2 4 6 3" xfId="28907"/>
    <cellStyle name="20% - Accent3 4 2 4 7" xfId="28908"/>
    <cellStyle name="20% - Accent3 4 2 4 7 2" xfId="28909"/>
    <cellStyle name="20% - Accent3 4 2 4 7 3" xfId="28910"/>
    <cellStyle name="20% - Accent3 4 2 4 8" xfId="28911"/>
    <cellStyle name="20% - Accent3 4 2 4 8 2" xfId="28912"/>
    <cellStyle name="20% - Accent3 4 2 4 9" xfId="28913"/>
    <cellStyle name="20% - Accent3 4 2 4_SCH J-3" xfId="1564"/>
    <cellStyle name="20% - Accent3 4 2 5" xfId="1565"/>
    <cellStyle name="20% - Accent3 4 2 5 2" xfId="28914"/>
    <cellStyle name="20% - Accent3 4 2 5 2 2" xfId="28915"/>
    <cellStyle name="20% - Accent3 4 2 5 2 2 2" xfId="28916"/>
    <cellStyle name="20% - Accent3 4 2 5 2 2 3" xfId="28917"/>
    <cellStyle name="20% - Accent3 4 2 5 2 3" xfId="28918"/>
    <cellStyle name="20% - Accent3 4 2 5 2 3 2" xfId="28919"/>
    <cellStyle name="20% - Accent3 4 2 5 2 3 3" xfId="28920"/>
    <cellStyle name="20% - Accent3 4 2 5 2 4" xfId="28921"/>
    <cellStyle name="20% - Accent3 4 2 5 2 4 2" xfId="28922"/>
    <cellStyle name="20% - Accent3 4 2 5 2 5" xfId="28923"/>
    <cellStyle name="20% - Accent3 4 2 5 2 6" xfId="28924"/>
    <cellStyle name="20% - Accent3 4 2 5 3" xfId="28925"/>
    <cellStyle name="20% - Accent3 4 2 5 3 2" xfId="28926"/>
    <cellStyle name="20% - Accent3 4 2 5 3 2 2" xfId="28927"/>
    <cellStyle name="20% - Accent3 4 2 5 3 2 3" xfId="28928"/>
    <cellStyle name="20% - Accent3 4 2 5 3 3" xfId="28929"/>
    <cellStyle name="20% - Accent3 4 2 5 3 3 2" xfId="28930"/>
    <cellStyle name="20% - Accent3 4 2 5 3 3 3" xfId="28931"/>
    <cellStyle name="20% - Accent3 4 2 5 3 4" xfId="28932"/>
    <cellStyle name="20% - Accent3 4 2 5 3 4 2" xfId="28933"/>
    <cellStyle name="20% - Accent3 4 2 5 3 5" xfId="28934"/>
    <cellStyle name="20% - Accent3 4 2 5 3 6" xfId="28935"/>
    <cellStyle name="20% - Accent3 4 2 5 4" xfId="28936"/>
    <cellStyle name="20% - Accent3 4 2 5 4 2" xfId="28937"/>
    <cellStyle name="20% - Accent3 4 2 5 4 2 2" xfId="28938"/>
    <cellStyle name="20% - Accent3 4 2 5 4 2 3" xfId="28939"/>
    <cellStyle name="20% - Accent3 4 2 5 4 3" xfId="28940"/>
    <cellStyle name="20% - Accent3 4 2 5 4 3 2" xfId="28941"/>
    <cellStyle name="20% - Accent3 4 2 5 4 4" xfId="28942"/>
    <cellStyle name="20% - Accent3 4 2 5 4 5" xfId="28943"/>
    <cellStyle name="20% - Accent3 4 2 5 5" xfId="28944"/>
    <cellStyle name="20% - Accent3 4 2 5 5 2" xfId="28945"/>
    <cellStyle name="20% - Accent3 4 2 5 5 3" xfId="28946"/>
    <cellStyle name="20% - Accent3 4 2 5 6" xfId="28947"/>
    <cellStyle name="20% - Accent3 4 2 5 6 2" xfId="28948"/>
    <cellStyle name="20% - Accent3 4 2 5 6 3" xfId="28949"/>
    <cellStyle name="20% - Accent3 4 2 5 7" xfId="28950"/>
    <cellStyle name="20% - Accent3 4 2 5 7 2" xfId="28951"/>
    <cellStyle name="20% - Accent3 4 2 5 8" xfId="28952"/>
    <cellStyle name="20% - Accent3 4 2 5 9" xfId="28953"/>
    <cellStyle name="20% - Accent3 4 2 6" xfId="1566"/>
    <cellStyle name="20% - Accent3 4 2 6 2" xfId="28954"/>
    <cellStyle name="20% - Accent3 4 2 6 2 2" xfId="28955"/>
    <cellStyle name="20% - Accent3 4 2 6 2 2 2" xfId="28956"/>
    <cellStyle name="20% - Accent3 4 2 6 2 2 3" xfId="28957"/>
    <cellStyle name="20% - Accent3 4 2 6 2 3" xfId="28958"/>
    <cellStyle name="20% - Accent3 4 2 6 2 3 2" xfId="28959"/>
    <cellStyle name="20% - Accent3 4 2 6 2 3 3" xfId="28960"/>
    <cellStyle name="20% - Accent3 4 2 6 2 4" xfId="28961"/>
    <cellStyle name="20% - Accent3 4 2 6 2 4 2" xfId="28962"/>
    <cellStyle name="20% - Accent3 4 2 6 2 5" xfId="28963"/>
    <cellStyle name="20% - Accent3 4 2 6 2 6" xfId="28964"/>
    <cellStyle name="20% - Accent3 4 2 6 3" xfId="28965"/>
    <cellStyle name="20% - Accent3 4 2 6 3 2" xfId="28966"/>
    <cellStyle name="20% - Accent3 4 2 6 3 2 2" xfId="28967"/>
    <cellStyle name="20% - Accent3 4 2 6 3 2 3" xfId="28968"/>
    <cellStyle name="20% - Accent3 4 2 6 3 3" xfId="28969"/>
    <cellStyle name="20% - Accent3 4 2 6 3 3 2" xfId="28970"/>
    <cellStyle name="20% - Accent3 4 2 6 3 3 3" xfId="28971"/>
    <cellStyle name="20% - Accent3 4 2 6 3 4" xfId="28972"/>
    <cellStyle name="20% - Accent3 4 2 6 3 4 2" xfId="28973"/>
    <cellStyle name="20% - Accent3 4 2 6 3 5" xfId="28974"/>
    <cellStyle name="20% - Accent3 4 2 6 3 6" xfId="28975"/>
    <cellStyle name="20% - Accent3 4 2 6 4" xfId="28976"/>
    <cellStyle name="20% - Accent3 4 2 6 4 2" xfId="28977"/>
    <cellStyle name="20% - Accent3 4 2 6 4 2 2" xfId="28978"/>
    <cellStyle name="20% - Accent3 4 2 6 4 2 3" xfId="28979"/>
    <cellStyle name="20% - Accent3 4 2 6 4 3" xfId="28980"/>
    <cellStyle name="20% - Accent3 4 2 6 4 3 2" xfId="28981"/>
    <cellStyle name="20% - Accent3 4 2 6 4 4" xfId="28982"/>
    <cellStyle name="20% - Accent3 4 2 6 4 5" xfId="28983"/>
    <cellStyle name="20% - Accent3 4 2 6 5" xfId="28984"/>
    <cellStyle name="20% - Accent3 4 2 6 5 2" xfId="28985"/>
    <cellStyle name="20% - Accent3 4 2 6 5 3" xfId="28986"/>
    <cellStyle name="20% - Accent3 4 2 6 6" xfId="28987"/>
    <cellStyle name="20% - Accent3 4 2 6 6 2" xfId="28988"/>
    <cellStyle name="20% - Accent3 4 2 6 6 3" xfId="28989"/>
    <cellStyle name="20% - Accent3 4 2 6 7" xfId="28990"/>
    <cellStyle name="20% - Accent3 4 2 6 7 2" xfId="28991"/>
    <cellStyle name="20% - Accent3 4 2 6 8" xfId="28992"/>
    <cellStyle name="20% - Accent3 4 2 6 9" xfId="28993"/>
    <cellStyle name="20% - Accent3 4 2 7" xfId="28994"/>
    <cellStyle name="20% - Accent3 4 2 7 2" xfId="28995"/>
    <cellStyle name="20% - Accent3 4 2 7 2 2" xfId="28996"/>
    <cellStyle name="20% - Accent3 4 2 7 2 3" xfId="28997"/>
    <cellStyle name="20% - Accent3 4 2 7 3" xfId="28998"/>
    <cellStyle name="20% - Accent3 4 2 7 3 2" xfId="28999"/>
    <cellStyle name="20% - Accent3 4 2 7 3 3" xfId="29000"/>
    <cellStyle name="20% - Accent3 4 2 7 4" xfId="29001"/>
    <cellStyle name="20% - Accent3 4 2 7 4 2" xfId="29002"/>
    <cellStyle name="20% - Accent3 4 2 7 5" xfId="29003"/>
    <cellStyle name="20% - Accent3 4 2 7 6" xfId="29004"/>
    <cellStyle name="20% - Accent3 4 2 8" xfId="29005"/>
    <cellStyle name="20% - Accent3 4 2 8 2" xfId="29006"/>
    <cellStyle name="20% - Accent3 4 2 8 2 2" xfId="29007"/>
    <cellStyle name="20% - Accent3 4 2 8 2 3" xfId="29008"/>
    <cellStyle name="20% - Accent3 4 2 8 3" xfId="29009"/>
    <cellStyle name="20% - Accent3 4 2 8 3 2" xfId="29010"/>
    <cellStyle name="20% - Accent3 4 2 8 3 3" xfId="29011"/>
    <cellStyle name="20% - Accent3 4 2 8 4" xfId="29012"/>
    <cellStyle name="20% - Accent3 4 2 8 4 2" xfId="29013"/>
    <cellStyle name="20% - Accent3 4 2 8 5" xfId="29014"/>
    <cellStyle name="20% - Accent3 4 2 8 6" xfId="29015"/>
    <cellStyle name="20% - Accent3 4 2 9" xfId="29016"/>
    <cellStyle name="20% - Accent3 4 2 9 2" xfId="29017"/>
    <cellStyle name="20% - Accent3 4 2 9 2 2" xfId="29018"/>
    <cellStyle name="20% - Accent3 4 2 9 2 3" xfId="29019"/>
    <cellStyle name="20% - Accent3 4 2 9 3" xfId="29020"/>
    <cellStyle name="20% - Accent3 4 2 9 3 2" xfId="29021"/>
    <cellStyle name="20% - Accent3 4 2 9 4" xfId="29022"/>
    <cellStyle name="20% - Accent3 4 2 9 5" xfId="29023"/>
    <cellStyle name="20% - Accent3 4 2_SCH J-3" xfId="1567"/>
    <cellStyle name="20% - Accent3 4 3" xfId="1568"/>
    <cellStyle name="20% - Accent3 4 3 10" xfId="29024"/>
    <cellStyle name="20% - Accent3 4 3 10 2" xfId="29025"/>
    <cellStyle name="20% - Accent3 4 3 10 3" xfId="29026"/>
    <cellStyle name="20% - Accent3 4 3 11" xfId="29027"/>
    <cellStyle name="20% - Accent3 4 3 11 2" xfId="29028"/>
    <cellStyle name="20% - Accent3 4 3 12" xfId="29029"/>
    <cellStyle name="20% - Accent3 4 3 13" xfId="29030"/>
    <cellStyle name="20% - Accent3 4 3 14" xfId="29031"/>
    <cellStyle name="20% - Accent3 4 3 2" xfId="1569"/>
    <cellStyle name="20% - Accent3 4 3 2 10" xfId="29032"/>
    <cellStyle name="20% - Accent3 4 3 2 10 2" xfId="29033"/>
    <cellStyle name="20% - Accent3 4 3 2 11" xfId="29034"/>
    <cellStyle name="20% - Accent3 4 3 2 12" xfId="29035"/>
    <cellStyle name="20% - Accent3 4 3 2 2" xfId="1570"/>
    <cellStyle name="20% - Accent3 4 3 2 2 10" xfId="29036"/>
    <cellStyle name="20% - Accent3 4 3 2 2 2" xfId="1571"/>
    <cellStyle name="20% - Accent3 4 3 2 2 2 2" xfId="29037"/>
    <cellStyle name="20% - Accent3 4 3 2 2 2 2 2" xfId="29038"/>
    <cellStyle name="20% - Accent3 4 3 2 2 2 2 2 2" xfId="29039"/>
    <cellStyle name="20% - Accent3 4 3 2 2 2 2 2 3" xfId="29040"/>
    <cellStyle name="20% - Accent3 4 3 2 2 2 2 3" xfId="29041"/>
    <cellStyle name="20% - Accent3 4 3 2 2 2 2 3 2" xfId="29042"/>
    <cellStyle name="20% - Accent3 4 3 2 2 2 2 3 3" xfId="29043"/>
    <cellStyle name="20% - Accent3 4 3 2 2 2 2 4" xfId="29044"/>
    <cellStyle name="20% - Accent3 4 3 2 2 2 2 4 2" xfId="29045"/>
    <cellStyle name="20% - Accent3 4 3 2 2 2 2 5" xfId="29046"/>
    <cellStyle name="20% - Accent3 4 3 2 2 2 2 6" xfId="29047"/>
    <cellStyle name="20% - Accent3 4 3 2 2 2 3" xfId="29048"/>
    <cellStyle name="20% - Accent3 4 3 2 2 2 3 2" xfId="29049"/>
    <cellStyle name="20% - Accent3 4 3 2 2 2 3 2 2" xfId="29050"/>
    <cellStyle name="20% - Accent3 4 3 2 2 2 3 2 3" xfId="29051"/>
    <cellStyle name="20% - Accent3 4 3 2 2 2 3 3" xfId="29052"/>
    <cellStyle name="20% - Accent3 4 3 2 2 2 3 3 2" xfId="29053"/>
    <cellStyle name="20% - Accent3 4 3 2 2 2 3 3 3" xfId="29054"/>
    <cellStyle name="20% - Accent3 4 3 2 2 2 3 4" xfId="29055"/>
    <cellStyle name="20% - Accent3 4 3 2 2 2 3 4 2" xfId="29056"/>
    <cellStyle name="20% - Accent3 4 3 2 2 2 3 5" xfId="29057"/>
    <cellStyle name="20% - Accent3 4 3 2 2 2 3 6" xfId="29058"/>
    <cellStyle name="20% - Accent3 4 3 2 2 2 4" xfId="29059"/>
    <cellStyle name="20% - Accent3 4 3 2 2 2 4 2" xfId="29060"/>
    <cellStyle name="20% - Accent3 4 3 2 2 2 4 2 2" xfId="29061"/>
    <cellStyle name="20% - Accent3 4 3 2 2 2 4 2 3" xfId="29062"/>
    <cellStyle name="20% - Accent3 4 3 2 2 2 4 3" xfId="29063"/>
    <cellStyle name="20% - Accent3 4 3 2 2 2 4 3 2" xfId="29064"/>
    <cellStyle name="20% - Accent3 4 3 2 2 2 4 4" xfId="29065"/>
    <cellStyle name="20% - Accent3 4 3 2 2 2 4 5" xfId="29066"/>
    <cellStyle name="20% - Accent3 4 3 2 2 2 5" xfId="29067"/>
    <cellStyle name="20% - Accent3 4 3 2 2 2 5 2" xfId="29068"/>
    <cellStyle name="20% - Accent3 4 3 2 2 2 5 3" xfId="29069"/>
    <cellStyle name="20% - Accent3 4 3 2 2 2 6" xfId="29070"/>
    <cellStyle name="20% - Accent3 4 3 2 2 2 6 2" xfId="29071"/>
    <cellStyle name="20% - Accent3 4 3 2 2 2 6 3" xfId="29072"/>
    <cellStyle name="20% - Accent3 4 3 2 2 2 7" xfId="29073"/>
    <cellStyle name="20% - Accent3 4 3 2 2 2 7 2" xfId="29074"/>
    <cellStyle name="20% - Accent3 4 3 2 2 2 8" xfId="29075"/>
    <cellStyle name="20% - Accent3 4 3 2 2 2 9" xfId="29076"/>
    <cellStyle name="20% - Accent3 4 3 2 2 3" xfId="29077"/>
    <cellStyle name="20% - Accent3 4 3 2 2 3 2" xfId="29078"/>
    <cellStyle name="20% - Accent3 4 3 2 2 3 2 2" xfId="29079"/>
    <cellStyle name="20% - Accent3 4 3 2 2 3 2 3" xfId="29080"/>
    <cellStyle name="20% - Accent3 4 3 2 2 3 3" xfId="29081"/>
    <cellStyle name="20% - Accent3 4 3 2 2 3 3 2" xfId="29082"/>
    <cellStyle name="20% - Accent3 4 3 2 2 3 3 3" xfId="29083"/>
    <cellStyle name="20% - Accent3 4 3 2 2 3 4" xfId="29084"/>
    <cellStyle name="20% - Accent3 4 3 2 2 3 4 2" xfId="29085"/>
    <cellStyle name="20% - Accent3 4 3 2 2 3 5" xfId="29086"/>
    <cellStyle name="20% - Accent3 4 3 2 2 3 6" xfId="29087"/>
    <cellStyle name="20% - Accent3 4 3 2 2 4" xfId="29088"/>
    <cellStyle name="20% - Accent3 4 3 2 2 4 2" xfId="29089"/>
    <cellStyle name="20% - Accent3 4 3 2 2 4 2 2" xfId="29090"/>
    <cellStyle name="20% - Accent3 4 3 2 2 4 2 3" xfId="29091"/>
    <cellStyle name="20% - Accent3 4 3 2 2 4 3" xfId="29092"/>
    <cellStyle name="20% - Accent3 4 3 2 2 4 3 2" xfId="29093"/>
    <cellStyle name="20% - Accent3 4 3 2 2 4 3 3" xfId="29094"/>
    <cellStyle name="20% - Accent3 4 3 2 2 4 4" xfId="29095"/>
    <cellStyle name="20% - Accent3 4 3 2 2 4 4 2" xfId="29096"/>
    <cellStyle name="20% - Accent3 4 3 2 2 4 5" xfId="29097"/>
    <cellStyle name="20% - Accent3 4 3 2 2 4 6" xfId="29098"/>
    <cellStyle name="20% - Accent3 4 3 2 2 5" xfId="29099"/>
    <cellStyle name="20% - Accent3 4 3 2 2 5 2" xfId="29100"/>
    <cellStyle name="20% - Accent3 4 3 2 2 5 2 2" xfId="29101"/>
    <cellStyle name="20% - Accent3 4 3 2 2 5 2 3" xfId="29102"/>
    <cellStyle name="20% - Accent3 4 3 2 2 5 3" xfId="29103"/>
    <cellStyle name="20% - Accent3 4 3 2 2 5 3 2" xfId="29104"/>
    <cellStyle name="20% - Accent3 4 3 2 2 5 4" xfId="29105"/>
    <cellStyle name="20% - Accent3 4 3 2 2 5 5" xfId="29106"/>
    <cellStyle name="20% - Accent3 4 3 2 2 6" xfId="29107"/>
    <cellStyle name="20% - Accent3 4 3 2 2 6 2" xfId="29108"/>
    <cellStyle name="20% - Accent3 4 3 2 2 6 3" xfId="29109"/>
    <cellStyle name="20% - Accent3 4 3 2 2 7" xfId="29110"/>
    <cellStyle name="20% - Accent3 4 3 2 2 7 2" xfId="29111"/>
    <cellStyle name="20% - Accent3 4 3 2 2 7 3" xfId="29112"/>
    <cellStyle name="20% - Accent3 4 3 2 2 8" xfId="29113"/>
    <cellStyle name="20% - Accent3 4 3 2 2 8 2" xfId="29114"/>
    <cellStyle name="20% - Accent3 4 3 2 2 9" xfId="29115"/>
    <cellStyle name="20% - Accent3 4 3 2 2_SCH J-3" xfId="1572"/>
    <cellStyle name="20% - Accent3 4 3 2 3" xfId="1573"/>
    <cellStyle name="20% - Accent3 4 3 2 3 2" xfId="29116"/>
    <cellStyle name="20% - Accent3 4 3 2 3 2 2" xfId="29117"/>
    <cellStyle name="20% - Accent3 4 3 2 3 2 2 2" xfId="29118"/>
    <cellStyle name="20% - Accent3 4 3 2 3 2 2 3" xfId="29119"/>
    <cellStyle name="20% - Accent3 4 3 2 3 2 3" xfId="29120"/>
    <cellStyle name="20% - Accent3 4 3 2 3 2 3 2" xfId="29121"/>
    <cellStyle name="20% - Accent3 4 3 2 3 2 3 3" xfId="29122"/>
    <cellStyle name="20% - Accent3 4 3 2 3 2 4" xfId="29123"/>
    <cellStyle name="20% - Accent3 4 3 2 3 2 4 2" xfId="29124"/>
    <cellStyle name="20% - Accent3 4 3 2 3 2 5" xfId="29125"/>
    <cellStyle name="20% - Accent3 4 3 2 3 2 6" xfId="29126"/>
    <cellStyle name="20% - Accent3 4 3 2 3 3" xfId="29127"/>
    <cellStyle name="20% - Accent3 4 3 2 3 3 2" xfId="29128"/>
    <cellStyle name="20% - Accent3 4 3 2 3 3 2 2" xfId="29129"/>
    <cellStyle name="20% - Accent3 4 3 2 3 3 2 3" xfId="29130"/>
    <cellStyle name="20% - Accent3 4 3 2 3 3 3" xfId="29131"/>
    <cellStyle name="20% - Accent3 4 3 2 3 3 3 2" xfId="29132"/>
    <cellStyle name="20% - Accent3 4 3 2 3 3 3 3" xfId="29133"/>
    <cellStyle name="20% - Accent3 4 3 2 3 3 4" xfId="29134"/>
    <cellStyle name="20% - Accent3 4 3 2 3 3 4 2" xfId="29135"/>
    <cellStyle name="20% - Accent3 4 3 2 3 3 5" xfId="29136"/>
    <cellStyle name="20% - Accent3 4 3 2 3 3 6" xfId="29137"/>
    <cellStyle name="20% - Accent3 4 3 2 3 4" xfId="29138"/>
    <cellStyle name="20% - Accent3 4 3 2 3 4 2" xfId="29139"/>
    <cellStyle name="20% - Accent3 4 3 2 3 4 2 2" xfId="29140"/>
    <cellStyle name="20% - Accent3 4 3 2 3 4 2 3" xfId="29141"/>
    <cellStyle name="20% - Accent3 4 3 2 3 4 3" xfId="29142"/>
    <cellStyle name="20% - Accent3 4 3 2 3 4 3 2" xfId="29143"/>
    <cellStyle name="20% - Accent3 4 3 2 3 4 4" xfId="29144"/>
    <cellStyle name="20% - Accent3 4 3 2 3 4 5" xfId="29145"/>
    <cellStyle name="20% - Accent3 4 3 2 3 5" xfId="29146"/>
    <cellStyle name="20% - Accent3 4 3 2 3 5 2" xfId="29147"/>
    <cellStyle name="20% - Accent3 4 3 2 3 5 3" xfId="29148"/>
    <cellStyle name="20% - Accent3 4 3 2 3 6" xfId="29149"/>
    <cellStyle name="20% - Accent3 4 3 2 3 6 2" xfId="29150"/>
    <cellStyle name="20% - Accent3 4 3 2 3 6 3" xfId="29151"/>
    <cellStyle name="20% - Accent3 4 3 2 3 7" xfId="29152"/>
    <cellStyle name="20% - Accent3 4 3 2 3 7 2" xfId="29153"/>
    <cellStyle name="20% - Accent3 4 3 2 3 8" xfId="29154"/>
    <cellStyle name="20% - Accent3 4 3 2 3 9" xfId="29155"/>
    <cellStyle name="20% - Accent3 4 3 2 4" xfId="29156"/>
    <cellStyle name="20% - Accent3 4 3 2 4 2" xfId="29157"/>
    <cellStyle name="20% - Accent3 4 3 2 4 2 2" xfId="29158"/>
    <cellStyle name="20% - Accent3 4 3 2 4 2 2 2" xfId="29159"/>
    <cellStyle name="20% - Accent3 4 3 2 4 2 2 3" xfId="29160"/>
    <cellStyle name="20% - Accent3 4 3 2 4 2 3" xfId="29161"/>
    <cellStyle name="20% - Accent3 4 3 2 4 2 3 2" xfId="29162"/>
    <cellStyle name="20% - Accent3 4 3 2 4 2 3 3" xfId="29163"/>
    <cellStyle name="20% - Accent3 4 3 2 4 2 4" xfId="29164"/>
    <cellStyle name="20% - Accent3 4 3 2 4 2 4 2" xfId="29165"/>
    <cellStyle name="20% - Accent3 4 3 2 4 2 5" xfId="29166"/>
    <cellStyle name="20% - Accent3 4 3 2 4 2 6" xfId="29167"/>
    <cellStyle name="20% - Accent3 4 3 2 4 3" xfId="29168"/>
    <cellStyle name="20% - Accent3 4 3 2 4 3 2" xfId="29169"/>
    <cellStyle name="20% - Accent3 4 3 2 4 3 2 2" xfId="29170"/>
    <cellStyle name="20% - Accent3 4 3 2 4 3 2 3" xfId="29171"/>
    <cellStyle name="20% - Accent3 4 3 2 4 3 3" xfId="29172"/>
    <cellStyle name="20% - Accent3 4 3 2 4 3 3 2" xfId="29173"/>
    <cellStyle name="20% - Accent3 4 3 2 4 3 3 3" xfId="29174"/>
    <cellStyle name="20% - Accent3 4 3 2 4 3 4" xfId="29175"/>
    <cellStyle name="20% - Accent3 4 3 2 4 3 4 2" xfId="29176"/>
    <cellStyle name="20% - Accent3 4 3 2 4 3 5" xfId="29177"/>
    <cellStyle name="20% - Accent3 4 3 2 4 3 6" xfId="29178"/>
    <cellStyle name="20% - Accent3 4 3 2 4 4" xfId="29179"/>
    <cellStyle name="20% - Accent3 4 3 2 4 4 2" xfId="29180"/>
    <cellStyle name="20% - Accent3 4 3 2 4 4 2 2" xfId="29181"/>
    <cellStyle name="20% - Accent3 4 3 2 4 4 2 3" xfId="29182"/>
    <cellStyle name="20% - Accent3 4 3 2 4 4 3" xfId="29183"/>
    <cellStyle name="20% - Accent3 4 3 2 4 4 3 2" xfId="29184"/>
    <cellStyle name="20% - Accent3 4 3 2 4 4 4" xfId="29185"/>
    <cellStyle name="20% - Accent3 4 3 2 4 4 5" xfId="29186"/>
    <cellStyle name="20% - Accent3 4 3 2 4 5" xfId="29187"/>
    <cellStyle name="20% - Accent3 4 3 2 4 5 2" xfId="29188"/>
    <cellStyle name="20% - Accent3 4 3 2 4 5 3" xfId="29189"/>
    <cellStyle name="20% - Accent3 4 3 2 4 6" xfId="29190"/>
    <cellStyle name="20% - Accent3 4 3 2 4 6 2" xfId="29191"/>
    <cellStyle name="20% - Accent3 4 3 2 4 6 3" xfId="29192"/>
    <cellStyle name="20% - Accent3 4 3 2 4 7" xfId="29193"/>
    <cellStyle name="20% - Accent3 4 3 2 4 7 2" xfId="29194"/>
    <cellStyle name="20% - Accent3 4 3 2 4 8" xfId="29195"/>
    <cellStyle name="20% - Accent3 4 3 2 4 9" xfId="29196"/>
    <cellStyle name="20% - Accent3 4 3 2 5" xfId="29197"/>
    <cellStyle name="20% - Accent3 4 3 2 5 2" xfId="29198"/>
    <cellStyle name="20% - Accent3 4 3 2 5 2 2" xfId="29199"/>
    <cellStyle name="20% - Accent3 4 3 2 5 2 3" xfId="29200"/>
    <cellStyle name="20% - Accent3 4 3 2 5 3" xfId="29201"/>
    <cellStyle name="20% - Accent3 4 3 2 5 3 2" xfId="29202"/>
    <cellStyle name="20% - Accent3 4 3 2 5 3 3" xfId="29203"/>
    <cellStyle name="20% - Accent3 4 3 2 5 4" xfId="29204"/>
    <cellStyle name="20% - Accent3 4 3 2 5 4 2" xfId="29205"/>
    <cellStyle name="20% - Accent3 4 3 2 5 5" xfId="29206"/>
    <cellStyle name="20% - Accent3 4 3 2 5 6" xfId="29207"/>
    <cellStyle name="20% - Accent3 4 3 2 6" xfId="29208"/>
    <cellStyle name="20% - Accent3 4 3 2 6 2" xfId="29209"/>
    <cellStyle name="20% - Accent3 4 3 2 6 2 2" xfId="29210"/>
    <cellStyle name="20% - Accent3 4 3 2 6 2 3" xfId="29211"/>
    <cellStyle name="20% - Accent3 4 3 2 6 3" xfId="29212"/>
    <cellStyle name="20% - Accent3 4 3 2 6 3 2" xfId="29213"/>
    <cellStyle name="20% - Accent3 4 3 2 6 3 3" xfId="29214"/>
    <cellStyle name="20% - Accent3 4 3 2 6 4" xfId="29215"/>
    <cellStyle name="20% - Accent3 4 3 2 6 4 2" xfId="29216"/>
    <cellStyle name="20% - Accent3 4 3 2 6 5" xfId="29217"/>
    <cellStyle name="20% - Accent3 4 3 2 6 6" xfId="29218"/>
    <cellStyle name="20% - Accent3 4 3 2 7" xfId="29219"/>
    <cellStyle name="20% - Accent3 4 3 2 7 2" xfId="29220"/>
    <cellStyle name="20% - Accent3 4 3 2 7 2 2" xfId="29221"/>
    <cellStyle name="20% - Accent3 4 3 2 7 2 3" xfId="29222"/>
    <cellStyle name="20% - Accent3 4 3 2 7 3" xfId="29223"/>
    <cellStyle name="20% - Accent3 4 3 2 7 3 2" xfId="29224"/>
    <cellStyle name="20% - Accent3 4 3 2 7 4" xfId="29225"/>
    <cellStyle name="20% - Accent3 4 3 2 7 5" xfId="29226"/>
    <cellStyle name="20% - Accent3 4 3 2 8" xfId="29227"/>
    <cellStyle name="20% - Accent3 4 3 2 8 2" xfId="29228"/>
    <cellStyle name="20% - Accent3 4 3 2 8 3" xfId="29229"/>
    <cellStyle name="20% - Accent3 4 3 2 9" xfId="29230"/>
    <cellStyle name="20% - Accent3 4 3 2 9 2" xfId="29231"/>
    <cellStyle name="20% - Accent3 4 3 2 9 3" xfId="29232"/>
    <cellStyle name="20% - Accent3 4 3 2_SCH J-3" xfId="1574"/>
    <cellStyle name="20% - Accent3 4 3 3" xfId="1575"/>
    <cellStyle name="20% - Accent3 4 3 3 10" xfId="29233"/>
    <cellStyle name="20% - Accent3 4 3 3 2" xfId="1576"/>
    <cellStyle name="20% - Accent3 4 3 3 2 2" xfId="29234"/>
    <cellStyle name="20% - Accent3 4 3 3 2 2 2" xfId="29235"/>
    <cellStyle name="20% - Accent3 4 3 3 2 2 2 2" xfId="29236"/>
    <cellStyle name="20% - Accent3 4 3 3 2 2 2 3" xfId="29237"/>
    <cellStyle name="20% - Accent3 4 3 3 2 2 3" xfId="29238"/>
    <cellStyle name="20% - Accent3 4 3 3 2 2 3 2" xfId="29239"/>
    <cellStyle name="20% - Accent3 4 3 3 2 2 3 3" xfId="29240"/>
    <cellStyle name="20% - Accent3 4 3 3 2 2 4" xfId="29241"/>
    <cellStyle name="20% - Accent3 4 3 3 2 2 4 2" xfId="29242"/>
    <cellStyle name="20% - Accent3 4 3 3 2 2 5" xfId="29243"/>
    <cellStyle name="20% - Accent3 4 3 3 2 2 6" xfId="29244"/>
    <cellStyle name="20% - Accent3 4 3 3 2 3" xfId="29245"/>
    <cellStyle name="20% - Accent3 4 3 3 2 3 2" xfId="29246"/>
    <cellStyle name="20% - Accent3 4 3 3 2 3 2 2" xfId="29247"/>
    <cellStyle name="20% - Accent3 4 3 3 2 3 2 3" xfId="29248"/>
    <cellStyle name="20% - Accent3 4 3 3 2 3 3" xfId="29249"/>
    <cellStyle name="20% - Accent3 4 3 3 2 3 3 2" xfId="29250"/>
    <cellStyle name="20% - Accent3 4 3 3 2 3 3 3" xfId="29251"/>
    <cellStyle name="20% - Accent3 4 3 3 2 3 4" xfId="29252"/>
    <cellStyle name="20% - Accent3 4 3 3 2 3 4 2" xfId="29253"/>
    <cellStyle name="20% - Accent3 4 3 3 2 3 5" xfId="29254"/>
    <cellStyle name="20% - Accent3 4 3 3 2 3 6" xfId="29255"/>
    <cellStyle name="20% - Accent3 4 3 3 2 4" xfId="29256"/>
    <cellStyle name="20% - Accent3 4 3 3 2 4 2" xfId="29257"/>
    <cellStyle name="20% - Accent3 4 3 3 2 4 2 2" xfId="29258"/>
    <cellStyle name="20% - Accent3 4 3 3 2 4 2 3" xfId="29259"/>
    <cellStyle name="20% - Accent3 4 3 3 2 4 3" xfId="29260"/>
    <cellStyle name="20% - Accent3 4 3 3 2 4 3 2" xfId="29261"/>
    <cellStyle name="20% - Accent3 4 3 3 2 4 4" xfId="29262"/>
    <cellStyle name="20% - Accent3 4 3 3 2 4 5" xfId="29263"/>
    <cellStyle name="20% - Accent3 4 3 3 2 5" xfId="29264"/>
    <cellStyle name="20% - Accent3 4 3 3 2 5 2" xfId="29265"/>
    <cellStyle name="20% - Accent3 4 3 3 2 5 3" xfId="29266"/>
    <cellStyle name="20% - Accent3 4 3 3 2 6" xfId="29267"/>
    <cellStyle name="20% - Accent3 4 3 3 2 6 2" xfId="29268"/>
    <cellStyle name="20% - Accent3 4 3 3 2 6 3" xfId="29269"/>
    <cellStyle name="20% - Accent3 4 3 3 2 7" xfId="29270"/>
    <cellStyle name="20% - Accent3 4 3 3 2 7 2" xfId="29271"/>
    <cellStyle name="20% - Accent3 4 3 3 2 8" xfId="29272"/>
    <cellStyle name="20% - Accent3 4 3 3 2 9" xfId="29273"/>
    <cellStyle name="20% - Accent3 4 3 3 3" xfId="29274"/>
    <cellStyle name="20% - Accent3 4 3 3 3 2" xfId="29275"/>
    <cellStyle name="20% - Accent3 4 3 3 3 2 2" xfId="29276"/>
    <cellStyle name="20% - Accent3 4 3 3 3 2 3" xfId="29277"/>
    <cellStyle name="20% - Accent3 4 3 3 3 3" xfId="29278"/>
    <cellStyle name="20% - Accent3 4 3 3 3 3 2" xfId="29279"/>
    <cellStyle name="20% - Accent3 4 3 3 3 3 3" xfId="29280"/>
    <cellStyle name="20% - Accent3 4 3 3 3 4" xfId="29281"/>
    <cellStyle name="20% - Accent3 4 3 3 3 4 2" xfId="29282"/>
    <cellStyle name="20% - Accent3 4 3 3 3 5" xfId="29283"/>
    <cellStyle name="20% - Accent3 4 3 3 3 6" xfId="29284"/>
    <cellStyle name="20% - Accent3 4 3 3 4" xfId="29285"/>
    <cellStyle name="20% - Accent3 4 3 3 4 2" xfId="29286"/>
    <cellStyle name="20% - Accent3 4 3 3 4 2 2" xfId="29287"/>
    <cellStyle name="20% - Accent3 4 3 3 4 2 3" xfId="29288"/>
    <cellStyle name="20% - Accent3 4 3 3 4 3" xfId="29289"/>
    <cellStyle name="20% - Accent3 4 3 3 4 3 2" xfId="29290"/>
    <cellStyle name="20% - Accent3 4 3 3 4 3 3" xfId="29291"/>
    <cellStyle name="20% - Accent3 4 3 3 4 4" xfId="29292"/>
    <cellStyle name="20% - Accent3 4 3 3 4 4 2" xfId="29293"/>
    <cellStyle name="20% - Accent3 4 3 3 4 5" xfId="29294"/>
    <cellStyle name="20% - Accent3 4 3 3 4 6" xfId="29295"/>
    <cellStyle name="20% - Accent3 4 3 3 5" xfId="29296"/>
    <cellStyle name="20% - Accent3 4 3 3 5 2" xfId="29297"/>
    <cellStyle name="20% - Accent3 4 3 3 5 2 2" xfId="29298"/>
    <cellStyle name="20% - Accent3 4 3 3 5 2 3" xfId="29299"/>
    <cellStyle name="20% - Accent3 4 3 3 5 3" xfId="29300"/>
    <cellStyle name="20% - Accent3 4 3 3 5 3 2" xfId="29301"/>
    <cellStyle name="20% - Accent3 4 3 3 5 4" xfId="29302"/>
    <cellStyle name="20% - Accent3 4 3 3 5 5" xfId="29303"/>
    <cellStyle name="20% - Accent3 4 3 3 6" xfId="29304"/>
    <cellStyle name="20% - Accent3 4 3 3 6 2" xfId="29305"/>
    <cellStyle name="20% - Accent3 4 3 3 6 3" xfId="29306"/>
    <cellStyle name="20% - Accent3 4 3 3 7" xfId="29307"/>
    <cellStyle name="20% - Accent3 4 3 3 7 2" xfId="29308"/>
    <cellStyle name="20% - Accent3 4 3 3 7 3" xfId="29309"/>
    <cellStyle name="20% - Accent3 4 3 3 8" xfId="29310"/>
    <cellStyle name="20% - Accent3 4 3 3 8 2" xfId="29311"/>
    <cellStyle name="20% - Accent3 4 3 3 9" xfId="29312"/>
    <cellStyle name="20% - Accent3 4 3 3_SCH J-3" xfId="1577"/>
    <cellStyle name="20% - Accent3 4 3 4" xfId="1578"/>
    <cellStyle name="20% - Accent3 4 3 4 2" xfId="29313"/>
    <cellStyle name="20% - Accent3 4 3 4 2 2" xfId="29314"/>
    <cellStyle name="20% - Accent3 4 3 4 2 2 2" xfId="29315"/>
    <cellStyle name="20% - Accent3 4 3 4 2 2 3" xfId="29316"/>
    <cellStyle name="20% - Accent3 4 3 4 2 3" xfId="29317"/>
    <cellStyle name="20% - Accent3 4 3 4 2 3 2" xfId="29318"/>
    <cellStyle name="20% - Accent3 4 3 4 2 3 3" xfId="29319"/>
    <cellStyle name="20% - Accent3 4 3 4 2 4" xfId="29320"/>
    <cellStyle name="20% - Accent3 4 3 4 2 4 2" xfId="29321"/>
    <cellStyle name="20% - Accent3 4 3 4 2 5" xfId="29322"/>
    <cellStyle name="20% - Accent3 4 3 4 2 6" xfId="29323"/>
    <cellStyle name="20% - Accent3 4 3 4 3" xfId="29324"/>
    <cellStyle name="20% - Accent3 4 3 4 3 2" xfId="29325"/>
    <cellStyle name="20% - Accent3 4 3 4 3 2 2" xfId="29326"/>
    <cellStyle name="20% - Accent3 4 3 4 3 2 3" xfId="29327"/>
    <cellStyle name="20% - Accent3 4 3 4 3 3" xfId="29328"/>
    <cellStyle name="20% - Accent3 4 3 4 3 3 2" xfId="29329"/>
    <cellStyle name="20% - Accent3 4 3 4 3 3 3" xfId="29330"/>
    <cellStyle name="20% - Accent3 4 3 4 3 4" xfId="29331"/>
    <cellStyle name="20% - Accent3 4 3 4 3 4 2" xfId="29332"/>
    <cellStyle name="20% - Accent3 4 3 4 3 5" xfId="29333"/>
    <cellStyle name="20% - Accent3 4 3 4 3 6" xfId="29334"/>
    <cellStyle name="20% - Accent3 4 3 4 4" xfId="29335"/>
    <cellStyle name="20% - Accent3 4 3 4 4 2" xfId="29336"/>
    <cellStyle name="20% - Accent3 4 3 4 4 2 2" xfId="29337"/>
    <cellStyle name="20% - Accent3 4 3 4 4 2 3" xfId="29338"/>
    <cellStyle name="20% - Accent3 4 3 4 4 3" xfId="29339"/>
    <cellStyle name="20% - Accent3 4 3 4 4 3 2" xfId="29340"/>
    <cellStyle name="20% - Accent3 4 3 4 4 4" xfId="29341"/>
    <cellStyle name="20% - Accent3 4 3 4 4 5" xfId="29342"/>
    <cellStyle name="20% - Accent3 4 3 4 5" xfId="29343"/>
    <cellStyle name="20% - Accent3 4 3 4 5 2" xfId="29344"/>
    <cellStyle name="20% - Accent3 4 3 4 5 3" xfId="29345"/>
    <cellStyle name="20% - Accent3 4 3 4 6" xfId="29346"/>
    <cellStyle name="20% - Accent3 4 3 4 6 2" xfId="29347"/>
    <cellStyle name="20% - Accent3 4 3 4 6 3" xfId="29348"/>
    <cellStyle name="20% - Accent3 4 3 4 7" xfId="29349"/>
    <cellStyle name="20% - Accent3 4 3 4 7 2" xfId="29350"/>
    <cellStyle name="20% - Accent3 4 3 4 8" xfId="29351"/>
    <cellStyle name="20% - Accent3 4 3 4 9" xfId="29352"/>
    <cellStyle name="20% - Accent3 4 3 5" xfId="1579"/>
    <cellStyle name="20% - Accent3 4 3 5 2" xfId="29353"/>
    <cellStyle name="20% - Accent3 4 3 5 2 2" xfId="29354"/>
    <cellStyle name="20% - Accent3 4 3 5 2 2 2" xfId="29355"/>
    <cellStyle name="20% - Accent3 4 3 5 2 2 3" xfId="29356"/>
    <cellStyle name="20% - Accent3 4 3 5 2 3" xfId="29357"/>
    <cellStyle name="20% - Accent3 4 3 5 2 3 2" xfId="29358"/>
    <cellStyle name="20% - Accent3 4 3 5 2 3 3" xfId="29359"/>
    <cellStyle name="20% - Accent3 4 3 5 2 4" xfId="29360"/>
    <cellStyle name="20% - Accent3 4 3 5 2 4 2" xfId="29361"/>
    <cellStyle name="20% - Accent3 4 3 5 2 5" xfId="29362"/>
    <cellStyle name="20% - Accent3 4 3 5 2 6" xfId="29363"/>
    <cellStyle name="20% - Accent3 4 3 5 3" xfId="29364"/>
    <cellStyle name="20% - Accent3 4 3 5 3 2" xfId="29365"/>
    <cellStyle name="20% - Accent3 4 3 5 3 2 2" xfId="29366"/>
    <cellStyle name="20% - Accent3 4 3 5 3 2 3" xfId="29367"/>
    <cellStyle name="20% - Accent3 4 3 5 3 3" xfId="29368"/>
    <cellStyle name="20% - Accent3 4 3 5 3 3 2" xfId="29369"/>
    <cellStyle name="20% - Accent3 4 3 5 3 3 3" xfId="29370"/>
    <cellStyle name="20% - Accent3 4 3 5 3 4" xfId="29371"/>
    <cellStyle name="20% - Accent3 4 3 5 3 4 2" xfId="29372"/>
    <cellStyle name="20% - Accent3 4 3 5 3 5" xfId="29373"/>
    <cellStyle name="20% - Accent3 4 3 5 3 6" xfId="29374"/>
    <cellStyle name="20% - Accent3 4 3 5 4" xfId="29375"/>
    <cellStyle name="20% - Accent3 4 3 5 4 2" xfId="29376"/>
    <cellStyle name="20% - Accent3 4 3 5 4 2 2" xfId="29377"/>
    <cellStyle name="20% - Accent3 4 3 5 4 2 3" xfId="29378"/>
    <cellStyle name="20% - Accent3 4 3 5 4 3" xfId="29379"/>
    <cellStyle name="20% - Accent3 4 3 5 4 3 2" xfId="29380"/>
    <cellStyle name="20% - Accent3 4 3 5 4 4" xfId="29381"/>
    <cellStyle name="20% - Accent3 4 3 5 4 5" xfId="29382"/>
    <cellStyle name="20% - Accent3 4 3 5 5" xfId="29383"/>
    <cellStyle name="20% - Accent3 4 3 5 5 2" xfId="29384"/>
    <cellStyle name="20% - Accent3 4 3 5 5 3" xfId="29385"/>
    <cellStyle name="20% - Accent3 4 3 5 6" xfId="29386"/>
    <cellStyle name="20% - Accent3 4 3 5 6 2" xfId="29387"/>
    <cellStyle name="20% - Accent3 4 3 5 6 3" xfId="29388"/>
    <cellStyle name="20% - Accent3 4 3 5 7" xfId="29389"/>
    <cellStyle name="20% - Accent3 4 3 5 7 2" xfId="29390"/>
    <cellStyle name="20% - Accent3 4 3 5 8" xfId="29391"/>
    <cellStyle name="20% - Accent3 4 3 5 9" xfId="29392"/>
    <cellStyle name="20% - Accent3 4 3 6" xfId="29393"/>
    <cellStyle name="20% - Accent3 4 3 6 2" xfId="29394"/>
    <cellStyle name="20% - Accent3 4 3 6 2 2" xfId="29395"/>
    <cellStyle name="20% - Accent3 4 3 6 2 3" xfId="29396"/>
    <cellStyle name="20% - Accent3 4 3 6 3" xfId="29397"/>
    <cellStyle name="20% - Accent3 4 3 6 3 2" xfId="29398"/>
    <cellStyle name="20% - Accent3 4 3 6 3 3" xfId="29399"/>
    <cellStyle name="20% - Accent3 4 3 6 4" xfId="29400"/>
    <cellStyle name="20% - Accent3 4 3 6 4 2" xfId="29401"/>
    <cellStyle name="20% - Accent3 4 3 6 5" xfId="29402"/>
    <cellStyle name="20% - Accent3 4 3 6 6" xfId="29403"/>
    <cellStyle name="20% - Accent3 4 3 7" xfId="29404"/>
    <cellStyle name="20% - Accent3 4 3 7 2" xfId="29405"/>
    <cellStyle name="20% - Accent3 4 3 7 2 2" xfId="29406"/>
    <cellStyle name="20% - Accent3 4 3 7 2 3" xfId="29407"/>
    <cellStyle name="20% - Accent3 4 3 7 3" xfId="29408"/>
    <cellStyle name="20% - Accent3 4 3 7 3 2" xfId="29409"/>
    <cellStyle name="20% - Accent3 4 3 7 3 3" xfId="29410"/>
    <cellStyle name="20% - Accent3 4 3 7 4" xfId="29411"/>
    <cellStyle name="20% - Accent3 4 3 7 4 2" xfId="29412"/>
    <cellStyle name="20% - Accent3 4 3 7 5" xfId="29413"/>
    <cellStyle name="20% - Accent3 4 3 7 6" xfId="29414"/>
    <cellStyle name="20% - Accent3 4 3 8" xfId="29415"/>
    <cellStyle name="20% - Accent3 4 3 8 2" xfId="29416"/>
    <cellStyle name="20% - Accent3 4 3 8 2 2" xfId="29417"/>
    <cellStyle name="20% - Accent3 4 3 8 2 3" xfId="29418"/>
    <cellStyle name="20% - Accent3 4 3 8 3" xfId="29419"/>
    <cellStyle name="20% - Accent3 4 3 8 3 2" xfId="29420"/>
    <cellStyle name="20% - Accent3 4 3 8 4" xfId="29421"/>
    <cellStyle name="20% - Accent3 4 3 8 5" xfId="29422"/>
    <cellStyle name="20% - Accent3 4 3 9" xfId="29423"/>
    <cellStyle name="20% - Accent3 4 3 9 2" xfId="29424"/>
    <cellStyle name="20% - Accent3 4 3 9 3" xfId="29425"/>
    <cellStyle name="20% - Accent3 4 3_SCH J-3" xfId="1580"/>
    <cellStyle name="20% - Accent3 4 4" xfId="1581"/>
    <cellStyle name="20% - Accent3 4 4 10" xfId="29426"/>
    <cellStyle name="20% - Accent3 4 4 10 2" xfId="29427"/>
    <cellStyle name="20% - Accent3 4 4 11" xfId="29428"/>
    <cellStyle name="20% - Accent3 4 4 12" xfId="29429"/>
    <cellStyle name="20% - Accent3 4 4 2" xfId="1582"/>
    <cellStyle name="20% - Accent3 4 4 2 10" xfId="29430"/>
    <cellStyle name="20% - Accent3 4 4 2 2" xfId="1583"/>
    <cellStyle name="20% - Accent3 4 4 2 2 2" xfId="29431"/>
    <cellStyle name="20% - Accent3 4 4 2 2 2 2" xfId="29432"/>
    <cellStyle name="20% - Accent3 4 4 2 2 2 2 2" xfId="29433"/>
    <cellStyle name="20% - Accent3 4 4 2 2 2 2 3" xfId="29434"/>
    <cellStyle name="20% - Accent3 4 4 2 2 2 3" xfId="29435"/>
    <cellStyle name="20% - Accent3 4 4 2 2 2 3 2" xfId="29436"/>
    <cellStyle name="20% - Accent3 4 4 2 2 2 3 3" xfId="29437"/>
    <cellStyle name="20% - Accent3 4 4 2 2 2 4" xfId="29438"/>
    <cellStyle name="20% - Accent3 4 4 2 2 2 4 2" xfId="29439"/>
    <cellStyle name="20% - Accent3 4 4 2 2 2 5" xfId="29440"/>
    <cellStyle name="20% - Accent3 4 4 2 2 2 6" xfId="29441"/>
    <cellStyle name="20% - Accent3 4 4 2 2 3" xfId="29442"/>
    <cellStyle name="20% - Accent3 4 4 2 2 3 2" xfId="29443"/>
    <cellStyle name="20% - Accent3 4 4 2 2 3 2 2" xfId="29444"/>
    <cellStyle name="20% - Accent3 4 4 2 2 3 2 3" xfId="29445"/>
    <cellStyle name="20% - Accent3 4 4 2 2 3 3" xfId="29446"/>
    <cellStyle name="20% - Accent3 4 4 2 2 3 3 2" xfId="29447"/>
    <cellStyle name="20% - Accent3 4 4 2 2 3 3 3" xfId="29448"/>
    <cellStyle name="20% - Accent3 4 4 2 2 3 4" xfId="29449"/>
    <cellStyle name="20% - Accent3 4 4 2 2 3 4 2" xfId="29450"/>
    <cellStyle name="20% - Accent3 4 4 2 2 3 5" xfId="29451"/>
    <cellStyle name="20% - Accent3 4 4 2 2 3 6" xfId="29452"/>
    <cellStyle name="20% - Accent3 4 4 2 2 4" xfId="29453"/>
    <cellStyle name="20% - Accent3 4 4 2 2 4 2" xfId="29454"/>
    <cellStyle name="20% - Accent3 4 4 2 2 4 2 2" xfId="29455"/>
    <cellStyle name="20% - Accent3 4 4 2 2 4 2 3" xfId="29456"/>
    <cellStyle name="20% - Accent3 4 4 2 2 4 3" xfId="29457"/>
    <cellStyle name="20% - Accent3 4 4 2 2 4 3 2" xfId="29458"/>
    <cellStyle name="20% - Accent3 4 4 2 2 4 4" xfId="29459"/>
    <cellStyle name="20% - Accent3 4 4 2 2 4 5" xfId="29460"/>
    <cellStyle name="20% - Accent3 4 4 2 2 5" xfId="29461"/>
    <cellStyle name="20% - Accent3 4 4 2 2 5 2" xfId="29462"/>
    <cellStyle name="20% - Accent3 4 4 2 2 5 3" xfId="29463"/>
    <cellStyle name="20% - Accent3 4 4 2 2 6" xfId="29464"/>
    <cellStyle name="20% - Accent3 4 4 2 2 6 2" xfId="29465"/>
    <cellStyle name="20% - Accent3 4 4 2 2 6 3" xfId="29466"/>
    <cellStyle name="20% - Accent3 4 4 2 2 7" xfId="29467"/>
    <cellStyle name="20% - Accent3 4 4 2 2 7 2" xfId="29468"/>
    <cellStyle name="20% - Accent3 4 4 2 2 8" xfId="29469"/>
    <cellStyle name="20% - Accent3 4 4 2 2 9" xfId="29470"/>
    <cellStyle name="20% - Accent3 4 4 2 3" xfId="29471"/>
    <cellStyle name="20% - Accent3 4 4 2 3 2" xfId="29472"/>
    <cellStyle name="20% - Accent3 4 4 2 3 2 2" xfId="29473"/>
    <cellStyle name="20% - Accent3 4 4 2 3 2 3" xfId="29474"/>
    <cellStyle name="20% - Accent3 4 4 2 3 3" xfId="29475"/>
    <cellStyle name="20% - Accent3 4 4 2 3 3 2" xfId="29476"/>
    <cellStyle name="20% - Accent3 4 4 2 3 3 3" xfId="29477"/>
    <cellStyle name="20% - Accent3 4 4 2 3 4" xfId="29478"/>
    <cellStyle name="20% - Accent3 4 4 2 3 4 2" xfId="29479"/>
    <cellStyle name="20% - Accent3 4 4 2 3 5" xfId="29480"/>
    <cellStyle name="20% - Accent3 4 4 2 3 6" xfId="29481"/>
    <cellStyle name="20% - Accent3 4 4 2 4" xfId="29482"/>
    <cellStyle name="20% - Accent3 4 4 2 4 2" xfId="29483"/>
    <cellStyle name="20% - Accent3 4 4 2 4 2 2" xfId="29484"/>
    <cellStyle name="20% - Accent3 4 4 2 4 2 3" xfId="29485"/>
    <cellStyle name="20% - Accent3 4 4 2 4 3" xfId="29486"/>
    <cellStyle name="20% - Accent3 4 4 2 4 3 2" xfId="29487"/>
    <cellStyle name="20% - Accent3 4 4 2 4 3 3" xfId="29488"/>
    <cellStyle name="20% - Accent3 4 4 2 4 4" xfId="29489"/>
    <cellStyle name="20% - Accent3 4 4 2 4 4 2" xfId="29490"/>
    <cellStyle name="20% - Accent3 4 4 2 4 5" xfId="29491"/>
    <cellStyle name="20% - Accent3 4 4 2 4 6" xfId="29492"/>
    <cellStyle name="20% - Accent3 4 4 2 5" xfId="29493"/>
    <cellStyle name="20% - Accent3 4 4 2 5 2" xfId="29494"/>
    <cellStyle name="20% - Accent3 4 4 2 5 2 2" xfId="29495"/>
    <cellStyle name="20% - Accent3 4 4 2 5 2 3" xfId="29496"/>
    <cellStyle name="20% - Accent3 4 4 2 5 3" xfId="29497"/>
    <cellStyle name="20% - Accent3 4 4 2 5 3 2" xfId="29498"/>
    <cellStyle name="20% - Accent3 4 4 2 5 4" xfId="29499"/>
    <cellStyle name="20% - Accent3 4 4 2 5 5" xfId="29500"/>
    <cellStyle name="20% - Accent3 4 4 2 6" xfId="29501"/>
    <cellStyle name="20% - Accent3 4 4 2 6 2" xfId="29502"/>
    <cellStyle name="20% - Accent3 4 4 2 6 3" xfId="29503"/>
    <cellStyle name="20% - Accent3 4 4 2 7" xfId="29504"/>
    <cellStyle name="20% - Accent3 4 4 2 7 2" xfId="29505"/>
    <cellStyle name="20% - Accent3 4 4 2 7 3" xfId="29506"/>
    <cellStyle name="20% - Accent3 4 4 2 8" xfId="29507"/>
    <cellStyle name="20% - Accent3 4 4 2 8 2" xfId="29508"/>
    <cellStyle name="20% - Accent3 4 4 2 9" xfId="29509"/>
    <cellStyle name="20% - Accent3 4 4 2_SCH J-3" xfId="1584"/>
    <cellStyle name="20% - Accent3 4 4 3" xfId="1585"/>
    <cellStyle name="20% - Accent3 4 4 3 2" xfId="29510"/>
    <cellStyle name="20% - Accent3 4 4 3 2 2" xfId="29511"/>
    <cellStyle name="20% - Accent3 4 4 3 2 2 2" xfId="29512"/>
    <cellStyle name="20% - Accent3 4 4 3 2 2 3" xfId="29513"/>
    <cellStyle name="20% - Accent3 4 4 3 2 3" xfId="29514"/>
    <cellStyle name="20% - Accent3 4 4 3 2 3 2" xfId="29515"/>
    <cellStyle name="20% - Accent3 4 4 3 2 3 3" xfId="29516"/>
    <cellStyle name="20% - Accent3 4 4 3 2 4" xfId="29517"/>
    <cellStyle name="20% - Accent3 4 4 3 2 4 2" xfId="29518"/>
    <cellStyle name="20% - Accent3 4 4 3 2 5" xfId="29519"/>
    <cellStyle name="20% - Accent3 4 4 3 2 6" xfId="29520"/>
    <cellStyle name="20% - Accent3 4 4 3 3" xfId="29521"/>
    <cellStyle name="20% - Accent3 4 4 3 3 2" xfId="29522"/>
    <cellStyle name="20% - Accent3 4 4 3 3 2 2" xfId="29523"/>
    <cellStyle name="20% - Accent3 4 4 3 3 2 3" xfId="29524"/>
    <cellStyle name="20% - Accent3 4 4 3 3 3" xfId="29525"/>
    <cellStyle name="20% - Accent3 4 4 3 3 3 2" xfId="29526"/>
    <cellStyle name="20% - Accent3 4 4 3 3 3 3" xfId="29527"/>
    <cellStyle name="20% - Accent3 4 4 3 3 4" xfId="29528"/>
    <cellStyle name="20% - Accent3 4 4 3 3 4 2" xfId="29529"/>
    <cellStyle name="20% - Accent3 4 4 3 3 5" xfId="29530"/>
    <cellStyle name="20% - Accent3 4 4 3 3 6" xfId="29531"/>
    <cellStyle name="20% - Accent3 4 4 3 4" xfId="29532"/>
    <cellStyle name="20% - Accent3 4 4 3 4 2" xfId="29533"/>
    <cellStyle name="20% - Accent3 4 4 3 4 2 2" xfId="29534"/>
    <cellStyle name="20% - Accent3 4 4 3 4 2 3" xfId="29535"/>
    <cellStyle name="20% - Accent3 4 4 3 4 3" xfId="29536"/>
    <cellStyle name="20% - Accent3 4 4 3 4 3 2" xfId="29537"/>
    <cellStyle name="20% - Accent3 4 4 3 4 4" xfId="29538"/>
    <cellStyle name="20% - Accent3 4 4 3 4 5" xfId="29539"/>
    <cellStyle name="20% - Accent3 4 4 3 5" xfId="29540"/>
    <cellStyle name="20% - Accent3 4 4 3 5 2" xfId="29541"/>
    <cellStyle name="20% - Accent3 4 4 3 5 3" xfId="29542"/>
    <cellStyle name="20% - Accent3 4 4 3 6" xfId="29543"/>
    <cellStyle name="20% - Accent3 4 4 3 6 2" xfId="29544"/>
    <cellStyle name="20% - Accent3 4 4 3 6 3" xfId="29545"/>
    <cellStyle name="20% - Accent3 4 4 3 7" xfId="29546"/>
    <cellStyle name="20% - Accent3 4 4 3 7 2" xfId="29547"/>
    <cellStyle name="20% - Accent3 4 4 3 8" xfId="29548"/>
    <cellStyle name="20% - Accent3 4 4 3 9" xfId="29549"/>
    <cellStyle name="20% - Accent3 4 4 4" xfId="29550"/>
    <cellStyle name="20% - Accent3 4 4 4 2" xfId="29551"/>
    <cellStyle name="20% - Accent3 4 4 4 2 2" xfId="29552"/>
    <cellStyle name="20% - Accent3 4 4 4 2 2 2" xfId="29553"/>
    <cellStyle name="20% - Accent3 4 4 4 2 2 3" xfId="29554"/>
    <cellStyle name="20% - Accent3 4 4 4 2 3" xfId="29555"/>
    <cellStyle name="20% - Accent3 4 4 4 2 3 2" xfId="29556"/>
    <cellStyle name="20% - Accent3 4 4 4 2 3 3" xfId="29557"/>
    <cellStyle name="20% - Accent3 4 4 4 2 4" xfId="29558"/>
    <cellStyle name="20% - Accent3 4 4 4 2 4 2" xfId="29559"/>
    <cellStyle name="20% - Accent3 4 4 4 2 5" xfId="29560"/>
    <cellStyle name="20% - Accent3 4 4 4 2 6" xfId="29561"/>
    <cellStyle name="20% - Accent3 4 4 4 3" xfId="29562"/>
    <cellStyle name="20% - Accent3 4 4 4 3 2" xfId="29563"/>
    <cellStyle name="20% - Accent3 4 4 4 3 2 2" xfId="29564"/>
    <cellStyle name="20% - Accent3 4 4 4 3 2 3" xfId="29565"/>
    <cellStyle name="20% - Accent3 4 4 4 3 3" xfId="29566"/>
    <cellStyle name="20% - Accent3 4 4 4 3 3 2" xfId="29567"/>
    <cellStyle name="20% - Accent3 4 4 4 3 3 3" xfId="29568"/>
    <cellStyle name="20% - Accent3 4 4 4 3 4" xfId="29569"/>
    <cellStyle name="20% - Accent3 4 4 4 3 4 2" xfId="29570"/>
    <cellStyle name="20% - Accent3 4 4 4 3 5" xfId="29571"/>
    <cellStyle name="20% - Accent3 4 4 4 3 6" xfId="29572"/>
    <cellStyle name="20% - Accent3 4 4 4 4" xfId="29573"/>
    <cellStyle name="20% - Accent3 4 4 4 4 2" xfId="29574"/>
    <cellStyle name="20% - Accent3 4 4 4 4 2 2" xfId="29575"/>
    <cellStyle name="20% - Accent3 4 4 4 4 2 3" xfId="29576"/>
    <cellStyle name="20% - Accent3 4 4 4 4 3" xfId="29577"/>
    <cellStyle name="20% - Accent3 4 4 4 4 3 2" xfId="29578"/>
    <cellStyle name="20% - Accent3 4 4 4 4 4" xfId="29579"/>
    <cellStyle name="20% - Accent3 4 4 4 4 5" xfId="29580"/>
    <cellStyle name="20% - Accent3 4 4 4 5" xfId="29581"/>
    <cellStyle name="20% - Accent3 4 4 4 5 2" xfId="29582"/>
    <cellStyle name="20% - Accent3 4 4 4 5 3" xfId="29583"/>
    <cellStyle name="20% - Accent3 4 4 4 6" xfId="29584"/>
    <cellStyle name="20% - Accent3 4 4 4 6 2" xfId="29585"/>
    <cellStyle name="20% - Accent3 4 4 4 6 3" xfId="29586"/>
    <cellStyle name="20% - Accent3 4 4 4 7" xfId="29587"/>
    <cellStyle name="20% - Accent3 4 4 4 7 2" xfId="29588"/>
    <cellStyle name="20% - Accent3 4 4 4 8" xfId="29589"/>
    <cellStyle name="20% - Accent3 4 4 4 9" xfId="29590"/>
    <cellStyle name="20% - Accent3 4 4 5" xfId="29591"/>
    <cellStyle name="20% - Accent3 4 4 5 2" xfId="29592"/>
    <cellStyle name="20% - Accent3 4 4 5 2 2" xfId="29593"/>
    <cellStyle name="20% - Accent3 4 4 5 2 3" xfId="29594"/>
    <cellStyle name="20% - Accent3 4 4 5 3" xfId="29595"/>
    <cellStyle name="20% - Accent3 4 4 5 3 2" xfId="29596"/>
    <cellStyle name="20% - Accent3 4 4 5 3 3" xfId="29597"/>
    <cellStyle name="20% - Accent3 4 4 5 4" xfId="29598"/>
    <cellStyle name="20% - Accent3 4 4 5 4 2" xfId="29599"/>
    <cellStyle name="20% - Accent3 4 4 5 5" xfId="29600"/>
    <cellStyle name="20% - Accent3 4 4 5 6" xfId="29601"/>
    <cellStyle name="20% - Accent3 4 4 6" xfId="29602"/>
    <cellStyle name="20% - Accent3 4 4 6 2" xfId="29603"/>
    <cellStyle name="20% - Accent3 4 4 6 2 2" xfId="29604"/>
    <cellStyle name="20% - Accent3 4 4 6 2 3" xfId="29605"/>
    <cellStyle name="20% - Accent3 4 4 6 3" xfId="29606"/>
    <cellStyle name="20% - Accent3 4 4 6 3 2" xfId="29607"/>
    <cellStyle name="20% - Accent3 4 4 6 3 3" xfId="29608"/>
    <cellStyle name="20% - Accent3 4 4 6 4" xfId="29609"/>
    <cellStyle name="20% - Accent3 4 4 6 4 2" xfId="29610"/>
    <cellStyle name="20% - Accent3 4 4 6 5" xfId="29611"/>
    <cellStyle name="20% - Accent3 4 4 6 6" xfId="29612"/>
    <cellStyle name="20% - Accent3 4 4 7" xfId="29613"/>
    <cellStyle name="20% - Accent3 4 4 7 2" xfId="29614"/>
    <cellStyle name="20% - Accent3 4 4 7 2 2" xfId="29615"/>
    <cellStyle name="20% - Accent3 4 4 7 2 3" xfId="29616"/>
    <cellStyle name="20% - Accent3 4 4 7 3" xfId="29617"/>
    <cellStyle name="20% - Accent3 4 4 7 3 2" xfId="29618"/>
    <cellStyle name="20% - Accent3 4 4 7 4" xfId="29619"/>
    <cellStyle name="20% - Accent3 4 4 7 5" xfId="29620"/>
    <cellStyle name="20% - Accent3 4 4 8" xfId="29621"/>
    <cellStyle name="20% - Accent3 4 4 8 2" xfId="29622"/>
    <cellStyle name="20% - Accent3 4 4 8 3" xfId="29623"/>
    <cellStyle name="20% - Accent3 4 4 9" xfId="29624"/>
    <cellStyle name="20% - Accent3 4 4 9 2" xfId="29625"/>
    <cellStyle name="20% - Accent3 4 4 9 3" xfId="29626"/>
    <cellStyle name="20% - Accent3 4 4_SCH J-3" xfId="1586"/>
    <cellStyle name="20% - Accent3 4 5" xfId="1587"/>
    <cellStyle name="20% - Accent3 4 5 10" xfId="29627"/>
    <cellStyle name="20% - Accent3 4 5 2" xfId="1588"/>
    <cellStyle name="20% - Accent3 4 5 2 2" xfId="29628"/>
    <cellStyle name="20% - Accent3 4 5 2 2 2" xfId="29629"/>
    <cellStyle name="20% - Accent3 4 5 2 2 2 2" xfId="29630"/>
    <cellStyle name="20% - Accent3 4 5 2 2 2 3" xfId="29631"/>
    <cellStyle name="20% - Accent3 4 5 2 2 3" xfId="29632"/>
    <cellStyle name="20% - Accent3 4 5 2 2 3 2" xfId="29633"/>
    <cellStyle name="20% - Accent3 4 5 2 2 3 3" xfId="29634"/>
    <cellStyle name="20% - Accent3 4 5 2 2 4" xfId="29635"/>
    <cellStyle name="20% - Accent3 4 5 2 2 4 2" xfId="29636"/>
    <cellStyle name="20% - Accent3 4 5 2 2 5" xfId="29637"/>
    <cellStyle name="20% - Accent3 4 5 2 2 6" xfId="29638"/>
    <cellStyle name="20% - Accent3 4 5 2 3" xfId="29639"/>
    <cellStyle name="20% - Accent3 4 5 2 3 2" xfId="29640"/>
    <cellStyle name="20% - Accent3 4 5 2 3 2 2" xfId="29641"/>
    <cellStyle name="20% - Accent3 4 5 2 3 2 3" xfId="29642"/>
    <cellStyle name="20% - Accent3 4 5 2 3 3" xfId="29643"/>
    <cellStyle name="20% - Accent3 4 5 2 3 3 2" xfId="29644"/>
    <cellStyle name="20% - Accent3 4 5 2 3 3 3" xfId="29645"/>
    <cellStyle name="20% - Accent3 4 5 2 3 4" xfId="29646"/>
    <cellStyle name="20% - Accent3 4 5 2 3 4 2" xfId="29647"/>
    <cellStyle name="20% - Accent3 4 5 2 3 5" xfId="29648"/>
    <cellStyle name="20% - Accent3 4 5 2 3 6" xfId="29649"/>
    <cellStyle name="20% - Accent3 4 5 2 4" xfId="29650"/>
    <cellStyle name="20% - Accent3 4 5 2 4 2" xfId="29651"/>
    <cellStyle name="20% - Accent3 4 5 2 4 2 2" xfId="29652"/>
    <cellStyle name="20% - Accent3 4 5 2 4 2 3" xfId="29653"/>
    <cellStyle name="20% - Accent3 4 5 2 4 3" xfId="29654"/>
    <cellStyle name="20% - Accent3 4 5 2 4 3 2" xfId="29655"/>
    <cellStyle name="20% - Accent3 4 5 2 4 4" xfId="29656"/>
    <cellStyle name="20% - Accent3 4 5 2 4 5" xfId="29657"/>
    <cellStyle name="20% - Accent3 4 5 2 5" xfId="29658"/>
    <cellStyle name="20% - Accent3 4 5 2 5 2" xfId="29659"/>
    <cellStyle name="20% - Accent3 4 5 2 5 3" xfId="29660"/>
    <cellStyle name="20% - Accent3 4 5 2 6" xfId="29661"/>
    <cellStyle name="20% - Accent3 4 5 2 6 2" xfId="29662"/>
    <cellStyle name="20% - Accent3 4 5 2 6 3" xfId="29663"/>
    <cellStyle name="20% - Accent3 4 5 2 7" xfId="29664"/>
    <cellStyle name="20% - Accent3 4 5 2 7 2" xfId="29665"/>
    <cellStyle name="20% - Accent3 4 5 2 8" xfId="29666"/>
    <cellStyle name="20% - Accent3 4 5 2 9" xfId="29667"/>
    <cellStyle name="20% - Accent3 4 5 3" xfId="29668"/>
    <cellStyle name="20% - Accent3 4 5 3 2" xfId="29669"/>
    <cellStyle name="20% - Accent3 4 5 3 2 2" xfId="29670"/>
    <cellStyle name="20% - Accent3 4 5 3 2 3" xfId="29671"/>
    <cellStyle name="20% - Accent3 4 5 3 3" xfId="29672"/>
    <cellStyle name="20% - Accent3 4 5 3 3 2" xfId="29673"/>
    <cellStyle name="20% - Accent3 4 5 3 3 3" xfId="29674"/>
    <cellStyle name="20% - Accent3 4 5 3 4" xfId="29675"/>
    <cellStyle name="20% - Accent3 4 5 3 4 2" xfId="29676"/>
    <cellStyle name="20% - Accent3 4 5 3 5" xfId="29677"/>
    <cellStyle name="20% - Accent3 4 5 3 6" xfId="29678"/>
    <cellStyle name="20% - Accent3 4 5 4" xfId="29679"/>
    <cellStyle name="20% - Accent3 4 5 4 2" xfId="29680"/>
    <cellStyle name="20% - Accent3 4 5 4 2 2" xfId="29681"/>
    <cellStyle name="20% - Accent3 4 5 4 2 3" xfId="29682"/>
    <cellStyle name="20% - Accent3 4 5 4 3" xfId="29683"/>
    <cellStyle name="20% - Accent3 4 5 4 3 2" xfId="29684"/>
    <cellStyle name="20% - Accent3 4 5 4 3 3" xfId="29685"/>
    <cellStyle name="20% - Accent3 4 5 4 4" xfId="29686"/>
    <cellStyle name="20% - Accent3 4 5 4 4 2" xfId="29687"/>
    <cellStyle name="20% - Accent3 4 5 4 5" xfId="29688"/>
    <cellStyle name="20% - Accent3 4 5 4 6" xfId="29689"/>
    <cellStyle name="20% - Accent3 4 5 5" xfId="29690"/>
    <cellStyle name="20% - Accent3 4 5 5 2" xfId="29691"/>
    <cellStyle name="20% - Accent3 4 5 5 2 2" xfId="29692"/>
    <cellStyle name="20% - Accent3 4 5 5 2 3" xfId="29693"/>
    <cellStyle name="20% - Accent3 4 5 5 3" xfId="29694"/>
    <cellStyle name="20% - Accent3 4 5 5 3 2" xfId="29695"/>
    <cellStyle name="20% - Accent3 4 5 5 4" xfId="29696"/>
    <cellStyle name="20% - Accent3 4 5 5 5" xfId="29697"/>
    <cellStyle name="20% - Accent3 4 5 6" xfId="29698"/>
    <cellStyle name="20% - Accent3 4 5 6 2" xfId="29699"/>
    <cellStyle name="20% - Accent3 4 5 6 3" xfId="29700"/>
    <cellStyle name="20% - Accent3 4 5 7" xfId="29701"/>
    <cellStyle name="20% - Accent3 4 5 7 2" xfId="29702"/>
    <cellStyle name="20% - Accent3 4 5 7 3" xfId="29703"/>
    <cellStyle name="20% - Accent3 4 5 8" xfId="29704"/>
    <cellStyle name="20% - Accent3 4 5 8 2" xfId="29705"/>
    <cellStyle name="20% - Accent3 4 5 9" xfId="29706"/>
    <cellStyle name="20% - Accent3 4 5_SCH J-3" xfId="1589"/>
    <cellStyle name="20% - Accent3 4 6" xfId="1590"/>
    <cellStyle name="20% - Accent3 4 6 2" xfId="29707"/>
    <cellStyle name="20% - Accent3 4 6 2 2" xfId="29708"/>
    <cellStyle name="20% - Accent3 4 6 2 2 2" xfId="29709"/>
    <cellStyle name="20% - Accent3 4 6 2 2 3" xfId="29710"/>
    <cellStyle name="20% - Accent3 4 6 2 3" xfId="29711"/>
    <cellStyle name="20% - Accent3 4 6 2 3 2" xfId="29712"/>
    <cellStyle name="20% - Accent3 4 6 2 3 3" xfId="29713"/>
    <cellStyle name="20% - Accent3 4 6 2 4" xfId="29714"/>
    <cellStyle name="20% - Accent3 4 6 2 4 2" xfId="29715"/>
    <cellStyle name="20% - Accent3 4 6 2 5" xfId="29716"/>
    <cellStyle name="20% - Accent3 4 6 2 6" xfId="29717"/>
    <cellStyle name="20% - Accent3 4 6 3" xfId="29718"/>
    <cellStyle name="20% - Accent3 4 6 3 2" xfId="29719"/>
    <cellStyle name="20% - Accent3 4 6 3 2 2" xfId="29720"/>
    <cellStyle name="20% - Accent3 4 6 3 2 3" xfId="29721"/>
    <cellStyle name="20% - Accent3 4 6 3 3" xfId="29722"/>
    <cellStyle name="20% - Accent3 4 6 3 3 2" xfId="29723"/>
    <cellStyle name="20% - Accent3 4 6 3 3 3" xfId="29724"/>
    <cellStyle name="20% - Accent3 4 6 3 4" xfId="29725"/>
    <cellStyle name="20% - Accent3 4 6 3 4 2" xfId="29726"/>
    <cellStyle name="20% - Accent3 4 6 3 5" xfId="29727"/>
    <cellStyle name="20% - Accent3 4 6 3 6" xfId="29728"/>
    <cellStyle name="20% - Accent3 4 6 4" xfId="29729"/>
    <cellStyle name="20% - Accent3 4 6 4 2" xfId="29730"/>
    <cellStyle name="20% - Accent3 4 6 4 2 2" xfId="29731"/>
    <cellStyle name="20% - Accent3 4 6 4 2 3" xfId="29732"/>
    <cellStyle name="20% - Accent3 4 6 4 3" xfId="29733"/>
    <cellStyle name="20% - Accent3 4 6 4 3 2" xfId="29734"/>
    <cellStyle name="20% - Accent3 4 6 4 4" xfId="29735"/>
    <cellStyle name="20% - Accent3 4 6 4 5" xfId="29736"/>
    <cellStyle name="20% - Accent3 4 6 5" xfId="29737"/>
    <cellStyle name="20% - Accent3 4 6 5 2" xfId="29738"/>
    <cellStyle name="20% - Accent3 4 6 5 3" xfId="29739"/>
    <cellStyle name="20% - Accent3 4 6 6" xfId="29740"/>
    <cellStyle name="20% - Accent3 4 6 6 2" xfId="29741"/>
    <cellStyle name="20% - Accent3 4 6 6 3" xfId="29742"/>
    <cellStyle name="20% - Accent3 4 6 7" xfId="29743"/>
    <cellStyle name="20% - Accent3 4 6 7 2" xfId="29744"/>
    <cellStyle name="20% - Accent3 4 6 8" xfId="29745"/>
    <cellStyle name="20% - Accent3 4 6 9" xfId="29746"/>
    <cellStyle name="20% - Accent3 4 7" xfId="1591"/>
    <cellStyle name="20% - Accent3 4 7 2" xfId="29747"/>
    <cellStyle name="20% - Accent3 4 7 2 2" xfId="29748"/>
    <cellStyle name="20% - Accent3 4 7 2 2 2" xfId="29749"/>
    <cellStyle name="20% - Accent3 4 7 2 2 3" xfId="29750"/>
    <cellStyle name="20% - Accent3 4 7 2 3" xfId="29751"/>
    <cellStyle name="20% - Accent3 4 7 2 3 2" xfId="29752"/>
    <cellStyle name="20% - Accent3 4 7 2 3 3" xfId="29753"/>
    <cellStyle name="20% - Accent3 4 7 2 4" xfId="29754"/>
    <cellStyle name="20% - Accent3 4 7 2 4 2" xfId="29755"/>
    <cellStyle name="20% - Accent3 4 7 2 5" xfId="29756"/>
    <cellStyle name="20% - Accent3 4 7 2 6" xfId="29757"/>
    <cellStyle name="20% - Accent3 4 7 3" xfId="29758"/>
    <cellStyle name="20% - Accent3 4 7 3 2" xfId="29759"/>
    <cellStyle name="20% - Accent3 4 7 3 2 2" xfId="29760"/>
    <cellStyle name="20% - Accent3 4 7 3 2 3" xfId="29761"/>
    <cellStyle name="20% - Accent3 4 7 3 3" xfId="29762"/>
    <cellStyle name="20% - Accent3 4 7 3 3 2" xfId="29763"/>
    <cellStyle name="20% - Accent3 4 7 3 3 3" xfId="29764"/>
    <cellStyle name="20% - Accent3 4 7 3 4" xfId="29765"/>
    <cellStyle name="20% - Accent3 4 7 3 4 2" xfId="29766"/>
    <cellStyle name="20% - Accent3 4 7 3 5" xfId="29767"/>
    <cellStyle name="20% - Accent3 4 7 3 6" xfId="29768"/>
    <cellStyle name="20% - Accent3 4 7 4" xfId="29769"/>
    <cellStyle name="20% - Accent3 4 7 4 2" xfId="29770"/>
    <cellStyle name="20% - Accent3 4 7 4 2 2" xfId="29771"/>
    <cellStyle name="20% - Accent3 4 7 4 2 3" xfId="29772"/>
    <cellStyle name="20% - Accent3 4 7 4 3" xfId="29773"/>
    <cellStyle name="20% - Accent3 4 7 4 3 2" xfId="29774"/>
    <cellStyle name="20% - Accent3 4 7 4 4" xfId="29775"/>
    <cellStyle name="20% - Accent3 4 7 4 5" xfId="29776"/>
    <cellStyle name="20% - Accent3 4 7 5" xfId="29777"/>
    <cellStyle name="20% - Accent3 4 7 5 2" xfId="29778"/>
    <cellStyle name="20% - Accent3 4 7 5 3" xfId="29779"/>
    <cellStyle name="20% - Accent3 4 7 6" xfId="29780"/>
    <cellStyle name="20% - Accent3 4 7 6 2" xfId="29781"/>
    <cellStyle name="20% - Accent3 4 7 6 3" xfId="29782"/>
    <cellStyle name="20% - Accent3 4 7 7" xfId="29783"/>
    <cellStyle name="20% - Accent3 4 7 7 2" xfId="29784"/>
    <cellStyle name="20% - Accent3 4 7 8" xfId="29785"/>
    <cellStyle name="20% - Accent3 4 7 9" xfId="29786"/>
    <cellStyle name="20% - Accent3 4 8" xfId="29787"/>
    <cellStyle name="20% - Accent3 4 8 2" xfId="29788"/>
    <cellStyle name="20% - Accent3 4 8 2 2" xfId="29789"/>
    <cellStyle name="20% - Accent3 4 8 2 3" xfId="29790"/>
    <cellStyle name="20% - Accent3 4 8 3" xfId="29791"/>
    <cellStyle name="20% - Accent3 4 8 3 2" xfId="29792"/>
    <cellStyle name="20% - Accent3 4 8 3 3" xfId="29793"/>
    <cellStyle name="20% - Accent3 4 8 4" xfId="29794"/>
    <cellStyle name="20% - Accent3 4 8 4 2" xfId="29795"/>
    <cellStyle name="20% - Accent3 4 8 5" xfId="29796"/>
    <cellStyle name="20% - Accent3 4 8 6" xfId="29797"/>
    <cellStyle name="20% - Accent3 4 9" xfId="29798"/>
    <cellStyle name="20% - Accent3 4 9 2" xfId="29799"/>
    <cellStyle name="20% - Accent3 4 9 2 2" xfId="29800"/>
    <cellStyle name="20% - Accent3 4 9 2 3" xfId="29801"/>
    <cellStyle name="20% - Accent3 4 9 3" xfId="29802"/>
    <cellStyle name="20% - Accent3 4 9 3 2" xfId="29803"/>
    <cellStyle name="20% - Accent3 4 9 3 3" xfId="29804"/>
    <cellStyle name="20% - Accent3 4 9 4" xfId="29805"/>
    <cellStyle name="20% - Accent3 4 9 4 2" xfId="29806"/>
    <cellStyle name="20% - Accent3 4 9 5" xfId="29807"/>
    <cellStyle name="20% - Accent3 4 9 6" xfId="29808"/>
    <cellStyle name="20% - Accent3 4_SCH J-3" xfId="1592"/>
    <cellStyle name="20% - Accent3 5" xfId="1593"/>
    <cellStyle name="20% - Accent3 5 2" xfId="1594"/>
    <cellStyle name="20% - Accent3 5 2 2" xfId="1595"/>
    <cellStyle name="20% - Accent3 5 2 2 2" xfId="1596"/>
    <cellStyle name="20% - Accent3 5 2 2 2 2" xfId="1597"/>
    <cellStyle name="20% - Accent3 5 2 2 2_SCH J-3" xfId="1598"/>
    <cellStyle name="20% - Accent3 5 2 2 3" xfId="1599"/>
    <cellStyle name="20% - Accent3 5 2 2_SCH J-3" xfId="1600"/>
    <cellStyle name="20% - Accent3 5 2 3" xfId="1601"/>
    <cellStyle name="20% - Accent3 5 2 3 2" xfId="1602"/>
    <cellStyle name="20% - Accent3 5 2 3_SCH J-3" xfId="1603"/>
    <cellStyle name="20% - Accent3 5 2 4" xfId="1604"/>
    <cellStyle name="20% - Accent3 5 2 5" xfId="1605"/>
    <cellStyle name="20% - Accent3 5 2_SCH J-3" xfId="1606"/>
    <cellStyle name="20% - Accent3 5 3" xfId="1607"/>
    <cellStyle name="20% - Accent3 5 3 2" xfId="1608"/>
    <cellStyle name="20% - Accent3 5 3 2 2" xfId="1609"/>
    <cellStyle name="20% - Accent3 5 3 2_SCH J-3" xfId="1610"/>
    <cellStyle name="20% - Accent3 5 3 3" xfId="1611"/>
    <cellStyle name="20% - Accent3 5 3_SCH J-3" xfId="1612"/>
    <cellStyle name="20% - Accent3 5 4" xfId="1613"/>
    <cellStyle name="20% - Accent3 5 4 2" xfId="1614"/>
    <cellStyle name="20% - Accent3 5 4_SCH J-3" xfId="1615"/>
    <cellStyle name="20% - Accent3 5 5" xfId="1616"/>
    <cellStyle name="20% - Accent3 5 6" xfId="1617"/>
    <cellStyle name="20% - Accent3 5_SCH J-3" xfId="1618"/>
    <cellStyle name="20% - Accent3 6" xfId="1619"/>
    <cellStyle name="20% - Accent3 6 2" xfId="1620"/>
    <cellStyle name="20% - Accent3 6 2 2" xfId="1621"/>
    <cellStyle name="20% - Accent3 6 2 2 2" xfId="1622"/>
    <cellStyle name="20% - Accent3 6 2 2_SCH J-3" xfId="1623"/>
    <cellStyle name="20% - Accent3 6 2 3" xfId="1624"/>
    <cellStyle name="20% - Accent3 6 2 4" xfId="1625"/>
    <cellStyle name="20% - Accent3 6 2 5" xfId="1626"/>
    <cellStyle name="20% - Accent3 6 2_SCH J-3" xfId="1627"/>
    <cellStyle name="20% - Accent3 6 3" xfId="1628"/>
    <cellStyle name="20% - Accent3 6 3 2" xfId="1629"/>
    <cellStyle name="20% - Accent3 6 3_SCH J-3" xfId="1630"/>
    <cellStyle name="20% - Accent3 6 4" xfId="1631"/>
    <cellStyle name="20% - Accent3 6 5" xfId="1632"/>
    <cellStyle name="20% - Accent3 6_SCH J-3" xfId="1633"/>
    <cellStyle name="20% - Accent3 7" xfId="1634"/>
    <cellStyle name="20% - Accent3 7 2" xfId="1635"/>
    <cellStyle name="20% - Accent3 7 2 2" xfId="1636"/>
    <cellStyle name="20% - Accent3 7 2 2 2" xfId="1637"/>
    <cellStyle name="20% - Accent3 7 2 2_SCH J-3" xfId="1638"/>
    <cellStyle name="20% - Accent3 7 2 3" xfId="1639"/>
    <cellStyle name="20% - Accent3 7 2_SCH J-3" xfId="1640"/>
    <cellStyle name="20% - Accent3 7 3" xfId="1641"/>
    <cellStyle name="20% - Accent3 7 3 2" xfId="1642"/>
    <cellStyle name="20% - Accent3 7 3_SCH J-3" xfId="1643"/>
    <cellStyle name="20% - Accent3 7 4" xfId="1644"/>
    <cellStyle name="20% - Accent3 7 5" xfId="1645"/>
    <cellStyle name="20% - Accent3 7_SCH J-3" xfId="1646"/>
    <cellStyle name="20% - Accent3 8" xfId="1647"/>
    <cellStyle name="20% - Accent3 8 2" xfId="1648"/>
    <cellStyle name="20% - Accent3 8 2 2" xfId="1649"/>
    <cellStyle name="20% - Accent3 8 2 2 2" xfId="1650"/>
    <cellStyle name="20% - Accent3 8 2 2_SCH J-3" xfId="1651"/>
    <cellStyle name="20% - Accent3 8 2 3" xfId="1652"/>
    <cellStyle name="20% - Accent3 8 2_SCH J-3" xfId="1653"/>
    <cellStyle name="20% - Accent3 8 3" xfId="1654"/>
    <cellStyle name="20% - Accent3 8 3 2" xfId="1655"/>
    <cellStyle name="20% - Accent3 8 3_SCH J-3" xfId="1656"/>
    <cellStyle name="20% - Accent3 8 4" xfId="1657"/>
    <cellStyle name="20% - Accent3 8 5" xfId="1658"/>
    <cellStyle name="20% - Accent3 8_SCH J-3" xfId="1659"/>
    <cellStyle name="20% - Accent3 9" xfId="1660"/>
    <cellStyle name="20% - Accent3 9 2" xfId="1661"/>
    <cellStyle name="20% - Accent3 9 2 2" xfId="1662"/>
    <cellStyle name="20% - Accent3 9 2_SCH J-3" xfId="1663"/>
    <cellStyle name="20% - Accent3 9 3" xfId="1664"/>
    <cellStyle name="20% - Accent3 9 4" xfId="1665"/>
    <cellStyle name="20% - Accent3 9_SCH J-3" xfId="1666"/>
    <cellStyle name="20% - Accent4 10" xfId="1667"/>
    <cellStyle name="20% - Accent4 10 2" xfId="1668"/>
    <cellStyle name="20% - Accent4 10 2 2" xfId="1669"/>
    <cellStyle name="20% - Accent4 10 2_SCH J-3" xfId="1670"/>
    <cellStyle name="20% - Accent4 10 3" xfId="1671"/>
    <cellStyle name="20% - Accent4 10 4" xfId="1672"/>
    <cellStyle name="20% - Accent4 10_SCH J-3" xfId="1673"/>
    <cellStyle name="20% - Accent4 11" xfId="1674"/>
    <cellStyle name="20% - Accent4 11 2" xfId="1675"/>
    <cellStyle name="20% - Accent4 11 2 2" xfId="1676"/>
    <cellStyle name="20% - Accent4 11 2_SCH J-3" xfId="1677"/>
    <cellStyle name="20% - Accent4 11 3" xfId="1678"/>
    <cellStyle name="20% - Accent4 11 4" xfId="1679"/>
    <cellStyle name="20% - Accent4 11_SCH J-3" xfId="1680"/>
    <cellStyle name="20% - Accent4 12" xfId="1681"/>
    <cellStyle name="20% - Accent4 12 2" xfId="1682"/>
    <cellStyle name="20% - Accent4 12 2 2" xfId="1683"/>
    <cellStyle name="20% - Accent4 12 2_SCH J-3" xfId="1684"/>
    <cellStyle name="20% - Accent4 12 3" xfId="1685"/>
    <cellStyle name="20% - Accent4 12 4" xfId="1686"/>
    <cellStyle name="20% - Accent4 12_SCH J-3" xfId="1687"/>
    <cellStyle name="20% - Accent4 13" xfId="1688"/>
    <cellStyle name="20% - Accent4 13 2" xfId="1689"/>
    <cellStyle name="20% - Accent4 13 3" xfId="1690"/>
    <cellStyle name="20% - Accent4 13_SCH J-3" xfId="1691"/>
    <cellStyle name="20% - Accent4 14" xfId="1692"/>
    <cellStyle name="20% - Accent4 14 2" xfId="1693"/>
    <cellStyle name="20% - Accent4 14_SCH J-3" xfId="1694"/>
    <cellStyle name="20% - Accent4 15" xfId="1695"/>
    <cellStyle name="20% - Accent4 16" xfId="1696"/>
    <cellStyle name="20% - Accent4 17" xfId="1697"/>
    <cellStyle name="20% - Accent4 17 2" xfId="1698"/>
    <cellStyle name="20% - Accent4 18" xfId="1699"/>
    <cellStyle name="20% - Accent4 19" xfId="1700"/>
    <cellStyle name="20% - Accent4 2" xfId="1701"/>
    <cellStyle name="20% - Accent4 2 10" xfId="1702"/>
    <cellStyle name="20% - Accent4 2 11" xfId="1703"/>
    <cellStyle name="20% - Accent4 2 12" xfId="1704"/>
    <cellStyle name="20% - Accent4 2 13" xfId="1705"/>
    <cellStyle name="20% - Accent4 2 2" xfId="1706"/>
    <cellStyle name="20% - Accent4 2 2 10" xfId="1707"/>
    <cellStyle name="20% - Accent4 2 2 2" xfId="1708"/>
    <cellStyle name="20% - Accent4 2 2 2 2" xfId="1709"/>
    <cellStyle name="20% - Accent4 2 2 2 2 2" xfId="1710"/>
    <cellStyle name="20% - Accent4 2 2 2 2 2 2" xfId="1711"/>
    <cellStyle name="20% - Accent4 2 2 2 2 2 2 2" xfId="1712"/>
    <cellStyle name="20% - Accent4 2 2 2 2 2 2_SCH J-3" xfId="1713"/>
    <cellStyle name="20% - Accent4 2 2 2 2 2 3" xfId="1714"/>
    <cellStyle name="20% - Accent4 2 2 2 2 2 4" xfId="1715"/>
    <cellStyle name="20% - Accent4 2 2 2 2 2_SCH J-3" xfId="1716"/>
    <cellStyle name="20% - Accent4 2 2 2 2 3" xfId="1717"/>
    <cellStyle name="20% - Accent4 2 2 2 2 3 2" xfId="1718"/>
    <cellStyle name="20% - Accent4 2 2 2 2 3_SCH J-3" xfId="1719"/>
    <cellStyle name="20% - Accent4 2 2 2 2 4" xfId="1720"/>
    <cellStyle name="20% - Accent4 2 2 2 2 5" xfId="1721"/>
    <cellStyle name="20% - Accent4 2 2 2 2 6" xfId="1722"/>
    <cellStyle name="20% - Accent4 2 2 2 2_SCH J-3" xfId="1723"/>
    <cellStyle name="20% - Accent4 2 2 2 3" xfId="1724"/>
    <cellStyle name="20% - Accent4 2 2 2 3 2" xfId="1725"/>
    <cellStyle name="20% - Accent4 2 2 2 3 2 2" xfId="1726"/>
    <cellStyle name="20% - Accent4 2 2 2 3 2_SCH J-3" xfId="1727"/>
    <cellStyle name="20% - Accent4 2 2 2 3 3" xfId="1728"/>
    <cellStyle name="20% - Accent4 2 2 2 3 4" xfId="1729"/>
    <cellStyle name="20% - Accent4 2 2 2 3_SCH J-3" xfId="1730"/>
    <cellStyle name="20% - Accent4 2 2 2 4" xfId="1731"/>
    <cellStyle name="20% - Accent4 2 2 2 4 2" xfId="1732"/>
    <cellStyle name="20% - Accent4 2 2 2 4_SCH J-3" xfId="1733"/>
    <cellStyle name="20% - Accent4 2 2 2 5" xfId="1734"/>
    <cellStyle name="20% - Accent4 2 2 2 6" xfId="1735"/>
    <cellStyle name="20% - Accent4 2 2 2 7" xfId="1736"/>
    <cellStyle name="20% - Accent4 2 2 2_SCH J-3" xfId="1737"/>
    <cellStyle name="20% - Accent4 2 2 3" xfId="1738"/>
    <cellStyle name="20% - Accent4 2 2 3 2" xfId="1739"/>
    <cellStyle name="20% - Accent4 2 2 3 2 2" xfId="1740"/>
    <cellStyle name="20% - Accent4 2 2 3 2 2 2" xfId="1741"/>
    <cellStyle name="20% - Accent4 2 2 3 2 2_SCH J-3" xfId="1742"/>
    <cellStyle name="20% - Accent4 2 2 3 2 3" xfId="1743"/>
    <cellStyle name="20% - Accent4 2 2 3 2 4" xfId="1744"/>
    <cellStyle name="20% - Accent4 2 2 3 2_SCH J-3" xfId="1745"/>
    <cellStyle name="20% - Accent4 2 2 3 3" xfId="1746"/>
    <cellStyle name="20% - Accent4 2 2 3 3 2" xfId="1747"/>
    <cellStyle name="20% - Accent4 2 2 3 3_SCH J-3" xfId="1748"/>
    <cellStyle name="20% - Accent4 2 2 3 4" xfId="1749"/>
    <cellStyle name="20% - Accent4 2 2 3 5" xfId="1750"/>
    <cellStyle name="20% - Accent4 2 2 3 6" xfId="1751"/>
    <cellStyle name="20% - Accent4 2 2 3_SCH J-3" xfId="1752"/>
    <cellStyle name="20% - Accent4 2 2 4" xfId="1753"/>
    <cellStyle name="20% - Accent4 2 2 4 2" xfId="1754"/>
    <cellStyle name="20% - Accent4 2 2 4 2 2" xfId="1755"/>
    <cellStyle name="20% - Accent4 2 2 4 2_SCH J-3" xfId="1756"/>
    <cellStyle name="20% - Accent4 2 2 4 3" xfId="1757"/>
    <cellStyle name="20% - Accent4 2 2 4 4" xfId="1758"/>
    <cellStyle name="20% - Accent4 2 2 4_SCH J-3" xfId="1759"/>
    <cellStyle name="20% - Accent4 2 2 5" xfId="1760"/>
    <cellStyle name="20% - Accent4 2 2 5 2" xfId="1761"/>
    <cellStyle name="20% - Accent4 2 2 5 3" xfId="1762"/>
    <cellStyle name="20% - Accent4 2 2 5_SCH J-3" xfId="1763"/>
    <cellStyle name="20% - Accent4 2 2 6" xfId="1764"/>
    <cellStyle name="20% - Accent4 2 2 6 2" xfId="1765"/>
    <cellStyle name="20% - Accent4 2 2 6_SCH J-3" xfId="1766"/>
    <cellStyle name="20% - Accent4 2 2 7" xfId="1767"/>
    <cellStyle name="20% - Accent4 2 2 8" xfId="1768"/>
    <cellStyle name="20% - Accent4 2 2 9" xfId="1769"/>
    <cellStyle name="20% - Accent4 2 2_SCH J-3" xfId="1770"/>
    <cellStyle name="20% - Accent4 2 3" xfId="1771"/>
    <cellStyle name="20% - Accent4 2 3 2" xfId="1772"/>
    <cellStyle name="20% - Accent4 2 3 2 2" xfId="1773"/>
    <cellStyle name="20% - Accent4 2 3 2 2 2" xfId="1774"/>
    <cellStyle name="20% - Accent4 2 3 2 2 2 2" xfId="1775"/>
    <cellStyle name="20% - Accent4 2 3 2 2 2 3" xfId="1776"/>
    <cellStyle name="20% - Accent4 2 3 2 2 2_SCH J-3" xfId="1777"/>
    <cellStyle name="20% - Accent4 2 3 2 2 3" xfId="1778"/>
    <cellStyle name="20% - Accent4 2 3 2 2 4" xfId="1779"/>
    <cellStyle name="20% - Accent4 2 3 2 2 5" xfId="1780"/>
    <cellStyle name="20% - Accent4 2 3 2 2_SCH J-3" xfId="1781"/>
    <cellStyle name="20% - Accent4 2 3 2 3" xfId="1782"/>
    <cellStyle name="20% - Accent4 2 3 2 3 2" xfId="1783"/>
    <cellStyle name="20% - Accent4 2 3 2 3 3" xfId="1784"/>
    <cellStyle name="20% - Accent4 2 3 2 3_SCH J-3" xfId="1785"/>
    <cellStyle name="20% - Accent4 2 3 2 4" xfId="1786"/>
    <cellStyle name="20% - Accent4 2 3 2 5" xfId="1787"/>
    <cellStyle name="20% - Accent4 2 3 2 6" xfId="1788"/>
    <cellStyle name="20% - Accent4 2 3 2_SCH J-3" xfId="1789"/>
    <cellStyle name="20% - Accent4 2 3 3" xfId="1790"/>
    <cellStyle name="20% - Accent4 2 3 3 2" xfId="1791"/>
    <cellStyle name="20% - Accent4 2 3 3 2 2" xfId="1792"/>
    <cellStyle name="20% - Accent4 2 3 3 2 3" xfId="1793"/>
    <cellStyle name="20% - Accent4 2 3 3 2_SCH J-3" xfId="1794"/>
    <cellStyle name="20% - Accent4 2 3 3 3" xfId="1795"/>
    <cellStyle name="20% - Accent4 2 3 3 4" xfId="1796"/>
    <cellStyle name="20% - Accent4 2 3 3 5" xfId="1797"/>
    <cellStyle name="20% - Accent4 2 3 3_SCH J-3" xfId="1798"/>
    <cellStyle name="20% - Accent4 2 3 4" xfId="1799"/>
    <cellStyle name="20% - Accent4 2 3 4 2" xfId="1800"/>
    <cellStyle name="20% - Accent4 2 3 4 3" xfId="1801"/>
    <cellStyle name="20% - Accent4 2 3 4_SCH J-3" xfId="1802"/>
    <cellStyle name="20% - Accent4 2 3 5" xfId="1803"/>
    <cellStyle name="20% - Accent4 2 3 6" xfId="1804"/>
    <cellStyle name="20% - Accent4 2 3 7" xfId="1805"/>
    <cellStyle name="20% - Accent4 2 3_SCH J-3" xfId="1806"/>
    <cellStyle name="20% - Accent4 2 4" xfId="1807"/>
    <cellStyle name="20% - Accent4 2 4 2" xfId="1808"/>
    <cellStyle name="20% - Accent4 2 4 2 2" xfId="1809"/>
    <cellStyle name="20% - Accent4 2 4 2 2 2" xfId="1810"/>
    <cellStyle name="20% - Accent4 2 4 2 2 2 2" xfId="1811"/>
    <cellStyle name="20% - Accent4 2 4 2 2 2_SCH J-3" xfId="1812"/>
    <cellStyle name="20% - Accent4 2 4 2 2 3" xfId="1813"/>
    <cellStyle name="20% - Accent4 2 4 2 2 4" xfId="1814"/>
    <cellStyle name="20% - Accent4 2 4 2 2_SCH J-3" xfId="1815"/>
    <cellStyle name="20% - Accent4 2 4 2 3" xfId="1816"/>
    <cellStyle name="20% - Accent4 2 4 2 3 2" xfId="1817"/>
    <cellStyle name="20% - Accent4 2 4 2 3_SCH J-3" xfId="1818"/>
    <cellStyle name="20% - Accent4 2 4 2 4" xfId="1819"/>
    <cellStyle name="20% - Accent4 2 4 2 5" xfId="1820"/>
    <cellStyle name="20% - Accent4 2 4 2_SCH J-3" xfId="1821"/>
    <cellStyle name="20% - Accent4 2 4 3" xfId="1822"/>
    <cellStyle name="20% - Accent4 2 4 3 2" xfId="1823"/>
    <cellStyle name="20% - Accent4 2 4 3 2 2" xfId="1824"/>
    <cellStyle name="20% - Accent4 2 4 3 2_SCH J-3" xfId="1825"/>
    <cellStyle name="20% - Accent4 2 4 3 3" xfId="1826"/>
    <cellStyle name="20% - Accent4 2 4 3 4" xfId="1827"/>
    <cellStyle name="20% - Accent4 2 4 3_SCH J-3" xfId="1828"/>
    <cellStyle name="20% - Accent4 2 4 4" xfId="1829"/>
    <cellStyle name="20% - Accent4 2 4 4 2" xfId="1830"/>
    <cellStyle name="20% - Accent4 2 4 4_SCH J-3" xfId="1831"/>
    <cellStyle name="20% - Accent4 2 4 5" xfId="1832"/>
    <cellStyle name="20% - Accent4 2 4 6" xfId="1833"/>
    <cellStyle name="20% - Accent4 2 4 7" xfId="1834"/>
    <cellStyle name="20% - Accent4 2 4_SCH J-3" xfId="1835"/>
    <cellStyle name="20% - Accent4 2 5" xfId="1836"/>
    <cellStyle name="20% - Accent4 2 5 2" xfId="1837"/>
    <cellStyle name="20% - Accent4 2 5 2 2" xfId="1838"/>
    <cellStyle name="20% - Accent4 2 5 2 2 2" xfId="1839"/>
    <cellStyle name="20% - Accent4 2 5 2 2_SCH J-3" xfId="1840"/>
    <cellStyle name="20% - Accent4 2 5 2 3" xfId="1841"/>
    <cellStyle name="20% - Accent4 2 5 2 4" xfId="1842"/>
    <cellStyle name="20% - Accent4 2 5 2_SCH J-3" xfId="1843"/>
    <cellStyle name="20% - Accent4 2 5 3" xfId="1844"/>
    <cellStyle name="20% - Accent4 2 5 3 2" xfId="1845"/>
    <cellStyle name="20% - Accent4 2 5 3_SCH J-3" xfId="1846"/>
    <cellStyle name="20% - Accent4 2 5 4" xfId="1847"/>
    <cellStyle name="20% - Accent4 2 5 5" xfId="1848"/>
    <cellStyle name="20% - Accent4 2 5 6" xfId="1849"/>
    <cellStyle name="20% - Accent4 2 5_SCH J-3" xfId="1850"/>
    <cellStyle name="20% - Accent4 2 6" xfId="1851"/>
    <cellStyle name="20% - Accent4 2 6 2" xfId="1852"/>
    <cellStyle name="20% - Accent4 2 6 2 2" xfId="1853"/>
    <cellStyle name="20% - Accent4 2 6 2_SCH J-3" xfId="1854"/>
    <cellStyle name="20% - Accent4 2 6 3" xfId="1855"/>
    <cellStyle name="20% - Accent4 2 6 4" xfId="1856"/>
    <cellStyle name="20% - Accent4 2 6 5" xfId="1857"/>
    <cellStyle name="20% - Accent4 2 6_SCH J-3" xfId="1858"/>
    <cellStyle name="20% - Accent4 2 7" xfId="1859"/>
    <cellStyle name="20% - Accent4 2 7 2" xfId="1860"/>
    <cellStyle name="20% - Accent4 2 7 3" xfId="1861"/>
    <cellStyle name="20% - Accent4 2 7 4" xfId="1862"/>
    <cellStyle name="20% - Accent4 2 7_SCH J-3" xfId="1863"/>
    <cellStyle name="20% - Accent4 2 8" xfId="1864"/>
    <cellStyle name="20% - Accent4 2 8 2" xfId="1865"/>
    <cellStyle name="20% - Accent4 2 8 3" xfId="1866"/>
    <cellStyle name="20% - Accent4 2 8_SCH J-3" xfId="1867"/>
    <cellStyle name="20% - Accent4 2 9" xfId="1868"/>
    <cellStyle name="20% - Accent4 2 9 2" xfId="1869"/>
    <cellStyle name="20% - Accent4 2 9_SCH J-3" xfId="1870"/>
    <cellStyle name="20% - Accent4 2_SCH J-3" xfId="1871"/>
    <cellStyle name="20% - Accent4 20" xfId="1872"/>
    <cellStyle name="20% - Accent4 21" xfId="1873"/>
    <cellStyle name="20% - Accent4 3" xfId="1874"/>
    <cellStyle name="20% - Accent4 3 2" xfId="1875"/>
    <cellStyle name="20% - Accent4 3 2 2" xfId="1876"/>
    <cellStyle name="20% - Accent4 3 2 2 2" xfId="1877"/>
    <cellStyle name="20% - Accent4 3 2 2 2 2" xfId="1878"/>
    <cellStyle name="20% - Accent4 3 2 2 2 2 2" xfId="1879"/>
    <cellStyle name="20% - Accent4 3 2 2 2 2 2 2" xfId="1880"/>
    <cellStyle name="20% - Accent4 3 2 2 2 2 2_SCH J-3" xfId="1881"/>
    <cellStyle name="20% - Accent4 3 2 2 2 2 3" xfId="1882"/>
    <cellStyle name="20% - Accent4 3 2 2 2 2 4" xfId="1883"/>
    <cellStyle name="20% - Accent4 3 2 2 2 2_SCH J-3" xfId="1884"/>
    <cellStyle name="20% - Accent4 3 2 2 2 3" xfId="1885"/>
    <cellStyle name="20% - Accent4 3 2 2 2 3 2" xfId="1886"/>
    <cellStyle name="20% - Accent4 3 2 2 2 3_SCH J-3" xfId="1887"/>
    <cellStyle name="20% - Accent4 3 2 2 2 4" xfId="1888"/>
    <cellStyle name="20% - Accent4 3 2 2 2 5" xfId="1889"/>
    <cellStyle name="20% - Accent4 3 2 2 2 6" xfId="1890"/>
    <cellStyle name="20% - Accent4 3 2 2 2_SCH J-3" xfId="1891"/>
    <cellStyle name="20% - Accent4 3 2 2 3" xfId="1892"/>
    <cellStyle name="20% - Accent4 3 2 2 3 2" xfId="1893"/>
    <cellStyle name="20% - Accent4 3 2 2 3 2 2" xfId="1894"/>
    <cellStyle name="20% - Accent4 3 2 2 3 2_SCH J-3" xfId="1895"/>
    <cellStyle name="20% - Accent4 3 2 2 3 3" xfId="1896"/>
    <cellStyle name="20% - Accent4 3 2 2 3 4" xfId="1897"/>
    <cellStyle name="20% - Accent4 3 2 2 3_SCH J-3" xfId="1898"/>
    <cellStyle name="20% - Accent4 3 2 2 4" xfId="1899"/>
    <cellStyle name="20% - Accent4 3 2 2 4 2" xfId="1900"/>
    <cellStyle name="20% - Accent4 3 2 2 4_SCH J-3" xfId="1901"/>
    <cellStyle name="20% - Accent4 3 2 2 5" xfId="1902"/>
    <cellStyle name="20% - Accent4 3 2 2 6" xfId="1903"/>
    <cellStyle name="20% - Accent4 3 2 2 7" xfId="1904"/>
    <cellStyle name="20% - Accent4 3 2 2_SCH J-3" xfId="1905"/>
    <cellStyle name="20% - Accent4 3 2 3" xfId="1906"/>
    <cellStyle name="20% - Accent4 3 2 3 2" xfId="1907"/>
    <cellStyle name="20% - Accent4 3 2 3 2 2" xfId="1908"/>
    <cellStyle name="20% - Accent4 3 2 3 2 2 2" xfId="1909"/>
    <cellStyle name="20% - Accent4 3 2 3 2 2_SCH J-3" xfId="1910"/>
    <cellStyle name="20% - Accent4 3 2 3 2 3" xfId="1911"/>
    <cellStyle name="20% - Accent4 3 2 3 2 4" xfId="1912"/>
    <cellStyle name="20% - Accent4 3 2 3 2_SCH J-3" xfId="1913"/>
    <cellStyle name="20% - Accent4 3 2 3 3" xfId="1914"/>
    <cellStyle name="20% - Accent4 3 2 3 3 2" xfId="1915"/>
    <cellStyle name="20% - Accent4 3 2 3 3_SCH J-3" xfId="1916"/>
    <cellStyle name="20% - Accent4 3 2 3 4" xfId="1917"/>
    <cellStyle name="20% - Accent4 3 2 3 5" xfId="1918"/>
    <cellStyle name="20% - Accent4 3 2 3 6" xfId="1919"/>
    <cellStyle name="20% - Accent4 3 2 3_SCH J-3" xfId="1920"/>
    <cellStyle name="20% - Accent4 3 2 4" xfId="1921"/>
    <cellStyle name="20% - Accent4 3 2 4 2" xfId="1922"/>
    <cellStyle name="20% - Accent4 3 2 4 2 2" xfId="1923"/>
    <cellStyle name="20% - Accent4 3 2 4 2_SCH J-3" xfId="1924"/>
    <cellStyle name="20% - Accent4 3 2 4 3" xfId="1925"/>
    <cellStyle name="20% - Accent4 3 2 4 4" xfId="1926"/>
    <cellStyle name="20% - Accent4 3 2 4_SCH J-3" xfId="1927"/>
    <cellStyle name="20% - Accent4 3 2 5" xfId="1928"/>
    <cellStyle name="20% - Accent4 3 2 5 2" xfId="1929"/>
    <cellStyle name="20% - Accent4 3 2 5_SCH J-3" xfId="1930"/>
    <cellStyle name="20% - Accent4 3 2 6" xfId="1931"/>
    <cellStyle name="20% - Accent4 3 2 7" xfId="1932"/>
    <cellStyle name="20% - Accent4 3 2 8" xfId="1933"/>
    <cellStyle name="20% - Accent4 3 2 9" xfId="1934"/>
    <cellStyle name="20% - Accent4 3 2_SCH J-3" xfId="1935"/>
    <cellStyle name="20% - Accent4 3 3" xfId="1936"/>
    <cellStyle name="20% - Accent4 3 3 2" xfId="1937"/>
    <cellStyle name="20% - Accent4 3 3 2 2" xfId="1938"/>
    <cellStyle name="20% - Accent4 3 3 2 2 2" xfId="1939"/>
    <cellStyle name="20% - Accent4 3 3 2 2 2 2" xfId="1940"/>
    <cellStyle name="20% - Accent4 3 3 2 2 2 3" xfId="1941"/>
    <cellStyle name="20% - Accent4 3 3 2 2 2_SCH J-3" xfId="1942"/>
    <cellStyle name="20% - Accent4 3 3 2 2 3" xfId="1943"/>
    <cellStyle name="20% - Accent4 3 3 2 2 4" xfId="1944"/>
    <cellStyle name="20% - Accent4 3 3 2 2 5" xfId="1945"/>
    <cellStyle name="20% - Accent4 3 3 2 2_SCH J-3" xfId="1946"/>
    <cellStyle name="20% - Accent4 3 3 2 3" xfId="1947"/>
    <cellStyle name="20% - Accent4 3 3 2 3 2" xfId="1948"/>
    <cellStyle name="20% - Accent4 3 3 2 3 3" xfId="1949"/>
    <cellStyle name="20% - Accent4 3 3 2 3_SCH J-3" xfId="1950"/>
    <cellStyle name="20% - Accent4 3 3 2 4" xfId="1951"/>
    <cellStyle name="20% - Accent4 3 3 2 5" xfId="1952"/>
    <cellStyle name="20% - Accent4 3 3 2 6" xfId="1953"/>
    <cellStyle name="20% - Accent4 3 3 2_SCH J-3" xfId="1954"/>
    <cellStyle name="20% - Accent4 3 3 3" xfId="1955"/>
    <cellStyle name="20% - Accent4 3 3 3 2" xfId="1956"/>
    <cellStyle name="20% - Accent4 3 3 3 2 2" xfId="1957"/>
    <cellStyle name="20% - Accent4 3 3 3 2 3" xfId="1958"/>
    <cellStyle name="20% - Accent4 3 3 3 2_SCH J-3" xfId="1959"/>
    <cellStyle name="20% - Accent4 3 3 3 3" xfId="1960"/>
    <cellStyle name="20% - Accent4 3 3 3 4" xfId="1961"/>
    <cellStyle name="20% - Accent4 3 3 3 5" xfId="1962"/>
    <cellStyle name="20% - Accent4 3 3 3_SCH J-3" xfId="1963"/>
    <cellStyle name="20% - Accent4 3 3 4" xfId="1964"/>
    <cellStyle name="20% - Accent4 3 3 4 2" xfId="1965"/>
    <cellStyle name="20% - Accent4 3 3 4 3" xfId="1966"/>
    <cellStyle name="20% - Accent4 3 3 4 4" xfId="1967"/>
    <cellStyle name="20% - Accent4 3 3 4_SCH J-3" xfId="1968"/>
    <cellStyle name="20% - Accent4 3 3 5" xfId="1969"/>
    <cellStyle name="20% - Accent4 3 3 5 2" xfId="1970"/>
    <cellStyle name="20% - Accent4 3 3 5_SCH J-3" xfId="1971"/>
    <cellStyle name="20% - Accent4 3 3 6" xfId="1972"/>
    <cellStyle name="20% - Accent4 3 3 7" xfId="1973"/>
    <cellStyle name="20% - Accent4 3 3 8" xfId="1974"/>
    <cellStyle name="20% - Accent4 3 3 9" xfId="1975"/>
    <cellStyle name="20% - Accent4 3 3_SCH J-3" xfId="1976"/>
    <cellStyle name="20% - Accent4 3 4" xfId="1977"/>
    <cellStyle name="20% - Accent4 3 4 2" xfId="1978"/>
    <cellStyle name="20% - Accent4 3 4 2 2" xfId="1979"/>
    <cellStyle name="20% - Accent4 3 4 2 2 2" xfId="1980"/>
    <cellStyle name="20% - Accent4 3 4 2 2 2 2" xfId="1981"/>
    <cellStyle name="20% - Accent4 3 4 2 2 2_SCH J-3" xfId="1982"/>
    <cellStyle name="20% - Accent4 3 4 2 2 3" xfId="1983"/>
    <cellStyle name="20% - Accent4 3 4 2 2 4" xfId="1984"/>
    <cellStyle name="20% - Accent4 3 4 2 2_SCH J-3" xfId="1985"/>
    <cellStyle name="20% - Accent4 3 4 2 3" xfId="1986"/>
    <cellStyle name="20% - Accent4 3 4 2 3 2" xfId="1987"/>
    <cellStyle name="20% - Accent4 3 4 2 3_SCH J-3" xfId="1988"/>
    <cellStyle name="20% - Accent4 3 4 2 4" xfId="1989"/>
    <cellStyle name="20% - Accent4 3 4 2 5" xfId="1990"/>
    <cellStyle name="20% - Accent4 3 4 2_SCH J-3" xfId="1991"/>
    <cellStyle name="20% - Accent4 3 4 3" xfId="1992"/>
    <cellStyle name="20% - Accent4 3 4 3 2" xfId="1993"/>
    <cellStyle name="20% - Accent4 3 4 3 2 2" xfId="1994"/>
    <cellStyle name="20% - Accent4 3 4 3 2_SCH J-3" xfId="1995"/>
    <cellStyle name="20% - Accent4 3 4 3 3" xfId="1996"/>
    <cellStyle name="20% - Accent4 3 4 3 4" xfId="1997"/>
    <cellStyle name="20% - Accent4 3 4 3_SCH J-3" xfId="1998"/>
    <cellStyle name="20% - Accent4 3 4 4" xfId="1999"/>
    <cellStyle name="20% - Accent4 3 4 4 2" xfId="2000"/>
    <cellStyle name="20% - Accent4 3 4 4 3" xfId="2001"/>
    <cellStyle name="20% - Accent4 3 4 4 4" xfId="2002"/>
    <cellStyle name="20% - Accent4 3 4 4_SCH J-3" xfId="2003"/>
    <cellStyle name="20% - Accent4 3 4 5" xfId="2004"/>
    <cellStyle name="20% - Accent4 3 4 5 2" xfId="2005"/>
    <cellStyle name="20% - Accent4 3 4 5_SCH J-3" xfId="2006"/>
    <cellStyle name="20% - Accent4 3 4 6" xfId="2007"/>
    <cellStyle name="20% - Accent4 3 4 7" xfId="2008"/>
    <cellStyle name="20% - Accent4 3 4 8" xfId="2009"/>
    <cellStyle name="20% - Accent4 3 4 9" xfId="2010"/>
    <cellStyle name="20% - Accent4 3 4_SCH J-3" xfId="2011"/>
    <cellStyle name="20% - Accent4 3 5" xfId="2012"/>
    <cellStyle name="20% - Accent4 3 5 2" xfId="2013"/>
    <cellStyle name="20% - Accent4 3 5 2 2" xfId="2014"/>
    <cellStyle name="20% - Accent4 3 5 2 2 2" xfId="2015"/>
    <cellStyle name="20% - Accent4 3 5 2 2_SCH J-3" xfId="2016"/>
    <cellStyle name="20% - Accent4 3 5 2 3" xfId="2017"/>
    <cellStyle name="20% - Accent4 3 5 2 4" xfId="2018"/>
    <cellStyle name="20% - Accent4 3 5 2_SCH J-3" xfId="2019"/>
    <cellStyle name="20% - Accent4 3 5 3" xfId="2020"/>
    <cellStyle name="20% - Accent4 3 5 3 2" xfId="2021"/>
    <cellStyle name="20% - Accent4 3 5 3_SCH J-3" xfId="2022"/>
    <cellStyle name="20% - Accent4 3 5 4" xfId="2023"/>
    <cellStyle name="20% - Accent4 3 5 5" xfId="2024"/>
    <cellStyle name="20% - Accent4 3 5_SCH J-3" xfId="2025"/>
    <cellStyle name="20% - Accent4 3 6" xfId="2026"/>
    <cellStyle name="20% - Accent4 3 6 2" xfId="2027"/>
    <cellStyle name="20% - Accent4 3 6 2 2" xfId="2028"/>
    <cellStyle name="20% - Accent4 3 6 2_SCH J-3" xfId="2029"/>
    <cellStyle name="20% - Accent4 3 6 3" xfId="2030"/>
    <cellStyle name="20% - Accent4 3 6 4" xfId="2031"/>
    <cellStyle name="20% - Accent4 3 6_SCH J-3" xfId="2032"/>
    <cellStyle name="20% - Accent4 3 7" xfId="2033"/>
    <cellStyle name="20% - Accent4 3 7 2" xfId="2034"/>
    <cellStyle name="20% - Accent4 3 7 3" xfId="2035"/>
    <cellStyle name="20% - Accent4 3 7 4" xfId="2036"/>
    <cellStyle name="20% - Accent4 3 7_SCH J-3" xfId="2037"/>
    <cellStyle name="20% - Accent4 3 8" xfId="2038"/>
    <cellStyle name="20% - Accent4 3 9" xfId="2039"/>
    <cellStyle name="20% - Accent4 3_SCH J-3" xfId="2040"/>
    <cellStyle name="20% - Accent4 4" xfId="2041"/>
    <cellStyle name="20% - Accent4 4 10" xfId="29809"/>
    <cellStyle name="20% - Accent4 4 10 2" xfId="29810"/>
    <cellStyle name="20% - Accent4 4 10 2 2" xfId="29811"/>
    <cellStyle name="20% - Accent4 4 10 2 3" xfId="29812"/>
    <cellStyle name="20% - Accent4 4 10 3" xfId="29813"/>
    <cellStyle name="20% - Accent4 4 10 3 2" xfId="29814"/>
    <cellStyle name="20% - Accent4 4 10 4" xfId="29815"/>
    <cellStyle name="20% - Accent4 4 10 5" xfId="29816"/>
    <cellStyle name="20% - Accent4 4 11" xfId="29817"/>
    <cellStyle name="20% - Accent4 4 11 2" xfId="29818"/>
    <cellStyle name="20% - Accent4 4 11 3" xfId="29819"/>
    <cellStyle name="20% - Accent4 4 12" xfId="29820"/>
    <cellStyle name="20% - Accent4 4 12 2" xfId="29821"/>
    <cellStyle name="20% - Accent4 4 12 3" xfId="29822"/>
    <cellStyle name="20% - Accent4 4 13" xfId="29823"/>
    <cellStyle name="20% - Accent4 4 13 2" xfId="29824"/>
    <cellStyle name="20% - Accent4 4 14" xfId="29825"/>
    <cellStyle name="20% - Accent4 4 15" xfId="29826"/>
    <cellStyle name="20% - Accent4 4 16" xfId="29827"/>
    <cellStyle name="20% - Accent4 4 2" xfId="2042"/>
    <cellStyle name="20% - Accent4 4 2 10" xfId="29828"/>
    <cellStyle name="20% - Accent4 4 2 10 2" xfId="29829"/>
    <cellStyle name="20% - Accent4 4 2 10 3" xfId="29830"/>
    <cellStyle name="20% - Accent4 4 2 11" xfId="29831"/>
    <cellStyle name="20% - Accent4 4 2 11 2" xfId="29832"/>
    <cellStyle name="20% - Accent4 4 2 11 3" xfId="29833"/>
    <cellStyle name="20% - Accent4 4 2 12" xfId="29834"/>
    <cellStyle name="20% - Accent4 4 2 12 2" xfId="29835"/>
    <cellStyle name="20% - Accent4 4 2 13" xfId="29836"/>
    <cellStyle name="20% - Accent4 4 2 14" xfId="29837"/>
    <cellStyle name="20% - Accent4 4 2 15" xfId="29838"/>
    <cellStyle name="20% - Accent4 4 2 2" xfId="2043"/>
    <cellStyle name="20% - Accent4 4 2 2 10" xfId="29839"/>
    <cellStyle name="20% - Accent4 4 2 2 10 2" xfId="29840"/>
    <cellStyle name="20% - Accent4 4 2 2 10 3" xfId="29841"/>
    <cellStyle name="20% - Accent4 4 2 2 11" xfId="29842"/>
    <cellStyle name="20% - Accent4 4 2 2 11 2" xfId="29843"/>
    <cellStyle name="20% - Accent4 4 2 2 12" xfId="29844"/>
    <cellStyle name="20% - Accent4 4 2 2 13" xfId="29845"/>
    <cellStyle name="20% - Accent4 4 2 2 2" xfId="2044"/>
    <cellStyle name="20% - Accent4 4 2 2 2 10" xfId="29846"/>
    <cellStyle name="20% - Accent4 4 2 2 2 10 2" xfId="29847"/>
    <cellStyle name="20% - Accent4 4 2 2 2 11" xfId="29848"/>
    <cellStyle name="20% - Accent4 4 2 2 2 12" xfId="29849"/>
    <cellStyle name="20% - Accent4 4 2 2 2 2" xfId="2045"/>
    <cellStyle name="20% - Accent4 4 2 2 2 2 10" xfId="29850"/>
    <cellStyle name="20% - Accent4 4 2 2 2 2 2" xfId="2046"/>
    <cellStyle name="20% - Accent4 4 2 2 2 2 2 2" xfId="2047"/>
    <cellStyle name="20% - Accent4 4 2 2 2 2 2 2 2" xfId="29851"/>
    <cellStyle name="20% - Accent4 4 2 2 2 2 2 2 2 2" xfId="29852"/>
    <cellStyle name="20% - Accent4 4 2 2 2 2 2 2 2 3" xfId="29853"/>
    <cellStyle name="20% - Accent4 4 2 2 2 2 2 2 3" xfId="29854"/>
    <cellStyle name="20% - Accent4 4 2 2 2 2 2 2 3 2" xfId="29855"/>
    <cellStyle name="20% - Accent4 4 2 2 2 2 2 2 3 3" xfId="29856"/>
    <cellStyle name="20% - Accent4 4 2 2 2 2 2 2 4" xfId="29857"/>
    <cellStyle name="20% - Accent4 4 2 2 2 2 2 2 4 2" xfId="29858"/>
    <cellStyle name="20% - Accent4 4 2 2 2 2 2 2 5" xfId="29859"/>
    <cellStyle name="20% - Accent4 4 2 2 2 2 2 2 6" xfId="29860"/>
    <cellStyle name="20% - Accent4 4 2 2 2 2 2 3" xfId="29861"/>
    <cellStyle name="20% - Accent4 4 2 2 2 2 2 3 2" xfId="29862"/>
    <cellStyle name="20% - Accent4 4 2 2 2 2 2 3 2 2" xfId="29863"/>
    <cellStyle name="20% - Accent4 4 2 2 2 2 2 3 2 3" xfId="29864"/>
    <cellStyle name="20% - Accent4 4 2 2 2 2 2 3 3" xfId="29865"/>
    <cellStyle name="20% - Accent4 4 2 2 2 2 2 3 3 2" xfId="29866"/>
    <cellStyle name="20% - Accent4 4 2 2 2 2 2 3 3 3" xfId="29867"/>
    <cellStyle name="20% - Accent4 4 2 2 2 2 2 3 4" xfId="29868"/>
    <cellStyle name="20% - Accent4 4 2 2 2 2 2 3 4 2" xfId="29869"/>
    <cellStyle name="20% - Accent4 4 2 2 2 2 2 3 5" xfId="29870"/>
    <cellStyle name="20% - Accent4 4 2 2 2 2 2 3 6" xfId="29871"/>
    <cellStyle name="20% - Accent4 4 2 2 2 2 2 4" xfId="29872"/>
    <cellStyle name="20% - Accent4 4 2 2 2 2 2 4 2" xfId="29873"/>
    <cellStyle name="20% - Accent4 4 2 2 2 2 2 4 2 2" xfId="29874"/>
    <cellStyle name="20% - Accent4 4 2 2 2 2 2 4 2 3" xfId="29875"/>
    <cellStyle name="20% - Accent4 4 2 2 2 2 2 4 3" xfId="29876"/>
    <cellStyle name="20% - Accent4 4 2 2 2 2 2 4 3 2" xfId="29877"/>
    <cellStyle name="20% - Accent4 4 2 2 2 2 2 4 4" xfId="29878"/>
    <cellStyle name="20% - Accent4 4 2 2 2 2 2 4 5" xfId="29879"/>
    <cellStyle name="20% - Accent4 4 2 2 2 2 2 5" xfId="29880"/>
    <cellStyle name="20% - Accent4 4 2 2 2 2 2 5 2" xfId="29881"/>
    <cellStyle name="20% - Accent4 4 2 2 2 2 2 5 3" xfId="29882"/>
    <cellStyle name="20% - Accent4 4 2 2 2 2 2 6" xfId="29883"/>
    <cellStyle name="20% - Accent4 4 2 2 2 2 2 6 2" xfId="29884"/>
    <cellStyle name="20% - Accent4 4 2 2 2 2 2 6 3" xfId="29885"/>
    <cellStyle name="20% - Accent4 4 2 2 2 2 2 7" xfId="29886"/>
    <cellStyle name="20% - Accent4 4 2 2 2 2 2 7 2" xfId="29887"/>
    <cellStyle name="20% - Accent4 4 2 2 2 2 2 8" xfId="29888"/>
    <cellStyle name="20% - Accent4 4 2 2 2 2 2 9" xfId="29889"/>
    <cellStyle name="20% - Accent4 4 2 2 2 2 2_SCH J-3" xfId="2048"/>
    <cellStyle name="20% - Accent4 4 2 2 2 2 3" xfId="2049"/>
    <cellStyle name="20% - Accent4 4 2 2 2 2 3 2" xfId="29890"/>
    <cellStyle name="20% - Accent4 4 2 2 2 2 3 2 2" xfId="29891"/>
    <cellStyle name="20% - Accent4 4 2 2 2 2 3 2 3" xfId="29892"/>
    <cellStyle name="20% - Accent4 4 2 2 2 2 3 3" xfId="29893"/>
    <cellStyle name="20% - Accent4 4 2 2 2 2 3 3 2" xfId="29894"/>
    <cellStyle name="20% - Accent4 4 2 2 2 2 3 3 3" xfId="29895"/>
    <cellStyle name="20% - Accent4 4 2 2 2 2 3 4" xfId="29896"/>
    <cellStyle name="20% - Accent4 4 2 2 2 2 3 4 2" xfId="29897"/>
    <cellStyle name="20% - Accent4 4 2 2 2 2 3 5" xfId="29898"/>
    <cellStyle name="20% - Accent4 4 2 2 2 2 3 6" xfId="29899"/>
    <cellStyle name="20% - Accent4 4 2 2 2 2 4" xfId="2050"/>
    <cellStyle name="20% - Accent4 4 2 2 2 2 4 2" xfId="29900"/>
    <cellStyle name="20% - Accent4 4 2 2 2 2 4 2 2" xfId="29901"/>
    <cellStyle name="20% - Accent4 4 2 2 2 2 4 2 3" xfId="29902"/>
    <cellStyle name="20% - Accent4 4 2 2 2 2 4 3" xfId="29903"/>
    <cellStyle name="20% - Accent4 4 2 2 2 2 4 3 2" xfId="29904"/>
    <cellStyle name="20% - Accent4 4 2 2 2 2 4 3 3" xfId="29905"/>
    <cellStyle name="20% - Accent4 4 2 2 2 2 4 4" xfId="29906"/>
    <cellStyle name="20% - Accent4 4 2 2 2 2 4 4 2" xfId="29907"/>
    <cellStyle name="20% - Accent4 4 2 2 2 2 4 5" xfId="29908"/>
    <cellStyle name="20% - Accent4 4 2 2 2 2 4 6" xfId="29909"/>
    <cellStyle name="20% - Accent4 4 2 2 2 2 5" xfId="29910"/>
    <cellStyle name="20% - Accent4 4 2 2 2 2 5 2" xfId="29911"/>
    <cellStyle name="20% - Accent4 4 2 2 2 2 5 2 2" xfId="29912"/>
    <cellStyle name="20% - Accent4 4 2 2 2 2 5 2 3" xfId="29913"/>
    <cellStyle name="20% - Accent4 4 2 2 2 2 5 3" xfId="29914"/>
    <cellStyle name="20% - Accent4 4 2 2 2 2 5 3 2" xfId="29915"/>
    <cellStyle name="20% - Accent4 4 2 2 2 2 5 4" xfId="29916"/>
    <cellStyle name="20% - Accent4 4 2 2 2 2 5 5" xfId="29917"/>
    <cellStyle name="20% - Accent4 4 2 2 2 2 6" xfId="29918"/>
    <cellStyle name="20% - Accent4 4 2 2 2 2 6 2" xfId="29919"/>
    <cellStyle name="20% - Accent4 4 2 2 2 2 6 3" xfId="29920"/>
    <cellStyle name="20% - Accent4 4 2 2 2 2 7" xfId="29921"/>
    <cellStyle name="20% - Accent4 4 2 2 2 2 7 2" xfId="29922"/>
    <cellStyle name="20% - Accent4 4 2 2 2 2 7 3" xfId="29923"/>
    <cellStyle name="20% - Accent4 4 2 2 2 2 8" xfId="29924"/>
    <cellStyle name="20% - Accent4 4 2 2 2 2 8 2" xfId="29925"/>
    <cellStyle name="20% - Accent4 4 2 2 2 2 9" xfId="29926"/>
    <cellStyle name="20% - Accent4 4 2 2 2 2_SCH J-3" xfId="2051"/>
    <cellStyle name="20% - Accent4 4 2 2 2 3" xfId="2052"/>
    <cellStyle name="20% - Accent4 4 2 2 2 3 2" xfId="2053"/>
    <cellStyle name="20% - Accent4 4 2 2 2 3 2 2" xfId="29927"/>
    <cellStyle name="20% - Accent4 4 2 2 2 3 2 2 2" xfId="29928"/>
    <cellStyle name="20% - Accent4 4 2 2 2 3 2 2 3" xfId="29929"/>
    <cellStyle name="20% - Accent4 4 2 2 2 3 2 3" xfId="29930"/>
    <cellStyle name="20% - Accent4 4 2 2 2 3 2 3 2" xfId="29931"/>
    <cellStyle name="20% - Accent4 4 2 2 2 3 2 3 3" xfId="29932"/>
    <cellStyle name="20% - Accent4 4 2 2 2 3 2 4" xfId="29933"/>
    <cellStyle name="20% - Accent4 4 2 2 2 3 2 4 2" xfId="29934"/>
    <cellStyle name="20% - Accent4 4 2 2 2 3 2 5" xfId="29935"/>
    <cellStyle name="20% - Accent4 4 2 2 2 3 2 6" xfId="29936"/>
    <cellStyle name="20% - Accent4 4 2 2 2 3 3" xfId="29937"/>
    <cellStyle name="20% - Accent4 4 2 2 2 3 3 2" xfId="29938"/>
    <cellStyle name="20% - Accent4 4 2 2 2 3 3 2 2" xfId="29939"/>
    <cellStyle name="20% - Accent4 4 2 2 2 3 3 2 3" xfId="29940"/>
    <cellStyle name="20% - Accent4 4 2 2 2 3 3 3" xfId="29941"/>
    <cellStyle name="20% - Accent4 4 2 2 2 3 3 3 2" xfId="29942"/>
    <cellStyle name="20% - Accent4 4 2 2 2 3 3 3 3" xfId="29943"/>
    <cellStyle name="20% - Accent4 4 2 2 2 3 3 4" xfId="29944"/>
    <cellStyle name="20% - Accent4 4 2 2 2 3 3 4 2" xfId="29945"/>
    <cellStyle name="20% - Accent4 4 2 2 2 3 3 5" xfId="29946"/>
    <cellStyle name="20% - Accent4 4 2 2 2 3 3 6" xfId="29947"/>
    <cellStyle name="20% - Accent4 4 2 2 2 3 4" xfId="29948"/>
    <cellStyle name="20% - Accent4 4 2 2 2 3 4 2" xfId="29949"/>
    <cellStyle name="20% - Accent4 4 2 2 2 3 4 2 2" xfId="29950"/>
    <cellStyle name="20% - Accent4 4 2 2 2 3 4 2 3" xfId="29951"/>
    <cellStyle name="20% - Accent4 4 2 2 2 3 4 3" xfId="29952"/>
    <cellStyle name="20% - Accent4 4 2 2 2 3 4 3 2" xfId="29953"/>
    <cellStyle name="20% - Accent4 4 2 2 2 3 4 4" xfId="29954"/>
    <cellStyle name="20% - Accent4 4 2 2 2 3 4 5" xfId="29955"/>
    <cellStyle name="20% - Accent4 4 2 2 2 3 5" xfId="29956"/>
    <cellStyle name="20% - Accent4 4 2 2 2 3 5 2" xfId="29957"/>
    <cellStyle name="20% - Accent4 4 2 2 2 3 5 3" xfId="29958"/>
    <cellStyle name="20% - Accent4 4 2 2 2 3 6" xfId="29959"/>
    <cellStyle name="20% - Accent4 4 2 2 2 3 6 2" xfId="29960"/>
    <cellStyle name="20% - Accent4 4 2 2 2 3 6 3" xfId="29961"/>
    <cellStyle name="20% - Accent4 4 2 2 2 3 7" xfId="29962"/>
    <cellStyle name="20% - Accent4 4 2 2 2 3 7 2" xfId="29963"/>
    <cellStyle name="20% - Accent4 4 2 2 2 3 8" xfId="29964"/>
    <cellStyle name="20% - Accent4 4 2 2 2 3 9" xfId="29965"/>
    <cellStyle name="20% - Accent4 4 2 2 2 3_SCH J-3" xfId="2054"/>
    <cellStyle name="20% - Accent4 4 2 2 2 4" xfId="2055"/>
    <cellStyle name="20% - Accent4 4 2 2 2 4 2" xfId="29966"/>
    <cellStyle name="20% - Accent4 4 2 2 2 4 2 2" xfId="29967"/>
    <cellStyle name="20% - Accent4 4 2 2 2 4 2 2 2" xfId="29968"/>
    <cellStyle name="20% - Accent4 4 2 2 2 4 2 2 3" xfId="29969"/>
    <cellStyle name="20% - Accent4 4 2 2 2 4 2 3" xfId="29970"/>
    <cellStyle name="20% - Accent4 4 2 2 2 4 2 3 2" xfId="29971"/>
    <cellStyle name="20% - Accent4 4 2 2 2 4 2 3 3" xfId="29972"/>
    <cellStyle name="20% - Accent4 4 2 2 2 4 2 4" xfId="29973"/>
    <cellStyle name="20% - Accent4 4 2 2 2 4 2 4 2" xfId="29974"/>
    <cellStyle name="20% - Accent4 4 2 2 2 4 2 5" xfId="29975"/>
    <cellStyle name="20% - Accent4 4 2 2 2 4 2 6" xfId="29976"/>
    <cellStyle name="20% - Accent4 4 2 2 2 4 3" xfId="29977"/>
    <cellStyle name="20% - Accent4 4 2 2 2 4 3 2" xfId="29978"/>
    <cellStyle name="20% - Accent4 4 2 2 2 4 3 2 2" xfId="29979"/>
    <cellStyle name="20% - Accent4 4 2 2 2 4 3 2 3" xfId="29980"/>
    <cellStyle name="20% - Accent4 4 2 2 2 4 3 3" xfId="29981"/>
    <cellStyle name="20% - Accent4 4 2 2 2 4 3 3 2" xfId="29982"/>
    <cellStyle name="20% - Accent4 4 2 2 2 4 3 3 3" xfId="29983"/>
    <cellStyle name="20% - Accent4 4 2 2 2 4 3 4" xfId="29984"/>
    <cellStyle name="20% - Accent4 4 2 2 2 4 3 4 2" xfId="29985"/>
    <cellStyle name="20% - Accent4 4 2 2 2 4 3 5" xfId="29986"/>
    <cellStyle name="20% - Accent4 4 2 2 2 4 3 6" xfId="29987"/>
    <cellStyle name="20% - Accent4 4 2 2 2 4 4" xfId="29988"/>
    <cellStyle name="20% - Accent4 4 2 2 2 4 4 2" xfId="29989"/>
    <cellStyle name="20% - Accent4 4 2 2 2 4 4 2 2" xfId="29990"/>
    <cellStyle name="20% - Accent4 4 2 2 2 4 4 2 3" xfId="29991"/>
    <cellStyle name="20% - Accent4 4 2 2 2 4 4 3" xfId="29992"/>
    <cellStyle name="20% - Accent4 4 2 2 2 4 4 3 2" xfId="29993"/>
    <cellStyle name="20% - Accent4 4 2 2 2 4 4 4" xfId="29994"/>
    <cellStyle name="20% - Accent4 4 2 2 2 4 4 5" xfId="29995"/>
    <cellStyle name="20% - Accent4 4 2 2 2 4 5" xfId="29996"/>
    <cellStyle name="20% - Accent4 4 2 2 2 4 5 2" xfId="29997"/>
    <cellStyle name="20% - Accent4 4 2 2 2 4 5 3" xfId="29998"/>
    <cellStyle name="20% - Accent4 4 2 2 2 4 6" xfId="29999"/>
    <cellStyle name="20% - Accent4 4 2 2 2 4 6 2" xfId="30000"/>
    <cellStyle name="20% - Accent4 4 2 2 2 4 6 3" xfId="30001"/>
    <cellStyle name="20% - Accent4 4 2 2 2 4 7" xfId="30002"/>
    <cellStyle name="20% - Accent4 4 2 2 2 4 7 2" xfId="30003"/>
    <cellStyle name="20% - Accent4 4 2 2 2 4 8" xfId="30004"/>
    <cellStyle name="20% - Accent4 4 2 2 2 4 9" xfId="30005"/>
    <cellStyle name="20% - Accent4 4 2 2 2 5" xfId="2056"/>
    <cellStyle name="20% - Accent4 4 2 2 2 5 2" xfId="30006"/>
    <cellStyle name="20% - Accent4 4 2 2 2 5 2 2" xfId="30007"/>
    <cellStyle name="20% - Accent4 4 2 2 2 5 2 3" xfId="30008"/>
    <cellStyle name="20% - Accent4 4 2 2 2 5 3" xfId="30009"/>
    <cellStyle name="20% - Accent4 4 2 2 2 5 3 2" xfId="30010"/>
    <cellStyle name="20% - Accent4 4 2 2 2 5 3 3" xfId="30011"/>
    <cellStyle name="20% - Accent4 4 2 2 2 5 4" xfId="30012"/>
    <cellStyle name="20% - Accent4 4 2 2 2 5 4 2" xfId="30013"/>
    <cellStyle name="20% - Accent4 4 2 2 2 5 5" xfId="30014"/>
    <cellStyle name="20% - Accent4 4 2 2 2 5 6" xfId="30015"/>
    <cellStyle name="20% - Accent4 4 2 2 2 6" xfId="2057"/>
    <cellStyle name="20% - Accent4 4 2 2 2 6 2" xfId="30016"/>
    <cellStyle name="20% - Accent4 4 2 2 2 6 2 2" xfId="30017"/>
    <cellStyle name="20% - Accent4 4 2 2 2 6 2 3" xfId="30018"/>
    <cellStyle name="20% - Accent4 4 2 2 2 6 3" xfId="30019"/>
    <cellStyle name="20% - Accent4 4 2 2 2 6 3 2" xfId="30020"/>
    <cellStyle name="20% - Accent4 4 2 2 2 6 3 3" xfId="30021"/>
    <cellStyle name="20% - Accent4 4 2 2 2 6 4" xfId="30022"/>
    <cellStyle name="20% - Accent4 4 2 2 2 6 4 2" xfId="30023"/>
    <cellStyle name="20% - Accent4 4 2 2 2 6 5" xfId="30024"/>
    <cellStyle name="20% - Accent4 4 2 2 2 6 6" xfId="30025"/>
    <cellStyle name="20% - Accent4 4 2 2 2 7" xfId="30026"/>
    <cellStyle name="20% - Accent4 4 2 2 2 7 2" xfId="30027"/>
    <cellStyle name="20% - Accent4 4 2 2 2 7 2 2" xfId="30028"/>
    <cellStyle name="20% - Accent4 4 2 2 2 7 2 3" xfId="30029"/>
    <cellStyle name="20% - Accent4 4 2 2 2 7 3" xfId="30030"/>
    <cellStyle name="20% - Accent4 4 2 2 2 7 3 2" xfId="30031"/>
    <cellStyle name="20% - Accent4 4 2 2 2 7 4" xfId="30032"/>
    <cellStyle name="20% - Accent4 4 2 2 2 7 5" xfId="30033"/>
    <cellStyle name="20% - Accent4 4 2 2 2 8" xfId="30034"/>
    <cellStyle name="20% - Accent4 4 2 2 2 8 2" xfId="30035"/>
    <cellStyle name="20% - Accent4 4 2 2 2 8 3" xfId="30036"/>
    <cellStyle name="20% - Accent4 4 2 2 2 9" xfId="30037"/>
    <cellStyle name="20% - Accent4 4 2 2 2 9 2" xfId="30038"/>
    <cellStyle name="20% - Accent4 4 2 2 2 9 3" xfId="30039"/>
    <cellStyle name="20% - Accent4 4 2 2 2_SCH J-3" xfId="2058"/>
    <cellStyle name="20% - Accent4 4 2 2 3" xfId="2059"/>
    <cellStyle name="20% - Accent4 4 2 2 3 10" xfId="30040"/>
    <cellStyle name="20% - Accent4 4 2 2 3 2" xfId="2060"/>
    <cellStyle name="20% - Accent4 4 2 2 3 2 2" xfId="2061"/>
    <cellStyle name="20% - Accent4 4 2 2 3 2 2 2" xfId="30041"/>
    <cellStyle name="20% - Accent4 4 2 2 3 2 2 2 2" xfId="30042"/>
    <cellStyle name="20% - Accent4 4 2 2 3 2 2 2 3" xfId="30043"/>
    <cellStyle name="20% - Accent4 4 2 2 3 2 2 3" xfId="30044"/>
    <cellStyle name="20% - Accent4 4 2 2 3 2 2 3 2" xfId="30045"/>
    <cellStyle name="20% - Accent4 4 2 2 3 2 2 3 3" xfId="30046"/>
    <cellStyle name="20% - Accent4 4 2 2 3 2 2 4" xfId="30047"/>
    <cellStyle name="20% - Accent4 4 2 2 3 2 2 4 2" xfId="30048"/>
    <cellStyle name="20% - Accent4 4 2 2 3 2 2 5" xfId="30049"/>
    <cellStyle name="20% - Accent4 4 2 2 3 2 2 6" xfId="30050"/>
    <cellStyle name="20% - Accent4 4 2 2 3 2 3" xfId="30051"/>
    <cellStyle name="20% - Accent4 4 2 2 3 2 3 2" xfId="30052"/>
    <cellStyle name="20% - Accent4 4 2 2 3 2 3 2 2" xfId="30053"/>
    <cellStyle name="20% - Accent4 4 2 2 3 2 3 2 3" xfId="30054"/>
    <cellStyle name="20% - Accent4 4 2 2 3 2 3 3" xfId="30055"/>
    <cellStyle name="20% - Accent4 4 2 2 3 2 3 3 2" xfId="30056"/>
    <cellStyle name="20% - Accent4 4 2 2 3 2 3 3 3" xfId="30057"/>
    <cellStyle name="20% - Accent4 4 2 2 3 2 3 4" xfId="30058"/>
    <cellStyle name="20% - Accent4 4 2 2 3 2 3 4 2" xfId="30059"/>
    <cellStyle name="20% - Accent4 4 2 2 3 2 3 5" xfId="30060"/>
    <cellStyle name="20% - Accent4 4 2 2 3 2 3 6" xfId="30061"/>
    <cellStyle name="20% - Accent4 4 2 2 3 2 4" xfId="30062"/>
    <cellStyle name="20% - Accent4 4 2 2 3 2 4 2" xfId="30063"/>
    <cellStyle name="20% - Accent4 4 2 2 3 2 4 2 2" xfId="30064"/>
    <cellStyle name="20% - Accent4 4 2 2 3 2 4 2 3" xfId="30065"/>
    <cellStyle name="20% - Accent4 4 2 2 3 2 4 3" xfId="30066"/>
    <cellStyle name="20% - Accent4 4 2 2 3 2 4 3 2" xfId="30067"/>
    <cellStyle name="20% - Accent4 4 2 2 3 2 4 4" xfId="30068"/>
    <cellStyle name="20% - Accent4 4 2 2 3 2 4 5" xfId="30069"/>
    <cellStyle name="20% - Accent4 4 2 2 3 2 5" xfId="30070"/>
    <cellStyle name="20% - Accent4 4 2 2 3 2 5 2" xfId="30071"/>
    <cellStyle name="20% - Accent4 4 2 2 3 2 5 3" xfId="30072"/>
    <cellStyle name="20% - Accent4 4 2 2 3 2 6" xfId="30073"/>
    <cellStyle name="20% - Accent4 4 2 2 3 2 6 2" xfId="30074"/>
    <cellStyle name="20% - Accent4 4 2 2 3 2 6 3" xfId="30075"/>
    <cellStyle name="20% - Accent4 4 2 2 3 2 7" xfId="30076"/>
    <cellStyle name="20% - Accent4 4 2 2 3 2 7 2" xfId="30077"/>
    <cellStyle name="20% - Accent4 4 2 2 3 2 8" xfId="30078"/>
    <cellStyle name="20% - Accent4 4 2 2 3 2 9" xfId="30079"/>
    <cellStyle name="20% - Accent4 4 2 2 3 2_SCH J-3" xfId="2062"/>
    <cellStyle name="20% - Accent4 4 2 2 3 3" xfId="2063"/>
    <cellStyle name="20% - Accent4 4 2 2 3 3 2" xfId="30080"/>
    <cellStyle name="20% - Accent4 4 2 2 3 3 2 2" xfId="30081"/>
    <cellStyle name="20% - Accent4 4 2 2 3 3 2 3" xfId="30082"/>
    <cellStyle name="20% - Accent4 4 2 2 3 3 3" xfId="30083"/>
    <cellStyle name="20% - Accent4 4 2 2 3 3 3 2" xfId="30084"/>
    <cellStyle name="20% - Accent4 4 2 2 3 3 3 3" xfId="30085"/>
    <cellStyle name="20% - Accent4 4 2 2 3 3 4" xfId="30086"/>
    <cellStyle name="20% - Accent4 4 2 2 3 3 4 2" xfId="30087"/>
    <cellStyle name="20% - Accent4 4 2 2 3 3 5" xfId="30088"/>
    <cellStyle name="20% - Accent4 4 2 2 3 3 6" xfId="30089"/>
    <cellStyle name="20% - Accent4 4 2 2 3 4" xfId="2064"/>
    <cellStyle name="20% - Accent4 4 2 2 3 4 2" xfId="30090"/>
    <cellStyle name="20% - Accent4 4 2 2 3 4 2 2" xfId="30091"/>
    <cellStyle name="20% - Accent4 4 2 2 3 4 2 3" xfId="30092"/>
    <cellStyle name="20% - Accent4 4 2 2 3 4 3" xfId="30093"/>
    <cellStyle name="20% - Accent4 4 2 2 3 4 3 2" xfId="30094"/>
    <cellStyle name="20% - Accent4 4 2 2 3 4 3 3" xfId="30095"/>
    <cellStyle name="20% - Accent4 4 2 2 3 4 4" xfId="30096"/>
    <cellStyle name="20% - Accent4 4 2 2 3 4 4 2" xfId="30097"/>
    <cellStyle name="20% - Accent4 4 2 2 3 4 5" xfId="30098"/>
    <cellStyle name="20% - Accent4 4 2 2 3 4 6" xfId="30099"/>
    <cellStyle name="20% - Accent4 4 2 2 3 5" xfId="30100"/>
    <cellStyle name="20% - Accent4 4 2 2 3 5 2" xfId="30101"/>
    <cellStyle name="20% - Accent4 4 2 2 3 5 2 2" xfId="30102"/>
    <cellStyle name="20% - Accent4 4 2 2 3 5 2 3" xfId="30103"/>
    <cellStyle name="20% - Accent4 4 2 2 3 5 3" xfId="30104"/>
    <cellStyle name="20% - Accent4 4 2 2 3 5 3 2" xfId="30105"/>
    <cellStyle name="20% - Accent4 4 2 2 3 5 4" xfId="30106"/>
    <cellStyle name="20% - Accent4 4 2 2 3 5 5" xfId="30107"/>
    <cellStyle name="20% - Accent4 4 2 2 3 6" xfId="30108"/>
    <cellStyle name="20% - Accent4 4 2 2 3 6 2" xfId="30109"/>
    <cellStyle name="20% - Accent4 4 2 2 3 6 3" xfId="30110"/>
    <cellStyle name="20% - Accent4 4 2 2 3 7" xfId="30111"/>
    <cellStyle name="20% - Accent4 4 2 2 3 7 2" xfId="30112"/>
    <cellStyle name="20% - Accent4 4 2 2 3 7 3" xfId="30113"/>
    <cellStyle name="20% - Accent4 4 2 2 3 8" xfId="30114"/>
    <cellStyle name="20% - Accent4 4 2 2 3 8 2" xfId="30115"/>
    <cellStyle name="20% - Accent4 4 2 2 3 9" xfId="30116"/>
    <cellStyle name="20% - Accent4 4 2 2 3_SCH J-3" xfId="2065"/>
    <cellStyle name="20% - Accent4 4 2 2 4" xfId="2066"/>
    <cellStyle name="20% - Accent4 4 2 2 4 2" xfId="2067"/>
    <cellStyle name="20% - Accent4 4 2 2 4 2 2" xfId="30117"/>
    <cellStyle name="20% - Accent4 4 2 2 4 2 2 2" xfId="30118"/>
    <cellStyle name="20% - Accent4 4 2 2 4 2 2 3" xfId="30119"/>
    <cellStyle name="20% - Accent4 4 2 2 4 2 3" xfId="30120"/>
    <cellStyle name="20% - Accent4 4 2 2 4 2 3 2" xfId="30121"/>
    <cellStyle name="20% - Accent4 4 2 2 4 2 3 3" xfId="30122"/>
    <cellStyle name="20% - Accent4 4 2 2 4 2 4" xfId="30123"/>
    <cellStyle name="20% - Accent4 4 2 2 4 2 4 2" xfId="30124"/>
    <cellStyle name="20% - Accent4 4 2 2 4 2 5" xfId="30125"/>
    <cellStyle name="20% - Accent4 4 2 2 4 2 6" xfId="30126"/>
    <cellStyle name="20% - Accent4 4 2 2 4 3" xfId="30127"/>
    <cellStyle name="20% - Accent4 4 2 2 4 3 2" xfId="30128"/>
    <cellStyle name="20% - Accent4 4 2 2 4 3 2 2" xfId="30129"/>
    <cellStyle name="20% - Accent4 4 2 2 4 3 2 3" xfId="30130"/>
    <cellStyle name="20% - Accent4 4 2 2 4 3 3" xfId="30131"/>
    <cellStyle name="20% - Accent4 4 2 2 4 3 3 2" xfId="30132"/>
    <cellStyle name="20% - Accent4 4 2 2 4 3 3 3" xfId="30133"/>
    <cellStyle name="20% - Accent4 4 2 2 4 3 4" xfId="30134"/>
    <cellStyle name="20% - Accent4 4 2 2 4 3 4 2" xfId="30135"/>
    <cellStyle name="20% - Accent4 4 2 2 4 3 5" xfId="30136"/>
    <cellStyle name="20% - Accent4 4 2 2 4 3 6" xfId="30137"/>
    <cellStyle name="20% - Accent4 4 2 2 4 4" xfId="30138"/>
    <cellStyle name="20% - Accent4 4 2 2 4 4 2" xfId="30139"/>
    <cellStyle name="20% - Accent4 4 2 2 4 4 2 2" xfId="30140"/>
    <cellStyle name="20% - Accent4 4 2 2 4 4 2 3" xfId="30141"/>
    <cellStyle name="20% - Accent4 4 2 2 4 4 3" xfId="30142"/>
    <cellStyle name="20% - Accent4 4 2 2 4 4 3 2" xfId="30143"/>
    <cellStyle name="20% - Accent4 4 2 2 4 4 4" xfId="30144"/>
    <cellStyle name="20% - Accent4 4 2 2 4 4 5" xfId="30145"/>
    <cellStyle name="20% - Accent4 4 2 2 4 5" xfId="30146"/>
    <cellStyle name="20% - Accent4 4 2 2 4 5 2" xfId="30147"/>
    <cellStyle name="20% - Accent4 4 2 2 4 5 3" xfId="30148"/>
    <cellStyle name="20% - Accent4 4 2 2 4 6" xfId="30149"/>
    <cellStyle name="20% - Accent4 4 2 2 4 6 2" xfId="30150"/>
    <cellStyle name="20% - Accent4 4 2 2 4 6 3" xfId="30151"/>
    <cellStyle name="20% - Accent4 4 2 2 4 7" xfId="30152"/>
    <cellStyle name="20% - Accent4 4 2 2 4 7 2" xfId="30153"/>
    <cellStyle name="20% - Accent4 4 2 2 4 8" xfId="30154"/>
    <cellStyle name="20% - Accent4 4 2 2 4 9" xfId="30155"/>
    <cellStyle name="20% - Accent4 4 2 2 4_SCH J-3" xfId="2068"/>
    <cellStyle name="20% - Accent4 4 2 2 5" xfId="2069"/>
    <cellStyle name="20% - Accent4 4 2 2 5 2" xfId="30156"/>
    <cellStyle name="20% - Accent4 4 2 2 5 2 2" xfId="30157"/>
    <cellStyle name="20% - Accent4 4 2 2 5 2 2 2" xfId="30158"/>
    <cellStyle name="20% - Accent4 4 2 2 5 2 2 3" xfId="30159"/>
    <cellStyle name="20% - Accent4 4 2 2 5 2 3" xfId="30160"/>
    <cellStyle name="20% - Accent4 4 2 2 5 2 3 2" xfId="30161"/>
    <cellStyle name="20% - Accent4 4 2 2 5 2 3 3" xfId="30162"/>
    <cellStyle name="20% - Accent4 4 2 2 5 2 4" xfId="30163"/>
    <cellStyle name="20% - Accent4 4 2 2 5 2 4 2" xfId="30164"/>
    <cellStyle name="20% - Accent4 4 2 2 5 2 5" xfId="30165"/>
    <cellStyle name="20% - Accent4 4 2 2 5 2 6" xfId="30166"/>
    <cellStyle name="20% - Accent4 4 2 2 5 3" xfId="30167"/>
    <cellStyle name="20% - Accent4 4 2 2 5 3 2" xfId="30168"/>
    <cellStyle name="20% - Accent4 4 2 2 5 3 2 2" xfId="30169"/>
    <cellStyle name="20% - Accent4 4 2 2 5 3 2 3" xfId="30170"/>
    <cellStyle name="20% - Accent4 4 2 2 5 3 3" xfId="30171"/>
    <cellStyle name="20% - Accent4 4 2 2 5 3 3 2" xfId="30172"/>
    <cellStyle name="20% - Accent4 4 2 2 5 3 3 3" xfId="30173"/>
    <cellStyle name="20% - Accent4 4 2 2 5 3 4" xfId="30174"/>
    <cellStyle name="20% - Accent4 4 2 2 5 3 4 2" xfId="30175"/>
    <cellStyle name="20% - Accent4 4 2 2 5 3 5" xfId="30176"/>
    <cellStyle name="20% - Accent4 4 2 2 5 3 6" xfId="30177"/>
    <cellStyle name="20% - Accent4 4 2 2 5 4" xfId="30178"/>
    <cellStyle name="20% - Accent4 4 2 2 5 4 2" xfId="30179"/>
    <cellStyle name="20% - Accent4 4 2 2 5 4 2 2" xfId="30180"/>
    <cellStyle name="20% - Accent4 4 2 2 5 4 2 3" xfId="30181"/>
    <cellStyle name="20% - Accent4 4 2 2 5 4 3" xfId="30182"/>
    <cellStyle name="20% - Accent4 4 2 2 5 4 3 2" xfId="30183"/>
    <cellStyle name="20% - Accent4 4 2 2 5 4 4" xfId="30184"/>
    <cellStyle name="20% - Accent4 4 2 2 5 4 5" xfId="30185"/>
    <cellStyle name="20% - Accent4 4 2 2 5 5" xfId="30186"/>
    <cellStyle name="20% - Accent4 4 2 2 5 5 2" xfId="30187"/>
    <cellStyle name="20% - Accent4 4 2 2 5 5 3" xfId="30188"/>
    <cellStyle name="20% - Accent4 4 2 2 5 6" xfId="30189"/>
    <cellStyle name="20% - Accent4 4 2 2 5 6 2" xfId="30190"/>
    <cellStyle name="20% - Accent4 4 2 2 5 6 3" xfId="30191"/>
    <cellStyle name="20% - Accent4 4 2 2 5 7" xfId="30192"/>
    <cellStyle name="20% - Accent4 4 2 2 5 7 2" xfId="30193"/>
    <cellStyle name="20% - Accent4 4 2 2 5 8" xfId="30194"/>
    <cellStyle name="20% - Accent4 4 2 2 5 9" xfId="30195"/>
    <cellStyle name="20% - Accent4 4 2 2 6" xfId="2070"/>
    <cellStyle name="20% - Accent4 4 2 2 6 2" xfId="30196"/>
    <cellStyle name="20% - Accent4 4 2 2 6 2 2" xfId="30197"/>
    <cellStyle name="20% - Accent4 4 2 2 6 2 3" xfId="30198"/>
    <cellStyle name="20% - Accent4 4 2 2 6 3" xfId="30199"/>
    <cellStyle name="20% - Accent4 4 2 2 6 3 2" xfId="30200"/>
    <cellStyle name="20% - Accent4 4 2 2 6 3 3" xfId="30201"/>
    <cellStyle name="20% - Accent4 4 2 2 6 4" xfId="30202"/>
    <cellStyle name="20% - Accent4 4 2 2 6 4 2" xfId="30203"/>
    <cellStyle name="20% - Accent4 4 2 2 6 5" xfId="30204"/>
    <cellStyle name="20% - Accent4 4 2 2 6 6" xfId="30205"/>
    <cellStyle name="20% - Accent4 4 2 2 7" xfId="2071"/>
    <cellStyle name="20% - Accent4 4 2 2 7 2" xfId="30206"/>
    <cellStyle name="20% - Accent4 4 2 2 7 2 2" xfId="30207"/>
    <cellStyle name="20% - Accent4 4 2 2 7 2 3" xfId="30208"/>
    <cellStyle name="20% - Accent4 4 2 2 7 3" xfId="30209"/>
    <cellStyle name="20% - Accent4 4 2 2 7 3 2" xfId="30210"/>
    <cellStyle name="20% - Accent4 4 2 2 7 3 3" xfId="30211"/>
    <cellStyle name="20% - Accent4 4 2 2 7 4" xfId="30212"/>
    <cellStyle name="20% - Accent4 4 2 2 7 4 2" xfId="30213"/>
    <cellStyle name="20% - Accent4 4 2 2 7 5" xfId="30214"/>
    <cellStyle name="20% - Accent4 4 2 2 7 6" xfId="30215"/>
    <cellStyle name="20% - Accent4 4 2 2 8" xfId="30216"/>
    <cellStyle name="20% - Accent4 4 2 2 8 2" xfId="30217"/>
    <cellStyle name="20% - Accent4 4 2 2 8 2 2" xfId="30218"/>
    <cellStyle name="20% - Accent4 4 2 2 8 2 3" xfId="30219"/>
    <cellStyle name="20% - Accent4 4 2 2 8 3" xfId="30220"/>
    <cellStyle name="20% - Accent4 4 2 2 8 3 2" xfId="30221"/>
    <cellStyle name="20% - Accent4 4 2 2 8 4" xfId="30222"/>
    <cellStyle name="20% - Accent4 4 2 2 8 5" xfId="30223"/>
    <cellStyle name="20% - Accent4 4 2 2 9" xfId="30224"/>
    <cellStyle name="20% - Accent4 4 2 2 9 2" xfId="30225"/>
    <cellStyle name="20% - Accent4 4 2 2 9 3" xfId="30226"/>
    <cellStyle name="20% - Accent4 4 2 2_SCH J-3" xfId="2072"/>
    <cellStyle name="20% - Accent4 4 2 3" xfId="2073"/>
    <cellStyle name="20% - Accent4 4 2 3 10" xfId="30227"/>
    <cellStyle name="20% - Accent4 4 2 3 10 2" xfId="30228"/>
    <cellStyle name="20% - Accent4 4 2 3 11" xfId="30229"/>
    <cellStyle name="20% - Accent4 4 2 3 12" xfId="30230"/>
    <cellStyle name="20% - Accent4 4 2 3 2" xfId="2074"/>
    <cellStyle name="20% - Accent4 4 2 3 2 10" xfId="30231"/>
    <cellStyle name="20% - Accent4 4 2 3 2 2" xfId="2075"/>
    <cellStyle name="20% - Accent4 4 2 3 2 2 2" xfId="2076"/>
    <cellStyle name="20% - Accent4 4 2 3 2 2 2 2" xfId="30232"/>
    <cellStyle name="20% - Accent4 4 2 3 2 2 2 2 2" xfId="30233"/>
    <cellStyle name="20% - Accent4 4 2 3 2 2 2 2 3" xfId="30234"/>
    <cellStyle name="20% - Accent4 4 2 3 2 2 2 3" xfId="30235"/>
    <cellStyle name="20% - Accent4 4 2 3 2 2 2 3 2" xfId="30236"/>
    <cellStyle name="20% - Accent4 4 2 3 2 2 2 3 3" xfId="30237"/>
    <cellStyle name="20% - Accent4 4 2 3 2 2 2 4" xfId="30238"/>
    <cellStyle name="20% - Accent4 4 2 3 2 2 2 4 2" xfId="30239"/>
    <cellStyle name="20% - Accent4 4 2 3 2 2 2 5" xfId="30240"/>
    <cellStyle name="20% - Accent4 4 2 3 2 2 2 6" xfId="30241"/>
    <cellStyle name="20% - Accent4 4 2 3 2 2 3" xfId="30242"/>
    <cellStyle name="20% - Accent4 4 2 3 2 2 3 2" xfId="30243"/>
    <cellStyle name="20% - Accent4 4 2 3 2 2 3 2 2" xfId="30244"/>
    <cellStyle name="20% - Accent4 4 2 3 2 2 3 2 3" xfId="30245"/>
    <cellStyle name="20% - Accent4 4 2 3 2 2 3 3" xfId="30246"/>
    <cellStyle name="20% - Accent4 4 2 3 2 2 3 3 2" xfId="30247"/>
    <cellStyle name="20% - Accent4 4 2 3 2 2 3 3 3" xfId="30248"/>
    <cellStyle name="20% - Accent4 4 2 3 2 2 3 4" xfId="30249"/>
    <cellStyle name="20% - Accent4 4 2 3 2 2 3 4 2" xfId="30250"/>
    <cellStyle name="20% - Accent4 4 2 3 2 2 3 5" xfId="30251"/>
    <cellStyle name="20% - Accent4 4 2 3 2 2 3 6" xfId="30252"/>
    <cellStyle name="20% - Accent4 4 2 3 2 2 4" xfId="30253"/>
    <cellStyle name="20% - Accent4 4 2 3 2 2 4 2" xfId="30254"/>
    <cellStyle name="20% - Accent4 4 2 3 2 2 4 2 2" xfId="30255"/>
    <cellStyle name="20% - Accent4 4 2 3 2 2 4 2 3" xfId="30256"/>
    <cellStyle name="20% - Accent4 4 2 3 2 2 4 3" xfId="30257"/>
    <cellStyle name="20% - Accent4 4 2 3 2 2 4 3 2" xfId="30258"/>
    <cellStyle name="20% - Accent4 4 2 3 2 2 4 4" xfId="30259"/>
    <cellStyle name="20% - Accent4 4 2 3 2 2 4 5" xfId="30260"/>
    <cellStyle name="20% - Accent4 4 2 3 2 2 5" xfId="30261"/>
    <cellStyle name="20% - Accent4 4 2 3 2 2 5 2" xfId="30262"/>
    <cellStyle name="20% - Accent4 4 2 3 2 2 5 3" xfId="30263"/>
    <cellStyle name="20% - Accent4 4 2 3 2 2 6" xfId="30264"/>
    <cellStyle name="20% - Accent4 4 2 3 2 2 6 2" xfId="30265"/>
    <cellStyle name="20% - Accent4 4 2 3 2 2 6 3" xfId="30266"/>
    <cellStyle name="20% - Accent4 4 2 3 2 2 7" xfId="30267"/>
    <cellStyle name="20% - Accent4 4 2 3 2 2 7 2" xfId="30268"/>
    <cellStyle name="20% - Accent4 4 2 3 2 2 8" xfId="30269"/>
    <cellStyle name="20% - Accent4 4 2 3 2 2 9" xfId="30270"/>
    <cellStyle name="20% - Accent4 4 2 3 2 2_SCH J-3" xfId="2077"/>
    <cellStyle name="20% - Accent4 4 2 3 2 3" xfId="2078"/>
    <cellStyle name="20% - Accent4 4 2 3 2 3 2" xfId="30271"/>
    <cellStyle name="20% - Accent4 4 2 3 2 3 2 2" xfId="30272"/>
    <cellStyle name="20% - Accent4 4 2 3 2 3 2 3" xfId="30273"/>
    <cellStyle name="20% - Accent4 4 2 3 2 3 3" xfId="30274"/>
    <cellStyle name="20% - Accent4 4 2 3 2 3 3 2" xfId="30275"/>
    <cellStyle name="20% - Accent4 4 2 3 2 3 3 3" xfId="30276"/>
    <cellStyle name="20% - Accent4 4 2 3 2 3 4" xfId="30277"/>
    <cellStyle name="20% - Accent4 4 2 3 2 3 4 2" xfId="30278"/>
    <cellStyle name="20% - Accent4 4 2 3 2 3 5" xfId="30279"/>
    <cellStyle name="20% - Accent4 4 2 3 2 3 6" xfId="30280"/>
    <cellStyle name="20% - Accent4 4 2 3 2 4" xfId="2079"/>
    <cellStyle name="20% - Accent4 4 2 3 2 4 2" xfId="30281"/>
    <cellStyle name="20% - Accent4 4 2 3 2 4 2 2" xfId="30282"/>
    <cellStyle name="20% - Accent4 4 2 3 2 4 2 3" xfId="30283"/>
    <cellStyle name="20% - Accent4 4 2 3 2 4 3" xfId="30284"/>
    <cellStyle name="20% - Accent4 4 2 3 2 4 3 2" xfId="30285"/>
    <cellStyle name="20% - Accent4 4 2 3 2 4 3 3" xfId="30286"/>
    <cellStyle name="20% - Accent4 4 2 3 2 4 4" xfId="30287"/>
    <cellStyle name="20% - Accent4 4 2 3 2 4 4 2" xfId="30288"/>
    <cellStyle name="20% - Accent4 4 2 3 2 4 5" xfId="30289"/>
    <cellStyle name="20% - Accent4 4 2 3 2 4 6" xfId="30290"/>
    <cellStyle name="20% - Accent4 4 2 3 2 5" xfId="30291"/>
    <cellStyle name="20% - Accent4 4 2 3 2 5 2" xfId="30292"/>
    <cellStyle name="20% - Accent4 4 2 3 2 5 2 2" xfId="30293"/>
    <cellStyle name="20% - Accent4 4 2 3 2 5 2 3" xfId="30294"/>
    <cellStyle name="20% - Accent4 4 2 3 2 5 3" xfId="30295"/>
    <cellStyle name="20% - Accent4 4 2 3 2 5 3 2" xfId="30296"/>
    <cellStyle name="20% - Accent4 4 2 3 2 5 4" xfId="30297"/>
    <cellStyle name="20% - Accent4 4 2 3 2 5 5" xfId="30298"/>
    <cellStyle name="20% - Accent4 4 2 3 2 6" xfId="30299"/>
    <cellStyle name="20% - Accent4 4 2 3 2 6 2" xfId="30300"/>
    <cellStyle name="20% - Accent4 4 2 3 2 6 3" xfId="30301"/>
    <cellStyle name="20% - Accent4 4 2 3 2 7" xfId="30302"/>
    <cellStyle name="20% - Accent4 4 2 3 2 7 2" xfId="30303"/>
    <cellStyle name="20% - Accent4 4 2 3 2 7 3" xfId="30304"/>
    <cellStyle name="20% - Accent4 4 2 3 2 8" xfId="30305"/>
    <cellStyle name="20% - Accent4 4 2 3 2 8 2" xfId="30306"/>
    <cellStyle name="20% - Accent4 4 2 3 2 9" xfId="30307"/>
    <cellStyle name="20% - Accent4 4 2 3 2_SCH J-3" xfId="2080"/>
    <cellStyle name="20% - Accent4 4 2 3 3" xfId="2081"/>
    <cellStyle name="20% - Accent4 4 2 3 3 2" xfId="2082"/>
    <cellStyle name="20% - Accent4 4 2 3 3 2 2" xfId="30308"/>
    <cellStyle name="20% - Accent4 4 2 3 3 2 2 2" xfId="30309"/>
    <cellStyle name="20% - Accent4 4 2 3 3 2 2 3" xfId="30310"/>
    <cellStyle name="20% - Accent4 4 2 3 3 2 3" xfId="30311"/>
    <cellStyle name="20% - Accent4 4 2 3 3 2 3 2" xfId="30312"/>
    <cellStyle name="20% - Accent4 4 2 3 3 2 3 3" xfId="30313"/>
    <cellStyle name="20% - Accent4 4 2 3 3 2 4" xfId="30314"/>
    <cellStyle name="20% - Accent4 4 2 3 3 2 4 2" xfId="30315"/>
    <cellStyle name="20% - Accent4 4 2 3 3 2 5" xfId="30316"/>
    <cellStyle name="20% - Accent4 4 2 3 3 2 6" xfId="30317"/>
    <cellStyle name="20% - Accent4 4 2 3 3 3" xfId="30318"/>
    <cellStyle name="20% - Accent4 4 2 3 3 3 2" xfId="30319"/>
    <cellStyle name="20% - Accent4 4 2 3 3 3 2 2" xfId="30320"/>
    <cellStyle name="20% - Accent4 4 2 3 3 3 2 3" xfId="30321"/>
    <cellStyle name="20% - Accent4 4 2 3 3 3 3" xfId="30322"/>
    <cellStyle name="20% - Accent4 4 2 3 3 3 3 2" xfId="30323"/>
    <cellStyle name="20% - Accent4 4 2 3 3 3 3 3" xfId="30324"/>
    <cellStyle name="20% - Accent4 4 2 3 3 3 4" xfId="30325"/>
    <cellStyle name="20% - Accent4 4 2 3 3 3 4 2" xfId="30326"/>
    <cellStyle name="20% - Accent4 4 2 3 3 3 5" xfId="30327"/>
    <cellStyle name="20% - Accent4 4 2 3 3 3 6" xfId="30328"/>
    <cellStyle name="20% - Accent4 4 2 3 3 4" xfId="30329"/>
    <cellStyle name="20% - Accent4 4 2 3 3 4 2" xfId="30330"/>
    <cellStyle name="20% - Accent4 4 2 3 3 4 2 2" xfId="30331"/>
    <cellStyle name="20% - Accent4 4 2 3 3 4 2 3" xfId="30332"/>
    <cellStyle name="20% - Accent4 4 2 3 3 4 3" xfId="30333"/>
    <cellStyle name="20% - Accent4 4 2 3 3 4 3 2" xfId="30334"/>
    <cellStyle name="20% - Accent4 4 2 3 3 4 4" xfId="30335"/>
    <cellStyle name="20% - Accent4 4 2 3 3 4 5" xfId="30336"/>
    <cellStyle name="20% - Accent4 4 2 3 3 5" xfId="30337"/>
    <cellStyle name="20% - Accent4 4 2 3 3 5 2" xfId="30338"/>
    <cellStyle name="20% - Accent4 4 2 3 3 5 3" xfId="30339"/>
    <cellStyle name="20% - Accent4 4 2 3 3 6" xfId="30340"/>
    <cellStyle name="20% - Accent4 4 2 3 3 6 2" xfId="30341"/>
    <cellStyle name="20% - Accent4 4 2 3 3 6 3" xfId="30342"/>
    <cellStyle name="20% - Accent4 4 2 3 3 7" xfId="30343"/>
    <cellStyle name="20% - Accent4 4 2 3 3 7 2" xfId="30344"/>
    <cellStyle name="20% - Accent4 4 2 3 3 8" xfId="30345"/>
    <cellStyle name="20% - Accent4 4 2 3 3 9" xfId="30346"/>
    <cellStyle name="20% - Accent4 4 2 3 3_SCH J-3" xfId="2083"/>
    <cellStyle name="20% - Accent4 4 2 3 4" xfId="2084"/>
    <cellStyle name="20% - Accent4 4 2 3 4 2" xfId="30347"/>
    <cellStyle name="20% - Accent4 4 2 3 4 2 2" xfId="30348"/>
    <cellStyle name="20% - Accent4 4 2 3 4 2 2 2" xfId="30349"/>
    <cellStyle name="20% - Accent4 4 2 3 4 2 2 3" xfId="30350"/>
    <cellStyle name="20% - Accent4 4 2 3 4 2 3" xfId="30351"/>
    <cellStyle name="20% - Accent4 4 2 3 4 2 3 2" xfId="30352"/>
    <cellStyle name="20% - Accent4 4 2 3 4 2 3 3" xfId="30353"/>
    <cellStyle name="20% - Accent4 4 2 3 4 2 4" xfId="30354"/>
    <cellStyle name="20% - Accent4 4 2 3 4 2 4 2" xfId="30355"/>
    <cellStyle name="20% - Accent4 4 2 3 4 2 5" xfId="30356"/>
    <cellStyle name="20% - Accent4 4 2 3 4 2 6" xfId="30357"/>
    <cellStyle name="20% - Accent4 4 2 3 4 3" xfId="30358"/>
    <cellStyle name="20% - Accent4 4 2 3 4 3 2" xfId="30359"/>
    <cellStyle name="20% - Accent4 4 2 3 4 3 2 2" xfId="30360"/>
    <cellStyle name="20% - Accent4 4 2 3 4 3 2 3" xfId="30361"/>
    <cellStyle name="20% - Accent4 4 2 3 4 3 3" xfId="30362"/>
    <cellStyle name="20% - Accent4 4 2 3 4 3 3 2" xfId="30363"/>
    <cellStyle name="20% - Accent4 4 2 3 4 3 3 3" xfId="30364"/>
    <cellStyle name="20% - Accent4 4 2 3 4 3 4" xfId="30365"/>
    <cellStyle name="20% - Accent4 4 2 3 4 3 4 2" xfId="30366"/>
    <cellStyle name="20% - Accent4 4 2 3 4 3 5" xfId="30367"/>
    <cellStyle name="20% - Accent4 4 2 3 4 3 6" xfId="30368"/>
    <cellStyle name="20% - Accent4 4 2 3 4 4" xfId="30369"/>
    <cellStyle name="20% - Accent4 4 2 3 4 4 2" xfId="30370"/>
    <cellStyle name="20% - Accent4 4 2 3 4 4 2 2" xfId="30371"/>
    <cellStyle name="20% - Accent4 4 2 3 4 4 2 3" xfId="30372"/>
    <cellStyle name="20% - Accent4 4 2 3 4 4 3" xfId="30373"/>
    <cellStyle name="20% - Accent4 4 2 3 4 4 3 2" xfId="30374"/>
    <cellStyle name="20% - Accent4 4 2 3 4 4 4" xfId="30375"/>
    <cellStyle name="20% - Accent4 4 2 3 4 4 5" xfId="30376"/>
    <cellStyle name="20% - Accent4 4 2 3 4 5" xfId="30377"/>
    <cellStyle name="20% - Accent4 4 2 3 4 5 2" xfId="30378"/>
    <cellStyle name="20% - Accent4 4 2 3 4 5 3" xfId="30379"/>
    <cellStyle name="20% - Accent4 4 2 3 4 6" xfId="30380"/>
    <cellStyle name="20% - Accent4 4 2 3 4 6 2" xfId="30381"/>
    <cellStyle name="20% - Accent4 4 2 3 4 6 3" xfId="30382"/>
    <cellStyle name="20% - Accent4 4 2 3 4 7" xfId="30383"/>
    <cellStyle name="20% - Accent4 4 2 3 4 7 2" xfId="30384"/>
    <cellStyle name="20% - Accent4 4 2 3 4 8" xfId="30385"/>
    <cellStyle name="20% - Accent4 4 2 3 4 9" xfId="30386"/>
    <cellStyle name="20% - Accent4 4 2 3 5" xfId="2085"/>
    <cellStyle name="20% - Accent4 4 2 3 5 2" xfId="30387"/>
    <cellStyle name="20% - Accent4 4 2 3 5 2 2" xfId="30388"/>
    <cellStyle name="20% - Accent4 4 2 3 5 2 3" xfId="30389"/>
    <cellStyle name="20% - Accent4 4 2 3 5 3" xfId="30390"/>
    <cellStyle name="20% - Accent4 4 2 3 5 3 2" xfId="30391"/>
    <cellStyle name="20% - Accent4 4 2 3 5 3 3" xfId="30392"/>
    <cellStyle name="20% - Accent4 4 2 3 5 4" xfId="30393"/>
    <cellStyle name="20% - Accent4 4 2 3 5 4 2" xfId="30394"/>
    <cellStyle name="20% - Accent4 4 2 3 5 5" xfId="30395"/>
    <cellStyle name="20% - Accent4 4 2 3 5 6" xfId="30396"/>
    <cellStyle name="20% - Accent4 4 2 3 6" xfId="2086"/>
    <cellStyle name="20% - Accent4 4 2 3 6 2" xfId="30397"/>
    <cellStyle name="20% - Accent4 4 2 3 6 2 2" xfId="30398"/>
    <cellStyle name="20% - Accent4 4 2 3 6 2 3" xfId="30399"/>
    <cellStyle name="20% - Accent4 4 2 3 6 3" xfId="30400"/>
    <cellStyle name="20% - Accent4 4 2 3 6 3 2" xfId="30401"/>
    <cellStyle name="20% - Accent4 4 2 3 6 3 3" xfId="30402"/>
    <cellStyle name="20% - Accent4 4 2 3 6 4" xfId="30403"/>
    <cellStyle name="20% - Accent4 4 2 3 6 4 2" xfId="30404"/>
    <cellStyle name="20% - Accent4 4 2 3 6 5" xfId="30405"/>
    <cellStyle name="20% - Accent4 4 2 3 6 6" xfId="30406"/>
    <cellStyle name="20% - Accent4 4 2 3 7" xfId="30407"/>
    <cellStyle name="20% - Accent4 4 2 3 7 2" xfId="30408"/>
    <cellStyle name="20% - Accent4 4 2 3 7 2 2" xfId="30409"/>
    <cellStyle name="20% - Accent4 4 2 3 7 2 3" xfId="30410"/>
    <cellStyle name="20% - Accent4 4 2 3 7 3" xfId="30411"/>
    <cellStyle name="20% - Accent4 4 2 3 7 3 2" xfId="30412"/>
    <cellStyle name="20% - Accent4 4 2 3 7 4" xfId="30413"/>
    <cellStyle name="20% - Accent4 4 2 3 7 5" xfId="30414"/>
    <cellStyle name="20% - Accent4 4 2 3 8" xfId="30415"/>
    <cellStyle name="20% - Accent4 4 2 3 8 2" xfId="30416"/>
    <cellStyle name="20% - Accent4 4 2 3 8 3" xfId="30417"/>
    <cellStyle name="20% - Accent4 4 2 3 9" xfId="30418"/>
    <cellStyle name="20% - Accent4 4 2 3 9 2" xfId="30419"/>
    <cellStyle name="20% - Accent4 4 2 3 9 3" xfId="30420"/>
    <cellStyle name="20% - Accent4 4 2 3_SCH J-3" xfId="2087"/>
    <cellStyle name="20% - Accent4 4 2 4" xfId="2088"/>
    <cellStyle name="20% - Accent4 4 2 4 10" xfId="30421"/>
    <cellStyle name="20% - Accent4 4 2 4 2" xfId="2089"/>
    <cellStyle name="20% - Accent4 4 2 4 2 2" xfId="2090"/>
    <cellStyle name="20% - Accent4 4 2 4 2 2 2" xfId="30422"/>
    <cellStyle name="20% - Accent4 4 2 4 2 2 2 2" xfId="30423"/>
    <cellStyle name="20% - Accent4 4 2 4 2 2 2 3" xfId="30424"/>
    <cellStyle name="20% - Accent4 4 2 4 2 2 3" xfId="30425"/>
    <cellStyle name="20% - Accent4 4 2 4 2 2 3 2" xfId="30426"/>
    <cellStyle name="20% - Accent4 4 2 4 2 2 3 3" xfId="30427"/>
    <cellStyle name="20% - Accent4 4 2 4 2 2 4" xfId="30428"/>
    <cellStyle name="20% - Accent4 4 2 4 2 2 4 2" xfId="30429"/>
    <cellStyle name="20% - Accent4 4 2 4 2 2 5" xfId="30430"/>
    <cellStyle name="20% - Accent4 4 2 4 2 2 6" xfId="30431"/>
    <cellStyle name="20% - Accent4 4 2 4 2 3" xfId="30432"/>
    <cellStyle name="20% - Accent4 4 2 4 2 3 2" xfId="30433"/>
    <cellStyle name="20% - Accent4 4 2 4 2 3 2 2" xfId="30434"/>
    <cellStyle name="20% - Accent4 4 2 4 2 3 2 3" xfId="30435"/>
    <cellStyle name="20% - Accent4 4 2 4 2 3 3" xfId="30436"/>
    <cellStyle name="20% - Accent4 4 2 4 2 3 3 2" xfId="30437"/>
    <cellStyle name="20% - Accent4 4 2 4 2 3 3 3" xfId="30438"/>
    <cellStyle name="20% - Accent4 4 2 4 2 3 4" xfId="30439"/>
    <cellStyle name="20% - Accent4 4 2 4 2 3 4 2" xfId="30440"/>
    <cellStyle name="20% - Accent4 4 2 4 2 3 5" xfId="30441"/>
    <cellStyle name="20% - Accent4 4 2 4 2 3 6" xfId="30442"/>
    <cellStyle name="20% - Accent4 4 2 4 2 4" xfId="30443"/>
    <cellStyle name="20% - Accent4 4 2 4 2 4 2" xfId="30444"/>
    <cellStyle name="20% - Accent4 4 2 4 2 4 2 2" xfId="30445"/>
    <cellStyle name="20% - Accent4 4 2 4 2 4 2 3" xfId="30446"/>
    <cellStyle name="20% - Accent4 4 2 4 2 4 3" xfId="30447"/>
    <cellStyle name="20% - Accent4 4 2 4 2 4 3 2" xfId="30448"/>
    <cellStyle name="20% - Accent4 4 2 4 2 4 4" xfId="30449"/>
    <cellStyle name="20% - Accent4 4 2 4 2 4 5" xfId="30450"/>
    <cellStyle name="20% - Accent4 4 2 4 2 5" xfId="30451"/>
    <cellStyle name="20% - Accent4 4 2 4 2 5 2" xfId="30452"/>
    <cellStyle name="20% - Accent4 4 2 4 2 5 3" xfId="30453"/>
    <cellStyle name="20% - Accent4 4 2 4 2 6" xfId="30454"/>
    <cellStyle name="20% - Accent4 4 2 4 2 6 2" xfId="30455"/>
    <cellStyle name="20% - Accent4 4 2 4 2 6 3" xfId="30456"/>
    <cellStyle name="20% - Accent4 4 2 4 2 7" xfId="30457"/>
    <cellStyle name="20% - Accent4 4 2 4 2 7 2" xfId="30458"/>
    <cellStyle name="20% - Accent4 4 2 4 2 8" xfId="30459"/>
    <cellStyle name="20% - Accent4 4 2 4 2 9" xfId="30460"/>
    <cellStyle name="20% - Accent4 4 2 4 2_SCH J-3" xfId="2091"/>
    <cellStyle name="20% - Accent4 4 2 4 3" xfId="2092"/>
    <cellStyle name="20% - Accent4 4 2 4 3 2" xfId="30461"/>
    <cellStyle name="20% - Accent4 4 2 4 3 2 2" xfId="30462"/>
    <cellStyle name="20% - Accent4 4 2 4 3 2 3" xfId="30463"/>
    <cellStyle name="20% - Accent4 4 2 4 3 3" xfId="30464"/>
    <cellStyle name="20% - Accent4 4 2 4 3 3 2" xfId="30465"/>
    <cellStyle name="20% - Accent4 4 2 4 3 3 3" xfId="30466"/>
    <cellStyle name="20% - Accent4 4 2 4 3 4" xfId="30467"/>
    <cellStyle name="20% - Accent4 4 2 4 3 4 2" xfId="30468"/>
    <cellStyle name="20% - Accent4 4 2 4 3 5" xfId="30469"/>
    <cellStyle name="20% - Accent4 4 2 4 3 6" xfId="30470"/>
    <cellStyle name="20% - Accent4 4 2 4 4" xfId="2093"/>
    <cellStyle name="20% - Accent4 4 2 4 4 2" xfId="30471"/>
    <cellStyle name="20% - Accent4 4 2 4 4 2 2" xfId="30472"/>
    <cellStyle name="20% - Accent4 4 2 4 4 2 3" xfId="30473"/>
    <cellStyle name="20% - Accent4 4 2 4 4 3" xfId="30474"/>
    <cellStyle name="20% - Accent4 4 2 4 4 3 2" xfId="30475"/>
    <cellStyle name="20% - Accent4 4 2 4 4 3 3" xfId="30476"/>
    <cellStyle name="20% - Accent4 4 2 4 4 4" xfId="30477"/>
    <cellStyle name="20% - Accent4 4 2 4 4 4 2" xfId="30478"/>
    <cellStyle name="20% - Accent4 4 2 4 4 5" xfId="30479"/>
    <cellStyle name="20% - Accent4 4 2 4 4 6" xfId="30480"/>
    <cellStyle name="20% - Accent4 4 2 4 5" xfId="30481"/>
    <cellStyle name="20% - Accent4 4 2 4 5 2" xfId="30482"/>
    <cellStyle name="20% - Accent4 4 2 4 5 2 2" xfId="30483"/>
    <cellStyle name="20% - Accent4 4 2 4 5 2 3" xfId="30484"/>
    <cellStyle name="20% - Accent4 4 2 4 5 3" xfId="30485"/>
    <cellStyle name="20% - Accent4 4 2 4 5 3 2" xfId="30486"/>
    <cellStyle name="20% - Accent4 4 2 4 5 4" xfId="30487"/>
    <cellStyle name="20% - Accent4 4 2 4 5 5" xfId="30488"/>
    <cellStyle name="20% - Accent4 4 2 4 6" xfId="30489"/>
    <cellStyle name="20% - Accent4 4 2 4 6 2" xfId="30490"/>
    <cellStyle name="20% - Accent4 4 2 4 6 3" xfId="30491"/>
    <cellStyle name="20% - Accent4 4 2 4 7" xfId="30492"/>
    <cellStyle name="20% - Accent4 4 2 4 7 2" xfId="30493"/>
    <cellStyle name="20% - Accent4 4 2 4 7 3" xfId="30494"/>
    <cellStyle name="20% - Accent4 4 2 4 8" xfId="30495"/>
    <cellStyle name="20% - Accent4 4 2 4 8 2" xfId="30496"/>
    <cellStyle name="20% - Accent4 4 2 4 9" xfId="30497"/>
    <cellStyle name="20% - Accent4 4 2 4_SCH J-3" xfId="2094"/>
    <cellStyle name="20% - Accent4 4 2 5" xfId="2095"/>
    <cellStyle name="20% - Accent4 4 2 5 2" xfId="2096"/>
    <cellStyle name="20% - Accent4 4 2 5 2 2" xfId="30498"/>
    <cellStyle name="20% - Accent4 4 2 5 2 2 2" xfId="30499"/>
    <cellStyle name="20% - Accent4 4 2 5 2 2 3" xfId="30500"/>
    <cellStyle name="20% - Accent4 4 2 5 2 3" xfId="30501"/>
    <cellStyle name="20% - Accent4 4 2 5 2 3 2" xfId="30502"/>
    <cellStyle name="20% - Accent4 4 2 5 2 3 3" xfId="30503"/>
    <cellStyle name="20% - Accent4 4 2 5 2 4" xfId="30504"/>
    <cellStyle name="20% - Accent4 4 2 5 2 4 2" xfId="30505"/>
    <cellStyle name="20% - Accent4 4 2 5 2 5" xfId="30506"/>
    <cellStyle name="20% - Accent4 4 2 5 2 6" xfId="30507"/>
    <cellStyle name="20% - Accent4 4 2 5 3" xfId="30508"/>
    <cellStyle name="20% - Accent4 4 2 5 3 2" xfId="30509"/>
    <cellStyle name="20% - Accent4 4 2 5 3 2 2" xfId="30510"/>
    <cellStyle name="20% - Accent4 4 2 5 3 2 3" xfId="30511"/>
    <cellStyle name="20% - Accent4 4 2 5 3 3" xfId="30512"/>
    <cellStyle name="20% - Accent4 4 2 5 3 3 2" xfId="30513"/>
    <cellStyle name="20% - Accent4 4 2 5 3 3 3" xfId="30514"/>
    <cellStyle name="20% - Accent4 4 2 5 3 4" xfId="30515"/>
    <cellStyle name="20% - Accent4 4 2 5 3 4 2" xfId="30516"/>
    <cellStyle name="20% - Accent4 4 2 5 3 5" xfId="30517"/>
    <cellStyle name="20% - Accent4 4 2 5 3 6" xfId="30518"/>
    <cellStyle name="20% - Accent4 4 2 5 4" xfId="30519"/>
    <cellStyle name="20% - Accent4 4 2 5 4 2" xfId="30520"/>
    <cellStyle name="20% - Accent4 4 2 5 4 2 2" xfId="30521"/>
    <cellStyle name="20% - Accent4 4 2 5 4 2 3" xfId="30522"/>
    <cellStyle name="20% - Accent4 4 2 5 4 3" xfId="30523"/>
    <cellStyle name="20% - Accent4 4 2 5 4 3 2" xfId="30524"/>
    <cellStyle name="20% - Accent4 4 2 5 4 4" xfId="30525"/>
    <cellStyle name="20% - Accent4 4 2 5 4 5" xfId="30526"/>
    <cellStyle name="20% - Accent4 4 2 5 5" xfId="30527"/>
    <cellStyle name="20% - Accent4 4 2 5 5 2" xfId="30528"/>
    <cellStyle name="20% - Accent4 4 2 5 5 3" xfId="30529"/>
    <cellStyle name="20% - Accent4 4 2 5 6" xfId="30530"/>
    <cellStyle name="20% - Accent4 4 2 5 6 2" xfId="30531"/>
    <cellStyle name="20% - Accent4 4 2 5 6 3" xfId="30532"/>
    <cellStyle name="20% - Accent4 4 2 5 7" xfId="30533"/>
    <cellStyle name="20% - Accent4 4 2 5 7 2" xfId="30534"/>
    <cellStyle name="20% - Accent4 4 2 5 8" xfId="30535"/>
    <cellStyle name="20% - Accent4 4 2 5 9" xfId="30536"/>
    <cellStyle name="20% - Accent4 4 2 5_SCH J-3" xfId="2097"/>
    <cellStyle name="20% - Accent4 4 2 6" xfId="2098"/>
    <cellStyle name="20% - Accent4 4 2 6 2" xfId="30537"/>
    <cellStyle name="20% - Accent4 4 2 6 2 2" xfId="30538"/>
    <cellStyle name="20% - Accent4 4 2 6 2 2 2" xfId="30539"/>
    <cellStyle name="20% - Accent4 4 2 6 2 2 3" xfId="30540"/>
    <cellStyle name="20% - Accent4 4 2 6 2 3" xfId="30541"/>
    <cellStyle name="20% - Accent4 4 2 6 2 3 2" xfId="30542"/>
    <cellStyle name="20% - Accent4 4 2 6 2 3 3" xfId="30543"/>
    <cellStyle name="20% - Accent4 4 2 6 2 4" xfId="30544"/>
    <cellStyle name="20% - Accent4 4 2 6 2 4 2" xfId="30545"/>
    <cellStyle name="20% - Accent4 4 2 6 2 5" xfId="30546"/>
    <cellStyle name="20% - Accent4 4 2 6 2 6" xfId="30547"/>
    <cellStyle name="20% - Accent4 4 2 6 3" xfId="30548"/>
    <cellStyle name="20% - Accent4 4 2 6 3 2" xfId="30549"/>
    <cellStyle name="20% - Accent4 4 2 6 3 2 2" xfId="30550"/>
    <cellStyle name="20% - Accent4 4 2 6 3 2 3" xfId="30551"/>
    <cellStyle name="20% - Accent4 4 2 6 3 3" xfId="30552"/>
    <cellStyle name="20% - Accent4 4 2 6 3 3 2" xfId="30553"/>
    <cellStyle name="20% - Accent4 4 2 6 3 3 3" xfId="30554"/>
    <cellStyle name="20% - Accent4 4 2 6 3 4" xfId="30555"/>
    <cellStyle name="20% - Accent4 4 2 6 3 4 2" xfId="30556"/>
    <cellStyle name="20% - Accent4 4 2 6 3 5" xfId="30557"/>
    <cellStyle name="20% - Accent4 4 2 6 3 6" xfId="30558"/>
    <cellStyle name="20% - Accent4 4 2 6 4" xfId="30559"/>
    <cellStyle name="20% - Accent4 4 2 6 4 2" xfId="30560"/>
    <cellStyle name="20% - Accent4 4 2 6 4 2 2" xfId="30561"/>
    <cellStyle name="20% - Accent4 4 2 6 4 2 3" xfId="30562"/>
    <cellStyle name="20% - Accent4 4 2 6 4 3" xfId="30563"/>
    <cellStyle name="20% - Accent4 4 2 6 4 3 2" xfId="30564"/>
    <cellStyle name="20% - Accent4 4 2 6 4 4" xfId="30565"/>
    <cellStyle name="20% - Accent4 4 2 6 4 5" xfId="30566"/>
    <cellStyle name="20% - Accent4 4 2 6 5" xfId="30567"/>
    <cellStyle name="20% - Accent4 4 2 6 5 2" xfId="30568"/>
    <cellStyle name="20% - Accent4 4 2 6 5 3" xfId="30569"/>
    <cellStyle name="20% - Accent4 4 2 6 6" xfId="30570"/>
    <cellStyle name="20% - Accent4 4 2 6 6 2" xfId="30571"/>
    <cellStyle name="20% - Accent4 4 2 6 6 3" xfId="30572"/>
    <cellStyle name="20% - Accent4 4 2 6 7" xfId="30573"/>
    <cellStyle name="20% - Accent4 4 2 6 7 2" xfId="30574"/>
    <cellStyle name="20% - Accent4 4 2 6 8" xfId="30575"/>
    <cellStyle name="20% - Accent4 4 2 6 9" xfId="30576"/>
    <cellStyle name="20% - Accent4 4 2 7" xfId="2099"/>
    <cellStyle name="20% - Accent4 4 2 7 2" xfId="30577"/>
    <cellStyle name="20% - Accent4 4 2 7 2 2" xfId="30578"/>
    <cellStyle name="20% - Accent4 4 2 7 2 3" xfId="30579"/>
    <cellStyle name="20% - Accent4 4 2 7 3" xfId="30580"/>
    <cellStyle name="20% - Accent4 4 2 7 3 2" xfId="30581"/>
    <cellStyle name="20% - Accent4 4 2 7 3 3" xfId="30582"/>
    <cellStyle name="20% - Accent4 4 2 7 4" xfId="30583"/>
    <cellStyle name="20% - Accent4 4 2 7 4 2" xfId="30584"/>
    <cellStyle name="20% - Accent4 4 2 7 5" xfId="30585"/>
    <cellStyle name="20% - Accent4 4 2 7 6" xfId="30586"/>
    <cellStyle name="20% - Accent4 4 2 8" xfId="2100"/>
    <cellStyle name="20% - Accent4 4 2 8 2" xfId="30587"/>
    <cellStyle name="20% - Accent4 4 2 8 2 2" xfId="30588"/>
    <cellStyle name="20% - Accent4 4 2 8 2 3" xfId="30589"/>
    <cellStyle name="20% - Accent4 4 2 8 3" xfId="30590"/>
    <cellStyle name="20% - Accent4 4 2 8 3 2" xfId="30591"/>
    <cellStyle name="20% - Accent4 4 2 8 3 3" xfId="30592"/>
    <cellStyle name="20% - Accent4 4 2 8 4" xfId="30593"/>
    <cellStyle name="20% - Accent4 4 2 8 4 2" xfId="30594"/>
    <cellStyle name="20% - Accent4 4 2 8 5" xfId="30595"/>
    <cellStyle name="20% - Accent4 4 2 8 6" xfId="30596"/>
    <cellStyle name="20% - Accent4 4 2 9" xfId="2101"/>
    <cellStyle name="20% - Accent4 4 2 9 2" xfId="30597"/>
    <cellStyle name="20% - Accent4 4 2 9 2 2" xfId="30598"/>
    <cellStyle name="20% - Accent4 4 2 9 2 3" xfId="30599"/>
    <cellStyle name="20% - Accent4 4 2 9 3" xfId="30600"/>
    <cellStyle name="20% - Accent4 4 2 9 3 2" xfId="30601"/>
    <cellStyle name="20% - Accent4 4 2 9 4" xfId="30602"/>
    <cellStyle name="20% - Accent4 4 2 9 5" xfId="30603"/>
    <cellStyle name="20% - Accent4 4 2_SCH J-3" xfId="2102"/>
    <cellStyle name="20% - Accent4 4 3" xfId="2103"/>
    <cellStyle name="20% - Accent4 4 3 10" xfId="30604"/>
    <cellStyle name="20% - Accent4 4 3 10 2" xfId="30605"/>
    <cellStyle name="20% - Accent4 4 3 10 3" xfId="30606"/>
    <cellStyle name="20% - Accent4 4 3 11" xfId="30607"/>
    <cellStyle name="20% - Accent4 4 3 11 2" xfId="30608"/>
    <cellStyle name="20% - Accent4 4 3 12" xfId="30609"/>
    <cellStyle name="20% - Accent4 4 3 13" xfId="30610"/>
    <cellStyle name="20% - Accent4 4 3 14" xfId="30611"/>
    <cellStyle name="20% - Accent4 4 3 2" xfId="2104"/>
    <cellStyle name="20% - Accent4 4 3 2 10" xfId="30612"/>
    <cellStyle name="20% - Accent4 4 3 2 10 2" xfId="30613"/>
    <cellStyle name="20% - Accent4 4 3 2 11" xfId="30614"/>
    <cellStyle name="20% - Accent4 4 3 2 12" xfId="30615"/>
    <cellStyle name="20% - Accent4 4 3 2 2" xfId="2105"/>
    <cellStyle name="20% - Accent4 4 3 2 2 10" xfId="30616"/>
    <cellStyle name="20% - Accent4 4 3 2 2 2" xfId="2106"/>
    <cellStyle name="20% - Accent4 4 3 2 2 2 2" xfId="2107"/>
    <cellStyle name="20% - Accent4 4 3 2 2 2 2 2" xfId="30617"/>
    <cellStyle name="20% - Accent4 4 3 2 2 2 2 2 2" xfId="30618"/>
    <cellStyle name="20% - Accent4 4 3 2 2 2 2 2 3" xfId="30619"/>
    <cellStyle name="20% - Accent4 4 3 2 2 2 2 3" xfId="30620"/>
    <cellStyle name="20% - Accent4 4 3 2 2 2 2 3 2" xfId="30621"/>
    <cellStyle name="20% - Accent4 4 3 2 2 2 2 3 3" xfId="30622"/>
    <cellStyle name="20% - Accent4 4 3 2 2 2 2 4" xfId="30623"/>
    <cellStyle name="20% - Accent4 4 3 2 2 2 2 4 2" xfId="30624"/>
    <cellStyle name="20% - Accent4 4 3 2 2 2 2 5" xfId="30625"/>
    <cellStyle name="20% - Accent4 4 3 2 2 2 2 6" xfId="30626"/>
    <cellStyle name="20% - Accent4 4 3 2 2 2 3" xfId="2108"/>
    <cellStyle name="20% - Accent4 4 3 2 2 2 3 2" xfId="30627"/>
    <cellStyle name="20% - Accent4 4 3 2 2 2 3 2 2" xfId="30628"/>
    <cellStyle name="20% - Accent4 4 3 2 2 2 3 2 3" xfId="30629"/>
    <cellStyle name="20% - Accent4 4 3 2 2 2 3 3" xfId="30630"/>
    <cellStyle name="20% - Accent4 4 3 2 2 2 3 3 2" xfId="30631"/>
    <cellStyle name="20% - Accent4 4 3 2 2 2 3 3 3" xfId="30632"/>
    <cellStyle name="20% - Accent4 4 3 2 2 2 3 4" xfId="30633"/>
    <cellStyle name="20% - Accent4 4 3 2 2 2 3 4 2" xfId="30634"/>
    <cellStyle name="20% - Accent4 4 3 2 2 2 3 5" xfId="30635"/>
    <cellStyle name="20% - Accent4 4 3 2 2 2 3 6" xfId="30636"/>
    <cellStyle name="20% - Accent4 4 3 2 2 2 4" xfId="30637"/>
    <cellStyle name="20% - Accent4 4 3 2 2 2 4 2" xfId="30638"/>
    <cellStyle name="20% - Accent4 4 3 2 2 2 4 2 2" xfId="30639"/>
    <cellStyle name="20% - Accent4 4 3 2 2 2 4 2 3" xfId="30640"/>
    <cellStyle name="20% - Accent4 4 3 2 2 2 4 3" xfId="30641"/>
    <cellStyle name="20% - Accent4 4 3 2 2 2 4 3 2" xfId="30642"/>
    <cellStyle name="20% - Accent4 4 3 2 2 2 4 4" xfId="30643"/>
    <cellStyle name="20% - Accent4 4 3 2 2 2 4 5" xfId="30644"/>
    <cellStyle name="20% - Accent4 4 3 2 2 2 5" xfId="30645"/>
    <cellStyle name="20% - Accent4 4 3 2 2 2 5 2" xfId="30646"/>
    <cellStyle name="20% - Accent4 4 3 2 2 2 5 3" xfId="30647"/>
    <cellStyle name="20% - Accent4 4 3 2 2 2 6" xfId="30648"/>
    <cellStyle name="20% - Accent4 4 3 2 2 2 6 2" xfId="30649"/>
    <cellStyle name="20% - Accent4 4 3 2 2 2 6 3" xfId="30650"/>
    <cellStyle name="20% - Accent4 4 3 2 2 2 7" xfId="30651"/>
    <cellStyle name="20% - Accent4 4 3 2 2 2 7 2" xfId="30652"/>
    <cellStyle name="20% - Accent4 4 3 2 2 2 8" xfId="30653"/>
    <cellStyle name="20% - Accent4 4 3 2 2 2 9" xfId="30654"/>
    <cellStyle name="20% - Accent4 4 3 2 2 2_SCH J-3" xfId="2109"/>
    <cellStyle name="20% - Accent4 4 3 2 2 3" xfId="2110"/>
    <cellStyle name="20% - Accent4 4 3 2 2 3 2" xfId="30655"/>
    <cellStyle name="20% - Accent4 4 3 2 2 3 2 2" xfId="30656"/>
    <cellStyle name="20% - Accent4 4 3 2 2 3 2 3" xfId="30657"/>
    <cellStyle name="20% - Accent4 4 3 2 2 3 3" xfId="30658"/>
    <cellStyle name="20% - Accent4 4 3 2 2 3 3 2" xfId="30659"/>
    <cellStyle name="20% - Accent4 4 3 2 2 3 3 3" xfId="30660"/>
    <cellStyle name="20% - Accent4 4 3 2 2 3 4" xfId="30661"/>
    <cellStyle name="20% - Accent4 4 3 2 2 3 4 2" xfId="30662"/>
    <cellStyle name="20% - Accent4 4 3 2 2 3 5" xfId="30663"/>
    <cellStyle name="20% - Accent4 4 3 2 2 3 6" xfId="30664"/>
    <cellStyle name="20% - Accent4 4 3 2 2 4" xfId="2111"/>
    <cellStyle name="20% - Accent4 4 3 2 2 4 2" xfId="30665"/>
    <cellStyle name="20% - Accent4 4 3 2 2 4 2 2" xfId="30666"/>
    <cellStyle name="20% - Accent4 4 3 2 2 4 2 3" xfId="30667"/>
    <cellStyle name="20% - Accent4 4 3 2 2 4 3" xfId="30668"/>
    <cellStyle name="20% - Accent4 4 3 2 2 4 3 2" xfId="30669"/>
    <cellStyle name="20% - Accent4 4 3 2 2 4 3 3" xfId="30670"/>
    <cellStyle name="20% - Accent4 4 3 2 2 4 4" xfId="30671"/>
    <cellStyle name="20% - Accent4 4 3 2 2 4 4 2" xfId="30672"/>
    <cellStyle name="20% - Accent4 4 3 2 2 4 5" xfId="30673"/>
    <cellStyle name="20% - Accent4 4 3 2 2 4 6" xfId="30674"/>
    <cellStyle name="20% - Accent4 4 3 2 2 5" xfId="2112"/>
    <cellStyle name="20% - Accent4 4 3 2 2 5 2" xfId="30675"/>
    <cellStyle name="20% - Accent4 4 3 2 2 5 2 2" xfId="30676"/>
    <cellStyle name="20% - Accent4 4 3 2 2 5 2 3" xfId="30677"/>
    <cellStyle name="20% - Accent4 4 3 2 2 5 3" xfId="30678"/>
    <cellStyle name="20% - Accent4 4 3 2 2 5 3 2" xfId="30679"/>
    <cellStyle name="20% - Accent4 4 3 2 2 5 4" xfId="30680"/>
    <cellStyle name="20% - Accent4 4 3 2 2 5 5" xfId="30681"/>
    <cellStyle name="20% - Accent4 4 3 2 2 6" xfId="30682"/>
    <cellStyle name="20% - Accent4 4 3 2 2 6 2" xfId="30683"/>
    <cellStyle name="20% - Accent4 4 3 2 2 6 3" xfId="30684"/>
    <cellStyle name="20% - Accent4 4 3 2 2 7" xfId="30685"/>
    <cellStyle name="20% - Accent4 4 3 2 2 7 2" xfId="30686"/>
    <cellStyle name="20% - Accent4 4 3 2 2 7 3" xfId="30687"/>
    <cellStyle name="20% - Accent4 4 3 2 2 8" xfId="30688"/>
    <cellStyle name="20% - Accent4 4 3 2 2 8 2" xfId="30689"/>
    <cellStyle name="20% - Accent4 4 3 2 2 9" xfId="30690"/>
    <cellStyle name="20% - Accent4 4 3 2 2_SCH J-3" xfId="2113"/>
    <cellStyle name="20% - Accent4 4 3 2 3" xfId="2114"/>
    <cellStyle name="20% - Accent4 4 3 2 3 2" xfId="2115"/>
    <cellStyle name="20% - Accent4 4 3 2 3 2 2" xfId="30691"/>
    <cellStyle name="20% - Accent4 4 3 2 3 2 2 2" xfId="30692"/>
    <cellStyle name="20% - Accent4 4 3 2 3 2 2 3" xfId="30693"/>
    <cellStyle name="20% - Accent4 4 3 2 3 2 3" xfId="30694"/>
    <cellStyle name="20% - Accent4 4 3 2 3 2 3 2" xfId="30695"/>
    <cellStyle name="20% - Accent4 4 3 2 3 2 3 3" xfId="30696"/>
    <cellStyle name="20% - Accent4 4 3 2 3 2 4" xfId="30697"/>
    <cellStyle name="20% - Accent4 4 3 2 3 2 4 2" xfId="30698"/>
    <cellStyle name="20% - Accent4 4 3 2 3 2 5" xfId="30699"/>
    <cellStyle name="20% - Accent4 4 3 2 3 2 6" xfId="30700"/>
    <cellStyle name="20% - Accent4 4 3 2 3 3" xfId="2116"/>
    <cellStyle name="20% - Accent4 4 3 2 3 3 2" xfId="30701"/>
    <cellStyle name="20% - Accent4 4 3 2 3 3 2 2" xfId="30702"/>
    <cellStyle name="20% - Accent4 4 3 2 3 3 2 3" xfId="30703"/>
    <cellStyle name="20% - Accent4 4 3 2 3 3 3" xfId="30704"/>
    <cellStyle name="20% - Accent4 4 3 2 3 3 3 2" xfId="30705"/>
    <cellStyle name="20% - Accent4 4 3 2 3 3 3 3" xfId="30706"/>
    <cellStyle name="20% - Accent4 4 3 2 3 3 4" xfId="30707"/>
    <cellStyle name="20% - Accent4 4 3 2 3 3 4 2" xfId="30708"/>
    <cellStyle name="20% - Accent4 4 3 2 3 3 5" xfId="30709"/>
    <cellStyle name="20% - Accent4 4 3 2 3 3 6" xfId="30710"/>
    <cellStyle name="20% - Accent4 4 3 2 3 4" xfId="30711"/>
    <cellStyle name="20% - Accent4 4 3 2 3 4 2" xfId="30712"/>
    <cellStyle name="20% - Accent4 4 3 2 3 4 2 2" xfId="30713"/>
    <cellStyle name="20% - Accent4 4 3 2 3 4 2 3" xfId="30714"/>
    <cellStyle name="20% - Accent4 4 3 2 3 4 3" xfId="30715"/>
    <cellStyle name="20% - Accent4 4 3 2 3 4 3 2" xfId="30716"/>
    <cellStyle name="20% - Accent4 4 3 2 3 4 4" xfId="30717"/>
    <cellStyle name="20% - Accent4 4 3 2 3 4 5" xfId="30718"/>
    <cellStyle name="20% - Accent4 4 3 2 3 5" xfId="30719"/>
    <cellStyle name="20% - Accent4 4 3 2 3 5 2" xfId="30720"/>
    <cellStyle name="20% - Accent4 4 3 2 3 5 3" xfId="30721"/>
    <cellStyle name="20% - Accent4 4 3 2 3 6" xfId="30722"/>
    <cellStyle name="20% - Accent4 4 3 2 3 6 2" xfId="30723"/>
    <cellStyle name="20% - Accent4 4 3 2 3 6 3" xfId="30724"/>
    <cellStyle name="20% - Accent4 4 3 2 3 7" xfId="30725"/>
    <cellStyle name="20% - Accent4 4 3 2 3 7 2" xfId="30726"/>
    <cellStyle name="20% - Accent4 4 3 2 3 8" xfId="30727"/>
    <cellStyle name="20% - Accent4 4 3 2 3 9" xfId="30728"/>
    <cellStyle name="20% - Accent4 4 3 2 3_SCH J-3" xfId="2117"/>
    <cellStyle name="20% - Accent4 4 3 2 4" xfId="2118"/>
    <cellStyle name="20% - Accent4 4 3 2 4 2" xfId="30729"/>
    <cellStyle name="20% - Accent4 4 3 2 4 2 2" xfId="30730"/>
    <cellStyle name="20% - Accent4 4 3 2 4 2 2 2" xfId="30731"/>
    <cellStyle name="20% - Accent4 4 3 2 4 2 2 3" xfId="30732"/>
    <cellStyle name="20% - Accent4 4 3 2 4 2 3" xfId="30733"/>
    <cellStyle name="20% - Accent4 4 3 2 4 2 3 2" xfId="30734"/>
    <cellStyle name="20% - Accent4 4 3 2 4 2 3 3" xfId="30735"/>
    <cellStyle name="20% - Accent4 4 3 2 4 2 4" xfId="30736"/>
    <cellStyle name="20% - Accent4 4 3 2 4 2 4 2" xfId="30737"/>
    <cellStyle name="20% - Accent4 4 3 2 4 2 5" xfId="30738"/>
    <cellStyle name="20% - Accent4 4 3 2 4 2 6" xfId="30739"/>
    <cellStyle name="20% - Accent4 4 3 2 4 3" xfId="30740"/>
    <cellStyle name="20% - Accent4 4 3 2 4 3 2" xfId="30741"/>
    <cellStyle name="20% - Accent4 4 3 2 4 3 2 2" xfId="30742"/>
    <cellStyle name="20% - Accent4 4 3 2 4 3 2 3" xfId="30743"/>
    <cellStyle name="20% - Accent4 4 3 2 4 3 3" xfId="30744"/>
    <cellStyle name="20% - Accent4 4 3 2 4 3 3 2" xfId="30745"/>
    <cellStyle name="20% - Accent4 4 3 2 4 3 3 3" xfId="30746"/>
    <cellStyle name="20% - Accent4 4 3 2 4 3 4" xfId="30747"/>
    <cellStyle name="20% - Accent4 4 3 2 4 3 4 2" xfId="30748"/>
    <cellStyle name="20% - Accent4 4 3 2 4 3 5" xfId="30749"/>
    <cellStyle name="20% - Accent4 4 3 2 4 3 6" xfId="30750"/>
    <cellStyle name="20% - Accent4 4 3 2 4 4" xfId="30751"/>
    <cellStyle name="20% - Accent4 4 3 2 4 4 2" xfId="30752"/>
    <cellStyle name="20% - Accent4 4 3 2 4 4 2 2" xfId="30753"/>
    <cellStyle name="20% - Accent4 4 3 2 4 4 2 3" xfId="30754"/>
    <cellStyle name="20% - Accent4 4 3 2 4 4 3" xfId="30755"/>
    <cellStyle name="20% - Accent4 4 3 2 4 4 3 2" xfId="30756"/>
    <cellStyle name="20% - Accent4 4 3 2 4 4 4" xfId="30757"/>
    <cellStyle name="20% - Accent4 4 3 2 4 4 5" xfId="30758"/>
    <cellStyle name="20% - Accent4 4 3 2 4 5" xfId="30759"/>
    <cellStyle name="20% - Accent4 4 3 2 4 5 2" xfId="30760"/>
    <cellStyle name="20% - Accent4 4 3 2 4 5 3" xfId="30761"/>
    <cellStyle name="20% - Accent4 4 3 2 4 6" xfId="30762"/>
    <cellStyle name="20% - Accent4 4 3 2 4 6 2" xfId="30763"/>
    <cellStyle name="20% - Accent4 4 3 2 4 6 3" xfId="30764"/>
    <cellStyle name="20% - Accent4 4 3 2 4 7" xfId="30765"/>
    <cellStyle name="20% - Accent4 4 3 2 4 7 2" xfId="30766"/>
    <cellStyle name="20% - Accent4 4 3 2 4 8" xfId="30767"/>
    <cellStyle name="20% - Accent4 4 3 2 4 9" xfId="30768"/>
    <cellStyle name="20% - Accent4 4 3 2 5" xfId="2119"/>
    <cellStyle name="20% - Accent4 4 3 2 5 2" xfId="30769"/>
    <cellStyle name="20% - Accent4 4 3 2 5 2 2" xfId="30770"/>
    <cellStyle name="20% - Accent4 4 3 2 5 2 3" xfId="30771"/>
    <cellStyle name="20% - Accent4 4 3 2 5 3" xfId="30772"/>
    <cellStyle name="20% - Accent4 4 3 2 5 3 2" xfId="30773"/>
    <cellStyle name="20% - Accent4 4 3 2 5 3 3" xfId="30774"/>
    <cellStyle name="20% - Accent4 4 3 2 5 4" xfId="30775"/>
    <cellStyle name="20% - Accent4 4 3 2 5 4 2" xfId="30776"/>
    <cellStyle name="20% - Accent4 4 3 2 5 5" xfId="30777"/>
    <cellStyle name="20% - Accent4 4 3 2 5 6" xfId="30778"/>
    <cellStyle name="20% - Accent4 4 3 2 6" xfId="2120"/>
    <cellStyle name="20% - Accent4 4 3 2 6 2" xfId="30779"/>
    <cellStyle name="20% - Accent4 4 3 2 6 2 2" xfId="30780"/>
    <cellStyle name="20% - Accent4 4 3 2 6 2 3" xfId="30781"/>
    <cellStyle name="20% - Accent4 4 3 2 6 3" xfId="30782"/>
    <cellStyle name="20% - Accent4 4 3 2 6 3 2" xfId="30783"/>
    <cellStyle name="20% - Accent4 4 3 2 6 3 3" xfId="30784"/>
    <cellStyle name="20% - Accent4 4 3 2 6 4" xfId="30785"/>
    <cellStyle name="20% - Accent4 4 3 2 6 4 2" xfId="30786"/>
    <cellStyle name="20% - Accent4 4 3 2 6 5" xfId="30787"/>
    <cellStyle name="20% - Accent4 4 3 2 6 6" xfId="30788"/>
    <cellStyle name="20% - Accent4 4 3 2 7" xfId="30789"/>
    <cellStyle name="20% - Accent4 4 3 2 7 2" xfId="30790"/>
    <cellStyle name="20% - Accent4 4 3 2 7 2 2" xfId="30791"/>
    <cellStyle name="20% - Accent4 4 3 2 7 2 3" xfId="30792"/>
    <cellStyle name="20% - Accent4 4 3 2 7 3" xfId="30793"/>
    <cellStyle name="20% - Accent4 4 3 2 7 3 2" xfId="30794"/>
    <cellStyle name="20% - Accent4 4 3 2 7 4" xfId="30795"/>
    <cellStyle name="20% - Accent4 4 3 2 7 5" xfId="30796"/>
    <cellStyle name="20% - Accent4 4 3 2 8" xfId="30797"/>
    <cellStyle name="20% - Accent4 4 3 2 8 2" xfId="30798"/>
    <cellStyle name="20% - Accent4 4 3 2 8 3" xfId="30799"/>
    <cellStyle name="20% - Accent4 4 3 2 9" xfId="30800"/>
    <cellStyle name="20% - Accent4 4 3 2 9 2" xfId="30801"/>
    <cellStyle name="20% - Accent4 4 3 2 9 3" xfId="30802"/>
    <cellStyle name="20% - Accent4 4 3 2_SCH J-3" xfId="2121"/>
    <cellStyle name="20% - Accent4 4 3 3" xfId="2122"/>
    <cellStyle name="20% - Accent4 4 3 3 10" xfId="30803"/>
    <cellStyle name="20% - Accent4 4 3 3 2" xfId="2123"/>
    <cellStyle name="20% - Accent4 4 3 3 2 2" xfId="2124"/>
    <cellStyle name="20% - Accent4 4 3 3 2 2 2" xfId="30804"/>
    <cellStyle name="20% - Accent4 4 3 3 2 2 2 2" xfId="30805"/>
    <cellStyle name="20% - Accent4 4 3 3 2 2 2 3" xfId="30806"/>
    <cellStyle name="20% - Accent4 4 3 3 2 2 3" xfId="30807"/>
    <cellStyle name="20% - Accent4 4 3 3 2 2 3 2" xfId="30808"/>
    <cellStyle name="20% - Accent4 4 3 3 2 2 3 3" xfId="30809"/>
    <cellStyle name="20% - Accent4 4 3 3 2 2 4" xfId="30810"/>
    <cellStyle name="20% - Accent4 4 3 3 2 2 4 2" xfId="30811"/>
    <cellStyle name="20% - Accent4 4 3 3 2 2 5" xfId="30812"/>
    <cellStyle name="20% - Accent4 4 3 3 2 2 6" xfId="30813"/>
    <cellStyle name="20% - Accent4 4 3 3 2 3" xfId="2125"/>
    <cellStyle name="20% - Accent4 4 3 3 2 3 2" xfId="30814"/>
    <cellStyle name="20% - Accent4 4 3 3 2 3 2 2" xfId="30815"/>
    <cellStyle name="20% - Accent4 4 3 3 2 3 2 3" xfId="30816"/>
    <cellStyle name="20% - Accent4 4 3 3 2 3 3" xfId="30817"/>
    <cellStyle name="20% - Accent4 4 3 3 2 3 3 2" xfId="30818"/>
    <cellStyle name="20% - Accent4 4 3 3 2 3 3 3" xfId="30819"/>
    <cellStyle name="20% - Accent4 4 3 3 2 3 4" xfId="30820"/>
    <cellStyle name="20% - Accent4 4 3 3 2 3 4 2" xfId="30821"/>
    <cellStyle name="20% - Accent4 4 3 3 2 3 5" xfId="30822"/>
    <cellStyle name="20% - Accent4 4 3 3 2 3 6" xfId="30823"/>
    <cellStyle name="20% - Accent4 4 3 3 2 4" xfId="30824"/>
    <cellStyle name="20% - Accent4 4 3 3 2 4 2" xfId="30825"/>
    <cellStyle name="20% - Accent4 4 3 3 2 4 2 2" xfId="30826"/>
    <cellStyle name="20% - Accent4 4 3 3 2 4 2 3" xfId="30827"/>
    <cellStyle name="20% - Accent4 4 3 3 2 4 3" xfId="30828"/>
    <cellStyle name="20% - Accent4 4 3 3 2 4 3 2" xfId="30829"/>
    <cellStyle name="20% - Accent4 4 3 3 2 4 4" xfId="30830"/>
    <cellStyle name="20% - Accent4 4 3 3 2 4 5" xfId="30831"/>
    <cellStyle name="20% - Accent4 4 3 3 2 5" xfId="30832"/>
    <cellStyle name="20% - Accent4 4 3 3 2 5 2" xfId="30833"/>
    <cellStyle name="20% - Accent4 4 3 3 2 5 3" xfId="30834"/>
    <cellStyle name="20% - Accent4 4 3 3 2 6" xfId="30835"/>
    <cellStyle name="20% - Accent4 4 3 3 2 6 2" xfId="30836"/>
    <cellStyle name="20% - Accent4 4 3 3 2 6 3" xfId="30837"/>
    <cellStyle name="20% - Accent4 4 3 3 2 7" xfId="30838"/>
    <cellStyle name="20% - Accent4 4 3 3 2 7 2" xfId="30839"/>
    <cellStyle name="20% - Accent4 4 3 3 2 8" xfId="30840"/>
    <cellStyle name="20% - Accent4 4 3 3 2 9" xfId="30841"/>
    <cellStyle name="20% - Accent4 4 3 3 2_SCH J-3" xfId="2126"/>
    <cellStyle name="20% - Accent4 4 3 3 3" xfId="2127"/>
    <cellStyle name="20% - Accent4 4 3 3 3 2" xfId="30842"/>
    <cellStyle name="20% - Accent4 4 3 3 3 2 2" xfId="30843"/>
    <cellStyle name="20% - Accent4 4 3 3 3 2 3" xfId="30844"/>
    <cellStyle name="20% - Accent4 4 3 3 3 3" xfId="30845"/>
    <cellStyle name="20% - Accent4 4 3 3 3 3 2" xfId="30846"/>
    <cellStyle name="20% - Accent4 4 3 3 3 3 3" xfId="30847"/>
    <cellStyle name="20% - Accent4 4 3 3 3 4" xfId="30848"/>
    <cellStyle name="20% - Accent4 4 3 3 3 4 2" xfId="30849"/>
    <cellStyle name="20% - Accent4 4 3 3 3 5" xfId="30850"/>
    <cellStyle name="20% - Accent4 4 3 3 3 6" xfId="30851"/>
    <cellStyle name="20% - Accent4 4 3 3 4" xfId="2128"/>
    <cellStyle name="20% - Accent4 4 3 3 4 2" xfId="30852"/>
    <cellStyle name="20% - Accent4 4 3 3 4 2 2" xfId="30853"/>
    <cellStyle name="20% - Accent4 4 3 3 4 2 3" xfId="30854"/>
    <cellStyle name="20% - Accent4 4 3 3 4 3" xfId="30855"/>
    <cellStyle name="20% - Accent4 4 3 3 4 3 2" xfId="30856"/>
    <cellStyle name="20% - Accent4 4 3 3 4 3 3" xfId="30857"/>
    <cellStyle name="20% - Accent4 4 3 3 4 4" xfId="30858"/>
    <cellStyle name="20% - Accent4 4 3 3 4 4 2" xfId="30859"/>
    <cellStyle name="20% - Accent4 4 3 3 4 5" xfId="30860"/>
    <cellStyle name="20% - Accent4 4 3 3 4 6" xfId="30861"/>
    <cellStyle name="20% - Accent4 4 3 3 5" xfId="2129"/>
    <cellStyle name="20% - Accent4 4 3 3 5 2" xfId="30862"/>
    <cellStyle name="20% - Accent4 4 3 3 5 2 2" xfId="30863"/>
    <cellStyle name="20% - Accent4 4 3 3 5 2 3" xfId="30864"/>
    <cellStyle name="20% - Accent4 4 3 3 5 3" xfId="30865"/>
    <cellStyle name="20% - Accent4 4 3 3 5 3 2" xfId="30866"/>
    <cellStyle name="20% - Accent4 4 3 3 5 4" xfId="30867"/>
    <cellStyle name="20% - Accent4 4 3 3 5 5" xfId="30868"/>
    <cellStyle name="20% - Accent4 4 3 3 6" xfId="30869"/>
    <cellStyle name="20% - Accent4 4 3 3 6 2" xfId="30870"/>
    <cellStyle name="20% - Accent4 4 3 3 6 3" xfId="30871"/>
    <cellStyle name="20% - Accent4 4 3 3 7" xfId="30872"/>
    <cellStyle name="20% - Accent4 4 3 3 7 2" xfId="30873"/>
    <cellStyle name="20% - Accent4 4 3 3 7 3" xfId="30874"/>
    <cellStyle name="20% - Accent4 4 3 3 8" xfId="30875"/>
    <cellStyle name="20% - Accent4 4 3 3 8 2" xfId="30876"/>
    <cellStyle name="20% - Accent4 4 3 3 9" xfId="30877"/>
    <cellStyle name="20% - Accent4 4 3 3_SCH J-3" xfId="2130"/>
    <cellStyle name="20% - Accent4 4 3 4" xfId="2131"/>
    <cellStyle name="20% - Accent4 4 3 4 2" xfId="2132"/>
    <cellStyle name="20% - Accent4 4 3 4 2 2" xfId="30878"/>
    <cellStyle name="20% - Accent4 4 3 4 2 2 2" xfId="30879"/>
    <cellStyle name="20% - Accent4 4 3 4 2 2 3" xfId="30880"/>
    <cellStyle name="20% - Accent4 4 3 4 2 3" xfId="30881"/>
    <cellStyle name="20% - Accent4 4 3 4 2 3 2" xfId="30882"/>
    <cellStyle name="20% - Accent4 4 3 4 2 3 3" xfId="30883"/>
    <cellStyle name="20% - Accent4 4 3 4 2 4" xfId="30884"/>
    <cellStyle name="20% - Accent4 4 3 4 2 4 2" xfId="30885"/>
    <cellStyle name="20% - Accent4 4 3 4 2 5" xfId="30886"/>
    <cellStyle name="20% - Accent4 4 3 4 2 6" xfId="30887"/>
    <cellStyle name="20% - Accent4 4 3 4 3" xfId="2133"/>
    <cellStyle name="20% - Accent4 4 3 4 3 2" xfId="30888"/>
    <cellStyle name="20% - Accent4 4 3 4 3 2 2" xfId="30889"/>
    <cellStyle name="20% - Accent4 4 3 4 3 2 3" xfId="30890"/>
    <cellStyle name="20% - Accent4 4 3 4 3 3" xfId="30891"/>
    <cellStyle name="20% - Accent4 4 3 4 3 3 2" xfId="30892"/>
    <cellStyle name="20% - Accent4 4 3 4 3 3 3" xfId="30893"/>
    <cellStyle name="20% - Accent4 4 3 4 3 4" xfId="30894"/>
    <cellStyle name="20% - Accent4 4 3 4 3 4 2" xfId="30895"/>
    <cellStyle name="20% - Accent4 4 3 4 3 5" xfId="30896"/>
    <cellStyle name="20% - Accent4 4 3 4 3 6" xfId="30897"/>
    <cellStyle name="20% - Accent4 4 3 4 4" xfId="2134"/>
    <cellStyle name="20% - Accent4 4 3 4 4 2" xfId="30898"/>
    <cellStyle name="20% - Accent4 4 3 4 4 2 2" xfId="30899"/>
    <cellStyle name="20% - Accent4 4 3 4 4 2 3" xfId="30900"/>
    <cellStyle name="20% - Accent4 4 3 4 4 3" xfId="30901"/>
    <cellStyle name="20% - Accent4 4 3 4 4 3 2" xfId="30902"/>
    <cellStyle name="20% - Accent4 4 3 4 4 4" xfId="30903"/>
    <cellStyle name="20% - Accent4 4 3 4 4 5" xfId="30904"/>
    <cellStyle name="20% - Accent4 4 3 4 5" xfId="30905"/>
    <cellStyle name="20% - Accent4 4 3 4 5 2" xfId="30906"/>
    <cellStyle name="20% - Accent4 4 3 4 5 3" xfId="30907"/>
    <cellStyle name="20% - Accent4 4 3 4 6" xfId="30908"/>
    <cellStyle name="20% - Accent4 4 3 4 6 2" xfId="30909"/>
    <cellStyle name="20% - Accent4 4 3 4 6 3" xfId="30910"/>
    <cellStyle name="20% - Accent4 4 3 4 7" xfId="30911"/>
    <cellStyle name="20% - Accent4 4 3 4 7 2" xfId="30912"/>
    <cellStyle name="20% - Accent4 4 3 4 8" xfId="30913"/>
    <cellStyle name="20% - Accent4 4 3 4 9" xfId="30914"/>
    <cellStyle name="20% - Accent4 4 3 4_SCH J-3" xfId="2135"/>
    <cellStyle name="20% - Accent4 4 3 5" xfId="2136"/>
    <cellStyle name="20% - Accent4 4 3 5 2" xfId="2137"/>
    <cellStyle name="20% - Accent4 4 3 5 2 2" xfId="30915"/>
    <cellStyle name="20% - Accent4 4 3 5 2 2 2" xfId="30916"/>
    <cellStyle name="20% - Accent4 4 3 5 2 2 3" xfId="30917"/>
    <cellStyle name="20% - Accent4 4 3 5 2 3" xfId="30918"/>
    <cellStyle name="20% - Accent4 4 3 5 2 3 2" xfId="30919"/>
    <cellStyle name="20% - Accent4 4 3 5 2 3 3" xfId="30920"/>
    <cellStyle name="20% - Accent4 4 3 5 2 4" xfId="30921"/>
    <cellStyle name="20% - Accent4 4 3 5 2 4 2" xfId="30922"/>
    <cellStyle name="20% - Accent4 4 3 5 2 5" xfId="30923"/>
    <cellStyle name="20% - Accent4 4 3 5 2 6" xfId="30924"/>
    <cellStyle name="20% - Accent4 4 3 5 3" xfId="30925"/>
    <cellStyle name="20% - Accent4 4 3 5 3 2" xfId="30926"/>
    <cellStyle name="20% - Accent4 4 3 5 3 2 2" xfId="30927"/>
    <cellStyle name="20% - Accent4 4 3 5 3 2 3" xfId="30928"/>
    <cellStyle name="20% - Accent4 4 3 5 3 3" xfId="30929"/>
    <cellStyle name="20% - Accent4 4 3 5 3 3 2" xfId="30930"/>
    <cellStyle name="20% - Accent4 4 3 5 3 3 3" xfId="30931"/>
    <cellStyle name="20% - Accent4 4 3 5 3 4" xfId="30932"/>
    <cellStyle name="20% - Accent4 4 3 5 3 4 2" xfId="30933"/>
    <cellStyle name="20% - Accent4 4 3 5 3 5" xfId="30934"/>
    <cellStyle name="20% - Accent4 4 3 5 3 6" xfId="30935"/>
    <cellStyle name="20% - Accent4 4 3 5 4" xfId="30936"/>
    <cellStyle name="20% - Accent4 4 3 5 4 2" xfId="30937"/>
    <cellStyle name="20% - Accent4 4 3 5 4 2 2" xfId="30938"/>
    <cellStyle name="20% - Accent4 4 3 5 4 2 3" xfId="30939"/>
    <cellStyle name="20% - Accent4 4 3 5 4 3" xfId="30940"/>
    <cellStyle name="20% - Accent4 4 3 5 4 3 2" xfId="30941"/>
    <cellStyle name="20% - Accent4 4 3 5 4 4" xfId="30942"/>
    <cellStyle name="20% - Accent4 4 3 5 4 5" xfId="30943"/>
    <cellStyle name="20% - Accent4 4 3 5 5" xfId="30944"/>
    <cellStyle name="20% - Accent4 4 3 5 5 2" xfId="30945"/>
    <cellStyle name="20% - Accent4 4 3 5 5 3" xfId="30946"/>
    <cellStyle name="20% - Accent4 4 3 5 6" xfId="30947"/>
    <cellStyle name="20% - Accent4 4 3 5 6 2" xfId="30948"/>
    <cellStyle name="20% - Accent4 4 3 5 6 3" xfId="30949"/>
    <cellStyle name="20% - Accent4 4 3 5 7" xfId="30950"/>
    <cellStyle name="20% - Accent4 4 3 5 7 2" xfId="30951"/>
    <cellStyle name="20% - Accent4 4 3 5 8" xfId="30952"/>
    <cellStyle name="20% - Accent4 4 3 5 9" xfId="30953"/>
    <cellStyle name="20% - Accent4 4 3 5_SCH J-3" xfId="2138"/>
    <cellStyle name="20% - Accent4 4 3 6" xfId="2139"/>
    <cellStyle name="20% - Accent4 4 3 6 2" xfId="30954"/>
    <cellStyle name="20% - Accent4 4 3 6 2 2" xfId="30955"/>
    <cellStyle name="20% - Accent4 4 3 6 2 3" xfId="30956"/>
    <cellStyle name="20% - Accent4 4 3 6 3" xfId="30957"/>
    <cellStyle name="20% - Accent4 4 3 6 3 2" xfId="30958"/>
    <cellStyle name="20% - Accent4 4 3 6 3 3" xfId="30959"/>
    <cellStyle name="20% - Accent4 4 3 6 4" xfId="30960"/>
    <cellStyle name="20% - Accent4 4 3 6 4 2" xfId="30961"/>
    <cellStyle name="20% - Accent4 4 3 6 5" xfId="30962"/>
    <cellStyle name="20% - Accent4 4 3 6 6" xfId="30963"/>
    <cellStyle name="20% - Accent4 4 3 7" xfId="2140"/>
    <cellStyle name="20% - Accent4 4 3 7 2" xfId="30964"/>
    <cellStyle name="20% - Accent4 4 3 7 2 2" xfId="30965"/>
    <cellStyle name="20% - Accent4 4 3 7 2 3" xfId="30966"/>
    <cellStyle name="20% - Accent4 4 3 7 3" xfId="30967"/>
    <cellStyle name="20% - Accent4 4 3 7 3 2" xfId="30968"/>
    <cellStyle name="20% - Accent4 4 3 7 3 3" xfId="30969"/>
    <cellStyle name="20% - Accent4 4 3 7 4" xfId="30970"/>
    <cellStyle name="20% - Accent4 4 3 7 4 2" xfId="30971"/>
    <cellStyle name="20% - Accent4 4 3 7 5" xfId="30972"/>
    <cellStyle name="20% - Accent4 4 3 7 6" xfId="30973"/>
    <cellStyle name="20% - Accent4 4 3 8" xfId="2141"/>
    <cellStyle name="20% - Accent4 4 3 8 2" xfId="30974"/>
    <cellStyle name="20% - Accent4 4 3 8 2 2" xfId="30975"/>
    <cellStyle name="20% - Accent4 4 3 8 2 3" xfId="30976"/>
    <cellStyle name="20% - Accent4 4 3 8 3" xfId="30977"/>
    <cellStyle name="20% - Accent4 4 3 8 3 2" xfId="30978"/>
    <cellStyle name="20% - Accent4 4 3 8 4" xfId="30979"/>
    <cellStyle name="20% - Accent4 4 3 8 5" xfId="30980"/>
    <cellStyle name="20% - Accent4 4 3 9" xfId="2142"/>
    <cellStyle name="20% - Accent4 4 3 9 2" xfId="30981"/>
    <cellStyle name="20% - Accent4 4 3 9 3" xfId="30982"/>
    <cellStyle name="20% - Accent4 4 3_SCH J-3" xfId="2143"/>
    <cellStyle name="20% - Accent4 4 4" xfId="2144"/>
    <cellStyle name="20% - Accent4 4 4 10" xfId="30983"/>
    <cellStyle name="20% - Accent4 4 4 10 2" xfId="30984"/>
    <cellStyle name="20% - Accent4 4 4 11" xfId="30985"/>
    <cellStyle name="20% - Accent4 4 4 12" xfId="30986"/>
    <cellStyle name="20% - Accent4 4 4 2" xfId="2145"/>
    <cellStyle name="20% - Accent4 4 4 2 10" xfId="30987"/>
    <cellStyle name="20% - Accent4 4 4 2 2" xfId="2146"/>
    <cellStyle name="20% - Accent4 4 4 2 2 2" xfId="2147"/>
    <cellStyle name="20% - Accent4 4 4 2 2 2 2" xfId="2148"/>
    <cellStyle name="20% - Accent4 4 4 2 2 2 2 2" xfId="30988"/>
    <cellStyle name="20% - Accent4 4 4 2 2 2 2 3" xfId="30989"/>
    <cellStyle name="20% - Accent4 4 4 2 2 2 3" xfId="30990"/>
    <cellStyle name="20% - Accent4 4 4 2 2 2 3 2" xfId="30991"/>
    <cellStyle name="20% - Accent4 4 4 2 2 2 3 3" xfId="30992"/>
    <cellStyle name="20% - Accent4 4 4 2 2 2 4" xfId="30993"/>
    <cellStyle name="20% - Accent4 4 4 2 2 2 4 2" xfId="30994"/>
    <cellStyle name="20% - Accent4 4 4 2 2 2 5" xfId="30995"/>
    <cellStyle name="20% - Accent4 4 4 2 2 2 6" xfId="30996"/>
    <cellStyle name="20% - Accent4 4 4 2 2 2_SCH J-3" xfId="2149"/>
    <cellStyle name="20% - Accent4 4 4 2 2 3" xfId="2150"/>
    <cellStyle name="20% - Accent4 4 4 2 2 3 2" xfId="30997"/>
    <cellStyle name="20% - Accent4 4 4 2 2 3 2 2" xfId="30998"/>
    <cellStyle name="20% - Accent4 4 4 2 2 3 2 3" xfId="30999"/>
    <cellStyle name="20% - Accent4 4 4 2 2 3 3" xfId="31000"/>
    <cellStyle name="20% - Accent4 4 4 2 2 3 3 2" xfId="31001"/>
    <cellStyle name="20% - Accent4 4 4 2 2 3 3 3" xfId="31002"/>
    <cellStyle name="20% - Accent4 4 4 2 2 3 4" xfId="31003"/>
    <cellStyle name="20% - Accent4 4 4 2 2 3 4 2" xfId="31004"/>
    <cellStyle name="20% - Accent4 4 4 2 2 3 5" xfId="31005"/>
    <cellStyle name="20% - Accent4 4 4 2 2 3 6" xfId="31006"/>
    <cellStyle name="20% - Accent4 4 4 2 2 4" xfId="2151"/>
    <cellStyle name="20% - Accent4 4 4 2 2 4 2" xfId="31007"/>
    <cellStyle name="20% - Accent4 4 4 2 2 4 2 2" xfId="31008"/>
    <cellStyle name="20% - Accent4 4 4 2 2 4 2 3" xfId="31009"/>
    <cellStyle name="20% - Accent4 4 4 2 2 4 3" xfId="31010"/>
    <cellStyle name="20% - Accent4 4 4 2 2 4 3 2" xfId="31011"/>
    <cellStyle name="20% - Accent4 4 4 2 2 4 4" xfId="31012"/>
    <cellStyle name="20% - Accent4 4 4 2 2 4 5" xfId="31013"/>
    <cellStyle name="20% - Accent4 4 4 2 2 5" xfId="31014"/>
    <cellStyle name="20% - Accent4 4 4 2 2 5 2" xfId="31015"/>
    <cellStyle name="20% - Accent4 4 4 2 2 5 3" xfId="31016"/>
    <cellStyle name="20% - Accent4 4 4 2 2 6" xfId="31017"/>
    <cellStyle name="20% - Accent4 4 4 2 2 6 2" xfId="31018"/>
    <cellStyle name="20% - Accent4 4 4 2 2 6 3" xfId="31019"/>
    <cellStyle name="20% - Accent4 4 4 2 2 7" xfId="31020"/>
    <cellStyle name="20% - Accent4 4 4 2 2 7 2" xfId="31021"/>
    <cellStyle name="20% - Accent4 4 4 2 2 8" xfId="31022"/>
    <cellStyle name="20% - Accent4 4 4 2 2 9" xfId="31023"/>
    <cellStyle name="20% - Accent4 4 4 2 2_SCH J-3" xfId="2152"/>
    <cellStyle name="20% - Accent4 4 4 2 3" xfId="2153"/>
    <cellStyle name="20% - Accent4 4 4 2 3 2" xfId="2154"/>
    <cellStyle name="20% - Accent4 4 4 2 3 2 2" xfId="31024"/>
    <cellStyle name="20% - Accent4 4 4 2 3 2 3" xfId="31025"/>
    <cellStyle name="20% - Accent4 4 4 2 3 3" xfId="31026"/>
    <cellStyle name="20% - Accent4 4 4 2 3 3 2" xfId="31027"/>
    <cellStyle name="20% - Accent4 4 4 2 3 3 3" xfId="31028"/>
    <cellStyle name="20% - Accent4 4 4 2 3 4" xfId="31029"/>
    <cellStyle name="20% - Accent4 4 4 2 3 4 2" xfId="31030"/>
    <cellStyle name="20% - Accent4 4 4 2 3 5" xfId="31031"/>
    <cellStyle name="20% - Accent4 4 4 2 3 6" xfId="31032"/>
    <cellStyle name="20% - Accent4 4 4 2 3_SCH J-3" xfId="2155"/>
    <cellStyle name="20% - Accent4 4 4 2 4" xfId="2156"/>
    <cellStyle name="20% - Accent4 4 4 2 4 2" xfId="31033"/>
    <cellStyle name="20% - Accent4 4 4 2 4 2 2" xfId="31034"/>
    <cellStyle name="20% - Accent4 4 4 2 4 2 3" xfId="31035"/>
    <cellStyle name="20% - Accent4 4 4 2 4 3" xfId="31036"/>
    <cellStyle name="20% - Accent4 4 4 2 4 3 2" xfId="31037"/>
    <cellStyle name="20% - Accent4 4 4 2 4 3 3" xfId="31038"/>
    <cellStyle name="20% - Accent4 4 4 2 4 4" xfId="31039"/>
    <cellStyle name="20% - Accent4 4 4 2 4 4 2" xfId="31040"/>
    <cellStyle name="20% - Accent4 4 4 2 4 5" xfId="31041"/>
    <cellStyle name="20% - Accent4 4 4 2 4 6" xfId="31042"/>
    <cellStyle name="20% - Accent4 4 4 2 5" xfId="2157"/>
    <cellStyle name="20% - Accent4 4 4 2 5 2" xfId="31043"/>
    <cellStyle name="20% - Accent4 4 4 2 5 2 2" xfId="31044"/>
    <cellStyle name="20% - Accent4 4 4 2 5 2 3" xfId="31045"/>
    <cellStyle name="20% - Accent4 4 4 2 5 3" xfId="31046"/>
    <cellStyle name="20% - Accent4 4 4 2 5 3 2" xfId="31047"/>
    <cellStyle name="20% - Accent4 4 4 2 5 4" xfId="31048"/>
    <cellStyle name="20% - Accent4 4 4 2 5 5" xfId="31049"/>
    <cellStyle name="20% - Accent4 4 4 2 6" xfId="31050"/>
    <cellStyle name="20% - Accent4 4 4 2 6 2" xfId="31051"/>
    <cellStyle name="20% - Accent4 4 4 2 6 3" xfId="31052"/>
    <cellStyle name="20% - Accent4 4 4 2 7" xfId="31053"/>
    <cellStyle name="20% - Accent4 4 4 2 7 2" xfId="31054"/>
    <cellStyle name="20% - Accent4 4 4 2 7 3" xfId="31055"/>
    <cellStyle name="20% - Accent4 4 4 2 8" xfId="31056"/>
    <cellStyle name="20% - Accent4 4 4 2 8 2" xfId="31057"/>
    <cellStyle name="20% - Accent4 4 4 2 9" xfId="31058"/>
    <cellStyle name="20% - Accent4 4 4 2_SCH J-3" xfId="2158"/>
    <cellStyle name="20% - Accent4 4 4 3" xfId="2159"/>
    <cellStyle name="20% - Accent4 4 4 3 2" xfId="2160"/>
    <cellStyle name="20% - Accent4 4 4 3 2 2" xfId="2161"/>
    <cellStyle name="20% - Accent4 4 4 3 2 2 2" xfId="31059"/>
    <cellStyle name="20% - Accent4 4 4 3 2 2 3" xfId="31060"/>
    <cellStyle name="20% - Accent4 4 4 3 2 3" xfId="31061"/>
    <cellStyle name="20% - Accent4 4 4 3 2 3 2" xfId="31062"/>
    <cellStyle name="20% - Accent4 4 4 3 2 3 3" xfId="31063"/>
    <cellStyle name="20% - Accent4 4 4 3 2 4" xfId="31064"/>
    <cellStyle name="20% - Accent4 4 4 3 2 4 2" xfId="31065"/>
    <cellStyle name="20% - Accent4 4 4 3 2 5" xfId="31066"/>
    <cellStyle name="20% - Accent4 4 4 3 2 6" xfId="31067"/>
    <cellStyle name="20% - Accent4 4 4 3 2_SCH J-3" xfId="2162"/>
    <cellStyle name="20% - Accent4 4 4 3 3" xfId="2163"/>
    <cellStyle name="20% - Accent4 4 4 3 3 2" xfId="31068"/>
    <cellStyle name="20% - Accent4 4 4 3 3 2 2" xfId="31069"/>
    <cellStyle name="20% - Accent4 4 4 3 3 2 3" xfId="31070"/>
    <cellStyle name="20% - Accent4 4 4 3 3 3" xfId="31071"/>
    <cellStyle name="20% - Accent4 4 4 3 3 3 2" xfId="31072"/>
    <cellStyle name="20% - Accent4 4 4 3 3 3 3" xfId="31073"/>
    <cellStyle name="20% - Accent4 4 4 3 3 4" xfId="31074"/>
    <cellStyle name="20% - Accent4 4 4 3 3 4 2" xfId="31075"/>
    <cellStyle name="20% - Accent4 4 4 3 3 5" xfId="31076"/>
    <cellStyle name="20% - Accent4 4 4 3 3 6" xfId="31077"/>
    <cellStyle name="20% - Accent4 4 4 3 4" xfId="2164"/>
    <cellStyle name="20% - Accent4 4 4 3 4 2" xfId="31078"/>
    <cellStyle name="20% - Accent4 4 4 3 4 2 2" xfId="31079"/>
    <cellStyle name="20% - Accent4 4 4 3 4 2 3" xfId="31080"/>
    <cellStyle name="20% - Accent4 4 4 3 4 3" xfId="31081"/>
    <cellStyle name="20% - Accent4 4 4 3 4 3 2" xfId="31082"/>
    <cellStyle name="20% - Accent4 4 4 3 4 4" xfId="31083"/>
    <cellStyle name="20% - Accent4 4 4 3 4 5" xfId="31084"/>
    <cellStyle name="20% - Accent4 4 4 3 5" xfId="31085"/>
    <cellStyle name="20% - Accent4 4 4 3 5 2" xfId="31086"/>
    <cellStyle name="20% - Accent4 4 4 3 5 3" xfId="31087"/>
    <cellStyle name="20% - Accent4 4 4 3 6" xfId="31088"/>
    <cellStyle name="20% - Accent4 4 4 3 6 2" xfId="31089"/>
    <cellStyle name="20% - Accent4 4 4 3 6 3" xfId="31090"/>
    <cellStyle name="20% - Accent4 4 4 3 7" xfId="31091"/>
    <cellStyle name="20% - Accent4 4 4 3 7 2" xfId="31092"/>
    <cellStyle name="20% - Accent4 4 4 3 8" xfId="31093"/>
    <cellStyle name="20% - Accent4 4 4 3 9" xfId="31094"/>
    <cellStyle name="20% - Accent4 4 4 3_SCH J-3" xfId="2165"/>
    <cellStyle name="20% - Accent4 4 4 4" xfId="2166"/>
    <cellStyle name="20% - Accent4 4 4 4 2" xfId="2167"/>
    <cellStyle name="20% - Accent4 4 4 4 2 2" xfId="31095"/>
    <cellStyle name="20% - Accent4 4 4 4 2 2 2" xfId="31096"/>
    <cellStyle name="20% - Accent4 4 4 4 2 2 3" xfId="31097"/>
    <cellStyle name="20% - Accent4 4 4 4 2 3" xfId="31098"/>
    <cellStyle name="20% - Accent4 4 4 4 2 3 2" xfId="31099"/>
    <cellStyle name="20% - Accent4 4 4 4 2 3 3" xfId="31100"/>
    <cellStyle name="20% - Accent4 4 4 4 2 4" xfId="31101"/>
    <cellStyle name="20% - Accent4 4 4 4 2 4 2" xfId="31102"/>
    <cellStyle name="20% - Accent4 4 4 4 2 5" xfId="31103"/>
    <cellStyle name="20% - Accent4 4 4 4 2 6" xfId="31104"/>
    <cellStyle name="20% - Accent4 4 4 4 3" xfId="31105"/>
    <cellStyle name="20% - Accent4 4 4 4 3 2" xfId="31106"/>
    <cellStyle name="20% - Accent4 4 4 4 3 2 2" xfId="31107"/>
    <cellStyle name="20% - Accent4 4 4 4 3 2 3" xfId="31108"/>
    <cellStyle name="20% - Accent4 4 4 4 3 3" xfId="31109"/>
    <cellStyle name="20% - Accent4 4 4 4 3 3 2" xfId="31110"/>
    <cellStyle name="20% - Accent4 4 4 4 3 3 3" xfId="31111"/>
    <cellStyle name="20% - Accent4 4 4 4 3 4" xfId="31112"/>
    <cellStyle name="20% - Accent4 4 4 4 3 4 2" xfId="31113"/>
    <cellStyle name="20% - Accent4 4 4 4 3 5" xfId="31114"/>
    <cellStyle name="20% - Accent4 4 4 4 3 6" xfId="31115"/>
    <cellStyle name="20% - Accent4 4 4 4 4" xfId="31116"/>
    <cellStyle name="20% - Accent4 4 4 4 4 2" xfId="31117"/>
    <cellStyle name="20% - Accent4 4 4 4 4 2 2" xfId="31118"/>
    <cellStyle name="20% - Accent4 4 4 4 4 2 3" xfId="31119"/>
    <cellStyle name="20% - Accent4 4 4 4 4 3" xfId="31120"/>
    <cellStyle name="20% - Accent4 4 4 4 4 3 2" xfId="31121"/>
    <cellStyle name="20% - Accent4 4 4 4 4 4" xfId="31122"/>
    <cellStyle name="20% - Accent4 4 4 4 4 5" xfId="31123"/>
    <cellStyle name="20% - Accent4 4 4 4 5" xfId="31124"/>
    <cellStyle name="20% - Accent4 4 4 4 5 2" xfId="31125"/>
    <cellStyle name="20% - Accent4 4 4 4 5 3" xfId="31126"/>
    <cellStyle name="20% - Accent4 4 4 4 6" xfId="31127"/>
    <cellStyle name="20% - Accent4 4 4 4 6 2" xfId="31128"/>
    <cellStyle name="20% - Accent4 4 4 4 6 3" xfId="31129"/>
    <cellStyle name="20% - Accent4 4 4 4 7" xfId="31130"/>
    <cellStyle name="20% - Accent4 4 4 4 7 2" xfId="31131"/>
    <cellStyle name="20% - Accent4 4 4 4 8" xfId="31132"/>
    <cellStyle name="20% - Accent4 4 4 4 9" xfId="31133"/>
    <cellStyle name="20% - Accent4 4 4 4_SCH J-3" xfId="2168"/>
    <cellStyle name="20% - Accent4 4 4 5" xfId="2169"/>
    <cellStyle name="20% - Accent4 4 4 5 2" xfId="31134"/>
    <cellStyle name="20% - Accent4 4 4 5 2 2" xfId="31135"/>
    <cellStyle name="20% - Accent4 4 4 5 2 3" xfId="31136"/>
    <cellStyle name="20% - Accent4 4 4 5 3" xfId="31137"/>
    <cellStyle name="20% - Accent4 4 4 5 3 2" xfId="31138"/>
    <cellStyle name="20% - Accent4 4 4 5 3 3" xfId="31139"/>
    <cellStyle name="20% - Accent4 4 4 5 4" xfId="31140"/>
    <cellStyle name="20% - Accent4 4 4 5 4 2" xfId="31141"/>
    <cellStyle name="20% - Accent4 4 4 5 5" xfId="31142"/>
    <cellStyle name="20% - Accent4 4 4 5 6" xfId="31143"/>
    <cellStyle name="20% - Accent4 4 4 6" xfId="2170"/>
    <cellStyle name="20% - Accent4 4 4 6 2" xfId="31144"/>
    <cellStyle name="20% - Accent4 4 4 6 2 2" xfId="31145"/>
    <cellStyle name="20% - Accent4 4 4 6 2 3" xfId="31146"/>
    <cellStyle name="20% - Accent4 4 4 6 3" xfId="31147"/>
    <cellStyle name="20% - Accent4 4 4 6 3 2" xfId="31148"/>
    <cellStyle name="20% - Accent4 4 4 6 3 3" xfId="31149"/>
    <cellStyle name="20% - Accent4 4 4 6 4" xfId="31150"/>
    <cellStyle name="20% - Accent4 4 4 6 4 2" xfId="31151"/>
    <cellStyle name="20% - Accent4 4 4 6 5" xfId="31152"/>
    <cellStyle name="20% - Accent4 4 4 6 6" xfId="31153"/>
    <cellStyle name="20% - Accent4 4 4 7" xfId="31154"/>
    <cellStyle name="20% - Accent4 4 4 7 2" xfId="31155"/>
    <cellStyle name="20% - Accent4 4 4 7 2 2" xfId="31156"/>
    <cellStyle name="20% - Accent4 4 4 7 2 3" xfId="31157"/>
    <cellStyle name="20% - Accent4 4 4 7 3" xfId="31158"/>
    <cellStyle name="20% - Accent4 4 4 7 3 2" xfId="31159"/>
    <cellStyle name="20% - Accent4 4 4 7 4" xfId="31160"/>
    <cellStyle name="20% - Accent4 4 4 7 5" xfId="31161"/>
    <cellStyle name="20% - Accent4 4 4 8" xfId="31162"/>
    <cellStyle name="20% - Accent4 4 4 8 2" xfId="31163"/>
    <cellStyle name="20% - Accent4 4 4 8 3" xfId="31164"/>
    <cellStyle name="20% - Accent4 4 4 9" xfId="31165"/>
    <cellStyle name="20% - Accent4 4 4 9 2" xfId="31166"/>
    <cellStyle name="20% - Accent4 4 4 9 3" xfId="31167"/>
    <cellStyle name="20% - Accent4 4 4_SCH J-3" xfId="2171"/>
    <cellStyle name="20% - Accent4 4 5" xfId="2172"/>
    <cellStyle name="20% - Accent4 4 5 10" xfId="31168"/>
    <cellStyle name="20% - Accent4 4 5 2" xfId="2173"/>
    <cellStyle name="20% - Accent4 4 5 2 2" xfId="2174"/>
    <cellStyle name="20% - Accent4 4 5 2 2 2" xfId="2175"/>
    <cellStyle name="20% - Accent4 4 5 2 2 2 2" xfId="31169"/>
    <cellStyle name="20% - Accent4 4 5 2 2 2 3" xfId="31170"/>
    <cellStyle name="20% - Accent4 4 5 2 2 3" xfId="31171"/>
    <cellStyle name="20% - Accent4 4 5 2 2 3 2" xfId="31172"/>
    <cellStyle name="20% - Accent4 4 5 2 2 3 3" xfId="31173"/>
    <cellStyle name="20% - Accent4 4 5 2 2 4" xfId="31174"/>
    <cellStyle name="20% - Accent4 4 5 2 2 4 2" xfId="31175"/>
    <cellStyle name="20% - Accent4 4 5 2 2 5" xfId="31176"/>
    <cellStyle name="20% - Accent4 4 5 2 2 6" xfId="31177"/>
    <cellStyle name="20% - Accent4 4 5 2 2_SCH J-3" xfId="2176"/>
    <cellStyle name="20% - Accent4 4 5 2 3" xfId="2177"/>
    <cellStyle name="20% - Accent4 4 5 2 3 2" xfId="31178"/>
    <cellStyle name="20% - Accent4 4 5 2 3 2 2" xfId="31179"/>
    <cellStyle name="20% - Accent4 4 5 2 3 2 3" xfId="31180"/>
    <cellStyle name="20% - Accent4 4 5 2 3 3" xfId="31181"/>
    <cellStyle name="20% - Accent4 4 5 2 3 3 2" xfId="31182"/>
    <cellStyle name="20% - Accent4 4 5 2 3 3 3" xfId="31183"/>
    <cellStyle name="20% - Accent4 4 5 2 3 4" xfId="31184"/>
    <cellStyle name="20% - Accent4 4 5 2 3 4 2" xfId="31185"/>
    <cellStyle name="20% - Accent4 4 5 2 3 5" xfId="31186"/>
    <cellStyle name="20% - Accent4 4 5 2 3 6" xfId="31187"/>
    <cellStyle name="20% - Accent4 4 5 2 4" xfId="2178"/>
    <cellStyle name="20% - Accent4 4 5 2 4 2" xfId="31188"/>
    <cellStyle name="20% - Accent4 4 5 2 4 2 2" xfId="31189"/>
    <cellStyle name="20% - Accent4 4 5 2 4 2 3" xfId="31190"/>
    <cellStyle name="20% - Accent4 4 5 2 4 3" xfId="31191"/>
    <cellStyle name="20% - Accent4 4 5 2 4 3 2" xfId="31192"/>
    <cellStyle name="20% - Accent4 4 5 2 4 4" xfId="31193"/>
    <cellStyle name="20% - Accent4 4 5 2 4 5" xfId="31194"/>
    <cellStyle name="20% - Accent4 4 5 2 5" xfId="31195"/>
    <cellStyle name="20% - Accent4 4 5 2 5 2" xfId="31196"/>
    <cellStyle name="20% - Accent4 4 5 2 5 3" xfId="31197"/>
    <cellStyle name="20% - Accent4 4 5 2 6" xfId="31198"/>
    <cellStyle name="20% - Accent4 4 5 2 6 2" xfId="31199"/>
    <cellStyle name="20% - Accent4 4 5 2 6 3" xfId="31200"/>
    <cellStyle name="20% - Accent4 4 5 2 7" xfId="31201"/>
    <cellStyle name="20% - Accent4 4 5 2 7 2" xfId="31202"/>
    <cellStyle name="20% - Accent4 4 5 2 8" xfId="31203"/>
    <cellStyle name="20% - Accent4 4 5 2 9" xfId="31204"/>
    <cellStyle name="20% - Accent4 4 5 2_SCH J-3" xfId="2179"/>
    <cellStyle name="20% - Accent4 4 5 3" xfId="2180"/>
    <cellStyle name="20% - Accent4 4 5 3 2" xfId="2181"/>
    <cellStyle name="20% - Accent4 4 5 3 2 2" xfId="31205"/>
    <cellStyle name="20% - Accent4 4 5 3 2 3" xfId="31206"/>
    <cellStyle name="20% - Accent4 4 5 3 3" xfId="31207"/>
    <cellStyle name="20% - Accent4 4 5 3 3 2" xfId="31208"/>
    <cellStyle name="20% - Accent4 4 5 3 3 3" xfId="31209"/>
    <cellStyle name="20% - Accent4 4 5 3 4" xfId="31210"/>
    <cellStyle name="20% - Accent4 4 5 3 4 2" xfId="31211"/>
    <cellStyle name="20% - Accent4 4 5 3 5" xfId="31212"/>
    <cellStyle name="20% - Accent4 4 5 3 6" xfId="31213"/>
    <cellStyle name="20% - Accent4 4 5 3_SCH J-3" xfId="2182"/>
    <cellStyle name="20% - Accent4 4 5 4" xfId="2183"/>
    <cellStyle name="20% - Accent4 4 5 4 2" xfId="31214"/>
    <cellStyle name="20% - Accent4 4 5 4 2 2" xfId="31215"/>
    <cellStyle name="20% - Accent4 4 5 4 2 3" xfId="31216"/>
    <cellStyle name="20% - Accent4 4 5 4 3" xfId="31217"/>
    <cellStyle name="20% - Accent4 4 5 4 3 2" xfId="31218"/>
    <cellStyle name="20% - Accent4 4 5 4 3 3" xfId="31219"/>
    <cellStyle name="20% - Accent4 4 5 4 4" xfId="31220"/>
    <cellStyle name="20% - Accent4 4 5 4 4 2" xfId="31221"/>
    <cellStyle name="20% - Accent4 4 5 4 5" xfId="31222"/>
    <cellStyle name="20% - Accent4 4 5 4 6" xfId="31223"/>
    <cellStyle name="20% - Accent4 4 5 5" xfId="2184"/>
    <cellStyle name="20% - Accent4 4 5 5 2" xfId="31224"/>
    <cellStyle name="20% - Accent4 4 5 5 2 2" xfId="31225"/>
    <cellStyle name="20% - Accent4 4 5 5 2 3" xfId="31226"/>
    <cellStyle name="20% - Accent4 4 5 5 3" xfId="31227"/>
    <cellStyle name="20% - Accent4 4 5 5 3 2" xfId="31228"/>
    <cellStyle name="20% - Accent4 4 5 5 4" xfId="31229"/>
    <cellStyle name="20% - Accent4 4 5 5 5" xfId="31230"/>
    <cellStyle name="20% - Accent4 4 5 6" xfId="31231"/>
    <cellStyle name="20% - Accent4 4 5 6 2" xfId="31232"/>
    <cellStyle name="20% - Accent4 4 5 6 3" xfId="31233"/>
    <cellStyle name="20% - Accent4 4 5 7" xfId="31234"/>
    <cellStyle name="20% - Accent4 4 5 7 2" xfId="31235"/>
    <cellStyle name="20% - Accent4 4 5 7 3" xfId="31236"/>
    <cellStyle name="20% - Accent4 4 5 8" xfId="31237"/>
    <cellStyle name="20% - Accent4 4 5 8 2" xfId="31238"/>
    <cellStyle name="20% - Accent4 4 5 9" xfId="31239"/>
    <cellStyle name="20% - Accent4 4 5_SCH J-3" xfId="2185"/>
    <cellStyle name="20% - Accent4 4 6" xfId="2186"/>
    <cellStyle name="20% - Accent4 4 6 2" xfId="2187"/>
    <cellStyle name="20% - Accent4 4 6 2 2" xfId="2188"/>
    <cellStyle name="20% - Accent4 4 6 2 2 2" xfId="31240"/>
    <cellStyle name="20% - Accent4 4 6 2 2 3" xfId="31241"/>
    <cellStyle name="20% - Accent4 4 6 2 3" xfId="31242"/>
    <cellStyle name="20% - Accent4 4 6 2 3 2" xfId="31243"/>
    <cellStyle name="20% - Accent4 4 6 2 3 3" xfId="31244"/>
    <cellStyle name="20% - Accent4 4 6 2 4" xfId="31245"/>
    <cellStyle name="20% - Accent4 4 6 2 4 2" xfId="31246"/>
    <cellStyle name="20% - Accent4 4 6 2 5" xfId="31247"/>
    <cellStyle name="20% - Accent4 4 6 2 6" xfId="31248"/>
    <cellStyle name="20% - Accent4 4 6 2_SCH J-3" xfId="2189"/>
    <cellStyle name="20% - Accent4 4 6 3" xfId="2190"/>
    <cellStyle name="20% - Accent4 4 6 3 2" xfId="31249"/>
    <cellStyle name="20% - Accent4 4 6 3 2 2" xfId="31250"/>
    <cellStyle name="20% - Accent4 4 6 3 2 3" xfId="31251"/>
    <cellStyle name="20% - Accent4 4 6 3 3" xfId="31252"/>
    <cellStyle name="20% - Accent4 4 6 3 3 2" xfId="31253"/>
    <cellStyle name="20% - Accent4 4 6 3 3 3" xfId="31254"/>
    <cellStyle name="20% - Accent4 4 6 3 4" xfId="31255"/>
    <cellStyle name="20% - Accent4 4 6 3 4 2" xfId="31256"/>
    <cellStyle name="20% - Accent4 4 6 3 5" xfId="31257"/>
    <cellStyle name="20% - Accent4 4 6 3 6" xfId="31258"/>
    <cellStyle name="20% - Accent4 4 6 4" xfId="2191"/>
    <cellStyle name="20% - Accent4 4 6 4 2" xfId="31259"/>
    <cellStyle name="20% - Accent4 4 6 4 2 2" xfId="31260"/>
    <cellStyle name="20% - Accent4 4 6 4 2 3" xfId="31261"/>
    <cellStyle name="20% - Accent4 4 6 4 3" xfId="31262"/>
    <cellStyle name="20% - Accent4 4 6 4 3 2" xfId="31263"/>
    <cellStyle name="20% - Accent4 4 6 4 4" xfId="31264"/>
    <cellStyle name="20% - Accent4 4 6 4 5" xfId="31265"/>
    <cellStyle name="20% - Accent4 4 6 5" xfId="31266"/>
    <cellStyle name="20% - Accent4 4 6 5 2" xfId="31267"/>
    <cellStyle name="20% - Accent4 4 6 5 3" xfId="31268"/>
    <cellStyle name="20% - Accent4 4 6 6" xfId="31269"/>
    <cellStyle name="20% - Accent4 4 6 6 2" xfId="31270"/>
    <cellStyle name="20% - Accent4 4 6 6 3" xfId="31271"/>
    <cellStyle name="20% - Accent4 4 6 7" xfId="31272"/>
    <cellStyle name="20% - Accent4 4 6 7 2" xfId="31273"/>
    <cellStyle name="20% - Accent4 4 6 8" xfId="31274"/>
    <cellStyle name="20% - Accent4 4 6 9" xfId="31275"/>
    <cellStyle name="20% - Accent4 4 6_SCH J-3" xfId="2192"/>
    <cellStyle name="20% - Accent4 4 7" xfId="2193"/>
    <cellStyle name="20% - Accent4 4 7 2" xfId="2194"/>
    <cellStyle name="20% - Accent4 4 7 2 2" xfId="31276"/>
    <cellStyle name="20% - Accent4 4 7 2 2 2" xfId="31277"/>
    <cellStyle name="20% - Accent4 4 7 2 2 3" xfId="31278"/>
    <cellStyle name="20% - Accent4 4 7 2 3" xfId="31279"/>
    <cellStyle name="20% - Accent4 4 7 2 3 2" xfId="31280"/>
    <cellStyle name="20% - Accent4 4 7 2 3 3" xfId="31281"/>
    <cellStyle name="20% - Accent4 4 7 2 4" xfId="31282"/>
    <cellStyle name="20% - Accent4 4 7 2 4 2" xfId="31283"/>
    <cellStyle name="20% - Accent4 4 7 2 5" xfId="31284"/>
    <cellStyle name="20% - Accent4 4 7 2 6" xfId="31285"/>
    <cellStyle name="20% - Accent4 4 7 3" xfId="2195"/>
    <cellStyle name="20% - Accent4 4 7 3 2" xfId="31286"/>
    <cellStyle name="20% - Accent4 4 7 3 2 2" xfId="31287"/>
    <cellStyle name="20% - Accent4 4 7 3 2 3" xfId="31288"/>
    <cellStyle name="20% - Accent4 4 7 3 3" xfId="31289"/>
    <cellStyle name="20% - Accent4 4 7 3 3 2" xfId="31290"/>
    <cellStyle name="20% - Accent4 4 7 3 3 3" xfId="31291"/>
    <cellStyle name="20% - Accent4 4 7 3 4" xfId="31292"/>
    <cellStyle name="20% - Accent4 4 7 3 4 2" xfId="31293"/>
    <cellStyle name="20% - Accent4 4 7 3 5" xfId="31294"/>
    <cellStyle name="20% - Accent4 4 7 3 6" xfId="31295"/>
    <cellStyle name="20% - Accent4 4 7 4" xfId="2196"/>
    <cellStyle name="20% - Accent4 4 7 4 2" xfId="31296"/>
    <cellStyle name="20% - Accent4 4 7 4 2 2" xfId="31297"/>
    <cellStyle name="20% - Accent4 4 7 4 2 3" xfId="31298"/>
    <cellStyle name="20% - Accent4 4 7 4 3" xfId="31299"/>
    <cellStyle name="20% - Accent4 4 7 4 3 2" xfId="31300"/>
    <cellStyle name="20% - Accent4 4 7 4 4" xfId="31301"/>
    <cellStyle name="20% - Accent4 4 7 4 5" xfId="31302"/>
    <cellStyle name="20% - Accent4 4 7 5" xfId="31303"/>
    <cellStyle name="20% - Accent4 4 7 5 2" xfId="31304"/>
    <cellStyle name="20% - Accent4 4 7 5 3" xfId="31305"/>
    <cellStyle name="20% - Accent4 4 7 6" xfId="31306"/>
    <cellStyle name="20% - Accent4 4 7 6 2" xfId="31307"/>
    <cellStyle name="20% - Accent4 4 7 6 3" xfId="31308"/>
    <cellStyle name="20% - Accent4 4 7 7" xfId="31309"/>
    <cellStyle name="20% - Accent4 4 7 7 2" xfId="31310"/>
    <cellStyle name="20% - Accent4 4 7 8" xfId="31311"/>
    <cellStyle name="20% - Accent4 4 7 9" xfId="31312"/>
    <cellStyle name="20% - Accent4 4 7_SCH J-3" xfId="2197"/>
    <cellStyle name="20% - Accent4 4 8" xfId="2198"/>
    <cellStyle name="20% - Accent4 4 8 2" xfId="31313"/>
    <cellStyle name="20% - Accent4 4 8 2 2" xfId="31314"/>
    <cellStyle name="20% - Accent4 4 8 2 3" xfId="31315"/>
    <cellStyle name="20% - Accent4 4 8 3" xfId="31316"/>
    <cellStyle name="20% - Accent4 4 8 3 2" xfId="31317"/>
    <cellStyle name="20% - Accent4 4 8 3 3" xfId="31318"/>
    <cellStyle name="20% - Accent4 4 8 4" xfId="31319"/>
    <cellStyle name="20% - Accent4 4 8 4 2" xfId="31320"/>
    <cellStyle name="20% - Accent4 4 8 5" xfId="31321"/>
    <cellStyle name="20% - Accent4 4 8 6" xfId="31322"/>
    <cellStyle name="20% - Accent4 4 9" xfId="2199"/>
    <cellStyle name="20% - Accent4 4 9 2" xfId="31323"/>
    <cellStyle name="20% - Accent4 4 9 2 2" xfId="31324"/>
    <cellStyle name="20% - Accent4 4 9 2 3" xfId="31325"/>
    <cellStyle name="20% - Accent4 4 9 3" xfId="31326"/>
    <cellStyle name="20% - Accent4 4 9 3 2" xfId="31327"/>
    <cellStyle name="20% - Accent4 4 9 3 3" xfId="31328"/>
    <cellStyle name="20% - Accent4 4 9 4" xfId="31329"/>
    <cellStyle name="20% - Accent4 4 9 4 2" xfId="31330"/>
    <cellStyle name="20% - Accent4 4 9 5" xfId="31331"/>
    <cellStyle name="20% - Accent4 4 9 6" xfId="31332"/>
    <cellStyle name="20% - Accent4 4_SCH J-3" xfId="2200"/>
    <cellStyle name="20% - Accent4 5" xfId="2201"/>
    <cellStyle name="20% - Accent4 5 2" xfId="2202"/>
    <cellStyle name="20% - Accent4 5 2 2" xfId="2203"/>
    <cellStyle name="20% - Accent4 5 2 2 2" xfId="2204"/>
    <cellStyle name="20% - Accent4 5 2 2 2 2" xfId="2205"/>
    <cellStyle name="20% - Accent4 5 2 2 2 2 2" xfId="2206"/>
    <cellStyle name="20% - Accent4 5 2 2 2 2_SCH J-3" xfId="2207"/>
    <cellStyle name="20% - Accent4 5 2 2 2 3" xfId="2208"/>
    <cellStyle name="20% - Accent4 5 2 2 2_SCH J-3" xfId="2209"/>
    <cellStyle name="20% - Accent4 5 2 2 3" xfId="2210"/>
    <cellStyle name="20% - Accent4 5 2 2 3 2" xfId="2211"/>
    <cellStyle name="20% - Accent4 5 2 2 3_SCH J-3" xfId="2212"/>
    <cellStyle name="20% - Accent4 5 2 2 4" xfId="2213"/>
    <cellStyle name="20% - Accent4 5 2 2_SCH J-3" xfId="2214"/>
    <cellStyle name="20% - Accent4 5 2 3" xfId="2215"/>
    <cellStyle name="20% - Accent4 5 2 3 2" xfId="2216"/>
    <cellStyle name="20% - Accent4 5 2 3 2 2" xfId="2217"/>
    <cellStyle name="20% - Accent4 5 2 3 2_SCH J-3" xfId="2218"/>
    <cellStyle name="20% - Accent4 5 2 3 3" xfId="2219"/>
    <cellStyle name="20% - Accent4 5 2 3_SCH J-3" xfId="2220"/>
    <cellStyle name="20% - Accent4 5 2 4" xfId="2221"/>
    <cellStyle name="20% - Accent4 5 2 4 2" xfId="2222"/>
    <cellStyle name="20% - Accent4 5 2 4_SCH J-3" xfId="2223"/>
    <cellStyle name="20% - Accent4 5 2 5" xfId="2224"/>
    <cellStyle name="20% - Accent4 5 2 6" xfId="2225"/>
    <cellStyle name="20% - Accent4 5 2_SCH J-3" xfId="2226"/>
    <cellStyle name="20% - Accent4 5 3" xfId="2227"/>
    <cellStyle name="20% - Accent4 5 3 2" xfId="2228"/>
    <cellStyle name="20% - Accent4 5 3 2 2" xfId="2229"/>
    <cellStyle name="20% - Accent4 5 3 2 2 2" xfId="2230"/>
    <cellStyle name="20% - Accent4 5 3 2 2_SCH J-3" xfId="2231"/>
    <cellStyle name="20% - Accent4 5 3 2 3" xfId="2232"/>
    <cellStyle name="20% - Accent4 5 3 2_SCH J-3" xfId="2233"/>
    <cellStyle name="20% - Accent4 5 3 3" xfId="2234"/>
    <cellStyle name="20% - Accent4 5 3 3 2" xfId="2235"/>
    <cellStyle name="20% - Accent4 5 3 3_SCH J-3" xfId="2236"/>
    <cellStyle name="20% - Accent4 5 3 4" xfId="2237"/>
    <cellStyle name="20% - Accent4 5 3_SCH J-3" xfId="2238"/>
    <cellStyle name="20% - Accent4 5 4" xfId="2239"/>
    <cellStyle name="20% - Accent4 5 4 2" xfId="2240"/>
    <cellStyle name="20% - Accent4 5 4 2 2" xfId="2241"/>
    <cellStyle name="20% - Accent4 5 4 2_SCH J-3" xfId="2242"/>
    <cellStyle name="20% - Accent4 5 4 3" xfId="2243"/>
    <cellStyle name="20% - Accent4 5 4_SCH J-3" xfId="2244"/>
    <cellStyle name="20% - Accent4 5 5" xfId="2245"/>
    <cellStyle name="20% - Accent4 5 5 2" xfId="2246"/>
    <cellStyle name="20% - Accent4 5 5_SCH J-3" xfId="2247"/>
    <cellStyle name="20% - Accent4 5 6" xfId="2248"/>
    <cellStyle name="20% - Accent4 5 7" xfId="2249"/>
    <cellStyle name="20% - Accent4 5 8" xfId="2250"/>
    <cellStyle name="20% - Accent4 6" xfId="2251"/>
    <cellStyle name="20% - Accent4 6 2" xfId="2252"/>
    <cellStyle name="20% - Accent4 6 2 2" xfId="2253"/>
    <cellStyle name="20% - Accent4 6 2 2 2" xfId="2254"/>
    <cellStyle name="20% - Accent4 6 2 2 2 2" xfId="2255"/>
    <cellStyle name="20% - Accent4 6 2 2 2 3" xfId="2256"/>
    <cellStyle name="20% - Accent4 6 2 2 2_SCH J-3" xfId="2257"/>
    <cellStyle name="20% - Accent4 6 2 2 3" xfId="2258"/>
    <cellStyle name="20% - Accent4 6 2 2 4" xfId="2259"/>
    <cellStyle name="20% - Accent4 6 2 2_SCH J-3" xfId="2260"/>
    <cellStyle name="20% - Accent4 6 2 3" xfId="2261"/>
    <cellStyle name="20% - Accent4 6 2 3 2" xfId="2262"/>
    <cellStyle name="20% - Accent4 6 2 3 3" xfId="2263"/>
    <cellStyle name="20% - Accent4 6 2 3_SCH J-3" xfId="2264"/>
    <cellStyle name="20% - Accent4 6 2 4" xfId="2265"/>
    <cellStyle name="20% - Accent4 6 2 5" xfId="2266"/>
    <cellStyle name="20% - Accent4 6 2_SCH J-3" xfId="2267"/>
    <cellStyle name="20% - Accent4 6 3" xfId="2268"/>
    <cellStyle name="20% - Accent4 6 3 2" xfId="2269"/>
    <cellStyle name="20% - Accent4 6 3 2 2" xfId="2270"/>
    <cellStyle name="20% - Accent4 6 3 2 3" xfId="2271"/>
    <cellStyle name="20% - Accent4 6 3 2_SCH J-3" xfId="2272"/>
    <cellStyle name="20% - Accent4 6 3 3" xfId="2273"/>
    <cellStyle name="20% - Accent4 6 3 4" xfId="2274"/>
    <cellStyle name="20% - Accent4 6 3_SCH J-3" xfId="2275"/>
    <cellStyle name="20% - Accent4 6 4" xfId="2276"/>
    <cellStyle name="20% - Accent4 6 4 2" xfId="2277"/>
    <cellStyle name="20% - Accent4 6 4 3" xfId="2278"/>
    <cellStyle name="20% - Accent4 6 4_SCH J-3" xfId="2279"/>
    <cellStyle name="20% - Accent4 6 5" xfId="2280"/>
    <cellStyle name="20% - Accent4 6 6" xfId="2281"/>
    <cellStyle name="20% - Accent4 6_SCH J-3" xfId="2282"/>
    <cellStyle name="20% - Accent4 7" xfId="2283"/>
    <cellStyle name="20% - Accent4 7 2" xfId="2284"/>
    <cellStyle name="20% - Accent4 7 2 2" xfId="2285"/>
    <cellStyle name="20% - Accent4 7 2 2 2" xfId="2286"/>
    <cellStyle name="20% - Accent4 7 2 2_SCH J-3" xfId="2287"/>
    <cellStyle name="20% - Accent4 7 2 3" xfId="2288"/>
    <cellStyle name="20% - Accent4 7 2_SCH J-3" xfId="2289"/>
    <cellStyle name="20% - Accent4 7 3" xfId="2290"/>
    <cellStyle name="20% - Accent4 7 3 2" xfId="2291"/>
    <cellStyle name="20% - Accent4 7 3_SCH J-3" xfId="2292"/>
    <cellStyle name="20% - Accent4 7 4" xfId="2293"/>
    <cellStyle name="20% - Accent4 7 5" xfId="2294"/>
    <cellStyle name="20% - Accent4 7_SCH J-3" xfId="2295"/>
    <cellStyle name="20% - Accent4 8" xfId="2296"/>
    <cellStyle name="20% - Accent4 8 2" xfId="2297"/>
    <cellStyle name="20% - Accent4 8 2 2" xfId="2298"/>
    <cellStyle name="20% - Accent4 8 2 2 2" xfId="2299"/>
    <cellStyle name="20% - Accent4 8 2 2_SCH J-3" xfId="2300"/>
    <cellStyle name="20% - Accent4 8 2 3" xfId="2301"/>
    <cellStyle name="20% - Accent4 8 2_SCH J-3" xfId="2302"/>
    <cellStyle name="20% - Accent4 8 3" xfId="2303"/>
    <cellStyle name="20% - Accent4 8 3 2" xfId="2304"/>
    <cellStyle name="20% - Accent4 8 3_SCH J-3" xfId="2305"/>
    <cellStyle name="20% - Accent4 8 4" xfId="2306"/>
    <cellStyle name="20% - Accent4 8 5" xfId="2307"/>
    <cellStyle name="20% - Accent4 8_SCH J-3" xfId="2308"/>
    <cellStyle name="20% - Accent4 9" xfId="2309"/>
    <cellStyle name="20% - Accent4 9 2" xfId="2310"/>
    <cellStyle name="20% - Accent4 9 2 2" xfId="2311"/>
    <cellStyle name="20% - Accent4 9 2 2 2" xfId="2312"/>
    <cellStyle name="20% - Accent4 9 2 2_SCH J-3" xfId="2313"/>
    <cellStyle name="20% - Accent4 9 2 3" xfId="2314"/>
    <cellStyle name="20% - Accent4 9 2_SCH J-3" xfId="2315"/>
    <cellStyle name="20% - Accent4 9 3" xfId="2316"/>
    <cellStyle name="20% - Accent4 9 3 2" xfId="2317"/>
    <cellStyle name="20% - Accent4 9 3_SCH J-3" xfId="2318"/>
    <cellStyle name="20% - Accent4 9 4" xfId="2319"/>
    <cellStyle name="20% - Accent4 9 5" xfId="2320"/>
    <cellStyle name="20% - Accent4 9_SCH J-3" xfId="2321"/>
    <cellStyle name="20% - Accent5 10" xfId="2322"/>
    <cellStyle name="20% - Accent5 10 2" xfId="2323"/>
    <cellStyle name="20% - Accent5 10 2 2" xfId="2324"/>
    <cellStyle name="20% - Accent5 10 2_SCH J-3" xfId="2325"/>
    <cellStyle name="20% - Accent5 10 3" xfId="2326"/>
    <cellStyle name="20% - Accent5 10 4" xfId="2327"/>
    <cellStyle name="20% - Accent5 10_SCH J-3" xfId="2328"/>
    <cellStyle name="20% - Accent5 11" xfId="2329"/>
    <cellStyle name="20% - Accent5 11 2" xfId="2330"/>
    <cellStyle name="20% - Accent5 11 2 2" xfId="2331"/>
    <cellStyle name="20% - Accent5 11 2_SCH J-3" xfId="2332"/>
    <cellStyle name="20% - Accent5 11 3" xfId="2333"/>
    <cellStyle name="20% - Accent5 11 4" xfId="2334"/>
    <cellStyle name="20% - Accent5 11_SCH J-3" xfId="2335"/>
    <cellStyle name="20% - Accent5 12" xfId="2336"/>
    <cellStyle name="20% - Accent5 12 2" xfId="2337"/>
    <cellStyle name="20% - Accent5 12 3" xfId="2338"/>
    <cellStyle name="20% - Accent5 12_SCH J-3" xfId="2339"/>
    <cellStyle name="20% - Accent5 13" xfId="2340"/>
    <cellStyle name="20% - Accent5 13 2" xfId="2341"/>
    <cellStyle name="20% - Accent5 13_SCH J-3" xfId="2342"/>
    <cellStyle name="20% - Accent5 14" xfId="2343"/>
    <cellStyle name="20% - Accent5 15" xfId="2344"/>
    <cellStyle name="20% - Accent5 16" xfId="2345"/>
    <cellStyle name="20% - Accent5 17" xfId="2346"/>
    <cellStyle name="20% - Accent5 18" xfId="2347"/>
    <cellStyle name="20% - Accent5 19" xfId="2348"/>
    <cellStyle name="20% - Accent5 2" xfId="2349"/>
    <cellStyle name="20% - Accent5 2 2" xfId="2350"/>
    <cellStyle name="20% - Accent5 2 2 2" xfId="2351"/>
    <cellStyle name="20% - Accent5 2 2 2 2" xfId="2352"/>
    <cellStyle name="20% - Accent5 2 2 2 2 2" xfId="2353"/>
    <cellStyle name="20% - Accent5 2 2 2 2 2 2" xfId="2354"/>
    <cellStyle name="20% - Accent5 2 2 2 2 2 2 2" xfId="2355"/>
    <cellStyle name="20% - Accent5 2 2 2 2 2 2_SCH J-3" xfId="2356"/>
    <cellStyle name="20% - Accent5 2 2 2 2 2 3" xfId="2357"/>
    <cellStyle name="20% - Accent5 2 2 2 2 2_SCH J-3" xfId="2358"/>
    <cellStyle name="20% - Accent5 2 2 2 2 3" xfId="2359"/>
    <cellStyle name="20% - Accent5 2 2 2 2 3 2" xfId="2360"/>
    <cellStyle name="20% - Accent5 2 2 2 2 3_SCH J-3" xfId="2361"/>
    <cellStyle name="20% - Accent5 2 2 2 2 4" xfId="2362"/>
    <cellStyle name="20% - Accent5 2 2 2 2 5" xfId="2363"/>
    <cellStyle name="20% - Accent5 2 2 2 2_SCH J-3" xfId="2364"/>
    <cellStyle name="20% - Accent5 2 2 2 3" xfId="2365"/>
    <cellStyle name="20% - Accent5 2 2 2 3 2" xfId="2366"/>
    <cellStyle name="20% - Accent5 2 2 2 3 2 2" xfId="2367"/>
    <cellStyle name="20% - Accent5 2 2 2 3 2_SCH J-3" xfId="2368"/>
    <cellStyle name="20% - Accent5 2 2 2 3 3" xfId="2369"/>
    <cellStyle name="20% - Accent5 2 2 2 3_SCH J-3" xfId="2370"/>
    <cellStyle name="20% - Accent5 2 2 2 4" xfId="2371"/>
    <cellStyle name="20% - Accent5 2 2 2 4 2" xfId="2372"/>
    <cellStyle name="20% - Accent5 2 2 2 4_SCH J-3" xfId="2373"/>
    <cellStyle name="20% - Accent5 2 2 2 5" xfId="2374"/>
    <cellStyle name="20% - Accent5 2 2 2 6" xfId="2375"/>
    <cellStyle name="20% - Accent5 2 2 2_SCH J-3" xfId="2376"/>
    <cellStyle name="20% - Accent5 2 2 3" xfId="2377"/>
    <cellStyle name="20% - Accent5 2 2 3 2" xfId="2378"/>
    <cellStyle name="20% - Accent5 2 2 3 2 2" xfId="2379"/>
    <cellStyle name="20% - Accent5 2 2 3 2 2 2" xfId="2380"/>
    <cellStyle name="20% - Accent5 2 2 3 2 2_SCH J-3" xfId="2381"/>
    <cellStyle name="20% - Accent5 2 2 3 2 3" xfId="2382"/>
    <cellStyle name="20% - Accent5 2 2 3 2_SCH J-3" xfId="2383"/>
    <cellStyle name="20% - Accent5 2 2 3 3" xfId="2384"/>
    <cellStyle name="20% - Accent5 2 2 3 3 2" xfId="2385"/>
    <cellStyle name="20% - Accent5 2 2 3 3_SCH J-3" xfId="2386"/>
    <cellStyle name="20% - Accent5 2 2 3 4" xfId="2387"/>
    <cellStyle name="20% - Accent5 2 2 3 5" xfId="2388"/>
    <cellStyle name="20% - Accent5 2 2 3_SCH J-3" xfId="2389"/>
    <cellStyle name="20% - Accent5 2 2 4" xfId="2390"/>
    <cellStyle name="20% - Accent5 2 2 4 2" xfId="2391"/>
    <cellStyle name="20% - Accent5 2 2 4 2 2" xfId="2392"/>
    <cellStyle name="20% - Accent5 2 2 4 2_SCH J-3" xfId="2393"/>
    <cellStyle name="20% - Accent5 2 2 4 3" xfId="2394"/>
    <cellStyle name="20% - Accent5 2 2 4_SCH J-3" xfId="2395"/>
    <cellStyle name="20% - Accent5 2 2 5" xfId="2396"/>
    <cellStyle name="20% - Accent5 2 2 5 2" xfId="2397"/>
    <cellStyle name="20% - Accent5 2 2 5_SCH J-3" xfId="2398"/>
    <cellStyle name="20% - Accent5 2 2 6" xfId="2399"/>
    <cellStyle name="20% - Accent5 2 2 7" xfId="2400"/>
    <cellStyle name="20% - Accent5 2 2_SCH J-3" xfId="2401"/>
    <cellStyle name="20% - Accent5 2 3" xfId="2402"/>
    <cellStyle name="20% - Accent5 2 3 2" xfId="2403"/>
    <cellStyle name="20% - Accent5 2 3 2 2" xfId="2404"/>
    <cellStyle name="20% - Accent5 2 3 2 2 2" xfId="2405"/>
    <cellStyle name="20% - Accent5 2 3 2 2 2 2" xfId="2406"/>
    <cellStyle name="20% - Accent5 2 3 2 2 2_SCH J-3" xfId="2407"/>
    <cellStyle name="20% - Accent5 2 3 2 2 3" xfId="2408"/>
    <cellStyle name="20% - Accent5 2 3 2 2_SCH J-3" xfId="2409"/>
    <cellStyle name="20% - Accent5 2 3 2 3" xfId="2410"/>
    <cellStyle name="20% - Accent5 2 3 2 3 2" xfId="2411"/>
    <cellStyle name="20% - Accent5 2 3 2 3_SCH J-3" xfId="2412"/>
    <cellStyle name="20% - Accent5 2 3 2 4" xfId="2413"/>
    <cellStyle name="20% - Accent5 2 3 2_SCH J-3" xfId="2414"/>
    <cellStyle name="20% - Accent5 2 3 3" xfId="2415"/>
    <cellStyle name="20% - Accent5 2 3 3 2" xfId="2416"/>
    <cellStyle name="20% - Accent5 2 3 3 2 2" xfId="2417"/>
    <cellStyle name="20% - Accent5 2 3 3 2_SCH J-3" xfId="2418"/>
    <cellStyle name="20% - Accent5 2 3 3 3" xfId="2419"/>
    <cellStyle name="20% - Accent5 2 3 3_SCH J-3" xfId="2420"/>
    <cellStyle name="20% - Accent5 2 3 4" xfId="2421"/>
    <cellStyle name="20% - Accent5 2 3 4 2" xfId="2422"/>
    <cellStyle name="20% - Accent5 2 3 4_SCH J-3" xfId="2423"/>
    <cellStyle name="20% - Accent5 2 3 5" xfId="2424"/>
    <cellStyle name="20% - Accent5 2 3 6" xfId="2425"/>
    <cellStyle name="20% - Accent5 2 3_SCH J-3" xfId="2426"/>
    <cellStyle name="20% - Accent5 2 4" xfId="2427"/>
    <cellStyle name="20% - Accent5 2 4 2" xfId="2428"/>
    <cellStyle name="20% - Accent5 2 4 2 2" xfId="2429"/>
    <cellStyle name="20% - Accent5 2 4 2 2 2" xfId="2430"/>
    <cellStyle name="20% - Accent5 2 4 2 2_SCH J-3" xfId="2431"/>
    <cellStyle name="20% - Accent5 2 4 2 3" xfId="2432"/>
    <cellStyle name="20% - Accent5 2 4 2_SCH J-3" xfId="2433"/>
    <cellStyle name="20% - Accent5 2 4 3" xfId="2434"/>
    <cellStyle name="20% - Accent5 2 4 3 2" xfId="2435"/>
    <cellStyle name="20% - Accent5 2 4 3_SCH J-3" xfId="2436"/>
    <cellStyle name="20% - Accent5 2 4 4" xfId="2437"/>
    <cellStyle name="20% - Accent5 2 4 5" xfId="2438"/>
    <cellStyle name="20% - Accent5 2 4_SCH J-3" xfId="2439"/>
    <cellStyle name="20% - Accent5 2 5" xfId="2440"/>
    <cellStyle name="20% - Accent5 2 5 2" xfId="2441"/>
    <cellStyle name="20% - Accent5 2 5 2 2" xfId="2442"/>
    <cellStyle name="20% - Accent5 2 5 2_SCH J-3" xfId="2443"/>
    <cellStyle name="20% - Accent5 2 5 3" xfId="2444"/>
    <cellStyle name="20% - Accent5 2 5 4" xfId="2445"/>
    <cellStyle name="20% - Accent5 2 5_SCH J-3" xfId="2446"/>
    <cellStyle name="20% - Accent5 2 6" xfId="2447"/>
    <cellStyle name="20% - Accent5 2 6 2" xfId="2448"/>
    <cellStyle name="20% - Accent5 2 6 3" xfId="2449"/>
    <cellStyle name="20% - Accent5 2 6_SCH J-3" xfId="2450"/>
    <cellStyle name="20% - Accent5 2 7" xfId="2451"/>
    <cellStyle name="20% - Accent5 2 8" xfId="2452"/>
    <cellStyle name="20% - Accent5 2 9" xfId="2453"/>
    <cellStyle name="20% - Accent5 20" xfId="2454"/>
    <cellStyle name="20% - Accent5 21" xfId="2455"/>
    <cellStyle name="20% - Accent5 3" xfId="2456"/>
    <cellStyle name="20% - Accent5 3 2" xfId="2457"/>
    <cellStyle name="20% - Accent5 3 2 2" xfId="2458"/>
    <cellStyle name="20% - Accent5 3 2 2 2" xfId="2459"/>
    <cellStyle name="20% - Accent5 3 2 2 2 2" xfId="2460"/>
    <cellStyle name="20% - Accent5 3 2 2 2 2 2" xfId="2461"/>
    <cellStyle name="20% - Accent5 3 2 2 2 2 2 2" xfId="2462"/>
    <cellStyle name="20% - Accent5 3 2 2 2 2 2_SCH J-3" xfId="2463"/>
    <cellStyle name="20% - Accent5 3 2 2 2 2 3" xfId="2464"/>
    <cellStyle name="20% - Accent5 3 2 2 2 2_SCH J-3" xfId="2465"/>
    <cellStyle name="20% - Accent5 3 2 2 2 3" xfId="2466"/>
    <cellStyle name="20% - Accent5 3 2 2 2 3 2" xfId="2467"/>
    <cellStyle name="20% - Accent5 3 2 2 2 3_SCH J-3" xfId="2468"/>
    <cellStyle name="20% - Accent5 3 2 2 2 4" xfId="2469"/>
    <cellStyle name="20% - Accent5 3 2 2 2 5" xfId="2470"/>
    <cellStyle name="20% - Accent5 3 2 2 2_SCH J-3" xfId="2471"/>
    <cellStyle name="20% - Accent5 3 2 2 3" xfId="2472"/>
    <cellStyle name="20% - Accent5 3 2 2 3 2" xfId="2473"/>
    <cellStyle name="20% - Accent5 3 2 2 3 2 2" xfId="2474"/>
    <cellStyle name="20% - Accent5 3 2 2 3 2_SCH J-3" xfId="2475"/>
    <cellStyle name="20% - Accent5 3 2 2 3 3" xfId="2476"/>
    <cellStyle name="20% - Accent5 3 2 2 3_SCH J-3" xfId="2477"/>
    <cellStyle name="20% - Accent5 3 2 2 4" xfId="2478"/>
    <cellStyle name="20% - Accent5 3 2 2 4 2" xfId="2479"/>
    <cellStyle name="20% - Accent5 3 2 2 4_SCH J-3" xfId="2480"/>
    <cellStyle name="20% - Accent5 3 2 2 5" xfId="2481"/>
    <cellStyle name="20% - Accent5 3 2 2 6" xfId="2482"/>
    <cellStyle name="20% - Accent5 3 2 2_SCH J-3" xfId="2483"/>
    <cellStyle name="20% - Accent5 3 2 3" xfId="2484"/>
    <cellStyle name="20% - Accent5 3 2 3 2" xfId="2485"/>
    <cellStyle name="20% - Accent5 3 2 3 2 2" xfId="2486"/>
    <cellStyle name="20% - Accent5 3 2 3 2 2 2" xfId="2487"/>
    <cellStyle name="20% - Accent5 3 2 3 2 2_SCH J-3" xfId="2488"/>
    <cellStyle name="20% - Accent5 3 2 3 2 3" xfId="2489"/>
    <cellStyle name="20% - Accent5 3 2 3 2_SCH J-3" xfId="2490"/>
    <cellStyle name="20% - Accent5 3 2 3 3" xfId="2491"/>
    <cellStyle name="20% - Accent5 3 2 3 3 2" xfId="2492"/>
    <cellStyle name="20% - Accent5 3 2 3 3_SCH J-3" xfId="2493"/>
    <cellStyle name="20% - Accent5 3 2 3 4" xfId="2494"/>
    <cellStyle name="20% - Accent5 3 2 3 5" xfId="2495"/>
    <cellStyle name="20% - Accent5 3 2 3_SCH J-3" xfId="2496"/>
    <cellStyle name="20% - Accent5 3 2 4" xfId="2497"/>
    <cellStyle name="20% - Accent5 3 2 4 2" xfId="2498"/>
    <cellStyle name="20% - Accent5 3 2 4 2 2" xfId="2499"/>
    <cellStyle name="20% - Accent5 3 2 4 2_SCH J-3" xfId="2500"/>
    <cellStyle name="20% - Accent5 3 2 4 3" xfId="2501"/>
    <cellStyle name="20% - Accent5 3 2 4_SCH J-3" xfId="2502"/>
    <cellStyle name="20% - Accent5 3 2 5" xfId="2503"/>
    <cellStyle name="20% - Accent5 3 2 5 2" xfId="2504"/>
    <cellStyle name="20% - Accent5 3 2 5_SCH J-3" xfId="2505"/>
    <cellStyle name="20% - Accent5 3 2 6" xfId="2506"/>
    <cellStyle name="20% - Accent5 3 2 7" xfId="2507"/>
    <cellStyle name="20% - Accent5 3 2_SCH J-3" xfId="2508"/>
    <cellStyle name="20% - Accent5 3 3" xfId="2509"/>
    <cellStyle name="20% - Accent5 3 3 2" xfId="2510"/>
    <cellStyle name="20% - Accent5 3 3 2 2" xfId="2511"/>
    <cellStyle name="20% - Accent5 3 3 2 2 2" xfId="2512"/>
    <cellStyle name="20% - Accent5 3 3 2 2 2 2" xfId="2513"/>
    <cellStyle name="20% - Accent5 3 3 2 2 2_SCH J-3" xfId="2514"/>
    <cellStyle name="20% - Accent5 3 3 2 2 3" xfId="2515"/>
    <cellStyle name="20% - Accent5 3 3 2 2_SCH J-3" xfId="2516"/>
    <cellStyle name="20% - Accent5 3 3 2 3" xfId="2517"/>
    <cellStyle name="20% - Accent5 3 3 2 3 2" xfId="2518"/>
    <cellStyle name="20% - Accent5 3 3 2 3_SCH J-3" xfId="2519"/>
    <cellStyle name="20% - Accent5 3 3 2 4" xfId="2520"/>
    <cellStyle name="20% - Accent5 3 3 2 5" xfId="2521"/>
    <cellStyle name="20% - Accent5 3 3 2_SCH J-3" xfId="2522"/>
    <cellStyle name="20% - Accent5 3 3 3" xfId="2523"/>
    <cellStyle name="20% - Accent5 3 3 3 2" xfId="2524"/>
    <cellStyle name="20% - Accent5 3 3 3 2 2" xfId="2525"/>
    <cellStyle name="20% - Accent5 3 3 3 2_SCH J-3" xfId="2526"/>
    <cellStyle name="20% - Accent5 3 3 3 3" xfId="2527"/>
    <cellStyle name="20% - Accent5 3 3 3_SCH J-3" xfId="2528"/>
    <cellStyle name="20% - Accent5 3 3 4" xfId="2529"/>
    <cellStyle name="20% - Accent5 3 3 4 2" xfId="2530"/>
    <cellStyle name="20% - Accent5 3 3 4_SCH J-3" xfId="2531"/>
    <cellStyle name="20% - Accent5 3 3 5" xfId="2532"/>
    <cellStyle name="20% - Accent5 3 3 6" xfId="2533"/>
    <cellStyle name="20% - Accent5 3 3_SCH J-3" xfId="2534"/>
    <cellStyle name="20% - Accent5 3 4" xfId="2535"/>
    <cellStyle name="20% - Accent5 3 4 2" xfId="2536"/>
    <cellStyle name="20% - Accent5 3 4 2 2" xfId="2537"/>
    <cellStyle name="20% - Accent5 3 4 2 2 2" xfId="2538"/>
    <cellStyle name="20% - Accent5 3 4 2 2_SCH J-3" xfId="2539"/>
    <cellStyle name="20% - Accent5 3 4 2 3" xfId="2540"/>
    <cellStyle name="20% - Accent5 3 4 2_SCH J-3" xfId="2541"/>
    <cellStyle name="20% - Accent5 3 4 3" xfId="2542"/>
    <cellStyle name="20% - Accent5 3 4 3 2" xfId="2543"/>
    <cellStyle name="20% - Accent5 3 4 3_SCH J-3" xfId="2544"/>
    <cellStyle name="20% - Accent5 3 4 4" xfId="2545"/>
    <cellStyle name="20% - Accent5 3 4 5" xfId="2546"/>
    <cellStyle name="20% - Accent5 3 4_SCH J-3" xfId="2547"/>
    <cellStyle name="20% - Accent5 3 5" xfId="2548"/>
    <cellStyle name="20% - Accent5 3 5 2" xfId="2549"/>
    <cellStyle name="20% - Accent5 3 5 2 2" xfId="2550"/>
    <cellStyle name="20% - Accent5 3 5 2_SCH J-3" xfId="2551"/>
    <cellStyle name="20% - Accent5 3 5 3" xfId="2552"/>
    <cellStyle name="20% - Accent5 3 5_SCH J-3" xfId="2553"/>
    <cellStyle name="20% - Accent5 3 6" xfId="2554"/>
    <cellStyle name="20% - Accent5 3 6 2" xfId="2555"/>
    <cellStyle name="20% - Accent5 3 6_SCH J-3" xfId="2556"/>
    <cellStyle name="20% - Accent5 3 7" xfId="2557"/>
    <cellStyle name="20% - Accent5 3 8" xfId="2558"/>
    <cellStyle name="20% - Accent5 3 9" xfId="2559"/>
    <cellStyle name="20% - Accent5 3_SCH J-3" xfId="2560"/>
    <cellStyle name="20% - Accent5 4" xfId="2561"/>
    <cellStyle name="20% - Accent5 4 10" xfId="31333"/>
    <cellStyle name="20% - Accent5 4 10 2" xfId="31334"/>
    <cellStyle name="20% - Accent5 4 10 2 2" xfId="31335"/>
    <cellStyle name="20% - Accent5 4 10 2 3" xfId="31336"/>
    <cellStyle name="20% - Accent5 4 10 3" xfId="31337"/>
    <cellStyle name="20% - Accent5 4 10 3 2" xfId="31338"/>
    <cellStyle name="20% - Accent5 4 10 4" xfId="31339"/>
    <cellStyle name="20% - Accent5 4 10 5" xfId="31340"/>
    <cellStyle name="20% - Accent5 4 11" xfId="31341"/>
    <cellStyle name="20% - Accent5 4 11 2" xfId="31342"/>
    <cellStyle name="20% - Accent5 4 11 3" xfId="31343"/>
    <cellStyle name="20% - Accent5 4 12" xfId="31344"/>
    <cellStyle name="20% - Accent5 4 12 2" xfId="31345"/>
    <cellStyle name="20% - Accent5 4 12 3" xfId="31346"/>
    <cellStyle name="20% - Accent5 4 13" xfId="31347"/>
    <cellStyle name="20% - Accent5 4 13 2" xfId="31348"/>
    <cellStyle name="20% - Accent5 4 14" xfId="31349"/>
    <cellStyle name="20% - Accent5 4 15" xfId="31350"/>
    <cellStyle name="20% - Accent5 4 16" xfId="31351"/>
    <cellStyle name="20% - Accent5 4 2" xfId="2562"/>
    <cellStyle name="20% - Accent5 4 2 10" xfId="31352"/>
    <cellStyle name="20% - Accent5 4 2 10 2" xfId="31353"/>
    <cellStyle name="20% - Accent5 4 2 10 3" xfId="31354"/>
    <cellStyle name="20% - Accent5 4 2 11" xfId="31355"/>
    <cellStyle name="20% - Accent5 4 2 11 2" xfId="31356"/>
    <cellStyle name="20% - Accent5 4 2 11 3" xfId="31357"/>
    <cellStyle name="20% - Accent5 4 2 12" xfId="31358"/>
    <cellStyle name="20% - Accent5 4 2 12 2" xfId="31359"/>
    <cellStyle name="20% - Accent5 4 2 13" xfId="31360"/>
    <cellStyle name="20% - Accent5 4 2 14" xfId="31361"/>
    <cellStyle name="20% - Accent5 4 2 15" xfId="31362"/>
    <cellStyle name="20% - Accent5 4 2 2" xfId="2563"/>
    <cellStyle name="20% - Accent5 4 2 2 10" xfId="31363"/>
    <cellStyle name="20% - Accent5 4 2 2 10 2" xfId="31364"/>
    <cellStyle name="20% - Accent5 4 2 2 10 3" xfId="31365"/>
    <cellStyle name="20% - Accent5 4 2 2 11" xfId="31366"/>
    <cellStyle name="20% - Accent5 4 2 2 11 2" xfId="31367"/>
    <cellStyle name="20% - Accent5 4 2 2 12" xfId="31368"/>
    <cellStyle name="20% - Accent5 4 2 2 13" xfId="31369"/>
    <cellStyle name="20% - Accent5 4 2 2 2" xfId="2564"/>
    <cellStyle name="20% - Accent5 4 2 2 2 10" xfId="31370"/>
    <cellStyle name="20% - Accent5 4 2 2 2 10 2" xfId="31371"/>
    <cellStyle name="20% - Accent5 4 2 2 2 11" xfId="31372"/>
    <cellStyle name="20% - Accent5 4 2 2 2 12" xfId="31373"/>
    <cellStyle name="20% - Accent5 4 2 2 2 2" xfId="2565"/>
    <cellStyle name="20% - Accent5 4 2 2 2 2 10" xfId="31374"/>
    <cellStyle name="20% - Accent5 4 2 2 2 2 2" xfId="2566"/>
    <cellStyle name="20% - Accent5 4 2 2 2 2 2 2" xfId="31375"/>
    <cellStyle name="20% - Accent5 4 2 2 2 2 2 2 2" xfId="31376"/>
    <cellStyle name="20% - Accent5 4 2 2 2 2 2 2 2 2" xfId="31377"/>
    <cellStyle name="20% - Accent5 4 2 2 2 2 2 2 2 3" xfId="31378"/>
    <cellStyle name="20% - Accent5 4 2 2 2 2 2 2 3" xfId="31379"/>
    <cellStyle name="20% - Accent5 4 2 2 2 2 2 2 3 2" xfId="31380"/>
    <cellStyle name="20% - Accent5 4 2 2 2 2 2 2 3 3" xfId="31381"/>
    <cellStyle name="20% - Accent5 4 2 2 2 2 2 2 4" xfId="31382"/>
    <cellStyle name="20% - Accent5 4 2 2 2 2 2 2 4 2" xfId="31383"/>
    <cellStyle name="20% - Accent5 4 2 2 2 2 2 2 5" xfId="31384"/>
    <cellStyle name="20% - Accent5 4 2 2 2 2 2 2 6" xfId="31385"/>
    <cellStyle name="20% - Accent5 4 2 2 2 2 2 3" xfId="31386"/>
    <cellStyle name="20% - Accent5 4 2 2 2 2 2 3 2" xfId="31387"/>
    <cellStyle name="20% - Accent5 4 2 2 2 2 2 3 2 2" xfId="31388"/>
    <cellStyle name="20% - Accent5 4 2 2 2 2 2 3 2 3" xfId="31389"/>
    <cellStyle name="20% - Accent5 4 2 2 2 2 2 3 3" xfId="31390"/>
    <cellStyle name="20% - Accent5 4 2 2 2 2 2 3 3 2" xfId="31391"/>
    <cellStyle name="20% - Accent5 4 2 2 2 2 2 3 3 3" xfId="31392"/>
    <cellStyle name="20% - Accent5 4 2 2 2 2 2 3 4" xfId="31393"/>
    <cellStyle name="20% - Accent5 4 2 2 2 2 2 3 4 2" xfId="31394"/>
    <cellStyle name="20% - Accent5 4 2 2 2 2 2 3 5" xfId="31395"/>
    <cellStyle name="20% - Accent5 4 2 2 2 2 2 3 6" xfId="31396"/>
    <cellStyle name="20% - Accent5 4 2 2 2 2 2 4" xfId="31397"/>
    <cellStyle name="20% - Accent5 4 2 2 2 2 2 4 2" xfId="31398"/>
    <cellStyle name="20% - Accent5 4 2 2 2 2 2 4 2 2" xfId="31399"/>
    <cellStyle name="20% - Accent5 4 2 2 2 2 2 4 2 3" xfId="31400"/>
    <cellStyle name="20% - Accent5 4 2 2 2 2 2 4 3" xfId="31401"/>
    <cellStyle name="20% - Accent5 4 2 2 2 2 2 4 3 2" xfId="31402"/>
    <cellStyle name="20% - Accent5 4 2 2 2 2 2 4 4" xfId="31403"/>
    <cellStyle name="20% - Accent5 4 2 2 2 2 2 4 5" xfId="31404"/>
    <cellStyle name="20% - Accent5 4 2 2 2 2 2 5" xfId="31405"/>
    <cellStyle name="20% - Accent5 4 2 2 2 2 2 5 2" xfId="31406"/>
    <cellStyle name="20% - Accent5 4 2 2 2 2 2 5 3" xfId="31407"/>
    <cellStyle name="20% - Accent5 4 2 2 2 2 2 6" xfId="31408"/>
    <cellStyle name="20% - Accent5 4 2 2 2 2 2 6 2" xfId="31409"/>
    <cellStyle name="20% - Accent5 4 2 2 2 2 2 6 3" xfId="31410"/>
    <cellStyle name="20% - Accent5 4 2 2 2 2 2 7" xfId="31411"/>
    <cellStyle name="20% - Accent5 4 2 2 2 2 2 7 2" xfId="31412"/>
    <cellStyle name="20% - Accent5 4 2 2 2 2 2 8" xfId="31413"/>
    <cellStyle name="20% - Accent5 4 2 2 2 2 2 9" xfId="31414"/>
    <cellStyle name="20% - Accent5 4 2 2 2 2 3" xfId="31415"/>
    <cellStyle name="20% - Accent5 4 2 2 2 2 3 2" xfId="31416"/>
    <cellStyle name="20% - Accent5 4 2 2 2 2 3 2 2" xfId="31417"/>
    <cellStyle name="20% - Accent5 4 2 2 2 2 3 2 3" xfId="31418"/>
    <cellStyle name="20% - Accent5 4 2 2 2 2 3 3" xfId="31419"/>
    <cellStyle name="20% - Accent5 4 2 2 2 2 3 3 2" xfId="31420"/>
    <cellStyle name="20% - Accent5 4 2 2 2 2 3 3 3" xfId="31421"/>
    <cellStyle name="20% - Accent5 4 2 2 2 2 3 4" xfId="31422"/>
    <cellStyle name="20% - Accent5 4 2 2 2 2 3 4 2" xfId="31423"/>
    <cellStyle name="20% - Accent5 4 2 2 2 2 3 5" xfId="31424"/>
    <cellStyle name="20% - Accent5 4 2 2 2 2 3 6" xfId="31425"/>
    <cellStyle name="20% - Accent5 4 2 2 2 2 4" xfId="31426"/>
    <cellStyle name="20% - Accent5 4 2 2 2 2 4 2" xfId="31427"/>
    <cellStyle name="20% - Accent5 4 2 2 2 2 4 2 2" xfId="31428"/>
    <cellStyle name="20% - Accent5 4 2 2 2 2 4 2 3" xfId="31429"/>
    <cellStyle name="20% - Accent5 4 2 2 2 2 4 3" xfId="31430"/>
    <cellStyle name="20% - Accent5 4 2 2 2 2 4 3 2" xfId="31431"/>
    <cellStyle name="20% - Accent5 4 2 2 2 2 4 3 3" xfId="31432"/>
    <cellStyle name="20% - Accent5 4 2 2 2 2 4 4" xfId="31433"/>
    <cellStyle name="20% - Accent5 4 2 2 2 2 4 4 2" xfId="31434"/>
    <cellStyle name="20% - Accent5 4 2 2 2 2 4 5" xfId="31435"/>
    <cellStyle name="20% - Accent5 4 2 2 2 2 4 6" xfId="31436"/>
    <cellStyle name="20% - Accent5 4 2 2 2 2 5" xfId="31437"/>
    <cellStyle name="20% - Accent5 4 2 2 2 2 5 2" xfId="31438"/>
    <cellStyle name="20% - Accent5 4 2 2 2 2 5 2 2" xfId="31439"/>
    <cellStyle name="20% - Accent5 4 2 2 2 2 5 2 3" xfId="31440"/>
    <cellStyle name="20% - Accent5 4 2 2 2 2 5 3" xfId="31441"/>
    <cellStyle name="20% - Accent5 4 2 2 2 2 5 3 2" xfId="31442"/>
    <cellStyle name="20% - Accent5 4 2 2 2 2 5 4" xfId="31443"/>
    <cellStyle name="20% - Accent5 4 2 2 2 2 5 5" xfId="31444"/>
    <cellStyle name="20% - Accent5 4 2 2 2 2 6" xfId="31445"/>
    <cellStyle name="20% - Accent5 4 2 2 2 2 6 2" xfId="31446"/>
    <cellStyle name="20% - Accent5 4 2 2 2 2 6 3" xfId="31447"/>
    <cellStyle name="20% - Accent5 4 2 2 2 2 7" xfId="31448"/>
    <cellStyle name="20% - Accent5 4 2 2 2 2 7 2" xfId="31449"/>
    <cellStyle name="20% - Accent5 4 2 2 2 2 7 3" xfId="31450"/>
    <cellStyle name="20% - Accent5 4 2 2 2 2 8" xfId="31451"/>
    <cellStyle name="20% - Accent5 4 2 2 2 2 8 2" xfId="31452"/>
    <cellStyle name="20% - Accent5 4 2 2 2 2 9" xfId="31453"/>
    <cellStyle name="20% - Accent5 4 2 2 2 2_SCH J-3" xfId="2567"/>
    <cellStyle name="20% - Accent5 4 2 2 2 3" xfId="2568"/>
    <cellStyle name="20% - Accent5 4 2 2 2 3 2" xfId="31454"/>
    <cellStyle name="20% - Accent5 4 2 2 2 3 2 2" xfId="31455"/>
    <cellStyle name="20% - Accent5 4 2 2 2 3 2 2 2" xfId="31456"/>
    <cellStyle name="20% - Accent5 4 2 2 2 3 2 2 3" xfId="31457"/>
    <cellStyle name="20% - Accent5 4 2 2 2 3 2 3" xfId="31458"/>
    <cellStyle name="20% - Accent5 4 2 2 2 3 2 3 2" xfId="31459"/>
    <cellStyle name="20% - Accent5 4 2 2 2 3 2 3 3" xfId="31460"/>
    <cellStyle name="20% - Accent5 4 2 2 2 3 2 4" xfId="31461"/>
    <cellStyle name="20% - Accent5 4 2 2 2 3 2 4 2" xfId="31462"/>
    <cellStyle name="20% - Accent5 4 2 2 2 3 2 5" xfId="31463"/>
    <cellStyle name="20% - Accent5 4 2 2 2 3 2 6" xfId="31464"/>
    <cellStyle name="20% - Accent5 4 2 2 2 3 3" xfId="31465"/>
    <cellStyle name="20% - Accent5 4 2 2 2 3 3 2" xfId="31466"/>
    <cellStyle name="20% - Accent5 4 2 2 2 3 3 2 2" xfId="31467"/>
    <cellStyle name="20% - Accent5 4 2 2 2 3 3 2 3" xfId="31468"/>
    <cellStyle name="20% - Accent5 4 2 2 2 3 3 3" xfId="31469"/>
    <cellStyle name="20% - Accent5 4 2 2 2 3 3 3 2" xfId="31470"/>
    <cellStyle name="20% - Accent5 4 2 2 2 3 3 3 3" xfId="31471"/>
    <cellStyle name="20% - Accent5 4 2 2 2 3 3 4" xfId="31472"/>
    <cellStyle name="20% - Accent5 4 2 2 2 3 3 4 2" xfId="31473"/>
    <cellStyle name="20% - Accent5 4 2 2 2 3 3 5" xfId="31474"/>
    <cellStyle name="20% - Accent5 4 2 2 2 3 3 6" xfId="31475"/>
    <cellStyle name="20% - Accent5 4 2 2 2 3 4" xfId="31476"/>
    <cellStyle name="20% - Accent5 4 2 2 2 3 4 2" xfId="31477"/>
    <cellStyle name="20% - Accent5 4 2 2 2 3 4 2 2" xfId="31478"/>
    <cellStyle name="20% - Accent5 4 2 2 2 3 4 2 3" xfId="31479"/>
    <cellStyle name="20% - Accent5 4 2 2 2 3 4 3" xfId="31480"/>
    <cellStyle name="20% - Accent5 4 2 2 2 3 4 3 2" xfId="31481"/>
    <cellStyle name="20% - Accent5 4 2 2 2 3 4 4" xfId="31482"/>
    <cellStyle name="20% - Accent5 4 2 2 2 3 4 5" xfId="31483"/>
    <cellStyle name="20% - Accent5 4 2 2 2 3 5" xfId="31484"/>
    <cellStyle name="20% - Accent5 4 2 2 2 3 5 2" xfId="31485"/>
    <cellStyle name="20% - Accent5 4 2 2 2 3 5 3" xfId="31486"/>
    <cellStyle name="20% - Accent5 4 2 2 2 3 6" xfId="31487"/>
    <cellStyle name="20% - Accent5 4 2 2 2 3 6 2" xfId="31488"/>
    <cellStyle name="20% - Accent5 4 2 2 2 3 6 3" xfId="31489"/>
    <cellStyle name="20% - Accent5 4 2 2 2 3 7" xfId="31490"/>
    <cellStyle name="20% - Accent5 4 2 2 2 3 7 2" xfId="31491"/>
    <cellStyle name="20% - Accent5 4 2 2 2 3 8" xfId="31492"/>
    <cellStyle name="20% - Accent5 4 2 2 2 3 9" xfId="31493"/>
    <cellStyle name="20% - Accent5 4 2 2 2 4" xfId="31494"/>
    <cellStyle name="20% - Accent5 4 2 2 2 4 2" xfId="31495"/>
    <cellStyle name="20% - Accent5 4 2 2 2 4 2 2" xfId="31496"/>
    <cellStyle name="20% - Accent5 4 2 2 2 4 2 2 2" xfId="31497"/>
    <cellStyle name="20% - Accent5 4 2 2 2 4 2 2 3" xfId="31498"/>
    <cellStyle name="20% - Accent5 4 2 2 2 4 2 3" xfId="31499"/>
    <cellStyle name="20% - Accent5 4 2 2 2 4 2 3 2" xfId="31500"/>
    <cellStyle name="20% - Accent5 4 2 2 2 4 2 3 3" xfId="31501"/>
    <cellStyle name="20% - Accent5 4 2 2 2 4 2 4" xfId="31502"/>
    <cellStyle name="20% - Accent5 4 2 2 2 4 2 4 2" xfId="31503"/>
    <cellStyle name="20% - Accent5 4 2 2 2 4 2 5" xfId="31504"/>
    <cellStyle name="20% - Accent5 4 2 2 2 4 2 6" xfId="31505"/>
    <cellStyle name="20% - Accent5 4 2 2 2 4 3" xfId="31506"/>
    <cellStyle name="20% - Accent5 4 2 2 2 4 3 2" xfId="31507"/>
    <cellStyle name="20% - Accent5 4 2 2 2 4 3 2 2" xfId="31508"/>
    <cellStyle name="20% - Accent5 4 2 2 2 4 3 2 3" xfId="31509"/>
    <cellStyle name="20% - Accent5 4 2 2 2 4 3 3" xfId="31510"/>
    <cellStyle name="20% - Accent5 4 2 2 2 4 3 3 2" xfId="31511"/>
    <cellStyle name="20% - Accent5 4 2 2 2 4 3 3 3" xfId="31512"/>
    <cellStyle name="20% - Accent5 4 2 2 2 4 3 4" xfId="31513"/>
    <cellStyle name="20% - Accent5 4 2 2 2 4 3 4 2" xfId="31514"/>
    <cellStyle name="20% - Accent5 4 2 2 2 4 3 5" xfId="31515"/>
    <cellStyle name="20% - Accent5 4 2 2 2 4 3 6" xfId="31516"/>
    <cellStyle name="20% - Accent5 4 2 2 2 4 4" xfId="31517"/>
    <cellStyle name="20% - Accent5 4 2 2 2 4 4 2" xfId="31518"/>
    <cellStyle name="20% - Accent5 4 2 2 2 4 4 2 2" xfId="31519"/>
    <cellStyle name="20% - Accent5 4 2 2 2 4 4 2 3" xfId="31520"/>
    <cellStyle name="20% - Accent5 4 2 2 2 4 4 3" xfId="31521"/>
    <cellStyle name="20% - Accent5 4 2 2 2 4 4 3 2" xfId="31522"/>
    <cellStyle name="20% - Accent5 4 2 2 2 4 4 4" xfId="31523"/>
    <cellStyle name="20% - Accent5 4 2 2 2 4 4 5" xfId="31524"/>
    <cellStyle name="20% - Accent5 4 2 2 2 4 5" xfId="31525"/>
    <cellStyle name="20% - Accent5 4 2 2 2 4 5 2" xfId="31526"/>
    <cellStyle name="20% - Accent5 4 2 2 2 4 5 3" xfId="31527"/>
    <cellStyle name="20% - Accent5 4 2 2 2 4 6" xfId="31528"/>
    <cellStyle name="20% - Accent5 4 2 2 2 4 6 2" xfId="31529"/>
    <cellStyle name="20% - Accent5 4 2 2 2 4 6 3" xfId="31530"/>
    <cellStyle name="20% - Accent5 4 2 2 2 4 7" xfId="31531"/>
    <cellStyle name="20% - Accent5 4 2 2 2 4 7 2" xfId="31532"/>
    <cellStyle name="20% - Accent5 4 2 2 2 4 8" xfId="31533"/>
    <cellStyle name="20% - Accent5 4 2 2 2 4 9" xfId="31534"/>
    <cellStyle name="20% - Accent5 4 2 2 2 5" xfId="31535"/>
    <cellStyle name="20% - Accent5 4 2 2 2 5 2" xfId="31536"/>
    <cellStyle name="20% - Accent5 4 2 2 2 5 2 2" xfId="31537"/>
    <cellStyle name="20% - Accent5 4 2 2 2 5 2 3" xfId="31538"/>
    <cellStyle name="20% - Accent5 4 2 2 2 5 3" xfId="31539"/>
    <cellStyle name="20% - Accent5 4 2 2 2 5 3 2" xfId="31540"/>
    <cellStyle name="20% - Accent5 4 2 2 2 5 3 3" xfId="31541"/>
    <cellStyle name="20% - Accent5 4 2 2 2 5 4" xfId="31542"/>
    <cellStyle name="20% - Accent5 4 2 2 2 5 4 2" xfId="31543"/>
    <cellStyle name="20% - Accent5 4 2 2 2 5 5" xfId="31544"/>
    <cellStyle name="20% - Accent5 4 2 2 2 5 6" xfId="31545"/>
    <cellStyle name="20% - Accent5 4 2 2 2 6" xfId="31546"/>
    <cellStyle name="20% - Accent5 4 2 2 2 6 2" xfId="31547"/>
    <cellStyle name="20% - Accent5 4 2 2 2 6 2 2" xfId="31548"/>
    <cellStyle name="20% - Accent5 4 2 2 2 6 2 3" xfId="31549"/>
    <cellStyle name="20% - Accent5 4 2 2 2 6 3" xfId="31550"/>
    <cellStyle name="20% - Accent5 4 2 2 2 6 3 2" xfId="31551"/>
    <cellStyle name="20% - Accent5 4 2 2 2 6 3 3" xfId="31552"/>
    <cellStyle name="20% - Accent5 4 2 2 2 6 4" xfId="31553"/>
    <cellStyle name="20% - Accent5 4 2 2 2 6 4 2" xfId="31554"/>
    <cellStyle name="20% - Accent5 4 2 2 2 6 5" xfId="31555"/>
    <cellStyle name="20% - Accent5 4 2 2 2 6 6" xfId="31556"/>
    <cellStyle name="20% - Accent5 4 2 2 2 7" xfId="31557"/>
    <cellStyle name="20% - Accent5 4 2 2 2 7 2" xfId="31558"/>
    <cellStyle name="20% - Accent5 4 2 2 2 7 2 2" xfId="31559"/>
    <cellStyle name="20% - Accent5 4 2 2 2 7 2 3" xfId="31560"/>
    <cellStyle name="20% - Accent5 4 2 2 2 7 3" xfId="31561"/>
    <cellStyle name="20% - Accent5 4 2 2 2 7 3 2" xfId="31562"/>
    <cellStyle name="20% - Accent5 4 2 2 2 7 4" xfId="31563"/>
    <cellStyle name="20% - Accent5 4 2 2 2 7 5" xfId="31564"/>
    <cellStyle name="20% - Accent5 4 2 2 2 8" xfId="31565"/>
    <cellStyle name="20% - Accent5 4 2 2 2 8 2" xfId="31566"/>
    <cellStyle name="20% - Accent5 4 2 2 2 8 3" xfId="31567"/>
    <cellStyle name="20% - Accent5 4 2 2 2 9" xfId="31568"/>
    <cellStyle name="20% - Accent5 4 2 2 2 9 2" xfId="31569"/>
    <cellStyle name="20% - Accent5 4 2 2 2 9 3" xfId="31570"/>
    <cellStyle name="20% - Accent5 4 2 2 2_SCH J-3" xfId="2569"/>
    <cellStyle name="20% - Accent5 4 2 2 3" xfId="2570"/>
    <cellStyle name="20% - Accent5 4 2 2 3 10" xfId="31571"/>
    <cellStyle name="20% - Accent5 4 2 2 3 2" xfId="2571"/>
    <cellStyle name="20% - Accent5 4 2 2 3 2 2" xfId="31572"/>
    <cellStyle name="20% - Accent5 4 2 2 3 2 2 2" xfId="31573"/>
    <cellStyle name="20% - Accent5 4 2 2 3 2 2 2 2" xfId="31574"/>
    <cellStyle name="20% - Accent5 4 2 2 3 2 2 2 3" xfId="31575"/>
    <cellStyle name="20% - Accent5 4 2 2 3 2 2 3" xfId="31576"/>
    <cellStyle name="20% - Accent5 4 2 2 3 2 2 3 2" xfId="31577"/>
    <cellStyle name="20% - Accent5 4 2 2 3 2 2 3 3" xfId="31578"/>
    <cellStyle name="20% - Accent5 4 2 2 3 2 2 4" xfId="31579"/>
    <cellStyle name="20% - Accent5 4 2 2 3 2 2 4 2" xfId="31580"/>
    <cellStyle name="20% - Accent5 4 2 2 3 2 2 5" xfId="31581"/>
    <cellStyle name="20% - Accent5 4 2 2 3 2 2 6" xfId="31582"/>
    <cellStyle name="20% - Accent5 4 2 2 3 2 3" xfId="31583"/>
    <cellStyle name="20% - Accent5 4 2 2 3 2 3 2" xfId="31584"/>
    <cellStyle name="20% - Accent5 4 2 2 3 2 3 2 2" xfId="31585"/>
    <cellStyle name="20% - Accent5 4 2 2 3 2 3 2 3" xfId="31586"/>
    <cellStyle name="20% - Accent5 4 2 2 3 2 3 3" xfId="31587"/>
    <cellStyle name="20% - Accent5 4 2 2 3 2 3 3 2" xfId="31588"/>
    <cellStyle name="20% - Accent5 4 2 2 3 2 3 3 3" xfId="31589"/>
    <cellStyle name="20% - Accent5 4 2 2 3 2 3 4" xfId="31590"/>
    <cellStyle name="20% - Accent5 4 2 2 3 2 3 4 2" xfId="31591"/>
    <cellStyle name="20% - Accent5 4 2 2 3 2 3 5" xfId="31592"/>
    <cellStyle name="20% - Accent5 4 2 2 3 2 3 6" xfId="31593"/>
    <cellStyle name="20% - Accent5 4 2 2 3 2 4" xfId="31594"/>
    <cellStyle name="20% - Accent5 4 2 2 3 2 4 2" xfId="31595"/>
    <cellStyle name="20% - Accent5 4 2 2 3 2 4 2 2" xfId="31596"/>
    <cellStyle name="20% - Accent5 4 2 2 3 2 4 2 3" xfId="31597"/>
    <cellStyle name="20% - Accent5 4 2 2 3 2 4 3" xfId="31598"/>
    <cellStyle name="20% - Accent5 4 2 2 3 2 4 3 2" xfId="31599"/>
    <cellStyle name="20% - Accent5 4 2 2 3 2 4 4" xfId="31600"/>
    <cellStyle name="20% - Accent5 4 2 2 3 2 4 5" xfId="31601"/>
    <cellStyle name="20% - Accent5 4 2 2 3 2 5" xfId="31602"/>
    <cellStyle name="20% - Accent5 4 2 2 3 2 5 2" xfId="31603"/>
    <cellStyle name="20% - Accent5 4 2 2 3 2 5 3" xfId="31604"/>
    <cellStyle name="20% - Accent5 4 2 2 3 2 6" xfId="31605"/>
    <cellStyle name="20% - Accent5 4 2 2 3 2 6 2" xfId="31606"/>
    <cellStyle name="20% - Accent5 4 2 2 3 2 6 3" xfId="31607"/>
    <cellStyle name="20% - Accent5 4 2 2 3 2 7" xfId="31608"/>
    <cellStyle name="20% - Accent5 4 2 2 3 2 7 2" xfId="31609"/>
    <cellStyle name="20% - Accent5 4 2 2 3 2 8" xfId="31610"/>
    <cellStyle name="20% - Accent5 4 2 2 3 2 9" xfId="31611"/>
    <cellStyle name="20% - Accent5 4 2 2 3 3" xfId="31612"/>
    <cellStyle name="20% - Accent5 4 2 2 3 3 2" xfId="31613"/>
    <cellStyle name="20% - Accent5 4 2 2 3 3 2 2" xfId="31614"/>
    <cellStyle name="20% - Accent5 4 2 2 3 3 2 3" xfId="31615"/>
    <cellStyle name="20% - Accent5 4 2 2 3 3 3" xfId="31616"/>
    <cellStyle name="20% - Accent5 4 2 2 3 3 3 2" xfId="31617"/>
    <cellStyle name="20% - Accent5 4 2 2 3 3 3 3" xfId="31618"/>
    <cellStyle name="20% - Accent5 4 2 2 3 3 4" xfId="31619"/>
    <cellStyle name="20% - Accent5 4 2 2 3 3 4 2" xfId="31620"/>
    <cellStyle name="20% - Accent5 4 2 2 3 3 5" xfId="31621"/>
    <cellStyle name="20% - Accent5 4 2 2 3 3 6" xfId="31622"/>
    <cellStyle name="20% - Accent5 4 2 2 3 4" xfId="31623"/>
    <cellStyle name="20% - Accent5 4 2 2 3 4 2" xfId="31624"/>
    <cellStyle name="20% - Accent5 4 2 2 3 4 2 2" xfId="31625"/>
    <cellStyle name="20% - Accent5 4 2 2 3 4 2 3" xfId="31626"/>
    <cellStyle name="20% - Accent5 4 2 2 3 4 3" xfId="31627"/>
    <cellStyle name="20% - Accent5 4 2 2 3 4 3 2" xfId="31628"/>
    <cellStyle name="20% - Accent5 4 2 2 3 4 3 3" xfId="31629"/>
    <cellStyle name="20% - Accent5 4 2 2 3 4 4" xfId="31630"/>
    <cellStyle name="20% - Accent5 4 2 2 3 4 4 2" xfId="31631"/>
    <cellStyle name="20% - Accent5 4 2 2 3 4 5" xfId="31632"/>
    <cellStyle name="20% - Accent5 4 2 2 3 4 6" xfId="31633"/>
    <cellStyle name="20% - Accent5 4 2 2 3 5" xfId="31634"/>
    <cellStyle name="20% - Accent5 4 2 2 3 5 2" xfId="31635"/>
    <cellStyle name="20% - Accent5 4 2 2 3 5 2 2" xfId="31636"/>
    <cellStyle name="20% - Accent5 4 2 2 3 5 2 3" xfId="31637"/>
    <cellStyle name="20% - Accent5 4 2 2 3 5 3" xfId="31638"/>
    <cellStyle name="20% - Accent5 4 2 2 3 5 3 2" xfId="31639"/>
    <cellStyle name="20% - Accent5 4 2 2 3 5 4" xfId="31640"/>
    <cellStyle name="20% - Accent5 4 2 2 3 5 5" xfId="31641"/>
    <cellStyle name="20% - Accent5 4 2 2 3 6" xfId="31642"/>
    <cellStyle name="20% - Accent5 4 2 2 3 6 2" xfId="31643"/>
    <cellStyle name="20% - Accent5 4 2 2 3 6 3" xfId="31644"/>
    <cellStyle name="20% - Accent5 4 2 2 3 7" xfId="31645"/>
    <cellStyle name="20% - Accent5 4 2 2 3 7 2" xfId="31646"/>
    <cellStyle name="20% - Accent5 4 2 2 3 7 3" xfId="31647"/>
    <cellStyle name="20% - Accent5 4 2 2 3 8" xfId="31648"/>
    <cellStyle name="20% - Accent5 4 2 2 3 8 2" xfId="31649"/>
    <cellStyle name="20% - Accent5 4 2 2 3 9" xfId="31650"/>
    <cellStyle name="20% - Accent5 4 2 2 3_SCH J-3" xfId="2572"/>
    <cellStyle name="20% - Accent5 4 2 2 4" xfId="2573"/>
    <cellStyle name="20% - Accent5 4 2 2 4 2" xfId="31651"/>
    <cellStyle name="20% - Accent5 4 2 2 4 2 2" xfId="31652"/>
    <cellStyle name="20% - Accent5 4 2 2 4 2 2 2" xfId="31653"/>
    <cellStyle name="20% - Accent5 4 2 2 4 2 2 3" xfId="31654"/>
    <cellStyle name="20% - Accent5 4 2 2 4 2 3" xfId="31655"/>
    <cellStyle name="20% - Accent5 4 2 2 4 2 3 2" xfId="31656"/>
    <cellStyle name="20% - Accent5 4 2 2 4 2 3 3" xfId="31657"/>
    <cellStyle name="20% - Accent5 4 2 2 4 2 4" xfId="31658"/>
    <cellStyle name="20% - Accent5 4 2 2 4 2 4 2" xfId="31659"/>
    <cellStyle name="20% - Accent5 4 2 2 4 2 5" xfId="31660"/>
    <cellStyle name="20% - Accent5 4 2 2 4 2 6" xfId="31661"/>
    <cellStyle name="20% - Accent5 4 2 2 4 3" xfId="31662"/>
    <cellStyle name="20% - Accent5 4 2 2 4 3 2" xfId="31663"/>
    <cellStyle name="20% - Accent5 4 2 2 4 3 2 2" xfId="31664"/>
    <cellStyle name="20% - Accent5 4 2 2 4 3 2 3" xfId="31665"/>
    <cellStyle name="20% - Accent5 4 2 2 4 3 3" xfId="31666"/>
    <cellStyle name="20% - Accent5 4 2 2 4 3 3 2" xfId="31667"/>
    <cellStyle name="20% - Accent5 4 2 2 4 3 3 3" xfId="31668"/>
    <cellStyle name="20% - Accent5 4 2 2 4 3 4" xfId="31669"/>
    <cellStyle name="20% - Accent5 4 2 2 4 3 4 2" xfId="31670"/>
    <cellStyle name="20% - Accent5 4 2 2 4 3 5" xfId="31671"/>
    <cellStyle name="20% - Accent5 4 2 2 4 3 6" xfId="31672"/>
    <cellStyle name="20% - Accent5 4 2 2 4 4" xfId="31673"/>
    <cellStyle name="20% - Accent5 4 2 2 4 4 2" xfId="31674"/>
    <cellStyle name="20% - Accent5 4 2 2 4 4 2 2" xfId="31675"/>
    <cellStyle name="20% - Accent5 4 2 2 4 4 2 3" xfId="31676"/>
    <cellStyle name="20% - Accent5 4 2 2 4 4 3" xfId="31677"/>
    <cellStyle name="20% - Accent5 4 2 2 4 4 3 2" xfId="31678"/>
    <cellStyle name="20% - Accent5 4 2 2 4 4 4" xfId="31679"/>
    <cellStyle name="20% - Accent5 4 2 2 4 4 5" xfId="31680"/>
    <cellStyle name="20% - Accent5 4 2 2 4 5" xfId="31681"/>
    <cellStyle name="20% - Accent5 4 2 2 4 5 2" xfId="31682"/>
    <cellStyle name="20% - Accent5 4 2 2 4 5 3" xfId="31683"/>
    <cellStyle name="20% - Accent5 4 2 2 4 6" xfId="31684"/>
    <cellStyle name="20% - Accent5 4 2 2 4 6 2" xfId="31685"/>
    <cellStyle name="20% - Accent5 4 2 2 4 6 3" xfId="31686"/>
    <cellStyle name="20% - Accent5 4 2 2 4 7" xfId="31687"/>
    <cellStyle name="20% - Accent5 4 2 2 4 7 2" xfId="31688"/>
    <cellStyle name="20% - Accent5 4 2 2 4 8" xfId="31689"/>
    <cellStyle name="20% - Accent5 4 2 2 4 9" xfId="31690"/>
    <cellStyle name="20% - Accent5 4 2 2 5" xfId="31691"/>
    <cellStyle name="20% - Accent5 4 2 2 5 2" xfId="31692"/>
    <cellStyle name="20% - Accent5 4 2 2 5 2 2" xfId="31693"/>
    <cellStyle name="20% - Accent5 4 2 2 5 2 2 2" xfId="31694"/>
    <cellStyle name="20% - Accent5 4 2 2 5 2 2 3" xfId="31695"/>
    <cellStyle name="20% - Accent5 4 2 2 5 2 3" xfId="31696"/>
    <cellStyle name="20% - Accent5 4 2 2 5 2 3 2" xfId="31697"/>
    <cellStyle name="20% - Accent5 4 2 2 5 2 3 3" xfId="31698"/>
    <cellStyle name="20% - Accent5 4 2 2 5 2 4" xfId="31699"/>
    <cellStyle name="20% - Accent5 4 2 2 5 2 4 2" xfId="31700"/>
    <cellStyle name="20% - Accent5 4 2 2 5 2 5" xfId="31701"/>
    <cellStyle name="20% - Accent5 4 2 2 5 2 6" xfId="31702"/>
    <cellStyle name="20% - Accent5 4 2 2 5 3" xfId="31703"/>
    <cellStyle name="20% - Accent5 4 2 2 5 3 2" xfId="31704"/>
    <cellStyle name="20% - Accent5 4 2 2 5 3 2 2" xfId="31705"/>
    <cellStyle name="20% - Accent5 4 2 2 5 3 2 3" xfId="31706"/>
    <cellStyle name="20% - Accent5 4 2 2 5 3 3" xfId="31707"/>
    <cellStyle name="20% - Accent5 4 2 2 5 3 3 2" xfId="31708"/>
    <cellStyle name="20% - Accent5 4 2 2 5 3 3 3" xfId="31709"/>
    <cellStyle name="20% - Accent5 4 2 2 5 3 4" xfId="31710"/>
    <cellStyle name="20% - Accent5 4 2 2 5 3 4 2" xfId="31711"/>
    <cellStyle name="20% - Accent5 4 2 2 5 3 5" xfId="31712"/>
    <cellStyle name="20% - Accent5 4 2 2 5 3 6" xfId="31713"/>
    <cellStyle name="20% - Accent5 4 2 2 5 4" xfId="31714"/>
    <cellStyle name="20% - Accent5 4 2 2 5 4 2" xfId="31715"/>
    <cellStyle name="20% - Accent5 4 2 2 5 4 2 2" xfId="31716"/>
    <cellStyle name="20% - Accent5 4 2 2 5 4 2 3" xfId="31717"/>
    <cellStyle name="20% - Accent5 4 2 2 5 4 3" xfId="31718"/>
    <cellStyle name="20% - Accent5 4 2 2 5 4 3 2" xfId="31719"/>
    <cellStyle name="20% - Accent5 4 2 2 5 4 4" xfId="31720"/>
    <cellStyle name="20% - Accent5 4 2 2 5 4 5" xfId="31721"/>
    <cellStyle name="20% - Accent5 4 2 2 5 5" xfId="31722"/>
    <cellStyle name="20% - Accent5 4 2 2 5 5 2" xfId="31723"/>
    <cellStyle name="20% - Accent5 4 2 2 5 5 3" xfId="31724"/>
    <cellStyle name="20% - Accent5 4 2 2 5 6" xfId="31725"/>
    <cellStyle name="20% - Accent5 4 2 2 5 6 2" xfId="31726"/>
    <cellStyle name="20% - Accent5 4 2 2 5 6 3" xfId="31727"/>
    <cellStyle name="20% - Accent5 4 2 2 5 7" xfId="31728"/>
    <cellStyle name="20% - Accent5 4 2 2 5 7 2" xfId="31729"/>
    <cellStyle name="20% - Accent5 4 2 2 5 8" xfId="31730"/>
    <cellStyle name="20% - Accent5 4 2 2 5 9" xfId="31731"/>
    <cellStyle name="20% - Accent5 4 2 2 6" xfId="31732"/>
    <cellStyle name="20% - Accent5 4 2 2 6 2" xfId="31733"/>
    <cellStyle name="20% - Accent5 4 2 2 6 2 2" xfId="31734"/>
    <cellStyle name="20% - Accent5 4 2 2 6 2 3" xfId="31735"/>
    <cellStyle name="20% - Accent5 4 2 2 6 3" xfId="31736"/>
    <cellStyle name="20% - Accent5 4 2 2 6 3 2" xfId="31737"/>
    <cellStyle name="20% - Accent5 4 2 2 6 3 3" xfId="31738"/>
    <cellStyle name="20% - Accent5 4 2 2 6 4" xfId="31739"/>
    <cellStyle name="20% - Accent5 4 2 2 6 4 2" xfId="31740"/>
    <cellStyle name="20% - Accent5 4 2 2 6 5" xfId="31741"/>
    <cellStyle name="20% - Accent5 4 2 2 6 6" xfId="31742"/>
    <cellStyle name="20% - Accent5 4 2 2 7" xfId="31743"/>
    <cellStyle name="20% - Accent5 4 2 2 7 2" xfId="31744"/>
    <cellStyle name="20% - Accent5 4 2 2 7 2 2" xfId="31745"/>
    <cellStyle name="20% - Accent5 4 2 2 7 2 3" xfId="31746"/>
    <cellStyle name="20% - Accent5 4 2 2 7 3" xfId="31747"/>
    <cellStyle name="20% - Accent5 4 2 2 7 3 2" xfId="31748"/>
    <cellStyle name="20% - Accent5 4 2 2 7 3 3" xfId="31749"/>
    <cellStyle name="20% - Accent5 4 2 2 7 4" xfId="31750"/>
    <cellStyle name="20% - Accent5 4 2 2 7 4 2" xfId="31751"/>
    <cellStyle name="20% - Accent5 4 2 2 7 5" xfId="31752"/>
    <cellStyle name="20% - Accent5 4 2 2 7 6" xfId="31753"/>
    <cellStyle name="20% - Accent5 4 2 2 8" xfId="31754"/>
    <cellStyle name="20% - Accent5 4 2 2 8 2" xfId="31755"/>
    <cellStyle name="20% - Accent5 4 2 2 8 2 2" xfId="31756"/>
    <cellStyle name="20% - Accent5 4 2 2 8 2 3" xfId="31757"/>
    <cellStyle name="20% - Accent5 4 2 2 8 3" xfId="31758"/>
    <cellStyle name="20% - Accent5 4 2 2 8 3 2" xfId="31759"/>
    <cellStyle name="20% - Accent5 4 2 2 8 4" xfId="31760"/>
    <cellStyle name="20% - Accent5 4 2 2 8 5" xfId="31761"/>
    <cellStyle name="20% - Accent5 4 2 2 9" xfId="31762"/>
    <cellStyle name="20% - Accent5 4 2 2 9 2" xfId="31763"/>
    <cellStyle name="20% - Accent5 4 2 2 9 3" xfId="31764"/>
    <cellStyle name="20% - Accent5 4 2 2_SCH J-3" xfId="2574"/>
    <cellStyle name="20% - Accent5 4 2 3" xfId="2575"/>
    <cellStyle name="20% - Accent5 4 2 3 10" xfId="31765"/>
    <cellStyle name="20% - Accent5 4 2 3 10 2" xfId="31766"/>
    <cellStyle name="20% - Accent5 4 2 3 11" xfId="31767"/>
    <cellStyle name="20% - Accent5 4 2 3 12" xfId="31768"/>
    <cellStyle name="20% - Accent5 4 2 3 2" xfId="2576"/>
    <cellStyle name="20% - Accent5 4 2 3 2 10" xfId="31769"/>
    <cellStyle name="20% - Accent5 4 2 3 2 2" xfId="2577"/>
    <cellStyle name="20% - Accent5 4 2 3 2 2 2" xfId="31770"/>
    <cellStyle name="20% - Accent5 4 2 3 2 2 2 2" xfId="31771"/>
    <cellStyle name="20% - Accent5 4 2 3 2 2 2 2 2" xfId="31772"/>
    <cellStyle name="20% - Accent5 4 2 3 2 2 2 2 3" xfId="31773"/>
    <cellStyle name="20% - Accent5 4 2 3 2 2 2 3" xfId="31774"/>
    <cellStyle name="20% - Accent5 4 2 3 2 2 2 3 2" xfId="31775"/>
    <cellStyle name="20% - Accent5 4 2 3 2 2 2 3 3" xfId="31776"/>
    <cellStyle name="20% - Accent5 4 2 3 2 2 2 4" xfId="31777"/>
    <cellStyle name="20% - Accent5 4 2 3 2 2 2 4 2" xfId="31778"/>
    <cellStyle name="20% - Accent5 4 2 3 2 2 2 5" xfId="31779"/>
    <cellStyle name="20% - Accent5 4 2 3 2 2 2 6" xfId="31780"/>
    <cellStyle name="20% - Accent5 4 2 3 2 2 3" xfId="31781"/>
    <cellStyle name="20% - Accent5 4 2 3 2 2 3 2" xfId="31782"/>
    <cellStyle name="20% - Accent5 4 2 3 2 2 3 2 2" xfId="31783"/>
    <cellStyle name="20% - Accent5 4 2 3 2 2 3 2 3" xfId="31784"/>
    <cellStyle name="20% - Accent5 4 2 3 2 2 3 3" xfId="31785"/>
    <cellStyle name="20% - Accent5 4 2 3 2 2 3 3 2" xfId="31786"/>
    <cellStyle name="20% - Accent5 4 2 3 2 2 3 3 3" xfId="31787"/>
    <cellStyle name="20% - Accent5 4 2 3 2 2 3 4" xfId="31788"/>
    <cellStyle name="20% - Accent5 4 2 3 2 2 3 4 2" xfId="31789"/>
    <cellStyle name="20% - Accent5 4 2 3 2 2 3 5" xfId="31790"/>
    <cellStyle name="20% - Accent5 4 2 3 2 2 3 6" xfId="31791"/>
    <cellStyle name="20% - Accent5 4 2 3 2 2 4" xfId="31792"/>
    <cellStyle name="20% - Accent5 4 2 3 2 2 4 2" xfId="31793"/>
    <cellStyle name="20% - Accent5 4 2 3 2 2 4 2 2" xfId="31794"/>
    <cellStyle name="20% - Accent5 4 2 3 2 2 4 2 3" xfId="31795"/>
    <cellStyle name="20% - Accent5 4 2 3 2 2 4 3" xfId="31796"/>
    <cellStyle name="20% - Accent5 4 2 3 2 2 4 3 2" xfId="31797"/>
    <cellStyle name="20% - Accent5 4 2 3 2 2 4 4" xfId="31798"/>
    <cellStyle name="20% - Accent5 4 2 3 2 2 4 5" xfId="31799"/>
    <cellStyle name="20% - Accent5 4 2 3 2 2 5" xfId="31800"/>
    <cellStyle name="20% - Accent5 4 2 3 2 2 5 2" xfId="31801"/>
    <cellStyle name="20% - Accent5 4 2 3 2 2 5 3" xfId="31802"/>
    <cellStyle name="20% - Accent5 4 2 3 2 2 6" xfId="31803"/>
    <cellStyle name="20% - Accent5 4 2 3 2 2 6 2" xfId="31804"/>
    <cellStyle name="20% - Accent5 4 2 3 2 2 6 3" xfId="31805"/>
    <cellStyle name="20% - Accent5 4 2 3 2 2 7" xfId="31806"/>
    <cellStyle name="20% - Accent5 4 2 3 2 2 7 2" xfId="31807"/>
    <cellStyle name="20% - Accent5 4 2 3 2 2 8" xfId="31808"/>
    <cellStyle name="20% - Accent5 4 2 3 2 2 9" xfId="31809"/>
    <cellStyle name="20% - Accent5 4 2 3 2 3" xfId="31810"/>
    <cellStyle name="20% - Accent5 4 2 3 2 3 2" xfId="31811"/>
    <cellStyle name="20% - Accent5 4 2 3 2 3 2 2" xfId="31812"/>
    <cellStyle name="20% - Accent5 4 2 3 2 3 2 3" xfId="31813"/>
    <cellStyle name="20% - Accent5 4 2 3 2 3 3" xfId="31814"/>
    <cellStyle name="20% - Accent5 4 2 3 2 3 3 2" xfId="31815"/>
    <cellStyle name="20% - Accent5 4 2 3 2 3 3 3" xfId="31816"/>
    <cellStyle name="20% - Accent5 4 2 3 2 3 4" xfId="31817"/>
    <cellStyle name="20% - Accent5 4 2 3 2 3 4 2" xfId="31818"/>
    <cellStyle name="20% - Accent5 4 2 3 2 3 5" xfId="31819"/>
    <cellStyle name="20% - Accent5 4 2 3 2 3 6" xfId="31820"/>
    <cellStyle name="20% - Accent5 4 2 3 2 4" xfId="31821"/>
    <cellStyle name="20% - Accent5 4 2 3 2 4 2" xfId="31822"/>
    <cellStyle name="20% - Accent5 4 2 3 2 4 2 2" xfId="31823"/>
    <cellStyle name="20% - Accent5 4 2 3 2 4 2 3" xfId="31824"/>
    <cellStyle name="20% - Accent5 4 2 3 2 4 3" xfId="31825"/>
    <cellStyle name="20% - Accent5 4 2 3 2 4 3 2" xfId="31826"/>
    <cellStyle name="20% - Accent5 4 2 3 2 4 3 3" xfId="31827"/>
    <cellStyle name="20% - Accent5 4 2 3 2 4 4" xfId="31828"/>
    <cellStyle name="20% - Accent5 4 2 3 2 4 4 2" xfId="31829"/>
    <cellStyle name="20% - Accent5 4 2 3 2 4 5" xfId="31830"/>
    <cellStyle name="20% - Accent5 4 2 3 2 4 6" xfId="31831"/>
    <cellStyle name="20% - Accent5 4 2 3 2 5" xfId="31832"/>
    <cellStyle name="20% - Accent5 4 2 3 2 5 2" xfId="31833"/>
    <cellStyle name="20% - Accent5 4 2 3 2 5 2 2" xfId="31834"/>
    <cellStyle name="20% - Accent5 4 2 3 2 5 2 3" xfId="31835"/>
    <cellStyle name="20% - Accent5 4 2 3 2 5 3" xfId="31836"/>
    <cellStyle name="20% - Accent5 4 2 3 2 5 3 2" xfId="31837"/>
    <cellStyle name="20% - Accent5 4 2 3 2 5 4" xfId="31838"/>
    <cellStyle name="20% - Accent5 4 2 3 2 5 5" xfId="31839"/>
    <cellStyle name="20% - Accent5 4 2 3 2 6" xfId="31840"/>
    <cellStyle name="20% - Accent5 4 2 3 2 6 2" xfId="31841"/>
    <cellStyle name="20% - Accent5 4 2 3 2 6 3" xfId="31842"/>
    <cellStyle name="20% - Accent5 4 2 3 2 7" xfId="31843"/>
    <cellStyle name="20% - Accent5 4 2 3 2 7 2" xfId="31844"/>
    <cellStyle name="20% - Accent5 4 2 3 2 7 3" xfId="31845"/>
    <cellStyle name="20% - Accent5 4 2 3 2 8" xfId="31846"/>
    <cellStyle name="20% - Accent5 4 2 3 2 8 2" xfId="31847"/>
    <cellStyle name="20% - Accent5 4 2 3 2 9" xfId="31848"/>
    <cellStyle name="20% - Accent5 4 2 3 2_SCH J-3" xfId="2578"/>
    <cellStyle name="20% - Accent5 4 2 3 3" xfId="2579"/>
    <cellStyle name="20% - Accent5 4 2 3 3 2" xfId="31849"/>
    <cellStyle name="20% - Accent5 4 2 3 3 2 2" xfId="31850"/>
    <cellStyle name="20% - Accent5 4 2 3 3 2 2 2" xfId="31851"/>
    <cellStyle name="20% - Accent5 4 2 3 3 2 2 3" xfId="31852"/>
    <cellStyle name="20% - Accent5 4 2 3 3 2 3" xfId="31853"/>
    <cellStyle name="20% - Accent5 4 2 3 3 2 3 2" xfId="31854"/>
    <cellStyle name="20% - Accent5 4 2 3 3 2 3 3" xfId="31855"/>
    <cellStyle name="20% - Accent5 4 2 3 3 2 4" xfId="31856"/>
    <cellStyle name="20% - Accent5 4 2 3 3 2 4 2" xfId="31857"/>
    <cellStyle name="20% - Accent5 4 2 3 3 2 5" xfId="31858"/>
    <cellStyle name="20% - Accent5 4 2 3 3 2 6" xfId="31859"/>
    <cellStyle name="20% - Accent5 4 2 3 3 3" xfId="31860"/>
    <cellStyle name="20% - Accent5 4 2 3 3 3 2" xfId="31861"/>
    <cellStyle name="20% - Accent5 4 2 3 3 3 2 2" xfId="31862"/>
    <cellStyle name="20% - Accent5 4 2 3 3 3 2 3" xfId="31863"/>
    <cellStyle name="20% - Accent5 4 2 3 3 3 3" xfId="31864"/>
    <cellStyle name="20% - Accent5 4 2 3 3 3 3 2" xfId="31865"/>
    <cellStyle name="20% - Accent5 4 2 3 3 3 3 3" xfId="31866"/>
    <cellStyle name="20% - Accent5 4 2 3 3 3 4" xfId="31867"/>
    <cellStyle name="20% - Accent5 4 2 3 3 3 4 2" xfId="31868"/>
    <cellStyle name="20% - Accent5 4 2 3 3 3 5" xfId="31869"/>
    <cellStyle name="20% - Accent5 4 2 3 3 3 6" xfId="31870"/>
    <cellStyle name="20% - Accent5 4 2 3 3 4" xfId="31871"/>
    <cellStyle name="20% - Accent5 4 2 3 3 4 2" xfId="31872"/>
    <cellStyle name="20% - Accent5 4 2 3 3 4 2 2" xfId="31873"/>
    <cellStyle name="20% - Accent5 4 2 3 3 4 2 3" xfId="31874"/>
    <cellStyle name="20% - Accent5 4 2 3 3 4 3" xfId="31875"/>
    <cellStyle name="20% - Accent5 4 2 3 3 4 3 2" xfId="31876"/>
    <cellStyle name="20% - Accent5 4 2 3 3 4 4" xfId="31877"/>
    <cellStyle name="20% - Accent5 4 2 3 3 4 5" xfId="31878"/>
    <cellStyle name="20% - Accent5 4 2 3 3 5" xfId="31879"/>
    <cellStyle name="20% - Accent5 4 2 3 3 5 2" xfId="31880"/>
    <cellStyle name="20% - Accent5 4 2 3 3 5 3" xfId="31881"/>
    <cellStyle name="20% - Accent5 4 2 3 3 6" xfId="31882"/>
    <cellStyle name="20% - Accent5 4 2 3 3 6 2" xfId="31883"/>
    <cellStyle name="20% - Accent5 4 2 3 3 6 3" xfId="31884"/>
    <cellStyle name="20% - Accent5 4 2 3 3 7" xfId="31885"/>
    <cellStyle name="20% - Accent5 4 2 3 3 7 2" xfId="31886"/>
    <cellStyle name="20% - Accent5 4 2 3 3 8" xfId="31887"/>
    <cellStyle name="20% - Accent5 4 2 3 3 9" xfId="31888"/>
    <cellStyle name="20% - Accent5 4 2 3 4" xfId="31889"/>
    <cellStyle name="20% - Accent5 4 2 3 4 2" xfId="31890"/>
    <cellStyle name="20% - Accent5 4 2 3 4 2 2" xfId="31891"/>
    <cellStyle name="20% - Accent5 4 2 3 4 2 2 2" xfId="31892"/>
    <cellStyle name="20% - Accent5 4 2 3 4 2 2 3" xfId="31893"/>
    <cellStyle name="20% - Accent5 4 2 3 4 2 3" xfId="31894"/>
    <cellStyle name="20% - Accent5 4 2 3 4 2 3 2" xfId="31895"/>
    <cellStyle name="20% - Accent5 4 2 3 4 2 3 3" xfId="31896"/>
    <cellStyle name="20% - Accent5 4 2 3 4 2 4" xfId="31897"/>
    <cellStyle name="20% - Accent5 4 2 3 4 2 4 2" xfId="31898"/>
    <cellStyle name="20% - Accent5 4 2 3 4 2 5" xfId="31899"/>
    <cellStyle name="20% - Accent5 4 2 3 4 2 6" xfId="31900"/>
    <cellStyle name="20% - Accent5 4 2 3 4 3" xfId="31901"/>
    <cellStyle name="20% - Accent5 4 2 3 4 3 2" xfId="31902"/>
    <cellStyle name="20% - Accent5 4 2 3 4 3 2 2" xfId="31903"/>
    <cellStyle name="20% - Accent5 4 2 3 4 3 2 3" xfId="31904"/>
    <cellStyle name="20% - Accent5 4 2 3 4 3 3" xfId="31905"/>
    <cellStyle name="20% - Accent5 4 2 3 4 3 3 2" xfId="31906"/>
    <cellStyle name="20% - Accent5 4 2 3 4 3 3 3" xfId="31907"/>
    <cellStyle name="20% - Accent5 4 2 3 4 3 4" xfId="31908"/>
    <cellStyle name="20% - Accent5 4 2 3 4 3 4 2" xfId="31909"/>
    <cellStyle name="20% - Accent5 4 2 3 4 3 5" xfId="31910"/>
    <cellStyle name="20% - Accent5 4 2 3 4 3 6" xfId="31911"/>
    <cellStyle name="20% - Accent5 4 2 3 4 4" xfId="31912"/>
    <cellStyle name="20% - Accent5 4 2 3 4 4 2" xfId="31913"/>
    <cellStyle name="20% - Accent5 4 2 3 4 4 2 2" xfId="31914"/>
    <cellStyle name="20% - Accent5 4 2 3 4 4 2 3" xfId="31915"/>
    <cellStyle name="20% - Accent5 4 2 3 4 4 3" xfId="31916"/>
    <cellStyle name="20% - Accent5 4 2 3 4 4 3 2" xfId="31917"/>
    <cellStyle name="20% - Accent5 4 2 3 4 4 4" xfId="31918"/>
    <cellStyle name="20% - Accent5 4 2 3 4 4 5" xfId="31919"/>
    <cellStyle name="20% - Accent5 4 2 3 4 5" xfId="31920"/>
    <cellStyle name="20% - Accent5 4 2 3 4 5 2" xfId="31921"/>
    <cellStyle name="20% - Accent5 4 2 3 4 5 3" xfId="31922"/>
    <cellStyle name="20% - Accent5 4 2 3 4 6" xfId="31923"/>
    <cellStyle name="20% - Accent5 4 2 3 4 6 2" xfId="31924"/>
    <cellStyle name="20% - Accent5 4 2 3 4 6 3" xfId="31925"/>
    <cellStyle name="20% - Accent5 4 2 3 4 7" xfId="31926"/>
    <cellStyle name="20% - Accent5 4 2 3 4 7 2" xfId="31927"/>
    <cellStyle name="20% - Accent5 4 2 3 4 8" xfId="31928"/>
    <cellStyle name="20% - Accent5 4 2 3 4 9" xfId="31929"/>
    <cellStyle name="20% - Accent5 4 2 3 5" xfId="31930"/>
    <cellStyle name="20% - Accent5 4 2 3 5 2" xfId="31931"/>
    <cellStyle name="20% - Accent5 4 2 3 5 2 2" xfId="31932"/>
    <cellStyle name="20% - Accent5 4 2 3 5 2 3" xfId="31933"/>
    <cellStyle name="20% - Accent5 4 2 3 5 3" xfId="31934"/>
    <cellStyle name="20% - Accent5 4 2 3 5 3 2" xfId="31935"/>
    <cellStyle name="20% - Accent5 4 2 3 5 3 3" xfId="31936"/>
    <cellStyle name="20% - Accent5 4 2 3 5 4" xfId="31937"/>
    <cellStyle name="20% - Accent5 4 2 3 5 4 2" xfId="31938"/>
    <cellStyle name="20% - Accent5 4 2 3 5 5" xfId="31939"/>
    <cellStyle name="20% - Accent5 4 2 3 5 6" xfId="31940"/>
    <cellStyle name="20% - Accent5 4 2 3 6" xfId="31941"/>
    <cellStyle name="20% - Accent5 4 2 3 6 2" xfId="31942"/>
    <cellStyle name="20% - Accent5 4 2 3 6 2 2" xfId="31943"/>
    <cellStyle name="20% - Accent5 4 2 3 6 2 3" xfId="31944"/>
    <cellStyle name="20% - Accent5 4 2 3 6 3" xfId="31945"/>
    <cellStyle name="20% - Accent5 4 2 3 6 3 2" xfId="31946"/>
    <cellStyle name="20% - Accent5 4 2 3 6 3 3" xfId="31947"/>
    <cellStyle name="20% - Accent5 4 2 3 6 4" xfId="31948"/>
    <cellStyle name="20% - Accent5 4 2 3 6 4 2" xfId="31949"/>
    <cellStyle name="20% - Accent5 4 2 3 6 5" xfId="31950"/>
    <cellStyle name="20% - Accent5 4 2 3 6 6" xfId="31951"/>
    <cellStyle name="20% - Accent5 4 2 3 7" xfId="31952"/>
    <cellStyle name="20% - Accent5 4 2 3 7 2" xfId="31953"/>
    <cellStyle name="20% - Accent5 4 2 3 7 2 2" xfId="31954"/>
    <cellStyle name="20% - Accent5 4 2 3 7 2 3" xfId="31955"/>
    <cellStyle name="20% - Accent5 4 2 3 7 3" xfId="31956"/>
    <cellStyle name="20% - Accent5 4 2 3 7 3 2" xfId="31957"/>
    <cellStyle name="20% - Accent5 4 2 3 7 4" xfId="31958"/>
    <cellStyle name="20% - Accent5 4 2 3 7 5" xfId="31959"/>
    <cellStyle name="20% - Accent5 4 2 3 8" xfId="31960"/>
    <cellStyle name="20% - Accent5 4 2 3 8 2" xfId="31961"/>
    <cellStyle name="20% - Accent5 4 2 3 8 3" xfId="31962"/>
    <cellStyle name="20% - Accent5 4 2 3 9" xfId="31963"/>
    <cellStyle name="20% - Accent5 4 2 3 9 2" xfId="31964"/>
    <cellStyle name="20% - Accent5 4 2 3 9 3" xfId="31965"/>
    <cellStyle name="20% - Accent5 4 2 3_SCH J-3" xfId="2580"/>
    <cellStyle name="20% - Accent5 4 2 4" xfId="2581"/>
    <cellStyle name="20% - Accent5 4 2 4 10" xfId="31966"/>
    <cellStyle name="20% - Accent5 4 2 4 2" xfId="2582"/>
    <cellStyle name="20% - Accent5 4 2 4 2 2" xfId="31967"/>
    <cellStyle name="20% - Accent5 4 2 4 2 2 2" xfId="31968"/>
    <cellStyle name="20% - Accent5 4 2 4 2 2 2 2" xfId="31969"/>
    <cellStyle name="20% - Accent5 4 2 4 2 2 2 3" xfId="31970"/>
    <cellStyle name="20% - Accent5 4 2 4 2 2 3" xfId="31971"/>
    <cellStyle name="20% - Accent5 4 2 4 2 2 3 2" xfId="31972"/>
    <cellStyle name="20% - Accent5 4 2 4 2 2 3 3" xfId="31973"/>
    <cellStyle name="20% - Accent5 4 2 4 2 2 4" xfId="31974"/>
    <cellStyle name="20% - Accent5 4 2 4 2 2 4 2" xfId="31975"/>
    <cellStyle name="20% - Accent5 4 2 4 2 2 5" xfId="31976"/>
    <cellStyle name="20% - Accent5 4 2 4 2 2 6" xfId="31977"/>
    <cellStyle name="20% - Accent5 4 2 4 2 3" xfId="31978"/>
    <cellStyle name="20% - Accent5 4 2 4 2 3 2" xfId="31979"/>
    <cellStyle name="20% - Accent5 4 2 4 2 3 2 2" xfId="31980"/>
    <cellStyle name="20% - Accent5 4 2 4 2 3 2 3" xfId="31981"/>
    <cellStyle name="20% - Accent5 4 2 4 2 3 3" xfId="31982"/>
    <cellStyle name="20% - Accent5 4 2 4 2 3 3 2" xfId="31983"/>
    <cellStyle name="20% - Accent5 4 2 4 2 3 3 3" xfId="31984"/>
    <cellStyle name="20% - Accent5 4 2 4 2 3 4" xfId="31985"/>
    <cellStyle name="20% - Accent5 4 2 4 2 3 4 2" xfId="31986"/>
    <cellStyle name="20% - Accent5 4 2 4 2 3 5" xfId="31987"/>
    <cellStyle name="20% - Accent5 4 2 4 2 3 6" xfId="31988"/>
    <cellStyle name="20% - Accent5 4 2 4 2 4" xfId="31989"/>
    <cellStyle name="20% - Accent5 4 2 4 2 4 2" xfId="31990"/>
    <cellStyle name="20% - Accent5 4 2 4 2 4 2 2" xfId="31991"/>
    <cellStyle name="20% - Accent5 4 2 4 2 4 2 3" xfId="31992"/>
    <cellStyle name="20% - Accent5 4 2 4 2 4 3" xfId="31993"/>
    <cellStyle name="20% - Accent5 4 2 4 2 4 3 2" xfId="31994"/>
    <cellStyle name="20% - Accent5 4 2 4 2 4 4" xfId="31995"/>
    <cellStyle name="20% - Accent5 4 2 4 2 4 5" xfId="31996"/>
    <cellStyle name="20% - Accent5 4 2 4 2 5" xfId="31997"/>
    <cellStyle name="20% - Accent5 4 2 4 2 5 2" xfId="31998"/>
    <cellStyle name="20% - Accent5 4 2 4 2 5 3" xfId="31999"/>
    <cellStyle name="20% - Accent5 4 2 4 2 6" xfId="32000"/>
    <cellStyle name="20% - Accent5 4 2 4 2 6 2" xfId="32001"/>
    <cellStyle name="20% - Accent5 4 2 4 2 6 3" xfId="32002"/>
    <cellStyle name="20% - Accent5 4 2 4 2 7" xfId="32003"/>
    <cellStyle name="20% - Accent5 4 2 4 2 7 2" xfId="32004"/>
    <cellStyle name="20% - Accent5 4 2 4 2 8" xfId="32005"/>
    <cellStyle name="20% - Accent5 4 2 4 2 9" xfId="32006"/>
    <cellStyle name="20% - Accent5 4 2 4 3" xfId="32007"/>
    <cellStyle name="20% - Accent5 4 2 4 3 2" xfId="32008"/>
    <cellStyle name="20% - Accent5 4 2 4 3 2 2" xfId="32009"/>
    <cellStyle name="20% - Accent5 4 2 4 3 2 3" xfId="32010"/>
    <cellStyle name="20% - Accent5 4 2 4 3 3" xfId="32011"/>
    <cellStyle name="20% - Accent5 4 2 4 3 3 2" xfId="32012"/>
    <cellStyle name="20% - Accent5 4 2 4 3 3 3" xfId="32013"/>
    <cellStyle name="20% - Accent5 4 2 4 3 4" xfId="32014"/>
    <cellStyle name="20% - Accent5 4 2 4 3 4 2" xfId="32015"/>
    <cellStyle name="20% - Accent5 4 2 4 3 5" xfId="32016"/>
    <cellStyle name="20% - Accent5 4 2 4 3 6" xfId="32017"/>
    <cellStyle name="20% - Accent5 4 2 4 4" xfId="32018"/>
    <cellStyle name="20% - Accent5 4 2 4 4 2" xfId="32019"/>
    <cellStyle name="20% - Accent5 4 2 4 4 2 2" xfId="32020"/>
    <cellStyle name="20% - Accent5 4 2 4 4 2 3" xfId="32021"/>
    <cellStyle name="20% - Accent5 4 2 4 4 3" xfId="32022"/>
    <cellStyle name="20% - Accent5 4 2 4 4 3 2" xfId="32023"/>
    <cellStyle name="20% - Accent5 4 2 4 4 3 3" xfId="32024"/>
    <cellStyle name="20% - Accent5 4 2 4 4 4" xfId="32025"/>
    <cellStyle name="20% - Accent5 4 2 4 4 4 2" xfId="32026"/>
    <cellStyle name="20% - Accent5 4 2 4 4 5" xfId="32027"/>
    <cellStyle name="20% - Accent5 4 2 4 4 6" xfId="32028"/>
    <cellStyle name="20% - Accent5 4 2 4 5" xfId="32029"/>
    <cellStyle name="20% - Accent5 4 2 4 5 2" xfId="32030"/>
    <cellStyle name="20% - Accent5 4 2 4 5 2 2" xfId="32031"/>
    <cellStyle name="20% - Accent5 4 2 4 5 2 3" xfId="32032"/>
    <cellStyle name="20% - Accent5 4 2 4 5 3" xfId="32033"/>
    <cellStyle name="20% - Accent5 4 2 4 5 3 2" xfId="32034"/>
    <cellStyle name="20% - Accent5 4 2 4 5 4" xfId="32035"/>
    <cellStyle name="20% - Accent5 4 2 4 5 5" xfId="32036"/>
    <cellStyle name="20% - Accent5 4 2 4 6" xfId="32037"/>
    <cellStyle name="20% - Accent5 4 2 4 6 2" xfId="32038"/>
    <cellStyle name="20% - Accent5 4 2 4 6 3" xfId="32039"/>
    <cellStyle name="20% - Accent5 4 2 4 7" xfId="32040"/>
    <cellStyle name="20% - Accent5 4 2 4 7 2" xfId="32041"/>
    <cellStyle name="20% - Accent5 4 2 4 7 3" xfId="32042"/>
    <cellStyle name="20% - Accent5 4 2 4 8" xfId="32043"/>
    <cellStyle name="20% - Accent5 4 2 4 8 2" xfId="32044"/>
    <cellStyle name="20% - Accent5 4 2 4 9" xfId="32045"/>
    <cellStyle name="20% - Accent5 4 2 4_SCH J-3" xfId="2583"/>
    <cellStyle name="20% - Accent5 4 2 5" xfId="2584"/>
    <cellStyle name="20% - Accent5 4 2 5 2" xfId="32046"/>
    <cellStyle name="20% - Accent5 4 2 5 2 2" xfId="32047"/>
    <cellStyle name="20% - Accent5 4 2 5 2 2 2" xfId="32048"/>
    <cellStyle name="20% - Accent5 4 2 5 2 2 3" xfId="32049"/>
    <cellStyle name="20% - Accent5 4 2 5 2 3" xfId="32050"/>
    <cellStyle name="20% - Accent5 4 2 5 2 3 2" xfId="32051"/>
    <cellStyle name="20% - Accent5 4 2 5 2 3 3" xfId="32052"/>
    <cellStyle name="20% - Accent5 4 2 5 2 4" xfId="32053"/>
    <cellStyle name="20% - Accent5 4 2 5 2 4 2" xfId="32054"/>
    <cellStyle name="20% - Accent5 4 2 5 2 5" xfId="32055"/>
    <cellStyle name="20% - Accent5 4 2 5 2 6" xfId="32056"/>
    <cellStyle name="20% - Accent5 4 2 5 3" xfId="32057"/>
    <cellStyle name="20% - Accent5 4 2 5 3 2" xfId="32058"/>
    <cellStyle name="20% - Accent5 4 2 5 3 2 2" xfId="32059"/>
    <cellStyle name="20% - Accent5 4 2 5 3 2 3" xfId="32060"/>
    <cellStyle name="20% - Accent5 4 2 5 3 3" xfId="32061"/>
    <cellStyle name="20% - Accent5 4 2 5 3 3 2" xfId="32062"/>
    <cellStyle name="20% - Accent5 4 2 5 3 3 3" xfId="32063"/>
    <cellStyle name="20% - Accent5 4 2 5 3 4" xfId="32064"/>
    <cellStyle name="20% - Accent5 4 2 5 3 4 2" xfId="32065"/>
    <cellStyle name="20% - Accent5 4 2 5 3 5" xfId="32066"/>
    <cellStyle name="20% - Accent5 4 2 5 3 6" xfId="32067"/>
    <cellStyle name="20% - Accent5 4 2 5 4" xfId="32068"/>
    <cellStyle name="20% - Accent5 4 2 5 4 2" xfId="32069"/>
    <cellStyle name="20% - Accent5 4 2 5 4 2 2" xfId="32070"/>
    <cellStyle name="20% - Accent5 4 2 5 4 2 3" xfId="32071"/>
    <cellStyle name="20% - Accent5 4 2 5 4 3" xfId="32072"/>
    <cellStyle name="20% - Accent5 4 2 5 4 3 2" xfId="32073"/>
    <cellStyle name="20% - Accent5 4 2 5 4 4" xfId="32074"/>
    <cellStyle name="20% - Accent5 4 2 5 4 5" xfId="32075"/>
    <cellStyle name="20% - Accent5 4 2 5 5" xfId="32076"/>
    <cellStyle name="20% - Accent5 4 2 5 5 2" xfId="32077"/>
    <cellStyle name="20% - Accent5 4 2 5 5 3" xfId="32078"/>
    <cellStyle name="20% - Accent5 4 2 5 6" xfId="32079"/>
    <cellStyle name="20% - Accent5 4 2 5 6 2" xfId="32080"/>
    <cellStyle name="20% - Accent5 4 2 5 6 3" xfId="32081"/>
    <cellStyle name="20% - Accent5 4 2 5 7" xfId="32082"/>
    <cellStyle name="20% - Accent5 4 2 5 7 2" xfId="32083"/>
    <cellStyle name="20% - Accent5 4 2 5 8" xfId="32084"/>
    <cellStyle name="20% - Accent5 4 2 5 9" xfId="32085"/>
    <cellStyle name="20% - Accent5 4 2 6" xfId="2585"/>
    <cellStyle name="20% - Accent5 4 2 6 2" xfId="32086"/>
    <cellStyle name="20% - Accent5 4 2 6 2 2" xfId="32087"/>
    <cellStyle name="20% - Accent5 4 2 6 2 2 2" xfId="32088"/>
    <cellStyle name="20% - Accent5 4 2 6 2 2 3" xfId="32089"/>
    <cellStyle name="20% - Accent5 4 2 6 2 3" xfId="32090"/>
    <cellStyle name="20% - Accent5 4 2 6 2 3 2" xfId="32091"/>
    <cellStyle name="20% - Accent5 4 2 6 2 3 3" xfId="32092"/>
    <cellStyle name="20% - Accent5 4 2 6 2 4" xfId="32093"/>
    <cellStyle name="20% - Accent5 4 2 6 2 4 2" xfId="32094"/>
    <cellStyle name="20% - Accent5 4 2 6 2 5" xfId="32095"/>
    <cellStyle name="20% - Accent5 4 2 6 2 6" xfId="32096"/>
    <cellStyle name="20% - Accent5 4 2 6 3" xfId="32097"/>
    <cellStyle name="20% - Accent5 4 2 6 3 2" xfId="32098"/>
    <cellStyle name="20% - Accent5 4 2 6 3 2 2" xfId="32099"/>
    <cellStyle name="20% - Accent5 4 2 6 3 2 3" xfId="32100"/>
    <cellStyle name="20% - Accent5 4 2 6 3 3" xfId="32101"/>
    <cellStyle name="20% - Accent5 4 2 6 3 3 2" xfId="32102"/>
    <cellStyle name="20% - Accent5 4 2 6 3 3 3" xfId="32103"/>
    <cellStyle name="20% - Accent5 4 2 6 3 4" xfId="32104"/>
    <cellStyle name="20% - Accent5 4 2 6 3 4 2" xfId="32105"/>
    <cellStyle name="20% - Accent5 4 2 6 3 5" xfId="32106"/>
    <cellStyle name="20% - Accent5 4 2 6 3 6" xfId="32107"/>
    <cellStyle name="20% - Accent5 4 2 6 4" xfId="32108"/>
    <cellStyle name="20% - Accent5 4 2 6 4 2" xfId="32109"/>
    <cellStyle name="20% - Accent5 4 2 6 4 2 2" xfId="32110"/>
    <cellStyle name="20% - Accent5 4 2 6 4 2 3" xfId="32111"/>
    <cellStyle name="20% - Accent5 4 2 6 4 3" xfId="32112"/>
    <cellStyle name="20% - Accent5 4 2 6 4 3 2" xfId="32113"/>
    <cellStyle name="20% - Accent5 4 2 6 4 4" xfId="32114"/>
    <cellStyle name="20% - Accent5 4 2 6 4 5" xfId="32115"/>
    <cellStyle name="20% - Accent5 4 2 6 5" xfId="32116"/>
    <cellStyle name="20% - Accent5 4 2 6 5 2" xfId="32117"/>
    <cellStyle name="20% - Accent5 4 2 6 5 3" xfId="32118"/>
    <cellStyle name="20% - Accent5 4 2 6 6" xfId="32119"/>
    <cellStyle name="20% - Accent5 4 2 6 6 2" xfId="32120"/>
    <cellStyle name="20% - Accent5 4 2 6 6 3" xfId="32121"/>
    <cellStyle name="20% - Accent5 4 2 6 7" xfId="32122"/>
    <cellStyle name="20% - Accent5 4 2 6 7 2" xfId="32123"/>
    <cellStyle name="20% - Accent5 4 2 6 8" xfId="32124"/>
    <cellStyle name="20% - Accent5 4 2 6 9" xfId="32125"/>
    <cellStyle name="20% - Accent5 4 2 7" xfId="32126"/>
    <cellStyle name="20% - Accent5 4 2 7 2" xfId="32127"/>
    <cellStyle name="20% - Accent5 4 2 7 2 2" xfId="32128"/>
    <cellStyle name="20% - Accent5 4 2 7 2 3" xfId="32129"/>
    <cellStyle name="20% - Accent5 4 2 7 3" xfId="32130"/>
    <cellStyle name="20% - Accent5 4 2 7 3 2" xfId="32131"/>
    <cellStyle name="20% - Accent5 4 2 7 3 3" xfId="32132"/>
    <cellStyle name="20% - Accent5 4 2 7 4" xfId="32133"/>
    <cellStyle name="20% - Accent5 4 2 7 4 2" xfId="32134"/>
    <cellStyle name="20% - Accent5 4 2 7 5" xfId="32135"/>
    <cellStyle name="20% - Accent5 4 2 7 6" xfId="32136"/>
    <cellStyle name="20% - Accent5 4 2 8" xfId="32137"/>
    <cellStyle name="20% - Accent5 4 2 8 2" xfId="32138"/>
    <cellStyle name="20% - Accent5 4 2 8 2 2" xfId="32139"/>
    <cellStyle name="20% - Accent5 4 2 8 2 3" xfId="32140"/>
    <cellStyle name="20% - Accent5 4 2 8 3" xfId="32141"/>
    <cellStyle name="20% - Accent5 4 2 8 3 2" xfId="32142"/>
    <cellStyle name="20% - Accent5 4 2 8 3 3" xfId="32143"/>
    <cellStyle name="20% - Accent5 4 2 8 4" xfId="32144"/>
    <cellStyle name="20% - Accent5 4 2 8 4 2" xfId="32145"/>
    <cellStyle name="20% - Accent5 4 2 8 5" xfId="32146"/>
    <cellStyle name="20% - Accent5 4 2 8 6" xfId="32147"/>
    <cellStyle name="20% - Accent5 4 2 9" xfId="32148"/>
    <cellStyle name="20% - Accent5 4 2 9 2" xfId="32149"/>
    <cellStyle name="20% - Accent5 4 2 9 2 2" xfId="32150"/>
    <cellStyle name="20% - Accent5 4 2 9 2 3" xfId="32151"/>
    <cellStyle name="20% - Accent5 4 2 9 3" xfId="32152"/>
    <cellStyle name="20% - Accent5 4 2 9 3 2" xfId="32153"/>
    <cellStyle name="20% - Accent5 4 2 9 4" xfId="32154"/>
    <cellStyle name="20% - Accent5 4 2 9 5" xfId="32155"/>
    <cellStyle name="20% - Accent5 4 2_SCH J-3" xfId="2586"/>
    <cellStyle name="20% - Accent5 4 3" xfId="2587"/>
    <cellStyle name="20% - Accent5 4 3 10" xfId="32156"/>
    <cellStyle name="20% - Accent5 4 3 10 2" xfId="32157"/>
    <cellStyle name="20% - Accent5 4 3 10 3" xfId="32158"/>
    <cellStyle name="20% - Accent5 4 3 11" xfId="32159"/>
    <cellStyle name="20% - Accent5 4 3 11 2" xfId="32160"/>
    <cellStyle name="20% - Accent5 4 3 12" xfId="32161"/>
    <cellStyle name="20% - Accent5 4 3 13" xfId="32162"/>
    <cellStyle name="20% - Accent5 4 3 14" xfId="32163"/>
    <cellStyle name="20% - Accent5 4 3 2" xfId="2588"/>
    <cellStyle name="20% - Accent5 4 3 2 10" xfId="32164"/>
    <cellStyle name="20% - Accent5 4 3 2 10 2" xfId="32165"/>
    <cellStyle name="20% - Accent5 4 3 2 11" xfId="32166"/>
    <cellStyle name="20% - Accent5 4 3 2 12" xfId="32167"/>
    <cellStyle name="20% - Accent5 4 3 2 2" xfId="2589"/>
    <cellStyle name="20% - Accent5 4 3 2 2 10" xfId="32168"/>
    <cellStyle name="20% - Accent5 4 3 2 2 2" xfId="2590"/>
    <cellStyle name="20% - Accent5 4 3 2 2 2 2" xfId="32169"/>
    <cellStyle name="20% - Accent5 4 3 2 2 2 2 2" xfId="32170"/>
    <cellStyle name="20% - Accent5 4 3 2 2 2 2 2 2" xfId="32171"/>
    <cellStyle name="20% - Accent5 4 3 2 2 2 2 2 3" xfId="32172"/>
    <cellStyle name="20% - Accent5 4 3 2 2 2 2 3" xfId="32173"/>
    <cellStyle name="20% - Accent5 4 3 2 2 2 2 3 2" xfId="32174"/>
    <cellStyle name="20% - Accent5 4 3 2 2 2 2 3 3" xfId="32175"/>
    <cellStyle name="20% - Accent5 4 3 2 2 2 2 4" xfId="32176"/>
    <cellStyle name="20% - Accent5 4 3 2 2 2 2 4 2" xfId="32177"/>
    <cellStyle name="20% - Accent5 4 3 2 2 2 2 5" xfId="32178"/>
    <cellStyle name="20% - Accent5 4 3 2 2 2 2 6" xfId="32179"/>
    <cellStyle name="20% - Accent5 4 3 2 2 2 3" xfId="32180"/>
    <cellStyle name="20% - Accent5 4 3 2 2 2 3 2" xfId="32181"/>
    <cellStyle name="20% - Accent5 4 3 2 2 2 3 2 2" xfId="32182"/>
    <cellStyle name="20% - Accent5 4 3 2 2 2 3 2 3" xfId="32183"/>
    <cellStyle name="20% - Accent5 4 3 2 2 2 3 3" xfId="32184"/>
    <cellStyle name="20% - Accent5 4 3 2 2 2 3 3 2" xfId="32185"/>
    <cellStyle name="20% - Accent5 4 3 2 2 2 3 3 3" xfId="32186"/>
    <cellStyle name="20% - Accent5 4 3 2 2 2 3 4" xfId="32187"/>
    <cellStyle name="20% - Accent5 4 3 2 2 2 3 4 2" xfId="32188"/>
    <cellStyle name="20% - Accent5 4 3 2 2 2 3 5" xfId="32189"/>
    <cellStyle name="20% - Accent5 4 3 2 2 2 3 6" xfId="32190"/>
    <cellStyle name="20% - Accent5 4 3 2 2 2 4" xfId="32191"/>
    <cellStyle name="20% - Accent5 4 3 2 2 2 4 2" xfId="32192"/>
    <cellStyle name="20% - Accent5 4 3 2 2 2 4 2 2" xfId="32193"/>
    <cellStyle name="20% - Accent5 4 3 2 2 2 4 2 3" xfId="32194"/>
    <cellStyle name="20% - Accent5 4 3 2 2 2 4 3" xfId="32195"/>
    <cellStyle name="20% - Accent5 4 3 2 2 2 4 3 2" xfId="32196"/>
    <cellStyle name="20% - Accent5 4 3 2 2 2 4 4" xfId="32197"/>
    <cellStyle name="20% - Accent5 4 3 2 2 2 4 5" xfId="32198"/>
    <cellStyle name="20% - Accent5 4 3 2 2 2 5" xfId="32199"/>
    <cellStyle name="20% - Accent5 4 3 2 2 2 5 2" xfId="32200"/>
    <cellStyle name="20% - Accent5 4 3 2 2 2 5 3" xfId="32201"/>
    <cellStyle name="20% - Accent5 4 3 2 2 2 6" xfId="32202"/>
    <cellStyle name="20% - Accent5 4 3 2 2 2 6 2" xfId="32203"/>
    <cellStyle name="20% - Accent5 4 3 2 2 2 6 3" xfId="32204"/>
    <cellStyle name="20% - Accent5 4 3 2 2 2 7" xfId="32205"/>
    <cellStyle name="20% - Accent5 4 3 2 2 2 7 2" xfId="32206"/>
    <cellStyle name="20% - Accent5 4 3 2 2 2 8" xfId="32207"/>
    <cellStyle name="20% - Accent5 4 3 2 2 2 9" xfId="32208"/>
    <cellStyle name="20% - Accent5 4 3 2 2 3" xfId="32209"/>
    <cellStyle name="20% - Accent5 4 3 2 2 3 2" xfId="32210"/>
    <cellStyle name="20% - Accent5 4 3 2 2 3 2 2" xfId="32211"/>
    <cellStyle name="20% - Accent5 4 3 2 2 3 2 3" xfId="32212"/>
    <cellStyle name="20% - Accent5 4 3 2 2 3 3" xfId="32213"/>
    <cellStyle name="20% - Accent5 4 3 2 2 3 3 2" xfId="32214"/>
    <cellStyle name="20% - Accent5 4 3 2 2 3 3 3" xfId="32215"/>
    <cellStyle name="20% - Accent5 4 3 2 2 3 4" xfId="32216"/>
    <cellStyle name="20% - Accent5 4 3 2 2 3 4 2" xfId="32217"/>
    <cellStyle name="20% - Accent5 4 3 2 2 3 5" xfId="32218"/>
    <cellStyle name="20% - Accent5 4 3 2 2 3 6" xfId="32219"/>
    <cellStyle name="20% - Accent5 4 3 2 2 4" xfId="32220"/>
    <cellStyle name="20% - Accent5 4 3 2 2 4 2" xfId="32221"/>
    <cellStyle name="20% - Accent5 4 3 2 2 4 2 2" xfId="32222"/>
    <cellStyle name="20% - Accent5 4 3 2 2 4 2 3" xfId="32223"/>
    <cellStyle name="20% - Accent5 4 3 2 2 4 3" xfId="32224"/>
    <cellStyle name="20% - Accent5 4 3 2 2 4 3 2" xfId="32225"/>
    <cellStyle name="20% - Accent5 4 3 2 2 4 3 3" xfId="32226"/>
    <cellStyle name="20% - Accent5 4 3 2 2 4 4" xfId="32227"/>
    <cellStyle name="20% - Accent5 4 3 2 2 4 4 2" xfId="32228"/>
    <cellStyle name="20% - Accent5 4 3 2 2 4 5" xfId="32229"/>
    <cellStyle name="20% - Accent5 4 3 2 2 4 6" xfId="32230"/>
    <cellStyle name="20% - Accent5 4 3 2 2 5" xfId="32231"/>
    <cellStyle name="20% - Accent5 4 3 2 2 5 2" xfId="32232"/>
    <cellStyle name="20% - Accent5 4 3 2 2 5 2 2" xfId="32233"/>
    <cellStyle name="20% - Accent5 4 3 2 2 5 2 3" xfId="32234"/>
    <cellStyle name="20% - Accent5 4 3 2 2 5 3" xfId="32235"/>
    <cellStyle name="20% - Accent5 4 3 2 2 5 3 2" xfId="32236"/>
    <cellStyle name="20% - Accent5 4 3 2 2 5 4" xfId="32237"/>
    <cellStyle name="20% - Accent5 4 3 2 2 5 5" xfId="32238"/>
    <cellStyle name="20% - Accent5 4 3 2 2 6" xfId="32239"/>
    <cellStyle name="20% - Accent5 4 3 2 2 6 2" xfId="32240"/>
    <cellStyle name="20% - Accent5 4 3 2 2 6 3" xfId="32241"/>
    <cellStyle name="20% - Accent5 4 3 2 2 7" xfId="32242"/>
    <cellStyle name="20% - Accent5 4 3 2 2 7 2" xfId="32243"/>
    <cellStyle name="20% - Accent5 4 3 2 2 7 3" xfId="32244"/>
    <cellStyle name="20% - Accent5 4 3 2 2 8" xfId="32245"/>
    <cellStyle name="20% - Accent5 4 3 2 2 8 2" xfId="32246"/>
    <cellStyle name="20% - Accent5 4 3 2 2 9" xfId="32247"/>
    <cellStyle name="20% - Accent5 4 3 2 2_SCH J-3" xfId="2591"/>
    <cellStyle name="20% - Accent5 4 3 2 3" xfId="2592"/>
    <cellStyle name="20% - Accent5 4 3 2 3 2" xfId="32248"/>
    <cellStyle name="20% - Accent5 4 3 2 3 2 2" xfId="32249"/>
    <cellStyle name="20% - Accent5 4 3 2 3 2 2 2" xfId="32250"/>
    <cellStyle name="20% - Accent5 4 3 2 3 2 2 3" xfId="32251"/>
    <cellStyle name="20% - Accent5 4 3 2 3 2 3" xfId="32252"/>
    <cellStyle name="20% - Accent5 4 3 2 3 2 3 2" xfId="32253"/>
    <cellStyle name="20% - Accent5 4 3 2 3 2 3 3" xfId="32254"/>
    <cellStyle name="20% - Accent5 4 3 2 3 2 4" xfId="32255"/>
    <cellStyle name="20% - Accent5 4 3 2 3 2 4 2" xfId="32256"/>
    <cellStyle name="20% - Accent5 4 3 2 3 2 5" xfId="32257"/>
    <cellStyle name="20% - Accent5 4 3 2 3 2 6" xfId="32258"/>
    <cellStyle name="20% - Accent5 4 3 2 3 3" xfId="32259"/>
    <cellStyle name="20% - Accent5 4 3 2 3 3 2" xfId="32260"/>
    <cellStyle name="20% - Accent5 4 3 2 3 3 2 2" xfId="32261"/>
    <cellStyle name="20% - Accent5 4 3 2 3 3 2 3" xfId="32262"/>
    <cellStyle name="20% - Accent5 4 3 2 3 3 3" xfId="32263"/>
    <cellStyle name="20% - Accent5 4 3 2 3 3 3 2" xfId="32264"/>
    <cellStyle name="20% - Accent5 4 3 2 3 3 3 3" xfId="32265"/>
    <cellStyle name="20% - Accent5 4 3 2 3 3 4" xfId="32266"/>
    <cellStyle name="20% - Accent5 4 3 2 3 3 4 2" xfId="32267"/>
    <cellStyle name="20% - Accent5 4 3 2 3 3 5" xfId="32268"/>
    <cellStyle name="20% - Accent5 4 3 2 3 3 6" xfId="32269"/>
    <cellStyle name="20% - Accent5 4 3 2 3 4" xfId="32270"/>
    <cellStyle name="20% - Accent5 4 3 2 3 4 2" xfId="32271"/>
    <cellStyle name="20% - Accent5 4 3 2 3 4 2 2" xfId="32272"/>
    <cellStyle name="20% - Accent5 4 3 2 3 4 2 3" xfId="32273"/>
    <cellStyle name="20% - Accent5 4 3 2 3 4 3" xfId="32274"/>
    <cellStyle name="20% - Accent5 4 3 2 3 4 3 2" xfId="32275"/>
    <cellStyle name="20% - Accent5 4 3 2 3 4 4" xfId="32276"/>
    <cellStyle name="20% - Accent5 4 3 2 3 4 5" xfId="32277"/>
    <cellStyle name="20% - Accent5 4 3 2 3 5" xfId="32278"/>
    <cellStyle name="20% - Accent5 4 3 2 3 5 2" xfId="32279"/>
    <cellStyle name="20% - Accent5 4 3 2 3 5 3" xfId="32280"/>
    <cellStyle name="20% - Accent5 4 3 2 3 6" xfId="32281"/>
    <cellStyle name="20% - Accent5 4 3 2 3 6 2" xfId="32282"/>
    <cellStyle name="20% - Accent5 4 3 2 3 6 3" xfId="32283"/>
    <cellStyle name="20% - Accent5 4 3 2 3 7" xfId="32284"/>
    <cellStyle name="20% - Accent5 4 3 2 3 7 2" xfId="32285"/>
    <cellStyle name="20% - Accent5 4 3 2 3 8" xfId="32286"/>
    <cellStyle name="20% - Accent5 4 3 2 3 9" xfId="32287"/>
    <cellStyle name="20% - Accent5 4 3 2 4" xfId="32288"/>
    <cellStyle name="20% - Accent5 4 3 2 4 2" xfId="32289"/>
    <cellStyle name="20% - Accent5 4 3 2 4 2 2" xfId="32290"/>
    <cellStyle name="20% - Accent5 4 3 2 4 2 2 2" xfId="32291"/>
    <cellStyle name="20% - Accent5 4 3 2 4 2 2 3" xfId="32292"/>
    <cellStyle name="20% - Accent5 4 3 2 4 2 3" xfId="32293"/>
    <cellStyle name="20% - Accent5 4 3 2 4 2 3 2" xfId="32294"/>
    <cellStyle name="20% - Accent5 4 3 2 4 2 3 3" xfId="32295"/>
    <cellStyle name="20% - Accent5 4 3 2 4 2 4" xfId="32296"/>
    <cellStyle name="20% - Accent5 4 3 2 4 2 4 2" xfId="32297"/>
    <cellStyle name="20% - Accent5 4 3 2 4 2 5" xfId="32298"/>
    <cellStyle name="20% - Accent5 4 3 2 4 2 6" xfId="32299"/>
    <cellStyle name="20% - Accent5 4 3 2 4 3" xfId="32300"/>
    <cellStyle name="20% - Accent5 4 3 2 4 3 2" xfId="32301"/>
    <cellStyle name="20% - Accent5 4 3 2 4 3 2 2" xfId="32302"/>
    <cellStyle name="20% - Accent5 4 3 2 4 3 2 3" xfId="32303"/>
    <cellStyle name="20% - Accent5 4 3 2 4 3 3" xfId="32304"/>
    <cellStyle name="20% - Accent5 4 3 2 4 3 3 2" xfId="32305"/>
    <cellStyle name="20% - Accent5 4 3 2 4 3 3 3" xfId="32306"/>
    <cellStyle name="20% - Accent5 4 3 2 4 3 4" xfId="32307"/>
    <cellStyle name="20% - Accent5 4 3 2 4 3 4 2" xfId="32308"/>
    <cellStyle name="20% - Accent5 4 3 2 4 3 5" xfId="32309"/>
    <cellStyle name="20% - Accent5 4 3 2 4 3 6" xfId="32310"/>
    <cellStyle name="20% - Accent5 4 3 2 4 4" xfId="32311"/>
    <cellStyle name="20% - Accent5 4 3 2 4 4 2" xfId="32312"/>
    <cellStyle name="20% - Accent5 4 3 2 4 4 2 2" xfId="32313"/>
    <cellStyle name="20% - Accent5 4 3 2 4 4 2 3" xfId="32314"/>
    <cellStyle name="20% - Accent5 4 3 2 4 4 3" xfId="32315"/>
    <cellStyle name="20% - Accent5 4 3 2 4 4 3 2" xfId="32316"/>
    <cellStyle name="20% - Accent5 4 3 2 4 4 4" xfId="32317"/>
    <cellStyle name="20% - Accent5 4 3 2 4 4 5" xfId="32318"/>
    <cellStyle name="20% - Accent5 4 3 2 4 5" xfId="32319"/>
    <cellStyle name="20% - Accent5 4 3 2 4 5 2" xfId="32320"/>
    <cellStyle name="20% - Accent5 4 3 2 4 5 3" xfId="32321"/>
    <cellStyle name="20% - Accent5 4 3 2 4 6" xfId="32322"/>
    <cellStyle name="20% - Accent5 4 3 2 4 6 2" xfId="32323"/>
    <cellStyle name="20% - Accent5 4 3 2 4 6 3" xfId="32324"/>
    <cellStyle name="20% - Accent5 4 3 2 4 7" xfId="32325"/>
    <cellStyle name="20% - Accent5 4 3 2 4 7 2" xfId="32326"/>
    <cellStyle name="20% - Accent5 4 3 2 4 8" xfId="32327"/>
    <cellStyle name="20% - Accent5 4 3 2 4 9" xfId="32328"/>
    <cellStyle name="20% - Accent5 4 3 2 5" xfId="32329"/>
    <cellStyle name="20% - Accent5 4 3 2 5 2" xfId="32330"/>
    <cellStyle name="20% - Accent5 4 3 2 5 2 2" xfId="32331"/>
    <cellStyle name="20% - Accent5 4 3 2 5 2 3" xfId="32332"/>
    <cellStyle name="20% - Accent5 4 3 2 5 3" xfId="32333"/>
    <cellStyle name="20% - Accent5 4 3 2 5 3 2" xfId="32334"/>
    <cellStyle name="20% - Accent5 4 3 2 5 3 3" xfId="32335"/>
    <cellStyle name="20% - Accent5 4 3 2 5 4" xfId="32336"/>
    <cellStyle name="20% - Accent5 4 3 2 5 4 2" xfId="32337"/>
    <cellStyle name="20% - Accent5 4 3 2 5 5" xfId="32338"/>
    <cellStyle name="20% - Accent5 4 3 2 5 6" xfId="32339"/>
    <cellStyle name="20% - Accent5 4 3 2 6" xfId="32340"/>
    <cellStyle name="20% - Accent5 4 3 2 6 2" xfId="32341"/>
    <cellStyle name="20% - Accent5 4 3 2 6 2 2" xfId="32342"/>
    <cellStyle name="20% - Accent5 4 3 2 6 2 3" xfId="32343"/>
    <cellStyle name="20% - Accent5 4 3 2 6 3" xfId="32344"/>
    <cellStyle name="20% - Accent5 4 3 2 6 3 2" xfId="32345"/>
    <cellStyle name="20% - Accent5 4 3 2 6 3 3" xfId="32346"/>
    <cellStyle name="20% - Accent5 4 3 2 6 4" xfId="32347"/>
    <cellStyle name="20% - Accent5 4 3 2 6 4 2" xfId="32348"/>
    <cellStyle name="20% - Accent5 4 3 2 6 5" xfId="32349"/>
    <cellStyle name="20% - Accent5 4 3 2 6 6" xfId="32350"/>
    <cellStyle name="20% - Accent5 4 3 2 7" xfId="32351"/>
    <cellStyle name="20% - Accent5 4 3 2 7 2" xfId="32352"/>
    <cellStyle name="20% - Accent5 4 3 2 7 2 2" xfId="32353"/>
    <cellStyle name="20% - Accent5 4 3 2 7 2 3" xfId="32354"/>
    <cellStyle name="20% - Accent5 4 3 2 7 3" xfId="32355"/>
    <cellStyle name="20% - Accent5 4 3 2 7 3 2" xfId="32356"/>
    <cellStyle name="20% - Accent5 4 3 2 7 4" xfId="32357"/>
    <cellStyle name="20% - Accent5 4 3 2 7 5" xfId="32358"/>
    <cellStyle name="20% - Accent5 4 3 2 8" xfId="32359"/>
    <cellStyle name="20% - Accent5 4 3 2 8 2" xfId="32360"/>
    <cellStyle name="20% - Accent5 4 3 2 8 3" xfId="32361"/>
    <cellStyle name="20% - Accent5 4 3 2 9" xfId="32362"/>
    <cellStyle name="20% - Accent5 4 3 2 9 2" xfId="32363"/>
    <cellStyle name="20% - Accent5 4 3 2 9 3" xfId="32364"/>
    <cellStyle name="20% - Accent5 4 3 2_SCH J-3" xfId="2593"/>
    <cellStyle name="20% - Accent5 4 3 3" xfId="2594"/>
    <cellStyle name="20% - Accent5 4 3 3 10" xfId="32365"/>
    <cellStyle name="20% - Accent5 4 3 3 2" xfId="2595"/>
    <cellStyle name="20% - Accent5 4 3 3 2 2" xfId="32366"/>
    <cellStyle name="20% - Accent5 4 3 3 2 2 2" xfId="32367"/>
    <cellStyle name="20% - Accent5 4 3 3 2 2 2 2" xfId="32368"/>
    <cellStyle name="20% - Accent5 4 3 3 2 2 2 3" xfId="32369"/>
    <cellStyle name="20% - Accent5 4 3 3 2 2 3" xfId="32370"/>
    <cellStyle name="20% - Accent5 4 3 3 2 2 3 2" xfId="32371"/>
    <cellStyle name="20% - Accent5 4 3 3 2 2 3 3" xfId="32372"/>
    <cellStyle name="20% - Accent5 4 3 3 2 2 4" xfId="32373"/>
    <cellStyle name="20% - Accent5 4 3 3 2 2 4 2" xfId="32374"/>
    <cellStyle name="20% - Accent5 4 3 3 2 2 5" xfId="32375"/>
    <cellStyle name="20% - Accent5 4 3 3 2 2 6" xfId="32376"/>
    <cellStyle name="20% - Accent5 4 3 3 2 3" xfId="32377"/>
    <cellStyle name="20% - Accent5 4 3 3 2 3 2" xfId="32378"/>
    <cellStyle name="20% - Accent5 4 3 3 2 3 2 2" xfId="32379"/>
    <cellStyle name="20% - Accent5 4 3 3 2 3 2 3" xfId="32380"/>
    <cellStyle name="20% - Accent5 4 3 3 2 3 3" xfId="32381"/>
    <cellStyle name="20% - Accent5 4 3 3 2 3 3 2" xfId="32382"/>
    <cellStyle name="20% - Accent5 4 3 3 2 3 3 3" xfId="32383"/>
    <cellStyle name="20% - Accent5 4 3 3 2 3 4" xfId="32384"/>
    <cellStyle name="20% - Accent5 4 3 3 2 3 4 2" xfId="32385"/>
    <cellStyle name="20% - Accent5 4 3 3 2 3 5" xfId="32386"/>
    <cellStyle name="20% - Accent5 4 3 3 2 3 6" xfId="32387"/>
    <cellStyle name="20% - Accent5 4 3 3 2 4" xfId="32388"/>
    <cellStyle name="20% - Accent5 4 3 3 2 4 2" xfId="32389"/>
    <cellStyle name="20% - Accent5 4 3 3 2 4 2 2" xfId="32390"/>
    <cellStyle name="20% - Accent5 4 3 3 2 4 2 3" xfId="32391"/>
    <cellStyle name="20% - Accent5 4 3 3 2 4 3" xfId="32392"/>
    <cellStyle name="20% - Accent5 4 3 3 2 4 3 2" xfId="32393"/>
    <cellStyle name="20% - Accent5 4 3 3 2 4 4" xfId="32394"/>
    <cellStyle name="20% - Accent5 4 3 3 2 4 5" xfId="32395"/>
    <cellStyle name="20% - Accent5 4 3 3 2 5" xfId="32396"/>
    <cellStyle name="20% - Accent5 4 3 3 2 5 2" xfId="32397"/>
    <cellStyle name="20% - Accent5 4 3 3 2 5 3" xfId="32398"/>
    <cellStyle name="20% - Accent5 4 3 3 2 6" xfId="32399"/>
    <cellStyle name="20% - Accent5 4 3 3 2 6 2" xfId="32400"/>
    <cellStyle name="20% - Accent5 4 3 3 2 6 3" xfId="32401"/>
    <cellStyle name="20% - Accent5 4 3 3 2 7" xfId="32402"/>
    <cellStyle name="20% - Accent5 4 3 3 2 7 2" xfId="32403"/>
    <cellStyle name="20% - Accent5 4 3 3 2 8" xfId="32404"/>
    <cellStyle name="20% - Accent5 4 3 3 2 9" xfId="32405"/>
    <cellStyle name="20% - Accent5 4 3 3 3" xfId="32406"/>
    <cellStyle name="20% - Accent5 4 3 3 3 2" xfId="32407"/>
    <cellStyle name="20% - Accent5 4 3 3 3 2 2" xfId="32408"/>
    <cellStyle name="20% - Accent5 4 3 3 3 2 3" xfId="32409"/>
    <cellStyle name="20% - Accent5 4 3 3 3 3" xfId="32410"/>
    <cellStyle name="20% - Accent5 4 3 3 3 3 2" xfId="32411"/>
    <cellStyle name="20% - Accent5 4 3 3 3 3 3" xfId="32412"/>
    <cellStyle name="20% - Accent5 4 3 3 3 4" xfId="32413"/>
    <cellStyle name="20% - Accent5 4 3 3 3 4 2" xfId="32414"/>
    <cellStyle name="20% - Accent5 4 3 3 3 5" xfId="32415"/>
    <cellStyle name="20% - Accent5 4 3 3 3 6" xfId="32416"/>
    <cellStyle name="20% - Accent5 4 3 3 4" xfId="32417"/>
    <cellStyle name="20% - Accent5 4 3 3 4 2" xfId="32418"/>
    <cellStyle name="20% - Accent5 4 3 3 4 2 2" xfId="32419"/>
    <cellStyle name="20% - Accent5 4 3 3 4 2 3" xfId="32420"/>
    <cellStyle name="20% - Accent5 4 3 3 4 3" xfId="32421"/>
    <cellStyle name="20% - Accent5 4 3 3 4 3 2" xfId="32422"/>
    <cellStyle name="20% - Accent5 4 3 3 4 3 3" xfId="32423"/>
    <cellStyle name="20% - Accent5 4 3 3 4 4" xfId="32424"/>
    <cellStyle name="20% - Accent5 4 3 3 4 4 2" xfId="32425"/>
    <cellStyle name="20% - Accent5 4 3 3 4 5" xfId="32426"/>
    <cellStyle name="20% - Accent5 4 3 3 4 6" xfId="32427"/>
    <cellStyle name="20% - Accent5 4 3 3 5" xfId="32428"/>
    <cellStyle name="20% - Accent5 4 3 3 5 2" xfId="32429"/>
    <cellStyle name="20% - Accent5 4 3 3 5 2 2" xfId="32430"/>
    <cellStyle name="20% - Accent5 4 3 3 5 2 3" xfId="32431"/>
    <cellStyle name="20% - Accent5 4 3 3 5 3" xfId="32432"/>
    <cellStyle name="20% - Accent5 4 3 3 5 3 2" xfId="32433"/>
    <cellStyle name="20% - Accent5 4 3 3 5 4" xfId="32434"/>
    <cellStyle name="20% - Accent5 4 3 3 5 5" xfId="32435"/>
    <cellStyle name="20% - Accent5 4 3 3 6" xfId="32436"/>
    <cellStyle name="20% - Accent5 4 3 3 6 2" xfId="32437"/>
    <cellStyle name="20% - Accent5 4 3 3 6 3" xfId="32438"/>
    <cellStyle name="20% - Accent5 4 3 3 7" xfId="32439"/>
    <cellStyle name="20% - Accent5 4 3 3 7 2" xfId="32440"/>
    <cellStyle name="20% - Accent5 4 3 3 7 3" xfId="32441"/>
    <cellStyle name="20% - Accent5 4 3 3 8" xfId="32442"/>
    <cellStyle name="20% - Accent5 4 3 3 8 2" xfId="32443"/>
    <cellStyle name="20% - Accent5 4 3 3 9" xfId="32444"/>
    <cellStyle name="20% - Accent5 4 3 3_SCH J-3" xfId="2596"/>
    <cellStyle name="20% - Accent5 4 3 4" xfId="2597"/>
    <cellStyle name="20% - Accent5 4 3 4 2" xfId="32445"/>
    <cellStyle name="20% - Accent5 4 3 4 2 2" xfId="32446"/>
    <cellStyle name="20% - Accent5 4 3 4 2 2 2" xfId="32447"/>
    <cellStyle name="20% - Accent5 4 3 4 2 2 3" xfId="32448"/>
    <cellStyle name="20% - Accent5 4 3 4 2 3" xfId="32449"/>
    <cellStyle name="20% - Accent5 4 3 4 2 3 2" xfId="32450"/>
    <cellStyle name="20% - Accent5 4 3 4 2 3 3" xfId="32451"/>
    <cellStyle name="20% - Accent5 4 3 4 2 4" xfId="32452"/>
    <cellStyle name="20% - Accent5 4 3 4 2 4 2" xfId="32453"/>
    <cellStyle name="20% - Accent5 4 3 4 2 5" xfId="32454"/>
    <cellStyle name="20% - Accent5 4 3 4 2 6" xfId="32455"/>
    <cellStyle name="20% - Accent5 4 3 4 3" xfId="32456"/>
    <cellStyle name="20% - Accent5 4 3 4 3 2" xfId="32457"/>
    <cellStyle name="20% - Accent5 4 3 4 3 2 2" xfId="32458"/>
    <cellStyle name="20% - Accent5 4 3 4 3 2 3" xfId="32459"/>
    <cellStyle name="20% - Accent5 4 3 4 3 3" xfId="32460"/>
    <cellStyle name="20% - Accent5 4 3 4 3 3 2" xfId="32461"/>
    <cellStyle name="20% - Accent5 4 3 4 3 3 3" xfId="32462"/>
    <cellStyle name="20% - Accent5 4 3 4 3 4" xfId="32463"/>
    <cellStyle name="20% - Accent5 4 3 4 3 4 2" xfId="32464"/>
    <cellStyle name="20% - Accent5 4 3 4 3 5" xfId="32465"/>
    <cellStyle name="20% - Accent5 4 3 4 3 6" xfId="32466"/>
    <cellStyle name="20% - Accent5 4 3 4 4" xfId="32467"/>
    <cellStyle name="20% - Accent5 4 3 4 4 2" xfId="32468"/>
    <cellStyle name="20% - Accent5 4 3 4 4 2 2" xfId="32469"/>
    <cellStyle name="20% - Accent5 4 3 4 4 2 3" xfId="32470"/>
    <cellStyle name="20% - Accent5 4 3 4 4 3" xfId="32471"/>
    <cellStyle name="20% - Accent5 4 3 4 4 3 2" xfId="32472"/>
    <cellStyle name="20% - Accent5 4 3 4 4 4" xfId="32473"/>
    <cellStyle name="20% - Accent5 4 3 4 4 5" xfId="32474"/>
    <cellStyle name="20% - Accent5 4 3 4 5" xfId="32475"/>
    <cellStyle name="20% - Accent5 4 3 4 5 2" xfId="32476"/>
    <cellStyle name="20% - Accent5 4 3 4 5 3" xfId="32477"/>
    <cellStyle name="20% - Accent5 4 3 4 6" xfId="32478"/>
    <cellStyle name="20% - Accent5 4 3 4 6 2" xfId="32479"/>
    <cellStyle name="20% - Accent5 4 3 4 6 3" xfId="32480"/>
    <cellStyle name="20% - Accent5 4 3 4 7" xfId="32481"/>
    <cellStyle name="20% - Accent5 4 3 4 7 2" xfId="32482"/>
    <cellStyle name="20% - Accent5 4 3 4 8" xfId="32483"/>
    <cellStyle name="20% - Accent5 4 3 4 9" xfId="32484"/>
    <cellStyle name="20% - Accent5 4 3 5" xfId="2598"/>
    <cellStyle name="20% - Accent5 4 3 5 2" xfId="32485"/>
    <cellStyle name="20% - Accent5 4 3 5 2 2" xfId="32486"/>
    <cellStyle name="20% - Accent5 4 3 5 2 2 2" xfId="32487"/>
    <cellStyle name="20% - Accent5 4 3 5 2 2 3" xfId="32488"/>
    <cellStyle name="20% - Accent5 4 3 5 2 3" xfId="32489"/>
    <cellStyle name="20% - Accent5 4 3 5 2 3 2" xfId="32490"/>
    <cellStyle name="20% - Accent5 4 3 5 2 3 3" xfId="32491"/>
    <cellStyle name="20% - Accent5 4 3 5 2 4" xfId="32492"/>
    <cellStyle name="20% - Accent5 4 3 5 2 4 2" xfId="32493"/>
    <cellStyle name="20% - Accent5 4 3 5 2 5" xfId="32494"/>
    <cellStyle name="20% - Accent5 4 3 5 2 6" xfId="32495"/>
    <cellStyle name="20% - Accent5 4 3 5 3" xfId="32496"/>
    <cellStyle name="20% - Accent5 4 3 5 3 2" xfId="32497"/>
    <cellStyle name="20% - Accent5 4 3 5 3 2 2" xfId="32498"/>
    <cellStyle name="20% - Accent5 4 3 5 3 2 3" xfId="32499"/>
    <cellStyle name="20% - Accent5 4 3 5 3 3" xfId="32500"/>
    <cellStyle name="20% - Accent5 4 3 5 3 3 2" xfId="32501"/>
    <cellStyle name="20% - Accent5 4 3 5 3 3 3" xfId="32502"/>
    <cellStyle name="20% - Accent5 4 3 5 3 4" xfId="32503"/>
    <cellStyle name="20% - Accent5 4 3 5 3 4 2" xfId="32504"/>
    <cellStyle name="20% - Accent5 4 3 5 3 5" xfId="32505"/>
    <cellStyle name="20% - Accent5 4 3 5 3 6" xfId="32506"/>
    <cellStyle name="20% - Accent5 4 3 5 4" xfId="32507"/>
    <cellStyle name="20% - Accent5 4 3 5 4 2" xfId="32508"/>
    <cellStyle name="20% - Accent5 4 3 5 4 2 2" xfId="32509"/>
    <cellStyle name="20% - Accent5 4 3 5 4 2 3" xfId="32510"/>
    <cellStyle name="20% - Accent5 4 3 5 4 3" xfId="32511"/>
    <cellStyle name="20% - Accent5 4 3 5 4 3 2" xfId="32512"/>
    <cellStyle name="20% - Accent5 4 3 5 4 4" xfId="32513"/>
    <cellStyle name="20% - Accent5 4 3 5 4 5" xfId="32514"/>
    <cellStyle name="20% - Accent5 4 3 5 5" xfId="32515"/>
    <cellStyle name="20% - Accent5 4 3 5 5 2" xfId="32516"/>
    <cellStyle name="20% - Accent5 4 3 5 5 3" xfId="32517"/>
    <cellStyle name="20% - Accent5 4 3 5 6" xfId="32518"/>
    <cellStyle name="20% - Accent5 4 3 5 6 2" xfId="32519"/>
    <cellStyle name="20% - Accent5 4 3 5 6 3" xfId="32520"/>
    <cellStyle name="20% - Accent5 4 3 5 7" xfId="32521"/>
    <cellStyle name="20% - Accent5 4 3 5 7 2" xfId="32522"/>
    <cellStyle name="20% - Accent5 4 3 5 8" xfId="32523"/>
    <cellStyle name="20% - Accent5 4 3 5 9" xfId="32524"/>
    <cellStyle name="20% - Accent5 4 3 6" xfId="32525"/>
    <cellStyle name="20% - Accent5 4 3 6 2" xfId="32526"/>
    <cellStyle name="20% - Accent5 4 3 6 2 2" xfId="32527"/>
    <cellStyle name="20% - Accent5 4 3 6 2 3" xfId="32528"/>
    <cellStyle name="20% - Accent5 4 3 6 3" xfId="32529"/>
    <cellStyle name="20% - Accent5 4 3 6 3 2" xfId="32530"/>
    <cellStyle name="20% - Accent5 4 3 6 3 3" xfId="32531"/>
    <cellStyle name="20% - Accent5 4 3 6 4" xfId="32532"/>
    <cellStyle name="20% - Accent5 4 3 6 4 2" xfId="32533"/>
    <cellStyle name="20% - Accent5 4 3 6 5" xfId="32534"/>
    <cellStyle name="20% - Accent5 4 3 6 6" xfId="32535"/>
    <cellStyle name="20% - Accent5 4 3 7" xfId="32536"/>
    <cellStyle name="20% - Accent5 4 3 7 2" xfId="32537"/>
    <cellStyle name="20% - Accent5 4 3 7 2 2" xfId="32538"/>
    <cellStyle name="20% - Accent5 4 3 7 2 3" xfId="32539"/>
    <cellStyle name="20% - Accent5 4 3 7 3" xfId="32540"/>
    <cellStyle name="20% - Accent5 4 3 7 3 2" xfId="32541"/>
    <cellStyle name="20% - Accent5 4 3 7 3 3" xfId="32542"/>
    <cellStyle name="20% - Accent5 4 3 7 4" xfId="32543"/>
    <cellStyle name="20% - Accent5 4 3 7 4 2" xfId="32544"/>
    <cellStyle name="20% - Accent5 4 3 7 5" xfId="32545"/>
    <cellStyle name="20% - Accent5 4 3 7 6" xfId="32546"/>
    <cellStyle name="20% - Accent5 4 3 8" xfId="32547"/>
    <cellStyle name="20% - Accent5 4 3 8 2" xfId="32548"/>
    <cellStyle name="20% - Accent5 4 3 8 2 2" xfId="32549"/>
    <cellStyle name="20% - Accent5 4 3 8 2 3" xfId="32550"/>
    <cellStyle name="20% - Accent5 4 3 8 3" xfId="32551"/>
    <cellStyle name="20% - Accent5 4 3 8 3 2" xfId="32552"/>
    <cellStyle name="20% - Accent5 4 3 8 4" xfId="32553"/>
    <cellStyle name="20% - Accent5 4 3 8 5" xfId="32554"/>
    <cellStyle name="20% - Accent5 4 3 9" xfId="32555"/>
    <cellStyle name="20% - Accent5 4 3 9 2" xfId="32556"/>
    <cellStyle name="20% - Accent5 4 3 9 3" xfId="32557"/>
    <cellStyle name="20% - Accent5 4 3_SCH J-3" xfId="2599"/>
    <cellStyle name="20% - Accent5 4 4" xfId="2600"/>
    <cellStyle name="20% - Accent5 4 4 10" xfId="32558"/>
    <cellStyle name="20% - Accent5 4 4 10 2" xfId="32559"/>
    <cellStyle name="20% - Accent5 4 4 11" xfId="32560"/>
    <cellStyle name="20% - Accent5 4 4 12" xfId="32561"/>
    <cellStyle name="20% - Accent5 4 4 2" xfId="2601"/>
    <cellStyle name="20% - Accent5 4 4 2 10" xfId="32562"/>
    <cellStyle name="20% - Accent5 4 4 2 2" xfId="2602"/>
    <cellStyle name="20% - Accent5 4 4 2 2 2" xfId="32563"/>
    <cellStyle name="20% - Accent5 4 4 2 2 2 2" xfId="32564"/>
    <cellStyle name="20% - Accent5 4 4 2 2 2 2 2" xfId="32565"/>
    <cellStyle name="20% - Accent5 4 4 2 2 2 2 3" xfId="32566"/>
    <cellStyle name="20% - Accent5 4 4 2 2 2 3" xfId="32567"/>
    <cellStyle name="20% - Accent5 4 4 2 2 2 3 2" xfId="32568"/>
    <cellStyle name="20% - Accent5 4 4 2 2 2 3 3" xfId="32569"/>
    <cellStyle name="20% - Accent5 4 4 2 2 2 4" xfId="32570"/>
    <cellStyle name="20% - Accent5 4 4 2 2 2 4 2" xfId="32571"/>
    <cellStyle name="20% - Accent5 4 4 2 2 2 5" xfId="32572"/>
    <cellStyle name="20% - Accent5 4 4 2 2 2 6" xfId="32573"/>
    <cellStyle name="20% - Accent5 4 4 2 2 3" xfId="32574"/>
    <cellStyle name="20% - Accent5 4 4 2 2 3 2" xfId="32575"/>
    <cellStyle name="20% - Accent5 4 4 2 2 3 2 2" xfId="32576"/>
    <cellStyle name="20% - Accent5 4 4 2 2 3 2 3" xfId="32577"/>
    <cellStyle name="20% - Accent5 4 4 2 2 3 3" xfId="32578"/>
    <cellStyle name="20% - Accent5 4 4 2 2 3 3 2" xfId="32579"/>
    <cellStyle name="20% - Accent5 4 4 2 2 3 3 3" xfId="32580"/>
    <cellStyle name="20% - Accent5 4 4 2 2 3 4" xfId="32581"/>
    <cellStyle name="20% - Accent5 4 4 2 2 3 4 2" xfId="32582"/>
    <cellStyle name="20% - Accent5 4 4 2 2 3 5" xfId="32583"/>
    <cellStyle name="20% - Accent5 4 4 2 2 3 6" xfId="32584"/>
    <cellStyle name="20% - Accent5 4 4 2 2 4" xfId="32585"/>
    <cellStyle name="20% - Accent5 4 4 2 2 4 2" xfId="32586"/>
    <cellStyle name="20% - Accent5 4 4 2 2 4 2 2" xfId="32587"/>
    <cellStyle name="20% - Accent5 4 4 2 2 4 2 3" xfId="32588"/>
    <cellStyle name="20% - Accent5 4 4 2 2 4 3" xfId="32589"/>
    <cellStyle name="20% - Accent5 4 4 2 2 4 3 2" xfId="32590"/>
    <cellStyle name="20% - Accent5 4 4 2 2 4 4" xfId="32591"/>
    <cellStyle name="20% - Accent5 4 4 2 2 4 5" xfId="32592"/>
    <cellStyle name="20% - Accent5 4 4 2 2 5" xfId="32593"/>
    <cellStyle name="20% - Accent5 4 4 2 2 5 2" xfId="32594"/>
    <cellStyle name="20% - Accent5 4 4 2 2 5 3" xfId="32595"/>
    <cellStyle name="20% - Accent5 4 4 2 2 6" xfId="32596"/>
    <cellStyle name="20% - Accent5 4 4 2 2 6 2" xfId="32597"/>
    <cellStyle name="20% - Accent5 4 4 2 2 6 3" xfId="32598"/>
    <cellStyle name="20% - Accent5 4 4 2 2 7" xfId="32599"/>
    <cellStyle name="20% - Accent5 4 4 2 2 7 2" xfId="32600"/>
    <cellStyle name="20% - Accent5 4 4 2 2 8" xfId="32601"/>
    <cellStyle name="20% - Accent5 4 4 2 2 9" xfId="32602"/>
    <cellStyle name="20% - Accent5 4 4 2 3" xfId="32603"/>
    <cellStyle name="20% - Accent5 4 4 2 3 2" xfId="32604"/>
    <cellStyle name="20% - Accent5 4 4 2 3 2 2" xfId="32605"/>
    <cellStyle name="20% - Accent5 4 4 2 3 2 3" xfId="32606"/>
    <cellStyle name="20% - Accent5 4 4 2 3 3" xfId="32607"/>
    <cellStyle name="20% - Accent5 4 4 2 3 3 2" xfId="32608"/>
    <cellStyle name="20% - Accent5 4 4 2 3 3 3" xfId="32609"/>
    <cellStyle name="20% - Accent5 4 4 2 3 4" xfId="32610"/>
    <cellStyle name="20% - Accent5 4 4 2 3 4 2" xfId="32611"/>
    <cellStyle name="20% - Accent5 4 4 2 3 5" xfId="32612"/>
    <cellStyle name="20% - Accent5 4 4 2 3 6" xfId="32613"/>
    <cellStyle name="20% - Accent5 4 4 2 4" xfId="32614"/>
    <cellStyle name="20% - Accent5 4 4 2 4 2" xfId="32615"/>
    <cellStyle name="20% - Accent5 4 4 2 4 2 2" xfId="32616"/>
    <cellStyle name="20% - Accent5 4 4 2 4 2 3" xfId="32617"/>
    <cellStyle name="20% - Accent5 4 4 2 4 3" xfId="32618"/>
    <cellStyle name="20% - Accent5 4 4 2 4 3 2" xfId="32619"/>
    <cellStyle name="20% - Accent5 4 4 2 4 3 3" xfId="32620"/>
    <cellStyle name="20% - Accent5 4 4 2 4 4" xfId="32621"/>
    <cellStyle name="20% - Accent5 4 4 2 4 4 2" xfId="32622"/>
    <cellStyle name="20% - Accent5 4 4 2 4 5" xfId="32623"/>
    <cellStyle name="20% - Accent5 4 4 2 4 6" xfId="32624"/>
    <cellStyle name="20% - Accent5 4 4 2 5" xfId="32625"/>
    <cellStyle name="20% - Accent5 4 4 2 5 2" xfId="32626"/>
    <cellStyle name="20% - Accent5 4 4 2 5 2 2" xfId="32627"/>
    <cellStyle name="20% - Accent5 4 4 2 5 2 3" xfId="32628"/>
    <cellStyle name="20% - Accent5 4 4 2 5 3" xfId="32629"/>
    <cellStyle name="20% - Accent5 4 4 2 5 3 2" xfId="32630"/>
    <cellStyle name="20% - Accent5 4 4 2 5 4" xfId="32631"/>
    <cellStyle name="20% - Accent5 4 4 2 5 5" xfId="32632"/>
    <cellStyle name="20% - Accent5 4 4 2 6" xfId="32633"/>
    <cellStyle name="20% - Accent5 4 4 2 6 2" xfId="32634"/>
    <cellStyle name="20% - Accent5 4 4 2 6 3" xfId="32635"/>
    <cellStyle name="20% - Accent5 4 4 2 7" xfId="32636"/>
    <cellStyle name="20% - Accent5 4 4 2 7 2" xfId="32637"/>
    <cellStyle name="20% - Accent5 4 4 2 7 3" xfId="32638"/>
    <cellStyle name="20% - Accent5 4 4 2 8" xfId="32639"/>
    <cellStyle name="20% - Accent5 4 4 2 8 2" xfId="32640"/>
    <cellStyle name="20% - Accent5 4 4 2 9" xfId="32641"/>
    <cellStyle name="20% - Accent5 4 4 2_SCH J-3" xfId="2603"/>
    <cellStyle name="20% - Accent5 4 4 3" xfId="2604"/>
    <cellStyle name="20% - Accent5 4 4 3 2" xfId="32642"/>
    <cellStyle name="20% - Accent5 4 4 3 2 2" xfId="32643"/>
    <cellStyle name="20% - Accent5 4 4 3 2 2 2" xfId="32644"/>
    <cellStyle name="20% - Accent5 4 4 3 2 2 3" xfId="32645"/>
    <cellStyle name="20% - Accent5 4 4 3 2 3" xfId="32646"/>
    <cellStyle name="20% - Accent5 4 4 3 2 3 2" xfId="32647"/>
    <cellStyle name="20% - Accent5 4 4 3 2 3 3" xfId="32648"/>
    <cellStyle name="20% - Accent5 4 4 3 2 4" xfId="32649"/>
    <cellStyle name="20% - Accent5 4 4 3 2 4 2" xfId="32650"/>
    <cellStyle name="20% - Accent5 4 4 3 2 5" xfId="32651"/>
    <cellStyle name="20% - Accent5 4 4 3 2 6" xfId="32652"/>
    <cellStyle name="20% - Accent5 4 4 3 3" xfId="32653"/>
    <cellStyle name="20% - Accent5 4 4 3 3 2" xfId="32654"/>
    <cellStyle name="20% - Accent5 4 4 3 3 2 2" xfId="32655"/>
    <cellStyle name="20% - Accent5 4 4 3 3 2 3" xfId="32656"/>
    <cellStyle name="20% - Accent5 4 4 3 3 3" xfId="32657"/>
    <cellStyle name="20% - Accent5 4 4 3 3 3 2" xfId="32658"/>
    <cellStyle name="20% - Accent5 4 4 3 3 3 3" xfId="32659"/>
    <cellStyle name="20% - Accent5 4 4 3 3 4" xfId="32660"/>
    <cellStyle name="20% - Accent5 4 4 3 3 4 2" xfId="32661"/>
    <cellStyle name="20% - Accent5 4 4 3 3 5" xfId="32662"/>
    <cellStyle name="20% - Accent5 4 4 3 3 6" xfId="32663"/>
    <cellStyle name="20% - Accent5 4 4 3 4" xfId="32664"/>
    <cellStyle name="20% - Accent5 4 4 3 4 2" xfId="32665"/>
    <cellStyle name="20% - Accent5 4 4 3 4 2 2" xfId="32666"/>
    <cellStyle name="20% - Accent5 4 4 3 4 2 3" xfId="32667"/>
    <cellStyle name="20% - Accent5 4 4 3 4 3" xfId="32668"/>
    <cellStyle name="20% - Accent5 4 4 3 4 3 2" xfId="32669"/>
    <cellStyle name="20% - Accent5 4 4 3 4 4" xfId="32670"/>
    <cellStyle name="20% - Accent5 4 4 3 4 5" xfId="32671"/>
    <cellStyle name="20% - Accent5 4 4 3 5" xfId="32672"/>
    <cellStyle name="20% - Accent5 4 4 3 5 2" xfId="32673"/>
    <cellStyle name="20% - Accent5 4 4 3 5 3" xfId="32674"/>
    <cellStyle name="20% - Accent5 4 4 3 6" xfId="32675"/>
    <cellStyle name="20% - Accent5 4 4 3 6 2" xfId="32676"/>
    <cellStyle name="20% - Accent5 4 4 3 6 3" xfId="32677"/>
    <cellStyle name="20% - Accent5 4 4 3 7" xfId="32678"/>
    <cellStyle name="20% - Accent5 4 4 3 7 2" xfId="32679"/>
    <cellStyle name="20% - Accent5 4 4 3 8" xfId="32680"/>
    <cellStyle name="20% - Accent5 4 4 3 9" xfId="32681"/>
    <cellStyle name="20% - Accent5 4 4 4" xfId="32682"/>
    <cellStyle name="20% - Accent5 4 4 4 2" xfId="32683"/>
    <cellStyle name="20% - Accent5 4 4 4 2 2" xfId="32684"/>
    <cellStyle name="20% - Accent5 4 4 4 2 2 2" xfId="32685"/>
    <cellStyle name="20% - Accent5 4 4 4 2 2 3" xfId="32686"/>
    <cellStyle name="20% - Accent5 4 4 4 2 3" xfId="32687"/>
    <cellStyle name="20% - Accent5 4 4 4 2 3 2" xfId="32688"/>
    <cellStyle name="20% - Accent5 4 4 4 2 3 3" xfId="32689"/>
    <cellStyle name="20% - Accent5 4 4 4 2 4" xfId="32690"/>
    <cellStyle name="20% - Accent5 4 4 4 2 4 2" xfId="32691"/>
    <cellStyle name="20% - Accent5 4 4 4 2 5" xfId="32692"/>
    <cellStyle name="20% - Accent5 4 4 4 2 6" xfId="32693"/>
    <cellStyle name="20% - Accent5 4 4 4 3" xfId="32694"/>
    <cellStyle name="20% - Accent5 4 4 4 3 2" xfId="32695"/>
    <cellStyle name="20% - Accent5 4 4 4 3 2 2" xfId="32696"/>
    <cellStyle name="20% - Accent5 4 4 4 3 2 3" xfId="32697"/>
    <cellStyle name="20% - Accent5 4 4 4 3 3" xfId="32698"/>
    <cellStyle name="20% - Accent5 4 4 4 3 3 2" xfId="32699"/>
    <cellStyle name="20% - Accent5 4 4 4 3 3 3" xfId="32700"/>
    <cellStyle name="20% - Accent5 4 4 4 3 4" xfId="32701"/>
    <cellStyle name="20% - Accent5 4 4 4 3 4 2" xfId="32702"/>
    <cellStyle name="20% - Accent5 4 4 4 3 5" xfId="32703"/>
    <cellStyle name="20% - Accent5 4 4 4 3 6" xfId="32704"/>
    <cellStyle name="20% - Accent5 4 4 4 4" xfId="32705"/>
    <cellStyle name="20% - Accent5 4 4 4 4 2" xfId="32706"/>
    <cellStyle name="20% - Accent5 4 4 4 4 2 2" xfId="32707"/>
    <cellStyle name="20% - Accent5 4 4 4 4 2 3" xfId="32708"/>
    <cellStyle name="20% - Accent5 4 4 4 4 3" xfId="32709"/>
    <cellStyle name="20% - Accent5 4 4 4 4 3 2" xfId="32710"/>
    <cellStyle name="20% - Accent5 4 4 4 4 4" xfId="32711"/>
    <cellStyle name="20% - Accent5 4 4 4 4 5" xfId="32712"/>
    <cellStyle name="20% - Accent5 4 4 4 5" xfId="32713"/>
    <cellStyle name="20% - Accent5 4 4 4 5 2" xfId="32714"/>
    <cellStyle name="20% - Accent5 4 4 4 5 3" xfId="32715"/>
    <cellStyle name="20% - Accent5 4 4 4 6" xfId="32716"/>
    <cellStyle name="20% - Accent5 4 4 4 6 2" xfId="32717"/>
    <cellStyle name="20% - Accent5 4 4 4 6 3" xfId="32718"/>
    <cellStyle name="20% - Accent5 4 4 4 7" xfId="32719"/>
    <cellStyle name="20% - Accent5 4 4 4 7 2" xfId="32720"/>
    <cellStyle name="20% - Accent5 4 4 4 8" xfId="32721"/>
    <cellStyle name="20% - Accent5 4 4 4 9" xfId="32722"/>
    <cellStyle name="20% - Accent5 4 4 5" xfId="32723"/>
    <cellStyle name="20% - Accent5 4 4 5 2" xfId="32724"/>
    <cellStyle name="20% - Accent5 4 4 5 2 2" xfId="32725"/>
    <cellStyle name="20% - Accent5 4 4 5 2 3" xfId="32726"/>
    <cellStyle name="20% - Accent5 4 4 5 3" xfId="32727"/>
    <cellStyle name="20% - Accent5 4 4 5 3 2" xfId="32728"/>
    <cellStyle name="20% - Accent5 4 4 5 3 3" xfId="32729"/>
    <cellStyle name="20% - Accent5 4 4 5 4" xfId="32730"/>
    <cellStyle name="20% - Accent5 4 4 5 4 2" xfId="32731"/>
    <cellStyle name="20% - Accent5 4 4 5 5" xfId="32732"/>
    <cellStyle name="20% - Accent5 4 4 5 6" xfId="32733"/>
    <cellStyle name="20% - Accent5 4 4 6" xfId="32734"/>
    <cellStyle name="20% - Accent5 4 4 6 2" xfId="32735"/>
    <cellStyle name="20% - Accent5 4 4 6 2 2" xfId="32736"/>
    <cellStyle name="20% - Accent5 4 4 6 2 3" xfId="32737"/>
    <cellStyle name="20% - Accent5 4 4 6 3" xfId="32738"/>
    <cellStyle name="20% - Accent5 4 4 6 3 2" xfId="32739"/>
    <cellStyle name="20% - Accent5 4 4 6 3 3" xfId="32740"/>
    <cellStyle name="20% - Accent5 4 4 6 4" xfId="32741"/>
    <cellStyle name="20% - Accent5 4 4 6 4 2" xfId="32742"/>
    <cellStyle name="20% - Accent5 4 4 6 5" xfId="32743"/>
    <cellStyle name="20% - Accent5 4 4 6 6" xfId="32744"/>
    <cellStyle name="20% - Accent5 4 4 7" xfId="32745"/>
    <cellStyle name="20% - Accent5 4 4 7 2" xfId="32746"/>
    <cellStyle name="20% - Accent5 4 4 7 2 2" xfId="32747"/>
    <cellStyle name="20% - Accent5 4 4 7 2 3" xfId="32748"/>
    <cellStyle name="20% - Accent5 4 4 7 3" xfId="32749"/>
    <cellStyle name="20% - Accent5 4 4 7 3 2" xfId="32750"/>
    <cellStyle name="20% - Accent5 4 4 7 4" xfId="32751"/>
    <cellStyle name="20% - Accent5 4 4 7 5" xfId="32752"/>
    <cellStyle name="20% - Accent5 4 4 8" xfId="32753"/>
    <cellStyle name="20% - Accent5 4 4 8 2" xfId="32754"/>
    <cellStyle name="20% - Accent5 4 4 8 3" xfId="32755"/>
    <cellStyle name="20% - Accent5 4 4 9" xfId="32756"/>
    <cellStyle name="20% - Accent5 4 4 9 2" xfId="32757"/>
    <cellStyle name="20% - Accent5 4 4 9 3" xfId="32758"/>
    <cellStyle name="20% - Accent5 4 4_SCH J-3" xfId="2605"/>
    <cellStyle name="20% - Accent5 4 5" xfId="2606"/>
    <cellStyle name="20% - Accent5 4 5 10" xfId="32759"/>
    <cellStyle name="20% - Accent5 4 5 2" xfId="2607"/>
    <cellStyle name="20% - Accent5 4 5 2 2" xfId="32760"/>
    <cellStyle name="20% - Accent5 4 5 2 2 2" xfId="32761"/>
    <cellStyle name="20% - Accent5 4 5 2 2 2 2" xfId="32762"/>
    <cellStyle name="20% - Accent5 4 5 2 2 2 3" xfId="32763"/>
    <cellStyle name="20% - Accent5 4 5 2 2 3" xfId="32764"/>
    <cellStyle name="20% - Accent5 4 5 2 2 3 2" xfId="32765"/>
    <cellStyle name="20% - Accent5 4 5 2 2 3 3" xfId="32766"/>
    <cellStyle name="20% - Accent5 4 5 2 2 4" xfId="32767"/>
    <cellStyle name="20% - Accent5 4 5 2 2 4 2" xfId="32768"/>
    <cellStyle name="20% - Accent5 4 5 2 2 5" xfId="32769"/>
    <cellStyle name="20% - Accent5 4 5 2 2 6" xfId="32770"/>
    <cellStyle name="20% - Accent5 4 5 2 3" xfId="32771"/>
    <cellStyle name="20% - Accent5 4 5 2 3 2" xfId="32772"/>
    <cellStyle name="20% - Accent5 4 5 2 3 2 2" xfId="32773"/>
    <cellStyle name="20% - Accent5 4 5 2 3 2 3" xfId="32774"/>
    <cellStyle name="20% - Accent5 4 5 2 3 3" xfId="32775"/>
    <cellStyle name="20% - Accent5 4 5 2 3 3 2" xfId="32776"/>
    <cellStyle name="20% - Accent5 4 5 2 3 3 3" xfId="32777"/>
    <cellStyle name="20% - Accent5 4 5 2 3 4" xfId="32778"/>
    <cellStyle name="20% - Accent5 4 5 2 3 4 2" xfId="32779"/>
    <cellStyle name="20% - Accent5 4 5 2 3 5" xfId="32780"/>
    <cellStyle name="20% - Accent5 4 5 2 3 6" xfId="32781"/>
    <cellStyle name="20% - Accent5 4 5 2 4" xfId="32782"/>
    <cellStyle name="20% - Accent5 4 5 2 4 2" xfId="32783"/>
    <cellStyle name="20% - Accent5 4 5 2 4 2 2" xfId="32784"/>
    <cellStyle name="20% - Accent5 4 5 2 4 2 3" xfId="32785"/>
    <cellStyle name="20% - Accent5 4 5 2 4 3" xfId="32786"/>
    <cellStyle name="20% - Accent5 4 5 2 4 3 2" xfId="32787"/>
    <cellStyle name="20% - Accent5 4 5 2 4 4" xfId="32788"/>
    <cellStyle name="20% - Accent5 4 5 2 4 5" xfId="32789"/>
    <cellStyle name="20% - Accent5 4 5 2 5" xfId="32790"/>
    <cellStyle name="20% - Accent5 4 5 2 5 2" xfId="32791"/>
    <cellStyle name="20% - Accent5 4 5 2 5 3" xfId="32792"/>
    <cellStyle name="20% - Accent5 4 5 2 6" xfId="32793"/>
    <cellStyle name="20% - Accent5 4 5 2 6 2" xfId="32794"/>
    <cellStyle name="20% - Accent5 4 5 2 6 3" xfId="32795"/>
    <cellStyle name="20% - Accent5 4 5 2 7" xfId="32796"/>
    <cellStyle name="20% - Accent5 4 5 2 7 2" xfId="32797"/>
    <cellStyle name="20% - Accent5 4 5 2 8" xfId="32798"/>
    <cellStyle name="20% - Accent5 4 5 2 9" xfId="32799"/>
    <cellStyle name="20% - Accent5 4 5 3" xfId="32800"/>
    <cellStyle name="20% - Accent5 4 5 3 2" xfId="32801"/>
    <cellStyle name="20% - Accent5 4 5 3 2 2" xfId="32802"/>
    <cellStyle name="20% - Accent5 4 5 3 2 3" xfId="32803"/>
    <cellStyle name="20% - Accent5 4 5 3 3" xfId="32804"/>
    <cellStyle name="20% - Accent5 4 5 3 3 2" xfId="32805"/>
    <cellStyle name="20% - Accent5 4 5 3 3 3" xfId="32806"/>
    <cellStyle name="20% - Accent5 4 5 3 4" xfId="32807"/>
    <cellStyle name="20% - Accent5 4 5 3 4 2" xfId="32808"/>
    <cellStyle name="20% - Accent5 4 5 3 5" xfId="32809"/>
    <cellStyle name="20% - Accent5 4 5 3 6" xfId="32810"/>
    <cellStyle name="20% - Accent5 4 5 4" xfId="32811"/>
    <cellStyle name="20% - Accent5 4 5 4 2" xfId="32812"/>
    <cellStyle name="20% - Accent5 4 5 4 2 2" xfId="32813"/>
    <cellStyle name="20% - Accent5 4 5 4 2 3" xfId="32814"/>
    <cellStyle name="20% - Accent5 4 5 4 3" xfId="32815"/>
    <cellStyle name="20% - Accent5 4 5 4 3 2" xfId="32816"/>
    <cellStyle name="20% - Accent5 4 5 4 3 3" xfId="32817"/>
    <cellStyle name="20% - Accent5 4 5 4 4" xfId="32818"/>
    <cellStyle name="20% - Accent5 4 5 4 4 2" xfId="32819"/>
    <cellStyle name="20% - Accent5 4 5 4 5" xfId="32820"/>
    <cellStyle name="20% - Accent5 4 5 4 6" xfId="32821"/>
    <cellStyle name="20% - Accent5 4 5 5" xfId="32822"/>
    <cellStyle name="20% - Accent5 4 5 5 2" xfId="32823"/>
    <cellStyle name="20% - Accent5 4 5 5 2 2" xfId="32824"/>
    <cellStyle name="20% - Accent5 4 5 5 2 3" xfId="32825"/>
    <cellStyle name="20% - Accent5 4 5 5 3" xfId="32826"/>
    <cellStyle name="20% - Accent5 4 5 5 3 2" xfId="32827"/>
    <cellStyle name="20% - Accent5 4 5 5 4" xfId="32828"/>
    <cellStyle name="20% - Accent5 4 5 5 5" xfId="32829"/>
    <cellStyle name="20% - Accent5 4 5 6" xfId="32830"/>
    <cellStyle name="20% - Accent5 4 5 6 2" xfId="32831"/>
    <cellStyle name="20% - Accent5 4 5 6 3" xfId="32832"/>
    <cellStyle name="20% - Accent5 4 5 7" xfId="32833"/>
    <cellStyle name="20% - Accent5 4 5 7 2" xfId="32834"/>
    <cellStyle name="20% - Accent5 4 5 7 3" xfId="32835"/>
    <cellStyle name="20% - Accent5 4 5 8" xfId="32836"/>
    <cellStyle name="20% - Accent5 4 5 8 2" xfId="32837"/>
    <cellStyle name="20% - Accent5 4 5 9" xfId="32838"/>
    <cellStyle name="20% - Accent5 4 5_SCH J-3" xfId="2608"/>
    <cellStyle name="20% - Accent5 4 6" xfId="2609"/>
    <cellStyle name="20% - Accent5 4 6 2" xfId="32839"/>
    <cellStyle name="20% - Accent5 4 6 2 2" xfId="32840"/>
    <cellStyle name="20% - Accent5 4 6 2 2 2" xfId="32841"/>
    <cellStyle name="20% - Accent5 4 6 2 2 3" xfId="32842"/>
    <cellStyle name="20% - Accent5 4 6 2 3" xfId="32843"/>
    <cellStyle name="20% - Accent5 4 6 2 3 2" xfId="32844"/>
    <cellStyle name="20% - Accent5 4 6 2 3 3" xfId="32845"/>
    <cellStyle name="20% - Accent5 4 6 2 4" xfId="32846"/>
    <cellStyle name="20% - Accent5 4 6 2 4 2" xfId="32847"/>
    <cellStyle name="20% - Accent5 4 6 2 5" xfId="32848"/>
    <cellStyle name="20% - Accent5 4 6 2 6" xfId="32849"/>
    <cellStyle name="20% - Accent5 4 6 3" xfId="32850"/>
    <cellStyle name="20% - Accent5 4 6 3 2" xfId="32851"/>
    <cellStyle name="20% - Accent5 4 6 3 2 2" xfId="32852"/>
    <cellStyle name="20% - Accent5 4 6 3 2 3" xfId="32853"/>
    <cellStyle name="20% - Accent5 4 6 3 3" xfId="32854"/>
    <cellStyle name="20% - Accent5 4 6 3 3 2" xfId="32855"/>
    <cellStyle name="20% - Accent5 4 6 3 3 3" xfId="32856"/>
    <cellStyle name="20% - Accent5 4 6 3 4" xfId="32857"/>
    <cellStyle name="20% - Accent5 4 6 3 4 2" xfId="32858"/>
    <cellStyle name="20% - Accent5 4 6 3 5" xfId="32859"/>
    <cellStyle name="20% - Accent5 4 6 3 6" xfId="32860"/>
    <cellStyle name="20% - Accent5 4 6 4" xfId="32861"/>
    <cellStyle name="20% - Accent5 4 6 4 2" xfId="32862"/>
    <cellStyle name="20% - Accent5 4 6 4 2 2" xfId="32863"/>
    <cellStyle name="20% - Accent5 4 6 4 2 3" xfId="32864"/>
    <cellStyle name="20% - Accent5 4 6 4 3" xfId="32865"/>
    <cellStyle name="20% - Accent5 4 6 4 3 2" xfId="32866"/>
    <cellStyle name="20% - Accent5 4 6 4 4" xfId="32867"/>
    <cellStyle name="20% - Accent5 4 6 4 5" xfId="32868"/>
    <cellStyle name="20% - Accent5 4 6 5" xfId="32869"/>
    <cellStyle name="20% - Accent5 4 6 5 2" xfId="32870"/>
    <cellStyle name="20% - Accent5 4 6 5 3" xfId="32871"/>
    <cellStyle name="20% - Accent5 4 6 6" xfId="32872"/>
    <cellStyle name="20% - Accent5 4 6 6 2" xfId="32873"/>
    <cellStyle name="20% - Accent5 4 6 6 3" xfId="32874"/>
    <cellStyle name="20% - Accent5 4 6 7" xfId="32875"/>
    <cellStyle name="20% - Accent5 4 6 7 2" xfId="32876"/>
    <cellStyle name="20% - Accent5 4 6 8" xfId="32877"/>
    <cellStyle name="20% - Accent5 4 6 9" xfId="32878"/>
    <cellStyle name="20% - Accent5 4 7" xfId="2610"/>
    <cellStyle name="20% - Accent5 4 7 2" xfId="32879"/>
    <cellStyle name="20% - Accent5 4 7 2 2" xfId="32880"/>
    <cellStyle name="20% - Accent5 4 7 2 2 2" xfId="32881"/>
    <cellStyle name="20% - Accent5 4 7 2 2 3" xfId="32882"/>
    <cellStyle name="20% - Accent5 4 7 2 3" xfId="32883"/>
    <cellStyle name="20% - Accent5 4 7 2 3 2" xfId="32884"/>
    <cellStyle name="20% - Accent5 4 7 2 3 3" xfId="32885"/>
    <cellStyle name="20% - Accent5 4 7 2 4" xfId="32886"/>
    <cellStyle name="20% - Accent5 4 7 2 4 2" xfId="32887"/>
    <cellStyle name="20% - Accent5 4 7 2 5" xfId="32888"/>
    <cellStyle name="20% - Accent5 4 7 2 6" xfId="32889"/>
    <cellStyle name="20% - Accent5 4 7 3" xfId="32890"/>
    <cellStyle name="20% - Accent5 4 7 3 2" xfId="32891"/>
    <cellStyle name="20% - Accent5 4 7 3 2 2" xfId="32892"/>
    <cellStyle name="20% - Accent5 4 7 3 2 3" xfId="32893"/>
    <cellStyle name="20% - Accent5 4 7 3 3" xfId="32894"/>
    <cellStyle name="20% - Accent5 4 7 3 3 2" xfId="32895"/>
    <cellStyle name="20% - Accent5 4 7 3 3 3" xfId="32896"/>
    <cellStyle name="20% - Accent5 4 7 3 4" xfId="32897"/>
    <cellStyle name="20% - Accent5 4 7 3 4 2" xfId="32898"/>
    <cellStyle name="20% - Accent5 4 7 3 5" xfId="32899"/>
    <cellStyle name="20% - Accent5 4 7 3 6" xfId="32900"/>
    <cellStyle name="20% - Accent5 4 7 4" xfId="32901"/>
    <cellStyle name="20% - Accent5 4 7 4 2" xfId="32902"/>
    <cellStyle name="20% - Accent5 4 7 4 2 2" xfId="32903"/>
    <cellStyle name="20% - Accent5 4 7 4 2 3" xfId="32904"/>
    <cellStyle name="20% - Accent5 4 7 4 3" xfId="32905"/>
    <cellStyle name="20% - Accent5 4 7 4 3 2" xfId="32906"/>
    <cellStyle name="20% - Accent5 4 7 4 4" xfId="32907"/>
    <cellStyle name="20% - Accent5 4 7 4 5" xfId="32908"/>
    <cellStyle name="20% - Accent5 4 7 5" xfId="32909"/>
    <cellStyle name="20% - Accent5 4 7 5 2" xfId="32910"/>
    <cellStyle name="20% - Accent5 4 7 5 3" xfId="32911"/>
    <cellStyle name="20% - Accent5 4 7 6" xfId="32912"/>
    <cellStyle name="20% - Accent5 4 7 6 2" xfId="32913"/>
    <cellStyle name="20% - Accent5 4 7 6 3" xfId="32914"/>
    <cellStyle name="20% - Accent5 4 7 7" xfId="32915"/>
    <cellStyle name="20% - Accent5 4 7 7 2" xfId="32916"/>
    <cellStyle name="20% - Accent5 4 7 8" xfId="32917"/>
    <cellStyle name="20% - Accent5 4 7 9" xfId="32918"/>
    <cellStyle name="20% - Accent5 4 8" xfId="32919"/>
    <cellStyle name="20% - Accent5 4 8 2" xfId="32920"/>
    <cellStyle name="20% - Accent5 4 8 2 2" xfId="32921"/>
    <cellStyle name="20% - Accent5 4 8 2 3" xfId="32922"/>
    <cellStyle name="20% - Accent5 4 8 3" xfId="32923"/>
    <cellStyle name="20% - Accent5 4 8 3 2" xfId="32924"/>
    <cellStyle name="20% - Accent5 4 8 3 3" xfId="32925"/>
    <cellStyle name="20% - Accent5 4 8 4" xfId="32926"/>
    <cellStyle name="20% - Accent5 4 8 4 2" xfId="32927"/>
    <cellStyle name="20% - Accent5 4 8 5" xfId="32928"/>
    <cellStyle name="20% - Accent5 4 8 6" xfId="32929"/>
    <cellStyle name="20% - Accent5 4 9" xfId="32930"/>
    <cellStyle name="20% - Accent5 4 9 2" xfId="32931"/>
    <cellStyle name="20% - Accent5 4 9 2 2" xfId="32932"/>
    <cellStyle name="20% - Accent5 4 9 2 3" xfId="32933"/>
    <cellStyle name="20% - Accent5 4 9 3" xfId="32934"/>
    <cellStyle name="20% - Accent5 4 9 3 2" xfId="32935"/>
    <cellStyle name="20% - Accent5 4 9 3 3" xfId="32936"/>
    <cellStyle name="20% - Accent5 4 9 4" xfId="32937"/>
    <cellStyle name="20% - Accent5 4 9 4 2" xfId="32938"/>
    <cellStyle name="20% - Accent5 4 9 5" xfId="32939"/>
    <cellStyle name="20% - Accent5 4 9 6" xfId="32940"/>
    <cellStyle name="20% - Accent5 4_SCH J-3" xfId="2611"/>
    <cellStyle name="20% - Accent5 5" xfId="2612"/>
    <cellStyle name="20% - Accent5 5 2" xfId="2613"/>
    <cellStyle name="20% - Accent5 5 2 2" xfId="2614"/>
    <cellStyle name="20% - Accent5 5 2 2 2" xfId="2615"/>
    <cellStyle name="20% - Accent5 5 2 2 2 2" xfId="2616"/>
    <cellStyle name="20% - Accent5 5 2 2 2_SCH J-3" xfId="2617"/>
    <cellStyle name="20% - Accent5 5 2 2 3" xfId="2618"/>
    <cellStyle name="20% - Accent5 5 2 2_SCH J-3" xfId="2619"/>
    <cellStyle name="20% - Accent5 5 2 3" xfId="2620"/>
    <cellStyle name="20% - Accent5 5 2 3 2" xfId="2621"/>
    <cellStyle name="20% - Accent5 5 2 3_SCH J-3" xfId="2622"/>
    <cellStyle name="20% - Accent5 5 2 4" xfId="2623"/>
    <cellStyle name="20% - Accent5 5 2 5" xfId="2624"/>
    <cellStyle name="20% - Accent5 5 2_SCH J-3" xfId="2625"/>
    <cellStyle name="20% - Accent5 5 3" xfId="2626"/>
    <cellStyle name="20% - Accent5 5 3 2" xfId="2627"/>
    <cellStyle name="20% - Accent5 5 3 2 2" xfId="2628"/>
    <cellStyle name="20% - Accent5 5 3 2_SCH J-3" xfId="2629"/>
    <cellStyle name="20% - Accent5 5 3 3" xfId="2630"/>
    <cellStyle name="20% - Accent5 5 3_SCH J-3" xfId="2631"/>
    <cellStyle name="20% - Accent5 5 4" xfId="2632"/>
    <cellStyle name="20% - Accent5 5 4 2" xfId="2633"/>
    <cellStyle name="20% - Accent5 5 4_SCH J-3" xfId="2634"/>
    <cellStyle name="20% - Accent5 5 5" xfId="2635"/>
    <cellStyle name="20% - Accent5 5 6" xfId="2636"/>
    <cellStyle name="20% - Accent5 5_SCH J-3" xfId="2637"/>
    <cellStyle name="20% - Accent5 6" xfId="2638"/>
    <cellStyle name="20% - Accent5 6 2" xfId="2639"/>
    <cellStyle name="20% - Accent5 6 2 2" xfId="2640"/>
    <cellStyle name="20% - Accent5 6 2 2 2" xfId="2641"/>
    <cellStyle name="20% - Accent5 6 2 2_SCH J-3" xfId="2642"/>
    <cellStyle name="20% - Accent5 6 2 3" xfId="2643"/>
    <cellStyle name="20% - Accent5 6 2 4" xfId="2644"/>
    <cellStyle name="20% - Accent5 6 2 5" xfId="2645"/>
    <cellStyle name="20% - Accent5 6 2_SCH J-3" xfId="2646"/>
    <cellStyle name="20% - Accent5 6 3" xfId="2647"/>
    <cellStyle name="20% - Accent5 6 3 2" xfId="2648"/>
    <cellStyle name="20% - Accent5 6 3_SCH J-3" xfId="2649"/>
    <cellStyle name="20% - Accent5 6 4" xfId="2650"/>
    <cellStyle name="20% - Accent5 6 5" xfId="2651"/>
    <cellStyle name="20% - Accent5 6_SCH J-3" xfId="2652"/>
    <cellStyle name="20% - Accent5 7" xfId="2653"/>
    <cellStyle name="20% - Accent5 7 2" xfId="2654"/>
    <cellStyle name="20% - Accent5 7 2 2" xfId="2655"/>
    <cellStyle name="20% - Accent5 7 2 2 2" xfId="2656"/>
    <cellStyle name="20% - Accent5 7 2 2_SCH J-3" xfId="2657"/>
    <cellStyle name="20% - Accent5 7 2 3" xfId="2658"/>
    <cellStyle name="20% - Accent5 7 2_SCH J-3" xfId="2659"/>
    <cellStyle name="20% - Accent5 7 3" xfId="2660"/>
    <cellStyle name="20% - Accent5 7 3 2" xfId="2661"/>
    <cellStyle name="20% - Accent5 7 3_SCH J-3" xfId="2662"/>
    <cellStyle name="20% - Accent5 7 4" xfId="2663"/>
    <cellStyle name="20% - Accent5 7 5" xfId="2664"/>
    <cellStyle name="20% - Accent5 7_SCH J-3" xfId="2665"/>
    <cellStyle name="20% - Accent5 8" xfId="2666"/>
    <cellStyle name="20% - Accent5 8 2" xfId="2667"/>
    <cellStyle name="20% - Accent5 8 2 2" xfId="2668"/>
    <cellStyle name="20% - Accent5 8 2 2 2" xfId="2669"/>
    <cellStyle name="20% - Accent5 8 2 2_SCH J-3" xfId="2670"/>
    <cellStyle name="20% - Accent5 8 2 3" xfId="2671"/>
    <cellStyle name="20% - Accent5 8 2_SCH J-3" xfId="2672"/>
    <cellStyle name="20% - Accent5 8 3" xfId="2673"/>
    <cellStyle name="20% - Accent5 8 3 2" xfId="2674"/>
    <cellStyle name="20% - Accent5 8 3_SCH J-3" xfId="2675"/>
    <cellStyle name="20% - Accent5 8 4" xfId="2676"/>
    <cellStyle name="20% - Accent5 8 5" xfId="2677"/>
    <cellStyle name="20% - Accent5 8_SCH J-3" xfId="2678"/>
    <cellStyle name="20% - Accent5 9" xfId="2679"/>
    <cellStyle name="20% - Accent5 9 2" xfId="2680"/>
    <cellStyle name="20% - Accent5 9 2 2" xfId="2681"/>
    <cellStyle name="20% - Accent5 9 2_SCH J-3" xfId="2682"/>
    <cellStyle name="20% - Accent5 9 3" xfId="2683"/>
    <cellStyle name="20% - Accent5 9 4" xfId="2684"/>
    <cellStyle name="20% - Accent5 9_SCH J-3" xfId="2685"/>
    <cellStyle name="20% - Accent6 10" xfId="2686"/>
    <cellStyle name="20% - Accent6 10 2" xfId="2687"/>
    <cellStyle name="20% - Accent6 10 2 2" xfId="2688"/>
    <cellStyle name="20% - Accent6 10 2_SCH J-3" xfId="2689"/>
    <cellStyle name="20% - Accent6 10 3" xfId="2690"/>
    <cellStyle name="20% - Accent6 10 4" xfId="2691"/>
    <cellStyle name="20% - Accent6 10_SCH J-3" xfId="2692"/>
    <cellStyle name="20% - Accent6 11" xfId="2693"/>
    <cellStyle name="20% - Accent6 11 2" xfId="2694"/>
    <cellStyle name="20% - Accent6 11 2 2" xfId="2695"/>
    <cellStyle name="20% - Accent6 11 2_SCH J-3" xfId="2696"/>
    <cellStyle name="20% - Accent6 11 3" xfId="2697"/>
    <cellStyle name="20% - Accent6 11 4" xfId="2698"/>
    <cellStyle name="20% - Accent6 11_SCH J-3" xfId="2699"/>
    <cellStyle name="20% - Accent6 12" xfId="2700"/>
    <cellStyle name="20% - Accent6 12 2" xfId="2701"/>
    <cellStyle name="20% - Accent6 12 3" xfId="2702"/>
    <cellStyle name="20% - Accent6 12_SCH J-3" xfId="2703"/>
    <cellStyle name="20% - Accent6 13" xfId="2704"/>
    <cellStyle name="20% - Accent6 13 2" xfId="2705"/>
    <cellStyle name="20% - Accent6 13_SCH J-3" xfId="2706"/>
    <cellStyle name="20% - Accent6 14" xfId="2707"/>
    <cellStyle name="20% - Accent6 15" xfId="2708"/>
    <cellStyle name="20% - Accent6 16" xfId="2709"/>
    <cellStyle name="20% - Accent6 17" xfId="2710"/>
    <cellStyle name="20% - Accent6 17 2" xfId="2711"/>
    <cellStyle name="20% - Accent6 18" xfId="2712"/>
    <cellStyle name="20% - Accent6 19" xfId="2713"/>
    <cellStyle name="20% - Accent6 2" xfId="2714"/>
    <cellStyle name="20% - Accent6 2 2" xfId="2715"/>
    <cellStyle name="20% - Accent6 2 2 2" xfId="2716"/>
    <cellStyle name="20% - Accent6 2 2 2 2" xfId="2717"/>
    <cellStyle name="20% - Accent6 2 2 2 2 2" xfId="2718"/>
    <cellStyle name="20% - Accent6 2 2 2 2 2 2" xfId="2719"/>
    <cellStyle name="20% - Accent6 2 2 2 2 2 2 2" xfId="2720"/>
    <cellStyle name="20% - Accent6 2 2 2 2 2 2_SCH J-3" xfId="2721"/>
    <cellStyle name="20% - Accent6 2 2 2 2 2 3" xfId="2722"/>
    <cellStyle name="20% - Accent6 2 2 2 2 2_SCH J-3" xfId="2723"/>
    <cellStyle name="20% - Accent6 2 2 2 2 3" xfId="2724"/>
    <cellStyle name="20% - Accent6 2 2 2 2 3 2" xfId="2725"/>
    <cellStyle name="20% - Accent6 2 2 2 2 3_SCH J-3" xfId="2726"/>
    <cellStyle name="20% - Accent6 2 2 2 2 4" xfId="2727"/>
    <cellStyle name="20% - Accent6 2 2 2 2 5" xfId="2728"/>
    <cellStyle name="20% - Accent6 2 2 2 2_SCH J-3" xfId="2729"/>
    <cellStyle name="20% - Accent6 2 2 2 3" xfId="2730"/>
    <cellStyle name="20% - Accent6 2 2 2 3 2" xfId="2731"/>
    <cellStyle name="20% - Accent6 2 2 2 3 2 2" xfId="2732"/>
    <cellStyle name="20% - Accent6 2 2 2 3 2_SCH J-3" xfId="2733"/>
    <cellStyle name="20% - Accent6 2 2 2 3 3" xfId="2734"/>
    <cellStyle name="20% - Accent6 2 2 2 3_SCH J-3" xfId="2735"/>
    <cellStyle name="20% - Accent6 2 2 2 4" xfId="2736"/>
    <cellStyle name="20% - Accent6 2 2 2 4 2" xfId="2737"/>
    <cellStyle name="20% - Accent6 2 2 2 4_SCH J-3" xfId="2738"/>
    <cellStyle name="20% - Accent6 2 2 2 5" xfId="2739"/>
    <cellStyle name="20% - Accent6 2 2 2 6" xfId="2740"/>
    <cellStyle name="20% - Accent6 2 2 2_SCH J-3" xfId="2741"/>
    <cellStyle name="20% - Accent6 2 2 3" xfId="2742"/>
    <cellStyle name="20% - Accent6 2 2 3 2" xfId="2743"/>
    <cellStyle name="20% - Accent6 2 2 3 2 2" xfId="2744"/>
    <cellStyle name="20% - Accent6 2 2 3 2 2 2" xfId="2745"/>
    <cellStyle name="20% - Accent6 2 2 3 2 2_SCH J-3" xfId="2746"/>
    <cellStyle name="20% - Accent6 2 2 3 2 3" xfId="2747"/>
    <cellStyle name="20% - Accent6 2 2 3 2_SCH J-3" xfId="2748"/>
    <cellStyle name="20% - Accent6 2 2 3 3" xfId="2749"/>
    <cellStyle name="20% - Accent6 2 2 3 3 2" xfId="2750"/>
    <cellStyle name="20% - Accent6 2 2 3 3_SCH J-3" xfId="2751"/>
    <cellStyle name="20% - Accent6 2 2 3 4" xfId="2752"/>
    <cellStyle name="20% - Accent6 2 2 3 5" xfId="2753"/>
    <cellStyle name="20% - Accent6 2 2 3_SCH J-3" xfId="2754"/>
    <cellStyle name="20% - Accent6 2 2 4" xfId="2755"/>
    <cellStyle name="20% - Accent6 2 2 4 2" xfId="2756"/>
    <cellStyle name="20% - Accent6 2 2 4 2 2" xfId="2757"/>
    <cellStyle name="20% - Accent6 2 2 4 2_SCH J-3" xfId="2758"/>
    <cellStyle name="20% - Accent6 2 2 4 3" xfId="2759"/>
    <cellStyle name="20% - Accent6 2 2 4_SCH J-3" xfId="2760"/>
    <cellStyle name="20% - Accent6 2 2 5" xfId="2761"/>
    <cellStyle name="20% - Accent6 2 2 5 2" xfId="2762"/>
    <cellStyle name="20% - Accent6 2 2 5_SCH J-3" xfId="2763"/>
    <cellStyle name="20% - Accent6 2 2 6" xfId="2764"/>
    <cellStyle name="20% - Accent6 2 2 7" xfId="2765"/>
    <cellStyle name="20% - Accent6 2 2_SCH J-3" xfId="2766"/>
    <cellStyle name="20% - Accent6 2 3" xfId="2767"/>
    <cellStyle name="20% - Accent6 2 3 2" xfId="2768"/>
    <cellStyle name="20% - Accent6 2 3 2 2" xfId="2769"/>
    <cellStyle name="20% - Accent6 2 3 2 2 2" xfId="2770"/>
    <cellStyle name="20% - Accent6 2 3 2 2 2 2" xfId="2771"/>
    <cellStyle name="20% - Accent6 2 3 2 2 2_SCH J-3" xfId="2772"/>
    <cellStyle name="20% - Accent6 2 3 2 2 3" xfId="2773"/>
    <cellStyle name="20% - Accent6 2 3 2 2_SCH J-3" xfId="2774"/>
    <cellStyle name="20% - Accent6 2 3 2 3" xfId="2775"/>
    <cellStyle name="20% - Accent6 2 3 2 3 2" xfId="2776"/>
    <cellStyle name="20% - Accent6 2 3 2 3_SCH J-3" xfId="2777"/>
    <cellStyle name="20% - Accent6 2 3 2 4" xfId="2778"/>
    <cellStyle name="20% - Accent6 2 3 2_SCH J-3" xfId="2779"/>
    <cellStyle name="20% - Accent6 2 3 3" xfId="2780"/>
    <cellStyle name="20% - Accent6 2 3 3 2" xfId="2781"/>
    <cellStyle name="20% - Accent6 2 3 3 2 2" xfId="2782"/>
    <cellStyle name="20% - Accent6 2 3 3 2_SCH J-3" xfId="2783"/>
    <cellStyle name="20% - Accent6 2 3 3 3" xfId="2784"/>
    <cellStyle name="20% - Accent6 2 3 3_SCH J-3" xfId="2785"/>
    <cellStyle name="20% - Accent6 2 3 4" xfId="2786"/>
    <cellStyle name="20% - Accent6 2 3 4 2" xfId="2787"/>
    <cellStyle name="20% - Accent6 2 3 4_SCH J-3" xfId="2788"/>
    <cellStyle name="20% - Accent6 2 3 5" xfId="2789"/>
    <cellStyle name="20% - Accent6 2 3 6" xfId="2790"/>
    <cellStyle name="20% - Accent6 2 3_SCH J-3" xfId="2791"/>
    <cellStyle name="20% - Accent6 2 4" xfId="2792"/>
    <cellStyle name="20% - Accent6 2 4 2" xfId="2793"/>
    <cellStyle name="20% - Accent6 2 4 2 2" xfId="2794"/>
    <cellStyle name="20% - Accent6 2 4 2 2 2" xfId="2795"/>
    <cellStyle name="20% - Accent6 2 4 2 2_SCH J-3" xfId="2796"/>
    <cellStyle name="20% - Accent6 2 4 2 3" xfId="2797"/>
    <cellStyle name="20% - Accent6 2 4 2_SCH J-3" xfId="2798"/>
    <cellStyle name="20% - Accent6 2 4 3" xfId="2799"/>
    <cellStyle name="20% - Accent6 2 4 3 2" xfId="2800"/>
    <cellStyle name="20% - Accent6 2 4 3_SCH J-3" xfId="2801"/>
    <cellStyle name="20% - Accent6 2 4 4" xfId="2802"/>
    <cellStyle name="20% - Accent6 2 4 5" xfId="2803"/>
    <cellStyle name="20% - Accent6 2 4_SCH J-3" xfId="2804"/>
    <cellStyle name="20% - Accent6 2 5" xfId="2805"/>
    <cellStyle name="20% - Accent6 2 5 2" xfId="2806"/>
    <cellStyle name="20% - Accent6 2 5 2 2" xfId="2807"/>
    <cellStyle name="20% - Accent6 2 5 2_SCH J-3" xfId="2808"/>
    <cellStyle name="20% - Accent6 2 5 3" xfId="2809"/>
    <cellStyle name="20% - Accent6 2 5 4" xfId="2810"/>
    <cellStyle name="20% - Accent6 2 5_SCH J-3" xfId="2811"/>
    <cellStyle name="20% - Accent6 2 6" xfId="2812"/>
    <cellStyle name="20% - Accent6 2 6 2" xfId="2813"/>
    <cellStyle name="20% - Accent6 2 6 3" xfId="2814"/>
    <cellStyle name="20% - Accent6 2 6_SCH J-3" xfId="2815"/>
    <cellStyle name="20% - Accent6 2 7" xfId="2816"/>
    <cellStyle name="20% - Accent6 2 8" xfId="2817"/>
    <cellStyle name="20% - Accent6 2 9" xfId="2818"/>
    <cellStyle name="20% - Accent6 20" xfId="2819"/>
    <cellStyle name="20% - Accent6 21" xfId="2820"/>
    <cellStyle name="20% - Accent6 3" xfId="2821"/>
    <cellStyle name="20% - Accent6 3 2" xfId="2822"/>
    <cellStyle name="20% - Accent6 3 2 2" xfId="2823"/>
    <cellStyle name="20% - Accent6 3 2 2 2" xfId="2824"/>
    <cellStyle name="20% - Accent6 3 2 2 2 2" xfId="2825"/>
    <cellStyle name="20% - Accent6 3 2 2 2 2 2" xfId="2826"/>
    <cellStyle name="20% - Accent6 3 2 2 2 2 2 2" xfId="2827"/>
    <cellStyle name="20% - Accent6 3 2 2 2 2 2_SCH J-3" xfId="2828"/>
    <cellStyle name="20% - Accent6 3 2 2 2 2 3" xfId="2829"/>
    <cellStyle name="20% - Accent6 3 2 2 2 2_SCH J-3" xfId="2830"/>
    <cellStyle name="20% - Accent6 3 2 2 2 3" xfId="2831"/>
    <cellStyle name="20% - Accent6 3 2 2 2 3 2" xfId="2832"/>
    <cellStyle name="20% - Accent6 3 2 2 2 3_SCH J-3" xfId="2833"/>
    <cellStyle name="20% - Accent6 3 2 2 2 4" xfId="2834"/>
    <cellStyle name="20% - Accent6 3 2 2 2 5" xfId="2835"/>
    <cellStyle name="20% - Accent6 3 2 2 2_SCH J-3" xfId="2836"/>
    <cellStyle name="20% - Accent6 3 2 2 3" xfId="2837"/>
    <cellStyle name="20% - Accent6 3 2 2 3 2" xfId="2838"/>
    <cellStyle name="20% - Accent6 3 2 2 3 2 2" xfId="2839"/>
    <cellStyle name="20% - Accent6 3 2 2 3 2_SCH J-3" xfId="2840"/>
    <cellStyle name="20% - Accent6 3 2 2 3 3" xfId="2841"/>
    <cellStyle name="20% - Accent6 3 2 2 3_SCH J-3" xfId="2842"/>
    <cellStyle name="20% - Accent6 3 2 2 4" xfId="2843"/>
    <cellStyle name="20% - Accent6 3 2 2 4 2" xfId="2844"/>
    <cellStyle name="20% - Accent6 3 2 2 4_SCH J-3" xfId="2845"/>
    <cellStyle name="20% - Accent6 3 2 2 5" xfId="2846"/>
    <cellStyle name="20% - Accent6 3 2 2 6" xfId="2847"/>
    <cellStyle name="20% - Accent6 3 2 2_SCH J-3" xfId="2848"/>
    <cellStyle name="20% - Accent6 3 2 3" xfId="2849"/>
    <cellStyle name="20% - Accent6 3 2 3 2" xfId="2850"/>
    <cellStyle name="20% - Accent6 3 2 3 2 2" xfId="2851"/>
    <cellStyle name="20% - Accent6 3 2 3 2 2 2" xfId="2852"/>
    <cellStyle name="20% - Accent6 3 2 3 2 2_SCH J-3" xfId="2853"/>
    <cellStyle name="20% - Accent6 3 2 3 2 3" xfId="2854"/>
    <cellStyle name="20% - Accent6 3 2 3 2_SCH J-3" xfId="2855"/>
    <cellStyle name="20% - Accent6 3 2 3 3" xfId="2856"/>
    <cellStyle name="20% - Accent6 3 2 3 3 2" xfId="2857"/>
    <cellStyle name="20% - Accent6 3 2 3 3_SCH J-3" xfId="2858"/>
    <cellStyle name="20% - Accent6 3 2 3 4" xfId="2859"/>
    <cellStyle name="20% - Accent6 3 2 3 5" xfId="2860"/>
    <cellStyle name="20% - Accent6 3 2 3_SCH J-3" xfId="2861"/>
    <cellStyle name="20% - Accent6 3 2 4" xfId="2862"/>
    <cellStyle name="20% - Accent6 3 2 4 2" xfId="2863"/>
    <cellStyle name="20% - Accent6 3 2 4 2 2" xfId="2864"/>
    <cellStyle name="20% - Accent6 3 2 4 2_SCH J-3" xfId="2865"/>
    <cellStyle name="20% - Accent6 3 2 4 3" xfId="2866"/>
    <cellStyle name="20% - Accent6 3 2 4_SCH J-3" xfId="2867"/>
    <cellStyle name="20% - Accent6 3 2 5" xfId="2868"/>
    <cellStyle name="20% - Accent6 3 2 5 2" xfId="2869"/>
    <cellStyle name="20% - Accent6 3 2 5_SCH J-3" xfId="2870"/>
    <cellStyle name="20% - Accent6 3 2 6" xfId="2871"/>
    <cellStyle name="20% - Accent6 3 2 7" xfId="2872"/>
    <cellStyle name="20% - Accent6 3 2_SCH J-3" xfId="2873"/>
    <cellStyle name="20% - Accent6 3 3" xfId="2874"/>
    <cellStyle name="20% - Accent6 3 3 2" xfId="2875"/>
    <cellStyle name="20% - Accent6 3 3 2 2" xfId="2876"/>
    <cellStyle name="20% - Accent6 3 3 2 2 2" xfId="2877"/>
    <cellStyle name="20% - Accent6 3 3 2 2 2 2" xfId="2878"/>
    <cellStyle name="20% - Accent6 3 3 2 2 2_SCH J-3" xfId="2879"/>
    <cellStyle name="20% - Accent6 3 3 2 2 3" xfId="2880"/>
    <cellStyle name="20% - Accent6 3 3 2 2_SCH J-3" xfId="2881"/>
    <cellStyle name="20% - Accent6 3 3 2 3" xfId="2882"/>
    <cellStyle name="20% - Accent6 3 3 2 3 2" xfId="2883"/>
    <cellStyle name="20% - Accent6 3 3 2 3_SCH J-3" xfId="2884"/>
    <cellStyle name="20% - Accent6 3 3 2 4" xfId="2885"/>
    <cellStyle name="20% - Accent6 3 3 2 5" xfId="2886"/>
    <cellStyle name="20% - Accent6 3 3 2_SCH J-3" xfId="2887"/>
    <cellStyle name="20% - Accent6 3 3 3" xfId="2888"/>
    <cellStyle name="20% - Accent6 3 3 3 2" xfId="2889"/>
    <cellStyle name="20% - Accent6 3 3 3 2 2" xfId="2890"/>
    <cellStyle name="20% - Accent6 3 3 3 2_SCH J-3" xfId="2891"/>
    <cellStyle name="20% - Accent6 3 3 3 3" xfId="2892"/>
    <cellStyle name="20% - Accent6 3 3 3_SCH J-3" xfId="2893"/>
    <cellStyle name="20% - Accent6 3 3 4" xfId="2894"/>
    <cellStyle name="20% - Accent6 3 3 4 2" xfId="2895"/>
    <cellStyle name="20% - Accent6 3 3 4_SCH J-3" xfId="2896"/>
    <cellStyle name="20% - Accent6 3 3 5" xfId="2897"/>
    <cellStyle name="20% - Accent6 3 3 6" xfId="2898"/>
    <cellStyle name="20% - Accent6 3 3_SCH J-3" xfId="2899"/>
    <cellStyle name="20% - Accent6 3 4" xfId="2900"/>
    <cellStyle name="20% - Accent6 3 4 2" xfId="2901"/>
    <cellStyle name="20% - Accent6 3 4 2 2" xfId="2902"/>
    <cellStyle name="20% - Accent6 3 4 2 2 2" xfId="2903"/>
    <cellStyle name="20% - Accent6 3 4 2 2_SCH J-3" xfId="2904"/>
    <cellStyle name="20% - Accent6 3 4 2 3" xfId="2905"/>
    <cellStyle name="20% - Accent6 3 4 2_SCH J-3" xfId="2906"/>
    <cellStyle name="20% - Accent6 3 4 3" xfId="2907"/>
    <cellStyle name="20% - Accent6 3 4 3 2" xfId="2908"/>
    <cellStyle name="20% - Accent6 3 4 3_SCH J-3" xfId="2909"/>
    <cellStyle name="20% - Accent6 3 4 4" xfId="2910"/>
    <cellStyle name="20% - Accent6 3 4 5" xfId="2911"/>
    <cellStyle name="20% - Accent6 3 4_SCH J-3" xfId="2912"/>
    <cellStyle name="20% - Accent6 3 5" xfId="2913"/>
    <cellStyle name="20% - Accent6 3 5 2" xfId="2914"/>
    <cellStyle name="20% - Accent6 3 5 2 2" xfId="2915"/>
    <cellStyle name="20% - Accent6 3 5 2_SCH J-3" xfId="2916"/>
    <cellStyle name="20% - Accent6 3 5 3" xfId="2917"/>
    <cellStyle name="20% - Accent6 3 5_SCH J-3" xfId="2918"/>
    <cellStyle name="20% - Accent6 3 6" xfId="2919"/>
    <cellStyle name="20% - Accent6 3 6 2" xfId="2920"/>
    <cellStyle name="20% - Accent6 3 6_SCH J-3" xfId="2921"/>
    <cellStyle name="20% - Accent6 3 7" xfId="2922"/>
    <cellStyle name="20% - Accent6 3 8" xfId="2923"/>
    <cellStyle name="20% - Accent6 3 9" xfId="2924"/>
    <cellStyle name="20% - Accent6 3_SCH J-3" xfId="2925"/>
    <cellStyle name="20% - Accent6 4" xfId="2926"/>
    <cellStyle name="20% - Accent6 4 10" xfId="32941"/>
    <cellStyle name="20% - Accent6 4 10 2" xfId="32942"/>
    <cellStyle name="20% - Accent6 4 10 2 2" xfId="32943"/>
    <cellStyle name="20% - Accent6 4 10 2 3" xfId="32944"/>
    <cellStyle name="20% - Accent6 4 10 3" xfId="32945"/>
    <cellStyle name="20% - Accent6 4 10 3 2" xfId="32946"/>
    <cellStyle name="20% - Accent6 4 10 4" xfId="32947"/>
    <cellStyle name="20% - Accent6 4 10 5" xfId="32948"/>
    <cellStyle name="20% - Accent6 4 11" xfId="32949"/>
    <cellStyle name="20% - Accent6 4 11 2" xfId="32950"/>
    <cellStyle name="20% - Accent6 4 11 3" xfId="32951"/>
    <cellStyle name="20% - Accent6 4 12" xfId="32952"/>
    <cellStyle name="20% - Accent6 4 12 2" xfId="32953"/>
    <cellStyle name="20% - Accent6 4 12 3" xfId="32954"/>
    <cellStyle name="20% - Accent6 4 13" xfId="32955"/>
    <cellStyle name="20% - Accent6 4 13 2" xfId="32956"/>
    <cellStyle name="20% - Accent6 4 14" xfId="32957"/>
    <cellStyle name="20% - Accent6 4 15" xfId="32958"/>
    <cellStyle name="20% - Accent6 4 16" xfId="32959"/>
    <cellStyle name="20% - Accent6 4 2" xfId="2927"/>
    <cellStyle name="20% - Accent6 4 2 10" xfId="32960"/>
    <cellStyle name="20% - Accent6 4 2 10 2" xfId="32961"/>
    <cellStyle name="20% - Accent6 4 2 10 3" xfId="32962"/>
    <cellStyle name="20% - Accent6 4 2 11" xfId="32963"/>
    <cellStyle name="20% - Accent6 4 2 11 2" xfId="32964"/>
    <cellStyle name="20% - Accent6 4 2 11 3" xfId="32965"/>
    <cellStyle name="20% - Accent6 4 2 12" xfId="32966"/>
    <cellStyle name="20% - Accent6 4 2 12 2" xfId="32967"/>
    <cellStyle name="20% - Accent6 4 2 13" xfId="32968"/>
    <cellStyle name="20% - Accent6 4 2 14" xfId="32969"/>
    <cellStyle name="20% - Accent6 4 2 15" xfId="32970"/>
    <cellStyle name="20% - Accent6 4 2 2" xfId="2928"/>
    <cellStyle name="20% - Accent6 4 2 2 10" xfId="32971"/>
    <cellStyle name="20% - Accent6 4 2 2 10 2" xfId="32972"/>
    <cellStyle name="20% - Accent6 4 2 2 10 3" xfId="32973"/>
    <cellStyle name="20% - Accent6 4 2 2 11" xfId="32974"/>
    <cellStyle name="20% - Accent6 4 2 2 11 2" xfId="32975"/>
    <cellStyle name="20% - Accent6 4 2 2 12" xfId="32976"/>
    <cellStyle name="20% - Accent6 4 2 2 13" xfId="32977"/>
    <cellStyle name="20% - Accent6 4 2 2 2" xfId="2929"/>
    <cellStyle name="20% - Accent6 4 2 2 2 10" xfId="32978"/>
    <cellStyle name="20% - Accent6 4 2 2 2 10 2" xfId="32979"/>
    <cellStyle name="20% - Accent6 4 2 2 2 11" xfId="32980"/>
    <cellStyle name="20% - Accent6 4 2 2 2 12" xfId="32981"/>
    <cellStyle name="20% - Accent6 4 2 2 2 2" xfId="2930"/>
    <cellStyle name="20% - Accent6 4 2 2 2 2 10" xfId="32982"/>
    <cellStyle name="20% - Accent6 4 2 2 2 2 2" xfId="2931"/>
    <cellStyle name="20% - Accent6 4 2 2 2 2 2 2" xfId="32983"/>
    <cellStyle name="20% - Accent6 4 2 2 2 2 2 2 2" xfId="32984"/>
    <cellStyle name="20% - Accent6 4 2 2 2 2 2 2 2 2" xfId="32985"/>
    <cellStyle name="20% - Accent6 4 2 2 2 2 2 2 2 3" xfId="32986"/>
    <cellStyle name="20% - Accent6 4 2 2 2 2 2 2 3" xfId="32987"/>
    <cellStyle name="20% - Accent6 4 2 2 2 2 2 2 3 2" xfId="32988"/>
    <cellStyle name="20% - Accent6 4 2 2 2 2 2 2 3 3" xfId="32989"/>
    <cellStyle name="20% - Accent6 4 2 2 2 2 2 2 4" xfId="32990"/>
    <cellStyle name="20% - Accent6 4 2 2 2 2 2 2 4 2" xfId="32991"/>
    <cellStyle name="20% - Accent6 4 2 2 2 2 2 2 5" xfId="32992"/>
    <cellStyle name="20% - Accent6 4 2 2 2 2 2 2 6" xfId="32993"/>
    <cellStyle name="20% - Accent6 4 2 2 2 2 2 3" xfId="32994"/>
    <cellStyle name="20% - Accent6 4 2 2 2 2 2 3 2" xfId="32995"/>
    <cellStyle name="20% - Accent6 4 2 2 2 2 2 3 2 2" xfId="32996"/>
    <cellStyle name="20% - Accent6 4 2 2 2 2 2 3 2 3" xfId="32997"/>
    <cellStyle name="20% - Accent6 4 2 2 2 2 2 3 3" xfId="32998"/>
    <cellStyle name="20% - Accent6 4 2 2 2 2 2 3 3 2" xfId="32999"/>
    <cellStyle name="20% - Accent6 4 2 2 2 2 2 3 3 3" xfId="33000"/>
    <cellStyle name="20% - Accent6 4 2 2 2 2 2 3 4" xfId="33001"/>
    <cellStyle name="20% - Accent6 4 2 2 2 2 2 3 4 2" xfId="33002"/>
    <cellStyle name="20% - Accent6 4 2 2 2 2 2 3 5" xfId="33003"/>
    <cellStyle name="20% - Accent6 4 2 2 2 2 2 3 6" xfId="33004"/>
    <cellStyle name="20% - Accent6 4 2 2 2 2 2 4" xfId="33005"/>
    <cellStyle name="20% - Accent6 4 2 2 2 2 2 4 2" xfId="33006"/>
    <cellStyle name="20% - Accent6 4 2 2 2 2 2 4 2 2" xfId="33007"/>
    <cellStyle name="20% - Accent6 4 2 2 2 2 2 4 2 3" xfId="33008"/>
    <cellStyle name="20% - Accent6 4 2 2 2 2 2 4 3" xfId="33009"/>
    <cellStyle name="20% - Accent6 4 2 2 2 2 2 4 3 2" xfId="33010"/>
    <cellStyle name="20% - Accent6 4 2 2 2 2 2 4 4" xfId="33011"/>
    <cellStyle name="20% - Accent6 4 2 2 2 2 2 4 5" xfId="33012"/>
    <cellStyle name="20% - Accent6 4 2 2 2 2 2 5" xfId="33013"/>
    <cellStyle name="20% - Accent6 4 2 2 2 2 2 5 2" xfId="33014"/>
    <cellStyle name="20% - Accent6 4 2 2 2 2 2 5 3" xfId="33015"/>
    <cellStyle name="20% - Accent6 4 2 2 2 2 2 6" xfId="33016"/>
    <cellStyle name="20% - Accent6 4 2 2 2 2 2 6 2" xfId="33017"/>
    <cellStyle name="20% - Accent6 4 2 2 2 2 2 6 3" xfId="33018"/>
    <cellStyle name="20% - Accent6 4 2 2 2 2 2 7" xfId="33019"/>
    <cellStyle name="20% - Accent6 4 2 2 2 2 2 7 2" xfId="33020"/>
    <cellStyle name="20% - Accent6 4 2 2 2 2 2 8" xfId="33021"/>
    <cellStyle name="20% - Accent6 4 2 2 2 2 2 9" xfId="33022"/>
    <cellStyle name="20% - Accent6 4 2 2 2 2 3" xfId="33023"/>
    <cellStyle name="20% - Accent6 4 2 2 2 2 3 2" xfId="33024"/>
    <cellStyle name="20% - Accent6 4 2 2 2 2 3 2 2" xfId="33025"/>
    <cellStyle name="20% - Accent6 4 2 2 2 2 3 2 3" xfId="33026"/>
    <cellStyle name="20% - Accent6 4 2 2 2 2 3 3" xfId="33027"/>
    <cellStyle name="20% - Accent6 4 2 2 2 2 3 3 2" xfId="33028"/>
    <cellStyle name="20% - Accent6 4 2 2 2 2 3 3 3" xfId="33029"/>
    <cellStyle name="20% - Accent6 4 2 2 2 2 3 4" xfId="33030"/>
    <cellStyle name="20% - Accent6 4 2 2 2 2 3 4 2" xfId="33031"/>
    <cellStyle name="20% - Accent6 4 2 2 2 2 3 5" xfId="33032"/>
    <cellStyle name="20% - Accent6 4 2 2 2 2 3 6" xfId="33033"/>
    <cellStyle name="20% - Accent6 4 2 2 2 2 4" xfId="33034"/>
    <cellStyle name="20% - Accent6 4 2 2 2 2 4 2" xfId="33035"/>
    <cellStyle name="20% - Accent6 4 2 2 2 2 4 2 2" xfId="33036"/>
    <cellStyle name="20% - Accent6 4 2 2 2 2 4 2 3" xfId="33037"/>
    <cellStyle name="20% - Accent6 4 2 2 2 2 4 3" xfId="33038"/>
    <cellStyle name="20% - Accent6 4 2 2 2 2 4 3 2" xfId="33039"/>
    <cellStyle name="20% - Accent6 4 2 2 2 2 4 3 3" xfId="33040"/>
    <cellStyle name="20% - Accent6 4 2 2 2 2 4 4" xfId="33041"/>
    <cellStyle name="20% - Accent6 4 2 2 2 2 4 4 2" xfId="33042"/>
    <cellStyle name="20% - Accent6 4 2 2 2 2 4 5" xfId="33043"/>
    <cellStyle name="20% - Accent6 4 2 2 2 2 4 6" xfId="33044"/>
    <cellStyle name="20% - Accent6 4 2 2 2 2 5" xfId="33045"/>
    <cellStyle name="20% - Accent6 4 2 2 2 2 5 2" xfId="33046"/>
    <cellStyle name="20% - Accent6 4 2 2 2 2 5 2 2" xfId="33047"/>
    <cellStyle name="20% - Accent6 4 2 2 2 2 5 2 3" xfId="33048"/>
    <cellStyle name="20% - Accent6 4 2 2 2 2 5 3" xfId="33049"/>
    <cellStyle name="20% - Accent6 4 2 2 2 2 5 3 2" xfId="33050"/>
    <cellStyle name="20% - Accent6 4 2 2 2 2 5 4" xfId="33051"/>
    <cellStyle name="20% - Accent6 4 2 2 2 2 5 5" xfId="33052"/>
    <cellStyle name="20% - Accent6 4 2 2 2 2 6" xfId="33053"/>
    <cellStyle name="20% - Accent6 4 2 2 2 2 6 2" xfId="33054"/>
    <cellStyle name="20% - Accent6 4 2 2 2 2 6 3" xfId="33055"/>
    <cellStyle name="20% - Accent6 4 2 2 2 2 7" xfId="33056"/>
    <cellStyle name="20% - Accent6 4 2 2 2 2 7 2" xfId="33057"/>
    <cellStyle name="20% - Accent6 4 2 2 2 2 7 3" xfId="33058"/>
    <cellStyle name="20% - Accent6 4 2 2 2 2 8" xfId="33059"/>
    <cellStyle name="20% - Accent6 4 2 2 2 2 8 2" xfId="33060"/>
    <cellStyle name="20% - Accent6 4 2 2 2 2 9" xfId="33061"/>
    <cellStyle name="20% - Accent6 4 2 2 2 2_SCH J-3" xfId="2932"/>
    <cellStyle name="20% - Accent6 4 2 2 2 3" xfId="2933"/>
    <cellStyle name="20% - Accent6 4 2 2 2 3 2" xfId="33062"/>
    <cellStyle name="20% - Accent6 4 2 2 2 3 2 2" xfId="33063"/>
    <cellStyle name="20% - Accent6 4 2 2 2 3 2 2 2" xfId="33064"/>
    <cellStyle name="20% - Accent6 4 2 2 2 3 2 2 3" xfId="33065"/>
    <cellStyle name="20% - Accent6 4 2 2 2 3 2 3" xfId="33066"/>
    <cellStyle name="20% - Accent6 4 2 2 2 3 2 3 2" xfId="33067"/>
    <cellStyle name="20% - Accent6 4 2 2 2 3 2 3 3" xfId="33068"/>
    <cellStyle name="20% - Accent6 4 2 2 2 3 2 4" xfId="33069"/>
    <cellStyle name="20% - Accent6 4 2 2 2 3 2 4 2" xfId="33070"/>
    <cellStyle name="20% - Accent6 4 2 2 2 3 2 5" xfId="33071"/>
    <cellStyle name="20% - Accent6 4 2 2 2 3 2 6" xfId="33072"/>
    <cellStyle name="20% - Accent6 4 2 2 2 3 3" xfId="33073"/>
    <cellStyle name="20% - Accent6 4 2 2 2 3 3 2" xfId="33074"/>
    <cellStyle name="20% - Accent6 4 2 2 2 3 3 2 2" xfId="33075"/>
    <cellStyle name="20% - Accent6 4 2 2 2 3 3 2 3" xfId="33076"/>
    <cellStyle name="20% - Accent6 4 2 2 2 3 3 3" xfId="33077"/>
    <cellStyle name="20% - Accent6 4 2 2 2 3 3 3 2" xfId="33078"/>
    <cellStyle name="20% - Accent6 4 2 2 2 3 3 3 3" xfId="33079"/>
    <cellStyle name="20% - Accent6 4 2 2 2 3 3 4" xfId="33080"/>
    <cellStyle name="20% - Accent6 4 2 2 2 3 3 4 2" xfId="33081"/>
    <cellStyle name="20% - Accent6 4 2 2 2 3 3 5" xfId="33082"/>
    <cellStyle name="20% - Accent6 4 2 2 2 3 3 6" xfId="33083"/>
    <cellStyle name="20% - Accent6 4 2 2 2 3 4" xfId="33084"/>
    <cellStyle name="20% - Accent6 4 2 2 2 3 4 2" xfId="33085"/>
    <cellStyle name="20% - Accent6 4 2 2 2 3 4 2 2" xfId="33086"/>
    <cellStyle name="20% - Accent6 4 2 2 2 3 4 2 3" xfId="33087"/>
    <cellStyle name="20% - Accent6 4 2 2 2 3 4 3" xfId="33088"/>
    <cellStyle name="20% - Accent6 4 2 2 2 3 4 3 2" xfId="33089"/>
    <cellStyle name="20% - Accent6 4 2 2 2 3 4 4" xfId="33090"/>
    <cellStyle name="20% - Accent6 4 2 2 2 3 4 5" xfId="33091"/>
    <cellStyle name="20% - Accent6 4 2 2 2 3 5" xfId="33092"/>
    <cellStyle name="20% - Accent6 4 2 2 2 3 5 2" xfId="33093"/>
    <cellStyle name="20% - Accent6 4 2 2 2 3 5 3" xfId="33094"/>
    <cellStyle name="20% - Accent6 4 2 2 2 3 6" xfId="33095"/>
    <cellStyle name="20% - Accent6 4 2 2 2 3 6 2" xfId="33096"/>
    <cellStyle name="20% - Accent6 4 2 2 2 3 6 3" xfId="33097"/>
    <cellStyle name="20% - Accent6 4 2 2 2 3 7" xfId="33098"/>
    <cellStyle name="20% - Accent6 4 2 2 2 3 7 2" xfId="33099"/>
    <cellStyle name="20% - Accent6 4 2 2 2 3 8" xfId="33100"/>
    <cellStyle name="20% - Accent6 4 2 2 2 3 9" xfId="33101"/>
    <cellStyle name="20% - Accent6 4 2 2 2 4" xfId="33102"/>
    <cellStyle name="20% - Accent6 4 2 2 2 4 2" xfId="33103"/>
    <cellStyle name="20% - Accent6 4 2 2 2 4 2 2" xfId="33104"/>
    <cellStyle name="20% - Accent6 4 2 2 2 4 2 2 2" xfId="33105"/>
    <cellStyle name="20% - Accent6 4 2 2 2 4 2 2 3" xfId="33106"/>
    <cellStyle name="20% - Accent6 4 2 2 2 4 2 3" xfId="33107"/>
    <cellStyle name="20% - Accent6 4 2 2 2 4 2 3 2" xfId="33108"/>
    <cellStyle name="20% - Accent6 4 2 2 2 4 2 3 3" xfId="33109"/>
    <cellStyle name="20% - Accent6 4 2 2 2 4 2 4" xfId="33110"/>
    <cellStyle name="20% - Accent6 4 2 2 2 4 2 4 2" xfId="33111"/>
    <cellStyle name="20% - Accent6 4 2 2 2 4 2 5" xfId="33112"/>
    <cellStyle name="20% - Accent6 4 2 2 2 4 2 6" xfId="33113"/>
    <cellStyle name="20% - Accent6 4 2 2 2 4 3" xfId="33114"/>
    <cellStyle name="20% - Accent6 4 2 2 2 4 3 2" xfId="33115"/>
    <cellStyle name="20% - Accent6 4 2 2 2 4 3 2 2" xfId="33116"/>
    <cellStyle name="20% - Accent6 4 2 2 2 4 3 2 3" xfId="33117"/>
    <cellStyle name="20% - Accent6 4 2 2 2 4 3 3" xfId="33118"/>
    <cellStyle name="20% - Accent6 4 2 2 2 4 3 3 2" xfId="33119"/>
    <cellStyle name="20% - Accent6 4 2 2 2 4 3 3 3" xfId="33120"/>
    <cellStyle name="20% - Accent6 4 2 2 2 4 3 4" xfId="33121"/>
    <cellStyle name="20% - Accent6 4 2 2 2 4 3 4 2" xfId="33122"/>
    <cellStyle name="20% - Accent6 4 2 2 2 4 3 5" xfId="33123"/>
    <cellStyle name="20% - Accent6 4 2 2 2 4 3 6" xfId="33124"/>
    <cellStyle name="20% - Accent6 4 2 2 2 4 4" xfId="33125"/>
    <cellStyle name="20% - Accent6 4 2 2 2 4 4 2" xfId="33126"/>
    <cellStyle name="20% - Accent6 4 2 2 2 4 4 2 2" xfId="33127"/>
    <cellStyle name="20% - Accent6 4 2 2 2 4 4 2 3" xfId="33128"/>
    <cellStyle name="20% - Accent6 4 2 2 2 4 4 3" xfId="33129"/>
    <cellStyle name="20% - Accent6 4 2 2 2 4 4 3 2" xfId="33130"/>
    <cellStyle name="20% - Accent6 4 2 2 2 4 4 4" xfId="33131"/>
    <cellStyle name="20% - Accent6 4 2 2 2 4 4 5" xfId="33132"/>
    <cellStyle name="20% - Accent6 4 2 2 2 4 5" xfId="33133"/>
    <cellStyle name="20% - Accent6 4 2 2 2 4 5 2" xfId="33134"/>
    <cellStyle name="20% - Accent6 4 2 2 2 4 5 3" xfId="33135"/>
    <cellStyle name="20% - Accent6 4 2 2 2 4 6" xfId="33136"/>
    <cellStyle name="20% - Accent6 4 2 2 2 4 6 2" xfId="33137"/>
    <cellStyle name="20% - Accent6 4 2 2 2 4 6 3" xfId="33138"/>
    <cellStyle name="20% - Accent6 4 2 2 2 4 7" xfId="33139"/>
    <cellStyle name="20% - Accent6 4 2 2 2 4 7 2" xfId="33140"/>
    <cellStyle name="20% - Accent6 4 2 2 2 4 8" xfId="33141"/>
    <cellStyle name="20% - Accent6 4 2 2 2 4 9" xfId="33142"/>
    <cellStyle name="20% - Accent6 4 2 2 2 5" xfId="33143"/>
    <cellStyle name="20% - Accent6 4 2 2 2 5 2" xfId="33144"/>
    <cellStyle name="20% - Accent6 4 2 2 2 5 2 2" xfId="33145"/>
    <cellStyle name="20% - Accent6 4 2 2 2 5 2 3" xfId="33146"/>
    <cellStyle name="20% - Accent6 4 2 2 2 5 3" xfId="33147"/>
    <cellStyle name="20% - Accent6 4 2 2 2 5 3 2" xfId="33148"/>
    <cellStyle name="20% - Accent6 4 2 2 2 5 3 3" xfId="33149"/>
    <cellStyle name="20% - Accent6 4 2 2 2 5 4" xfId="33150"/>
    <cellStyle name="20% - Accent6 4 2 2 2 5 4 2" xfId="33151"/>
    <cellStyle name="20% - Accent6 4 2 2 2 5 5" xfId="33152"/>
    <cellStyle name="20% - Accent6 4 2 2 2 5 6" xfId="33153"/>
    <cellStyle name="20% - Accent6 4 2 2 2 6" xfId="33154"/>
    <cellStyle name="20% - Accent6 4 2 2 2 6 2" xfId="33155"/>
    <cellStyle name="20% - Accent6 4 2 2 2 6 2 2" xfId="33156"/>
    <cellStyle name="20% - Accent6 4 2 2 2 6 2 3" xfId="33157"/>
    <cellStyle name="20% - Accent6 4 2 2 2 6 3" xfId="33158"/>
    <cellStyle name="20% - Accent6 4 2 2 2 6 3 2" xfId="33159"/>
    <cellStyle name="20% - Accent6 4 2 2 2 6 3 3" xfId="33160"/>
    <cellStyle name="20% - Accent6 4 2 2 2 6 4" xfId="33161"/>
    <cellStyle name="20% - Accent6 4 2 2 2 6 4 2" xfId="33162"/>
    <cellStyle name="20% - Accent6 4 2 2 2 6 5" xfId="33163"/>
    <cellStyle name="20% - Accent6 4 2 2 2 6 6" xfId="33164"/>
    <cellStyle name="20% - Accent6 4 2 2 2 7" xfId="33165"/>
    <cellStyle name="20% - Accent6 4 2 2 2 7 2" xfId="33166"/>
    <cellStyle name="20% - Accent6 4 2 2 2 7 2 2" xfId="33167"/>
    <cellStyle name="20% - Accent6 4 2 2 2 7 2 3" xfId="33168"/>
    <cellStyle name="20% - Accent6 4 2 2 2 7 3" xfId="33169"/>
    <cellStyle name="20% - Accent6 4 2 2 2 7 3 2" xfId="33170"/>
    <cellStyle name="20% - Accent6 4 2 2 2 7 4" xfId="33171"/>
    <cellStyle name="20% - Accent6 4 2 2 2 7 5" xfId="33172"/>
    <cellStyle name="20% - Accent6 4 2 2 2 8" xfId="33173"/>
    <cellStyle name="20% - Accent6 4 2 2 2 8 2" xfId="33174"/>
    <cellStyle name="20% - Accent6 4 2 2 2 8 3" xfId="33175"/>
    <cellStyle name="20% - Accent6 4 2 2 2 9" xfId="33176"/>
    <cellStyle name="20% - Accent6 4 2 2 2 9 2" xfId="33177"/>
    <cellStyle name="20% - Accent6 4 2 2 2 9 3" xfId="33178"/>
    <cellStyle name="20% - Accent6 4 2 2 2_SCH J-3" xfId="2934"/>
    <cellStyle name="20% - Accent6 4 2 2 3" xfId="2935"/>
    <cellStyle name="20% - Accent6 4 2 2 3 10" xfId="33179"/>
    <cellStyle name="20% - Accent6 4 2 2 3 2" xfId="2936"/>
    <cellStyle name="20% - Accent6 4 2 2 3 2 2" xfId="33180"/>
    <cellStyle name="20% - Accent6 4 2 2 3 2 2 2" xfId="33181"/>
    <cellStyle name="20% - Accent6 4 2 2 3 2 2 2 2" xfId="33182"/>
    <cellStyle name="20% - Accent6 4 2 2 3 2 2 2 3" xfId="33183"/>
    <cellStyle name="20% - Accent6 4 2 2 3 2 2 3" xfId="33184"/>
    <cellStyle name="20% - Accent6 4 2 2 3 2 2 3 2" xfId="33185"/>
    <cellStyle name="20% - Accent6 4 2 2 3 2 2 3 3" xfId="33186"/>
    <cellStyle name="20% - Accent6 4 2 2 3 2 2 4" xfId="33187"/>
    <cellStyle name="20% - Accent6 4 2 2 3 2 2 4 2" xfId="33188"/>
    <cellStyle name="20% - Accent6 4 2 2 3 2 2 5" xfId="33189"/>
    <cellStyle name="20% - Accent6 4 2 2 3 2 2 6" xfId="33190"/>
    <cellStyle name="20% - Accent6 4 2 2 3 2 3" xfId="33191"/>
    <cellStyle name="20% - Accent6 4 2 2 3 2 3 2" xfId="33192"/>
    <cellStyle name="20% - Accent6 4 2 2 3 2 3 2 2" xfId="33193"/>
    <cellStyle name="20% - Accent6 4 2 2 3 2 3 2 3" xfId="33194"/>
    <cellStyle name="20% - Accent6 4 2 2 3 2 3 3" xfId="33195"/>
    <cellStyle name="20% - Accent6 4 2 2 3 2 3 3 2" xfId="33196"/>
    <cellStyle name="20% - Accent6 4 2 2 3 2 3 3 3" xfId="33197"/>
    <cellStyle name="20% - Accent6 4 2 2 3 2 3 4" xfId="33198"/>
    <cellStyle name="20% - Accent6 4 2 2 3 2 3 4 2" xfId="33199"/>
    <cellStyle name="20% - Accent6 4 2 2 3 2 3 5" xfId="33200"/>
    <cellStyle name="20% - Accent6 4 2 2 3 2 3 6" xfId="33201"/>
    <cellStyle name="20% - Accent6 4 2 2 3 2 4" xfId="33202"/>
    <cellStyle name="20% - Accent6 4 2 2 3 2 4 2" xfId="33203"/>
    <cellStyle name="20% - Accent6 4 2 2 3 2 4 2 2" xfId="33204"/>
    <cellStyle name="20% - Accent6 4 2 2 3 2 4 2 3" xfId="33205"/>
    <cellStyle name="20% - Accent6 4 2 2 3 2 4 3" xfId="33206"/>
    <cellStyle name="20% - Accent6 4 2 2 3 2 4 3 2" xfId="33207"/>
    <cellStyle name="20% - Accent6 4 2 2 3 2 4 4" xfId="33208"/>
    <cellStyle name="20% - Accent6 4 2 2 3 2 4 5" xfId="33209"/>
    <cellStyle name="20% - Accent6 4 2 2 3 2 5" xfId="33210"/>
    <cellStyle name="20% - Accent6 4 2 2 3 2 5 2" xfId="33211"/>
    <cellStyle name="20% - Accent6 4 2 2 3 2 5 3" xfId="33212"/>
    <cellStyle name="20% - Accent6 4 2 2 3 2 6" xfId="33213"/>
    <cellStyle name="20% - Accent6 4 2 2 3 2 6 2" xfId="33214"/>
    <cellStyle name="20% - Accent6 4 2 2 3 2 6 3" xfId="33215"/>
    <cellStyle name="20% - Accent6 4 2 2 3 2 7" xfId="33216"/>
    <cellStyle name="20% - Accent6 4 2 2 3 2 7 2" xfId="33217"/>
    <cellStyle name="20% - Accent6 4 2 2 3 2 8" xfId="33218"/>
    <cellStyle name="20% - Accent6 4 2 2 3 2 9" xfId="33219"/>
    <cellStyle name="20% - Accent6 4 2 2 3 3" xfId="33220"/>
    <cellStyle name="20% - Accent6 4 2 2 3 3 2" xfId="33221"/>
    <cellStyle name="20% - Accent6 4 2 2 3 3 2 2" xfId="33222"/>
    <cellStyle name="20% - Accent6 4 2 2 3 3 2 3" xfId="33223"/>
    <cellStyle name="20% - Accent6 4 2 2 3 3 3" xfId="33224"/>
    <cellStyle name="20% - Accent6 4 2 2 3 3 3 2" xfId="33225"/>
    <cellStyle name="20% - Accent6 4 2 2 3 3 3 3" xfId="33226"/>
    <cellStyle name="20% - Accent6 4 2 2 3 3 4" xfId="33227"/>
    <cellStyle name="20% - Accent6 4 2 2 3 3 4 2" xfId="33228"/>
    <cellStyle name="20% - Accent6 4 2 2 3 3 5" xfId="33229"/>
    <cellStyle name="20% - Accent6 4 2 2 3 3 6" xfId="33230"/>
    <cellStyle name="20% - Accent6 4 2 2 3 4" xfId="33231"/>
    <cellStyle name="20% - Accent6 4 2 2 3 4 2" xfId="33232"/>
    <cellStyle name="20% - Accent6 4 2 2 3 4 2 2" xfId="33233"/>
    <cellStyle name="20% - Accent6 4 2 2 3 4 2 3" xfId="33234"/>
    <cellStyle name="20% - Accent6 4 2 2 3 4 3" xfId="33235"/>
    <cellStyle name="20% - Accent6 4 2 2 3 4 3 2" xfId="33236"/>
    <cellStyle name="20% - Accent6 4 2 2 3 4 3 3" xfId="33237"/>
    <cellStyle name="20% - Accent6 4 2 2 3 4 4" xfId="33238"/>
    <cellStyle name="20% - Accent6 4 2 2 3 4 4 2" xfId="33239"/>
    <cellStyle name="20% - Accent6 4 2 2 3 4 5" xfId="33240"/>
    <cellStyle name="20% - Accent6 4 2 2 3 4 6" xfId="33241"/>
    <cellStyle name="20% - Accent6 4 2 2 3 5" xfId="33242"/>
    <cellStyle name="20% - Accent6 4 2 2 3 5 2" xfId="33243"/>
    <cellStyle name="20% - Accent6 4 2 2 3 5 2 2" xfId="33244"/>
    <cellStyle name="20% - Accent6 4 2 2 3 5 2 3" xfId="33245"/>
    <cellStyle name="20% - Accent6 4 2 2 3 5 3" xfId="33246"/>
    <cellStyle name="20% - Accent6 4 2 2 3 5 3 2" xfId="33247"/>
    <cellStyle name="20% - Accent6 4 2 2 3 5 4" xfId="33248"/>
    <cellStyle name="20% - Accent6 4 2 2 3 5 5" xfId="33249"/>
    <cellStyle name="20% - Accent6 4 2 2 3 6" xfId="33250"/>
    <cellStyle name="20% - Accent6 4 2 2 3 6 2" xfId="33251"/>
    <cellStyle name="20% - Accent6 4 2 2 3 6 3" xfId="33252"/>
    <cellStyle name="20% - Accent6 4 2 2 3 7" xfId="33253"/>
    <cellStyle name="20% - Accent6 4 2 2 3 7 2" xfId="33254"/>
    <cellStyle name="20% - Accent6 4 2 2 3 7 3" xfId="33255"/>
    <cellStyle name="20% - Accent6 4 2 2 3 8" xfId="33256"/>
    <cellStyle name="20% - Accent6 4 2 2 3 8 2" xfId="33257"/>
    <cellStyle name="20% - Accent6 4 2 2 3 9" xfId="33258"/>
    <cellStyle name="20% - Accent6 4 2 2 3_SCH J-3" xfId="2937"/>
    <cellStyle name="20% - Accent6 4 2 2 4" xfId="2938"/>
    <cellStyle name="20% - Accent6 4 2 2 4 2" xfId="33259"/>
    <cellStyle name="20% - Accent6 4 2 2 4 2 2" xfId="33260"/>
    <cellStyle name="20% - Accent6 4 2 2 4 2 2 2" xfId="33261"/>
    <cellStyle name="20% - Accent6 4 2 2 4 2 2 3" xfId="33262"/>
    <cellStyle name="20% - Accent6 4 2 2 4 2 3" xfId="33263"/>
    <cellStyle name="20% - Accent6 4 2 2 4 2 3 2" xfId="33264"/>
    <cellStyle name="20% - Accent6 4 2 2 4 2 3 3" xfId="33265"/>
    <cellStyle name="20% - Accent6 4 2 2 4 2 4" xfId="33266"/>
    <cellStyle name="20% - Accent6 4 2 2 4 2 4 2" xfId="33267"/>
    <cellStyle name="20% - Accent6 4 2 2 4 2 5" xfId="33268"/>
    <cellStyle name="20% - Accent6 4 2 2 4 2 6" xfId="33269"/>
    <cellStyle name="20% - Accent6 4 2 2 4 3" xfId="33270"/>
    <cellStyle name="20% - Accent6 4 2 2 4 3 2" xfId="33271"/>
    <cellStyle name="20% - Accent6 4 2 2 4 3 2 2" xfId="33272"/>
    <cellStyle name="20% - Accent6 4 2 2 4 3 2 3" xfId="33273"/>
    <cellStyle name="20% - Accent6 4 2 2 4 3 3" xfId="33274"/>
    <cellStyle name="20% - Accent6 4 2 2 4 3 3 2" xfId="33275"/>
    <cellStyle name="20% - Accent6 4 2 2 4 3 3 3" xfId="33276"/>
    <cellStyle name="20% - Accent6 4 2 2 4 3 4" xfId="33277"/>
    <cellStyle name="20% - Accent6 4 2 2 4 3 4 2" xfId="33278"/>
    <cellStyle name="20% - Accent6 4 2 2 4 3 5" xfId="33279"/>
    <cellStyle name="20% - Accent6 4 2 2 4 3 6" xfId="33280"/>
    <cellStyle name="20% - Accent6 4 2 2 4 4" xfId="33281"/>
    <cellStyle name="20% - Accent6 4 2 2 4 4 2" xfId="33282"/>
    <cellStyle name="20% - Accent6 4 2 2 4 4 2 2" xfId="33283"/>
    <cellStyle name="20% - Accent6 4 2 2 4 4 2 3" xfId="33284"/>
    <cellStyle name="20% - Accent6 4 2 2 4 4 3" xfId="33285"/>
    <cellStyle name="20% - Accent6 4 2 2 4 4 3 2" xfId="33286"/>
    <cellStyle name="20% - Accent6 4 2 2 4 4 4" xfId="33287"/>
    <cellStyle name="20% - Accent6 4 2 2 4 4 5" xfId="33288"/>
    <cellStyle name="20% - Accent6 4 2 2 4 5" xfId="33289"/>
    <cellStyle name="20% - Accent6 4 2 2 4 5 2" xfId="33290"/>
    <cellStyle name="20% - Accent6 4 2 2 4 5 3" xfId="33291"/>
    <cellStyle name="20% - Accent6 4 2 2 4 6" xfId="33292"/>
    <cellStyle name="20% - Accent6 4 2 2 4 6 2" xfId="33293"/>
    <cellStyle name="20% - Accent6 4 2 2 4 6 3" xfId="33294"/>
    <cellStyle name="20% - Accent6 4 2 2 4 7" xfId="33295"/>
    <cellStyle name="20% - Accent6 4 2 2 4 7 2" xfId="33296"/>
    <cellStyle name="20% - Accent6 4 2 2 4 8" xfId="33297"/>
    <cellStyle name="20% - Accent6 4 2 2 4 9" xfId="33298"/>
    <cellStyle name="20% - Accent6 4 2 2 5" xfId="33299"/>
    <cellStyle name="20% - Accent6 4 2 2 5 2" xfId="33300"/>
    <cellStyle name="20% - Accent6 4 2 2 5 2 2" xfId="33301"/>
    <cellStyle name="20% - Accent6 4 2 2 5 2 2 2" xfId="33302"/>
    <cellStyle name="20% - Accent6 4 2 2 5 2 2 3" xfId="33303"/>
    <cellStyle name="20% - Accent6 4 2 2 5 2 3" xfId="33304"/>
    <cellStyle name="20% - Accent6 4 2 2 5 2 3 2" xfId="33305"/>
    <cellStyle name="20% - Accent6 4 2 2 5 2 3 3" xfId="33306"/>
    <cellStyle name="20% - Accent6 4 2 2 5 2 4" xfId="33307"/>
    <cellStyle name="20% - Accent6 4 2 2 5 2 4 2" xfId="33308"/>
    <cellStyle name="20% - Accent6 4 2 2 5 2 5" xfId="33309"/>
    <cellStyle name="20% - Accent6 4 2 2 5 2 6" xfId="33310"/>
    <cellStyle name="20% - Accent6 4 2 2 5 3" xfId="33311"/>
    <cellStyle name="20% - Accent6 4 2 2 5 3 2" xfId="33312"/>
    <cellStyle name="20% - Accent6 4 2 2 5 3 2 2" xfId="33313"/>
    <cellStyle name="20% - Accent6 4 2 2 5 3 2 3" xfId="33314"/>
    <cellStyle name="20% - Accent6 4 2 2 5 3 3" xfId="33315"/>
    <cellStyle name="20% - Accent6 4 2 2 5 3 3 2" xfId="33316"/>
    <cellStyle name="20% - Accent6 4 2 2 5 3 3 3" xfId="33317"/>
    <cellStyle name="20% - Accent6 4 2 2 5 3 4" xfId="33318"/>
    <cellStyle name="20% - Accent6 4 2 2 5 3 4 2" xfId="33319"/>
    <cellStyle name="20% - Accent6 4 2 2 5 3 5" xfId="33320"/>
    <cellStyle name="20% - Accent6 4 2 2 5 3 6" xfId="33321"/>
    <cellStyle name="20% - Accent6 4 2 2 5 4" xfId="33322"/>
    <cellStyle name="20% - Accent6 4 2 2 5 4 2" xfId="33323"/>
    <cellStyle name="20% - Accent6 4 2 2 5 4 2 2" xfId="33324"/>
    <cellStyle name="20% - Accent6 4 2 2 5 4 2 3" xfId="33325"/>
    <cellStyle name="20% - Accent6 4 2 2 5 4 3" xfId="33326"/>
    <cellStyle name="20% - Accent6 4 2 2 5 4 3 2" xfId="33327"/>
    <cellStyle name="20% - Accent6 4 2 2 5 4 4" xfId="33328"/>
    <cellStyle name="20% - Accent6 4 2 2 5 4 5" xfId="33329"/>
    <cellStyle name="20% - Accent6 4 2 2 5 5" xfId="33330"/>
    <cellStyle name="20% - Accent6 4 2 2 5 5 2" xfId="33331"/>
    <cellStyle name="20% - Accent6 4 2 2 5 5 3" xfId="33332"/>
    <cellStyle name="20% - Accent6 4 2 2 5 6" xfId="33333"/>
    <cellStyle name="20% - Accent6 4 2 2 5 6 2" xfId="33334"/>
    <cellStyle name="20% - Accent6 4 2 2 5 6 3" xfId="33335"/>
    <cellStyle name="20% - Accent6 4 2 2 5 7" xfId="33336"/>
    <cellStyle name="20% - Accent6 4 2 2 5 7 2" xfId="33337"/>
    <cellStyle name="20% - Accent6 4 2 2 5 8" xfId="33338"/>
    <cellStyle name="20% - Accent6 4 2 2 5 9" xfId="33339"/>
    <cellStyle name="20% - Accent6 4 2 2 6" xfId="33340"/>
    <cellStyle name="20% - Accent6 4 2 2 6 2" xfId="33341"/>
    <cellStyle name="20% - Accent6 4 2 2 6 2 2" xfId="33342"/>
    <cellStyle name="20% - Accent6 4 2 2 6 2 3" xfId="33343"/>
    <cellStyle name="20% - Accent6 4 2 2 6 3" xfId="33344"/>
    <cellStyle name="20% - Accent6 4 2 2 6 3 2" xfId="33345"/>
    <cellStyle name="20% - Accent6 4 2 2 6 3 3" xfId="33346"/>
    <cellStyle name="20% - Accent6 4 2 2 6 4" xfId="33347"/>
    <cellStyle name="20% - Accent6 4 2 2 6 4 2" xfId="33348"/>
    <cellStyle name="20% - Accent6 4 2 2 6 5" xfId="33349"/>
    <cellStyle name="20% - Accent6 4 2 2 6 6" xfId="33350"/>
    <cellStyle name="20% - Accent6 4 2 2 7" xfId="33351"/>
    <cellStyle name="20% - Accent6 4 2 2 7 2" xfId="33352"/>
    <cellStyle name="20% - Accent6 4 2 2 7 2 2" xfId="33353"/>
    <cellStyle name="20% - Accent6 4 2 2 7 2 3" xfId="33354"/>
    <cellStyle name="20% - Accent6 4 2 2 7 3" xfId="33355"/>
    <cellStyle name="20% - Accent6 4 2 2 7 3 2" xfId="33356"/>
    <cellStyle name="20% - Accent6 4 2 2 7 3 3" xfId="33357"/>
    <cellStyle name="20% - Accent6 4 2 2 7 4" xfId="33358"/>
    <cellStyle name="20% - Accent6 4 2 2 7 4 2" xfId="33359"/>
    <cellStyle name="20% - Accent6 4 2 2 7 5" xfId="33360"/>
    <cellStyle name="20% - Accent6 4 2 2 7 6" xfId="33361"/>
    <cellStyle name="20% - Accent6 4 2 2 8" xfId="33362"/>
    <cellStyle name="20% - Accent6 4 2 2 8 2" xfId="33363"/>
    <cellStyle name="20% - Accent6 4 2 2 8 2 2" xfId="33364"/>
    <cellStyle name="20% - Accent6 4 2 2 8 2 3" xfId="33365"/>
    <cellStyle name="20% - Accent6 4 2 2 8 3" xfId="33366"/>
    <cellStyle name="20% - Accent6 4 2 2 8 3 2" xfId="33367"/>
    <cellStyle name="20% - Accent6 4 2 2 8 4" xfId="33368"/>
    <cellStyle name="20% - Accent6 4 2 2 8 5" xfId="33369"/>
    <cellStyle name="20% - Accent6 4 2 2 9" xfId="33370"/>
    <cellStyle name="20% - Accent6 4 2 2 9 2" xfId="33371"/>
    <cellStyle name="20% - Accent6 4 2 2 9 3" xfId="33372"/>
    <cellStyle name="20% - Accent6 4 2 2_SCH J-3" xfId="2939"/>
    <cellStyle name="20% - Accent6 4 2 3" xfId="2940"/>
    <cellStyle name="20% - Accent6 4 2 3 10" xfId="33373"/>
    <cellStyle name="20% - Accent6 4 2 3 10 2" xfId="33374"/>
    <cellStyle name="20% - Accent6 4 2 3 11" xfId="33375"/>
    <cellStyle name="20% - Accent6 4 2 3 12" xfId="33376"/>
    <cellStyle name="20% - Accent6 4 2 3 2" xfId="2941"/>
    <cellStyle name="20% - Accent6 4 2 3 2 10" xfId="33377"/>
    <cellStyle name="20% - Accent6 4 2 3 2 2" xfId="2942"/>
    <cellStyle name="20% - Accent6 4 2 3 2 2 2" xfId="33378"/>
    <cellStyle name="20% - Accent6 4 2 3 2 2 2 2" xfId="33379"/>
    <cellStyle name="20% - Accent6 4 2 3 2 2 2 2 2" xfId="33380"/>
    <cellStyle name="20% - Accent6 4 2 3 2 2 2 2 3" xfId="33381"/>
    <cellStyle name="20% - Accent6 4 2 3 2 2 2 3" xfId="33382"/>
    <cellStyle name="20% - Accent6 4 2 3 2 2 2 3 2" xfId="33383"/>
    <cellStyle name="20% - Accent6 4 2 3 2 2 2 3 3" xfId="33384"/>
    <cellStyle name="20% - Accent6 4 2 3 2 2 2 4" xfId="33385"/>
    <cellStyle name="20% - Accent6 4 2 3 2 2 2 4 2" xfId="33386"/>
    <cellStyle name="20% - Accent6 4 2 3 2 2 2 5" xfId="33387"/>
    <cellStyle name="20% - Accent6 4 2 3 2 2 2 6" xfId="33388"/>
    <cellStyle name="20% - Accent6 4 2 3 2 2 3" xfId="33389"/>
    <cellStyle name="20% - Accent6 4 2 3 2 2 3 2" xfId="33390"/>
    <cellStyle name="20% - Accent6 4 2 3 2 2 3 2 2" xfId="33391"/>
    <cellStyle name="20% - Accent6 4 2 3 2 2 3 2 3" xfId="33392"/>
    <cellStyle name="20% - Accent6 4 2 3 2 2 3 3" xfId="33393"/>
    <cellStyle name="20% - Accent6 4 2 3 2 2 3 3 2" xfId="33394"/>
    <cellStyle name="20% - Accent6 4 2 3 2 2 3 3 3" xfId="33395"/>
    <cellStyle name="20% - Accent6 4 2 3 2 2 3 4" xfId="33396"/>
    <cellStyle name="20% - Accent6 4 2 3 2 2 3 4 2" xfId="33397"/>
    <cellStyle name="20% - Accent6 4 2 3 2 2 3 5" xfId="33398"/>
    <cellStyle name="20% - Accent6 4 2 3 2 2 3 6" xfId="33399"/>
    <cellStyle name="20% - Accent6 4 2 3 2 2 4" xfId="33400"/>
    <cellStyle name="20% - Accent6 4 2 3 2 2 4 2" xfId="33401"/>
    <cellStyle name="20% - Accent6 4 2 3 2 2 4 2 2" xfId="33402"/>
    <cellStyle name="20% - Accent6 4 2 3 2 2 4 2 3" xfId="33403"/>
    <cellStyle name="20% - Accent6 4 2 3 2 2 4 3" xfId="33404"/>
    <cellStyle name="20% - Accent6 4 2 3 2 2 4 3 2" xfId="33405"/>
    <cellStyle name="20% - Accent6 4 2 3 2 2 4 4" xfId="33406"/>
    <cellStyle name="20% - Accent6 4 2 3 2 2 4 5" xfId="33407"/>
    <cellStyle name="20% - Accent6 4 2 3 2 2 5" xfId="33408"/>
    <cellStyle name="20% - Accent6 4 2 3 2 2 5 2" xfId="33409"/>
    <cellStyle name="20% - Accent6 4 2 3 2 2 5 3" xfId="33410"/>
    <cellStyle name="20% - Accent6 4 2 3 2 2 6" xfId="33411"/>
    <cellStyle name="20% - Accent6 4 2 3 2 2 6 2" xfId="33412"/>
    <cellStyle name="20% - Accent6 4 2 3 2 2 6 3" xfId="33413"/>
    <cellStyle name="20% - Accent6 4 2 3 2 2 7" xfId="33414"/>
    <cellStyle name="20% - Accent6 4 2 3 2 2 7 2" xfId="33415"/>
    <cellStyle name="20% - Accent6 4 2 3 2 2 8" xfId="33416"/>
    <cellStyle name="20% - Accent6 4 2 3 2 2 9" xfId="33417"/>
    <cellStyle name="20% - Accent6 4 2 3 2 3" xfId="33418"/>
    <cellStyle name="20% - Accent6 4 2 3 2 3 2" xfId="33419"/>
    <cellStyle name="20% - Accent6 4 2 3 2 3 2 2" xfId="33420"/>
    <cellStyle name="20% - Accent6 4 2 3 2 3 2 3" xfId="33421"/>
    <cellStyle name="20% - Accent6 4 2 3 2 3 3" xfId="33422"/>
    <cellStyle name="20% - Accent6 4 2 3 2 3 3 2" xfId="33423"/>
    <cellStyle name="20% - Accent6 4 2 3 2 3 3 3" xfId="33424"/>
    <cellStyle name="20% - Accent6 4 2 3 2 3 4" xfId="33425"/>
    <cellStyle name="20% - Accent6 4 2 3 2 3 4 2" xfId="33426"/>
    <cellStyle name="20% - Accent6 4 2 3 2 3 5" xfId="33427"/>
    <cellStyle name="20% - Accent6 4 2 3 2 3 6" xfId="33428"/>
    <cellStyle name="20% - Accent6 4 2 3 2 4" xfId="33429"/>
    <cellStyle name="20% - Accent6 4 2 3 2 4 2" xfId="33430"/>
    <cellStyle name="20% - Accent6 4 2 3 2 4 2 2" xfId="33431"/>
    <cellStyle name="20% - Accent6 4 2 3 2 4 2 3" xfId="33432"/>
    <cellStyle name="20% - Accent6 4 2 3 2 4 3" xfId="33433"/>
    <cellStyle name="20% - Accent6 4 2 3 2 4 3 2" xfId="33434"/>
    <cellStyle name="20% - Accent6 4 2 3 2 4 3 3" xfId="33435"/>
    <cellStyle name="20% - Accent6 4 2 3 2 4 4" xfId="33436"/>
    <cellStyle name="20% - Accent6 4 2 3 2 4 4 2" xfId="33437"/>
    <cellStyle name="20% - Accent6 4 2 3 2 4 5" xfId="33438"/>
    <cellStyle name="20% - Accent6 4 2 3 2 4 6" xfId="33439"/>
    <cellStyle name="20% - Accent6 4 2 3 2 5" xfId="33440"/>
    <cellStyle name="20% - Accent6 4 2 3 2 5 2" xfId="33441"/>
    <cellStyle name="20% - Accent6 4 2 3 2 5 2 2" xfId="33442"/>
    <cellStyle name="20% - Accent6 4 2 3 2 5 2 3" xfId="33443"/>
    <cellStyle name="20% - Accent6 4 2 3 2 5 3" xfId="33444"/>
    <cellStyle name="20% - Accent6 4 2 3 2 5 3 2" xfId="33445"/>
    <cellStyle name="20% - Accent6 4 2 3 2 5 4" xfId="33446"/>
    <cellStyle name="20% - Accent6 4 2 3 2 5 5" xfId="33447"/>
    <cellStyle name="20% - Accent6 4 2 3 2 6" xfId="33448"/>
    <cellStyle name="20% - Accent6 4 2 3 2 6 2" xfId="33449"/>
    <cellStyle name="20% - Accent6 4 2 3 2 6 3" xfId="33450"/>
    <cellStyle name="20% - Accent6 4 2 3 2 7" xfId="33451"/>
    <cellStyle name="20% - Accent6 4 2 3 2 7 2" xfId="33452"/>
    <cellStyle name="20% - Accent6 4 2 3 2 7 3" xfId="33453"/>
    <cellStyle name="20% - Accent6 4 2 3 2 8" xfId="33454"/>
    <cellStyle name="20% - Accent6 4 2 3 2 8 2" xfId="33455"/>
    <cellStyle name="20% - Accent6 4 2 3 2 9" xfId="33456"/>
    <cellStyle name="20% - Accent6 4 2 3 2_SCH J-3" xfId="2943"/>
    <cellStyle name="20% - Accent6 4 2 3 3" xfId="2944"/>
    <cellStyle name="20% - Accent6 4 2 3 3 2" xfId="33457"/>
    <cellStyle name="20% - Accent6 4 2 3 3 2 2" xfId="33458"/>
    <cellStyle name="20% - Accent6 4 2 3 3 2 2 2" xfId="33459"/>
    <cellStyle name="20% - Accent6 4 2 3 3 2 2 3" xfId="33460"/>
    <cellStyle name="20% - Accent6 4 2 3 3 2 3" xfId="33461"/>
    <cellStyle name="20% - Accent6 4 2 3 3 2 3 2" xfId="33462"/>
    <cellStyle name="20% - Accent6 4 2 3 3 2 3 3" xfId="33463"/>
    <cellStyle name="20% - Accent6 4 2 3 3 2 4" xfId="33464"/>
    <cellStyle name="20% - Accent6 4 2 3 3 2 4 2" xfId="33465"/>
    <cellStyle name="20% - Accent6 4 2 3 3 2 5" xfId="33466"/>
    <cellStyle name="20% - Accent6 4 2 3 3 2 6" xfId="33467"/>
    <cellStyle name="20% - Accent6 4 2 3 3 3" xfId="33468"/>
    <cellStyle name="20% - Accent6 4 2 3 3 3 2" xfId="33469"/>
    <cellStyle name="20% - Accent6 4 2 3 3 3 2 2" xfId="33470"/>
    <cellStyle name="20% - Accent6 4 2 3 3 3 2 3" xfId="33471"/>
    <cellStyle name="20% - Accent6 4 2 3 3 3 3" xfId="33472"/>
    <cellStyle name="20% - Accent6 4 2 3 3 3 3 2" xfId="33473"/>
    <cellStyle name="20% - Accent6 4 2 3 3 3 3 3" xfId="33474"/>
    <cellStyle name="20% - Accent6 4 2 3 3 3 4" xfId="33475"/>
    <cellStyle name="20% - Accent6 4 2 3 3 3 4 2" xfId="33476"/>
    <cellStyle name="20% - Accent6 4 2 3 3 3 5" xfId="33477"/>
    <cellStyle name="20% - Accent6 4 2 3 3 3 6" xfId="33478"/>
    <cellStyle name="20% - Accent6 4 2 3 3 4" xfId="33479"/>
    <cellStyle name="20% - Accent6 4 2 3 3 4 2" xfId="33480"/>
    <cellStyle name="20% - Accent6 4 2 3 3 4 2 2" xfId="33481"/>
    <cellStyle name="20% - Accent6 4 2 3 3 4 2 3" xfId="33482"/>
    <cellStyle name="20% - Accent6 4 2 3 3 4 3" xfId="33483"/>
    <cellStyle name="20% - Accent6 4 2 3 3 4 3 2" xfId="33484"/>
    <cellStyle name="20% - Accent6 4 2 3 3 4 4" xfId="33485"/>
    <cellStyle name="20% - Accent6 4 2 3 3 4 5" xfId="33486"/>
    <cellStyle name="20% - Accent6 4 2 3 3 5" xfId="33487"/>
    <cellStyle name="20% - Accent6 4 2 3 3 5 2" xfId="33488"/>
    <cellStyle name="20% - Accent6 4 2 3 3 5 3" xfId="33489"/>
    <cellStyle name="20% - Accent6 4 2 3 3 6" xfId="33490"/>
    <cellStyle name="20% - Accent6 4 2 3 3 6 2" xfId="33491"/>
    <cellStyle name="20% - Accent6 4 2 3 3 6 3" xfId="33492"/>
    <cellStyle name="20% - Accent6 4 2 3 3 7" xfId="33493"/>
    <cellStyle name="20% - Accent6 4 2 3 3 7 2" xfId="33494"/>
    <cellStyle name="20% - Accent6 4 2 3 3 8" xfId="33495"/>
    <cellStyle name="20% - Accent6 4 2 3 3 9" xfId="33496"/>
    <cellStyle name="20% - Accent6 4 2 3 4" xfId="33497"/>
    <cellStyle name="20% - Accent6 4 2 3 4 2" xfId="33498"/>
    <cellStyle name="20% - Accent6 4 2 3 4 2 2" xfId="33499"/>
    <cellStyle name="20% - Accent6 4 2 3 4 2 2 2" xfId="33500"/>
    <cellStyle name="20% - Accent6 4 2 3 4 2 2 3" xfId="33501"/>
    <cellStyle name="20% - Accent6 4 2 3 4 2 3" xfId="33502"/>
    <cellStyle name="20% - Accent6 4 2 3 4 2 3 2" xfId="33503"/>
    <cellStyle name="20% - Accent6 4 2 3 4 2 3 3" xfId="33504"/>
    <cellStyle name="20% - Accent6 4 2 3 4 2 4" xfId="33505"/>
    <cellStyle name="20% - Accent6 4 2 3 4 2 4 2" xfId="33506"/>
    <cellStyle name="20% - Accent6 4 2 3 4 2 5" xfId="33507"/>
    <cellStyle name="20% - Accent6 4 2 3 4 2 6" xfId="33508"/>
    <cellStyle name="20% - Accent6 4 2 3 4 3" xfId="33509"/>
    <cellStyle name="20% - Accent6 4 2 3 4 3 2" xfId="33510"/>
    <cellStyle name="20% - Accent6 4 2 3 4 3 2 2" xfId="33511"/>
    <cellStyle name="20% - Accent6 4 2 3 4 3 2 3" xfId="33512"/>
    <cellStyle name="20% - Accent6 4 2 3 4 3 3" xfId="33513"/>
    <cellStyle name="20% - Accent6 4 2 3 4 3 3 2" xfId="33514"/>
    <cellStyle name="20% - Accent6 4 2 3 4 3 3 3" xfId="33515"/>
    <cellStyle name="20% - Accent6 4 2 3 4 3 4" xfId="33516"/>
    <cellStyle name="20% - Accent6 4 2 3 4 3 4 2" xfId="33517"/>
    <cellStyle name="20% - Accent6 4 2 3 4 3 5" xfId="33518"/>
    <cellStyle name="20% - Accent6 4 2 3 4 3 6" xfId="33519"/>
    <cellStyle name="20% - Accent6 4 2 3 4 4" xfId="33520"/>
    <cellStyle name="20% - Accent6 4 2 3 4 4 2" xfId="33521"/>
    <cellStyle name="20% - Accent6 4 2 3 4 4 2 2" xfId="33522"/>
    <cellStyle name="20% - Accent6 4 2 3 4 4 2 3" xfId="33523"/>
    <cellStyle name="20% - Accent6 4 2 3 4 4 3" xfId="33524"/>
    <cellStyle name="20% - Accent6 4 2 3 4 4 3 2" xfId="33525"/>
    <cellStyle name="20% - Accent6 4 2 3 4 4 4" xfId="33526"/>
    <cellStyle name="20% - Accent6 4 2 3 4 4 5" xfId="33527"/>
    <cellStyle name="20% - Accent6 4 2 3 4 5" xfId="33528"/>
    <cellStyle name="20% - Accent6 4 2 3 4 5 2" xfId="33529"/>
    <cellStyle name="20% - Accent6 4 2 3 4 5 3" xfId="33530"/>
    <cellStyle name="20% - Accent6 4 2 3 4 6" xfId="33531"/>
    <cellStyle name="20% - Accent6 4 2 3 4 6 2" xfId="33532"/>
    <cellStyle name="20% - Accent6 4 2 3 4 6 3" xfId="33533"/>
    <cellStyle name="20% - Accent6 4 2 3 4 7" xfId="33534"/>
    <cellStyle name="20% - Accent6 4 2 3 4 7 2" xfId="33535"/>
    <cellStyle name="20% - Accent6 4 2 3 4 8" xfId="33536"/>
    <cellStyle name="20% - Accent6 4 2 3 4 9" xfId="33537"/>
    <cellStyle name="20% - Accent6 4 2 3 5" xfId="33538"/>
    <cellStyle name="20% - Accent6 4 2 3 5 2" xfId="33539"/>
    <cellStyle name="20% - Accent6 4 2 3 5 2 2" xfId="33540"/>
    <cellStyle name="20% - Accent6 4 2 3 5 2 3" xfId="33541"/>
    <cellStyle name="20% - Accent6 4 2 3 5 3" xfId="33542"/>
    <cellStyle name="20% - Accent6 4 2 3 5 3 2" xfId="33543"/>
    <cellStyle name="20% - Accent6 4 2 3 5 3 3" xfId="33544"/>
    <cellStyle name="20% - Accent6 4 2 3 5 4" xfId="33545"/>
    <cellStyle name="20% - Accent6 4 2 3 5 4 2" xfId="33546"/>
    <cellStyle name="20% - Accent6 4 2 3 5 5" xfId="33547"/>
    <cellStyle name="20% - Accent6 4 2 3 5 6" xfId="33548"/>
    <cellStyle name="20% - Accent6 4 2 3 6" xfId="33549"/>
    <cellStyle name="20% - Accent6 4 2 3 6 2" xfId="33550"/>
    <cellStyle name="20% - Accent6 4 2 3 6 2 2" xfId="33551"/>
    <cellStyle name="20% - Accent6 4 2 3 6 2 3" xfId="33552"/>
    <cellStyle name="20% - Accent6 4 2 3 6 3" xfId="33553"/>
    <cellStyle name="20% - Accent6 4 2 3 6 3 2" xfId="33554"/>
    <cellStyle name="20% - Accent6 4 2 3 6 3 3" xfId="33555"/>
    <cellStyle name="20% - Accent6 4 2 3 6 4" xfId="33556"/>
    <cellStyle name="20% - Accent6 4 2 3 6 4 2" xfId="33557"/>
    <cellStyle name="20% - Accent6 4 2 3 6 5" xfId="33558"/>
    <cellStyle name="20% - Accent6 4 2 3 6 6" xfId="33559"/>
    <cellStyle name="20% - Accent6 4 2 3 7" xfId="33560"/>
    <cellStyle name="20% - Accent6 4 2 3 7 2" xfId="33561"/>
    <cellStyle name="20% - Accent6 4 2 3 7 2 2" xfId="33562"/>
    <cellStyle name="20% - Accent6 4 2 3 7 2 3" xfId="33563"/>
    <cellStyle name="20% - Accent6 4 2 3 7 3" xfId="33564"/>
    <cellStyle name="20% - Accent6 4 2 3 7 3 2" xfId="33565"/>
    <cellStyle name="20% - Accent6 4 2 3 7 4" xfId="33566"/>
    <cellStyle name="20% - Accent6 4 2 3 7 5" xfId="33567"/>
    <cellStyle name="20% - Accent6 4 2 3 8" xfId="33568"/>
    <cellStyle name="20% - Accent6 4 2 3 8 2" xfId="33569"/>
    <cellStyle name="20% - Accent6 4 2 3 8 3" xfId="33570"/>
    <cellStyle name="20% - Accent6 4 2 3 9" xfId="33571"/>
    <cellStyle name="20% - Accent6 4 2 3 9 2" xfId="33572"/>
    <cellStyle name="20% - Accent6 4 2 3 9 3" xfId="33573"/>
    <cellStyle name="20% - Accent6 4 2 3_SCH J-3" xfId="2945"/>
    <cellStyle name="20% - Accent6 4 2 4" xfId="2946"/>
    <cellStyle name="20% - Accent6 4 2 4 10" xfId="33574"/>
    <cellStyle name="20% - Accent6 4 2 4 2" xfId="2947"/>
    <cellStyle name="20% - Accent6 4 2 4 2 2" xfId="33575"/>
    <cellStyle name="20% - Accent6 4 2 4 2 2 2" xfId="33576"/>
    <cellStyle name="20% - Accent6 4 2 4 2 2 2 2" xfId="33577"/>
    <cellStyle name="20% - Accent6 4 2 4 2 2 2 3" xfId="33578"/>
    <cellStyle name="20% - Accent6 4 2 4 2 2 3" xfId="33579"/>
    <cellStyle name="20% - Accent6 4 2 4 2 2 3 2" xfId="33580"/>
    <cellStyle name="20% - Accent6 4 2 4 2 2 3 3" xfId="33581"/>
    <cellStyle name="20% - Accent6 4 2 4 2 2 4" xfId="33582"/>
    <cellStyle name="20% - Accent6 4 2 4 2 2 4 2" xfId="33583"/>
    <cellStyle name="20% - Accent6 4 2 4 2 2 5" xfId="33584"/>
    <cellStyle name="20% - Accent6 4 2 4 2 2 6" xfId="33585"/>
    <cellStyle name="20% - Accent6 4 2 4 2 3" xfId="33586"/>
    <cellStyle name="20% - Accent6 4 2 4 2 3 2" xfId="33587"/>
    <cellStyle name="20% - Accent6 4 2 4 2 3 2 2" xfId="33588"/>
    <cellStyle name="20% - Accent6 4 2 4 2 3 2 3" xfId="33589"/>
    <cellStyle name="20% - Accent6 4 2 4 2 3 3" xfId="33590"/>
    <cellStyle name="20% - Accent6 4 2 4 2 3 3 2" xfId="33591"/>
    <cellStyle name="20% - Accent6 4 2 4 2 3 3 3" xfId="33592"/>
    <cellStyle name="20% - Accent6 4 2 4 2 3 4" xfId="33593"/>
    <cellStyle name="20% - Accent6 4 2 4 2 3 4 2" xfId="33594"/>
    <cellStyle name="20% - Accent6 4 2 4 2 3 5" xfId="33595"/>
    <cellStyle name="20% - Accent6 4 2 4 2 3 6" xfId="33596"/>
    <cellStyle name="20% - Accent6 4 2 4 2 4" xfId="33597"/>
    <cellStyle name="20% - Accent6 4 2 4 2 4 2" xfId="33598"/>
    <cellStyle name="20% - Accent6 4 2 4 2 4 2 2" xfId="33599"/>
    <cellStyle name="20% - Accent6 4 2 4 2 4 2 3" xfId="33600"/>
    <cellStyle name="20% - Accent6 4 2 4 2 4 3" xfId="33601"/>
    <cellStyle name="20% - Accent6 4 2 4 2 4 3 2" xfId="33602"/>
    <cellStyle name="20% - Accent6 4 2 4 2 4 4" xfId="33603"/>
    <cellStyle name="20% - Accent6 4 2 4 2 4 5" xfId="33604"/>
    <cellStyle name="20% - Accent6 4 2 4 2 5" xfId="33605"/>
    <cellStyle name="20% - Accent6 4 2 4 2 5 2" xfId="33606"/>
    <cellStyle name="20% - Accent6 4 2 4 2 5 3" xfId="33607"/>
    <cellStyle name="20% - Accent6 4 2 4 2 6" xfId="33608"/>
    <cellStyle name="20% - Accent6 4 2 4 2 6 2" xfId="33609"/>
    <cellStyle name="20% - Accent6 4 2 4 2 6 3" xfId="33610"/>
    <cellStyle name="20% - Accent6 4 2 4 2 7" xfId="33611"/>
    <cellStyle name="20% - Accent6 4 2 4 2 7 2" xfId="33612"/>
    <cellStyle name="20% - Accent6 4 2 4 2 8" xfId="33613"/>
    <cellStyle name="20% - Accent6 4 2 4 2 9" xfId="33614"/>
    <cellStyle name="20% - Accent6 4 2 4 3" xfId="33615"/>
    <cellStyle name="20% - Accent6 4 2 4 3 2" xfId="33616"/>
    <cellStyle name="20% - Accent6 4 2 4 3 2 2" xfId="33617"/>
    <cellStyle name="20% - Accent6 4 2 4 3 2 3" xfId="33618"/>
    <cellStyle name="20% - Accent6 4 2 4 3 3" xfId="33619"/>
    <cellStyle name="20% - Accent6 4 2 4 3 3 2" xfId="33620"/>
    <cellStyle name="20% - Accent6 4 2 4 3 3 3" xfId="33621"/>
    <cellStyle name="20% - Accent6 4 2 4 3 4" xfId="33622"/>
    <cellStyle name="20% - Accent6 4 2 4 3 4 2" xfId="33623"/>
    <cellStyle name="20% - Accent6 4 2 4 3 5" xfId="33624"/>
    <cellStyle name="20% - Accent6 4 2 4 3 6" xfId="33625"/>
    <cellStyle name="20% - Accent6 4 2 4 4" xfId="33626"/>
    <cellStyle name="20% - Accent6 4 2 4 4 2" xfId="33627"/>
    <cellStyle name="20% - Accent6 4 2 4 4 2 2" xfId="33628"/>
    <cellStyle name="20% - Accent6 4 2 4 4 2 3" xfId="33629"/>
    <cellStyle name="20% - Accent6 4 2 4 4 3" xfId="33630"/>
    <cellStyle name="20% - Accent6 4 2 4 4 3 2" xfId="33631"/>
    <cellStyle name="20% - Accent6 4 2 4 4 3 3" xfId="33632"/>
    <cellStyle name="20% - Accent6 4 2 4 4 4" xfId="33633"/>
    <cellStyle name="20% - Accent6 4 2 4 4 4 2" xfId="33634"/>
    <cellStyle name="20% - Accent6 4 2 4 4 5" xfId="33635"/>
    <cellStyle name="20% - Accent6 4 2 4 4 6" xfId="33636"/>
    <cellStyle name="20% - Accent6 4 2 4 5" xfId="33637"/>
    <cellStyle name="20% - Accent6 4 2 4 5 2" xfId="33638"/>
    <cellStyle name="20% - Accent6 4 2 4 5 2 2" xfId="33639"/>
    <cellStyle name="20% - Accent6 4 2 4 5 2 3" xfId="33640"/>
    <cellStyle name="20% - Accent6 4 2 4 5 3" xfId="33641"/>
    <cellStyle name="20% - Accent6 4 2 4 5 3 2" xfId="33642"/>
    <cellStyle name="20% - Accent6 4 2 4 5 4" xfId="33643"/>
    <cellStyle name="20% - Accent6 4 2 4 5 5" xfId="33644"/>
    <cellStyle name="20% - Accent6 4 2 4 6" xfId="33645"/>
    <cellStyle name="20% - Accent6 4 2 4 6 2" xfId="33646"/>
    <cellStyle name="20% - Accent6 4 2 4 6 3" xfId="33647"/>
    <cellStyle name="20% - Accent6 4 2 4 7" xfId="33648"/>
    <cellStyle name="20% - Accent6 4 2 4 7 2" xfId="33649"/>
    <cellStyle name="20% - Accent6 4 2 4 7 3" xfId="33650"/>
    <cellStyle name="20% - Accent6 4 2 4 8" xfId="33651"/>
    <cellStyle name="20% - Accent6 4 2 4 8 2" xfId="33652"/>
    <cellStyle name="20% - Accent6 4 2 4 9" xfId="33653"/>
    <cellStyle name="20% - Accent6 4 2 4_SCH J-3" xfId="2948"/>
    <cellStyle name="20% - Accent6 4 2 5" xfId="2949"/>
    <cellStyle name="20% - Accent6 4 2 5 2" xfId="33654"/>
    <cellStyle name="20% - Accent6 4 2 5 2 2" xfId="33655"/>
    <cellStyle name="20% - Accent6 4 2 5 2 2 2" xfId="33656"/>
    <cellStyle name="20% - Accent6 4 2 5 2 2 3" xfId="33657"/>
    <cellStyle name="20% - Accent6 4 2 5 2 3" xfId="33658"/>
    <cellStyle name="20% - Accent6 4 2 5 2 3 2" xfId="33659"/>
    <cellStyle name="20% - Accent6 4 2 5 2 3 3" xfId="33660"/>
    <cellStyle name="20% - Accent6 4 2 5 2 4" xfId="33661"/>
    <cellStyle name="20% - Accent6 4 2 5 2 4 2" xfId="33662"/>
    <cellStyle name="20% - Accent6 4 2 5 2 5" xfId="33663"/>
    <cellStyle name="20% - Accent6 4 2 5 2 6" xfId="33664"/>
    <cellStyle name="20% - Accent6 4 2 5 3" xfId="33665"/>
    <cellStyle name="20% - Accent6 4 2 5 3 2" xfId="33666"/>
    <cellStyle name="20% - Accent6 4 2 5 3 2 2" xfId="33667"/>
    <cellStyle name="20% - Accent6 4 2 5 3 2 3" xfId="33668"/>
    <cellStyle name="20% - Accent6 4 2 5 3 3" xfId="33669"/>
    <cellStyle name="20% - Accent6 4 2 5 3 3 2" xfId="33670"/>
    <cellStyle name="20% - Accent6 4 2 5 3 3 3" xfId="33671"/>
    <cellStyle name="20% - Accent6 4 2 5 3 4" xfId="33672"/>
    <cellStyle name="20% - Accent6 4 2 5 3 4 2" xfId="33673"/>
    <cellStyle name="20% - Accent6 4 2 5 3 5" xfId="33674"/>
    <cellStyle name="20% - Accent6 4 2 5 3 6" xfId="33675"/>
    <cellStyle name="20% - Accent6 4 2 5 4" xfId="33676"/>
    <cellStyle name="20% - Accent6 4 2 5 4 2" xfId="33677"/>
    <cellStyle name="20% - Accent6 4 2 5 4 2 2" xfId="33678"/>
    <cellStyle name="20% - Accent6 4 2 5 4 2 3" xfId="33679"/>
    <cellStyle name="20% - Accent6 4 2 5 4 3" xfId="33680"/>
    <cellStyle name="20% - Accent6 4 2 5 4 3 2" xfId="33681"/>
    <cellStyle name="20% - Accent6 4 2 5 4 4" xfId="33682"/>
    <cellStyle name="20% - Accent6 4 2 5 4 5" xfId="33683"/>
    <cellStyle name="20% - Accent6 4 2 5 5" xfId="33684"/>
    <cellStyle name="20% - Accent6 4 2 5 5 2" xfId="33685"/>
    <cellStyle name="20% - Accent6 4 2 5 5 3" xfId="33686"/>
    <cellStyle name="20% - Accent6 4 2 5 6" xfId="33687"/>
    <cellStyle name="20% - Accent6 4 2 5 6 2" xfId="33688"/>
    <cellStyle name="20% - Accent6 4 2 5 6 3" xfId="33689"/>
    <cellStyle name="20% - Accent6 4 2 5 7" xfId="33690"/>
    <cellStyle name="20% - Accent6 4 2 5 7 2" xfId="33691"/>
    <cellStyle name="20% - Accent6 4 2 5 8" xfId="33692"/>
    <cellStyle name="20% - Accent6 4 2 5 9" xfId="33693"/>
    <cellStyle name="20% - Accent6 4 2 6" xfId="2950"/>
    <cellStyle name="20% - Accent6 4 2 6 2" xfId="33694"/>
    <cellStyle name="20% - Accent6 4 2 6 2 2" xfId="33695"/>
    <cellStyle name="20% - Accent6 4 2 6 2 2 2" xfId="33696"/>
    <cellStyle name="20% - Accent6 4 2 6 2 2 3" xfId="33697"/>
    <cellStyle name="20% - Accent6 4 2 6 2 3" xfId="33698"/>
    <cellStyle name="20% - Accent6 4 2 6 2 3 2" xfId="33699"/>
    <cellStyle name="20% - Accent6 4 2 6 2 3 3" xfId="33700"/>
    <cellStyle name="20% - Accent6 4 2 6 2 4" xfId="33701"/>
    <cellStyle name="20% - Accent6 4 2 6 2 4 2" xfId="33702"/>
    <cellStyle name="20% - Accent6 4 2 6 2 5" xfId="33703"/>
    <cellStyle name="20% - Accent6 4 2 6 2 6" xfId="33704"/>
    <cellStyle name="20% - Accent6 4 2 6 3" xfId="33705"/>
    <cellStyle name="20% - Accent6 4 2 6 3 2" xfId="33706"/>
    <cellStyle name="20% - Accent6 4 2 6 3 2 2" xfId="33707"/>
    <cellStyle name="20% - Accent6 4 2 6 3 2 3" xfId="33708"/>
    <cellStyle name="20% - Accent6 4 2 6 3 3" xfId="33709"/>
    <cellStyle name="20% - Accent6 4 2 6 3 3 2" xfId="33710"/>
    <cellStyle name="20% - Accent6 4 2 6 3 3 3" xfId="33711"/>
    <cellStyle name="20% - Accent6 4 2 6 3 4" xfId="33712"/>
    <cellStyle name="20% - Accent6 4 2 6 3 4 2" xfId="33713"/>
    <cellStyle name="20% - Accent6 4 2 6 3 5" xfId="33714"/>
    <cellStyle name="20% - Accent6 4 2 6 3 6" xfId="33715"/>
    <cellStyle name="20% - Accent6 4 2 6 4" xfId="33716"/>
    <cellStyle name="20% - Accent6 4 2 6 4 2" xfId="33717"/>
    <cellStyle name="20% - Accent6 4 2 6 4 2 2" xfId="33718"/>
    <cellStyle name="20% - Accent6 4 2 6 4 2 3" xfId="33719"/>
    <cellStyle name="20% - Accent6 4 2 6 4 3" xfId="33720"/>
    <cellStyle name="20% - Accent6 4 2 6 4 3 2" xfId="33721"/>
    <cellStyle name="20% - Accent6 4 2 6 4 4" xfId="33722"/>
    <cellStyle name="20% - Accent6 4 2 6 4 5" xfId="33723"/>
    <cellStyle name="20% - Accent6 4 2 6 5" xfId="33724"/>
    <cellStyle name="20% - Accent6 4 2 6 5 2" xfId="33725"/>
    <cellStyle name="20% - Accent6 4 2 6 5 3" xfId="33726"/>
    <cellStyle name="20% - Accent6 4 2 6 6" xfId="33727"/>
    <cellStyle name="20% - Accent6 4 2 6 6 2" xfId="33728"/>
    <cellStyle name="20% - Accent6 4 2 6 6 3" xfId="33729"/>
    <cellStyle name="20% - Accent6 4 2 6 7" xfId="33730"/>
    <cellStyle name="20% - Accent6 4 2 6 7 2" xfId="33731"/>
    <cellStyle name="20% - Accent6 4 2 6 8" xfId="33732"/>
    <cellStyle name="20% - Accent6 4 2 6 9" xfId="33733"/>
    <cellStyle name="20% - Accent6 4 2 7" xfId="33734"/>
    <cellStyle name="20% - Accent6 4 2 7 2" xfId="33735"/>
    <cellStyle name="20% - Accent6 4 2 7 2 2" xfId="33736"/>
    <cellStyle name="20% - Accent6 4 2 7 2 3" xfId="33737"/>
    <cellStyle name="20% - Accent6 4 2 7 3" xfId="33738"/>
    <cellStyle name="20% - Accent6 4 2 7 3 2" xfId="33739"/>
    <cellStyle name="20% - Accent6 4 2 7 3 3" xfId="33740"/>
    <cellStyle name="20% - Accent6 4 2 7 4" xfId="33741"/>
    <cellStyle name="20% - Accent6 4 2 7 4 2" xfId="33742"/>
    <cellStyle name="20% - Accent6 4 2 7 5" xfId="33743"/>
    <cellStyle name="20% - Accent6 4 2 7 6" xfId="33744"/>
    <cellStyle name="20% - Accent6 4 2 8" xfId="33745"/>
    <cellStyle name="20% - Accent6 4 2 8 2" xfId="33746"/>
    <cellStyle name="20% - Accent6 4 2 8 2 2" xfId="33747"/>
    <cellStyle name="20% - Accent6 4 2 8 2 3" xfId="33748"/>
    <cellStyle name="20% - Accent6 4 2 8 3" xfId="33749"/>
    <cellStyle name="20% - Accent6 4 2 8 3 2" xfId="33750"/>
    <cellStyle name="20% - Accent6 4 2 8 3 3" xfId="33751"/>
    <cellStyle name="20% - Accent6 4 2 8 4" xfId="33752"/>
    <cellStyle name="20% - Accent6 4 2 8 4 2" xfId="33753"/>
    <cellStyle name="20% - Accent6 4 2 8 5" xfId="33754"/>
    <cellStyle name="20% - Accent6 4 2 8 6" xfId="33755"/>
    <cellStyle name="20% - Accent6 4 2 9" xfId="33756"/>
    <cellStyle name="20% - Accent6 4 2 9 2" xfId="33757"/>
    <cellStyle name="20% - Accent6 4 2 9 2 2" xfId="33758"/>
    <cellStyle name="20% - Accent6 4 2 9 2 3" xfId="33759"/>
    <cellStyle name="20% - Accent6 4 2 9 3" xfId="33760"/>
    <cellStyle name="20% - Accent6 4 2 9 3 2" xfId="33761"/>
    <cellStyle name="20% - Accent6 4 2 9 4" xfId="33762"/>
    <cellStyle name="20% - Accent6 4 2 9 5" xfId="33763"/>
    <cellStyle name="20% - Accent6 4 2_SCH J-3" xfId="2951"/>
    <cellStyle name="20% - Accent6 4 3" xfId="2952"/>
    <cellStyle name="20% - Accent6 4 3 10" xfId="33764"/>
    <cellStyle name="20% - Accent6 4 3 10 2" xfId="33765"/>
    <cellStyle name="20% - Accent6 4 3 10 3" xfId="33766"/>
    <cellStyle name="20% - Accent6 4 3 11" xfId="33767"/>
    <cellStyle name="20% - Accent6 4 3 11 2" xfId="33768"/>
    <cellStyle name="20% - Accent6 4 3 12" xfId="33769"/>
    <cellStyle name="20% - Accent6 4 3 13" xfId="33770"/>
    <cellStyle name="20% - Accent6 4 3 14" xfId="33771"/>
    <cellStyle name="20% - Accent6 4 3 2" xfId="2953"/>
    <cellStyle name="20% - Accent6 4 3 2 10" xfId="33772"/>
    <cellStyle name="20% - Accent6 4 3 2 10 2" xfId="33773"/>
    <cellStyle name="20% - Accent6 4 3 2 11" xfId="33774"/>
    <cellStyle name="20% - Accent6 4 3 2 12" xfId="33775"/>
    <cellStyle name="20% - Accent6 4 3 2 2" xfId="2954"/>
    <cellStyle name="20% - Accent6 4 3 2 2 10" xfId="33776"/>
    <cellStyle name="20% - Accent6 4 3 2 2 2" xfId="2955"/>
    <cellStyle name="20% - Accent6 4 3 2 2 2 2" xfId="33777"/>
    <cellStyle name="20% - Accent6 4 3 2 2 2 2 2" xfId="33778"/>
    <cellStyle name="20% - Accent6 4 3 2 2 2 2 2 2" xfId="33779"/>
    <cellStyle name="20% - Accent6 4 3 2 2 2 2 2 3" xfId="33780"/>
    <cellStyle name="20% - Accent6 4 3 2 2 2 2 3" xfId="33781"/>
    <cellStyle name="20% - Accent6 4 3 2 2 2 2 3 2" xfId="33782"/>
    <cellStyle name="20% - Accent6 4 3 2 2 2 2 3 3" xfId="33783"/>
    <cellStyle name="20% - Accent6 4 3 2 2 2 2 4" xfId="33784"/>
    <cellStyle name="20% - Accent6 4 3 2 2 2 2 4 2" xfId="33785"/>
    <cellStyle name="20% - Accent6 4 3 2 2 2 2 5" xfId="33786"/>
    <cellStyle name="20% - Accent6 4 3 2 2 2 2 6" xfId="33787"/>
    <cellStyle name="20% - Accent6 4 3 2 2 2 3" xfId="33788"/>
    <cellStyle name="20% - Accent6 4 3 2 2 2 3 2" xfId="33789"/>
    <cellStyle name="20% - Accent6 4 3 2 2 2 3 2 2" xfId="33790"/>
    <cellStyle name="20% - Accent6 4 3 2 2 2 3 2 3" xfId="33791"/>
    <cellStyle name="20% - Accent6 4 3 2 2 2 3 3" xfId="33792"/>
    <cellStyle name="20% - Accent6 4 3 2 2 2 3 3 2" xfId="33793"/>
    <cellStyle name="20% - Accent6 4 3 2 2 2 3 3 3" xfId="33794"/>
    <cellStyle name="20% - Accent6 4 3 2 2 2 3 4" xfId="33795"/>
    <cellStyle name="20% - Accent6 4 3 2 2 2 3 4 2" xfId="33796"/>
    <cellStyle name="20% - Accent6 4 3 2 2 2 3 5" xfId="33797"/>
    <cellStyle name="20% - Accent6 4 3 2 2 2 3 6" xfId="33798"/>
    <cellStyle name="20% - Accent6 4 3 2 2 2 4" xfId="33799"/>
    <cellStyle name="20% - Accent6 4 3 2 2 2 4 2" xfId="33800"/>
    <cellStyle name="20% - Accent6 4 3 2 2 2 4 2 2" xfId="33801"/>
    <cellStyle name="20% - Accent6 4 3 2 2 2 4 2 3" xfId="33802"/>
    <cellStyle name="20% - Accent6 4 3 2 2 2 4 3" xfId="33803"/>
    <cellStyle name="20% - Accent6 4 3 2 2 2 4 3 2" xfId="33804"/>
    <cellStyle name="20% - Accent6 4 3 2 2 2 4 4" xfId="33805"/>
    <cellStyle name="20% - Accent6 4 3 2 2 2 4 5" xfId="33806"/>
    <cellStyle name="20% - Accent6 4 3 2 2 2 5" xfId="33807"/>
    <cellStyle name="20% - Accent6 4 3 2 2 2 5 2" xfId="33808"/>
    <cellStyle name="20% - Accent6 4 3 2 2 2 5 3" xfId="33809"/>
    <cellStyle name="20% - Accent6 4 3 2 2 2 6" xfId="33810"/>
    <cellStyle name="20% - Accent6 4 3 2 2 2 6 2" xfId="33811"/>
    <cellStyle name="20% - Accent6 4 3 2 2 2 6 3" xfId="33812"/>
    <cellStyle name="20% - Accent6 4 3 2 2 2 7" xfId="33813"/>
    <cellStyle name="20% - Accent6 4 3 2 2 2 7 2" xfId="33814"/>
    <cellStyle name="20% - Accent6 4 3 2 2 2 8" xfId="33815"/>
    <cellStyle name="20% - Accent6 4 3 2 2 2 9" xfId="33816"/>
    <cellStyle name="20% - Accent6 4 3 2 2 3" xfId="33817"/>
    <cellStyle name="20% - Accent6 4 3 2 2 3 2" xfId="33818"/>
    <cellStyle name="20% - Accent6 4 3 2 2 3 2 2" xfId="33819"/>
    <cellStyle name="20% - Accent6 4 3 2 2 3 2 3" xfId="33820"/>
    <cellStyle name="20% - Accent6 4 3 2 2 3 3" xfId="33821"/>
    <cellStyle name="20% - Accent6 4 3 2 2 3 3 2" xfId="33822"/>
    <cellStyle name="20% - Accent6 4 3 2 2 3 3 3" xfId="33823"/>
    <cellStyle name="20% - Accent6 4 3 2 2 3 4" xfId="33824"/>
    <cellStyle name="20% - Accent6 4 3 2 2 3 4 2" xfId="33825"/>
    <cellStyle name="20% - Accent6 4 3 2 2 3 5" xfId="33826"/>
    <cellStyle name="20% - Accent6 4 3 2 2 3 6" xfId="33827"/>
    <cellStyle name="20% - Accent6 4 3 2 2 4" xfId="33828"/>
    <cellStyle name="20% - Accent6 4 3 2 2 4 2" xfId="33829"/>
    <cellStyle name="20% - Accent6 4 3 2 2 4 2 2" xfId="33830"/>
    <cellStyle name="20% - Accent6 4 3 2 2 4 2 3" xfId="33831"/>
    <cellStyle name="20% - Accent6 4 3 2 2 4 3" xfId="33832"/>
    <cellStyle name="20% - Accent6 4 3 2 2 4 3 2" xfId="33833"/>
    <cellStyle name="20% - Accent6 4 3 2 2 4 3 3" xfId="33834"/>
    <cellStyle name="20% - Accent6 4 3 2 2 4 4" xfId="33835"/>
    <cellStyle name="20% - Accent6 4 3 2 2 4 4 2" xfId="33836"/>
    <cellStyle name="20% - Accent6 4 3 2 2 4 5" xfId="33837"/>
    <cellStyle name="20% - Accent6 4 3 2 2 4 6" xfId="33838"/>
    <cellStyle name="20% - Accent6 4 3 2 2 5" xfId="33839"/>
    <cellStyle name="20% - Accent6 4 3 2 2 5 2" xfId="33840"/>
    <cellStyle name="20% - Accent6 4 3 2 2 5 2 2" xfId="33841"/>
    <cellStyle name="20% - Accent6 4 3 2 2 5 2 3" xfId="33842"/>
    <cellStyle name="20% - Accent6 4 3 2 2 5 3" xfId="33843"/>
    <cellStyle name="20% - Accent6 4 3 2 2 5 3 2" xfId="33844"/>
    <cellStyle name="20% - Accent6 4 3 2 2 5 4" xfId="33845"/>
    <cellStyle name="20% - Accent6 4 3 2 2 5 5" xfId="33846"/>
    <cellStyle name="20% - Accent6 4 3 2 2 6" xfId="33847"/>
    <cellStyle name="20% - Accent6 4 3 2 2 6 2" xfId="33848"/>
    <cellStyle name="20% - Accent6 4 3 2 2 6 3" xfId="33849"/>
    <cellStyle name="20% - Accent6 4 3 2 2 7" xfId="33850"/>
    <cellStyle name="20% - Accent6 4 3 2 2 7 2" xfId="33851"/>
    <cellStyle name="20% - Accent6 4 3 2 2 7 3" xfId="33852"/>
    <cellStyle name="20% - Accent6 4 3 2 2 8" xfId="33853"/>
    <cellStyle name="20% - Accent6 4 3 2 2 8 2" xfId="33854"/>
    <cellStyle name="20% - Accent6 4 3 2 2 9" xfId="33855"/>
    <cellStyle name="20% - Accent6 4 3 2 2_SCH J-3" xfId="2956"/>
    <cellStyle name="20% - Accent6 4 3 2 3" xfId="2957"/>
    <cellStyle name="20% - Accent6 4 3 2 3 2" xfId="33856"/>
    <cellStyle name="20% - Accent6 4 3 2 3 2 2" xfId="33857"/>
    <cellStyle name="20% - Accent6 4 3 2 3 2 2 2" xfId="33858"/>
    <cellStyle name="20% - Accent6 4 3 2 3 2 2 3" xfId="33859"/>
    <cellStyle name="20% - Accent6 4 3 2 3 2 3" xfId="33860"/>
    <cellStyle name="20% - Accent6 4 3 2 3 2 3 2" xfId="33861"/>
    <cellStyle name="20% - Accent6 4 3 2 3 2 3 3" xfId="33862"/>
    <cellStyle name="20% - Accent6 4 3 2 3 2 4" xfId="33863"/>
    <cellStyle name="20% - Accent6 4 3 2 3 2 4 2" xfId="33864"/>
    <cellStyle name="20% - Accent6 4 3 2 3 2 5" xfId="33865"/>
    <cellStyle name="20% - Accent6 4 3 2 3 2 6" xfId="33866"/>
    <cellStyle name="20% - Accent6 4 3 2 3 3" xfId="33867"/>
    <cellStyle name="20% - Accent6 4 3 2 3 3 2" xfId="33868"/>
    <cellStyle name="20% - Accent6 4 3 2 3 3 2 2" xfId="33869"/>
    <cellStyle name="20% - Accent6 4 3 2 3 3 2 3" xfId="33870"/>
    <cellStyle name="20% - Accent6 4 3 2 3 3 3" xfId="33871"/>
    <cellStyle name="20% - Accent6 4 3 2 3 3 3 2" xfId="33872"/>
    <cellStyle name="20% - Accent6 4 3 2 3 3 3 3" xfId="33873"/>
    <cellStyle name="20% - Accent6 4 3 2 3 3 4" xfId="33874"/>
    <cellStyle name="20% - Accent6 4 3 2 3 3 4 2" xfId="33875"/>
    <cellStyle name="20% - Accent6 4 3 2 3 3 5" xfId="33876"/>
    <cellStyle name="20% - Accent6 4 3 2 3 3 6" xfId="33877"/>
    <cellStyle name="20% - Accent6 4 3 2 3 4" xfId="33878"/>
    <cellStyle name="20% - Accent6 4 3 2 3 4 2" xfId="33879"/>
    <cellStyle name="20% - Accent6 4 3 2 3 4 2 2" xfId="33880"/>
    <cellStyle name="20% - Accent6 4 3 2 3 4 2 3" xfId="33881"/>
    <cellStyle name="20% - Accent6 4 3 2 3 4 3" xfId="33882"/>
    <cellStyle name="20% - Accent6 4 3 2 3 4 3 2" xfId="33883"/>
    <cellStyle name="20% - Accent6 4 3 2 3 4 4" xfId="33884"/>
    <cellStyle name="20% - Accent6 4 3 2 3 4 5" xfId="33885"/>
    <cellStyle name="20% - Accent6 4 3 2 3 5" xfId="33886"/>
    <cellStyle name="20% - Accent6 4 3 2 3 5 2" xfId="33887"/>
    <cellStyle name="20% - Accent6 4 3 2 3 5 3" xfId="33888"/>
    <cellStyle name="20% - Accent6 4 3 2 3 6" xfId="33889"/>
    <cellStyle name="20% - Accent6 4 3 2 3 6 2" xfId="33890"/>
    <cellStyle name="20% - Accent6 4 3 2 3 6 3" xfId="33891"/>
    <cellStyle name="20% - Accent6 4 3 2 3 7" xfId="33892"/>
    <cellStyle name="20% - Accent6 4 3 2 3 7 2" xfId="33893"/>
    <cellStyle name="20% - Accent6 4 3 2 3 8" xfId="33894"/>
    <cellStyle name="20% - Accent6 4 3 2 3 9" xfId="33895"/>
    <cellStyle name="20% - Accent6 4 3 2 4" xfId="33896"/>
    <cellStyle name="20% - Accent6 4 3 2 4 2" xfId="33897"/>
    <cellStyle name="20% - Accent6 4 3 2 4 2 2" xfId="33898"/>
    <cellStyle name="20% - Accent6 4 3 2 4 2 2 2" xfId="33899"/>
    <cellStyle name="20% - Accent6 4 3 2 4 2 2 3" xfId="33900"/>
    <cellStyle name="20% - Accent6 4 3 2 4 2 3" xfId="33901"/>
    <cellStyle name="20% - Accent6 4 3 2 4 2 3 2" xfId="33902"/>
    <cellStyle name="20% - Accent6 4 3 2 4 2 3 3" xfId="33903"/>
    <cellStyle name="20% - Accent6 4 3 2 4 2 4" xfId="33904"/>
    <cellStyle name="20% - Accent6 4 3 2 4 2 4 2" xfId="33905"/>
    <cellStyle name="20% - Accent6 4 3 2 4 2 5" xfId="33906"/>
    <cellStyle name="20% - Accent6 4 3 2 4 2 6" xfId="33907"/>
    <cellStyle name="20% - Accent6 4 3 2 4 3" xfId="33908"/>
    <cellStyle name="20% - Accent6 4 3 2 4 3 2" xfId="33909"/>
    <cellStyle name="20% - Accent6 4 3 2 4 3 2 2" xfId="33910"/>
    <cellStyle name="20% - Accent6 4 3 2 4 3 2 3" xfId="33911"/>
    <cellStyle name="20% - Accent6 4 3 2 4 3 3" xfId="33912"/>
    <cellStyle name="20% - Accent6 4 3 2 4 3 3 2" xfId="33913"/>
    <cellStyle name="20% - Accent6 4 3 2 4 3 3 3" xfId="33914"/>
    <cellStyle name="20% - Accent6 4 3 2 4 3 4" xfId="33915"/>
    <cellStyle name="20% - Accent6 4 3 2 4 3 4 2" xfId="33916"/>
    <cellStyle name="20% - Accent6 4 3 2 4 3 5" xfId="33917"/>
    <cellStyle name="20% - Accent6 4 3 2 4 3 6" xfId="33918"/>
    <cellStyle name="20% - Accent6 4 3 2 4 4" xfId="33919"/>
    <cellStyle name="20% - Accent6 4 3 2 4 4 2" xfId="33920"/>
    <cellStyle name="20% - Accent6 4 3 2 4 4 2 2" xfId="33921"/>
    <cellStyle name="20% - Accent6 4 3 2 4 4 2 3" xfId="33922"/>
    <cellStyle name="20% - Accent6 4 3 2 4 4 3" xfId="33923"/>
    <cellStyle name="20% - Accent6 4 3 2 4 4 3 2" xfId="33924"/>
    <cellStyle name="20% - Accent6 4 3 2 4 4 4" xfId="33925"/>
    <cellStyle name="20% - Accent6 4 3 2 4 4 5" xfId="33926"/>
    <cellStyle name="20% - Accent6 4 3 2 4 5" xfId="33927"/>
    <cellStyle name="20% - Accent6 4 3 2 4 5 2" xfId="33928"/>
    <cellStyle name="20% - Accent6 4 3 2 4 5 3" xfId="33929"/>
    <cellStyle name="20% - Accent6 4 3 2 4 6" xfId="33930"/>
    <cellStyle name="20% - Accent6 4 3 2 4 6 2" xfId="33931"/>
    <cellStyle name="20% - Accent6 4 3 2 4 6 3" xfId="33932"/>
    <cellStyle name="20% - Accent6 4 3 2 4 7" xfId="33933"/>
    <cellStyle name="20% - Accent6 4 3 2 4 7 2" xfId="33934"/>
    <cellStyle name="20% - Accent6 4 3 2 4 8" xfId="33935"/>
    <cellStyle name="20% - Accent6 4 3 2 4 9" xfId="33936"/>
    <cellStyle name="20% - Accent6 4 3 2 5" xfId="33937"/>
    <cellStyle name="20% - Accent6 4 3 2 5 2" xfId="33938"/>
    <cellStyle name="20% - Accent6 4 3 2 5 2 2" xfId="33939"/>
    <cellStyle name="20% - Accent6 4 3 2 5 2 3" xfId="33940"/>
    <cellStyle name="20% - Accent6 4 3 2 5 3" xfId="33941"/>
    <cellStyle name="20% - Accent6 4 3 2 5 3 2" xfId="33942"/>
    <cellStyle name="20% - Accent6 4 3 2 5 3 3" xfId="33943"/>
    <cellStyle name="20% - Accent6 4 3 2 5 4" xfId="33944"/>
    <cellStyle name="20% - Accent6 4 3 2 5 4 2" xfId="33945"/>
    <cellStyle name="20% - Accent6 4 3 2 5 5" xfId="33946"/>
    <cellStyle name="20% - Accent6 4 3 2 5 6" xfId="33947"/>
    <cellStyle name="20% - Accent6 4 3 2 6" xfId="33948"/>
    <cellStyle name="20% - Accent6 4 3 2 6 2" xfId="33949"/>
    <cellStyle name="20% - Accent6 4 3 2 6 2 2" xfId="33950"/>
    <cellStyle name="20% - Accent6 4 3 2 6 2 3" xfId="33951"/>
    <cellStyle name="20% - Accent6 4 3 2 6 3" xfId="33952"/>
    <cellStyle name="20% - Accent6 4 3 2 6 3 2" xfId="33953"/>
    <cellStyle name="20% - Accent6 4 3 2 6 3 3" xfId="33954"/>
    <cellStyle name="20% - Accent6 4 3 2 6 4" xfId="33955"/>
    <cellStyle name="20% - Accent6 4 3 2 6 4 2" xfId="33956"/>
    <cellStyle name="20% - Accent6 4 3 2 6 5" xfId="33957"/>
    <cellStyle name="20% - Accent6 4 3 2 6 6" xfId="33958"/>
    <cellStyle name="20% - Accent6 4 3 2 7" xfId="33959"/>
    <cellStyle name="20% - Accent6 4 3 2 7 2" xfId="33960"/>
    <cellStyle name="20% - Accent6 4 3 2 7 2 2" xfId="33961"/>
    <cellStyle name="20% - Accent6 4 3 2 7 2 3" xfId="33962"/>
    <cellStyle name="20% - Accent6 4 3 2 7 3" xfId="33963"/>
    <cellStyle name="20% - Accent6 4 3 2 7 3 2" xfId="33964"/>
    <cellStyle name="20% - Accent6 4 3 2 7 4" xfId="33965"/>
    <cellStyle name="20% - Accent6 4 3 2 7 5" xfId="33966"/>
    <cellStyle name="20% - Accent6 4 3 2 8" xfId="33967"/>
    <cellStyle name="20% - Accent6 4 3 2 8 2" xfId="33968"/>
    <cellStyle name="20% - Accent6 4 3 2 8 3" xfId="33969"/>
    <cellStyle name="20% - Accent6 4 3 2 9" xfId="33970"/>
    <cellStyle name="20% - Accent6 4 3 2 9 2" xfId="33971"/>
    <cellStyle name="20% - Accent6 4 3 2 9 3" xfId="33972"/>
    <cellStyle name="20% - Accent6 4 3 2_SCH J-3" xfId="2958"/>
    <cellStyle name="20% - Accent6 4 3 3" xfId="2959"/>
    <cellStyle name="20% - Accent6 4 3 3 10" xfId="33973"/>
    <cellStyle name="20% - Accent6 4 3 3 2" xfId="2960"/>
    <cellStyle name="20% - Accent6 4 3 3 2 2" xfId="33974"/>
    <cellStyle name="20% - Accent6 4 3 3 2 2 2" xfId="33975"/>
    <cellStyle name="20% - Accent6 4 3 3 2 2 2 2" xfId="33976"/>
    <cellStyle name="20% - Accent6 4 3 3 2 2 2 3" xfId="33977"/>
    <cellStyle name="20% - Accent6 4 3 3 2 2 3" xfId="33978"/>
    <cellStyle name="20% - Accent6 4 3 3 2 2 3 2" xfId="33979"/>
    <cellStyle name="20% - Accent6 4 3 3 2 2 3 3" xfId="33980"/>
    <cellStyle name="20% - Accent6 4 3 3 2 2 4" xfId="33981"/>
    <cellStyle name="20% - Accent6 4 3 3 2 2 4 2" xfId="33982"/>
    <cellStyle name="20% - Accent6 4 3 3 2 2 5" xfId="33983"/>
    <cellStyle name="20% - Accent6 4 3 3 2 2 6" xfId="33984"/>
    <cellStyle name="20% - Accent6 4 3 3 2 3" xfId="33985"/>
    <cellStyle name="20% - Accent6 4 3 3 2 3 2" xfId="33986"/>
    <cellStyle name="20% - Accent6 4 3 3 2 3 2 2" xfId="33987"/>
    <cellStyle name="20% - Accent6 4 3 3 2 3 2 3" xfId="33988"/>
    <cellStyle name="20% - Accent6 4 3 3 2 3 3" xfId="33989"/>
    <cellStyle name="20% - Accent6 4 3 3 2 3 3 2" xfId="33990"/>
    <cellStyle name="20% - Accent6 4 3 3 2 3 3 3" xfId="33991"/>
    <cellStyle name="20% - Accent6 4 3 3 2 3 4" xfId="33992"/>
    <cellStyle name="20% - Accent6 4 3 3 2 3 4 2" xfId="33993"/>
    <cellStyle name="20% - Accent6 4 3 3 2 3 5" xfId="33994"/>
    <cellStyle name="20% - Accent6 4 3 3 2 3 6" xfId="33995"/>
    <cellStyle name="20% - Accent6 4 3 3 2 4" xfId="33996"/>
    <cellStyle name="20% - Accent6 4 3 3 2 4 2" xfId="33997"/>
    <cellStyle name="20% - Accent6 4 3 3 2 4 2 2" xfId="33998"/>
    <cellStyle name="20% - Accent6 4 3 3 2 4 2 3" xfId="33999"/>
    <cellStyle name="20% - Accent6 4 3 3 2 4 3" xfId="34000"/>
    <cellStyle name="20% - Accent6 4 3 3 2 4 3 2" xfId="34001"/>
    <cellStyle name="20% - Accent6 4 3 3 2 4 4" xfId="34002"/>
    <cellStyle name="20% - Accent6 4 3 3 2 4 5" xfId="34003"/>
    <cellStyle name="20% - Accent6 4 3 3 2 5" xfId="34004"/>
    <cellStyle name="20% - Accent6 4 3 3 2 5 2" xfId="34005"/>
    <cellStyle name="20% - Accent6 4 3 3 2 5 3" xfId="34006"/>
    <cellStyle name="20% - Accent6 4 3 3 2 6" xfId="34007"/>
    <cellStyle name="20% - Accent6 4 3 3 2 6 2" xfId="34008"/>
    <cellStyle name="20% - Accent6 4 3 3 2 6 3" xfId="34009"/>
    <cellStyle name="20% - Accent6 4 3 3 2 7" xfId="34010"/>
    <cellStyle name="20% - Accent6 4 3 3 2 7 2" xfId="34011"/>
    <cellStyle name="20% - Accent6 4 3 3 2 8" xfId="34012"/>
    <cellStyle name="20% - Accent6 4 3 3 2 9" xfId="34013"/>
    <cellStyle name="20% - Accent6 4 3 3 3" xfId="34014"/>
    <cellStyle name="20% - Accent6 4 3 3 3 2" xfId="34015"/>
    <cellStyle name="20% - Accent6 4 3 3 3 2 2" xfId="34016"/>
    <cellStyle name="20% - Accent6 4 3 3 3 2 3" xfId="34017"/>
    <cellStyle name="20% - Accent6 4 3 3 3 3" xfId="34018"/>
    <cellStyle name="20% - Accent6 4 3 3 3 3 2" xfId="34019"/>
    <cellStyle name="20% - Accent6 4 3 3 3 3 3" xfId="34020"/>
    <cellStyle name="20% - Accent6 4 3 3 3 4" xfId="34021"/>
    <cellStyle name="20% - Accent6 4 3 3 3 4 2" xfId="34022"/>
    <cellStyle name="20% - Accent6 4 3 3 3 5" xfId="34023"/>
    <cellStyle name="20% - Accent6 4 3 3 3 6" xfId="34024"/>
    <cellStyle name="20% - Accent6 4 3 3 4" xfId="34025"/>
    <cellStyle name="20% - Accent6 4 3 3 4 2" xfId="34026"/>
    <cellStyle name="20% - Accent6 4 3 3 4 2 2" xfId="34027"/>
    <cellStyle name="20% - Accent6 4 3 3 4 2 3" xfId="34028"/>
    <cellStyle name="20% - Accent6 4 3 3 4 3" xfId="34029"/>
    <cellStyle name="20% - Accent6 4 3 3 4 3 2" xfId="34030"/>
    <cellStyle name="20% - Accent6 4 3 3 4 3 3" xfId="34031"/>
    <cellStyle name="20% - Accent6 4 3 3 4 4" xfId="34032"/>
    <cellStyle name="20% - Accent6 4 3 3 4 4 2" xfId="34033"/>
    <cellStyle name="20% - Accent6 4 3 3 4 5" xfId="34034"/>
    <cellStyle name="20% - Accent6 4 3 3 4 6" xfId="34035"/>
    <cellStyle name="20% - Accent6 4 3 3 5" xfId="34036"/>
    <cellStyle name="20% - Accent6 4 3 3 5 2" xfId="34037"/>
    <cellStyle name="20% - Accent6 4 3 3 5 2 2" xfId="34038"/>
    <cellStyle name="20% - Accent6 4 3 3 5 2 3" xfId="34039"/>
    <cellStyle name="20% - Accent6 4 3 3 5 3" xfId="34040"/>
    <cellStyle name="20% - Accent6 4 3 3 5 3 2" xfId="34041"/>
    <cellStyle name="20% - Accent6 4 3 3 5 4" xfId="34042"/>
    <cellStyle name="20% - Accent6 4 3 3 5 5" xfId="34043"/>
    <cellStyle name="20% - Accent6 4 3 3 6" xfId="34044"/>
    <cellStyle name="20% - Accent6 4 3 3 6 2" xfId="34045"/>
    <cellStyle name="20% - Accent6 4 3 3 6 3" xfId="34046"/>
    <cellStyle name="20% - Accent6 4 3 3 7" xfId="34047"/>
    <cellStyle name="20% - Accent6 4 3 3 7 2" xfId="34048"/>
    <cellStyle name="20% - Accent6 4 3 3 7 3" xfId="34049"/>
    <cellStyle name="20% - Accent6 4 3 3 8" xfId="34050"/>
    <cellStyle name="20% - Accent6 4 3 3 8 2" xfId="34051"/>
    <cellStyle name="20% - Accent6 4 3 3 9" xfId="34052"/>
    <cellStyle name="20% - Accent6 4 3 3_SCH J-3" xfId="2961"/>
    <cellStyle name="20% - Accent6 4 3 4" xfId="2962"/>
    <cellStyle name="20% - Accent6 4 3 4 2" xfId="34053"/>
    <cellStyle name="20% - Accent6 4 3 4 2 2" xfId="34054"/>
    <cellStyle name="20% - Accent6 4 3 4 2 2 2" xfId="34055"/>
    <cellStyle name="20% - Accent6 4 3 4 2 2 3" xfId="34056"/>
    <cellStyle name="20% - Accent6 4 3 4 2 3" xfId="34057"/>
    <cellStyle name="20% - Accent6 4 3 4 2 3 2" xfId="34058"/>
    <cellStyle name="20% - Accent6 4 3 4 2 3 3" xfId="34059"/>
    <cellStyle name="20% - Accent6 4 3 4 2 4" xfId="34060"/>
    <cellStyle name="20% - Accent6 4 3 4 2 4 2" xfId="34061"/>
    <cellStyle name="20% - Accent6 4 3 4 2 5" xfId="34062"/>
    <cellStyle name="20% - Accent6 4 3 4 2 6" xfId="34063"/>
    <cellStyle name="20% - Accent6 4 3 4 3" xfId="34064"/>
    <cellStyle name="20% - Accent6 4 3 4 3 2" xfId="34065"/>
    <cellStyle name="20% - Accent6 4 3 4 3 2 2" xfId="34066"/>
    <cellStyle name="20% - Accent6 4 3 4 3 2 3" xfId="34067"/>
    <cellStyle name="20% - Accent6 4 3 4 3 3" xfId="34068"/>
    <cellStyle name="20% - Accent6 4 3 4 3 3 2" xfId="34069"/>
    <cellStyle name="20% - Accent6 4 3 4 3 3 3" xfId="34070"/>
    <cellStyle name="20% - Accent6 4 3 4 3 4" xfId="34071"/>
    <cellStyle name="20% - Accent6 4 3 4 3 4 2" xfId="34072"/>
    <cellStyle name="20% - Accent6 4 3 4 3 5" xfId="34073"/>
    <cellStyle name="20% - Accent6 4 3 4 3 6" xfId="34074"/>
    <cellStyle name="20% - Accent6 4 3 4 4" xfId="34075"/>
    <cellStyle name="20% - Accent6 4 3 4 4 2" xfId="34076"/>
    <cellStyle name="20% - Accent6 4 3 4 4 2 2" xfId="34077"/>
    <cellStyle name="20% - Accent6 4 3 4 4 2 3" xfId="34078"/>
    <cellStyle name="20% - Accent6 4 3 4 4 3" xfId="34079"/>
    <cellStyle name="20% - Accent6 4 3 4 4 3 2" xfId="34080"/>
    <cellStyle name="20% - Accent6 4 3 4 4 4" xfId="34081"/>
    <cellStyle name="20% - Accent6 4 3 4 4 5" xfId="34082"/>
    <cellStyle name="20% - Accent6 4 3 4 5" xfId="34083"/>
    <cellStyle name="20% - Accent6 4 3 4 5 2" xfId="34084"/>
    <cellStyle name="20% - Accent6 4 3 4 5 3" xfId="34085"/>
    <cellStyle name="20% - Accent6 4 3 4 6" xfId="34086"/>
    <cellStyle name="20% - Accent6 4 3 4 6 2" xfId="34087"/>
    <cellStyle name="20% - Accent6 4 3 4 6 3" xfId="34088"/>
    <cellStyle name="20% - Accent6 4 3 4 7" xfId="34089"/>
    <cellStyle name="20% - Accent6 4 3 4 7 2" xfId="34090"/>
    <cellStyle name="20% - Accent6 4 3 4 8" xfId="34091"/>
    <cellStyle name="20% - Accent6 4 3 4 9" xfId="34092"/>
    <cellStyle name="20% - Accent6 4 3 5" xfId="2963"/>
    <cellStyle name="20% - Accent6 4 3 5 2" xfId="34093"/>
    <cellStyle name="20% - Accent6 4 3 5 2 2" xfId="34094"/>
    <cellStyle name="20% - Accent6 4 3 5 2 2 2" xfId="34095"/>
    <cellStyle name="20% - Accent6 4 3 5 2 2 3" xfId="34096"/>
    <cellStyle name="20% - Accent6 4 3 5 2 3" xfId="34097"/>
    <cellStyle name="20% - Accent6 4 3 5 2 3 2" xfId="34098"/>
    <cellStyle name="20% - Accent6 4 3 5 2 3 3" xfId="34099"/>
    <cellStyle name="20% - Accent6 4 3 5 2 4" xfId="34100"/>
    <cellStyle name="20% - Accent6 4 3 5 2 4 2" xfId="34101"/>
    <cellStyle name="20% - Accent6 4 3 5 2 5" xfId="34102"/>
    <cellStyle name="20% - Accent6 4 3 5 2 6" xfId="34103"/>
    <cellStyle name="20% - Accent6 4 3 5 3" xfId="34104"/>
    <cellStyle name="20% - Accent6 4 3 5 3 2" xfId="34105"/>
    <cellStyle name="20% - Accent6 4 3 5 3 2 2" xfId="34106"/>
    <cellStyle name="20% - Accent6 4 3 5 3 2 3" xfId="34107"/>
    <cellStyle name="20% - Accent6 4 3 5 3 3" xfId="34108"/>
    <cellStyle name="20% - Accent6 4 3 5 3 3 2" xfId="34109"/>
    <cellStyle name="20% - Accent6 4 3 5 3 3 3" xfId="34110"/>
    <cellStyle name="20% - Accent6 4 3 5 3 4" xfId="34111"/>
    <cellStyle name="20% - Accent6 4 3 5 3 4 2" xfId="34112"/>
    <cellStyle name="20% - Accent6 4 3 5 3 5" xfId="34113"/>
    <cellStyle name="20% - Accent6 4 3 5 3 6" xfId="34114"/>
    <cellStyle name="20% - Accent6 4 3 5 4" xfId="34115"/>
    <cellStyle name="20% - Accent6 4 3 5 4 2" xfId="34116"/>
    <cellStyle name="20% - Accent6 4 3 5 4 2 2" xfId="34117"/>
    <cellStyle name="20% - Accent6 4 3 5 4 2 3" xfId="34118"/>
    <cellStyle name="20% - Accent6 4 3 5 4 3" xfId="34119"/>
    <cellStyle name="20% - Accent6 4 3 5 4 3 2" xfId="34120"/>
    <cellStyle name="20% - Accent6 4 3 5 4 4" xfId="34121"/>
    <cellStyle name="20% - Accent6 4 3 5 4 5" xfId="34122"/>
    <cellStyle name="20% - Accent6 4 3 5 5" xfId="34123"/>
    <cellStyle name="20% - Accent6 4 3 5 5 2" xfId="34124"/>
    <cellStyle name="20% - Accent6 4 3 5 5 3" xfId="34125"/>
    <cellStyle name="20% - Accent6 4 3 5 6" xfId="34126"/>
    <cellStyle name="20% - Accent6 4 3 5 6 2" xfId="34127"/>
    <cellStyle name="20% - Accent6 4 3 5 6 3" xfId="34128"/>
    <cellStyle name="20% - Accent6 4 3 5 7" xfId="34129"/>
    <cellStyle name="20% - Accent6 4 3 5 7 2" xfId="34130"/>
    <cellStyle name="20% - Accent6 4 3 5 8" xfId="34131"/>
    <cellStyle name="20% - Accent6 4 3 5 9" xfId="34132"/>
    <cellStyle name="20% - Accent6 4 3 6" xfId="34133"/>
    <cellStyle name="20% - Accent6 4 3 6 2" xfId="34134"/>
    <cellStyle name="20% - Accent6 4 3 6 2 2" xfId="34135"/>
    <cellStyle name="20% - Accent6 4 3 6 2 3" xfId="34136"/>
    <cellStyle name="20% - Accent6 4 3 6 3" xfId="34137"/>
    <cellStyle name="20% - Accent6 4 3 6 3 2" xfId="34138"/>
    <cellStyle name="20% - Accent6 4 3 6 3 3" xfId="34139"/>
    <cellStyle name="20% - Accent6 4 3 6 4" xfId="34140"/>
    <cellStyle name="20% - Accent6 4 3 6 4 2" xfId="34141"/>
    <cellStyle name="20% - Accent6 4 3 6 5" xfId="34142"/>
    <cellStyle name="20% - Accent6 4 3 6 6" xfId="34143"/>
    <cellStyle name="20% - Accent6 4 3 7" xfId="34144"/>
    <cellStyle name="20% - Accent6 4 3 7 2" xfId="34145"/>
    <cellStyle name="20% - Accent6 4 3 7 2 2" xfId="34146"/>
    <cellStyle name="20% - Accent6 4 3 7 2 3" xfId="34147"/>
    <cellStyle name="20% - Accent6 4 3 7 3" xfId="34148"/>
    <cellStyle name="20% - Accent6 4 3 7 3 2" xfId="34149"/>
    <cellStyle name="20% - Accent6 4 3 7 3 3" xfId="34150"/>
    <cellStyle name="20% - Accent6 4 3 7 4" xfId="34151"/>
    <cellStyle name="20% - Accent6 4 3 7 4 2" xfId="34152"/>
    <cellStyle name="20% - Accent6 4 3 7 5" xfId="34153"/>
    <cellStyle name="20% - Accent6 4 3 7 6" xfId="34154"/>
    <cellStyle name="20% - Accent6 4 3 8" xfId="34155"/>
    <cellStyle name="20% - Accent6 4 3 8 2" xfId="34156"/>
    <cellStyle name="20% - Accent6 4 3 8 2 2" xfId="34157"/>
    <cellStyle name="20% - Accent6 4 3 8 2 3" xfId="34158"/>
    <cellStyle name="20% - Accent6 4 3 8 3" xfId="34159"/>
    <cellStyle name="20% - Accent6 4 3 8 3 2" xfId="34160"/>
    <cellStyle name="20% - Accent6 4 3 8 4" xfId="34161"/>
    <cellStyle name="20% - Accent6 4 3 8 5" xfId="34162"/>
    <cellStyle name="20% - Accent6 4 3 9" xfId="34163"/>
    <cellStyle name="20% - Accent6 4 3 9 2" xfId="34164"/>
    <cellStyle name="20% - Accent6 4 3 9 3" xfId="34165"/>
    <cellStyle name="20% - Accent6 4 3_SCH J-3" xfId="2964"/>
    <cellStyle name="20% - Accent6 4 4" xfId="2965"/>
    <cellStyle name="20% - Accent6 4 4 10" xfId="34166"/>
    <cellStyle name="20% - Accent6 4 4 10 2" xfId="34167"/>
    <cellStyle name="20% - Accent6 4 4 11" xfId="34168"/>
    <cellStyle name="20% - Accent6 4 4 12" xfId="34169"/>
    <cellStyle name="20% - Accent6 4 4 2" xfId="2966"/>
    <cellStyle name="20% - Accent6 4 4 2 10" xfId="34170"/>
    <cellStyle name="20% - Accent6 4 4 2 2" xfId="2967"/>
    <cellStyle name="20% - Accent6 4 4 2 2 2" xfId="34171"/>
    <cellStyle name="20% - Accent6 4 4 2 2 2 2" xfId="34172"/>
    <cellStyle name="20% - Accent6 4 4 2 2 2 2 2" xfId="34173"/>
    <cellStyle name="20% - Accent6 4 4 2 2 2 2 3" xfId="34174"/>
    <cellStyle name="20% - Accent6 4 4 2 2 2 3" xfId="34175"/>
    <cellStyle name="20% - Accent6 4 4 2 2 2 3 2" xfId="34176"/>
    <cellStyle name="20% - Accent6 4 4 2 2 2 3 3" xfId="34177"/>
    <cellStyle name="20% - Accent6 4 4 2 2 2 4" xfId="34178"/>
    <cellStyle name="20% - Accent6 4 4 2 2 2 4 2" xfId="34179"/>
    <cellStyle name="20% - Accent6 4 4 2 2 2 5" xfId="34180"/>
    <cellStyle name="20% - Accent6 4 4 2 2 2 6" xfId="34181"/>
    <cellStyle name="20% - Accent6 4 4 2 2 3" xfId="34182"/>
    <cellStyle name="20% - Accent6 4 4 2 2 3 2" xfId="34183"/>
    <cellStyle name="20% - Accent6 4 4 2 2 3 2 2" xfId="34184"/>
    <cellStyle name="20% - Accent6 4 4 2 2 3 2 3" xfId="34185"/>
    <cellStyle name="20% - Accent6 4 4 2 2 3 3" xfId="34186"/>
    <cellStyle name="20% - Accent6 4 4 2 2 3 3 2" xfId="34187"/>
    <cellStyle name="20% - Accent6 4 4 2 2 3 3 3" xfId="34188"/>
    <cellStyle name="20% - Accent6 4 4 2 2 3 4" xfId="34189"/>
    <cellStyle name="20% - Accent6 4 4 2 2 3 4 2" xfId="34190"/>
    <cellStyle name="20% - Accent6 4 4 2 2 3 5" xfId="34191"/>
    <cellStyle name="20% - Accent6 4 4 2 2 3 6" xfId="34192"/>
    <cellStyle name="20% - Accent6 4 4 2 2 4" xfId="34193"/>
    <cellStyle name="20% - Accent6 4 4 2 2 4 2" xfId="34194"/>
    <cellStyle name="20% - Accent6 4 4 2 2 4 2 2" xfId="34195"/>
    <cellStyle name="20% - Accent6 4 4 2 2 4 2 3" xfId="34196"/>
    <cellStyle name="20% - Accent6 4 4 2 2 4 3" xfId="34197"/>
    <cellStyle name="20% - Accent6 4 4 2 2 4 3 2" xfId="34198"/>
    <cellStyle name="20% - Accent6 4 4 2 2 4 4" xfId="34199"/>
    <cellStyle name="20% - Accent6 4 4 2 2 4 5" xfId="34200"/>
    <cellStyle name="20% - Accent6 4 4 2 2 5" xfId="34201"/>
    <cellStyle name="20% - Accent6 4 4 2 2 5 2" xfId="34202"/>
    <cellStyle name="20% - Accent6 4 4 2 2 5 3" xfId="34203"/>
    <cellStyle name="20% - Accent6 4 4 2 2 6" xfId="34204"/>
    <cellStyle name="20% - Accent6 4 4 2 2 6 2" xfId="34205"/>
    <cellStyle name="20% - Accent6 4 4 2 2 6 3" xfId="34206"/>
    <cellStyle name="20% - Accent6 4 4 2 2 7" xfId="34207"/>
    <cellStyle name="20% - Accent6 4 4 2 2 7 2" xfId="34208"/>
    <cellStyle name="20% - Accent6 4 4 2 2 8" xfId="34209"/>
    <cellStyle name="20% - Accent6 4 4 2 2 9" xfId="34210"/>
    <cellStyle name="20% - Accent6 4 4 2 3" xfId="34211"/>
    <cellStyle name="20% - Accent6 4 4 2 3 2" xfId="34212"/>
    <cellStyle name="20% - Accent6 4 4 2 3 2 2" xfId="34213"/>
    <cellStyle name="20% - Accent6 4 4 2 3 2 3" xfId="34214"/>
    <cellStyle name="20% - Accent6 4 4 2 3 3" xfId="34215"/>
    <cellStyle name="20% - Accent6 4 4 2 3 3 2" xfId="34216"/>
    <cellStyle name="20% - Accent6 4 4 2 3 3 3" xfId="34217"/>
    <cellStyle name="20% - Accent6 4 4 2 3 4" xfId="34218"/>
    <cellStyle name="20% - Accent6 4 4 2 3 4 2" xfId="34219"/>
    <cellStyle name="20% - Accent6 4 4 2 3 5" xfId="34220"/>
    <cellStyle name="20% - Accent6 4 4 2 3 6" xfId="34221"/>
    <cellStyle name="20% - Accent6 4 4 2 4" xfId="34222"/>
    <cellStyle name="20% - Accent6 4 4 2 4 2" xfId="34223"/>
    <cellStyle name="20% - Accent6 4 4 2 4 2 2" xfId="34224"/>
    <cellStyle name="20% - Accent6 4 4 2 4 2 3" xfId="34225"/>
    <cellStyle name="20% - Accent6 4 4 2 4 3" xfId="34226"/>
    <cellStyle name="20% - Accent6 4 4 2 4 3 2" xfId="34227"/>
    <cellStyle name="20% - Accent6 4 4 2 4 3 3" xfId="34228"/>
    <cellStyle name="20% - Accent6 4 4 2 4 4" xfId="34229"/>
    <cellStyle name="20% - Accent6 4 4 2 4 4 2" xfId="34230"/>
    <cellStyle name="20% - Accent6 4 4 2 4 5" xfId="34231"/>
    <cellStyle name="20% - Accent6 4 4 2 4 6" xfId="34232"/>
    <cellStyle name="20% - Accent6 4 4 2 5" xfId="34233"/>
    <cellStyle name="20% - Accent6 4 4 2 5 2" xfId="34234"/>
    <cellStyle name="20% - Accent6 4 4 2 5 2 2" xfId="34235"/>
    <cellStyle name="20% - Accent6 4 4 2 5 2 3" xfId="34236"/>
    <cellStyle name="20% - Accent6 4 4 2 5 3" xfId="34237"/>
    <cellStyle name="20% - Accent6 4 4 2 5 3 2" xfId="34238"/>
    <cellStyle name="20% - Accent6 4 4 2 5 4" xfId="34239"/>
    <cellStyle name="20% - Accent6 4 4 2 5 5" xfId="34240"/>
    <cellStyle name="20% - Accent6 4 4 2 6" xfId="34241"/>
    <cellStyle name="20% - Accent6 4 4 2 6 2" xfId="34242"/>
    <cellStyle name="20% - Accent6 4 4 2 6 3" xfId="34243"/>
    <cellStyle name="20% - Accent6 4 4 2 7" xfId="34244"/>
    <cellStyle name="20% - Accent6 4 4 2 7 2" xfId="34245"/>
    <cellStyle name="20% - Accent6 4 4 2 7 3" xfId="34246"/>
    <cellStyle name="20% - Accent6 4 4 2 8" xfId="34247"/>
    <cellStyle name="20% - Accent6 4 4 2 8 2" xfId="34248"/>
    <cellStyle name="20% - Accent6 4 4 2 9" xfId="34249"/>
    <cellStyle name="20% - Accent6 4 4 2_SCH J-3" xfId="2968"/>
    <cellStyle name="20% - Accent6 4 4 3" xfId="2969"/>
    <cellStyle name="20% - Accent6 4 4 3 2" xfId="34250"/>
    <cellStyle name="20% - Accent6 4 4 3 2 2" xfId="34251"/>
    <cellStyle name="20% - Accent6 4 4 3 2 2 2" xfId="34252"/>
    <cellStyle name="20% - Accent6 4 4 3 2 2 3" xfId="34253"/>
    <cellStyle name="20% - Accent6 4 4 3 2 3" xfId="34254"/>
    <cellStyle name="20% - Accent6 4 4 3 2 3 2" xfId="34255"/>
    <cellStyle name="20% - Accent6 4 4 3 2 3 3" xfId="34256"/>
    <cellStyle name="20% - Accent6 4 4 3 2 4" xfId="34257"/>
    <cellStyle name="20% - Accent6 4 4 3 2 4 2" xfId="34258"/>
    <cellStyle name="20% - Accent6 4 4 3 2 5" xfId="34259"/>
    <cellStyle name="20% - Accent6 4 4 3 2 6" xfId="34260"/>
    <cellStyle name="20% - Accent6 4 4 3 3" xfId="34261"/>
    <cellStyle name="20% - Accent6 4 4 3 3 2" xfId="34262"/>
    <cellStyle name="20% - Accent6 4 4 3 3 2 2" xfId="34263"/>
    <cellStyle name="20% - Accent6 4 4 3 3 2 3" xfId="34264"/>
    <cellStyle name="20% - Accent6 4 4 3 3 3" xfId="34265"/>
    <cellStyle name="20% - Accent6 4 4 3 3 3 2" xfId="34266"/>
    <cellStyle name="20% - Accent6 4 4 3 3 3 3" xfId="34267"/>
    <cellStyle name="20% - Accent6 4 4 3 3 4" xfId="34268"/>
    <cellStyle name="20% - Accent6 4 4 3 3 4 2" xfId="34269"/>
    <cellStyle name="20% - Accent6 4 4 3 3 5" xfId="34270"/>
    <cellStyle name="20% - Accent6 4 4 3 3 6" xfId="34271"/>
    <cellStyle name="20% - Accent6 4 4 3 4" xfId="34272"/>
    <cellStyle name="20% - Accent6 4 4 3 4 2" xfId="34273"/>
    <cellStyle name="20% - Accent6 4 4 3 4 2 2" xfId="34274"/>
    <cellStyle name="20% - Accent6 4 4 3 4 2 3" xfId="34275"/>
    <cellStyle name="20% - Accent6 4 4 3 4 3" xfId="34276"/>
    <cellStyle name="20% - Accent6 4 4 3 4 3 2" xfId="34277"/>
    <cellStyle name="20% - Accent6 4 4 3 4 4" xfId="34278"/>
    <cellStyle name="20% - Accent6 4 4 3 4 5" xfId="34279"/>
    <cellStyle name="20% - Accent6 4 4 3 5" xfId="34280"/>
    <cellStyle name="20% - Accent6 4 4 3 5 2" xfId="34281"/>
    <cellStyle name="20% - Accent6 4 4 3 5 3" xfId="34282"/>
    <cellStyle name="20% - Accent6 4 4 3 6" xfId="34283"/>
    <cellStyle name="20% - Accent6 4 4 3 6 2" xfId="34284"/>
    <cellStyle name="20% - Accent6 4 4 3 6 3" xfId="34285"/>
    <cellStyle name="20% - Accent6 4 4 3 7" xfId="34286"/>
    <cellStyle name="20% - Accent6 4 4 3 7 2" xfId="34287"/>
    <cellStyle name="20% - Accent6 4 4 3 8" xfId="34288"/>
    <cellStyle name="20% - Accent6 4 4 3 9" xfId="34289"/>
    <cellStyle name="20% - Accent6 4 4 4" xfId="34290"/>
    <cellStyle name="20% - Accent6 4 4 4 2" xfId="34291"/>
    <cellStyle name="20% - Accent6 4 4 4 2 2" xfId="34292"/>
    <cellStyle name="20% - Accent6 4 4 4 2 2 2" xfId="34293"/>
    <cellStyle name="20% - Accent6 4 4 4 2 2 3" xfId="34294"/>
    <cellStyle name="20% - Accent6 4 4 4 2 3" xfId="34295"/>
    <cellStyle name="20% - Accent6 4 4 4 2 3 2" xfId="34296"/>
    <cellStyle name="20% - Accent6 4 4 4 2 3 3" xfId="34297"/>
    <cellStyle name="20% - Accent6 4 4 4 2 4" xfId="34298"/>
    <cellStyle name="20% - Accent6 4 4 4 2 4 2" xfId="34299"/>
    <cellStyle name="20% - Accent6 4 4 4 2 5" xfId="34300"/>
    <cellStyle name="20% - Accent6 4 4 4 2 6" xfId="34301"/>
    <cellStyle name="20% - Accent6 4 4 4 3" xfId="34302"/>
    <cellStyle name="20% - Accent6 4 4 4 3 2" xfId="34303"/>
    <cellStyle name="20% - Accent6 4 4 4 3 2 2" xfId="34304"/>
    <cellStyle name="20% - Accent6 4 4 4 3 2 3" xfId="34305"/>
    <cellStyle name="20% - Accent6 4 4 4 3 3" xfId="34306"/>
    <cellStyle name="20% - Accent6 4 4 4 3 3 2" xfId="34307"/>
    <cellStyle name="20% - Accent6 4 4 4 3 3 3" xfId="34308"/>
    <cellStyle name="20% - Accent6 4 4 4 3 4" xfId="34309"/>
    <cellStyle name="20% - Accent6 4 4 4 3 4 2" xfId="34310"/>
    <cellStyle name="20% - Accent6 4 4 4 3 5" xfId="34311"/>
    <cellStyle name="20% - Accent6 4 4 4 3 6" xfId="34312"/>
    <cellStyle name="20% - Accent6 4 4 4 4" xfId="34313"/>
    <cellStyle name="20% - Accent6 4 4 4 4 2" xfId="34314"/>
    <cellStyle name="20% - Accent6 4 4 4 4 2 2" xfId="34315"/>
    <cellStyle name="20% - Accent6 4 4 4 4 2 3" xfId="34316"/>
    <cellStyle name="20% - Accent6 4 4 4 4 3" xfId="34317"/>
    <cellStyle name="20% - Accent6 4 4 4 4 3 2" xfId="34318"/>
    <cellStyle name="20% - Accent6 4 4 4 4 4" xfId="34319"/>
    <cellStyle name="20% - Accent6 4 4 4 4 5" xfId="34320"/>
    <cellStyle name="20% - Accent6 4 4 4 5" xfId="34321"/>
    <cellStyle name="20% - Accent6 4 4 4 5 2" xfId="34322"/>
    <cellStyle name="20% - Accent6 4 4 4 5 3" xfId="34323"/>
    <cellStyle name="20% - Accent6 4 4 4 6" xfId="34324"/>
    <cellStyle name="20% - Accent6 4 4 4 6 2" xfId="34325"/>
    <cellStyle name="20% - Accent6 4 4 4 6 3" xfId="34326"/>
    <cellStyle name="20% - Accent6 4 4 4 7" xfId="34327"/>
    <cellStyle name="20% - Accent6 4 4 4 7 2" xfId="34328"/>
    <cellStyle name="20% - Accent6 4 4 4 8" xfId="34329"/>
    <cellStyle name="20% - Accent6 4 4 4 9" xfId="34330"/>
    <cellStyle name="20% - Accent6 4 4 5" xfId="34331"/>
    <cellStyle name="20% - Accent6 4 4 5 2" xfId="34332"/>
    <cellStyle name="20% - Accent6 4 4 5 2 2" xfId="34333"/>
    <cellStyle name="20% - Accent6 4 4 5 2 3" xfId="34334"/>
    <cellStyle name="20% - Accent6 4 4 5 3" xfId="34335"/>
    <cellStyle name="20% - Accent6 4 4 5 3 2" xfId="34336"/>
    <cellStyle name="20% - Accent6 4 4 5 3 3" xfId="34337"/>
    <cellStyle name="20% - Accent6 4 4 5 4" xfId="34338"/>
    <cellStyle name="20% - Accent6 4 4 5 4 2" xfId="34339"/>
    <cellStyle name="20% - Accent6 4 4 5 5" xfId="34340"/>
    <cellStyle name="20% - Accent6 4 4 5 6" xfId="34341"/>
    <cellStyle name="20% - Accent6 4 4 6" xfId="34342"/>
    <cellStyle name="20% - Accent6 4 4 6 2" xfId="34343"/>
    <cellStyle name="20% - Accent6 4 4 6 2 2" xfId="34344"/>
    <cellStyle name="20% - Accent6 4 4 6 2 3" xfId="34345"/>
    <cellStyle name="20% - Accent6 4 4 6 3" xfId="34346"/>
    <cellStyle name="20% - Accent6 4 4 6 3 2" xfId="34347"/>
    <cellStyle name="20% - Accent6 4 4 6 3 3" xfId="34348"/>
    <cellStyle name="20% - Accent6 4 4 6 4" xfId="34349"/>
    <cellStyle name="20% - Accent6 4 4 6 4 2" xfId="34350"/>
    <cellStyle name="20% - Accent6 4 4 6 5" xfId="34351"/>
    <cellStyle name="20% - Accent6 4 4 6 6" xfId="34352"/>
    <cellStyle name="20% - Accent6 4 4 7" xfId="34353"/>
    <cellStyle name="20% - Accent6 4 4 7 2" xfId="34354"/>
    <cellStyle name="20% - Accent6 4 4 7 2 2" xfId="34355"/>
    <cellStyle name="20% - Accent6 4 4 7 2 3" xfId="34356"/>
    <cellStyle name="20% - Accent6 4 4 7 3" xfId="34357"/>
    <cellStyle name="20% - Accent6 4 4 7 3 2" xfId="34358"/>
    <cellStyle name="20% - Accent6 4 4 7 4" xfId="34359"/>
    <cellStyle name="20% - Accent6 4 4 7 5" xfId="34360"/>
    <cellStyle name="20% - Accent6 4 4 8" xfId="34361"/>
    <cellStyle name="20% - Accent6 4 4 8 2" xfId="34362"/>
    <cellStyle name="20% - Accent6 4 4 8 3" xfId="34363"/>
    <cellStyle name="20% - Accent6 4 4 9" xfId="34364"/>
    <cellStyle name="20% - Accent6 4 4 9 2" xfId="34365"/>
    <cellStyle name="20% - Accent6 4 4 9 3" xfId="34366"/>
    <cellStyle name="20% - Accent6 4 4_SCH J-3" xfId="2970"/>
    <cellStyle name="20% - Accent6 4 5" xfId="2971"/>
    <cellStyle name="20% - Accent6 4 5 10" xfId="34367"/>
    <cellStyle name="20% - Accent6 4 5 2" xfId="2972"/>
    <cellStyle name="20% - Accent6 4 5 2 2" xfId="34368"/>
    <cellStyle name="20% - Accent6 4 5 2 2 2" xfId="34369"/>
    <cellStyle name="20% - Accent6 4 5 2 2 2 2" xfId="34370"/>
    <cellStyle name="20% - Accent6 4 5 2 2 2 3" xfId="34371"/>
    <cellStyle name="20% - Accent6 4 5 2 2 3" xfId="34372"/>
    <cellStyle name="20% - Accent6 4 5 2 2 3 2" xfId="34373"/>
    <cellStyle name="20% - Accent6 4 5 2 2 3 3" xfId="34374"/>
    <cellStyle name="20% - Accent6 4 5 2 2 4" xfId="34375"/>
    <cellStyle name="20% - Accent6 4 5 2 2 4 2" xfId="34376"/>
    <cellStyle name="20% - Accent6 4 5 2 2 5" xfId="34377"/>
    <cellStyle name="20% - Accent6 4 5 2 2 6" xfId="34378"/>
    <cellStyle name="20% - Accent6 4 5 2 3" xfId="34379"/>
    <cellStyle name="20% - Accent6 4 5 2 3 2" xfId="34380"/>
    <cellStyle name="20% - Accent6 4 5 2 3 2 2" xfId="34381"/>
    <cellStyle name="20% - Accent6 4 5 2 3 2 3" xfId="34382"/>
    <cellStyle name="20% - Accent6 4 5 2 3 3" xfId="34383"/>
    <cellStyle name="20% - Accent6 4 5 2 3 3 2" xfId="34384"/>
    <cellStyle name="20% - Accent6 4 5 2 3 3 3" xfId="34385"/>
    <cellStyle name="20% - Accent6 4 5 2 3 4" xfId="34386"/>
    <cellStyle name="20% - Accent6 4 5 2 3 4 2" xfId="34387"/>
    <cellStyle name="20% - Accent6 4 5 2 3 5" xfId="34388"/>
    <cellStyle name="20% - Accent6 4 5 2 3 6" xfId="34389"/>
    <cellStyle name="20% - Accent6 4 5 2 4" xfId="34390"/>
    <cellStyle name="20% - Accent6 4 5 2 4 2" xfId="34391"/>
    <cellStyle name="20% - Accent6 4 5 2 4 2 2" xfId="34392"/>
    <cellStyle name="20% - Accent6 4 5 2 4 2 3" xfId="34393"/>
    <cellStyle name="20% - Accent6 4 5 2 4 3" xfId="34394"/>
    <cellStyle name="20% - Accent6 4 5 2 4 3 2" xfId="34395"/>
    <cellStyle name="20% - Accent6 4 5 2 4 4" xfId="34396"/>
    <cellStyle name="20% - Accent6 4 5 2 4 5" xfId="34397"/>
    <cellStyle name="20% - Accent6 4 5 2 5" xfId="34398"/>
    <cellStyle name="20% - Accent6 4 5 2 5 2" xfId="34399"/>
    <cellStyle name="20% - Accent6 4 5 2 5 3" xfId="34400"/>
    <cellStyle name="20% - Accent6 4 5 2 6" xfId="34401"/>
    <cellStyle name="20% - Accent6 4 5 2 6 2" xfId="34402"/>
    <cellStyle name="20% - Accent6 4 5 2 6 3" xfId="34403"/>
    <cellStyle name="20% - Accent6 4 5 2 7" xfId="34404"/>
    <cellStyle name="20% - Accent6 4 5 2 7 2" xfId="34405"/>
    <cellStyle name="20% - Accent6 4 5 2 8" xfId="34406"/>
    <cellStyle name="20% - Accent6 4 5 2 9" xfId="34407"/>
    <cellStyle name="20% - Accent6 4 5 3" xfId="34408"/>
    <cellStyle name="20% - Accent6 4 5 3 2" xfId="34409"/>
    <cellStyle name="20% - Accent6 4 5 3 2 2" xfId="34410"/>
    <cellStyle name="20% - Accent6 4 5 3 2 3" xfId="34411"/>
    <cellStyle name="20% - Accent6 4 5 3 3" xfId="34412"/>
    <cellStyle name="20% - Accent6 4 5 3 3 2" xfId="34413"/>
    <cellStyle name="20% - Accent6 4 5 3 3 3" xfId="34414"/>
    <cellStyle name="20% - Accent6 4 5 3 4" xfId="34415"/>
    <cellStyle name="20% - Accent6 4 5 3 4 2" xfId="34416"/>
    <cellStyle name="20% - Accent6 4 5 3 5" xfId="34417"/>
    <cellStyle name="20% - Accent6 4 5 3 6" xfId="34418"/>
    <cellStyle name="20% - Accent6 4 5 4" xfId="34419"/>
    <cellStyle name="20% - Accent6 4 5 4 2" xfId="34420"/>
    <cellStyle name="20% - Accent6 4 5 4 2 2" xfId="34421"/>
    <cellStyle name="20% - Accent6 4 5 4 2 3" xfId="34422"/>
    <cellStyle name="20% - Accent6 4 5 4 3" xfId="34423"/>
    <cellStyle name="20% - Accent6 4 5 4 3 2" xfId="34424"/>
    <cellStyle name="20% - Accent6 4 5 4 3 3" xfId="34425"/>
    <cellStyle name="20% - Accent6 4 5 4 4" xfId="34426"/>
    <cellStyle name="20% - Accent6 4 5 4 4 2" xfId="34427"/>
    <cellStyle name="20% - Accent6 4 5 4 5" xfId="34428"/>
    <cellStyle name="20% - Accent6 4 5 4 6" xfId="34429"/>
    <cellStyle name="20% - Accent6 4 5 5" xfId="34430"/>
    <cellStyle name="20% - Accent6 4 5 5 2" xfId="34431"/>
    <cellStyle name="20% - Accent6 4 5 5 2 2" xfId="34432"/>
    <cellStyle name="20% - Accent6 4 5 5 2 3" xfId="34433"/>
    <cellStyle name="20% - Accent6 4 5 5 3" xfId="34434"/>
    <cellStyle name="20% - Accent6 4 5 5 3 2" xfId="34435"/>
    <cellStyle name="20% - Accent6 4 5 5 4" xfId="34436"/>
    <cellStyle name="20% - Accent6 4 5 5 5" xfId="34437"/>
    <cellStyle name="20% - Accent6 4 5 6" xfId="34438"/>
    <cellStyle name="20% - Accent6 4 5 6 2" xfId="34439"/>
    <cellStyle name="20% - Accent6 4 5 6 3" xfId="34440"/>
    <cellStyle name="20% - Accent6 4 5 7" xfId="34441"/>
    <cellStyle name="20% - Accent6 4 5 7 2" xfId="34442"/>
    <cellStyle name="20% - Accent6 4 5 7 3" xfId="34443"/>
    <cellStyle name="20% - Accent6 4 5 8" xfId="34444"/>
    <cellStyle name="20% - Accent6 4 5 8 2" xfId="34445"/>
    <cellStyle name="20% - Accent6 4 5 9" xfId="34446"/>
    <cellStyle name="20% - Accent6 4 5_SCH J-3" xfId="2973"/>
    <cellStyle name="20% - Accent6 4 6" xfId="2974"/>
    <cellStyle name="20% - Accent6 4 6 2" xfId="34447"/>
    <cellStyle name="20% - Accent6 4 6 2 2" xfId="34448"/>
    <cellStyle name="20% - Accent6 4 6 2 2 2" xfId="34449"/>
    <cellStyle name="20% - Accent6 4 6 2 2 3" xfId="34450"/>
    <cellStyle name="20% - Accent6 4 6 2 3" xfId="34451"/>
    <cellStyle name="20% - Accent6 4 6 2 3 2" xfId="34452"/>
    <cellStyle name="20% - Accent6 4 6 2 3 3" xfId="34453"/>
    <cellStyle name="20% - Accent6 4 6 2 4" xfId="34454"/>
    <cellStyle name="20% - Accent6 4 6 2 4 2" xfId="34455"/>
    <cellStyle name="20% - Accent6 4 6 2 5" xfId="34456"/>
    <cellStyle name="20% - Accent6 4 6 2 6" xfId="34457"/>
    <cellStyle name="20% - Accent6 4 6 3" xfId="34458"/>
    <cellStyle name="20% - Accent6 4 6 3 2" xfId="34459"/>
    <cellStyle name="20% - Accent6 4 6 3 2 2" xfId="34460"/>
    <cellStyle name="20% - Accent6 4 6 3 2 3" xfId="34461"/>
    <cellStyle name="20% - Accent6 4 6 3 3" xfId="34462"/>
    <cellStyle name="20% - Accent6 4 6 3 3 2" xfId="34463"/>
    <cellStyle name="20% - Accent6 4 6 3 3 3" xfId="34464"/>
    <cellStyle name="20% - Accent6 4 6 3 4" xfId="34465"/>
    <cellStyle name="20% - Accent6 4 6 3 4 2" xfId="34466"/>
    <cellStyle name="20% - Accent6 4 6 3 5" xfId="34467"/>
    <cellStyle name="20% - Accent6 4 6 3 6" xfId="34468"/>
    <cellStyle name="20% - Accent6 4 6 4" xfId="34469"/>
    <cellStyle name="20% - Accent6 4 6 4 2" xfId="34470"/>
    <cellStyle name="20% - Accent6 4 6 4 2 2" xfId="34471"/>
    <cellStyle name="20% - Accent6 4 6 4 2 3" xfId="34472"/>
    <cellStyle name="20% - Accent6 4 6 4 3" xfId="34473"/>
    <cellStyle name="20% - Accent6 4 6 4 3 2" xfId="34474"/>
    <cellStyle name="20% - Accent6 4 6 4 4" xfId="34475"/>
    <cellStyle name="20% - Accent6 4 6 4 5" xfId="34476"/>
    <cellStyle name="20% - Accent6 4 6 5" xfId="34477"/>
    <cellStyle name="20% - Accent6 4 6 5 2" xfId="34478"/>
    <cellStyle name="20% - Accent6 4 6 5 3" xfId="34479"/>
    <cellStyle name="20% - Accent6 4 6 6" xfId="34480"/>
    <cellStyle name="20% - Accent6 4 6 6 2" xfId="34481"/>
    <cellStyle name="20% - Accent6 4 6 6 3" xfId="34482"/>
    <cellStyle name="20% - Accent6 4 6 7" xfId="34483"/>
    <cellStyle name="20% - Accent6 4 6 7 2" xfId="34484"/>
    <cellStyle name="20% - Accent6 4 6 8" xfId="34485"/>
    <cellStyle name="20% - Accent6 4 6 9" xfId="34486"/>
    <cellStyle name="20% - Accent6 4 7" xfId="2975"/>
    <cellStyle name="20% - Accent6 4 7 2" xfId="34487"/>
    <cellStyle name="20% - Accent6 4 7 2 2" xfId="34488"/>
    <cellStyle name="20% - Accent6 4 7 2 2 2" xfId="34489"/>
    <cellStyle name="20% - Accent6 4 7 2 2 3" xfId="34490"/>
    <cellStyle name="20% - Accent6 4 7 2 3" xfId="34491"/>
    <cellStyle name="20% - Accent6 4 7 2 3 2" xfId="34492"/>
    <cellStyle name="20% - Accent6 4 7 2 3 3" xfId="34493"/>
    <cellStyle name="20% - Accent6 4 7 2 4" xfId="34494"/>
    <cellStyle name="20% - Accent6 4 7 2 4 2" xfId="34495"/>
    <cellStyle name="20% - Accent6 4 7 2 5" xfId="34496"/>
    <cellStyle name="20% - Accent6 4 7 2 6" xfId="34497"/>
    <cellStyle name="20% - Accent6 4 7 3" xfId="34498"/>
    <cellStyle name="20% - Accent6 4 7 3 2" xfId="34499"/>
    <cellStyle name="20% - Accent6 4 7 3 2 2" xfId="34500"/>
    <cellStyle name="20% - Accent6 4 7 3 2 3" xfId="34501"/>
    <cellStyle name="20% - Accent6 4 7 3 3" xfId="34502"/>
    <cellStyle name="20% - Accent6 4 7 3 3 2" xfId="34503"/>
    <cellStyle name="20% - Accent6 4 7 3 3 3" xfId="34504"/>
    <cellStyle name="20% - Accent6 4 7 3 4" xfId="34505"/>
    <cellStyle name="20% - Accent6 4 7 3 4 2" xfId="34506"/>
    <cellStyle name="20% - Accent6 4 7 3 5" xfId="34507"/>
    <cellStyle name="20% - Accent6 4 7 3 6" xfId="34508"/>
    <cellStyle name="20% - Accent6 4 7 4" xfId="34509"/>
    <cellStyle name="20% - Accent6 4 7 4 2" xfId="34510"/>
    <cellStyle name="20% - Accent6 4 7 4 2 2" xfId="34511"/>
    <cellStyle name="20% - Accent6 4 7 4 2 3" xfId="34512"/>
    <cellStyle name="20% - Accent6 4 7 4 3" xfId="34513"/>
    <cellStyle name="20% - Accent6 4 7 4 3 2" xfId="34514"/>
    <cellStyle name="20% - Accent6 4 7 4 4" xfId="34515"/>
    <cellStyle name="20% - Accent6 4 7 4 5" xfId="34516"/>
    <cellStyle name="20% - Accent6 4 7 5" xfId="34517"/>
    <cellStyle name="20% - Accent6 4 7 5 2" xfId="34518"/>
    <cellStyle name="20% - Accent6 4 7 5 3" xfId="34519"/>
    <cellStyle name="20% - Accent6 4 7 6" xfId="34520"/>
    <cellStyle name="20% - Accent6 4 7 6 2" xfId="34521"/>
    <cellStyle name="20% - Accent6 4 7 6 3" xfId="34522"/>
    <cellStyle name="20% - Accent6 4 7 7" xfId="34523"/>
    <cellStyle name="20% - Accent6 4 7 7 2" xfId="34524"/>
    <cellStyle name="20% - Accent6 4 7 8" xfId="34525"/>
    <cellStyle name="20% - Accent6 4 7 9" xfId="34526"/>
    <cellStyle name="20% - Accent6 4 8" xfId="34527"/>
    <cellStyle name="20% - Accent6 4 8 2" xfId="34528"/>
    <cellStyle name="20% - Accent6 4 8 2 2" xfId="34529"/>
    <cellStyle name="20% - Accent6 4 8 2 3" xfId="34530"/>
    <cellStyle name="20% - Accent6 4 8 3" xfId="34531"/>
    <cellStyle name="20% - Accent6 4 8 3 2" xfId="34532"/>
    <cellStyle name="20% - Accent6 4 8 3 3" xfId="34533"/>
    <cellStyle name="20% - Accent6 4 8 4" xfId="34534"/>
    <cellStyle name="20% - Accent6 4 8 4 2" xfId="34535"/>
    <cellStyle name="20% - Accent6 4 8 5" xfId="34536"/>
    <cellStyle name="20% - Accent6 4 8 6" xfId="34537"/>
    <cellStyle name="20% - Accent6 4 9" xfId="34538"/>
    <cellStyle name="20% - Accent6 4 9 2" xfId="34539"/>
    <cellStyle name="20% - Accent6 4 9 2 2" xfId="34540"/>
    <cellStyle name="20% - Accent6 4 9 2 3" xfId="34541"/>
    <cellStyle name="20% - Accent6 4 9 3" xfId="34542"/>
    <cellStyle name="20% - Accent6 4 9 3 2" xfId="34543"/>
    <cellStyle name="20% - Accent6 4 9 3 3" xfId="34544"/>
    <cellStyle name="20% - Accent6 4 9 4" xfId="34545"/>
    <cellStyle name="20% - Accent6 4 9 4 2" xfId="34546"/>
    <cellStyle name="20% - Accent6 4 9 5" xfId="34547"/>
    <cellStyle name="20% - Accent6 4 9 6" xfId="34548"/>
    <cellStyle name="20% - Accent6 4_SCH J-3" xfId="2976"/>
    <cellStyle name="20% - Accent6 5" xfId="2977"/>
    <cellStyle name="20% - Accent6 5 2" xfId="2978"/>
    <cellStyle name="20% - Accent6 5 2 2" xfId="2979"/>
    <cellStyle name="20% - Accent6 5 2 2 2" xfId="2980"/>
    <cellStyle name="20% - Accent6 5 2 2 2 2" xfId="2981"/>
    <cellStyle name="20% - Accent6 5 2 2 2_SCH J-3" xfId="2982"/>
    <cellStyle name="20% - Accent6 5 2 2 3" xfId="2983"/>
    <cellStyle name="20% - Accent6 5 2 2_SCH J-3" xfId="2984"/>
    <cellStyle name="20% - Accent6 5 2 3" xfId="2985"/>
    <cellStyle name="20% - Accent6 5 2 3 2" xfId="2986"/>
    <cellStyle name="20% - Accent6 5 2 3_SCH J-3" xfId="2987"/>
    <cellStyle name="20% - Accent6 5 2 4" xfId="2988"/>
    <cellStyle name="20% - Accent6 5 2 5" xfId="2989"/>
    <cellStyle name="20% - Accent6 5 2_SCH J-3" xfId="2990"/>
    <cellStyle name="20% - Accent6 5 3" xfId="2991"/>
    <cellStyle name="20% - Accent6 5 3 2" xfId="2992"/>
    <cellStyle name="20% - Accent6 5 3 2 2" xfId="2993"/>
    <cellStyle name="20% - Accent6 5 3 2_SCH J-3" xfId="2994"/>
    <cellStyle name="20% - Accent6 5 3 3" xfId="2995"/>
    <cellStyle name="20% - Accent6 5 3_SCH J-3" xfId="2996"/>
    <cellStyle name="20% - Accent6 5 4" xfId="2997"/>
    <cellStyle name="20% - Accent6 5 4 2" xfId="2998"/>
    <cellStyle name="20% - Accent6 5 4_SCH J-3" xfId="2999"/>
    <cellStyle name="20% - Accent6 5 5" xfId="3000"/>
    <cellStyle name="20% - Accent6 5 6" xfId="3001"/>
    <cellStyle name="20% - Accent6 5_SCH J-3" xfId="3002"/>
    <cellStyle name="20% - Accent6 6" xfId="3003"/>
    <cellStyle name="20% - Accent6 6 2" xfId="3004"/>
    <cellStyle name="20% - Accent6 6 2 2" xfId="3005"/>
    <cellStyle name="20% - Accent6 6 2 2 2" xfId="3006"/>
    <cellStyle name="20% - Accent6 6 2 2_SCH J-3" xfId="3007"/>
    <cellStyle name="20% - Accent6 6 2 3" xfId="3008"/>
    <cellStyle name="20% - Accent6 6 2 4" xfId="3009"/>
    <cellStyle name="20% - Accent6 6 2 5" xfId="3010"/>
    <cellStyle name="20% - Accent6 6 2_SCH J-3" xfId="3011"/>
    <cellStyle name="20% - Accent6 6 3" xfId="3012"/>
    <cellStyle name="20% - Accent6 6 3 2" xfId="3013"/>
    <cellStyle name="20% - Accent6 6 3_SCH J-3" xfId="3014"/>
    <cellStyle name="20% - Accent6 6 4" xfId="3015"/>
    <cellStyle name="20% - Accent6 6 5" xfId="3016"/>
    <cellStyle name="20% - Accent6 6_SCH J-3" xfId="3017"/>
    <cellStyle name="20% - Accent6 7" xfId="3018"/>
    <cellStyle name="20% - Accent6 7 2" xfId="3019"/>
    <cellStyle name="20% - Accent6 7 2 2" xfId="3020"/>
    <cellStyle name="20% - Accent6 7 2 2 2" xfId="3021"/>
    <cellStyle name="20% - Accent6 7 2 2_SCH J-3" xfId="3022"/>
    <cellStyle name="20% - Accent6 7 2 3" xfId="3023"/>
    <cellStyle name="20% - Accent6 7 2_SCH J-3" xfId="3024"/>
    <cellStyle name="20% - Accent6 7 3" xfId="3025"/>
    <cellStyle name="20% - Accent6 7 3 2" xfId="3026"/>
    <cellStyle name="20% - Accent6 7 3_SCH J-3" xfId="3027"/>
    <cellStyle name="20% - Accent6 7 4" xfId="3028"/>
    <cellStyle name="20% - Accent6 7 5" xfId="3029"/>
    <cellStyle name="20% - Accent6 7_SCH J-3" xfId="3030"/>
    <cellStyle name="20% - Accent6 8" xfId="3031"/>
    <cellStyle name="20% - Accent6 8 2" xfId="3032"/>
    <cellStyle name="20% - Accent6 8 2 2" xfId="3033"/>
    <cellStyle name="20% - Accent6 8 2 2 2" xfId="3034"/>
    <cellStyle name="20% - Accent6 8 2 2_SCH J-3" xfId="3035"/>
    <cellStyle name="20% - Accent6 8 2 3" xfId="3036"/>
    <cellStyle name="20% - Accent6 8 2_SCH J-3" xfId="3037"/>
    <cellStyle name="20% - Accent6 8 3" xfId="3038"/>
    <cellStyle name="20% - Accent6 8 3 2" xfId="3039"/>
    <cellStyle name="20% - Accent6 8 3_SCH J-3" xfId="3040"/>
    <cellStyle name="20% - Accent6 8 4" xfId="3041"/>
    <cellStyle name="20% - Accent6 8 5" xfId="3042"/>
    <cellStyle name="20% - Accent6 8_SCH J-3" xfId="3043"/>
    <cellStyle name="20% - Accent6 9" xfId="3044"/>
    <cellStyle name="20% - Accent6 9 2" xfId="3045"/>
    <cellStyle name="20% - Accent6 9 2 2" xfId="3046"/>
    <cellStyle name="20% - Accent6 9 2_SCH J-3" xfId="3047"/>
    <cellStyle name="20% - Accent6 9 3" xfId="3048"/>
    <cellStyle name="20% - Accent6 9 4" xfId="3049"/>
    <cellStyle name="20% - Accent6 9_SCH J-3" xfId="3050"/>
    <cellStyle name="40% - Accent1 10" xfId="3051"/>
    <cellStyle name="40% - Accent1 10 2" xfId="3052"/>
    <cellStyle name="40% - Accent1 10 2 2" xfId="3053"/>
    <cellStyle name="40% - Accent1 10 2_SCH J-3" xfId="3054"/>
    <cellStyle name="40% - Accent1 10 3" xfId="3055"/>
    <cellStyle name="40% - Accent1 10 4" xfId="3056"/>
    <cellStyle name="40% - Accent1 10_SCH J-3" xfId="3057"/>
    <cellStyle name="40% - Accent1 11" xfId="3058"/>
    <cellStyle name="40% - Accent1 11 2" xfId="3059"/>
    <cellStyle name="40% - Accent1 11 2 2" xfId="3060"/>
    <cellStyle name="40% - Accent1 11 2_SCH J-3" xfId="3061"/>
    <cellStyle name="40% - Accent1 11 3" xfId="3062"/>
    <cellStyle name="40% - Accent1 11 4" xfId="3063"/>
    <cellStyle name="40% - Accent1 11_SCH J-3" xfId="3064"/>
    <cellStyle name="40% - Accent1 12" xfId="3065"/>
    <cellStyle name="40% - Accent1 12 2" xfId="3066"/>
    <cellStyle name="40% - Accent1 12 3" xfId="3067"/>
    <cellStyle name="40% - Accent1 12_SCH J-3" xfId="3068"/>
    <cellStyle name="40% - Accent1 13" xfId="3069"/>
    <cellStyle name="40% - Accent1 13 2" xfId="3070"/>
    <cellStyle name="40% - Accent1 13_SCH J-3" xfId="3071"/>
    <cellStyle name="40% - Accent1 14" xfId="3072"/>
    <cellStyle name="40% - Accent1 15" xfId="3073"/>
    <cellStyle name="40% - Accent1 16" xfId="3074"/>
    <cellStyle name="40% - Accent1 17" xfId="3075"/>
    <cellStyle name="40% - Accent1 17 2" xfId="3076"/>
    <cellStyle name="40% - Accent1 18" xfId="3077"/>
    <cellStyle name="40% - Accent1 19" xfId="3078"/>
    <cellStyle name="40% - Accent1 2" xfId="3079"/>
    <cellStyle name="40% - Accent1 2 2" xfId="3080"/>
    <cellStyle name="40% - Accent1 2 2 2" xfId="3081"/>
    <cellStyle name="40% - Accent1 2 2 2 2" xfId="3082"/>
    <cellStyle name="40% - Accent1 2 2 2 2 2" xfId="3083"/>
    <cellStyle name="40% - Accent1 2 2 2 2 2 2" xfId="3084"/>
    <cellStyle name="40% - Accent1 2 2 2 2 2 2 2" xfId="3085"/>
    <cellStyle name="40% - Accent1 2 2 2 2 2 2_SCH J-3" xfId="3086"/>
    <cellStyle name="40% - Accent1 2 2 2 2 2 3" xfId="3087"/>
    <cellStyle name="40% - Accent1 2 2 2 2 2_SCH J-3" xfId="3088"/>
    <cellStyle name="40% - Accent1 2 2 2 2 3" xfId="3089"/>
    <cellStyle name="40% - Accent1 2 2 2 2 3 2" xfId="3090"/>
    <cellStyle name="40% - Accent1 2 2 2 2 3_SCH J-3" xfId="3091"/>
    <cellStyle name="40% - Accent1 2 2 2 2 4" xfId="3092"/>
    <cellStyle name="40% - Accent1 2 2 2 2 5" xfId="3093"/>
    <cellStyle name="40% - Accent1 2 2 2 2_SCH J-3" xfId="3094"/>
    <cellStyle name="40% - Accent1 2 2 2 3" xfId="3095"/>
    <cellStyle name="40% - Accent1 2 2 2 3 2" xfId="3096"/>
    <cellStyle name="40% - Accent1 2 2 2 3 2 2" xfId="3097"/>
    <cellStyle name="40% - Accent1 2 2 2 3 2_SCH J-3" xfId="3098"/>
    <cellStyle name="40% - Accent1 2 2 2 3 3" xfId="3099"/>
    <cellStyle name="40% - Accent1 2 2 2 3_SCH J-3" xfId="3100"/>
    <cellStyle name="40% - Accent1 2 2 2 4" xfId="3101"/>
    <cellStyle name="40% - Accent1 2 2 2 4 2" xfId="3102"/>
    <cellStyle name="40% - Accent1 2 2 2 4_SCH J-3" xfId="3103"/>
    <cellStyle name="40% - Accent1 2 2 2 5" xfId="3104"/>
    <cellStyle name="40% - Accent1 2 2 2 6" xfId="3105"/>
    <cellStyle name="40% - Accent1 2 2 2_SCH J-3" xfId="3106"/>
    <cellStyle name="40% - Accent1 2 2 3" xfId="3107"/>
    <cellStyle name="40% - Accent1 2 2 3 2" xfId="3108"/>
    <cellStyle name="40% - Accent1 2 2 3 2 2" xfId="3109"/>
    <cellStyle name="40% - Accent1 2 2 3 2 2 2" xfId="3110"/>
    <cellStyle name="40% - Accent1 2 2 3 2 2_SCH J-3" xfId="3111"/>
    <cellStyle name="40% - Accent1 2 2 3 2 3" xfId="3112"/>
    <cellStyle name="40% - Accent1 2 2 3 2_SCH J-3" xfId="3113"/>
    <cellStyle name="40% - Accent1 2 2 3 3" xfId="3114"/>
    <cellStyle name="40% - Accent1 2 2 3 3 2" xfId="3115"/>
    <cellStyle name="40% - Accent1 2 2 3 3_SCH J-3" xfId="3116"/>
    <cellStyle name="40% - Accent1 2 2 3 4" xfId="3117"/>
    <cellStyle name="40% - Accent1 2 2 3 5" xfId="3118"/>
    <cellStyle name="40% - Accent1 2 2 3_SCH J-3" xfId="3119"/>
    <cellStyle name="40% - Accent1 2 2 4" xfId="3120"/>
    <cellStyle name="40% - Accent1 2 2 4 2" xfId="3121"/>
    <cellStyle name="40% - Accent1 2 2 4 2 2" xfId="3122"/>
    <cellStyle name="40% - Accent1 2 2 4 2_SCH J-3" xfId="3123"/>
    <cellStyle name="40% - Accent1 2 2 4 3" xfId="3124"/>
    <cellStyle name="40% - Accent1 2 2 4_SCH J-3" xfId="3125"/>
    <cellStyle name="40% - Accent1 2 2 5" xfId="3126"/>
    <cellStyle name="40% - Accent1 2 2 5 2" xfId="3127"/>
    <cellStyle name="40% - Accent1 2 2 5_SCH J-3" xfId="3128"/>
    <cellStyle name="40% - Accent1 2 2 6" xfId="3129"/>
    <cellStyle name="40% - Accent1 2 2 7" xfId="3130"/>
    <cellStyle name="40% - Accent1 2 2_SCH J-3" xfId="3131"/>
    <cellStyle name="40% - Accent1 2 3" xfId="3132"/>
    <cellStyle name="40% - Accent1 2 3 2" xfId="3133"/>
    <cellStyle name="40% - Accent1 2 3 2 2" xfId="3134"/>
    <cellStyle name="40% - Accent1 2 3 2 2 2" xfId="3135"/>
    <cellStyle name="40% - Accent1 2 3 2 2 2 2" xfId="3136"/>
    <cellStyle name="40% - Accent1 2 3 2 2 2_SCH J-3" xfId="3137"/>
    <cellStyle name="40% - Accent1 2 3 2 2 3" xfId="3138"/>
    <cellStyle name="40% - Accent1 2 3 2 2_SCH J-3" xfId="3139"/>
    <cellStyle name="40% - Accent1 2 3 2 3" xfId="3140"/>
    <cellStyle name="40% - Accent1 2 3 2 3 2" xfId="3141"/>
    <cellStyle name="40% - Accent1 2 3 2 3_SCH J-3" xfId="3142"/>
    <cellStyle name="40% - Accent1 2 3 2 4" xfId="3143"/>
    <cellStyle name="40% - Accent1 2 3 2_SCH J-3" xfId="3144"/>
    <cellStyle name="40% - Accent1 2 3 3" xfId="3145"/>
    <cellStyle name="40% - Accent1 2 3 3 2" xfId="3146"/>
    <cellStyle name="40% - Accent1 2 3 3 2 2" xfId="3147"/>
    <cellStyle name="40% - Accent1 2 3 3 2_SCH J-3" xfId="3148"/>
    <cellStyle name="40% - Accent1 2 3 3 3" xfId="3149"/>
    <cellStyle name="40% - Accent1 2 3 3_SCH J-3" xfId="3150"/>
    <cellStyle name="40% - Accent1 2 3 4" xfId="3151"/>
    <cellStyle name="40% - Accent1 2 3 4 2" xfId="3152"/>
    <cellStyle name="40% - Accent1 2 3 4_SCH J-3" xfId="3153"/>
    <cellStyle name="40% - Accent1 2 3 5" xfId="3154"/>
    <cellStyle name="40% - Accent1 2 3 6" xfId="3155"/>
    <cellStyle name="40% - Accent1 2 3_SCH J-3" xfId="3156"/>
    <cellStyle name="40% - Accent1 2 4" xfId="3157"/>
    <cellStyle name="40% - Accent1 2 4 2" xfId="3158"/>
    <cellStyle name="40% - Accent1 2 4 2 2" xfId="3159"/>
    <cellStyle name="40% - Accent1 2 4 2 2 2" xfId="3160"/>
    <cellStyle name="40% - Accent1 2 4 2 2_SCH J-3" xfId="3161"/>
    <cellStyle name="40% - Accent1 2 4 2 3" xfId="3162"/>
    <cellStyle name="40% - Accent1 2 4 2_SCH J-3" xfId="3163"/>
    <cellStyle name="40% - Accent1 2 4 3" xfId="3164"/>
    <cellStyle name="40% - Accent1 2 4 3 2" xfId="3165"/>
    <cellStyle name="40% - Accent1 2 4 3_SCH J-3" xfId="3166"/>
    <cellStyle name="40% - Accent1 2 4 4" xfId="3167"/>
    <cellStyle name="40% - Accent1 2 4 5" xfId="3168"/>
    <cellStyle name="40% - Accent1 2 4_SCH J-3" xfId="3169"/>
    <cellStyle name="40% - Accent1 2 5" xfId="3170"/>
    <cellStyle name="40% - Accent1 2 5 2" xfId="3171"/>
    <cellStyle name="40% - Accent1 2 5 2 2" xfId="3172"/>
    <cellStyle name="40% - Accent1 2 5 2_SCH J-3" xfId="3173"/>
    <cellStyle name="40% - Accent1 2 5 3" xfId="3174"/>
    <cellStyle name="40% - Accent1 2 5 4" xfId="3175"/>
    <cellStyle name="40% - Accent1 2 5_SCH J-3" xfId="3176"/>
    <cellStyle name="40% - Accent1 2 6" xfId="3177"/>
    <cellStyle name="40% - Accent1 2 6 2" xfId="3178"/>
    <cellStyle name="40% - Accent1 2 6 3" xfId="3179"/>
    <cellStyle name="40% - Accent1 2 6_SCH J-3" xfId="3180"/>
    <cellStyle name="40% - Accent1 2 7" xfId="3181"/>
    <cellStyle name="40% - Accent1 2 8" xfId="3182"/>
    <cellStyle name="40% - Accent1 2 9" xfId="3183"/>
    <cellStyle name="40% - Accent1 20" xfId="3184"/>
    <cellStyle name="40% - Accent1 21" xfId="3185"/>
    <cellStyle name="40% - Accent1 3" xfId="3186"/>
    <cellStyle name="40% - Accent1 3 2" xfId="3187"/>
    <cellStyle name="40% - Accent1 3 2 2" xfId="3188"/>
    <cellStyle name="40% - Accent1 3 2 2 2" xfId="3189"/>
    <cellStyle name="40% - Accent1 3 2 2 2 2" xfId="3190"/>
    <cellStyle name="40% - Accent1 3 2 2 2 2 2" xfId="3191"/>
    <cellStyle name="40% - Accent1 3 2 2 2 2 2 2" xfId="3192"/>
    <cellStyle name="40% - Accent1 3 2 2 2 2 2_SCH J-3" xfId="3193"/>
    <cellStyle name="40% - Accent1 3 2 2 2 2 3" xfId="3194"/>
    <cellStyle name="40% - Accent1 3 2 2 2 2_SCH J-3" xfId="3195"/>
    <cellStyle name="40% - Accent1 3 2 2 2 3" xfId="3196"/>
    <cellStyle name="40% - Accent1 3 2 2 2 3 2" xfId="3197"/>
    <cellStyle name="40% - Accent1 3 2 2 2 3_SCH J-3" xfId="3198"/>
    <cellStyle name="40% - Accent1 3 2 2 2 4" xfId="3199"/>
    <cellStyle name="40% - Accent1 3 2 2 2 5" xfId="3200"/>
    <cellStyle name="40% - Accent1 3 2 2 2_SCH J-3" xfId="3201"/>
    <cellStyle name="40% - Accent1 3 2 2 3" xfId="3202"/>
    <cellStyle name="40% - Accent1 3 2 2 3 2" xfId="3203"/>
    <cellStyle name="40% - Accent1 3 2 2 3 2 2" xfId="3204"/>
    <cellStyle name="40% - Accent1 3 2 2 3 2_SCH J-3" xfId="3205"/>
    <cellStyle name="40% - Accent1 3 2 2 3 3" xfId="3206"/>
    <cellStyle name="40% - Accent1 3 2 2 3_SCH J-3" xfId="3207"/>
    <cellStyle name="40% - Accent1 3 2 2 4" xfId="3208"/>
    <cellStyle name="40% - Accent1 3 2 2 4 2" xfId="3209"/>
    <cellStyle name="40% - Accent1 3 2 2 4_SCH J-3" xfId="3210"/>
    <cellStyle name="40% - Accent1 3 2 2 5" xfId="3211"/>
    <cellStyle name="40% - Accent1 3 2 2 6" xfId="3212"/>
    <cellStyle name="40% - Accent1 3 2 2_SCH J-3" xfId="3213"/>
    <cellStyle name="40% - Accent1 3 2 3" xfId="3214"/>
    <cellStyle name="40% - Accent1 3 2 3 2" xfId="3215"/>
    <cellStyle name="40% - Accent1 3 2 3 2 2" xfId="3216"/>
    <cellStyle name="40% - Accent1 3 2 3 2 2 2" xfId="3217"/>
    <cellStyle name="40% - Accent1 3 2 3 2 2_SCH J-3" xfId="3218"/>
    <cellStyle name="40% - Accent1 3 2 3 2 3" xfId="3219"/>
    <cellStyle name="40% - Accent1 3 2 3 2_SCH J-3" xfId="3220"/>
    <cellStyle name="40% - Accent1 3 2 3 3" xfId="3221"/>
    <cellStyle name="40% - Accent1 3 2 3 3 2" xfId="3222"/>
    <cellStyle name="40% - Accent1 3 2 3 3_SCH J-3" xfId="3223"/>
    <cellStyle name="40% - Accent1 3 2 3 4" xfId="3224"/>
    <cellStyle name="40% - Accent1 3 2 3 5" xfId="3225"/>
    <cellStyle name="40% - Accent1 3 2 3_SCH J-3" xfId="3226"/>
    <cellStyle name="40% - Accent1 3 2 4" xfId="3227"/>
    <cellStyle name="40% - Accent1 3 2 4 2" xfId="3228"/>
    <cellStyle name="40% - Accent1 3 2 4 2 2" xfId="3229"/>
    <cellStyle name="40% - Accent1 3 2 4 2_SCH J-3" xfId="3230"/>
    <cellStyle name="40% - Accent1 3 2 4 3" xfId="3231"/>
    <cellStyle name="40% - Accent1 3 2 4_SCH J-3" xfId="3232"/>
    <cellStyle name="40% - Accent1 3 2 5" xfId="3233"/>
    <cellStyle name="40% - Accent1 3 2 5 2" xfId="3234"/>
    <cellStyle name="40% - Accent1 3 2 5_SCH J-3" xfId="3235"/>
    <cellStyle name="40% - Accent1 3 2 6" xfId="3236"/>
    <cellStyle name="40% - Accent1 3 2 7" xfId="3237"/>
    <cellStyle name="40% - Accent1 3 2_SCH J-3" xfId="3238"/>
    <cellStyle name="40% - Accent1 3 3" xfId="3239"/>
    <cellStyle name="40% - Accent1 3 3 2" xfId="3240"/>
    <cellStyle name="40% - Accent1 3 3 2 2" xfId="3241"/>
    <cellStyle name="40% - Accent1 3 3 2 2 2" xfId="3242"/>
    <cellStyle name="40% - Accent1 3 3 2 2 2 2" xfId="3243"/>
    <cellStyle name="40% - Accent1 3 3 2 2 2_SCH J-3" xfId="3244"/>
    <cellStyle name="40% - Accent1 3 3 2 2 3" xfId="3245"/>
    <cellStyle name="40% - Accent1 3 3 2 2_SCH J-3" xfId="3246"/>
    <cellStyle name="40% - Accent1 3 3 2 3" xfId="3247"/>
    <cellStyle name="40% - Accent1 3 3 2 3 2" xfId="3248"/>
    <cellStyle name="40% - Accent1 3 3 2 3_SCH J-3" xfId="3249"/>
    <cellStyle name="40% - Accent1 3 3 2 4" xfId="3250"/>
    <cellStyle name="40% - Accent1 3 3 2 5" xfId="3251"/>
    <cellStyle name="40% - Accent1 3 3 2_SCH J-3" xfId="3252"/>
    <cellStyle name="40% - Accent1 3 3 3" xfId="3253"/>
    <cellStyle name="40% - Accent1 3 3 3 2" xfId="3254"/>
    <cellStyle name="40% - Accent1 3 3 3 2 2" xfId="3255"/>
    <cellStyle name="40% - Accent1 3 3 3 2_SCH J-3" xfId="3256"/>
    <cellStyle name="40% - Accent1 3 3 3 3" xfId="3257"/>
    <cellStyle name="40% - Accent1 3 3 3_SCH J-3" xfId="3258"/>
    <cellStyle name="40% - Accent1 3 3 4" xfId="3259"/>
    <cellStyle name="40% - Accent1 3 3 4 2" xfId="3260"/>
    <cellStyle name="40% - Accent1 3 3 4_SCH J-3" xfId="3261"/>
    <cellStyle name="40% - Accent1 3 3 5" xfId="3262"/>
    <cellStyle name="40% - Accent1 3 3 6" xfId="3263"/>
    <cellStyle name="40% - Accent1 3 3_SCH J-3" xfId="3264"/>
    <cellStyle name="40% - Accent1 3 4" xfId="3265"/>
    <cellStyle name="40% - Accent1 3 4 2" xfId="3266"/>
    <cellStyle name="40% - Accent1 3 4 2 2" xfId="3267"/>
    <cellStyle name="40% - Accent1 3 4 2 2 2" xfId="3268"/>
    <cellStyle name="40% - Accent1 3 4 2 2_SCH J-3" xfId="3269"/>
    <cellStyle name="40% - Accent1 3 4 2 3" xfId="3270"/>
    <cellStyle name="40% - Accent1 3 4 2_SCH J-3" xfId="3271"/>
    <cellStyle name="40% - Accent1 3 4 3" xfId="3272"/>
    <cellStyle name="40% - Accent1 3 4 3 2" xfId="3273"/>
    <cellStyle name="40% - Accent1 3 4 3_SCH J-3" xfId="3274"/>
    <cellStyle name="40% - Accent1 3 4 4" xfId="3275"/>
    <cellStyle name="40% - Accent1 3 4 5" xfId="3276"/>
    <cellStyle name="40% - Accent1 3 4_SCH J-3" xfId="3277"/>
    <cellStyle name="40% - Accent1 3 5" xfId="3278"/>
    <cellStyle name="40% - Accent1 3 5 2" xfId="3279"/>
    <cellStyle name="40% - Accent1 3 5 2 2" xfId="3280"/>
    <cellStyle name="40% - Accent1 3 5 2_SCH J-3" xfId="3281"/>
    <cellStyle name="40% - Accent1 3 5 3" xfId="3282"/>
    <cellStyle name="40% - Accent1 3 5_SCH J-3" xfId="3283"/>
    <cellStyle name="40% - Accent1 3 6" xfId="3284"/>
    <cellStyle name="40% - Accent1 3 6 2" xfId="3285"/>
    <cellStyle name="40% - Accent1 3 6_SCH J-3" xfId="3286"/>
    <cellStyle name="40% - Accent1 3 7" xfId="3287"/>
    <cellStyle name="40% - Accent1 3 8" xfId="3288"/>
    <cellStyle name="40% - Accent1 3 9" xfId="3289"/>
    <cellStyle name="40% - Accent1 3_SCH J-3" xfId="3290"/>
    <cellStyle name="40% - Accent1 4" xfId="3291"/>
    <cellStyle name="40% - Accent1 4 10" xfId="34549"/>
    <cellStyle name="40% - Accent1 4 10 2" xfId="34550"/>
    <cellStyle name="40% - Accent1 4 10 2 2" xfId="34551"/>
    <cellStyle name="40% - Accent1 4 10 2 3" xfId="34552"/>
    <cellStyle name="40% - Accent1 4 10 3" xfId="34553"/>
    <cellStyle name="40% - Accent1 4 10 3 2" xfId="34554"/>
    <cellStyle name="40% - Accent1 4 10 4" xfId="34555"/>
    <cellStyle name="40% - Accent1 4 10 5" xfId="34556"/>
    <cellStyle name="40% - Accent1 4 11" xfId="34557"/>
    <cellStyle name="40% - Accent1 4 11 2" xfId="34558"/>
    <cellStyle name="40% - Accent1 4 11 3" xfId="34559"/>
    <cellStyle name="40% - Accent1 4 12" xfId="34560"/>
    <cellStyle name="40% - Accent1 4 12 2" xfId="34561"/>
    <cellStyle name="40% - Accent1 4 12 3" xfId="34562"/>
    <cellStyle name="40% - Accent1 4 13" xfId="34563"/>
    <cellStyle name="40% - Accent1 4 13 2" xfId="34564"/>
    <cellStyle name="40% - Accent1 4 14" xfId="34565"/>
    <cellStyle name="40% - Accent1 4 15" xfId="34566"/>
    <cellStyle name="40% - Accent1 4 16" xfId="34567"/>
    <cellStyle name="40% - Accent1 4 2" xfId="3292"/>
    <cellStyle name="40% - Accent1 4 2 10" xfId="34568"/>
    <cellStyle name="40% - Accent1 4 2 10 2" xfId="34569"/>
    <cellStyle name="40% - Accent1 4 2 10 3" xfId="34570"/>
    <cellStyle name="40% - Accent1 4 2 11" xfId="34571"/>
    <cellStyle name="40% - Accent1 4 2 11 2" xfId="34572"/>
    <cellStyle name="40% - Accent1 4 2 11 3" xfId="34573"/>
    <cellStyle name="40% - Accent1 4 2 12" xfId="34574"/>
    <cellStyle name="40% - Accent1 4 2 12 2" xfId="34575"/>
    <cellStyle name="40% - Accent1 4 2 13" xfId="34576"/>
    <cellStyle name="40% - Accent1 4 2 14" xfId="34577"/>
    <cellStyle name="40% - Accent1 4 2 15" xfId="34578"/>
    <cellStyle name="40% - Accent1 4 2 2" xfId="3293"/>
    <cellStyle name="40% - Accent1 4 2 2 10" xfId="34579"/>
    <cellStyle name="40% - Accent1 4 2 2 10 2" xfId="34580"/>
    <cellStyle name="40% - Accent1 4 2 2 10 3" xfId="34581"/>
    <cellStyle name="40% - Accent1 4 2 2 11" xfId="34582"/>
    <cellStyle name="40% - Accent1 4 2 2 11 2" xfId="34583"/>
    <cellStyle name="40% - Accent1 4 2 2 12" xfId="34584"/>
    <cellStyle name="40% - Accent1 4 2 2 13" xfId="34585"/>
    <cellStyle name="40% - Accent1 4 2 2 2" xfId="3294"/>
    <cellStyle name="40% - Accent1 4 2 2 2 10" xfId="34586"/>
    <cellStyle name="40% - Accent1 4 2 2 2 10 2" xfId="34587"/>
    <cellStyle name="40% - Accent1 4 2 2 2 11" xfId="34588"/>
    <cellStyle name="40% - Accent1 4 2 2 2 12" xfId="34589"/>
    <cellStyle name="40% - Accent1 4 2 2 2 2" xfId="3295"/>
    <cellStyle name="40% - Accent1 4 2 2 2 2 10" xfId="34590"/>
    <cellStyle name="40% - Accent1 4 2 2 2 2 2" xfId="3296"/>
    <cellStyle name="40% - Accent1 4 2 2 2 2 2 2" xfId="34591"/>
    <cellStyle name="40% - Accent1 4 2 2 2 2 2 2 2" xfId="34592"/>
    <cellStyle name="40% - Accent1 4 2 2 2 2 2 2 2 2" xfId="34593"/>
    <cellStyle name="40% - Accent1 4 2 2 2 2 2 2 2 3" xfId="34594"/>
    <cellStyle name="40% - Accent1 4 2 2 2 2 2 2 3" xfId="34595"/>
    <cellStyle name="40% - Accent1 4 2 2 2 2 2 2 3 2" xfId="34596"/>
    <cellStyle name="40% - Accent1 4 2 2 2 2 2 2 3 3" xfId="34597"/>
    <cellStyle name="40% - Accent1 4 2 2 2 2 2 2 4" xfId="34598"/>
    <cellStyle name="40% - Accent1 4 2 2 2 2 2 2 4 2" xfId="34599"/>
    <cellStyle name="40% - Accent1 4 2 2 2 2 2 2 5" xfId="34600"/>
    <cellStyle name="40% - Accent1 4 2 2 2 2 2 2 6" xfId="34601"/>
    <cellStyle name="40% - Accent1 4 2 2 2 2 2 3" xfId="34602"/>
    <cellStyle name="40% - Accent1 4 2 2 2 2 2 3 2" xfId="34603"/>
    <cellStyle name="40% - Accent1 4 2 2 2 2 2 3 2 2" xfId="34604"/>
    <cellStyle name="40% - Accent1 4 2 2 2 2 2 3 2 3" xfId="34605"/>
    <cellStyle name="40% - Accent1 4 2 2 2 2 2 3 3" xfId="34606"/>
    <cellStyle name="40% - Accent1 4 2 2 2 2 2 3 3 2" xfId="34607"/>
    <cellStyle name="40% - Accent1 4 2 2 2 2 2 3 3 3" xfId="34608"/>
    <cellStyle name="40% - Accent1 4 2 2 2 2 2 3 4" xfId="34609"/>
    <cellStyle name="40% - Accent1 4 2 2 2 2 2 3 4 2" xfId="34610"/>
    <cellStyle name="40% - Accent1 4 2 2 2 2 2 3 5" xfId="34611"/>
    <cellStyle name="40% - Accent1 4 2 2 2 2 2 3 6" xfId="34612"/>
    <cellStyle name="40% - Accent1 4 2 2 2 2 2 4" xfId="34613"/>
    <cellStyle name="40% - Accent1 4 2 2 2 2 2 4 2" xfId="34614"/>
    <cellStyle name="40% - Accent1 4 2 2 2 2 2 4 2 2" xfId="34615"/>
    <cellStyle name="40% - Accent1 4 2 2 2 2 2 4 2 3" xfId="34616"/>
    <cellStyle name="40% - Accent1 4 2 2 2 2 2 4 3" xfId="34617"/>
    <cellStyle name="40% - Accent1 4 2 2 2 2 2 4 3 2" xfId="34618"/>
    <cellStyle name="40% - Accent1 4 2 2 2 2 2 4 4" xfId="34619"/>
    <cellStyle name="40% - Accent1 4 2 2 2 2 2 4 5" xfId="34620"/>
    <cellStyle name="40% - Accent1 4 2 2 2 2 2 5" xfId="34621"/>
    <cellStyle name="40% - Accent1 4 2 2 2 2 2 5 2" xfId="34622"/>
    <cellStyle name="40% - Accent1 4 2 2 2 2 2 5 3" xfId="34623"/>
    <cellStyle name="40% - Accent1 4 2 2 2 2 2 6" xfId="34624"/>
    <cellStyle name="40% - Accent1 4 2 2 2 2 2 6 2" xfId="34625"/>
    <cellStyle name="40% - Accent1 4 2 2 2 2 2 6 3" xfId="34626"/>
    <cellStyle name="40% - Accent1 4 2 2 2 2 2 7" xfId="34627"/>
    <cellStyle name="40% - Accent1 4 2 2 2 2 2 7 2" xfId="34628"/>
    <cellStyle name="40% - Accent1 4 2 2 2 2 2 8" xfId="34629"/>
    <cellStyle name="40% - Accent1 4 2 2 2 2 2 9" xfId="34630"/>
    <cellStyle name="40% - Accent1 4 2 2 2 2 3" xfId="34631"/>
    <cellStyle name="40% - Accent1 4 2 2 2 2 3 2" xfId="34632"/>
    <cellStyle name="40% - Accent1 4 2 2 2 2 3 2 2" xfId="34633"/>
    <cellStyle name="40% - Accent1 4 2 2 2 2 3 2 3" xfId="34634"/>
    <cellStyle name="40% - Accent1 4 2 2 2 2 3 3" xfId="34635"/>
    <cellStyle name="40% - Accent1 4 2 2 2 2 3 3 2" xfId="34636"/>
    <cellStyle name="40% - Accent1 4 2 2 2 2 3 3 3" xfId="34637"/>
    <cellStyle name="40% - Accent1 4 2 2 2 2 3 4" xfId="34638"/>
    <cellStyle name="40% - Accent1 4 2 2 2 2 3 4 2" xfId="34639"/>
    <cellStyle name="40% - Accent1 4 2 2 2 2 3 5" xfId="34640"/>
    <cellStyle name="40% - Accent1 4 2 2 2 2 3 6" xfId="34641"/>
    <cellStyle name="40% - Accent1 4 2 2 2 2 4" xfId="34642"/>
    <cellStyle name="40% - Accent1 4 2 2 2 2 4 2" xfId="34643"/>
    <cellStyle name="40% - Accent1 4 2 2 2 2 4 2 2" xfId="34644"/>
    <cellStyle name="40% - Accent1 4 2 2 2 2 4 2 3" xfId="34645"/>
    <cellStyle name="40% - Accent1 4 2 2 2 2 4 3" xfId="34646"/>
    <cellStyle name="40% - Accent1 4 2 2 2 2 4 3 2" xfId="34647"/>
    <cellStyle name="40% - Accent1 4 2 2 2 2 4 3 3" xfId="34648"/>
    <cellStyle name="40% - Accent1 4 2 2 2 2 4 4" xfId="34649"/>
    <cellStyle name="40% - Accent1 4 2 2 2 2 4 4 2" xfId="34650"/>
    <cellStyle name="40% - Accent1 4 2 2 2 2 4 5" xfId="34651"/>
    <cellStyle name="40% - Accent1 4 2 2 2 2 4 6" xfId="34652"/>
    <cellStyle name="40% - Accent1 4 2 2 2 2 5" xfId="34653"/>
    <cellStyle name="40% - Accent1 4 2 2 2 2 5 2" xfId="34654"/>
    <cellStyle name="40% - Accent1 4 2 2 2 2 5 2 2" xfId="34655"/>
    <cellStyle name="40% - Accent1 4 2 2 2 2 5 2 3" xfId="34656"/>
    <cellStyle name="40% - Accent1 4 2 2 2 2 5 3" xfId="34657"/>
    <cellStyle name="40% - Accent1 4 2 2 2 2 5 3 2" xfId="34658"/>
    <cellStyle name="40% - Accent1 4 2 2 2 2 5 4" xfId="34659"/>
    <cellStyle name="40% - Accent1 4 2 2 2 2 5 5" xfId="34660"/>
    <cellStyle name="40% - Accent1 4 2 2 2 2 6" xfId="34661"/>
    <cellStyle name="40% - Accent1 4 2 2 2 2 6 2" xfId="34662"/>
    <cellStyle name="40% - Accent1 4 2 2 2 2 6 3" xfId="34663"/>
    <cellStyle name="40% - Accent1 4 2 2 2 2 7" xfId="34664"/>
    <cellStyle name="40% - Accent1 4 2 2 2 2 7 2" xfId="34665"/>
    <cellStyle name="40% - Accent1 4 2 2 2 2 7 3" xfId="34666"/>
    <cellStyle name="40% - Accent1 4 2 2 2 2 8" xfId="34667"/>
    <cellStyle name="40% - Accent1 4 2 2 2 2 8 2" xfId="34668"/>
    <cellStyle name="40% - Accent1 4 2 2 2 2 9" xfId="34669"/>
    <cellStyle name="40% - Accent1 4 2 2 2 2_SCH J-3" xfId="3297"/>
    <cellStyle name="40% - Accent1 4 2 2 2 3" xfId="3298"/>
    <cellStyle name="40% - Accent1 4 2 2 2 3 2" xfId="34670"/>
    <cellStyle name="40% - Accent1 4 2 2 2 3 2 2" xfId="34671"/>
    <cellStyle name="40% - Accent1 4 2 2 2 3 2 2 2" xfId="34672"/>
    <cellStyle name="40% - Accent1 4 2 2 2 3 2 2 3" xfId="34673"/>
    <cellStyle name="40% - Accent1 4 2 2 2 3 2 3" xfId="34674"/>
    <cellStyle name="40% - Accent1 4 2 2 2 3 2 3 2" xfId="34675"/>
    <cellStyle name="40% - Accent1 4 2 2 2 3 2 3 3" xfId="34676"/>
    <cellStyle name="40% - Accent1 4 2 2 2 3 2 4" xfId="34677"/>
    <cellStyle name="40% - Accent1 4 2 2 2 3 2 4 2" xfId="34678"/>
    <cellStyle name="40% - Accent1 4 2 2 2 3 2 5" xfId="34679"/>
    <cellStyle name="40% - Accent1 4 2 2 2 3 2 6" xfId="34680"/>
    <cellStyle name="40% - Accent1 4 2 2 2 3 3" xfId="34681"/>
    <cellStyle name="40% - Accent1 4 2 2 2 3 3 2" xfId="34682"/>
    <cellStyle name="40% - Accent1 4 2 2 2 3 3 2 2" xfId="34683"/>
    <cellStyle name="40% - Accent1 4 2 2 2 3 3 2 3" xfId="34684"/>
    <cellStyle name="40% - Accent1 4 2 2 2 3 3 3" xfId="34685"/>
    <cellStyle name="40% - Accent1 4 2 2 2 3 3 3 2" xfId="34686"/>
    <cellStyle name="40% - Accent1 4 2 2 2 3 3 3 3" xfId="34687"/>
    <cellStyle name="40% - Accent1 4 2 2 2 3 3 4" xfId="34688"/>
    <cellStyle name="40% - Accent1 4 2 2 2 3 3 4 2" xfId="34689"/>
    <cellStyle name="40% - Accent1 4 2 2 2 3 3 5" xfId="34690"/>
    <cellStyle name="40% - Accent1 4 2 2 2 3 3 6" xfId="34691"/>
    <cellStyle name="40% - Accent1 4 2 2 2 3 4" xfId="34692"/>
    <cellStyle name="40% - Accent1 4 2 2 2 3 4 2" xfId="34693"/>
    <cellStyle name="40% - Accent1 4 2 2 2 3 4 2 2" xfId="34694"/>
    <cellStyle name="40% - Accent1 4 2 2 2 3 4 2 3" xfId="34695"/>
    <cellStyle name="40% - Accent1 4 2 2 2 3 4 3" xfId="34696"/>
    <cellStyle name="40% - Accent1 4 2 2 2 3 4 3 2" xfId="34697"/>
    <cellStyle name="40% - Accent1 4 2 2 2 3 4 4" xfId="34698"/>
    <cellStyle name="40% - Accent1 4 2 2 2 3 4 5" xfId="34699"/>
    <cellStyle name="40% - Accent1 4 2 2 2 3 5" xfId="34700"/>
    <cellStyle name="40% - Accent1 4 2 2 2 3 5 2" xfId="34701"/>
    <cellStyle name="40% - Accent1 4 2 2 2 3 5 3" xfId="34702"/>
    <cellStyle name="40% - Accent1 4 2 2 2 3 6" xfId="34703"/>
    <cellStyle name="40% - Accent1 4 2 2 2 3 6 2" xfId="34704"/>
    <cellStyle name="40% - Accent1 4 2 2 2 3 6 3" xfId="34705"/>
    <cellStyle name="40% - Accent1 4 2 2 2 3 7" xfId="34706"/>
    <cellStyle name="40% - Accent1 4 2 2 2 3 7 2" xfId="34707"/>
    <cellStyle name="40% - Accent1 4 2 2 2 3 8" xfId="34708"/>
    <cellStyle name="40% - Accent1 4 2 2 2 3 9" xfId="34709"/>
    <cellStyle name="40% - Accent1 4 2 2 2 4" xfId="34710"/>
    <cellStyle name="40% - Accent1 4 2 2 2 4 2" xfId="34711"/>
    <cellStyle name="40% - Accent1 4 2 2 2 4 2 2" xfId="34712"/>
    <cellStyle name="40% - Accent1 4 2 2 2 4 2 2 2" xfId="34713"/>
    <cellStyle name="40% - Accent1 4 2 2 2 4 2 2 3" xfId="34714"/>
    <cellStyle name="40% - Accent1 4 2 2 2 4 2 3" xfId="34715"/>
    <cellStyle name="40% - Accent1 4 2 2 2 4 2 3 2" xfId="34716"/>
    <cellStyle name="40% - Accent1 4 2 2 2 4 2 3 3" xfId="34717"/>
    <cellStyle name="40% - Accent1 4 2 2 2 4 2 4" xfId="34718"/>
    <cellStyle name="40% - Accent1 4 2 2 2 4 2 4 2" xfId="34719"/>
    <cellStyle name="40% - Accent1 4 2 2 2 4 2 5" xfId="34720"/>
    <cellStyle name="40% - Accent1 4 2 2 2 4 2 6" xfId="34721"/>
    <cellStyle name="40% - Accent1 4 2 2 2 4 3" xfId="34722"/>
    <cellStyle name="40% - Accent1 4 2 2 2 4 3 2" xfId="34723"/>
    <cellStyle name="40% - Accent1 4 2 2 2 4 3 2 2" xfId="34724"/>
    <cellStyle name="40% - Accent1 4 2 2 2 4 3 2 3" xfId="34725"/>
    <cellStyle name="40% - Accent1 4 2 2 2 4 3 3" xfId="34726"/>
    <cellStyle name="40% - Accent1 4 2 2 2 4 3 3 2" xfId="34727"/>
    <cellStyle name="40% - Accent1 4 2 2 2 4 3 3 3" xfId="34728"/>
    <cellStyle name="40% - Accent1 4 2 2 2 4 3 4" xfId="34729"/>
    <cellStyle name="40% - Accent1 4 2 2 2 4 3 4 2" xfId="34730"/>
    <cellStyle name="40% - Accent1 4 2 2 2 4 3 5" xfId="34731"/>
    <cellStyle name="40% - Accent1 4 2 2 2 4 3 6" xfId="34732"/>
    <cellStyle name="40% - Accent1 4 2 2 2 4 4" xfId="34733"/>
    <cellStyle name="40% - Accent1 4 2 2 2 4 4 2" xfId="34734"/>
    <cellStyle name="40% - Accent1 4 2 2 2 4 4 2 2" xfId="34735"/>
    <cellStyle name="40% - Accent1 4 2 2 2 4 4 2 3" xfId="34736"/>
    <cellStyle name="40% - Accent1 4 2 2 2 4 4 3" xfId="34737"/>
    <cellStyle name="40% - Accent1 4 2 2 2 4 4 3 2" xfId="34738"/>
    <cellStyle name="40% - Accent1 4 2 2 2 4 4 4" xfId="34739"/>
    <cellStyle name="40% - Accent1 4 2 2 2 4 4 5" xfId="34740"/>
    <cellStyle name="40% - Accent1 4 2 2 2 4 5" xfId="34741"/>
    <cellStyle name="40% - Accent1 4 2 2 2 4 5 2" xfId="34742"/>
    <cellStyle name="40% - Accent1 4 2 2 2 4 5 3" xfId="34743"/>
    <cellStyle name="40% - Accent1 4 2 2 2 4 6" xfId="34744"/>
    <cellStyle name="40% - Accent1 4 2 2 2 4 6 2" xfId="34745"/>
    <cellStyle name="40% - Accent1 4 2 2 2 4 6 3" xfId="34746"/>
    <cellStyle name="40% - Accent1 4 2 2 2 4 7" xfId="34747"/>
    <cellStyle name="40% - Accent1 4 2 2 2 4 7 2" xfId="34748"/>
    <cellStyle name="40% - Accent1 4 2 2 2 4 8" xfId="34749"/>
    <cellStyle name="40% - Accent1 4 2 2 2 4 9" xfId="34750"/>
    <cellStyle name="40% - Accent1 4 2 2 2 5" xfId="34751"/>
    <cellStyle name="40% - Accent1 4 2 2 2 5 2" xfId="34752"/>
    <cellStyle name="40% - Accent1 4 2 2 2 5 2 2" xfId="34753"/>
    <cellStyle name="40% - Accent1 4 2 2 2 5 2 3" xfId="34754"/>
    <cellStyle name="40% - Accent1 4 2 2 2 5 3" xfId="34755"/>
    <cellStyle name="40% - Accent1 4 2 2 2 5 3 2" xfId="34756"/>
    <cellStyle name="40% - Accent1 4 2 2 2 5 3 3" xfId="34757"/>
    <cellStyle name="40% - Accent1 4 2 2 2 5 4" xfId="34758"/>
    <cellStyle name="40% - Accent1 4 2 2 2 5 4 2" xfId="34759"/>
    <cellStyle name="40% - Accent1 4 2 2 2 5 5" xfId="34760"/>
    <cellStyle name="40% - Accent1 4 2 2 2 5 6" xfId="34761"/>
    <cellStyle name="40% - Accent1 4 2 2 2 6" xfId="34762"/>
    <cellStyle name="40% - Accent1 4 2 2 2 6 2" xfId="34763"/>
    <cellStyle name="40% - Accent1 4 2 2 2 6 2 2" xfId="34764"/>
    <cellStyle name="40% - Accent1 4 2 2 2 6 2 3" xfId="34765"/>
    <cellStyle name="40% - Accent1 4 2 2 2 6 3" xfId="34766"/>
    <cellStyle name="40% - Accent1 4 2 2 2 6 3 2" xfId="34767"/>
    <cellStyle name="40% - Accent1 4 2 2 2 6 3 3" xfId="34768"/>
    <cellStyle name="40% - Accent1 4 2 2 2 6 4" xfId="34769"/>
    <cellStyle name="40% - Accent1 4 2 2 2 6 4 2" xfId="34770"/>
    <cellStyle name="40% - Accent1 4 2 2 2 6 5" xfId="34771"/>
    <cellStyle name="40% - Accent1 4 2 2 2 6 6" xfId="34772"/>
    <cellStyle name="40% - Accent1 4 2 2 2 7" xfId="34773"/>
    <cellStyle name="40% - Accent1 4 2 2 2 7 2" xfId="34774"/>
    <cellStyle name="40% - Accent1 4 2 2 2 7 2 2" xfId="34775"/>
    <cellStyle name="40% - Accent1 4 2 2 2 7 2 3" xfId="34776"/>
    <cellStyle name="40% - Accent1 4 2 2 2 7 3" xfId="34777"/>
    <cellStyle name="40% - Accent1 4 2 2 2 7 3 2" xfId="34778"/>
    <cellStyle name="40% - Accent1 4 2 2 2 7 4" xfId="34779"/>
    <cellStyle name="40% - Accent1 4 2 2 2 7 5" xfId="34780"/>
    <cellStyle name="40% - Accent1 4 2 2 2 8" xfId="34781"/>
    <cellStyle name="40% - Accent1 4 2 2 2 8 2" xfId="34782"/>
    <cellStyle name="40% - Accent1 4 2 2 2 8 3" xfId="34783"/>
    <cellStyle name="40% - Accent1 4 2 2 2 9" xfId="34784"/>
    <cellStyle name="40% - Accent1 4 2 2 2 9 2" xfId="34785"/>
    <cellStyle name="40% - Accent1 4 2 2 2 9 3" xfId="34786"/>
    <cellStyle name="40% - Accent1 4 2 2 2_SCH J-3" xfId="3299"/>
    <cellStyle name="40% - Accent1 4 2 2 3" xfId="3300"/>
    <cellStyle name="40% - Accent1 4 2 2 3 10" xfId="34787"/>
    <cellStyle name="40% - Accent1 4 2 2 3 2" xfId="3301"/>
    <cellStyle name="40% - Accent1 4 2 2 3 2 2" xfId="34788"/>
    <cellStyle name="40% - Accent1 4 2 2 3 2 2 2" xfId="34789"/>
    <cellStyle name="40% - Accent1 4 2 2 3 2 2 2 2" xfId="34790"/>
    <cellStyle name="40% - Accent1 4 2 2 3 2 2 2 3" xfId="34791"/>
    <cellStyle name="40% - Accent1 4 2 2 3 2 2 3" xfId="34792"/>
    <cellStyle name="40% - Accent1 4 2 2 3 2 2 3 2" xfId="34793"/>
    <cellStyle name="40% - Accent1 4 2 2 3 2 2 3 3" xfId="34794"/>
    <cellStyle name="40% - Accent1 4 2 2 3 2 2 4" xfId="34795"/>
    <cellStyle name="40% - Accent1 4 2 2 3 2 2 4 2" xfId="34796"/>
    <cellStyle name="40% - Accent1 4 2 2 3 2 2 5" xfId="34797"/>
    <cellStyle name="40% - Accent1 4 2 2 3 2 2 6" xfId="34798"/>
    <cellStyle name="40% - Accent1 4 2 2 3 2 3" xfId="34799"/>
    <cellStyle name="40% - Accent1 4 2 2 3 2 3 2" xfId="34800"/>
    <cellStyle name="40% - Accent1 4 2 2 3 2 3 2 2" xfId="34801"/>
    <cellStyle name="40% - Accent1 4 2 2 3 2 3 2 3" xfId="34802"/>
    <cellStyle name="40% - Accent1 4 2 2 3 2 3 3" xfId="34803"/>
    <cellStyle name="40% - Accent1 4 2 2 3 2 3 3 2" xfId="34804"/>
    <cellStyle name="40% - Accent1 4 2 2 3 2 3 3 3" xfId="34805"/>
    <cellStyle name="40% - Accent1 4 2 2 3 2 3 4" xfId="34806"/>
    <cellStyle name="40% - Accent1 4 2 2 3 2 3 4 2" xfId="34807"/>
    <cellStyle name="40% - Accent1 4 2 2 3 2 3 5" xfId="34808"/>
    <cellStyle name="40% - Accent1 4 2 2 3 2 3 6" xfId="34809"/>
    <cellStyle name="40% - Accent1 4 2 2 3 2 4" xfId="34810"/>
    <cellStyle name="40% - Accent1 4 2 2 3 2 4 2" xfId="34811"/>
    <cellStyle name="40% - Accent1 4 2 2 3 2 4 2 2" xfId="34812"/>
    <cellStyle name="40% - Accent1 4 2 2 3 2 4 2 3" xfId="34813"/>
    <cellStyle name="40% - Accent1 4 2 2 3 2 4 3" xfId="34814"/>
    <cellStyle name="40% - Accent1 4 2 2 3 2 4 3 2" xfId="34815"/>
    <cellStyle name="40% - Accent1 4 2 2 3 2 4 4" xfId="34816"/>
    <cellStyle name="40% - Accent1 4 2 2 3 2 4 5" xfId="34817"/>
    <cellStyle name="40% - Accent1 4 2 2 3 2 5" xfId="34818"/>
    <cellStyle name="40% - Accent1 4 2 2 3 2 5 2" xfId="34819"/>
    <cellStyle name="40% - Accent1 4 2 2 3 2 5 3" xfId="34820"/>
    <cellStyle name="40% - Accent1 4 2 2 3 2 6" xfId="34821"/>
    <cellStyle name="40% - Accent1 4 2 2 3 2 6 2" xfId="34822"/>
    <cellStyle name="40% - Accent1 4 2 2 3 2 6 3" xfId="34823"/>
    <cellStyle name="40% - Accent1 4 2 2 3 2 7" xfId="34824"/>
    <cellStyle name="40% - Accent1 4 2 2 3 2 7 2" xfId="34825"/>
    <cellStyle name="40% - Accent1 4 2 2 3 2 8" xfId="34826"/>
    <cellStyle name="40% - Accent1 4 2 2 3 2 9" xfId="34827"/>
    <cellStyle name="40% - Accent1 4 2 2 3 3" xfId="34828"/>
    <cellStyle name="40% - Accent1 4 2 2 3 3 2" xfId="34829"/>
    <cellStyle name="40% - Accent1 4 2 2 3 3 2 2" xfId="34830"/>
    <cellStyle name="40% - Accent1 4 2 2 3 3 2 3" xfId="34831"/>
    <cellStyle name="40% - Accent1 4 2 2 3 3 3" xfId="34832"/>
    <cellStyle name="40% - Accent1 4 2 2 3 3 3 2" xfId="34833"/>
    <cellStyle name="40% - Accent1 4 2 2 3 3 3 3" xfId="34834"/>
    <cellStyle name="40% - Accent1 4 2 2 3 3 4" xfId="34835"/>
    <cellStyle name="40% - Accent1 4 2 2 3 3 4 2" xfId="34836"/>
    <cellStyle name="40% - Accent1 4 2 2 3 3 5" xfId="34837"/>
    <cellStyle name="40% - Accent1 4 2 2 3 3 6" xfId="34838"/>
    <cellStyle name="40% - Accent1 4 2 2 3 4" xfId="34839"/>
    <cellStyle name="40% - Accent1 4 2 2 3 4 2" xfId="34840"/>
    <cellStyle name="40% - Accent1 4 2 2 3 4 2 2" xfId="34841"/>
    <cellStyle name="40% - Accent1 4 2 2 3 4 2 3" xfId="34842"/>
    <cellStyle name="40% - Accent1 4 2 2 3 4 3" xfId="34843"/>
    <cellStyle name="40% - Accent1 4 2 2 3 4 3 2" xfId="34844"/>
    <cellStyle name="40% - Accent1 4 2 2 3 4 3 3" xfId="34845"/>
    <cellStyle name="40% - Accent1 4 2 2 3 4 4" xfId="34846"/>
    <cellStyle name="40% - Accent1 4 2 2 3 4 4 2" xfId="34847"/>
    <cellStyle name="40% - Accent1 4 2 2 3 4 5" xfId="34848"/>
    <cellStyle name="40% - Accent1 4 2 2 3 4 6" xfId="34849"/>
    <cellStyle name="40% - Accent1 4 2 2 3 5" xfId="34850"/>
    <cellStyle name="40% - Accent1 4 2 2 3 5 2" xfId="34851"/>
    <cellStyle name="40% - Accent1 4 2 2 3 5 2 2" xfId="34852"/>
    <cellStyle name="40% - Accent1 4 2 2 3 5 2 3" xfId="34853"/>
    <cellStyle name="40% - Accent1 4 2 2 3 5 3" xfId="34854"/>
    <cellStyle name="40% - Accent1 4 2 2 3 5 3 2" xfId="34855"/>
    <cellStyle name="40% - Accent1 4 2 2 3 5 4" xfId="34856"/>
    <cellStyle name="40% - Accent1 4 2 2 3 5 5" xfId="34857"/>
    <cellStyle name="40% - Accent1 4 2 2 3 6" xfId="34858"/>
    <cellStyle name="40% - Accent1 4 2 2 3 6 2" xfId="34859"/>
    <cellStyle name="40% - Accent1 4 2 2 3 6 3" xfId="34860"/>
    <cellStyle name="40% - Accent1 4 2 2 3 7" xfId="34861"/>
    <cellStyle name="40% - Accent1 4 2 2 3 7 2" xfId="34862"/>
    <cellStyle name="40% - Accent1 4 2 2 3 7 3" xfId="34863"/>
    <cellStyle name="40% - Accent1 4 2 2 3 8" xfId="34864"/>
    <cellStyle name="40% - Accent1 4 2 2 3 8 2" xfId="34865"/>
    <cellStyle name="40% - Accent1 4 2 2 3 9" xfId="34866"/>
    <cellStyle name="40% - Accent1 4 2 2 3_SCH J-3" xfId="3302"/>
    <cellStyle name="40% - Accent1 4 2 2 4" xfId="3303"/>
    <cellStyle name="40% - Accent1 4 2 2 4 2" xfId="34867"/>
    <cellStyle name="40% - Accent1 4 2 2 4 2 2" xfId="34868"/>
    <cellStyle name="40% - Accent1 4 2 2 4 2 2 2" xfId="34869"/>
    <cellStyle name="40% - Accent1 4 2 2 4 2 2 3" xfId="34870"/>
    <cellStyle name="40% - Accent1 4 2 2 4 2 3" xfId="34871"/>
    <cellStyle name="40% - Accent1 4 2 2 4 2 3 2" xfId="34872"/>
    <cellStyle name="40% - Accent1 4 2 2 4 2 3 3" xfId="34873"/>
    <cellStyle name="40% - Accent1 4 2 2 4 2 4" xfId="34874"/>
    <cellStyle name="40% - Accent1 4 2 2 4 2 4 2" xfId="34875"/>
    <cellStyle name="40% - Accent1 4 2 2 4 2 5" xfId="34876"/>
    <cellStyle name="40% - Accent1 4 2 2 4 2 6" xfId="34877"/>
    <cellStyle name="40% - Accent1 4 2 2 4 3" xfId="34878"/>
    <cellStyle name="40% - Accent1 4 2 2 4 3 2" xfId="34879"/>
    <cellStyle name="40% - Accent1 4 2 2 4 3 2 2" xfId="34880"/>
    <cellStyle name="40% - Accent1 4 2 2 4 3 2 3" xfId="34881"/>
    <cellStyle name="40% - Accent1 4 2 2 4 3 3" xfId="34882"/>
    <cellStyle name="40% - Accent1 4 2 2 4 3 3 2" xfId="34883"/>
    <cellStyle name="40% - Accent1 4 2 2 4 3 3 3" xfId="34884"/>
    <cellStyle name="40% - Accent1 4 2 2 4 3 4" xfId="34885"/>
    <cellStyle name="40% - Accent1 4 2 2 4 3 4 2" xfId="34886"/>
    <cellStyle name="40% - Accent1 4 2 2 4 3 5" xfId="34887"/>
    <cellStyle name="40% - Accent1 4 2 2 4 3 6" xfId="34888"/>
    <cellStyle name="40% - Accent1 4 2 2 4 4" xfId="34889"/>
    <cellStyle name="40% - Accent1 4 2 2 4 4 2" xfId="34890"/>
    <cellStyle name="40% - Accent1 4 2 2 4 4 2 2" xfId="34891"/>
    <cellStyle name="40% - Accent1 4 2 2 4 4 2 3" xfId="34892"/>
    <cellStyle name="40% - Accent1 4 2 2 4 4 3" xfId="34893"/>
    <cellStyle name="40% - Accent1 4 2 2 4 4 3 2" xfId="34894"/>
    <cellStyle name="40% - Accent1 4 2 2 4 4 4" xfId="34895"/>
    <cellStyle name="40% - Accent1 4 2 2 4 4 5" xfId="34896"/>
    <cellStyle name="40% - Accent1 4 2 2 4 5" xfId="34897"/>
    <cellStyle name="40% - Accent1 4 2 2 4 5 2" xfId="34898"/>
    <cellStyle name="40% - Accent1 4 2 2 4 5 3" xfId="34899"/>
    <cellStyle name="40% - Accent1 4 2 2 4 6" xfId="34900"/>
    <cellStyle name="40% - Accent1 4 2 2 4 6 2" xfId="34901"/>
    <cellStyle name="40% - Accent1 4 2 2 4 6 3" xfId="34902"/>
    <cellStyle name="40% - Accent1 4 2 2 4 7" xfId="34903"/>
    <cellStyle name="40% - Accent1 4 2 2 4 7 2" xfId="34904"/>
    <cellStyle name="40% - Accent1 4 2 2 4 8" xfId="34905"/>
    <cellStyle name="40% - Accent1 4 2 2 4 9" xfId="34906"/>
    <cellStyle name="40% - Accent1 4 2 2 5" xfId="34907"/>
    <cellStyle name="40% - Accent1 4 2 2 5 2" xfId="34908"/>
    <cellStyle name="40% - Accent1 4 2 2 5 2 2" xfId="34909"/>
    <cellStyle name="40% - Accent1 4 2 2 5 2 2 2" xfId="34910"/>
    <cellStyle name="40% - Accent1 4 2 2 5 2 2 3" xfId="34911"/>
    <cellStyle name="40% - Accent1 4 2 2 5 2 3" xfId="34912"/>
    <cellStyle name="40% - Accent1 4 2 2 5 2 3 2" xfId="34913"/>
    <cellStyle name="40% - Accent1 4 2 2 5 2 3 3" xfId="34914"/>
    <cellStyle name="40% - Accent1 4 2 2 5 2 4" xfId="34915"/>
    <cellStyle name="40% - Accent1 4 2 2 5 2 4 2" xfId="34916"/>
    <cellStyle name="40% - Accent1 4 2 2 5 2 5" xfId="34917"/>
    <cellStyle name="40% - Accent1 4 2 2 5 2 6" xfId="34918"/>
    <cellStyle name="40% - Accent1 4 2 2 5 3" xfId="34919"/>
    <cellStyle name="40% - Accent1 4 2 2 5 3 2" xfId="34920"/>
    <cellStyle name="40% - Accent1 4 2 2 5 3 2 2" xfId="34921"/>
    <cellStyle name="40% - Accent1 4 2 2 5 3 2 3" xfId="34922"/>
    <cellStyle name="40% - Accent1 4 2 2 5 3 3" xfId="34923"/>
    <cellStyle name="40% - Accent1 4 2 2 5 3 3 2" xfId="34924"/>
    <cellStyle name="40% - Accent1 4 2 2 5 3 3 3" xfId="34925"/>
    <cellStyle name="40% - Accent1 4 2 2 5 3 4" xfId="34926"/>
    <cellStyle name="40% - Accent1 4 2 2 5 3 4 2" xfId="34927"/>
    <cellStyle name="40% - Accent1 4 2 2 5 3 5" xfId="34928"/>
    <cellStyle name="40% - Accent1 4 2 2 5 3 6" xfId="34929"/>
    <cellStyle name="40% - Accent1 4 2 2 5 4" xfId="34930"/>
    <cellStyle name="40% - Accent1 4 2 2 5 4 2" xfId="34931"/>
    <cellStyle name="40% - Accent1 4 2 2 5 4 2 2" xfId="34932"/>
    <cellStyle name="40% - Accent1 4 2 2 5 4 2 3" xfId="34933"/>
    <cellStyle name="40% - Accent1 4 2 2 5 4 3" xfId="34934"/>
    <cellStyle name="40% - Accent1 4 2 2 5 4 3 2" xfId="34935"/>
    <cellStyle name="40% - Accent1 4 2 2 5 4 4" xfId="34936"/>
    <cellStyle name="40% - Accent1 4 2 2 5 4 5" xfId="34937"/>
    <cellStyle name="40% - Accent1 4 2 2 5 5" xfId="34938"/>
    <cellStyle name="40% - Accent1 4 2 2 5 5 2" xfId="34939"/>
    <cellStyle name="40% - Accent1 4 2 2 5 5 3" xfId="34940"/>
    <cellStyle name="40% - Accent1 4 2 2 5 6" xfId="34941"/>
    <cellStyle name="40% - Accent1 4 2 2 5 6 2" xfId="34942"/>
    <cellStyle name="40% - Accent1 4 2 2 5 6 3" xfId="34943"/>
    <cellStyle name="40% - Accent1 4 2 2 5 7" xfId="34944"/>
    <cellStyle name="40% - Accent1 4 2 2 5 7 2" xfId="34945"/>
    <cellStyle name="40% - Accent1 4 2 2 5 8" xfId="34946"/>
    <cellStyle name="40% - Accent1 4 2 2 5 9" xfId="34947"/>
    <cellStyle name="40% - Accent1 4 2 2 6" xfId="34948"/>
    <cellStyle name="40% - Accent1 4 2 2 6 2" xfId="34949"/>
    <cellStyle name="40% - Accent1 4 2 2 6 2 2" xfId="34950"/>
    <cellStyle name="40% - Accent1 4 2 2 6 2 3" xfId="34951"/>
    <cellStyle name="40% - Accent1 4 2 2 6 3" xfId="34952"/>
    <cellStyle name="40% - Accent1 4 2 2 6 3 2" xfId="34953"/>
    <cellStyle name="40% - Accent1 4 2 2 6 3 3" xfId="34954"/>
    <cellStyle name="40% - Accent1 4 2 2 6 4" xfId="34955"/>
    <cellStyle name="40% - Accent1 4 2 2 6 4 2" xfId="34956"/>
    <cellStyle name="40% - Accent1 4 2 2 6 5" xfId="34957"/>
    <cellStyle name="40% - Accent1 4 2 2 6 6" xfId="34958"/>
    <cellStyle name="40% - Accent1 4 2 2 7" xfId="34959"/>
    <cellStyle name="40% - Accent1 4 2 2 7 2" xfId="34960"/>
    <cellStyle name="40% - Accent1 4 2 2 7 2 2" xfId="34961"/>
    <cellStyle name="40% - Accent1 4 2 2 7 2 3" xfId="34962"/>
    <cellStyle name="40% - Accent1 4 2 2 7 3" xfId="34963"/>
    <cellStyle name="40% - Accent1 4 2 2 7 3 2" xfId="34964"/>
    <cellStyle name="40% - Accent1 4 2 2 7 3 3" xfId="34965"/>
    <cellStyle name="40% - Accent1 4 2 2 7 4" xfId="34966"/>
    <cellStyle name="40% - Accent1 4 2 2 7 4 2" xfId="34967"/>
    <cellStyle name="40% - Accent1 4 2 2 7 5" xfId="34968"/>
    <cellStyle name="40% - Accent1 4 2 2 7 6" xfId="34969"/>
    <cellStyle name="40% - Accent1 4 2 2 8" xfId="34970"/>
    <cellStyle name="40% - Accent1 4 2 2 8 2" xfId="34971"/>
    <cellStyle name="40% - Accent1 4 2 2 8 2 2" xfId="34972"/>
    <cellStyle name="40% - Accent1 4 2 2 8 2 3" xfId="34973"/>
    <cellStyle name="40% - Accent1 4 2 2 8 3" xfId="34974"/>
    <cellStyle name="40% - Accent1 4 2 2 8 3 2" xfId="34975"/>
    <cellStyle name="40% - Accent1 4 2 2 8 4" xfId="34976"/>
    <cellStyle name="40% - Accent1 4 2 2 8 5" xfId="34977"/>
    <cellStyle name="40% - Accent1 4 2 2 9" xfId="34978"/>
    <cellStyle name="40% - Accent1 4 2 2 9 2" xfId="34979"/>
    <cellStyle name="40% - Accent1 4 2 2 9 3" xfId="34980"/>
    <cellStyle name="40% - Accent1 4 2 2_SCH J-3" xfId="3304"/>
    <cellStyle name="40% - Accent1 4 2 3" xfId="3305"/>
    <cellStyle name="40% - Accent1 4 2 3 10" xfId="34981"/>
    <cellStyle name="40% - Accent1 4 2 3 10 2" xfId="34982"/>
    <cellStyle name="40% - Accent1 4 2 3 11" xfId="34983"/>
    <cellStyle name="40% - Accent1 4 2 3 12" xfId="34984"/>
    <cellStyle name="40% - Accent1 4 2 3 2" xfId="3306"/>
    <cellStyle name="40% - Accent1 4 2 3 2 10" xfId="34985"/>
    <cellStyle name="40% - Accent1 4 2 3 2 2" xfId="3307"/>
    <cellStyle name="40% - Accent1 4 2 3 2 2 2" xfId="34986"/>
    <cellStyle name="40% - Accent1 4 2 3 2 2 2 2" xfId="34987"/>
    <cellStyle name="40% - Accent1 4 2 3 2 2 2 2 2" xfId="34988"/>
    <cellStyle name="40% - Accent1 4 2 3 2 2 2 2 3" xfId="34989"/>
    <cellStyle name="40% - Accent1 4 2 3 2 2 2 3" xfId="34990"/>
    <cellStyle name="40% - Accent1 4 2 3 2 2 2 3 2" xfId="34991"/>
    <cellStyle name="40% - Accent1 4 2 3 2 2 2 3 3" xfId="34992"/>
    <cellStyle name="40% - Accent1 4 2 3 2 2 2 4" xfId="34993"/>
    <cellStyle name="40% - Accent1 4 2 3 2 2 2 4 2" xfId="34994"/>
    <cellStyle name="40% - Accent1 4 2 3 2 2 2 5" xfId="34995"/>
    <cellStyle name="40% - Accent1 4 2 3 2 2 2 6" xfId="34996"/>
    <cellStyle name="40% - Accent1 4 2 3 2 2 3" xfId="34997"/>
    <cellStyle name="40% - Accent1 4 2 3 2 2 3 2" xfId="34998"/>
    <cellStyle name="40% - Accent1 4 2 3 2 2 3 2 2" xfId="34999"/>
    <cellStyle name="40% - Accent1 4 2 3 2 2 3 2 3" xfId="35000"/>
    <cellStyle name="40% - Accent1 4 2 3 2 2 3 3" xfId="35001"/>
    <cellStyle name="40% - Accent1 4 2 3 2 2 3 3 2" xfId="35002"/>
    <cellStyle name="40% - Accent1 4 2 3 2 2 3 3 3" xfId="35003"/>
    <cellStyle name="40% - Accent1 4 2 3 2 2 3 4" xfId="35004"/>
    <cellStyle name="40% - Accent1 4 2 3 2 2 3 4 2" xfId="35005"/>
    <cellStyle name="40% - Accent1 4 2 3 2 2 3 5" xfId="35006"/>
    <cellStyle name="40% - Accent1 4 2 3 2 2 3 6" xfId="35007"/>
    <cellStyle name="40% - Accent1 4 2 3 2 2 4" xfId="35008"/>
    <cellStyle name="40% - Accent1 4 2 3 2 2 4 2" xfId="35009"/>
    <cellStyle name="40% - Accent1 4 2 3 2 2 4 2 2" xfId="35010"/>
    <cellStyle name="40% - Accent1 4 2 3 2 2 4 2 3" xfId="35011"/>
    <cellStyle name="40% - Accent1 4 2 3 2 2 4 3" xfId="35012"/>
    <cellStyle name="40% - Accent1 4 2 3 2 2 4 3 2" xfId="35013"/>
    <cellStyle name="40% - Accent1 4 2 3 2 2 4 4" xfId="35014"/>
    <cellStyle name="40% - Accent1 4 2 3 2 2 4 5" xfId="35015"/>
    <cellStyle name="40% - Accent1 4 2 3 2 2 5" xfId="35016"/>
    <cellStyle name="40% - Accent1 4 2 3 2 2 5 2" xfId="35017"/>
    <cellStyle name="40% - Accent1 4 2 3 2 2 5 3" xfId="35018"/>
    <cellStyle name="40% - Accent1 4 2 3 2 2 6" xfId="35019"/>
    <cellStyle name="40% - Accent1 4 2 3 2 2 6 2" xfId="35020"/>
    <cellStyle name="40% - Accent1 4 2 3 2 2 6 3" xfId="35021"/>
    <cellStyle name="40% - Accent1 4 2 3 2 2 7" xfId="35022"/>
    <cellStyle name="40% - Accent1 4 2 3 2 2 7 2" xfId="35023"/>
    <cellStyle name="40% - Accent1 4 2 3 2 2 8" xfId="35024"/>
    <cellStyle name="40% - Accent1 4 2 3 2 2 9" xfId="35025"/>
    <cellStyle name="40% - Accent1 4 2 3 2 3" xfId="35026"/>
    <cellStyle name="40% - Accent1 4 2 3 2 3 2" xfId="35027"/>
    <cellStyle name="40% - Accent1 4 2 3 2 3 2 2" xfId="35028"/>
    <cellStyle name="40% - Accent1 4 2 3 2 3 2 3" xfId="35029"/>
    <cellStyle name="40% - Accent1 4 2 3 2 3 3" xfId="35030"/>
    <cellStyle name="40% - Accent1 4 2 3 2 3 3 2" xfId="35031"/>
    <cellStyle name="40% - Accent1 4 2 3 2 3 3 3" xfId="35032"/>
    <cellStyle name="40% - Accent1 4 2 3 2 3 4" xfId="35033"/>
    <cellStyle name="40% - Accent1 4 2 3 2 3 4 2" xfId="35034"/>
    <cellStyle name="40% - Accent1 4 2 3 2 3 5" xfId="35035"/>
    <cellStyle name="40% - Accent1 4 2 3 2 3 6" xfId="35036"/>
    <cellStyle name="40% - Accent1 4 2 3 2 4" xfId="35037"/>
    <cellStyle name="40% - Accent1 4 2 3 2 4 2" xfId="35038"/>
    <cellStyle name="40% - Accent1 4 2 3 2 4 2 2" xfId="35039"/>
    <cellStyle name="40% - Accent1 4 2 3 2 4 2 3" xfId="35040"/>
    <cellStyle name="40% - Accent1 4 2 3 2 4 3" xfId="35041"/>
    <cellStyle name="40% - Accent1 4 2 3 2 4 3 2" xfId="35042"/>
    <cellStyle name="40% - Accent1 4 2 3 2 4 3 3" xfId="35043"/>
    <cellStyle name="40% - Accent1 4 2 3 2 4 4" xfId="35044"/>
    <cellStyle name="40% - Accent1 4 2 3 2 4 4 2" xfId="35045"/>
    <cellStyle name="40% - Accent1 4 2 3 2 4 5" xfId="35046"/>
    <cellStyle name="40% - Accent1 4 2 3 2 4 6" xfId="35047"/>
    <cellStyle name="40% - Accent1 4 2 3 2 5" xfId="35048"/>
    <cellStyle name="40% - Accent1 4 2 3 2 5 2" xfId="35049"/>
    <cellStyle name="40% - Accent1 4 2 3 2 5 2 2" xfId="35050"/>
    <cellStyle name="40% - Accent1 4 2 3 2 5 2 3" xfId="35051"/>
    <cellStyle name="40% - Accent1 4 2 3 2 5 3" xfId="35052"/>
    <cellStyle name="40% - Accent1 4 2 3 2 5 3 2" xfId="35053"/>
    <cellStyle name="40% - Accent1 4 2 3 2 5 4" xfId="35054"/>
    <cellStyle name="40% - Accent1 4 2 3 2 5 5" xfId="35055"/>
    <cellStyle name="40% - Accent1 4 2 3 2 6" xfId="35056"/>
    <cellStyle name="40% - Accent1 4 2 3 2 6 2" xfId="35057"/>
    <cellStyle name="40% - Accent1 4 2 3 2 6 3" xfId="35058"/>
    <cellStyle name="40% - Accent1 4 2 3 2 7" xfId="35059"/>
    <cellStyle name="40% - Accent1 4 2 3 2 7 2" xfId="35060"/>
    <cellStyle name="40% - Accent1 4 2 3 2 7 3" xfId="35061"/>
    <cellStyle name="40% - Accent1 4 2 3 2 8" xfId="35062"/>
    <cellStyle name="40% - Accent1 4 2 3 2 8 2" xfId="35063"/>
    <cellStyle name="40% - Accent1 4 2 3 2 9" xfId="35064"/>
    <cellStyle name="40% - Accent1 4 2 3 2_SCH J-3" xfId="3308"/>
    <cellStyle name="40% - Accent1 4 2 3 3" xfId="3309"/>
    <cellStyle name="40% - Accent1 4 2 3 3 2" xfId="35065"/>
    <cellStyle name="40% - Accent1 4 2 3 3 2 2" xfId="35066"/>
    <cellStyle name="40% - Accent1 4 2 3 3 2 2 2" xfId="35067"/>
    <cellStyle name="40% - Accent1 4 2 3 3 2 2 3" xfId="35068"/>
    <cellStyle name="40% - Accent1 4 2 3 3 2 3" xfId="35069"/>
    <cellStyle name="40% - Accent1 4 2 3 3 2 3 2" xfId="35070"/>
    <cellStyle name="40% - Accent1 4 2 3 3 2 3 3" xfId="35071"/>
    <cellStyle name="40% - Accent1 4 2 3 3 2 4" xfId="35072"/>
    <cellStyle name="40% - Accent1 4 2 3 3 2 4 2" xfId="35073"/>
    <cellStyle name="40% - Accent1 4 2 3 3 2 5" xfId="35074"/>
    <cellStyle name="40% - Accent1 4 2 3 3 2 6" xfId="35075"/>
    <cellStyle name="40% - Accent1 4 2 3 3 3" xfId="35076"/>
    <cellStyle name="40% - Accent1 4 2 3 3 3 2" xfId="35077"/>
    <cellStyle name="40% - Accent1 4 2 3 3 3 2 2" xfId="35078"/>
    <cellStyle name="40% - Accent1 4 2 3 3 3 2 3" xfId="35079"/>
    <cellStyle name="40% - Accent1 4 2 3 3 3 3" xfId="35080"/>
    <cellStyle name="40% - Accent1 4 2 3 3 3 3 2" xfId="35081"/>
    <cellStyle name="40% - Accent1 4 2 3 3 3 3 3" xfId="35082"/>
    <cellStyle name="40% - Accent1 4 2 3 3 3 4" xfId="35083"/>
    <cellStyle name="40% - Accent1 4 2 3 3 3 4 2" xfId="35084"/>
    <cellStyle name="40% - Accent1 4 2 3 3 3 5" xfId="35085"/>
    <cellStyle name="40% - Accent1 4 2 3 3 3 6" xfId="35086"/>
    <cellStyle name="40% - Accent1 4 2 3 3 4" xfId="35087"/>
    <cellStyle name="40% - Accent1 4 2 3 3 4 2" xfId="35088"/>
    <cellStyle name="40% - Accent1 4 2 3 3 4 2 2" xfId="35089"/>
    <cellStyle name="40% - Accent1 4 2 3 3 4 2 3" xfId="35090"/>
    <cellStyle name="40% - Accent1 4 2 3 3 4 3" xfId="35091"/>
    <cellStyle name="40% - Accent1 4 2 3 3 4 3 2" xfId="35092"/>
    <cellStyle name="40% - Accent1 4 2 3 3 4 4" xfId="35093"/>
    <cellStyle name="40% - Accent1 4 2 3 3 4 5" xfId="35094"/>
    <cellStyle name="40% - Accent1 4 2 3 3 5" xfId="35095"/>
    <cellStyle name="40% - Accent1 4 2 3 3 5 2" xfId="35096"/>
    <cellStyle name="40% - Accent1 4 2 3 3 5 3" xfId="35097"/>
    <cellStyle name="40% - Accent1 4 2 3 3 6" xfId="35098"/>
    <cellStyle name="40% - Accent1 4 2 3 3 6 2" xfId="35099"/>
    <cellStyle name="40% - Accent1 4 2 3 3 6 3" xfId="35100"/>
    <cellStyle name="40% - Accent1 4 2 3 3 7" xfId="35101"/>
    <cellStyle name="40% - Accent1 4 2 3 3 7 2" xfId="35102"/>
    <cellStyle name="40% - Accent1 4 2 3 3 8" xfId="35103"/>
    <cellStyle name="40% - Accent1 4 2 3 3 9" xfId="35104"/>
    <cellStyle name="40% - Accent1 4 2 3 4" xfId="35105"/>
    <cellStyle name="40% - Accent1 4 2 3 4 2" xfId="35106"/>
    <cellStyle name="40% - Accent1 4 2 3 4 2 2" xfId="35107"/>
    <cellStyle name="40% - Accent1 4 2 3 4 2 2 2" xfId="35108"/>
    <cellStyle name="40% - Accent1 4 2 3 4 2 2 3" xfId="35109"/>
    <cellStyle name="40% - Accent1 4 2 3 4 2 3" xfId="35110"/>
    <cellStyle name="40% - Accent1 4 2 3 4 2 3 2" xfId="35111"/>
    <cellStyle name="40% - Accent1 4 2 3 4 2 3 3" xfId="35112"/>
    <cellStyle name="40% - Accent1 4 2 3 4 2 4" xfId="35113"/>
    <cellStyle name="40% - Accent1 4 2 3 4 2 4 2" xfId="35114"/>
    <cellStyle name="40% - Accent1 4 2 3 4 2 5" xfId="35115"/>
    <cellStyle name="40% - Accent1 4 2 3 4 2 6" xfId="35116"/>
    <cellStyle name="40% - Accent1 4 2 3 4 3" xfId="35117"/>
    <cellStyle name="40% - Accent1 4 2 3 4 3 2" xfId="35118"/>
    <cellStyle name="40% - Accent1 4 2 3 4 3 2 2" xfId="35119"/>
    <cellStyle name="40% - Accent1 4 2 3 4 3 2 3" xfId="35120"/>
    <cellStyle name="40% - Accent1 4 2 3 4 3 3" xfId="35121"/>
    <cellStyle name="40% - Accent1 4 2 3 4 3 3 2" xfId="35122"/>
    <cellStyle name="40% - Accent1 4 2 3 4 3 3 3" xfId="35123"/>
    <cellStyle name="40% - Accent1 4 2 3 4 3 4" xfId="35124"/>
    <cellStyle name="40% - Accent1 4 2 3 4 3 4 2" xfId="35125"/>
    <cellStyle name="40% - Accent1 4 2 3 4 3 5" xfId="35126"/>
    <cellStyle name="40% - Accent1 4 2 3 4 3 6" xfId="35127"/>
    <cellStyle name="40% - Accent1 4 2 3 4 4" xfId="35128"/>
    <cellStyle name="40% - Accent1 4 2 3 4 4 2" xfId="35129"/>
    <cellStyle name="40% - Accent1 4 2 3 4 4 2 2" xfId="35130"/>
    <cellStyle name="40% - Accent1 4 2 3 4 4 2 3" xfId="35131"/>
    <cellStyle name="40% - Accent1 4 2 3 4 4 3" xfId="35132"/>
    <cellStyle name="40% - Accent1 4 2 3 4 4 3 2" xfId="35133"/>
    <cellStyle name="40% - Accent1 4 2 3 4 4 4" xfId="35134"/>
    <cellStyle name="40% - Accent1 4 2 3 4 4 5" xfId="35135"/>
    <cellStyle name="40% - Accent1 4 2 3 4 5" xfId="35136"/>
    <cellStyle name="40% - Accent1 4 2 3 4 5 2" xfId="35137"/>
    <cellStyle name="40% - Accent1 4 2 3 4 5 3" xfId="35138"/>
    <cellStyle name="40% - Accent1 4 2 3 4 6" xfId="35139"/>
    <cellStyle name="40% - Accent1 4 2 3 4 6 2" xfId="35140"/>
    <cellStyle name="40% - Accent1 4 2 3 4 6 3" xfId="35141"/>
    <cellStyle name="40% - Accent1 4 2 3 4 7" xfId="35142"/>
    <cellStyle name="40% - Accent1 4 2 3 4 7 2" xfId="35143"/>
    <cellStyle name="40% - Accent1 4 2 3 4 8" xfId="35144"/>
    <cellStyle name="40% - Accent1 4 2 3 4 9" xfId="35145"/>
    <cellStyle name="40% - Accent1 4 2 3 5" xfId="35146"/>
    <cellStyle name="40% - Accent1 4 2 3 5 2" xfId="35147"/>
    <cellStyle name="40% - Accent1 4 2 3 5 2 2" xfId="35148"/>
    <cellStyle name="40% - Accent1 4 2 3 5 2 3" xfId="35149"/>
    <cellStyle name="40% - Accent1 4 2 3 5 3" xfId="35150"/>
    <cellStyle name="40% - Accent1 4 2 3 5 3 2" xfId="35151"/>
    <cellStyle name="40% - Accent1 4 2 3 5 3 3" xfId="35152"/>
    <cellStyle name="40% - Accent1 4 2 3 5 4" xfId="35153"/>
    <cellStyle name="40% - Accent1 4 2 3 5 4 2" xfId="35154"/>
    <cellStyle name="40% - Accent1 4 2 3 5 5" xfId="35155"/>
    <cellStyle name="40% - Accent1 4 2 3 5 6" xfId="35156"/>
    <cellStyle name="40% - Accent1 4 2 3 6" xfId="35157"/>
    <cellStyle name="40% - Accent1 4 2 3 6 2" xfId="35158"/>
    <cellStyle name="40% - Accent1 4 2 3 6 2 2" xfId="35159"/>
    <cellStyle name="40% - Accent1 4 2 3 6 2 3" xfId="35160"/>
    <cellStyle name="40% - Accent1 4 2 3 6 3" xfId="35161"/>
    <cellStyle name="40% - Accent1 4 2 3 6 3 2" xfId="35162"/>
    <cellStyle name="40% - Accent1 4 2 3 6 3 3" xfId="35163"/>
    <cellStyle name="40% - Accent1 4 2 3 6 4" xfId="35164"/>
    <cellStyle name="40% - Accent1 4 2 3 6 4 2" xfId="35165"/>
    <cellStyle name="40% - Accent1 4 2 3 6 5" xfId="35166"/>
    <cellStyle name="40% - Accent1 4 2 3 6 6" xfId="35167"/>
    <cellStyle name="40% - Accent1 4 2 3 7" xfId="35168"/>
    <cellStyle name="40% - Accent1 4 2 3 7 2" xfId="35169"/>
    <cellStyle name="40% - Accent1 4 2 3 7 2 2" xfId="35170"/>
    <cellStyle name="40% - Accent1 4 2 3 7 2 3" xfId="35171"/>
    <cellStyle name="40% - Accent1 4 2 3 7 3" xfId="35172"/>
    <cellStyle name="40% - Accent1 4 2 3 7 3 2" xfId="35173"/>
    <cellStyle name="40% - Accent1 4 2 3 7 4" xfId="35174"/>
    <cellStyle name="40% - Accent1 4 2 3 7 5" xfId="35175"/>
    <cellStyle name="40% - Accent1 4 2 3 8" xfId="35176"/>
    <cellStyle name="40% - Accent1 4 2 3 8 2" xfId="35177"/>
    <cellStyle name="40% - Accent1 4 2 3 8 3" xfId="35178"/>
    <cellStyle name="40% - Accent1 4 2 3 9" xfId="35179"/>
    <cellStyle name="40% - Accent1 4 2 3 9 2" xfId="35180"/>
    <cellStyle name="40% - Accent1 4 2 3 9 3" xfId="35181"/>
    <cellStyle name="40% - Accent1 4 2 3_SCH J-3" xfId="3310"/>
    <cellStyle name="40% - Accent1 4 2 4" xfId="3311"/>
    <cellStyle name="40% - Accent1 4 2 4 10" xfId="35182"/>
    <cellStyle name="40% - Accent1 4 2 4 2" xfId="3312"/>
    <cellStyle name="40% - Accent1 4 2 4 2 2" xfId="35183"/>
    <cellStyle name="40% - Accent1 4 2 4 2 2 2" xfId="35184"/>
    <cellStyle name="40% - Accent1 4 2 4 2 2 2 2" xfId="35185"/>
    <cellStyle name="40% - Accent1 4 2 4 2 2 2 3" xfId="35186"/>
    <cellStyle name="40% - Accent1 4 2 4 2 2 3" xfId="35187"/>
    <cellStyle name="40% - Accent1 4 2 4 2 2 3 2" xfId="35188"/>
    <cellStyle name="40% - Accent1 4 2 4 2 2 3 3" xfId="35189"/>
    <cellStyle name="40% - Accent1 4 2 4 2 2 4" xfId="35190"/>
    <cellStyle name="40% - Accent1 4 2 4 2 2 4 2" xfId="35191"/>
    <cellStyle name="40% - Accent1 4 2 4 2 2 5" xfId="35192"/>
    <cellStyle name="40% - Accent1 4 2 4 2 2 6" xfId="35193"/>
    <cellStyle name="40% - Accent1 4 2 4 2 3" xfId="35194"/>
    <cellStyle name="40% - Accent1 4 2 4 2 3 2" xfId="35195"/>
    <cellStyle name="40% - Accent1 4 2 4 2 3 2 2" xfId="35196"/>
    <cellStyle name="40% - Accent1 4 2 4 2 3 2 3" xfId="35197"/>
    <cellStyle name="40% - Accent1 4 2 4 2 3 3" xfId="35198"/>
    <cellStyle name="40% - Accent1 4 2 4 2 3 3 2" xfId="35199"/>
    <cellStyle name="40% - Accent1 4 2 4 2 3 3 3" xfId="35200"/>
    <cellStyle name="40% - Accent1 4 2 4 2 3 4" xfId="35201"/>
    <cellStyle name="40% - Accent1 4 2 4 2 3 4 2" xfId="35202"/>
    <cellStyle name="40% - Accent1 4 2 4 2 3 5" xfId="35203"/>
    <cellStyle name="40% - Accent1 4 2 4 2 3 6" xfId="35204"/>
    <cellStyle name="40% - Accent1 4 2 4 2 4" xfId="35205"/>
    <cellStyle name="40% - Accent1 4 2 4 2 4 2" xfId="35206"/>
    <cellStyle name="40% - Accent1 4 2 4 2 4 2 2" xfId="35207"/>
    <cellStyle name="40% - Accent1 4 2 4 2 4 2 3" xfId="35208"/>
    <cellStyle name="40% - Accent1 4 2 4 2 4 3" xfId="35209"/>
    <cellStyle name="40% - Accent1 4 2 4 2 4 3 2" xfId="35210"/>
    <cellStyle name="40% - Accent1 4 2 4 2 4 4" xfId="35211"/>
    <cellStyle name="40% - Accent1 4 2 4 2 4 5" xfId="35212"/>
    <cellStyle name="40% - Accent1 4 2 4 2 5" xfId="35213"/>
    <cellStyle name="40% - Accent1 4 2 4 2 5 2" xfId="35214"/>
    <cellStyle name="40% - Accent1 4 2 4 2 5 3" xfId="35215"/>
    <cellStyle name="40% - Accent1 4 2 4 2 6" xfId="35216"/>
    <cellStyle name="40% - Accent1 4 2 4 2 6 2" xfId="35217"/>
    <cellStyle name="40% - Accent1 4 2 4 2 6 3" xfId="35218"/>
    <cellStyle name="40% - Accent1 4 2 4 2 7" xfId="35219"/>
    <cellStyle name="40% - Accent1 4 2 4 2 7 2" xfId="35220"/>
    <cellStyle name="40% - Accent1 4 2 4 2 8" xfId="35221"/>
    <cellStyle name="40% - Accent1 4 2 4 2 9" xfId="35222"/>
    <cellStyle name="40% - Accent1 4 2 4 3" xfId="35223"/>
    <cellStyle name="40% - Accent1 4 2 4 3 2" xfId="35224"/>
    <cellStyle name="40% - Accent1 4 2 4 3 2 2" xfId="35225"/>
    <cellStyle name="40% - Accent1 4 2 4 3 2 3" xfId="35226"/>
    <cellStyle name="40% - Accent1 4 2 4 3 3" xfId="35227"/>
    <cellStyle name="40% - Accent1 4 2 4 3 3 2" xfId="35228"/>
    <cellStyle name="40% - Accent1 4 2 4 3 3 3" xfId="35229"/>
    <cellStyle name="40% - Accent1 4 2 4 3 4" xfId="35230"/>
    <cellStyle name="40% - Accent1 4 2 4 3 4 2" xfId="35231"/>
    <cellStyle name="40% - Accent1 4 2 4 3 5" xfId="35232"/>
    <cellStyle name="40% - Accent1 4 2 4 3 6" xfId="35233"/>
    <cellStyle name="40% - Accent1 4 2 4 4" xfId="35234"/>
    <cellStyle name="40% - Accent1 4 2 4 4 2" xfId="35235"/>
    <cellStyle name="40% - Accent1 4 2 4 4 2 2" xfId="35236"/>
    <cellStyle name="40% - Accent1 4 2 4 4 2 3" xfId="35237"/>
    <cellStyle name="40% - Accent1 4 2 4 4 3" xfId="35238"/>
    <cellStyle name="40% - Accent1 4 2 4 4 3 2" xfId="35239"/>
    <cellStyle name="40% - Accent1 4 2 4 4 3 3" xfId="35240"/>
    <cellStyle name="40% - Accent1 4 2 4 4 4" xfId="35241"/>
    <cellStyle name="40% - Accent1 4 2 4 4 4 2" xfId="35242"/>
    <cellStyle name="40% - Accent1 4 2 4 4 5" xfId="35243"/>
    <cellStyle name="40% - Accent1 4 2 4 4 6" xfId="35244"/>
    <cellStyle name="40% - Accent1 4 2 4 5" xfId="35245"/>
    <cellStyle name="40% - Accent1 4 2 4 5 2" xfId="35246"/>
    <cellStyle name="40% - Accent1 4 2 4 5 2 2" xfId="35247"/>
    <cellStyle name="40% - Accent1 4 2 4 5 2 3" xfId="35248"/>
    <cellStyle name="40% - Accent1 4 2 4 5 3" xfId="35249"/>
    <cellStyle name="40% - Accent1 4 2 4 5 3 2" xfId="35250"/>
    <cellStyle name="40% - Accent1 4 2 4 5 4" xfId="35251"/>
    <cellStyle name="40% - Accent1 4 2 4 5 5" xfId="35252"/>
    <cellStyle name="40% - Accent1 4 2 4 6" xfId="35253"/>
    <cellStyle name="40% - Accent1 4 2 4 6 2" xfId="35254"/>
    <cellStyle name="40% - Accent1 4 2 4 6 3" xfId="35255"/>
    <cellStyle name="40% - Accent1 4 2 4 7" xfId="35256"/>
    <cellStyle name="40% - Accent1 4 2 4 7 2" xfId="35257"/>
    <cellStyle name="40% - Accent1 4 2 4 7 3" xfId="35258"/>
    <cellStyle name="40% - Accent1 4 2 4 8" xfId="35259"/>
    <cellStyle name="40% - Accent1 4 2 4 8 2" xfId="35260"/>
    <cellStyle name="40% - Accent1 4 2 4 9" xfId="35261"/>
    <cellStyle name="40% - Accent1 4 2 4_SCH J-3" xfId="3313"/>
    <cellStyle name="40% - Accent1 4 2 5" xfId="3314"/>
    <cellStyle name="40% - Accent1 4 2 5 2" xfId="35262"/>
    <cellStyle name="40% - Accent1 4 2 5 2 2" xfId="35263"/>
    <cellStyle name="40% - Accent1 4 2 5 2 2 2" xfId="35264"/>
    <cellStyle name="40% - Accent1 4 2 5 2 2 3" xfId="35265"/>
    <cellStyle name="40% - Accent1 4 2 5 2 3" xfId="35266"/>
    <cellStyle name="40% - Accent1 4 2 5 2 3 2" xfId="35267"/>
    <cellStyle name="40% - Accent1 4 2 5 2 3 3" xfId="35268"/>
    <cellStyle name="40% - Accent1 4 2 5 2 4" xfId="35269"/>
    <cellStyle name="40% - Accent1 4 2 5 2 4 2" xfId="35270"/>
    <cellStyle name="40% - Accent1 4 2 5 2 5" xfId="35271"/>
    <cellStyle name="40% - Accent1 4 2 5 2 6" xfId="35272"/>
    <cellStyle name="40% - Accent1 4 2 5 3" xfId="35273"/>
    <cellStyle name="40% - Accent1 4 2 5 3 2" xfId="35274"/>
    <cellStyle name="40% - Accent1 4 2 5 3 2 2" xfId="35275"/>
    <cellStyle name="40% - Accent1 4 2 5 3 2 3" xfId="35276"/>
    <cellStyle name="40% - Accent1 4 2 5 3 3" xfId="35277"/>
    <cellStyle name="40% - Accent1 4 2 5 3 3 2" xfId="35278"/>
    <cellStyle name="40% - Accent1 4 2 5 3 3 3" xfId="35279"/>
    <cellStyle name="40% - Accent1 4 2 5 3 4" xfId="35280"/>
    <cellStyle name="40% - Accent1 4 2 5 3 4 2" xfId="35281"/>
    <cellStyle name="40% - Accent1 4 2 5 3 5" xfId="35282"/>
    <cellStyle name="40% - Accent1 4 2 5 3 6" xfId="35283"/>
    <cellStyle name="40% - Accent1 4 2 5 4" xfId="35284"/>
    <cellStyle name="40% - Accent1 4 2 5 4 2" xfId="35285"/>
    <cellStyle name="40% - Accent1 4 2 5 4 2 2" xfId="35286"/>
    <cellStyle name="40% - Accent1 4 2 5 4 2 3" xfId="35287"/>
    <cellStyle name="40% - Accent1 4 2 5 4 3" xfId="35288"/>
    <cellStyle name="40% - Accent1 4 2 5 4 3 2" xfId="35289"/>
    <cellStyle name="40% - Accent1 4 2 5 4 4" xfId="35290"/>
    <cellStyle name="40% - Accent1 4 2 5 4 5" xfId="35291"/>
    <cellStyle name="40% - Accent1 4 2 5 5" xfId="35292"/>
    <cellStyle name="40% - Accent1 4 2 5 5 2" xfId="35293"/>
    <cellStyle name="40% - Accent1 4 2 5 5 3" xfId="35294"/>
    <cellStyle name="40% - Accent1 4 2 5 6" xfId="35295"/>
    <cellStyle name="40% - Accent1 4 2 5 6 2" xfId="35296"/>
    <cellStyle name="40% - Accent1 4 2 5 6 3" xfId="35297"/>
    <cellStyle name="40% - Accent1 4 2 5 7" xfId="35298"/>
    <cellStyle name="40% - Accent1 4 2 5 7 2" xfId="35299"/>
    <cellStyle name="40% - Accent1 4 2 5 8" xfId="35300"/>
    <cellStyle name="40% - Accent1 4 2 5 9" xfId="35301"/>
    <cellStyle name="40% - Accent1 4 2 6" xfId="3315"/>
    <cellStyle name="40% - Accent1 4 2 6 2" xfId="35302"/>
    <cellStyle name="40% - Accent1 4 2 6 2 2" xfId="35303"/>
    <cellStyle name="40% - Accent1 4 2 6 2 2 2" xfId="35304"/>
    <cellStyle name="40% - Accent1 4 2 6 2 2 3" xfId="35305"/>
    <cellStyle name="40% - Accent1 4 2 6 2 3" xfId="35306"/>
    <cellStyle name="40% - Accent1 4 2 6 2 3 2" xfId="35307"/>
    <cellStyle name="40% - Accent1 4 2 6 2 3 3" xfId="35308"/>
    <cellStyle name="40% - Accent1 4 2 6 2 4" xfId="35309"/>
    <cellStyle name="40% - Accent1 4 2 6 2 4 2" xfId="35310"/>
    <cellStyle name="40% - Accent1 4 2 6 2 5" xfId="35311"/>
    <cellStyle name="40% - Accent1 4 2 6 2 6" xfId="35312"/>
    <cellStyle name="40% - Accent1 4 2 6 3" xfId="35313"/>
    <cellStyle name="40% - Accent1 4 2 6 3 2" xfId="35314"/>
    <cellStyle name="40% - Accent1 4 2 6 3 2 2" xfId="35315"/>
    <cellStyle name="40% - Accent1 4 2 6 3 2 3" xfId="35316"/>
    <cellStyle name="40% - Accent1 4 2 6 3 3" xfId="35317"/>
    <cellStyle name="40% - Accent1 4 2 6 3 3 2" xfId="35318"/>
    <cellStyle name="40% - Accent1 4 2 6 3 3 3" xfId="35319"/>
    <cellStyle name="40% - Accent1 4 2 6 3 4" xfId="35320"/>
    <cellStyle name="40% - Accent1 4 2 6 3 4 2" xfId="35321"/>
    <cellStyle name="40% - Accent1 4 2 6 3 5" xfId="35322"/>
    <cellStyle name="40% - Accent1 4 2 6 3 6" xfId="35323"/>
    <cellStyle name="40% - Accent1 4 2 6 4" xfId="35324"/>
    <cellStyle name="40% - Accent1 4 2 6 4 2" xfId="35325"/>
    <cellStyle name="40% - Accent1 4 2 6 4 2 2" xfId="35326"/>
    <cellStyle name="40% - Accent1 4 2 6 4 2 3" xfId="35327"/>
    <cellStyle name="40% - Accent1 4 2 6 4 3" xfId="35328"/>
    <cellStyle name="40% - Accent1 4 2 6 4 3 2" xfId="35329"/>
    <cellStyle name="40% - Accent1 4 2 6 4 4" xfId="35330"/>
    <cellStyle name="40% - Accent1 4 2 6 4 5" xfId="35331"/>
    <cellStyle name="40% - Accent1 4 2 6 5" xfId="35332"/>
    <cellStyle name="40% - Accent1 4 2 6 5 2" xfId="35333"/>
    <cellStyle name="40% - Accent1 4 2 6 5 3" xfId="35334"/>
    <cellStyle name="40% - Accent1 4 2 6 6" xfId="35335"/>
    <cellStyle name="40% - Accent1 4 2 6 6 2" xfId="35336"/>
    <cellStyle name="40% - Accent1 4 2 6 6 3" xfId="35337"/>
    <cellStyle name="40% - Accent1 4 2 6 7" xfId="35338"/>
    <cellStyle name="40% - Accent1 4 2 6 7 2" xfId="35339"/>
    <cellStyle name="40% - Accent1 4 2 6 8" xfId="35340"/>
    <cellStyle name="40% - Accent1 4 2 6 9" xfId="35341"/>
    <cellStyle name="40% - Accent1 4 2 7" xfId="35342"/>
    <cellStyle name="40% - Accent1 4 2 7 2" xfId="35343"/>
    <cellStyle name="40% - Accent1 4 2 7 2 2" xfId="35344"/>
    <cellStyle name="40% - Accent1 4 2 7 2 3" xfId="35345"/>
    <cellStyle name="40% - Accent1 4 2 7 3" xfId="35346"/>
    <cellStyle name="40% - Accent1 4 2 7 3 2" xfId="35347"/>
    <cellStyle name="40% - Accent1 4 2 7 3 3" xfId="35348"/>
    <cellStyle name="40% - Accent1 4 2 7 4" xfId="35349"/>
    <cellStyle name="40% - Accent1 4 2 7 4 2" xfId="35350"/>
    <cellStyle name="40% - Accent1 4 2 7 5" xfId="35351"/>
    <cellStyle name="40% - Accent1 4 2 7 6" xfId="35352"/>
    <cellStyle name="40% - Accent1 4 2 8" xfId="35353"/>
    <cellStyle name="40% - Accent1 4 2 8 2" xfId="35354"/>
    <cellStyle name="40% - Accent1 4 2 8 2 2" xfId="35355"/>
    <cellStyle name="40% - Accent1 4 2 8 2 3" xfId="35356"/>
    <cellStyle name="40% - Accent1 4 2 8 3" xfId="35357"/>
    <cellStyle name="40% - Accent1 4 2 8 3 2" xfId="35358"/>
    <cellStyle name="40% - Accent1 4 2 8 3 3" xfId="35359"/>
    <cellStyle name="40% - Accent1 4 2 8 4" xfId="35360"/>
    <cellStyle name="40% - Accent1 4 2 8 4 2" xfId="35361"/>
    <cellStyle name="40% - Accent1 4 2 8 5" xfId="35362"/>
    <cellStyle name="40% - Accent1 4 2 8 6" xfId="35363"/>
    <cellStyle name="40% - Accent1 4 2 9" xfId="35364"/>
    <cellStyle name="40% - Accent1 4 2 9 2" xfId="35365"/>
    <cellStyle name="40% - Accent1 4 2 9 2 2" xfId="35366"/>
    <cellStyle name="40% - Accent1 4 2 9 2 3" xfId="35367"/>
    <cellStyle name="40% - Accent1 4 2 9 3" xfId="35368"/>
    <cellStyle name="40% - Accent1 4 2 9 3 2" xfId="35369"/>
    <cellStyle name="40% - Accent1 4 2 9 4" xfId="35370"/>
    <cellStyle name="40% - Accent1 4 2 9 5" xfId="35371"/>
    <cellStyle name="40% - Accent1 4 2_SCH J-3" xfId="3316"/>
    <cellStyle name="40% - Accent1 4 3" xfId="3317"/>
    <cellStyle name="40% - Accent1 4 3 10" xfId="35372"/>
    <cellStyle name="40% - Accent1 4 3 10 2" xfId="35373"/>
    <cellStyle name="40% - Accent1 4 3 10 3" xfId="35374"/>
    <cellStyle name="40% - Accent1 4 3 11" xfId="35375"/>
    <cellStyle name="40% - Accent1 4 3 11 2" xfId="35376"/>
    <cellStyle name="40% - Accent1 4 3 12" xfId="35377"/>
    <cellStyle name="40% - Accent1 4 3 13" xfId="35378"/>
    <cellStyle name="40% - Accent1 4 3 14" xfId="35379"/>
    <cellStyle name="40% - Accent1 4 3 2" xfId="3318"/>
    <cellStyle name="40% - Accent1 4 3 2 10" xfId="35380"/>
    <cellStyle name="40% - Accent1 4 3 2 10 2" xfId="35381"/>
    <cellStyle name="40% - Accent1 4 3 2 11" xfId="35382"/>
    <cellStyle name="40% - Accent1 4 3 2 12" xfId="35383"/>
    <cellStyle name="40% - Accent1 4 3 2 2" xfId="3319"/>
    <cellStyle name="40% - Accent1 4 3 2 2 10" xfId="35384"/>
    <cellStyle name="40% - Accent1 4 3 2 2 2" xfId="3320"/>
    <cellStyle name="40% - Accent1 4 3 2 2 2 2" xfId="35385"/>
    <cellStyle name="40% - Accent1 4 3 2 2 2 2 2" xfId="35386"/>
    <cellStyle name="40% - Accent1 4 3 2 2 2 2 2 2" xfId="35387"/>
    <cellStyle name="40% - Accent1 4 3 2 2 2 2 2 3" xfId="35388"/>
    <cellStyle name="40% - Accent1 4 3 2 2 2 2 3" xfId="35389"/>
    <cellStyle name="40% - Accent1 4 3 2 2 2 2 3 2" xfId="35390"/>
    <cellStyle name="40% - Accent1 4 3 2 2 2 2 3 3" xfId="35391"/>
    <cellStyle name="40% - Accent1 4 3 2 2 2 2 4" xfId="35392"/>
    <cellStyle name="40% - Accent1 4 3 2 2 2 2 4 2" xfId="35393"/>
    <cellStyle name="40% - Accent1 4 3 2 2 2 2 5" xfId="35394"/>
    <cellStyle name="40% - Accent1 4 3 2 2 2 2 6" xfId="35395"/>
    <cellStyle name="40% - Accent1 4 3 2 2 2 3" xfId="35396"/>
    <cellStyle name="40% - Accent1 4 3 2 2 2 3 2" xfId="35397"/>
    <cellStyle name="40% - Accent1 4 3 2 2 2 3 2 2" xfId="35398"/>
    <cellStyle name="40% - Accent1 4 3 2 2 2 3 2 3" xfId="35399"/>
    <cellStyle name="40% - Accent1 4 3 2 2 2 3 3" xfId="35400"/>
    <cellStyle name="40% - Accent1 4 3 2 2 2 3 3 2" xfId="35401"/>
    <cellStyle name="40% - Accent1 4 3 2 2 2 3 3 3" xfId="35402"/>
    <cellStyle name="40% - Accent1 4 3 2 2 2 3 4" xfId="35403"/>
    <cellStyle name="40% - Accent1 4 3 2 2 2 3 4 2" xfId="35404"/>
    <cellStyle name="40% - Accent1 4 3 2 2 2 3 5" xfId="35405"/>
    <cellStyle name="40% - Accent1 4 3 2 2 2 3 6" xfId="35406"/>
    <cellStyle name="40% - Accent1 4 3 2 2 2 4" xfId="35407"/>
    <cellStyle name="40% - Accent1 4 3 2 2 2 4 2" xfId="35408"/>
    <cellStyle name="40% - Accent1 4 3 2 2 2 4 2 2" xfId="35409"/>
    <cellStyle name="40% - Accent1 4 3 2 2 2 4 2 3" xfId="35410"/>
    <cellStyle name="40% - Accent1 4 3 2 2 2 4 3" xfId="35411"/>
    <cellStyle name="40% - Accent1 4 3 2 2 2 4 3 2" xfId="35412"/>
    <cellStyle name="40% - Accent1 4 3 2 2 2 4 4" xfId="35413"/>
    <cellStyle name="40% - Accent1 4 3 2 2 2 4 5" xfId="35414"/>
    <cellStyle name="40% - Accent1 4 3 2 2 2 5" xfId="35415"/>
    <cellStyle name="40% - Accent1 4 3 2 2 2 5 2" xfId="35416"/>
    <cellStyle name="40% - Accent1 4 3 2 2 2 5 3" xfId="35417"/>
    <cellStyle name="40% - Accent1 4 3 2 2 2 6" xfId="35418"/>
    <cellStyle name="40% - Accent1 4 3 2 2 2 6 2" xfId="35419"/>
    <cellStyle name="40% - Accent1 4 3 2 2 2 6 3" xfId="35420"/>
    <cellStyle name="40% - Accent1 4 3 2 2 2 7" xfId="35421"/>
    <cellStyle name="40% - Accent1 4 3 2 2 2 7 2" xfId="35422"/>
    <cellStyle name="40% - Accent1 4 3 2 2 2 8" xfId="35423"/>
    <cellStyle name="40% - Accent1 4 3 2 2 2 9" xfId="35424"/>
    <cellStyle name="40% - Accent1 4 3 2 2 3" xfId="35425"/>
    <cellStyle name="40% - Accent1 4 3 2 2 3 2" xfId="35426"/>
    <cellStyle name="40% - Accent1 4 3 2 2 3 2 2" xfId="35427"/>
    <cellStyle name="40% - Accent1 4 3 2 2 3 2 3" xfId="35428"/>
    <cellStyle name="40% - Accent1 4 3 2 2 3 3" xfId="35429"/>
    <cellStyle name="40% - Accent1 4 3 2 2 3 3 2" xfId="35430"/>
    <cellStyle name="40% - Accent1 4 3 2 2 3 3 3" xfId="35431"/>
    <cellStyle name="40% - Accent1 4 3 2 2 3 4" xfId="35432"/>
    <cellStyle name="40% - Accent1 4 3 2 2 3 4 2" xfId="35433"/>
    <cellStyle name="40% - Accent1 4 3 2 2 3 5" xfId="35434"/>
    <cellStyle name="40% - Accent1 4 3 2 2 3 6" xfId="35435"/>
    <cellStyle name="40% - Accent1 4 3 2 2 4" xfId="35436"/>
    <cellStyle name="40% - Accent1 4 3 2 2 4 2" xfId="35437"/>
    <cellStyle name="40% - Accent1 4 3 2 2 4 2 2" xfId="35438"/>
    <cellStyle name="40% - Accent1 4 3 2 2 4 2 3" xfId="35439"/>
    <cellStyle name="40% - Accent1 4 3 2 2 4 3" xfId="35440"/>
    <cellStyle name="40% - Accent1 4 3 2 2 4 3 2" xfId="35441"/>
    <cellStyle name="40% - Accent1 4 3 2 2 4 3 3" xfId="35442"/>
    <cellStyle name="40% - Accent1 4 3 2 2 4 4" xfId="35443"/>
    <cellStyle name="40% - Accent1 4 3 2 2 4 4 2" xfId="35444"/>
    <cellStyle name="40% - Accent1 4 3 2 2 4 5" xfId="35445"/>
    <cellStyle name="40% - Accent1 4 3 2 2 4 6" xfId="35446"/>
    <cellStyle name="40% - Accent1 4 3 2 2 5" xfId="35447"/>
    <cellStyle name="40% - Accent1 4 3 2 2 5 2" xfId="35448"/>
    <cellStyle name="40% - Accent1 4 3 2 2 5 2 2" xfId="35449"/>
    <cellStyle name="40% - Accent1 4 3 2 2 5 2 3" xfId="35450"/>
    <cellStyle name="40% - Accent1 4 3 2 2 5 3" xfId="35451"/>
    <cellStyle name="40% - Accent1 4 3 2 2 5 3 2" xfId="35452"/>
    <cellStyle name="40% - Accent1 4 3 2 2 5 4" xfId="35453"/>
    <cellStyle name="40% - Accent1 4 3 2 2 5 5" xfId="35454"/>
    <cellStyle name="40% - Accent1 4 3 2 2 6" xfId="35455"/>
    <cellStyle name="40% - Accent1 4 3 2 2 6 2" xfId="35456"/>
    <cellStyle name="40% - Accent1 4 3 2 2 6 3" xfId="35457"/>
    <cellStyle name="40% - Accent1 4 3 2 2 7" xfId="35458"/>
    <cellStyle name="40% - Accent1 4 3 2 2 7 2" xfId="35459"/>
    <cellStyle name="40% - Accent1 4 3 2 2 7 3" xfId="35460"/>
    <cellStyle name="40% - Accent1 4 3 2 2 8" xfId="35461"/>
    <cellStyle name="40% - Accent1 4 3 2 2 8 2" xfId="35462"/>
    <cellStyle name="40% - Accent1 4 3 2 2 9" xfId="35463"/>
    <cellStyle name="40% - Accent1 4 3 2 2_SCH J-3" xfId="3321"/>
    <cellStyle name="40% - Accent1 4 3 2 3" xfId="3322"/>
    <cellStyle name="40% - Accent1 4 3 2 3 2" xfId="35464"/>
    <cellStyle name="40% - Accent1 4 3 2 3 2 2" xfId="35465"/>
    <cellStyle name="40% - Accent1 4 3 2 3 2 2 2" xfId="35466"/>
    <cellStyle name="40% - Accent1 4 3 2 3 2 2 3" xfId="35467"/>
    <cellStyle name="40% - Accent1 4 3 2 3 2 3" xfId="35468"/>
    <cellStyle name="40% - Accent1 4 3 2 3 2 3 2" xfId="35469"/>
    <cellStyle name="40% - Accent1 4 3 2 3 2 3 3" xfId="35470"/>
    <cellStyle name="40% - Accent1 4 3 2 3 2 4" xfId="35471"/>
    <cellStyle name="40% - Accent1 4 3 2 3 2 4 2" xfId="35472"/>
    <cellStyle name="40% - Accent1 4 3 2 3 2 5" xfId="35473"/>
    <cellStyle name="40% - Accent1 4 3 2 3 2 6" xfId="35474"/>
    <cellStyle name="40% - Accent1 4 3 2 3 3" xfId="35475"/>
    <cellStyle name="40% - Accent1 4 3 2 3 3 2" xfId="35476"/>
    <cellStyle name="40% - Accent1 4 3 2 3 3 2 2" xfId="35477"/>
    <cellStyle name="40% - Accent1 4 3 2 3 3 2 3" xfId="35478"/>
    <cellStyle name="40% - Accent1 4 3 2 3 3 3" xfId="35479"/>
    <cellStyle name="40% - Accent1 4 3 2 3 3 3 2" xfId="35480"/>
    <cellStyle name="40% - Accent1 4 3 2 3 3 3 3" xfId="35481"/>
    <cellStyle name="40% - Accent1 4 3 2 3 3 4" xfId="35482"/>
    <cellStyle name="40% - Accent1 4 3 2 3 3 4 2" xfId="35483"/>
    <cellStyle name="40% - Accent1 4 3 2 3 3 5" xfId="35484"/>
    <cellStyle name="40% - Accent1 4 3 2 3 3 6" xfId="35485"/>
    <cellStyle name="40% - Accent1 4 3 2 3 4" xfId="35486"/>
    <cellStyle name="40% - Accent1 4 3 2 3 4 2" xfId="35487"/>
    <cellStyle name="40% - Accent1 4 3 2 3 4 2 2" xfId="35488"/>
    <cellStyle name="40% - Accent1 4 3 2 3 4 2 3" xfId="35489"/>
    <cellStyle name="40% - Accent1 4 3 2 3 4 3" xfId="35490"/>
    <cellStyle name="40% - Accent1 4 3 2 3 4 3 2" xfId="35491"/>
    <cellStyle name="40% - Accent1 4 3 2 3 4 4" xfId="35492"/>
    <cellStyle name="40% - Accent1 4 3 2 3 4 5" xfId="35493"/>
    <cellStyle name="40% - Accent1 4 3 2 3 5" xfId="35494"/>
    <cellStyle name="40% - Accent1 4 3 2 3 5 2" xfId="35495"/>
    <cellStyle name="40% - Accent1 4 3 2 3 5 3" xfId="35496"/>
    <cellStyle name="40% - Accent1 4 3 2 3 6" xfId="35497"/>
    <cellStyle name="40% - Accent1 4 3 2 3 6 2" xfId="35498"/>
    <cellStyle name="40% - Accent1 4 3 2 3 6 3" xfId="35499"/>
    <cellStyle name="40% - Accent1 4 3 2 3 7" xfId="35500"/>
    <cellStyle name="40% - Accent1 4 3 2 3 7 2" xfId="35501"/>
    <cellStyle name="40% - Accent1 4 3 2 3 8" xfId="35502"/>
    <cellStyle name="40% - Accent1 4 3 2 3 9" xfId="35503"/>
    <cellStyle name="40% - Accent1 4 3 2 4" xfId="35504"/>
    <cellStyle name="40% - Accent1 4 3 2 4 2" xfId="35505"/>
    <cellStyle name="40% - Accent1 4 3 2 4 2 2" xfId="35506"/>
    <cellStyle name="40% - Accent1 4 3 2 4 2 2 2" xfId="35507"/>
    <cellStyle name="40% - Accent1 4 3 2 4 2 2 3" xfId="35508"/>
    <cellStyle name="40% - Accent1 4 3 2 4 2 3" xfId="35509"/>
    <cellStyle name="40% - Accent1 4 3 2 4 2 3 2" xfId="35510"/>
    <cellStyle name="40% - Accent1 4 3 2 4 2 3 3" xfId="35511"/>
    <cellStyle name="40% - Accent1 4 3 2 4 2 4" xfId="35512"/>
    <cellStyle name="40% - Accent1 4 3 2 4 2 4 2" xfId="35513"/>
    <cellStyle name="40% - Accent1 4 3 2 4 2 5" xfId="35514"/>
    <cellStyle name="40% - Accent1 4 3 2 4 2 6" xfId="35515"/>
    <cellStyle name="40% - Accent1 4 3 2 4 3" xfId="35516"/>
    <cellStyle name="40% - Accent1 4 3 2 4 3 2" xfId="35517"/>
    <cellStyle name="40% - Accent1 4 3 2 4 3 2 2" xfId="35518"/>
    <cellStyle name="40% - Accent1 4 3 2 4 3 2 3" xfId="35519"/>
    <cellStyle name="40% - Accent1 4 3 2 4 3 3" xfId="35520"/>
    <cellStyle name="40% - Accent1 4 3 2 4 3 3 2" xfId="35521"/>
    <cellStyle name="40% - Accent1 4 3 2 4 3 3 3" xfId="35522"/>
    <cellStyle name="40% - Accent1 4 3 2 4 3 4" xfId="35523"/>
    <cellStyle name="40% - Accent1 4 3 2 4 3 4 2" xfId="35524"/>
    <cellStyle name="40% - Accent1 4 3 2 4 3 5" xfId="35525"/>
    <cellStyle name="40% - Accent1 4 3 2 4 3 6" xfId="35526"/>
    <cellStyle name="40% - Accent1 4 3 2 4 4" xfId="35527"/>
    <cellStyle name="40% - Accent1 4 3 2 4 4 2" xfId="35528"/>
    <cellStyle name="40% - Accent1 4 3 2 4 4 2 2" xfId="35529"/>
    <cellStyle name="40% - Accent1 4 3 2 4 4 2 3" xfId="35530"/>
    <cellStyle name="40% - Accent1 4 3 2 4 4 3" xfId="35531"/>
    <cellStyle name="40% - Accent1 4 3 2 4 4 3 2" xfId="35532"/>
    <cellStyle name="40% - Accent1 4 3 2 4 4 4" xfId="35533"/>
    <cellStyle name="40% - Accent1 4 3 2 4 4 5" xfId="35534"/>
    <cellStyle name="40% - Accent1 4 3 2 4 5" xfId="35535"/>
    <cellStyle name="40% - Accent1 4 3 2 4 5 2" xfId="35536"/>
    <cellStyle name="40% - Accent1 4 3 2 4 5 3" xfId="35537"/>
    <cellStyle name="40% - Accent1 4 3 2 4 6" xfId="35538"/>
    <cellStyle name="40% - Accent1 4 3 2 4 6 2" xfId="35539"/>
    <cellStyle name="40% - Accent1 4 3 2 4 6 3" xfId="35540"/>
    <cellStyle name="40% - Accent1 4 3 2 4 7" xfId="35541"/>
    <cellStyle name="40% - Accent1 4 3 2 4 7 2" xfId="35542"/>
    <cellStyle name="40% - Accent1 4 3 2 4 8" xfId="35543"/>
    <cellStyle name="40% - Accent1 4 3 2 4 9" xfId="35544"/>
    <cellStyle name="40% - Accent1 4 3 2 5" xfId="35545"/>
    <cellStyle name="40% - Accent1 4 3 2 5 2" xfId="35546"/>
    <cellStyle name="40% - Accent1 4 3 2 5 2 2" xfId="35547"/>
    <cellStyle name="40% - Accent1 4 3 2 5 2 3" xfId="35548"/>
    <cellStyle name="40% - Accent1 4 3 2 5 3" xfId="35549"/>
    <cellStyle name="40% - Accent1 4 3 2 5 3 2" xfId="35550"/>
    <cellStyle name="40% - Accent1 4 3 2 5 3 3" xfId="35551"/>
    <cellStyle name="40% - Accent1 4 3 2 5 4" xfId="35552"/>
    <cellStyle name="40% - Accent1 4 3 2 5 4 2" xfId="35553"/>
    <cellStyle name="40% - Accent1 4 3 2 5 5" xfId="35554"/>
    <cellStyle name="40% - Accent1 4 3 2 5 6" xfId="35555"/>
    <cellStyle name="40% - Accent1 4 3 2 6" xfId="35556"/>
    <cellStyle name="40% - Accent1 4 3 2 6 2" xfId="35557"/>
    <cellStyle name="40% - Accent1 4 3 2 6 2 2" xfId="35558"/>
    <cellStyle name="40% - Accent1 4 3 2 6 2 3" xfId="35559"/>
    <cellStyle name="40% - Accent1 4 3 2 6 3" xfId="35560"/>
    <cellStyle name="40% - Accent1 4 3 2 6 3 2" xfId="35561"/>
    <cellStyle name="40% - Accent1 4 3 2 6 3 3" xfId="35562"/>
    <cellStyle name="40% - Accent1 4 3 2 6 4" xfId="35563"/>
    <cellStyle name="40% - Accent1 4 3 2 6 4 2" xfId="35564"/>
    <cellStyle name="40% - Accent1 4 3 2 6 5" xfId="35565"/>
    <cellStyle name="40% - Accent1 4 3 2 6 6" xfId="35566"/>
    <cellStyle name="40% - Accent1 4 3 2 7" xfId="35567"/>
    <cellStyle name="40% - Accent1 4 3 2 7 2" xfId="35568"/>
    <cellStyle name="40% - Accent1 4 3 2 7 2 2" xfId="35569"/>
    <cellStyle name="40% - Accent1 4 3 2 7 2 3" xfId="35570"/>
    <cellStyle name="40% - Accent1 4 3 2 7 3" xfId="35571"/>
    <cellStyle name="40% - Accent1 4 3 2 7 3 2" xfId="35572"/>
    <cellStyle name="40% - Accent1 4 3 2 7 4" xfId="35573"/>
    <cellStyle name="40% - Accent1 4 3 2 7 5" xfId="35574"/>
    <cellStyle name="40% - Accent1 4 3 2 8" xfId="35575"/>
    <cellStyle name="40% - Accent1 4 3 2 8 2" xfId="35576"/>
    <cellStyle name="40% - Accent1 4 3 2 8 3" xfId="35577"/>
    <cellStyle name="40% - Accent1 4 3 2 9" xfId="35578"/>
    <cellStyle name="40% - Accent1 4 3 2 9 2" xfId="35579"/>
    <cellStyle name="40% - Accent1 4 3 2 9 3" xfId="35580"/>
    <cellStyle name="40% - Accent1 4 3 2_SCH J-3" xfId="3323"/>
    <cellStyle name="40% - Accent1 4 3 3" xfId="3324"/>
    <cellStyle name="40% - Accent1 4 3 3 10" xfId="35581"/>
    <cellStyle name="40% - Accent1 4 3 3 2" xfId="3325"/>
    <cellStyle name="40% - Accent1 4 3 3 2 2" xfId="35582"/>
    <cellStyle name="40% - Accent1 4 3 3 2 2 2" xfId="35583"/>
    <cellStyle name="40% - Accent1 4 3 3 2 2 2 2" xfId="35584"/>
    <cellStyle name="40% - Accent1 4 3 3 2 2 2 3" xfId="35585"/>
    <cellStyle name="40% - Accent1 4 3 3 2 2 3" xfId="35586"/>
    <cellStyle name="40% - Accent1 4 3 3 2 2 3 2" xfId="35587"/>
    <cellStyle name="40% - Accent1 4 3 3 2 2 3 3" xfId="35588"/>
    <cellStyle name="40% - Accent1 4 3 3 2 2 4" xfId="35589"/>
    <cellStyle name="40% - Accent1 4 3 3 2 2 4 2" xfId="35590"/>
    <cellStyle name="40% - Accent1 4 3 3 2 2 5" xfId="35591"/>
    <cellStyle name="40% - Accent1 4 3 3 2 2 6" xfId="35592"/>
    <cellStyle name="40% - Accent1 4 3 3 2 3" xfId="35593"/>
    <cellStyle name="40% - Accent1 4 3 3 2 3 2" xfId="35594"/>
    <cellStyle name="40% - Accent1 4 3 3 2 3 2 2" xfId="35595"/>
    <cellStyle name="40% - Accent1 4 3 3 2 3 2 3" xfId="35596"/>
    <cellStyle name="40% - Accent1 4 3 3 2 3 3" xfId="35597"/>
    <cellStyle name="40% - Accent1 4 3 3 2 3 3 2" xfId="35598"/>
    <cellStyle name="40% - Accent1 4 3 3 2 3 3 3" xfId="35599"/>
    <cellStyle name="40% - Accent1 4 3 3 2 3 4" xfId="35600"/>
    <cellStyle name="40% - Accent1 4 3 3 2 3 4 2" xfId="35601"/>
    <cellStyle name="40% - Accent1 4 3 3 2 3 5" xfId="35602"/>
    <cellStyle name="40% - Accent1 4 3 3 2 3 6" xfId="35603"/>
    <cellStyle name="40% - Accent1 4 3 3 2 4" xfId="35604"/>
    <cellStyle name="40% - Accent1 4 3 3 2 4 2" xfId="35605"/>
    <cellStyle name="40% - Accent1 4 3 3 2 4 2 2" xfId="35606"/>
    <cellStyle name="40% - Accent1 4 3 3 2 4 2 3" xfId="35607"/>
    <cellStyle name="40% - Accent1 4 3 3 2 4 3" xfId="35608"/>
    <cellStyle name="40% - Accent1 4 3 3 2 4 3 2" xfId="35609"/>
    <cellStyle name="40% - Accent1 4 3 3 2 4 4" xfId="35610"/>
    <cellStyle name="40% - Accent1 4 3 3 2 4 5" xfId="35611"/>
    <cellStyle name="40% - Accent1 4 3 3 2 5" xfId="35612"/>
    <cellStyle name="40% - Accent1 4 3 3 2 5 2" xfId="35613"/>
    <cellStyle name="40% - Accent1 4 3 3 2 5 3" xfId="35614"/>
    <cellStyle name="40% - Accent1 4 3 3 2 6" xfId="35615"/>
    <cellStyle name="40% - Accent1 4 3 3 2 6 2" xfId="35616"/>
    <cellStyle name="40% - Accent1 4 3 3 2 6 3" xfId="35617"/>
    <cellStyle name="40% - Accent1 4 3 3 2 7" xfId="35618"/>
    <cellStyle name="40% - Accent1 4 3 3 2 7 2" xfId="35619"/>
    <cellStyle name="40% - Accent1 4 3 3 2 8" xfId="35620"/>
    <cellStyle name="40% - Accent1 4 3 3 2 9" xfId="35621"/>
    <cellStyle name="40% - Accent1 4 3 3 3" xfId="35622"/>
    <cellStyle name="40% - Accent1 4 3 3 3 2" xfId="35623"/>
    <cellStyle name="40% - Accent1 4 3 3 3 2 2" xfId="35624"/>
    <cellStyle name="40% - Accent1 4 3 3 3 2 3" xfId="35625"/>
    <cellStyle name="40% - Accent1 4 3 3 3 3" xfId="35626"/>
    <cellStyle name="40% - Accent1 4 3 3 3 3 2" xfId="35627"/>
    <cellStyle name="40% - Accent1 4 3 3 3 3 3" xfId="35628"/>
    <cellStyle name="40% - Accent1 4 3 3 3 4" xfId="35629"/>
    <cellStyle name="40% - Accent1 4 3 3 3 4 2" xfId="35630"/>
    <cellStyle name="40% - Accent1 4 3 3 3 5" xfId="35631"/>
    <cellStyle name="40% - Accent1 4 3 3 3 6" xfId="35632"/>
    <cellStyle name="40% - Accent1 4 3 3 4" xfId="35633"/>
    <cellStyle name="40% - Accent1 4 3 3 4 2" xfId="35634"/>
    <cellStyle name="40% - Accent1 4 3 3 4 2 2" xfId="35635"/>
    <cellStyle name="40% - Accent1 4 3 3 4 2 3" xfId="35636"/>
    <cellStyle name="40% - Accent1 4 3 3 4 3" xfId="35637"/>
    <cellStyle name="40% - Accent1 4 3 3 4 3 2" xfId="35638"/>
    <cellStyle name="40% - Accent1 4 3 3 4 3 3" xfId="35639"/>
    <cellStyle name="40% - Accent1 4 3 3 4 4" xfId="35640"/>
    <cellStyle name="40% - Accent1 4 3 3 4 4 2" xfId="35641"/>
    <cellStyle name="40% - Accent1 4 3 3 4 5" xfId="35642"/>
    <cellStyle name="40% - Accent1 4 3 3 4 6" xfId="35643"/>
    <cellStyle name="40% - Accent1 4 3 3 5" xfId="35644"/>
    <cellStyle name="40% - Accent1 4 3 3 5 2" xfId="35645"/>
    <cellStyle name="40% - Accent1 4 3 3 5 2 2" xfId="35646"/>
    <cellStyle name="40% - Accent1 4 3 3 5 2 3" xfId="35647"/>
    <cellStyle name="40% - Accent1 4 3 3 5 3" xfId="35648"/>
    <cellStyle name="40% - Accent1 4 3 3 5 3 2" xfId="35649"/>
    <cellStyle name="40% - Accent1 4 3 3 5 4" xfId="35650"/>
    <cellStyle name="40% - Accent1 4 3 3 5 5" xfId="35651"/>
    <cellStyle name="40% - Accent1 4 3 3 6" xfId="35652"/>
    <cellStyle name="40% - Accent1 4 3 3 6 2" xfId="35653"/>
    <cellStyle name="40% - Accent1 4 3 3 6 3" xfId="35654"/>
    <cellStyle name="40% - Accent1 4 3 3 7" xfId="35655"/>
    <cellStyle name="40% - Accent1 4 3 3 7 2" xfId="35656"/>
    <cellStyle name="40% - Accent1 4 3 3 7 3" xfId="35657"/>
    <cellStyle name="40% - Accent1 4 3 3 8" xfId="35658"/>
    <cellStyle name="40% - Accent1 4 3 3 8 2" xfId="35659"/>
    <cellStyle name="40% - Accent1 4 3 3 9" xfId="35660"/>
    <cellStyle name="40% - Accent1 4 3 3_SCH J-3" xfId="3326"/>
    <cellStyle name="40% - Accent1 4 3 4" xfId="3327"/>
    <cellStyle name="40% - Accent1 4 3 4 2" xfId="35661"/>
    <cellStyle name="40% - Accent1 4 3 4 2 2" xfId="35662"/>
    <cellStyle name="40% - Accent1 4 3 4 2 2 2" xfId="35663"/>
    <cellStyle name="40% - Accent1 4 3 4 2 2 3" xfId="35664"/>
    <cellStyle name="40% - Accent1 4 3 4 2 3" xfId="35665"/>
    <cellStyle name="40% - Accent1 4 3 4 2 3 2" xfId="35666"/>
    <cellStyle name="40% - Accent1 4 3 4 2 3 3" xfId="35667"/>
    <cellStyle name="40% - Accent1 4 3 4 2 4" xfId="35668"/>
    <cellStyle name="40% - Accent1 4 3 4 2 4 2" xfId="35669"/>
    <cellStyle name="40% - Accent1 4 3 4 2 5" xfId="35670"/>
    <cellStyle name="40% - Accent1 4 3 4 2 6" xfId="35671"/>
    <cellStyle name="40% - Accent1 4 3 4 3" xfId="35672"/>
    <cellStyle name="40% - Accent1 4 3 4 3 2" xfId="35673"/>
    <cellStyle name="40% - Accent1 4 3 4 3 2 2" xfId="35674"/>
    <cellStyle name="40% - Accent1 4 3 4 3 2 3" xfId="35675"/>
    <cellStyle name="40% - Accent1 4 3 4 3 3" xfId="35676"/>
    <cellStyle name="40% - Accent1 4 3 4 3 3 2" xfId="35677"/>
    <cellStyle name="40% - Accent1 4 3 4 3 3 3" xfId="35678"/>
    <cellStyle name="40% - Accent1 4 3 4 3 4" xfId="35679"/>
    <cellStyle name="40% - Accent1 4 3 4 3 4 2" xfId="35680"/>
    <cellStyle name="40% - Accent1 4 3 4 3 5" xfId="35681"/>
    <cellStyle name="40% - Accent1 4 3 4 3 6" xfId="35682"/>
    <cellStyle name="40% - Accent1 4 3 4 4" xfId="35683"/>
    <cellStyle name="40% - Accent1 4 3 4 4 2" xfId="35684"/>
    <cellStyle name="40% - Accent1 4 3 4 4 2 2" xfId="35685"/>
    <cellStyle name="40% - Accent1 4 3 4 4 2 3" xfId="35686"/>
    <cellStyle name="40% - Accent1 4 3 4 4 3" xfId="35687"/>
    <cellStyle name="40% - Accent1 4 3 4 4 3 2" xfId="35688"/>
    <cellStyle name="40% - Accent1 4 3 4 4 4" xfId="35689"/>
    <cellStyle name="40% - Accent1 4 3 4 4 5" xfId="35690"/>
    <cellStyle name="40% - Accent1 4 3 4 5" xfId="35691"/>
    <cellStyle name="40% - Accent1 4 3 4 5 2" xfId="35692"/>
    <cellStyle name="40% - Accent1 4 3 4 5 3" xfId="35693"/>
    <cellStyle name="40% - Accent1 4 3 4 6" xfId="35694"/>
    <cellStyle name="40% - Accent1 4 3 4 6 2" xfId="35695"/>
    <cellStyle name="40% - Accent1 4 3 4 6 3" xfId="35696"/>
    <cellStyle name="40% - Accent1 4 3 4 7" xfId="35697"/>
    <cellStyle name="40% - Accent1 4 3 4 7 2" xfId="35698"/>
    <cellStyle name="40% - Accent1 4 3 4 8" xfId="35699"/>
    <cellStyle name="40% - Accent1 4 3 4 9" xfId="35700"/>
    <cellStyle name="40% - Accent1 4 3 5" xfId="3328"/>
    <cellStyle name="40% - Accent1 4 3 5 2" xfId="35701"/>
    <cellStyle name="40% - Accent1 4 3 5 2 2" xfId="35702"/>
    <cellStyle name="40% - Accent1 4 3 5 2 2 2" xfId="35703"/>
    <cellStyle name="40% - Accent1 4 3 5 2 2 3" xfId="35704"/>
    <cellStyle name="40% - Accent1 4 3 5 2 3" xfId="35705"/>
    <cellStyle name="40% - Accent1 4 3 5 2 3 2" xfId="35706"/>
    <cellStyle name="40% - Accent1 4 3 5 2 3 3" xfId="35707"/>
    <cellStyle name="40% - Accent1 4 3 5 2 4" xfId="35708"/>
    <cellStyle name="40% - Accent1 4 3 5 2 4 2" xfId="35709"/>
    <cellStyle name="40% - Accent1 4 3 5 2 5" xfId="35710"/>
    <cellStyle name="40% - Accent1 4 3 5 2 6" xfId="35711"/>
    <cellStyle name="40% - Accent1 4 3 5 3" xfId="35712"/>
    <cellStyle name="40% - Accent1 4 3 5 3 2" xfId="35713"/>
    <cellStyle name="40% - Accent1 4 3 5 3 2 2" xfId="35714"/>
    <cellStyle name="40% - Accent1 4 3 5 3 2 3" xfId="35715"/>
    <cellStyle name="40% - Accent1 4 3 5 3 3" xfId="35716"/>
    <cellStyle name="40% - Accent1 4 3 5 3 3 2" xfId="35717"/>
    <cellStyle name="40% - Accent1 4 3 5 3 3 3" xfId="35718"/>
    <cellStyle name="40% - Accent1 4 3 5 3 4" xfId="35719"/>
    <cellStyle name="40% - Accent1 4 3 5 3 4 2" xfId="35720"/>
    <cellStyle name="40% - Accent1 4 3 5 3 5" xfId="35721"/>
    <cellStyle name="40% - Accent1 4 3 5 3 6" xfId="35722"/>
    <cellStyle name="40% - Accent1 4 3 5 4" xfId="35723"/>
    <cellStyle name="40% - Accent1 4 3 5 4 2" xfId="35724"/>
    <cellStyle name="40% - Accent1 4 3 5 4 2 2" xfId="35725"/>
    <cellStyle name="40% - Accent1 4 3 5 4 2 3" xfId="35726"/>
    <cellStyle name="40% - Accent1 4 3 5 4 3" xfId="35727"/>
    <cellStyle name="40% - Accent1 4 3 5 4 3 2" xfId="35728"/>
    <cellStyle name="40% - Accent1 4 3 5 4 4" xfId="35729"/>
    <cellStyle name="40% - Accent1 4 3 5 4 5" xfId="35730"/>
    <cellStyle name="40% - Accent1 4 3 5 5" xfId="35731"/>
    <cellStyle name="40% - Accent1 4 3 5 5 2" xfId="35732"/>
    <cellStyle name="40% - Accent1 4 3 5 5 3" xfId="35733"/>
    <cellStyle name="40% - Accent1 4 3 5 6" xfId="35734"/>
    <cellStyle name="40% - Accent1 4 3 5 6 2" xfId="35735"/>
    <cellStyle name="40% - Accent1 4 3 5 6 3" xfId="35736"/>
    <cellStyle name="40% - Accent1 4 3 5 7" xfId="35737"/>
    <cellStyle name="40% - Accent1 4 3 5 7 2" xfId="35738"/>
    <cellStyle name="40% - Accent1 4 3 5 8" xfId="35739"/>
    <cellStyle name="40% - Accent1 4 3 5 9" xfId="35740"/>
    <cellStyle name="40% - Accent1 4 3 6" xfId="35741"/>
    <cellStyle name="40% - Accent1 4 3 6 2" xfId="35742"/>
    <cellStyle name="40% - Accent1 4 3 6 2 2" xfId="35743"/>
    <cellStyle name="40% - Accent1 4 3 6 2 3" xfId="35744"/>
    <cellStyle name="40% - Accent1 4 3 6 3" xfId="35745"/>
    <cellStyle name="40% - Accent1 4 3 6 3 2" xfId="35746"/>
    <cellStyle name="40% - Accent1 4 3 6 3 3" xfId="35747"/>
    <cellStyle name="40% - Accent1 4 3 6 4" xfId="35748"/>
    <cellStyle name="40% - Accent1 4 3 6 4 2" xfId="35749"/>
    <cellStyle name="40% - Accent1 4 3 6 5" xfId="35750"/>
    <cellStyle name="40% - Accent1 4 3 6 6" xfId="35751"/>
    <cellStyle name="40% - Accent1 4 3 7" xfId="35752"/>
    <cellStyle name="40% - Accent1 4 3 7 2" xfId="35753"/>
    <cellStyle name="40% - Accent1 4 3 7 2 2" xfId="35754"/>
    <cellStyle name="40% - Accent1 4 3 7 2 3" xfId="35755"/>
    <cellStyle name="40% - Accent1 4 3 7 3" xfId="35756"/>
    <cellStyle name="40% - Accent1 4 3 7 3 2" xfId="35757"/>
    <cellStyle name="40% - Accent1 4 3 7 3 3" xfId="35758"/>
    <cellStyle name="40% - Accent1 4 3 7 4" xfId="35759"/>
    <cellStyle name="40% - Accent1 4 3 7 4 2" xfId="35760"/>
    <cellStyle name="40% - Accent1 4 3 7 5" xfId="35761"/>
    <cellStyle name="40% - Accent1 4 3 7 6" xfId="35762"/>
    <cellStyle name="40% - Accent1 4 3 8" xfId="35763"/>
    <cellStyle name="40% - Accent1 4 3 8 2" xfId="35764"/>
    <cellStyle name="40% - Accent1 4 3 8 2 2" xfId="35765"/>
    <cellStyle name="40% - Accent1 4 3 8 2 3" xfId="35766"/>
    <cellStyle name="40% - Accent1 4 3 8 3" xfId="35767"/>
    <cellStyle name="40% - Accent1 4 3 8 3 2" xfId="35768"/>
    <cellStyle name="40% - Accent1 4 3 8 4" xfId="35769"/>
    <cellStyle name="40% - Accent1 4 3 8 5" xfId="35770"/>
    <cellStyle name="40% - Accent1 4 3 9" xfId="35771"/>
    <cellStyle name="40% - Accent1 4 3 9 2" xfId="35772"/>
    <cellStyle name="40% - Accent1 4 3 9 3" xfId="35773"/>
    <cellStyle name="40% - Accent1 4 3_SCH J-3" xfId="3329"/>
    <cellStyle name="40% - Accent1 4 4" xfId="3330"/>
    <cellStyle name="40% - Accent1 4 4 10" xfId="35774"/>
    <cellStyle name="40% - Accent1 4 4 10 2" xfId="35775"/>
    <cellStyle name="40% - Accent1 4 4 11" xfId="35776"/>
    <cellStyle name="40% - Accent1 4 4 12" xfId="35777"/>
    <cellStyle name="40% - Accent1 4 4 2" xfId="3331"/>
    <cellStyle name="40% - Accent1 4 4 2 10" xfId="35778"/>
    <cellStyle name="40% - Accent1 4 4 2 2" xfId="3332"/>
    <cellStyle name="40% - Accent1 4 4 2 2 2" xfId="35779"/>
    <cellStyle name="40% - Accent1 4 4 2 2 2 2" xfId="35780"/>
    <cellStyle name="40% - Accent1 4 4 2 2 2 2 2" xfId="35781"/>
    <cellStyle name="40% - Accent1 4 4 2 2 2 2 3" xfId="35782"/>
    <cellStyle name="40% - Accent1 4 4 2 2 2 3" xfId="35783"/>
    <cellStyle name="40% - Accent1 4 4 2 2 2 3 2" xfId="35784"/>
    <cellStyle name="40% - Accent1 4 4 2 2 2 3 3" xfId="35785"/>
    <cellStyle name="40% - Accent1 4 4 2 2 2 4" xfId="35786"/>
    <cellStyle name="40% - Accent1 4 4 2 2 2 4 2" xfId="35787"/>
    <cellStyle name="40% - Accent1 4 4 2 2 2 5" xfId="35788"/>
    <cellStyle name="40% - Accent1 4 4 2 2 2 6" xfId="35789"/>
    <cellStyle name="40% - Accent1 4 4 2 2 3" xfId="35790"/>
    <cellStyle name="40% - Accent1 4 4 2 2 3 2" xfId="35791"/>
    <cellStyle name="40% - Accent1 4 4 2 2 3 2 2" xfId="35792"/>
    <cellStyle name="40% - Accent1 4 4 2 2 3 2 3" xfId="35793"/>
    <cellStyle name="40% - Accent1 4 4 2 2 3 3" xfId="35794"/>
    <cellStyle name="40% - Accent1 4 4 2 2 3 3 2" xfId="35795"/>
    <cellStyle name="40% - Accent1 4 4 2 2 3 3 3" xfId="35796"/>
    <cellStyle name="40% - Accent1 4 4 2 2 3 4" xfId="35797"/>
    <cellStyle name="40% - Accent1 4 4 2 2 3 4 2" xfId="35798"/>
    <cellStyle name="40% - Accent1 4 4 2 2 3 5" xfId="35799"/>
    <cellStyle name="40% - Accent1 4 4 2 2 3 6" xfId="35800"/>
    <cellStyle name="40% - Accent1 4 4 2 2 4" xfId="35801"/>
    <cellStyle name="40% - Accent1 4 4 2 2 4 2" xfId="35802"/>
    <cellStyle name="40% - Accent1 4 4 2 2 4 2 2" xfId="35803"/>
    <cellStyle name="40% - Accent1 4 4 2 2 4 2 3" xfId="35804"/>
    <cellStyle name="40% - Accent1 4 4 2 2 4 3" xfId="35805"/>
    <cellStyle name="40% - Accent1 4 4 2 2 4 3 2" xfId="35806"/>
    <cellStyle name="40% - Accent1 4 4 2 2 4 4" xfId="35807"/>
    <cellStyle name="40% - Accent1 4 4 2 2 4 5" xfId="35808"/>
    <cellStyle name="40% - Accent1 4 4 2 2 5" xfId="35809"/>
    <cellStyle name="40% - Accent1 4 4 2 2 5 2" xfId="35810"/>
    <cellStyle name="40% - Accent1 4 4 2 2 5 3" xfId="35811"/>
    <cellStyle name="40% - Accent1 4 4 2 2 6" xfId="35812"/>
    <cellStyle name="40% - Accent1 4 4 2 2 6 2" xfId="35813"/>
    <cellStyle name="40% - Accent1 4 4 2 2 6 3" xfId="35814"/>
    <cellStyle name="40% - Accent1 4 4 2 2 7" xfId="35815"/>
    <cellStyle name="40% - Accent1 4 4 2 2 7 2" xfId="35816"/>
    <cellStyle name="40% - Accent1 4 4 2 2 8" xfId="35817"/>
    <cellStyle name="40% - Accent1 4 4 2 2 9" xfId="35818"/>
    <cellStyle name="40% - Accent1 4 4 2 3" xfId="35819"/>
    <cellStyle name="40% - Accent1 4 4 2 3 2" xfId="35820"/>
    <cellStyle name="40% - Accent1 4 4 2 3 2 2" xfId="35821"/>
    <cellStyle name="40% - Accent1 4 4 2 3 2 3" xfId="35822"/>
    <cellStyle name="40% - Accent1 4 4 2 3 3" xfId="35823"/>
    <cellStyle name="40% - Accent1 4 4 2 3 3 2" xfId="35824"/>
    <cellStyle name="40% - Accent1 4 4 2 3 3 3" xfId="35825"/>
    <cellStyle name="40% - Accent1 4 4 2 3 4" xfId="35826"/>
    <cellStyle name="40% - Accent1 4 4 2 3 4 2" xfId="35827"/>
    <cellStyle name="40% - Accent1 4 4 2 3 5" xfId="35828"/>
    <cellStyle name="40% - Accent1 4 4 2 3 6" xfId="35829"/>
    <cellStyle name="40% - Accent1 4 4 2 4" xfId="35830"/>
    <cellStyle name="40% - Accent1 4 4 2 4 2" xfId="35831"/>
    <cellStyle name="40% - Accent1 4 4 2 4 2 2" xfId="35832"/>
    <cellStyle name="40% - Accent1 4 4 2 4 2 3" xfId="35833"/>
    <cellStyle name="40% - Accent1 4 4 2 4 3" xfId="35834"/>
    <cellStyle name="40% - Accent1 4 4 2 4 3 2" xfId="35835"/>
    <cellStyle name="40% - Accent1 4 4 2 4 3 3" xfId="35836"/>
    <cellStyle name="40% - Accent1 4 4 2 4 4" xfId="35837"/>
    <cellStyle name="40% - Accent1 4 4 2 4 4 2" xfId="35838"/>
    <cellStyle name="40% - Accent1 4 4 2 4 5" xfId="35839"/>
    <cellStyle name="40% - Accent1 4 4 2 4 6" xfId="35840"/>
    <cellStyle name="40% - Accent1 4 4 2 5" xfId="35841"/>
    <cellStyle name="40% - Accent1 4 4 2 5 2" xfId="35842"/>
    <cellStyle name="40% - Accent1 4 4 2 5 2 2" xfId="35843"/>
    <cellStyle name="40% - Accent1 4 4 2 5 2 3" xfId="35844"/>
    <cellStyle name="40% - Accent1 4 4 2 5 3" xfId="35845"/>
    <cellStyle name="40% - Accent1 4 4 2 5 3 2" xfId="35846"/>
    <cellStyle name="40% - Accent1 4 4 2 5 4" xfId="35847"/>
    <cellStyle name="40% - Accent1 4 4 2 5 5" xfId="35848"/>
    <cellStyle name="40% - Accent1 4 4 2 6" xfId="35849"/>
    <cellStyle name="40% - Accent1 4 4 2 6 2" xfId="35850"/>
    <cellStyle name="40% - Accent1 4 4 2 6 3" xfId="35851"/>
    <cellStyle name="40% - Accent1 4 4 2 7" xfId="35852"/>
    <cellStyle name="40% - Accent1 4 4 2 7 2" xfId="35853"/>
    <cellStyle name="40% - Accent1 4 4 2 7 3" xfId="35854"/>
    <cellStyle name="40% - Accent1 4 4 2 8" xfId="35855"/>
    <cellStyle name="40% - Accent1 4 4 2 8 2" xfId="35856"/>
    <cellStyle name="40% - Accent1 4 4 2 9" xfId="35857"/>
    <cellStyle name="40% - Accent1 4 4 2_SCH J-3" xfId="3333"/>
    <cellStyle name="40% - Accent1 4 4 3" xfId="3334"/>
    <cellStyle name="40% - Accent1 4 4 3 2" xfId="35858"/>
    <cellStyle name="40% - Accent1 4 4 3 2 2" xfId="35859"/>
    <cellStyle name="40% - Accent1 4 4 3 2 2 2" xfId="35860"/>
    <cellStyle name="40% - Accent1 4 4 3 2 2 3" xfId="35861"/>
    <cellStyle name="40% - Accent1 4 4 3 2 3" xfId="35862"/>
    <cellStyle name="40% - Accent1 4 4 3 2 3 2" xfId="35863"/>
    <cellStyle name="40% - Accent1 4 4 3 2 3 3" xfId="35864"/>
    <cellStyle name="40% - Accent1 4 4 3 2 4" xfId="35865"/>
    <cellStyle name="40% - Accent1 4 4 3 2 4 2" xfId="35866"/>
    <cellStyle name="40% - Accent1 4 4 3 2 5" xfId="35867"/>
    <cellStyle name="40% - Accent1 4 4 3 2 6" xfId="35868"/>
    <cellStyle name="40% - Accent1 4 4 3 3" xfId="35869"/>
    <cellStyle name="40% - Accent1 4 4 3 3 2" xfId="35870"/>
    <cellStyle name="40% - Accent1 4 4 3 3 2 2" xfId="35871"/>
    <cellStyle name="40% - Accent1 4 4 3 3 2 3" xfId="35872"/>
    <cellStyle name="40% - Accent1 4 4 3 3 3" xfId="35873"/>
    <cellStyle name="40% - Accent1 4 4 3 3 3 2" xfId="35874"/>
    <cellStyle name="40% - Accent1 4 4 3 3 3 3" xfId="35875"/>
    <cellStyle name="40% - Accent1 4 4 3 3 4" xfId="35876"/>
    <cellStyle name="40% - Accent1 4 4 3 3 4 2" xfId="35877"/>
    <cellStyle name="40% - Accent1 4 4 3 3 5" xfId="35878"/>
    <cellStyle name="40% - Accent1 4 4 3 3 6" xfId="35879"/>
    <cellStyle name="40% - Accent1 4 4 3 4" xfId="35880"/>
    <cellStyle name="40% - Accent1 4 4 3 4 2" xfId="35881"/>
    <cellStyle name="40% - Accent1 4 4 3 4 2 2" xfId="35882"/>
    <cellStyle name="40% - Accent1 4 4 3 4 2 3" xfId="35883"/>
    <cellStyle name="40% - Accent1 4 4 3 4 3" xfId="35884"/>
    <cellStyle name="40% - Accent1 4 4 3 4 3 2" xfId="35885"/>
    <cellStyle name="40% - Accent1 4 4 3 4 4" xfId="35886"/>
    <cellStyle name="40% - Accent1 4 4 3 4 5" xfId="35887"/>
    <cellStyle name="40% - Accent1 4 4 3 5" xfId="35888"/>
    <cellStyle name="40% - Accent1 4 4 3 5 2" xfId="35889"/>
    <cellStyle name="40% - Accent1 4 4 3 5 3" xfId="35890"/>
    <cellStyle name="40% - Accent1 4 4 3 6" xfId="35891"/>
    <cellStyle name="40% - Accent1 4 4 3 6 2" xfId="35892"/>
    <cellStyle name="40% - Accent1 4 4 3 6 3" xfId="35893"/>
    <cellStyle name="40% - Accent1 4 4 3 7" xfId="35894"/>
    <cellStyle name="40% - Accent1 4 4 3 7 2" xfId="35895"/>
    <cellStyle name="40% - Accent1 4 4 3 8" xfId="35896"/>
    <cellStyle name="40% - Accent1 4 4 3 9" xfId="35897"/>
    <cellStyle name="40% - Accent1 4 4 4" xfId="35898"/>
    <cellStyle name="40% - Accent1 4 4 4 2" xfId="35899"/>
    <cellStyle name="40% - Accent1 4 4 4 2 2" xfId="35900"/>
    <cellStyle name="40% - Accent1 4 4 4 2 2 2" xfId="35901"/>
    <cellStyle name="40% - Accent1 4 4 4 2 2 3" xfId="35902"/>
    <cellStyle name="40% - Accent1 4 4 4 2 3" xfId="35903"/>
    <cellStyle name="40% - Accent1 4 4 4 2 3 2" xfId="35904"/>
    <cellStyle name="40% - Accent1 4 4 4 2 3 3" xfId="35905"/>
    <cellStyle name="40% - Accent1 4 4 4 2 4" xfId="35906"/>
    <cellStyle name="40% - Accent1 4 4 4 2 4 2" xfId="35907"/>
    <cellStyle name="40% - Accent1 4 4 4 2 5" xfId="35908"/>
    <cellStyle name="40% - Accent1 4 4 4 2 6" xfId="35909"/>
    <cellStyle name="40% - Accent1 4 4 4 3" xfId="35910"/>
    <cellStyle name="40% - Accent1 4 4 4 3 2" xfId="35911"/>
    <cellStyle name="40% - Accent1 4 4 4 3 2 2" xfId="35912"/>
    <cellStyle name="40% - Accent1 4 4 4 3 2 3" xfId="35913"/>
    <cellStyle name="40% - Accent1 4 4 4 3 3" xfId="35914"/>
    <cellStyle name="40% - Accent1 4 4 4 3 3 2" xfId="35915"/>
    <cellStyle name="40% - Accent1 4 4 4 3 3 3" xfId="35916"/>
    <cellStyle name="40% - Accent1 4 4 4 3 4" xfId="35917"/>
    <cellStyle name="40% - Accent1 4 4 4 3 4 2" xfId="35918"/>
    <cellStyle name="40% - Accent1 4 4 4 3 5" xfId="35919"/>
    <cellStyle name="40% - Accent1 4 4 4 3 6" xfId="35920"/>
    <cellStyle name="40% - Accent1 4 4 4 4" xfId="35921"/>
    <cellStyle name="40% - Accent1 4 4 4 4 2" xfId="35922"/>
    <cellStyle name="40% - Accent1 4 4 4 4 2 2" xfId="35923"/>
    <cellStyle name="40% - Accent1 4 4 4 4 2 3" xfId="35924"/>
    <cellStyle name="40% - Accent1 4 4 4 4 3" xfId="35925"/>
    <cellStyle name="40% - Accent1 4 4 4 4 3 2" xfId="35926"/>
    <cellStyle name="40% - Accent1 4 4 4 4 4" xfId="35927"/>
    <cellStyle name="40% - Accent1 4 4 4 4 5" xfId="35928"/>
    <cellStyle name="40% - Accent1 4 4 4 5" xfId="35929"/>
    <cellStyle name="40% - Accent1 4 4 4 5 2" xfId="35930"/>
    <cellStyle name="40% - Accent1 4 4 4 5 3" xfId="35931"/>
    <cellStyle name="40% - Accent1 4 4 4 6" xfId="35932"/>
    <cellStyle name="40% - Accent1 4 4 4 6 2" xfId="35933"/>
    <cellStyle name="40% - Accent1 4 4 4 6 3" xfId="35934"/>
    <cellStyle name="40% - Accent1 4 4 4 7" xfId="35935"/>
    <cellStyle name="40% - Accent1 4 4 4 7 2" xfId="35936"/>
    <cellStyle name="40% - Accent1 4 4 4 8" xfId="35937"/>
    <cellStyle name="40% - Accent1 4 4 4 9" xfId="35938"/>
    <cellStyle name="40% - Accent1 4 4 5" xfId="35939"/>
    <cellStyle name="40% - Accent1 4 4 5 2" xfId="35940"/>
    <cellStyle name="40% - Accent1 4 4 5 2 2" xfId="35941"/>
    <cellStyle name="40% - Accent1 4 4 5 2 3" xfId="35942"/>
    <cellStyle name="40% - Accent1 4 4 5 3" xfId="35943"/>
    <cellStyle name="40% - Accent1 4 4 5 3 2" xfId="35944"/>
    <cellStyle name="40% - Accent1 4 4 5 3 3" xfId="35945"/>
    <cellStyle name="40% - Accent1 4 4 5 4" xfId="35946"/>
    <cellStyle name="40% - Accent1 4 4 5 4 2" xfId="35947"/>
    <cellStyle name="40% - Accent1 4 4 5 5" xfId="35948"/>
    <cellStyle name="40% - Accent1 4 4 5 6" xfId="35949"/>
    <cellStyle name="40% - Accent1 4 4 6" xfId="35950"/>
    <cellStyle name="40% - Accent1 4 4 6 2" xfId="35951"/>
    <cellStyle name="40% - Accent1 4 4 6 2 2" xfId="35952"/>
    <cellStyle name="40% - Accent1 4 4 6 2 3" xfId="35953"/>
    <cellStyle name="40% - Accent1 4 4 6 3" xfId="35954"/>
    <cellStyle name="40% - Accent1 4 4 6 3 2" xfId="35955"/>
    <cellStyle name="40% - Accent1 4 4 6 3 3" xfId="35956"/>
    <cellStyle name="40% - Accent1 4 4 6 4" xfId="35957"/>
    <cellStyle name="40% - Accent1 4 4 6 4 2" xfId="35958"/>
    <cellStyle name="40% - Accent1 4 4 6 5" xfId="35959"/>
    <cellStyle name="40% - Accent1 4 4 6 6" xfId="35960"/>
    <cellStyle name="40% - Accent1 4 4 7" xfId="35961"/>
    <cellStyle name="40% - Accent1 4 4 7 2" xfId="35962"/>
    <cellStyle name="40% - Accent1 4 4 7 2 2" xfId="35963"/>
    <cellStyle name="40% - Accent1 4 4 7 2 3" xfId="35964"/>
    <cellStyle name="40% - Accent1 4 4 7 3" xfId="35965"/>
    <cellStyle name="40% - Accent1 4 4 7 3 2" xfId="35966"/>
    <cellStyle name="40% - Accent1 4 4 7 4" xfId="35967"/>
    <cellStyle name="40% - Accent1 4 4 7 5" xfId="35968"/>
    <cellStyle name="40% - Accent1 4 4 8" xfId="35969"/>
    <cellStyle name="40% - Accent1 4 4 8 2" xfId="35970"/>
    <cellStyle name="40% - Accent1 4 4 8 3" xfId="35971"/>
    <cellStyle name="40% - Accent1 4 4 9" xfId="35972"/>
    <cellStyle name="40% - Accent1 4 4 9 2" xfId="35973"/>
    <cellStyle name="40% - Accent1 4 4 9 3" xfId="35974"/>
    <cellStyle name="40% - Accent1 4 4_SCH J-3" xfId="3335"/>
    <cellStyle name="40% - Accent1 4 5" xfId="3336"/>
    <cellStyle name="40% - Accent1 4 5 10" xfId="35975"/>
    <cellStyle name="40% - Accent1 4 5 2" xfId="3337"/>
    <cellStyle name="40% - Accent1 4 5 2 2" xfId="35976"/>
    <cellStyle name="40% - Accent1 4 5 2 2 2" xfId="35977"/>
    <cellStyle name="40% - Accent1 4 5 2 2 2 2" xfId="35978"/>
    <cellStyle name="40% - Accent1 4 5 2 2 2 3" xfId="35979"/>
    <cellStyle name="40% - Accent1 4 5 2 2 3" xfId="35980"/>
    <cellStyle name="40% - Accent1 4 5 2 2 3 2" xfId="35981"/>
    <cellStyle name="40% - Accent1 4 5 2 2 3 3" xfId="35982"/>
    <cellStyle name="40% - Accent1 4 5 2 2 4" xfId="35983"/>
    <cellStyle name="40% - Accent1 4 5 2 2 4 2" xfId="35984"/>
    <cellStyle name="40% - Accent1 4 5 2 2 5" xfId="35985"/>
    <cellStyle name="40% - Accent1 4 5 2 2 6" xfId="35986"/>
    <cellStyle name="40% - Accent1 4 5 2 3" xfId="35987"/>
    <cellStyle name="40% - Accent1 4 5 2 3 2" xfId="35988"/>
    <cellStyle name="40% - Accent1 4 5 2 3 2 2" xfId="35989"/>
    <cellStyle name="40% - Accent1 4 5 2 3 2 3" xfId="35990"/>
    <cellStyle name="40% - Accent1 4 5 2 3 3" xfId="35991"/>
    <cellStyle name="40% - Accent1 4 5 2 3 3 2" xfId="35992"/>
    <cellStyle name="40% - Accent1 4 5 2 3 3 3" xfId="35993"/>
    <cellStyle name="40% - Accent1 4 5 2 3 4" xfId="35994"/>
    <cellStyle name="40% - Accent1 4 5 2 3 4 2" xfId="35995"/>
    <cellStyle name="40% - Accent1 4 5 2 3 5" xfId="35996"/>
    <cellStyle name="40% - Accent1 4 5 2 3 6" xfId="35997"/>
    <cellStyle name="40% - Accent1 4 5 2 4" xfId="35998"/>
    <cellStyle name="40% - Accent1 4 5 2 4 2" xfId="35999"/>
    <cellStyle name="40% - Accent1 4 5 2 4 2 2" xfId="36000"/>
    <cellStyle name="40% - Accent1 4 5 2 4 2 3" xfId="36001"/>
    <cellStyle name="40% - Accent1 4 5 2 4 3" xfId="36002"/>
    <cellStyle name="40% - Accent1 4 5 2 4 3 2" xfId="36003"/>
    <cellStyle name="40% - Accent1 4 5 2 4 4" xfId="36004"/>
    <cellStyle name="40% - Accent1 4 5 2 4 5" xfId="36005"/>
    <cellStyle name="40% - Accent1 4 5 2 5" xfId="36006"/>
    <cellStyle name="40% - Accent1 4 5 2 5 2" xfId="36007"/>
    <cellStyle name="40% - Accent1 4 5 2 5 3" xfId="36008"/>
    <cellStyle name="40% - Accent1 4 5 2 6" xfId="36009"/>
    <cellStyle name="40% - Accent1 4 5 2 6 2" xfId="36010"/>
    <cellStyle name="40% - Accent1 4 5 2 6 3" xfId="36011"/>
    <cellStyle name="40% - Accent1 4 5 2 7" xfId="36012"/>
    <cellStyle name="40% - Accent1 4 5 2 7 2" xfId="36013"/>
    <cellStyle name="40% - Accent1 4 5 2 8" xfId="36014"/>
    <cellStyle name="40% - Accent1 4 5 2 9" xfId="36015"/>
    <cellStyle name="40% - Accent1 4 5 3" xfId="36016"/>
    <cellStyle name="40% - Accent1 4 5 3 2" xfId="36017"/>
    <cellStyle name="40% - Accent1 4 5 3 2 2" xfId="36018"/>
    <cellStyle name="40% - Accent1 4 5 3 2 3" xfId="36019"/>
    <cellStyle name="40% - Accent1 4 5 3 3" xfId="36020"/>
    <cellStyle name="40% - Accent1 4 5 3 3 2" xfId="36021"/>
    <cellStyle name="40% - Accent1 4 5 3 3 3" xfId="36022"/>
    <cellStyle name="40% - Accent1 4 5 3 4" xfId="36023"/>
    <cellStyle name="40% - Accent1 4 5 3 4 2" xfId="36024"/>
    <cellStyle name="40% - Accent1 4 5 3 5" xfId="36025"/>
    <cellStyle name="40% - Accent1 4 5 3 6" xfId="36026"/>
    <cellStyle name="40% - Accent1 4 5 4" xfId="36027"/>
    <cellStyle name="40% - Accent1 4 5 4 2" xfId="36028"/>
    <cellStyle name="40% - Accent1 4 5 4 2 2" xfId="36029"/>
    <cellStyle name="40% - Accent1 4 5 4 2 3" xfId="36030"/>
    <cellStyle name="40% - Accent1 4 5 4 3" xfId="36031"/>
    <cellStyle name="40% - Accent1 4 5 4 3 2" xfId="36032"/>
    <cellStyle name="40% - Accent1 4 5 4 3 3" xfId="36033"/>
    <cellStyle name="40% - Accent1 4 5 4 4" xfId="36034"/>
    <cellStyle name="40% - Accent1 4 5 4 4 2" xfId="36035"/>
    <cellStyle name="40% - Accent1 4 5 4 5" xfId="36036"/>
    <cellStyle name="40% - Accent1 4 5 4 6" xfId="36037"/>
    <cellStyle name="40% - Accent1 4 5 5" xfId="36038"/>
    <cellStyle name="40% - Accent1 4 5 5 2" xfId="36039"/>
    <cellStyle name="40% - Accent1 4 5 5 2 2" xfId="36040"/>
    <cellStyle name="40% - Accent1 4 5 5 2 3" xfId="36041"/>
    <cellStyle name="40% - Accent1 4 5 5 3" xfId="36042"/>
    <cellStyle name="40% - Accent1 4 5 5 3 2" xfId="36043"/>
    <cellStyle name="40% - Accent1 4 5 5 4" xfId="36044"/>
    <cellStyle name="40% - Accent1 4 5 5 5" xfId="36045"/>
    <cellStyle name="40% - Accent1 4 5 6" xfId="36046"/>
    <cellStyle name="40% - Accent1 4 5 6 2" xfId="36047"/>
    <cellStyle name="40% - Accent1 4 5 6 3" xfId="36048"/>
    <cellStyle name="40% - Accent1 4 5 7" xfId="36049"/>
    <cellStyle name="40% - Accent1 4 5 7 2" xfId="36050"/>
    <cellStyle name="40% - Accent1 4 5 7 3" xfId="36051"/>
    <cellStyle name="40% - Accent1 4 5 8" xfId="36052"/>
    <cellStyle name="40% - Accent1 4 5 8 2" xfId="36053"/>
    <cellStyle name="40% - Accent1 4 5 9" xfId="36054"/>
    <cellStyle name="40% - Accent1 4 5_SCH J-3" xfId="3338"/>
    <cellStyle name="40% - Accent1 4 6" xfId="3339"/>
    <cellStyle name="40% - Accent1 4 6 2" xfId="36055"/>
    <cellStyle name="40% - Accent1 4 6 2 2" xfId="36056"/>
    <cellStyle name="40% - Accent1 4 6 2 2 2" xfId="36057"/>
    <cellStyle name="40% - Accent1 4 6 2 2 3" xfId="36058"/>
    <cellStyle name="40% - Accent1 4 6 2 3" xfId="36059"/>
    <cellStyle name="40% - Accent1 4 6 2 3 2" xfId="36060"/>
    <cellStyle name="40% - Accent1 4 6 2 3 3" xfId="36061"/>
    <cellStyle name="40% - Accent1 4 6 2 4" xfId="36062"/>
    <cellStyle name="40% - Accent1 4 6 2 4 2" xfId="36063"/>
    <cellStyle name="40% - Accent1 4 6 2 5" xfId="36064"/>
    <cellStyle name="40% - Accent1 4 6 2 6" xfId="36065"/>
    <cellStyle name="40% - Accent1 4 6 3" xfId="36066"/>
    <cellStyle name="40% - Accent1 4 6 3 2" xfId="36067"/>
    <cellStyle name="40% - Accent1 4 6 3 2 2" xfId="36068"/>
    <cellStyle name="40% - Accent1 4 6 3 2 3" xfId="36069"/>
    <cellStyle name="40% - Accent1 4 6 3 3" xfId="36070"/>
    <cellStyle name="40% - Accent1 4 6 3 3 2" xfId="36071"/>
    <cellStyle name="40% - Accent1 4 6 3 3 3" xfId="36072"/>
    <cellStyle name="40% - Accent1 4 6 3 4" xfId="36073"/>
    <cellStyle name="40% - Accent1 4 6 3 4 2" xfId="36074"/>
    <cellStyle name="40% - Accent1 4 6 3 5" xfId="36075"/>
    <cellStyle name="40% - Accent1 4 6 3 6" xfId="36076"/>
    <cellStyle name="40% - Accent1 4 6 4" xfId="36077"/>
    <cellStyle name="40% - Accent1 4 6 4 2" xfId="36078"/>
    <cellStyle name="40% - Accent1 4 6 4 2 2" xfId="36079"/>
    <cellStyle name="40% - Accent1 4 6 4 2 3" xfId="36080"/>
    <cellStyle name="40% - Accent1 4 6 4 3" xfId="36081"/>
    <cellStyle name="40% - Accent1 4 6 4 3 2" xfId="36082"/>
    <cellStyle name="40% - Accent1 4 6 4 4" xfId="36083"/>
    <cellStyle name="40% - Accent1 4 6 4 5" xfId="36084"/>
    <cellStyle name="40% - Accent1 4 6 5" xfId="36085"/>
    <cellStyle name="40% - Accent1 4 6 5 2" xfId="36086"/>
    <cellStyle name="40% - Accent1 4 6 5 3" xfId="36087"/>
    <cellStyle name="40% - Accent1 4 6 6" xfId="36088"/>
    <cellStyle name="40% - Accent1 4 6 6 2" xfId="36089"/>
    <cellStyle name="40% - Accent1 4 6 6 3" xfId="36090"/>
    <cellStyle name="40% - Accent1 4 6 7" xfId="36091"/>
    <cellStyle name="40% - Accent1 4 6 7 2" xfId="36092"/>
    <cellStyle name="40% - Accent1 4 6 8" xfId="36093"/>
    <cellStyle name="40% - Accent1 4 6 9" xfId="36094"/>
    <cellStyle name="40% - Accent1 4 7" xfId="3340"/>
    <cellStyle name="40% - Accent1 4 7 2" xfId="36095"/>
    <cellStyle name="40% - Accent1 4 7 2 2" xfId="36096"/>
    <cellStyle name="40% - Accent1 4 7 2 2 2" xfId="36097"/>
    <cellStyle name="40% - Accent1 4 7 2 2 3" xfId="36098"/>
    <cellStyle name="40% - Accent1 4 7 2 3" xfId="36099"/>
    <cellStyle name="40% - Accent1 4 7 2 3 2" xfId="36100"/>
    <cellStyle name="40% - Accent1 4 7 2 3 3" xfId="36101"/>
    <cellStyle name="40% - Accent1 4 7 2 4" xfId="36102"/>
    <cellStyle name="40% - Accent1 4 7 2 4 2" xfId="36103"/>
    <cellStyle name="40% - Accent1 4 7 2 5" xfId="36104"/>
    <cellStyle name="40% - Accent1 4 7 2 6" xfId="36105"/>
    <cellStyle name="40% - Accent1 4 7 3" xfId="36106"/>
    <cellStyle name="40% - Accent1 4 7 3 2" xfId="36107"/>
    <cellStyle name="40% - Accent1 4 7 3 2 2" xfId="36108"/>
    <cellStyle name="40% - Accent1 4 7 3 2 3" xfId="36109"/>
    <cellStyle name="40% - Accent1 4 7 3 3" xfId="36110"/>
    <cellStyle name="40% - Accent1 4 7 3 3 2" xfId="36111"/>
    <cellStyle name="40% - Accent1 4 7 3 3 3" xfId="36112"/>
    <cellStyle name="40% - Accent1 4 7 3 4" xfId="36113"/>
    <cellStyle name="40% - Accent1 4 7 3 4 2" xfId="36114"/>
    <cellStyle name="40% - Accent1 4 7 3 5" xfId="36115"/>
    <cellStyle name="40% - Accent1 4 7 3 6" xfId="36116"/>
    <cellStyle name="40% - Accent1 4 7 4" xfId="36117"/>
    <cellStyle name="40% - Accent1 4 7 4 2" xfId="36118"/>
    <cellStyle name="40% - Accent1 4 7 4 2 2" xfId="36119"/>
    <cellStyle name="40% - Accent1 4 7 4 2 3" xfId="36120"/>
    <cellStyle name="40% - Accent1 4 7 4 3" xfId="36121"/>
    <cellStyle name="40% - Accent1 4 7 4 3 2" xfId="36122"/>
    <cellStyle name="40% - Accent1 4 7 4 4" xfId="36123"/>
    <cellStyle name="40% - Accent1 4 7 4 5" xfId="36124"/>
    <cellStyle name="40% - Accent1 4 7 5" xfId="36125"/>
    <cellStyle name="40% - Accent1 4 7 5 2" xfId="36126"/>
    <cellStyle name="40% - Accent1 4 7 5 3" xfId="36127"/>
    <cellStyle name="40% - Accent1 4 7 6" xfId="36128"/>
    <cellStyle name="40% - Accent1 4 7 6 2" xfId="36129"/>
    <cellStyle name="40% - Accent1 4 7 6 3" xfId="36130"/>
    <cellStyle name="40% - Accent1 4 7 7" xfId="36131"/>
    <cellStyle name="40% - Accent1 4 7 7 2" xfId="36132"/>
    <cellStyle name="40% - Accent1 4 7 8" xfId="36133"/>
    <cellStyle name="40% - Accent1 4 7 9" xfId="36134"/>
    <cellStyle name="40% - Accent1 4 8" xfId="36135"/>
    <cellStyle name="40% - Accent1 4 8 2" xfId="36136"/>
    <cellStyle name="40% - Accent1 4 8 2 2" xfId="36137"/>
    <cellStyle name="40% - Accent1 4 8 2 3" xfId="36138"/>
    <cellStyle name="40% - Accent1 4 8 3" xfId="36139"/>
    <cellStyle name="40% - Accent1 4 8 3 2" xfId="36140"/>
    <cellStyle name="40% - Accent1 4 8 3 3" xfId="36141"/>
    <cellStyle name="40% - Accent1 4 8 4" xfId="36142"/>
    <cellStyle name="40% - Accent1 4 8 4 2" xfId="36143"/>
    <cellStyle name="40% - Accent1 4 8 5" xfId="36144"/>
    <cellStyle name="40% - Accent1 4 8 6" xfId="36145"/>
    <cellStyle name="40% - Accent1 4 9" xfId="36146"/>
    <cellStyle name="40% - Accent1 4 9 2" xfId="36147"/>
    <cellStyle name="40% - Accent1 4 9 2 2" xfId="36148"/>
    <cellStyle name="40% - Accent1 4 9 2 3" xfId="36149"/>
    <cellStyle name="40% - Accent1 4 9 3" xfId="36150"/>
    <cellStyle name="40% - Accent1 4 9 3 2" xfId="36151"/>
    <cellStyle name="40% - Accent1 4 9 3 3" xfId="36152"/>
    <cellStyle name="40% - Accent1 4 9 4" xfId="36153"/>
    <cellStyle name="40% - Accent1 4 9 4 2" xfId="36154"/>
    <cellStyle name="40% - Accent1 4 9 5" xfId="36155"/>
    <cellStyle name="40% - Accent1 4 9 6" xfId="36156"/>
    <cellStyle name="40% - Accent1 4_SCH J-3" xfId="3341"/>
    <cellStyle name="40% - Accent1 5" xfId="3342"/>
    <cellStyle name="40% - Accent1 5 2" xfId="3343"/>
    <cellStyle name="40% - Accent1 5 2 2" xfId="3344"/>
    <cellStyle name="40% - Accent1 5 2 2 2" xfId="3345"/>
    <cellStyle name="40% - Accent1 5 2 2 2 2" xfId="3346"/>
    <cellStyle name="40% - Accent1 5 2 2 2_SCH J-3" xfId="3347"/>
    <cellStyle name="40% - Accent1 5 2 2 3" xfId="3348"/>
    <cellStyle name="40% - Accent1 5 2 2_SCH J-3" xfId="3349"/>
    <cellStyle name="40% - Accent1 5 2 3" xfId="3350"/>
    <cellStyle name="40% - Accent1 5 2 3 2" xfId="3351"/>
    <cellStyle name="40% - Accent1 5 2 3_SCH J-3" xfId="3352"/>
    <cellStyle name="40% - Accent1 5 2 4" xfId="3353"/>
    <cellStyle name="40% - Accent1 5 2 5" xfId="3354"/>
    <cellStyle name="40% - Accent1 5 2_SCH J-3" xfId="3355"/>
    <cellStyle name="40% - Accent1 5 3" xfId="3356"/>
    <cellStyle name="40% - Accent1 5 3 2" xfId="3357"/>
    <cellStyle name="40% - Accent1 5 3 2 2" xfId="3358"/>
    <cellStyle name="40% - Accent1 5 3 2_SCH J-3" xfId="3359"/>
    <cellStyle name="40% - Accent1 5 3 3" xfId="3360"/>
    <cellStyle name="40% - Accent1 5 3_SCH J-3" xfId="3361"/>
    <cellStyle name="40% - Accent1 5 4" xfId="3362"/>
    <cellStyle name="40% - Accent1 5 4 2" xfId="3363"/>
    <cellStyle name="40% - Accent1 5 4_SCH J-3" xfId="3364"/>
    <cellStyle name="40% - Accent1 5 5" xfId="3365"/>
    <cellStyle name="40% - Accent1 5 6" xfId="3366"/>
    <cellStyle name="40% - Accent1 5_SCH J-3" xfId="3367"/>
    <cellStyle name="40% - Accent1 6" xfId="3368"/>
    <cellStyle name="40% - Accent1 6 2" xfId="3369"/>
    <cellStyle name="40% - Accent1 6 2 2" xfId="3370"/>
    <cellStyle name="40% - Accent1 6 2 2 2" xfId="3371"/>
    <cellStyle name="40% - Accent1 6 2 2_SCH J-3" xfId="3372"/>
    <cellStyle name="40% - Accent1 6 2 3" xfId="3373"/>
    <cellStyle name="40% - Accent1 6 2 4" xfId="3374"/>
    <cellStyle name="40% - Accent1 6 2 5" xfId="3375"/>
    <cellStyle name="40% - Accent1 6 2_SCH J-3" xfId="3376"/>
    <cellStyle name="40% - Accent1 6 3" xfId="3377"/>
    <cellStyle name="40% - Accent1 6 3 2" xfId="3378"/>
    <cellStyle name="40% - Accent1 6 3_SCH J-3" xfId="3379"/>
    <cellStyle name="40% - Accent1 6 4" xfId="3380"/>
    <cellStyle name="40% - Accent1 6 5" xfId="3381"/>
    <cellStyle name="40% - Accent1 6_SCH J-3" xfId="3382"/>
    <cellStyle name="40% - Accent1 7" xfId="3383"/>
    <cellStyle name="40% - Accent1 7 2" xfId="3384"/>
    <cellStyle name="40% - Accent1 7 2 2" xfId="3385"/>
    <cellStyle name="40% - Accent1 7 2 2 2" xfId="3386"/>
    <cellStyle name="40% - Accent1 7 2 2_SCH J-3" xfId="3387"/>
    <cellStyle name="40% - Accent1 7 2 3" xfId="3388"/>
    <cellStyle name="40% - Accent1 7 2_SCH J-3" xfId="3389"/>
    <cellStyle name="40% - Accent1 7 3" xfId="3390"/>
    <cellStyle name="40% - Accent1 7 3 2" xfId="3391"/>
    <cellStyle name="40% - Accent1 7 3_SCH J-3" xfId="3392"/>
    <cellStyle name="40% - Accent1 7 4" xfId="3393"/>
    <cellStyle name="40% - Accent1 7 5" xfId="3394"/>
    <cellStyle name="40% - Accent1 7_SCH J-3" xfId="3395"/>
    <cellStyle name="40% - Accent1 8" xfId="3396"/>
    <cellStyle name="40% - Accent1 8 2" xfId="3397"/>
    <cellStyle name="40% - Accent1 8 2 2" xfId="3398"/>
    <cellStyle name="40% - Accent1 8 2 2 2" xfId="3399"/>
    <cellStyle name="40% - Accent1 8 2 2_SCH J-3" xfId="3400"/>
    <cellStyle name="40% - Accent1 8 2 3" xfId="3401"/>
    <cellStyle name="40% - Accent1 8 2_SCH J-3" xfId="3402"/>
    <cellStyle name="40% - Accent1 8 3" xfId="3403"/>
    <cellStyle name="40% - Accent1 8 3 2" xfId="3404"/>
    <cellStyle name="40% - Accent1 8 3_SCH J-3" xfId="3405"/>
    <cellStyle name="40% - Accent1 8 4" xfId="3406"/>
    <cellStyle name="40% - Accent1 8 5" xfId="3407"/>
    <cellStyle name="40% - Accent1 8_SCH J-3" xfId="3408"/>
    <cellStyle name="40% - Accent1 9" xfId="3409"/>
    <cellStyle name="40% - Accent1 9 2" xfId="3410"/>
    <cellStyle name="40% - Accent1 9 2 2" xfId="3411"/>
    <cellStyle name="40% - Accent1 9 2_SCH J-3" xfId="3412"/>
    <cellStyle name="40% - Accent1 9 3" xfId="3413"/>
    <cellStyle name="40% - Accent1 9 4" xfId="3414"/>
    <cellStyle name="40% - Accent1 9_SCH J-3" xfId="3415"/>
    <cellStyle name="40% - Accent2 10" xfId="3416"/>
    <cellStyle name="40% - Accent2 10 2" xfId="3417"/>
    <cellStyle name="40% - Accent2 10 2 2" xfId="3418"/>
    <cellStyle name="40% - Accent2 10 2_SCH J-3" xfId="3419"/>
    <cellStyle name="40% - Accent2 10 3" xfId="3420"/>
    <cellStyle name="40% - Accent2 10 4" xfId="3421"/>
    <cellStyle name="40% - Accent2 10_SCH J-3" xfId="3422"/>
    <cellStyle name="40% - Accent2 11" xfId="3423"/>
    <cellStyle name="40% - Accent2 11 2" xfId="3424"/>
    <cellStyle name="40% - Accent2 11 2 2" xfId="3425"/>
    <cellStyle name="40% - Accent2 11 2_SCH J-3" xfId="3426"/>
    <cellStyle name="40% - Accent2 11 3" xfId="3427"/>
    <cellStyle name="40% - Accent2 11 4" xfId="3428"/>
    <cellStyle name="40% - Accent2 11_SCH J-3" xfId="3429"/>
    <cellStyle name="40% - Accent2 12" xfId="3430"/>
    <cellStyle name="40% - Accent2 12 2" xfId="3431"/>
    <cellStyle name="40% - Accent2 12 3" xfId="3432"/>
    <cellStyle name="40% - Accent2 12_SCH J-3" xfId="3433"/>
    <cellStyle name="40% - Accent2 13" xfId="3434"/>
    <cellStyle name="40% - Accent2 13 2" xfId="3435"/>
    <cellStyle name="40% - Accent2 13_SCH J-3" xfId="3436"/>
    <cellStyle name="40% - Accent2 14" xfId="3437"/>
    <cellStyle name="40% - Accent2 15" xfId="3438"/>
    <cellStyle name="40% - Accent2 16" xfId="3439"/>
    <cellStyle name="40% - Accent2 17" xfId="3440"/>
    <cellStyle name="40% - Accent2 18" xfId="3441"/>
    <cellStyle name="40% - Accent2 19" xfId="3442"/>
    <cellStyle name="40% - Accent2 2" xfId="3443"/>
    <cellStyle name="40% - Accent2 2 2" xfId="3444"/>
    <cellStyle name="40% - Accent2 2 2 2" xfId="3445"/>
    <cellStyle name="40% - Accent2 2 2 2 2" xfId="3446"/>
    <cellStyle name="40% - Accent2 2 2 2 2 2" xfId="3447"/>
    <cellStyle name="40% - Accent2 2 2 2 2 2 2" xfId="3448"/>
    <cellStyle name="40% - Accent2 2 2 2 2 2 2 2" xfId="3449"/>
    <cellStyle name="40% - Accent2 2 2 2 2 2 2_SCH J-3" xfId="3450"/>
    <cellStyle name="40% - Accent2 2 2 2 2 2 3" xfId="3451"/>
    <cellStyle name="40% - Accent2 2 2 2 2 2_SCH J-3" xfId="3452"/>
    <cellStyle name="40% - Accent2 2 2 2 2 3" xfId="3453"/>
    <cellStyle name="40% - Accent2 2 2 2 2 3 2" xfId="3454"/>
    <cellStyle name="40% - Accent2 2 2 2 2 3_SCH J-3" xfId="3455"/>
    <cellStyle name="40% - Accent2 2 2 2 2 4" xfId="3456"/>
    <cellStyle name="40% - Accent2 2 2 2 2 5" xfId="3457"/>
    <cellStyle name="40% - Accent2 2 2 2 2_SCH J-3" xfId="3458"/>
    <cellStyle name="40% - Accent2 2 2 2 3" xfId="3459"/>
    <cellStyle name="40% - Accent2 2 2 2 3 2" xfId="3460"/>
    <cellStyle name="40% - Accent2 2 2 2 3 2 2" xfId="3461"/>
    <cellStyle name="40% - Accent2 2 2 2 3 2_SCH J-3" xfId="3462"/>
    <cellStyle name="40% - Accent2 2 2 2 3 3" xfId="3463"/>
    <cellStyle name="40% - Accent2 2 2 2 3_SCH J-3" xfId="3464"/>
    <cellStyle name="40% - Accent2 2 2 2 4" xfId="3465"/>
    <cellStyle name="40% - Accent2 2 2 2 4 2" xfId="3466"/>
    <cellStyle name="40% - Accent2 2 2 2 4_SCH J-3" xfId="3467"/>
    <cellStyle name="40% - Accent2 2 2 2 5" xfId="3468"/>
    <cellStyle name="40% - Accent2 2 2 2 6" xfId="3469"/>
    <cellStyle name="40% - Accent2 2 2 2_SCH J-3" xfId="3470"/>
    <cellStyle name="40% - Accent2 2 2 3" xfId="3471"/>
    <cellStyle name="40% - Accent2 2 2 3 2" xfId="3472"/>
    <cellStyle name="40% - Accent2 2 2 3 2 2" xfId="3473"/>
    <cellStyle name="40% - Accent2 2 2 3 2 2 2" xfId="3474"/>
    <cellStyle name="40% - Accent2 2 2 3 2 2_SCH J-3" xfId="3475"/>
    <cellStyle name="40% - Accent2 2 2 3 2 3" xfId="3476"/>
    <cellStyle name="40% - Accent2 2 2 3 2_SCH J-3" xfId="3477"/>
    <cellStyle name="40% - Accent2 2 2 3 3" xfId="3478"/>
    <cellStyle name="40% - Accent2 2 2 3 3 2" xfId="3479"/>
    <cellStyle name="40% - Accent2 2 2 3 3_SCH J-3" xfId="3480"/>
    <cellStyle name="40% - Accent2 2 2 3 4" xfId="3481"/>
    <cellStyle name="40% - Accent2 2 2 3 5" xfId="3482"/>
    <cellStyle name="40% - Accent2 2 2 3_SCH J-3" xfId="3483"/>
    <cellStyle name="40% - Accent2 2 2 4" xfId="3484"/>
    <cellStyle name="40% - Accent2 2 2 4 2" xfId="3485"/>
    <cellStyle name="40% - Accent2 2 2 4 2 2" xfId="3486"/>
    <cellStyle name="40% - Accent2 2 2 4 2_SCH J-3" xfId="3487"/>
    <cellStyle name="40% - Accent2 2 2 4 3" xfId="3488"/>
    <cellStyle name="40% - Accent2 2 2 4_SCH J-3" xfId="3489"/>
    <cellStyle name="40% - Accent2 2 2 5" xfId="3490"/>
    <cellStyle name="40% - Accent2 2 2 5 2" xfId="3491"/>
    <cellStyle name="40% - Accent2 2 2 5_SCH J-3" xfId="3492"/>
    <cellStyle name="40% - Accent2 2 2 6" xfId="3493"/>
    <cellStyle name="40% - Accent2 2 2 7" xfId="3494"/>
    <cellStyle name="40% - Accent2 2 2_SCH J-3" xfId="3495"/>
    <cellStyle name="40% - Accent2 2 3" xfId="3496"/>
    <cellStyle name="40% - Accent2 2 3 2" xfId="3497"/>
    <cellStyle name="40% - Accent2 2 3 2 2" xfId="3498"/>
    <cellStyle name="40% - Accent2 2 3 2 2 2" xfId="3499"/>
    <cellStyle name="40% - Accent2 2 3 2 2 2 2" xfId="3500"/>
    <cellStyle name="40% - Accent2 2 3 2 2 2_SCH J-3" xfId="3501"/>
    <cellStyle name="40% - Accent2 2 3 2 2 3" xfId="3502"/>
    <cellStyle name="40% - Accent2 2 3 2 2_SCH J-3" xfId="3503"/>
    <cellStyle name="40% - Accent2 2 3 2 3" xfId="3504"/>
    <cellStyle name="40% - Accent2 2 3 2 3 2" xfId="3505"/>
    <cellStyle name="40% - Accent2 2 3 2 3_SCH J-3" xfId="3506"/>
    <cellStyle name="40% - Accent2 2 3 2 4" xfId="3507"/>
    <cellStyle name="40% - Accent2 2 3 2_SCH J-3" xfId="3508"/>
    <cellStyle name="40% - Accent2 2 3 3" xfId="3509"/>
    <cellStyle name="40% - Accent2 2 3 3 2" xfId="3510"/>
    <cellStyle name="40% - Accent2 2 3 3 2 2" xfId="3511"/>
    <cellStyle name="40% - Accent2 2 3 3 2_SCH J-3" xfId="3512"/>
    <cellStyle name="40% - Accent2 2 3 3 3" xfId="3513"/>
    <cellStyle name="40% - Accent2 2 3 3_SCH J-3" xfId="3514"/>
    <cellStyle name="40% - Accent2 2 3 4" xfId="3515"/>
    <cellStyle name="40% - Accent2 2 3 4 2" xfId="3516"/>
    <cellStyle name="40% - Accent2 2 3 4_SCH J-3" xfId="3517"/>
    <cellStyle name="40% - Accent2 2 3 5" xfId="3518"/>
    <cellStyle name="40% - Accent2 2 3 6" xfId="3519"/>
    <cellStyle name="40% - Accent2 2 3_SCH J-3" xfId="3520"/>
    <cellStyle name="40% - Accent2 2 4" xfId="3521"/>
    <cellStyle name="40% - Accent2 2 4 2" xfId="3522"/>
    <cellStyle name="40% - Accent2 2 4 2 2" xfId="3523"/>
    <cellStyle name="40% - Accent2 2 4 2 2 2" xfId="3524"/>
    <cellStyle name="40% - Accent2 2 4 2 2_SCH J-3" xfId="3525"/>
    <cellStyle name="40% - Accent2 2 4 2 3" xfId="3526"/>
    <cellStyle name="40% - Accent2 2 4 2_SCH J-3" xfId="3527"/>
    <cellStyle name="40% - Accent2 2 4 3" xfId="3528"/>
    <cellStyle name="40% - Accent2 2 4 3 2" xfId="3529"/>
    <cellStyle name="40% - Accent2 2 4 3_SCH J-3" xfId="3530"/>
    <cellStyle name="40% - Accent2 2 4 4" xfId="3531"/>
    <cellStyle name="40% - Accent2 2 4 5" xfId="3532"/>
    <cellStyle name="40% - Accent2 2 4_SCH J-3" xfId="3533"/>
    <cellStyle name="40% - Accent2 2 5" xfId="3534"/>
    <cellStyle name="40% - Accent2 2 5 2" xfId="3535"/>
    <cellStyle name="40% - Accent2 2 5 2 2" xfId="3536"/>
    <cellStyle name="40% - Accent2 2 5 2_SCH J-3" xfId="3537"/>
    <cellStyle name="40% - Accent2 2 5 3" xfId="3538"/>
    <cellStyle name="40% - Accent2 2 5 4" xfId="3539"/>
    <cellStyle name="40% - Accent2 2 5_SCH J-3" xfId="3540"/>
    <cellStyle name="40% - Accent2 2 6" xfId="3541"/>
    <cellStyle name="40% - Accent2 2 6 2" xfId="3542"/>
    <cellStyle name="40% - Accent2 2 6 3" xfId="3543"/>
    <cellStyle name="40% - Accent2 2 6_SCH J-3" xfId="3544"/>
    <cellStyle name="40% - Accent2 2 7" xfId="3545"/>
    <cellStyle name="40% - Accent2 2 8" xfId="3546"/>
    <cellStyle name="40% - Accent2 2 9" xfId="3547"/>
    <cellStyle name="40% - Accent2 20" xfId="3548"/>
    <cellStyle name="40% - Accent2 21" xfId="3549"/>
    <cellStyle name="40% - Accent2 3" xfId="3550"/>
    <cellStyle name="40% - Accent2 3 2" xfId="3551"/>
    <cellStyle name="40% - Accent2 3 2 2" xfId="3552"/>
    <cellStyle name="40% - Accent2 3 2 2 2" xfId="3553"/>
    <cellStyle name="40% - Accent2 3 2 2 2 2" xfId="3554"/>
    <cellStyle name="40% - Accent2 3 2 2 2 2 2" xfId="3555"/>
    <cellStyle name="40% - Accent2 3 2 2 2 2 2 2" xfId="3556"/>
    <cellStyle name="40% - Accent2 3 2 2 2 2 2_SCH J-3" xfId="3557"/>
    <cellStyle name="40% - Accent2 3 2 2 2 2 3" xfId="3558"/>
    <cellStyle name="40% - Accent2 3 2 2 2 2_SCH J-3" xfId="3559"/>
    <cellStyle name="40% - Accent2 3 2 2 2 3" xfId="3560"/>
    <cellStyle name="40% - Accent2 3 2 2 2 3 2" xfId="3561"/>
    <cellStyle name="40% - Accent2 3 2 2 2 3_SCH J-3" xfId="3562"/>
    <cellStyle name="40% - Accent2 3 2 2 2 4" xfId="3563"/>
    <cellStyle name="40% - Accent2 3 2 2 2 5" xfId="3564"/>
    <cellStyle name="40% - Accent2 3 2 2 2_SCH J-3" xfId="3565"/>
    <cellStyle name="40% - Accent2 3 2 2 3" xfId="3566"/>
    <cellStyle name="40% - Accent2 3 2 2 3 2" xfId="3567"/>
    <cellStyle name="40% - Accent2 3 2 2 3 2 2" xfId="3568"/>
    <cellStyle name="40% - Accent2 3 2 2 3 2_SCH J-3" xfId="3569"/>
    <cellStyle name="40% - Accent2 3 2 2 3 3" xfId="3570"/>
    <cellStyle name="40% - Accent2 3 2 2 3_SCH J-3" xfId="3571"/>
    <cellStyle name="40% - Accent2 3 2 2 4" xfId="3572"/>
    <cellStyle name="40% - Accent2 3 2 2 4 2" xfId="3573"/>
    <cellStyle name="40% - Accent2 3 2 2 4_SCH J-3" xfId="3574"/>
    <cellStyle name="40% - Accent2 3 2 2 5" xfId="3575"/>
    <cellStyle name="40% - Accent2 3 2 2 6" xfId="3576"/>
    <cellStyle name="40% - Accent2 3 2 2_SCH J-3" xfId="3577"/>
    <cellStyle name="40% - Accent2 3 2 3" xfId="3578"/>
    <cellStyle name="40% - Accent2 3 2 3 2" xfId="3579"/>
    <cellStyle name="40% - Accent2 3 2 3 2 2" xfId="3580"/>
    <cellStyle name="40% - Accent2 3 2 3 2 2 2" xfId="3581"/>
    <cellStyle name="40% - Accent2 3 2 3 2 2_SCH J-3" xfId="3582"/>
    <cellStyle name="40% - Accent2 3 2 3 2 3" xfId="3583"/>
    <cellStyle name="40% - Accent2 3 2 3 2_SCH J-3" xfId="3584"/>
    <cellStyle name="40% - Accent2 3 2 3 3" xfId="3585"/>
    <cellStyle name="40% - Accent2 3 2 3 3 2" xfId="3586"/>
    <cellStyle name="40% - Accent2 3 2 3 3_SCH J-3" xfId="3587"/>
    <cellStyle name="40% - Accent2 3 2 3 4" xfId="3588"/>
    <cellStyle name="40% - Accent2 3 2 3 5" xfId="3589"/>
    <cellStyle name="40% - Accent2 3 2 3_SCH J-3" xfId="3590"/>
    <cellStyle name="40% - Accent2 3 2 4" xfId="3591"/>
    <cellStyle name="40% - Accent2 3 2 4 2" xfId="3592"/>
    <cellStyle name="40% - Accent2 3 2 4 2 2" xfId="3593"/>
    <cellStyle name="40% - Accent2 3 2 4 2_SCH J-3" xfId="3594"/>
    <cellStyle name="40% - Accent2 3 2 4 3" xfId="3595"/>
    <cellStyle name="40% - Accent2 3 2 4_SCH J-3" xfId="3596"/>
    <cellStyle name="40% - Accent2 3 2 5" xfId="3597"/>
    <cellStyle name="40% - Accent2 3 2 5 2" xfId="3598"/>
    <cellStyle name="40% - Accent2 3 2 5_SCH J-3" xfId="3599"/>
    <cellStyle name="40% - Accent2 3 2 6" xfId="3600"/>
    <cellStyle name="40% - Accent2 3 2 7" xfId="3601"/>
    <cellStyle name="40% - Accent2 3 2_SCH J-3" xfId="3602"/>
    <cellStyle name="40% - Accent2 3 3" xfId="3603"/>
    <cellStyle name="40% - Accent2 3 3 2" xfId="3604"/>
    <cellStyle name="40% - Accent2 3 3 2 2" xfId="3605"/>
    <cellStyle name="40% - Accent2 3 3 2 2 2" xfId="3606"/>
    <cellStyle name="40% - Accent2 3 3 2 2 2 2" xfId="3607"/>
    <cellStyle name="40% - Accent2 3 3 2 2 2_SCH J-3" xfId="3608"/>
    <cellStyle name="40% - Accent2 3 3 2 2 3" xfId="3609"/>
    <cellStyle name="40% - Accent2 3 3 2 2_SCH J-3" xfId="3610"/>
    <cellStyle name="40% - Accent2 3 3 2 3" xfId="3611"/>
    <cellStyle name="40% - Accent2 3 3 2 3 2" xfId="3612"/>
    <cellStyle name="40% - Accent2 3 3 2 3_SCH J-3" xfId="3613"/>
    <cellStyle name="40% - Accent2 3 3 2 4" xfId="3614"/>
    <cellStyle name="40% - Accent2 3 3 2 5" xfId="3615"/>
    <cellStyle name="40% - Accent2 3 3 2_SCH J-3" xfId="3616"/>
    <cellStyle name="40% - Accent2 3 3 3" xfId="3617"/>
    <cellStyle name="40% - Accent2 3 3 3 2" xfId="3618"/>
    <cellStyle name="40% - Accent2 3 3 3 2 2" xfId="3619"/>
    <cellStyle name="40% - Accent2 3 3 3 2_SCH J-3" xfId="3620"/>
    <cellStyle name="40% - Accent2 3 3 3 3" xfId="3621"/>
    <cellStyle name="40% - Accent2 3 3 3_SCH J-3" xfId="3622"/>
    <cellStyle name="40% - Accent2 3 3 4" xfId="3623"/>
    <cellStyle name="40% - Accent2 3 3 4 2" xfId="3624"/>
    <cellStyle name="40% - Accent2 3 3 4_SCH J-3" xfId="3625"/>
    <cellStyle name="40% - Accent2 3 3 5" xfId="3626"/>
    <cellStyle name="40% - Accent2 3 3 6" xfId="3627"/>
    <cellStyle name="40% - Accent2 3 3_SCH J-3" xfId="3628"/>
    <cellStyle name="40% - Accent2 3 4" xfId="3629"/>
    <cellStyle name="40% - Accent2 3 4 2" xfId="3630"/>
    <cellStyle name="40% - Accent2 3 4 2 2" xfId="3631"/>
    <cellStyle name="40% - Accent2 3 4 2 2 2" xfId="3632"/>
    <cellStyle name="40% - Accent2 3 4 2 2_SCH J-3" xfId="3633"/>
    <cellStyle name="40% - Accent2 3 4 2 3" xfId="3634"/>
    <cellStyle name="40% - Accent2 3 4 2_SCH J-3" xfId="3635"/>
    <cellStyle name="40% - Accent2 3 4 3" xfId="3636"/>
    <cellStyle name="40% - Accent2 3 4 3 2" xfId="3637"/>
    <cellStyle name="40% - Accent2 3 4 3_SCH J-3" xfId="3638"/>
    <cellStyle name="40% - Accent2 3 4 4" xfId="3639"/>
    <cellStyle name="40% - Accent2 3 4 5" xfId="3640"/>
    <cellStyle name="40% - Accent2 3 4_SCH J-3" xfId="3641"/>
    <cellStyle name="40% - Accent2 3 5" xfId="3642"/>
    <cellStyle name="40% - Accent2 3 5 2" xfId="3643"/>
    <cellStyle name="40% - Accent2 3 5 2 2" xfId="3644"/>
    <cellStyle name="40% - Accent2 3 5 2_SCH J-3" xfId="3645"/>
    <cellStyle name="40% - Accent2 3 5 3" xfId="3646"/>
    <cellStyle name="40% - Accent2 3 5_SCH J-3" xfId="3647"/>
    <cellStyle name="40% - Accent2 3 6" xfId="3648"/>
    <cellStyle name="40% - Accent2 3 6 2" xfId="3649"/>
    <cellStyle name="40% - Accent2 3 6_SCH J-3" xfId="3650"/>
    <cellStyle name="40% - Accent2 3 7" xfId="3651"/>
    <cellStyle name="40% - Accent2 3 8" xfId="3652"/>
    <cellStyle name="40% - Accent2 3 9" xfId="3653"/>
    <cellStyle name="40% - Accent2 3_SCH J-3" xfId="3654"/>
    <cellStyle name="40% - Accent2 4" xfId="3655"/>
    <cellStyle name="40% - Accent2 4 10" xfId="36157"/>
    <cellStyle name="40% - Accent2 4 10 2" xfId="36158"/>
    <cellStyle name="40% - Accent2 4 10 2 2" xfId="36159"/>
    <cellStyle name="40% - Accent2 4 10 2 3" xfId="36160"/>
    <cellStyle name="40% - Accent2 4 10 3" xfId="36161"/>
    <cellStyle name="40% - Accent2 4 10 3 2" xfId="36162"/>
    <cellStyle name="40% - Accent2 4 10 4" xfId="36163"/>
    <cellStyle name="40% - Accent2 4 10 5" xfId="36164"/>
    <cellStyle name="40% - Accent2 4 11" xfId="36165"/>
    <cellStyle name="40% - Accent2 4 11 2" xfId="36166"/>
    <cellStyle name="40% - Accent2 4 11 3" xfId="36167"/>
    <cellStyle name="40% - Accent2 4 12" xfId="36168"/>
    <cellStyle name="40% - Accent2 4 12 2" xfId="36169"/>
    <cellStyle name="40% - Accent2 4 12 3" xfId="36170"/>
    <cellStyle name="40% - Accent2 4 13" xfId="36171"/>
    <cellStyle name="40% - Accent2 4 13 2" xfId="36172"/>
    <cellStyle name="40% - Accent2 4 14" xfId="36173"/>
    <cellStyle name="40% - Accent2 4 15" xfId="36174"/>
    <cellStyle name="40% - Accent2 4 16" xfId="36175"/>
    <cellStyle name="40% - Accent2 4 2" xfId="3656"/>
    <cellStyle name="40% - Accent2 4 2 10" xfId="36176"/>
    <cellStyle name="40% - Accent2 4 2 10 2" xfId="36177"/>
    <cellStyle name="40% - Accent2 4 2 10 3" xfId="36178"/>
    <cellStyle name="40% - Accent2 4 2 11" xfId="36179"/>
    <cellStyle name="40% - Accent2 4 2 11 2" xfId="36180"/>
    <cellStyle name="40% - Accent2 4 2 11 3" xfId="36181"/>
    <cellStyle name="40% - Accent2 4 2 12" xfId="36182"/>
    <cellStyle name="40% - Accent2 4 2 12 2" xfId="36183"/>
    <cellStyle name="40% - Accent2 4 2 13" xfId="36184"/>
    <cellStyle name="40% - Accent2 4 2 14" xfId="36185"/>
    <cellStyle name="40% - Accent2 4 2 15" xfId="36186"/>
    <cellStyle name="40% - Accent2 4 2 2" xfId="3657"/>
    <cellStyle name="40% - Accent2 4 2 2 10" xfId="36187"/>
    <cellStyle name="40% - Accent2 4 2 2 10 2" xfId="36188"/>
    <cellStyle name="40% - Accent2 4 2 2 10 3" xfId="36189"/>
    <cellStyle name="40% - Accent2 4 2 2 11" xfId="36190"/>
    <cellStyle name="40% - Accent2 4 2 2 11 2" xfId="36191"/>
    <cellStyle name="40% - Accent2 4 2 2 12" xfId="36192"/>
    <cellStyle name="40% - Accent2 4 2 2 13" xfId="36193"/>
    <cellStyle name="40% - Accent2 4 2 2 2" xfId="3658"/>
    <cellStyle name="40% - Accent2 4 2 2 2 10" xfId="36194"/>
    <cellStyle name="40% - Accent2 4 2 2 2 10 2" xfId="36195"/>
    <cellStyle name="40% - Accent2 4 2 2 2 11" xfId="36196"/>
    <cellStyle name="40% - Accent2 4 2 2 2 12" xfId="36197"/>
    <cellStyle name="40% - Accent2 4 2 2 2 2" xfId="3659"/>
    <cellStyle name="40% - Accent2 4 2 2 2 2 10" xfId="36198"/>
    <cellStyle name="40% - Accent2 4 2 2 2 2 2" xfId="3660"/>
    <cellStyle name="40% - Accent2 4 2 2 2 2 2 2" xfId="36199"/>
    <cellStyle name="40% - Accent2 4 2 2 2 2 2 2 2" xfId="36200"/>
    <cellStyle name="40% - Accent2 4 2 2 2 2 2 2 2 2" xfId="36201"/>
    <cellStyle name="40% - Accent2 4 2 2 2 2 2 2 2 3" xfId="36202"/>
    <cellStyle name="40% - Accent2 4 2 2 2 2 2 2 3" xfId="36203"/>
    <cellStyle name="40% - Accent2 4 2 2 2 2 2 2 3 2" xfId="36204"/>
    <cellStyle name="40% - Accent2 4 2 2 2 2 2 2 3 3" xfId="36205"/>
    <cellStyle name="40% - Accent2 4 2 2 2 2 2 2 4" xfId="36206"/>
    <cellStyle name="40% - Accent2 4 2 2 2 2 2 2 4 2" xfId="36207"/>
    <cellStyle name="40% - Accent2 4 2 2 2 2 2 2 5" xfId="36208"/>
    <cellStyle name="40% - Accent2 4 2 2 2 2 2 2 6" xfId="36209"/>
    <cellStyle name="40% - Accent2 4 2 2 2 2 2 3" xfId="36210"/>
    <cellStyle name="40% - Accent2 4 2 2 2 2 2 3 2" xfId="36211"/>
    <cellStyle name="40% - Accent2 4 2 2 2 2 2 3 2 2" xfId="36212"/>
    <cellStyle name="40% - Accent2 4 2 2 2 2 2 3 2 3" xfId="36213"/>
    <cellStyle name="40% - Accent2 4 2 2 2 2 2 3 3" xfId="36214"/>
    <cellStyle name="40% - Accent2 4 2 2 2 2 2 3 3 2" xfId="36215"/>
    <cellStyle name="40% - Accent2 4 2 2 2 2 2 3 3 3" xfId="36216"/>
    <cellStyle name="40% - Accent2 4 2 2 2 2 2 3 4" xfId="36217"/>
    <cellStyle name="40% - Accent2 4 2 2 2 2 2 3 4 2" xfId="36218"/>
    <cellStyle name="40% - Accent2 4 2 2 2 2 2 3 5" xfId="36219"/>
    <cellStyle name="40% - Accent2 4 2 2 2 2 2 3 6" xfId="36220"/>
    <cellStyle name="40% - Accent2 4 2 2 2 2 2 4" xfId="36221"/>
    <cellStyle name="40% - Accent2 4 2 2 2 2 2 4 2" xfId="36222"/>
    <cellStyle name="40% - Accent2 4 2 2 2 2 2 4 2 2" xfId="36223"/>
    <cellStyle name="40% - Accent2 4 2 2 2 2 2 4 2 3" xfId="36224"/>
    <cellStyle name="40% - Accent2 4 2 2 2 2 2 4 3" xfId="36225"/>
    <cellStyle name="40% - Accent2 4 2 2 2 2 2 4 3 2" xfId="36226"/>
    <cellStyle name="40% - Accent2 4 2 2 2 2 2 4 4" xfId="36227"/>
    <cellStyle name="40% - Accent2 4 2 2 2 2 2 4 5" xfId="36228"/>
    <cellStyle name="40% - Accent2 4 2 2 2 2 2 5" xfId="36229"/>
    <cellStyle name="40% - Accent2 4 2 2 2 2 2 5 2" xfId="36230"/>
    <cellStyle name="40% - Accent2 4 2 2 2 2 2 5 3" xfId="36231"/>
    <cellStyle name="40% - Accent2 4 2 2 2 2 2 6" xfId="36232"/>
    <cellStyle name="40% - Accent2 4 2 2 2 2 2 6 2" xfId="36233"/>
    <cellStyle name="40% - Accent2 4 2 2 2 2 2 6 3" xfId="36234"/>
    <cellStyle name="40% - Accent2 4 2 2 2 2 2 7" xfId="36235"/>
    <cellStyle name="40% - Accent2 4 2 2 2 2 2 7 2" xfId="36236"/>
    <cellStyle name="40% - Accent2 4 2 2 2 2 2 8" xfId="36237"/>
    <cellStyle name="40% - Accent2 4 2 2 2 2 2 9" xfId="36238"/>
    <cellStyle name="40% - Accent2 4 2 2 2 2 3" xfId="36239"/>
    <cellStyle name="40% - Accent2 4 2 2 2 2 3 2" xfId="36240"/>
    <cellStyle name="40% - Accent2 4 2 2 2 2 3 2 2" xfId="36241"/>
    <cellStyle name="40% - Accent2 4 2 2 2 2 3 2 3" xfId="36242"/>
    <cellStyle name="40% - Accent2 4 2 2 2 2 3 3" xfId="36243"/>
    <cellStyle name="40% - Accent2 4 2 2 2 2 3 3 2" xfId="36244"/>
    <cellStyle name="40% - Accent2 4 2 2 2 2 3 3 3" xfId="36245"/>
    <cellStyle name="40% - Accent2 4 2 2 2 2 3 4" xfId="36246"/>
    <cellStyle name="40% - Accent2 4 2 2 2 2 3 4 2" xfId="36247"/>
    <cellStyle name="40% - Accent2 4 2 2 2 2 3 5" xfId="36248"/>
    <cellStyle name="40% - Accent2 4 2 2 2 2 3 6" xfId="36249"/>
    <cellStyle name="40% - Accent2 4 2 2 2 2 4" xfId="36250"/>
    <cellStyle name="40% - Accent2 4 2 2 2 2 4 2" xfId="36251"/>
    <cellStyle name="40% - Accent2 4 2 2 2 2 4 2 2" xfId="36252"/>
    <cellStyle name="40% - Accent2 4 2 2 2 2 4 2 3" xfId="36253"/>
    <cellStyle name="40% - Accent2 4 2 2 2 2 4 3" xfId="36254"/>
    <cellStyle name="40% - Accent2 4 2 2 2 2 4 3 2" xfId="36255"/>
    <cellStyle name="40% - Accent2 4 2 2 2 2 4 3 3" xfId="36256"/>
    <cellStyle name="40% - Accent2 4 2 2 2 2 4 4" xfId="36257"/>
    <cellStyle name="40% - Accent2 4 2 2 2 2 4 4 2" xfId="36258"/>
    <cellStyle name="40% - Accent2 4 2 2 2 2 4 5" xfId="36259"/>
    <cellStyle name="40% - Accent2 4 2 2 2 2 4 6" xfId="36260"/>
    <cellStyle name="40% - Accent2 4 2 2 2 2 5" xfId="36261"/>
    <cellStyle name="40% - Accent2 4 2 2 2 2 5 2" xfId="36262"/>
    <cellStyle name="40% - Accent2 4 2 2 2 2 5 2 2" xfId="36263"/>
    <cellStyle name="40% - Accent2 4 2 2 2 2 5 2 3" xfId="36264"/>
    <cellStyle name="40% - Accent2 4 2 2 2 2 5 3" xfId="36265"/>
    <cellStyle name="40% - Accent2 4 2 2 2 2 5 3 2" xfId="36266"/>
    <cellStyle name="40% - Accent2 4 2 2 2 2 5 4" xfId="36267"/>
    <cellStyle name="40% - Accent2 4 2 2 2 2 5 5" xfId="36268"/>
    <cellStyle name="40% - Accent2 4 2 2 2 2 6" xfId="36269"/>
    <cellStyle name="40% - Accent2 4 2 2 2 2 6 2" xfId="36270"/>
    <cellStyle name="40% - Accent2 4 2 2 2 2 6 3" xfId="36271"/>
    <cellStyle name="40% - Accent2 4 2 2 2 2 7" xfId="36272"/>
    <cellStyle name="40% - Accent2 4 2 2 2 2 7 2" xfId="36273"/>
    <cellStyle name="40% - Accent2 4 2 2 2 2 7 3" xfId="36274"/>
    <cellStyle name="40% - Accent2 4 2 2 2 2 8" xfId="36275"/>
    <cellStyle name="40% - Accent2 4 2 2 2 2 8 2" xfId="36276"/>
    <cellStyle name="40% - Accent2 4 2 2 2 2 9" xfId="36277"/>
    <cellStyle name="40% - Accent2 4 2 2 2 2_SCH J-3" xfId="3661"/>
    <cellStyle name="40% - Accent2 4 2 2 2 3" xfId="3662"/>
    <cellStyle name="40% - Accent2 4 2 2 2 3 2" xfId="36278"/>
    <cellStyle name="40% - Accent2 4 2 2 2 3 2 2" xfId="36279"/>
    <cellStyle name="40% - Accent2 4 2 2 2 3 2 2 2" xfId="36280"/>
    <cellStyle name="40% - Accent2 4 2 2 2 3 2 2 3" xfId="36281"/>
    <cellStyle name="40% - Accent2 4 2 2 2 3 2 3" xfId="36282"/>
    <cellStyle name="40% - Accent2 4 2 2 2 3 2 3 2" xfId="36283"/>
    <cellStyle name="40% - Accent2 4 2 2 2 3 2 3 3" xfId="36284"/>
    <cellStyle name="40% - Accent2 4 2 2 2 3 2 4" xfId="36285"/>
    <cellStyle name="40% - Accent2 4 2 2 2 3 2 4 2" xfId="36286"/>
    <cellStyle name="40% - Accent2 4 2 2 2 3 2 5" xfId="36287"/>
    <cellStyle name="40% - Accent2 4 2 2 2 3 2 6" xfId="36288"/>
    <cellStyle name="40% - Accent2 4 2 2 2 3 3" xfId="36289"/>
    <cellStyle name="40% - Accent2 4 2 2 2 3 3 2" xfId="36290"/>
    <cellStyle name="40% - Accent2 4 2 2 2 3 3 2 2" xfId="36291"/>
    <cellStyle name="40% - Accent2 4 2 2 2 3 3 2 3" xfId="36292"/>
    <cellStyle name="40% - Accent2 4 2 2 2 3 3 3" xfId="36293"/>
    <cellStyle name="40% - Accent2 4 2 2 2 3 3 3 2" xfId="36294"/>
    <cellStyle name="40% - Accent2 4 2 2 2 3 3 3 3" xfId="36295"/>
    <cellStyle name="40% - Accent2 4 2 2 2 3 3 4" xfId="36296"/>
    <cellStyle name="40% - Accent2 4 2 2 2 3 3 4 2" xfId="36297"/>
    <cellStyle name="40% - Accent2 4 2 2 2 3 3 5" xfId="36298"/>
    <cellStyle name="40% - Accent2 4 2 2 2 3 3 6" xfId="36299"/>
    <cellStyle name="40% - Accent2 4 2 2 2 3 4" xfId="36300"/>
    <cellStyle name="40% - Accent2 4 2 2 2 3 4 2" xfId="36301"/>
    <cellStyle name="40% - Accent2 4 2 2 2 3 4 2 2" xfId="36302"/>
    <cellStyle name="40% - Accent2 4 2 2 2 3 4 2 3" xfId="36303"/>
    <cellStyle name="40% - Accent2 4 2 2 2 3 4 3" xfId="36304"/>
    <cellStyle name="40% - Accent2 4 2 2 2 3 4 3 2" xfId="36305"/>
    <cellStyle name="40% - Accent2 4 2 2 2 3 4 4" xfId="36306"/>
    <cellStyle name="40% - Accent2 4 2 2 2 3 4 5" xfId="36307"/>
    <cellStyle name="40% - Accent2 4 2 2 2 3 5" xfId="36308"/>
    <cellStyle name="40% - Accent2 4 2 2 2 3 5 2" xfId="36309"/>
    <cellStyle name="40% - Accent2 4 2 2 2 3 5 3" xfId="36310"/>
    <cellStyle name="40% - Accent2 4 2 2 2 3 6" xfId="36311"/>
    <cellStyle name="40% - Accent2 4 2 2 2 3 6 2" xfId="36312"/>
    <cellStyle name="40% - Accent2 4 2 2 2 3 6 3" xfId="36313"/>
    <cellStyle name="40% - Accent2 4 2 2 2 3 7" xfId="36314"/>
    <cellStyle name="40% - Accent2 4 2 2 2 3 7 2" xfId="36315"/>
    <cellStyle name="40% - Accent2 4 2 2 2 3 8" xfId="36316"/>
    <cellStyle name="40% - Accent2 4 2 2 2 3 9" xfId="36317"/>
    <cellStyle name="40% - Accent2 4 2 2 2 4" xfId="36318"/>
    <cellStyle name="40% - Accent2 4 2 2 2 4 2" xfId="36319"/>
    <cellStyle name="40% - Accent2 4 2 2 2 4 2 2" xfId="36320"/>
    <cellStyle name="40% - Accent2 4 2 2 2 4 2 2 2" xfId="36321"/>
    <cellStyle name="40% - Accent2 4 2 2 2 4 2 2 3" xfId="36322"/>
    <cellStyle name="40% - Accent2 4 2 2 2 4 2 3" xfId="36323"/>
    <cellStyle name="40% - Accent2 4 2 2 2 4 2 3 2" xfId="36324"/>
    <cellStyle name="40% - Accent2 4 2 2 2 4 2 3 3" xfId="36325"/>
    <cellStyle name="40% - Accent2 4 2 2 2 4 2 4" xfId="36326"/>
    <cellStyle name="40% - Accent2 4 2 2 2 4 2 4 2" xfId="36327"/>
    <cellStyle name="40% - Accent2 4 2 2 2 4 2 5" xfId="36328"/>
    <cellStyle name="40% - Accent2 4 2 2 2 4 2 6" xfId="36329"/>
    <cellStyle name="40% - Accent2 4 2 2 2 4 3" xfId="36330"/>
    <cellStyle name="40% - Accent2 4 2 2 2 4 3 2" xfId="36331"/>
    <cellStyle name="40% - Accent2 4 2 2 2 4 3 2 2" xfId="36332"/>
    <cellStyle name="40% - Accent2 4 2 2 2 4 3 2 3" xfId="36333"/>
    <cellStyle name="40% - Accent2 4 2 2 2 4 3 3" xfId="36334"/>
    <cellStyle name="40% - Accent2 4 2 2 2 4 3 3 2" xfId="36335"/>
    <cellStyle name="40% - Accent2 4 2 2 2 4 3 3 3" xfId="36336"/>
    <cellStyle name="40% - Accent2 4 2 2 2 4 3 4" xfId="36337"/>
    <cellStyle name="40% - Accent2 4 2 2 2 4 3 4 2" xfId="36338"/>
    <cellStyle name="40% - Accent2 4 2 2 2 4 3 5" xfId="36339"/>
    <cellStyle name="40% - Accent2 4 2 2 2 4 3 6" xfId="36340"/>
    <cellStyle name="40% - Accent2 4 2 2 2 4 4" xfId="36341"/>
    <cellStyle name="40% - Accent2 4 2 2 2 4 4 2" xfId="36342"/>
    <cellStyle name="40% - Accent2 4 2 2 2 4 4 2 2" xfId="36343"/>
    <cellStyle name="40% - Accent2 4 2 2 2 4 4 2 3" xfId="36344"/>
    <cellStyle name="40% - Accent2 4 2 2 2 4 4 3" xfId="36345"/>
    <cellStyle name="40% - Accent2 4 2 2 2 4 4 3 2" xfId="36346"/>
    <cellStyle name="40% - Accent2 4 2 2 2 4 4 4" xfId="36347"/>
    <cellStyle name="40% - Accent2 4 2 2 2 4 4 5" xfId="36348"/>
    <cellStyle name="40% - Accent2 4 2 2 2 4 5" xfId="36349"/>
    <cellStyle name="40% - Accent2 4 2 2 2 4 5 2" xfId="36350"/>
    <cellStyle name="40% - Accent2 4 2 2 2 4 5 3" xfId="36351"/>
    <cellStyle name="40% - Accent2 4 2 2 2 4 6" xfId="36352"/>
    <cellStyle name="40% - Accent2 4 2 2 2 4 6 2" xfId="36353"/>
    <cellStyle name="40% - Accent2 4 2 2 2 4 6 3" xfId="36354"/>
    <cellStyle name="40% - Accent2 4 2 2 2 4 7" xfId="36355"/>
    <cellStyle name="40% - Accent2 4 2 2 2 4 7 2" xfId="36356"/>
    <cellStyle name="40% - Accent2 4 2 2 2 4 8" xfId="36357"/>
    <cellStyle name="40% - Accent2 4 2 2 2 4 9" xfId="36358"/>
    <cellStyle name="40% - Accent2 4 2 2 2 5" xfId="36359"/>
    <cellStyle name="40% - Accent2 4 2 2 2 5 2" xfId="36360"/>
    <cellStyle name="40% - Accent2 4 2 2 2 5 2 2" xfId="36361"/>
    <cellStyle name="40% - Accent2 4 2 2 2 5 2 3" xfId="36362"/>
    <cellStyle name="40% - Accent2 4 2 2 2 5 3" xfId="36363"/>
    <cellStyle name="40% - Accent2 4 2 2 2 5 3 2" xfId="36364"/>
    <cellStyle name="40% - Accent2 4 2 2 2 5 3 3" xfId="36365"/>
    <cellStyle name="40% - Accent2 4 2 2 2 5 4" xfId="36366"/>
    <cellStyle name="40% - Accent2 4 2 2 2 5 4 2" xfId="36367"/>
    <cellStyle name="40% - Accent2 4 2 2 2 5 5" xfId="36368"/>
    <cellStyle name="40% - Accent2 4 2 2 2 5 6" xfId="36369"/>
    <cellStyle name="40% - Accent2 4 2 2 2 6" xfId="36370"/>
    <cellStyle name="40% - Accent2 4 2 2 2 6 2" xfId="36371"/>
    <cellStyle name="40% - Accent2 4 2 2 2 6 2 2" xfId="36372"/>
    <cellStyle name="40% - Accent2 4 2 2 2 6 2 3" xfId="36373"/>
    <cellStyle name="40% - Accent2 4 2 2 2 6 3" xfId="36374"/>
    <cellStyle name="40% - Accent2 4 2 2 2 6 3 2" xfId="36375"/>
    <cellStyle name="40% - Accent2 4 2 2 2 6 3 3" xfId="36376"/>
    <cellStyle name="40% - Accent2 4 2 2 2 6 4" xfId="36377"/>
    <cellStyle name="40% - Accent2 4 2 2 2 6 4 2" xfId="36378"/>
    <cellStyle name="40% - Accent2 4 2 2 2 6 5" xfId="36379"/>
    <cellStyle name="40% - Accent2 4 2 2 2 6 6" xfId="36380"/>
    <cellStyle name="40% - Accent2 4 2 2 2 7" xfId="36381"/>
    <cellStyle name="40% - Accent2 4 2 2 2 7 2" xfId="36382"/>
    <cellStyle name="40% - Accent2 4 2 2 2 7 2 2" xfId="36383"/>
    <cellStyle name="40% - Accent2 4 2 2 2 7 2 3" xfId="36384"/>
    <cellStyle name="40% - Accent2 4 2 2 2 7 3" xfId="36385"/>
    <cellStyle name="40% - Accent2 4 2 2 2 7 3 2" xfId="36386"/>
    <cellStyle name="40% - Accent2 4 2 2 2 7 4" xfId="36387"/>
    <cellStyle name="40% - Accent2 4 2 2 2 7 5" xfId="36388"/>
    <cellStyle name="40% - Accent2 4 2 2 2 8" xfId="36389"/>
    <cellStyle name="40% - Accent2 4 2 2 2 8 2" xfId="36390"/>
    <cellStyle name="40% - Accent2 4 2 2 2 8 3" xfId="36391"/>
    <cellStyle name="40% - Accent2 4 2 2 2 9" xfId="36392"/>
    <cellStyle name="40% - Accent2 4 2 2 2 9 2" xfId="36393"/>
    <cellStyle name="40% - Accent2 4 2 2 2 9 3" xfId="36394"/>
    <cellStyle name="40% - Accent2 4 2 2 2_SCH J-3" xfId="3663"/>
    <cellStyle name="40% - Accent2 4 2 2 3" xfId="3664"/>
    <cellStyle name="40% - Accent2 4 2 2 3 10" xfId="36395"/>
    <cellStyle name="40% - Accent2 4 2 2 3 2" xfId="3665"/>
    <cellStyle name="40% - Accent2 4 2 2 3 2 2" xfId="36396"/>
    <cellStyle name="40% - Accent2 4 2 2 3 2 2 2" xfId="36397"/>
    <cellStyle name="40% - Accent2 4 2 2 3 2 2 2 2" xfId="36398"/>
    <cellStyle name="40% - Accent2 4 2 2 3 2 2 2 3" xfId="36399"/>
    <cellStyle name="40% - Accent2 4 2 2 3 2 2 3" xfId="36400"/>
    <cellStyle name="40% - Accent2 4 2 2 3 2 2 3 2" xfId="36401"/>
    <cellStyle name="40% - Accent2 4 2 2 3 2 2 3 3" xfId="36402"/>
    <cellStyle name="40% - Accent2 4 2 2 3 2 2 4" xfId="36403"/>
    <cellStyle name="40% - Accent2 4 2 2 3 2 2 4 2" xfId="36404"/>
    <cellStyle name="40% - Accent2 4 2 2 3 2 2 5" xfId="36405"/>
    <cellStyle name="40% - Accent2 4 2 2 3 2 2 6" xfId="36406"/>
    <cellStyle name="40% - Accent2 4 2 2 3 2 3" xfId="36407"/>
    <cellStyle name="40% - Accent2 4 2 2 3 2 3 2" xfId="36408"/>
    <cellStyle name="40% - Accent2 4 2 2 3 2 3 2 2" xfId="36409"/>
    <cellStyle name="40% - Accent2 4 2 2 3 2 3 2 3" xfId="36410"/>
    <cellStyle name="40% - Accent2 4 2 2 3 2 3 3" xfId="36411"/>
    <cellStyle name="40% - Accent2 4 2 2 3 2 3 3 2" xfId="36412"/>
    <cellStyle name="40% - Accent2 4 2 2 3 2 3 3 3" xfId="36413"/>
    <cellStyle name="40% - Accent2 4 2 2 3 2 3 4" xfId="36414"/>
    <cellStyle name="40% - Accent2 4 2 2 3 2 3 4 2" xfId="36415"/>
    <cellStyle name="40% - Accent2 4 2 2 3 2 3 5" xfId="36416"/>
    <cellStyle name="40% - Accent2 4 2 2 3 2 3 6" xfId="36417"/>
    <cellStyle name="40% - Accent2 4 2 2 3 2 4" xfId="36418"/>
    <cellStyle name="40% - Accent2 4 2 2 3 2 4 2" xfId="36419"/>
    <cellStyle name="40% - Accent2 4 2 2 3 2 4 2 2" xfId="36420"/>
    <cellStyle name="40% - Accent2 4 2 2 3 2 4 2 3" xfId="36421"/>
    <cellStyle name="40% - Accent2 4 2 2 3 2 4 3" xfId="36422"/>
    <cellStyle name="40% - Accent2 4 2 2 3 2 4 3 2" xfId="36423"/>
    <cellStyle name="40% - Accent2 4 2 2 3 2 4 4" xfId="36424"/>
    <cellStyle name="40% - Accent2 4 2 2 3 2 4 5" xfId="36425"/>
    <cellStyle name="40% - Accent2 4 2 2 3 2 5" xfId="36426"/>
    <cellStyle name="40% - Accent2 4 2 2 3 2 5 2" xfId="36427"/>
    <cellStyle name="40% - Accent2 4 2 2 3 2 5 3" xfId="36428"/>
    <cellStyle name="40% - Accent2 4 2 2 3 2 6" xfId="36429"/>
    <cellStyle name="40% - Accent2 4 2 2 3 2 6 2" xfId="36430"/>
    <cellStyle name="40% - Accent2 4 2 2 3 2 6 3" xfId="36431"/>
    <cellStyle name="40% - Accent2 4 2 2 3 2 7" xfId="36432"/>
    <cellStyle name="40% - Accent2 4 2 2 3 2 7 2" xfId="36433"/>
    <cellStyle name="40% - Accent2 4 2 2 3 2 8" xfId="36434"/>
    <cellStyle name="40% - Accent2 4 2 2 3 2 9" xfId="36435"/>
    <cellStyle name="40% - Accent2 4 2 2 3 3" xfId="36436"/>
    <cellStyle name="40% - Accent2 4 2 2 3 3 2" xfId="36437"/>
    <cellStyle name="40% - Accent2 4 2 2 3 3 2 2" xfId="36438"/>
    <cellStyle name="40% - Accent2 4 2 2 3 3 2 3" xfId="36439"/>
    <cellStyle name="40% - Accent2 4 2 2 3 3 3" xfId="36440"/>
    <cellStyle name="40% - Accent2 4 2 2 3 3 3 2" xfId="36441"/>
    <cellStyle name="40% - Accent2 4 2 2 3 3 3 3" xfId="36442"/>
    <cellStyle name="40% - Accent2 4 2 2 3 3 4" xfId="36443"/>
    <cellStyle name="40% - Accent2 4 2 2 3 3 4 2" xfId="36444"/>
    <cellStyle name="40% - Accent2 4 2 2 3 3 5" xfId="36445"/>
    <cellStyle name="40% - Accent2 4 2 2 3 3 6" xfId="36446"/>
    <cellStyle name="40% - Accent2 4 2 2 3 4" xfId="36447"/>
    <cellStyle name="40% - Accent2 4 2 2 3 4 2" xfId="36448"/>
    <cellStyle name="40% - Accent2 4 2 2 3 4 2 2" xfId="36449"/>
    <cellStyle name="40% - Accent2 4 2 2 3 4 2 3" xfId="36450"/>
    <cellStyle name="40% - Accent2 4 2 2 3 4 3" xfId="36451"/>
    <cellStyle name="40% - Accent2 4 2 2 3 4 3 2" xfId="36452"/>
    <cellStyle name="40% - Accent2 4 2 2 3 4 3 3" xfId="36453"/>
    <cellStyle name="40% - Accent2 4 2 2 3 4 4" xfId="36454"/>
    <cellStyle name="40% - Accent2 4 2 2 3 4 4 2" xfId="36455"/>
    <cellStyle name="40% - Accent2 4 2 2 3 4 5" xfId="36456"/>
    <cellStyle name="40% - Accent2 4 2 2 3 4 6" xfId="36457"/>
    <cellStyle name="40% - Accent2 4 2 2 3 5" xfId="36458"/>
    <cellStyle name="40% - Accent2 4 2 2 3 5 2" xfId="36459"/>
    <cellStyle name="40% - Accent2 4 2 2 3 5 2 2" xfId="36460"/>
    <cellStyle name="40% - Accent2 4 2 2 3 5 2 3" xfId="36461"/>
    <cellStyle name="40% - Accent2 4 2 2 3 5 3" xfId="36462"/>
    <cellStyle name="40% - Accent2 4 2 2 3 5 3 2" xfId="36463"/>
    <cellStyle name="40% - Accent2 4 2 2 3 5 4" xfId="36464"/>
    <cellStyle name="40% - Accent2 4 2 2 3 5 5" xfId="36465"/>
    <cellStyle name="40% - Accent2 4 2 2 3 6" xfId="36466"/>
    <cellStyle name="40% - Accent2 4 2 2 3 6 2" xfId="36467"/>
    <cellStyle name="40% - Accent2 4 2 2 3 6 3" xfId="36468"/>
    <cellStyle name="40% - Accent2 4 2 2 3 7" xfId="36469"/>
    <cellStyle name="40% - Accent2 4 2 2 3 7 2" xfId="36470"/>
    <cellStyle name="40% - Accent2 4 2 2 3 7 3" xfId="36471"/>
    <cellStyle name="40% - Accent2 4 2 2 3 8" xfId="36472"/>
    <cellStyle name="40% - Accent2 4 2 2 3 8 2" xfId="36473"/>
    <cellStyle name="40% - Accent2 4 2 2 3 9" xfId="36474"/>
    <cellStyle name="40% - Accent2 4 2 2 3_SCH J-3" xfId="3666"/>
    <cellStyle name="40% - Accent2 4 2 2 4" xfId="3667"/>
    <cellStyle name="40% - Accent2 4 2 2 4 2" xfId="36475"/>
    <cellStyle name="40% - Accent2 4 2 2 4 2 2" xfId="36476"/>
    <cellStyle name="40% - Accent2 4 2 2 4 2 2 2" xfId="36477"/>
    <cellStyle name="40% - Accent2 4 2 2 4 2 2 3" xfId="36478"/>
    <cellStyle name="40% - Accent2 4 2 2 4 2 3" xfId="36479"/>
    <cellStyle name="40% - Accent2 4 2 2 4 2 3 2" xfId="36480"/>
    <cellStyle name="40% - Accent2 4 2 2 4 2 3 3" xfId="36481"/>
    <cellStyle name="40% - Accent2 4 2 2 4 2 4" xfId="36482"/>
    <cellStyle name="40% - Accent2 4 2 2 4 2 4 2" xfId="36483"/>
    <cellStyle name="40% - Accent2 4 2 2 4 2 5" xfId="36484"/>
    <cellStyle name="40% - Accent2 4 2 2 4 2 6" xfId="36485"/>
    <cellStyle name="40% - Accent2 4 2 2 4 3" xfId="36486"/>
    <cellStyle name="40% - Accent2 4 2 2 4 3 2" xfId="36487"/>
    <cellStyle name="40% - Accent2 4 2 2 4 3 2 2" xfId="36488"/>
    <cellStyle name="40% - Accent2 4 2 2 4 3 2 3" xfId="36489"/>
    <cellStyle name="40% - Accent2 4 2 2 4 3 3" xfId="36490"/>
    <cellStyle name="40% - Accent2 4 2 2 4 3 3 2" xfId="36491"/>
    <cellStyle name="40% - Accent2 4 2 2 4 3 3 3" xfId="36492"/>
    <cellStyle name="40% - Accent2 4 2 2 4 3 4" xfId="36493"/>
    <cellStyle name="40% - Accent2 4 2 2 4 3 4 2" xfId="36494"/>
    <cellStyle name="40% - Accent2 4 2 2 4 3 5" xfId="36495"/>
    <cellStyle name="40% - Accent2 4 2 2 4 3 6" xfId="36496"/>
    <cellStyle name="40% - Accent2 4 2 2 4 4" xfId="36497"/>
    <cellStyle name="40% - Accent2 4 2 2 4 4 2" xfId="36498"/>
    <cellStyle name="40% - Accent2 4 2 2 4 4 2 2" xfId="36499"/>
    <cellStyle name="40% - Accent2 4 2 2 4 4 2 3" xfId="36500"/>
    <cellStyle name="40% - Accent2 4 2 2 4 4 3" xfId="36501"/>
    <cellStyle name="40% - Accent2 4 2 2 4 4 3 2" xfId="36502"/>
    <cellStyle name="40% - Accent2 4 2 2 4 4 4" xfId="36503"/>
    <cellStyle name="40% - Accent2 4 2 2 4 4 5" xfId="36504"/>
    <cellStyle name="40% - Accent2 4 2 2 4 5" xfId="36505"/>
    <cellStyle name="40% - Accent2 4 2 2 4 5 2" xfId="36506"/>
    <cellStyle name="40% - Accent2 4 2 2 4 5 3" xfId="36507"/>
    <cellStyle name="40% - Accent2 4 2 2 4 6" xfId="36508"/>
    <cellStyle name="40% - Accent2 4 2 2 4 6 2" xfId="36509"/>
    <cellStyle name="40% - Accent2 4 2 2 4 6 3" xfId="36510"/>
    <cellStyle name="40% - Accent2 4 2 2 4 7" xfId="36511"/>
    <cellStyle name="40% - Accent2 4 2 2 4 7 2" xfId="36512"/>
    <cellStyle name="40% - Accent2 4 2 2 4 8" xfId="36513"/>
    <cellStyle name="40% - Accent2 4 2 2 4 9" xfId="36514"/>
    <cellStyle name="40% - Accent2 4 2 2 5" xfId="36515"/>
    <cellStyle name="40% - Accent2 4 2 2 5 2" xfId="36516"/>
    <cellStyle name="40% - Accent2 4 2 2 5 2 2" xfId="36517"/>
    <cellStyle name="40% - Accent2 4 2 2 5 2 2 2" xfId="36518"/>
    <cellStyle name="40% - Accent2 4 2 2 5 2 2 3" xfId="36519"/>
    <cellStyle name="40% - Accent2 4 2 2 5 2 3" xfId="36520"/>
    <cellStyle name="40% - Accent2 4 2 2 5 2 3 2" xfId="36521"/>
    <cellStyle name="40% - Accent2 4 2 2 5 2 3 3" xfId="36522"/>
    <cellStyle name="40% - Accent2 4 2 2 5 2 4" xfId="36523"/>
    <cellStyle name="40% - Accent2 4 2 2 5 2 4 2" xfId="36524"/>
    <cellStyle name="40% - Accent2 4 2 2 5 2 5" xfId="36525"/>
    <cellStyle name="40% - Accent2 4 2 2 5 2 6" xfId="36526"/>
    <cellStyle name="40% - Accent2 4 2 2 5 3" xfId="36527"/>
    <cellStyle name="40% - Accent2 4 2 2 5 3 2" xfId="36528"/>
    <cellStyle name="40% - Accent2 4 2 2 5 3 2 2" xfId="36529"/>
    <cellStyle name="40% - Accent2 4 2 2 5 3 2 3" xfId="36530"/>
    <cellStyle name="40% - Accent2 4 2 2 5 3 3" xfId="36531"/>
    <cellStyle name="40% - Accent2 4 2 2 5 3 3 2" xfId="36532"/>
    <cellStyle name="40% - Accent2 4 2 2 5 3 3 3" xfId="36533"/>
    <cellStyle name="40% - Accent2 4 2 2 5 3 4" xfId="36534"/>
    <cellStyle name="40% - Accent2 4 2 2 5 3 4 2" xfId="36535"/>
    <cellStyle name="40% - Accent2 4 2 2 5 3 5" xfId="36536"/>
    <cellStyle name="40% - Accent2 4 2 2 5 3 6" xfId="36537"/>
    <cellStyle name="40% - Accent2 4 2 2 5 4" xfId="36538"/>
    <cellStyle name="40% - Accent2 4 2 2 5 4 2" xfId="36539"/>
    <cellStyle name="40% - Accent2 4 2 2 5 4 2 2" xfId="36540"/>
    <cellStyle name="40% - Accent2 4 2 2 5 4 2 3" xfId="36541"/>
    <cellStyle name="40% - Accent2 4 2 2 5 4 3" xfId="36542"/>
    <cellStyle name="40% - Accent2 4 2 2 5 4 3 2" xfId="36543"/>
    <cellStyle name="40% - Accent2 4 2 2 5 4 4" xfId="36544"/>
    <cellStyle name="40% - Accent2 4 2 2 5 4 5" xfId="36545"/>
    <cellStyle name="40% - Accent2 4 2 2 5 5" xfId="36546"/>
    <cellStyle name="40% - Accent2 4 2 2 5 5 2" xfId="36547"/>
    <cellStyle name="40% - Accent2 4 2 2 5 5 3" xfId="36548"/>
    <cellStyle name="40% - Accent2 4 2 2 5 6" xfId="36549"/>
    <cellStyle name="40% - Accent2 4 2 2 5 6 2" xfId="36550"/>
    <cellStyle name="40% - Accent2 4 2 2 5 6 3" xfId="36551"/>
    <cellStyle name="40% - Accent2 4 2 2 5 7" xfId="36552"/>
    <cellStyle name="40% - Accent2 4 2 2 5 7 2" xfId="36553"/>
    <cellStyle name="40% - Accent2 4 2 2 5 8" xfId="36554"/>
    <cellStyle name="40% - Accent2 4 2 2 5 9" xfId="36555"/>
    <cellStyle name="40% - Accent2 4 2 2 6" xfId="36556"/>
    <cellStyle name="40% - Accent2 4 2 2 6 2" xfId="36557"/>
    <cellStyle name="40% - Accent2 4 2 2 6 2 2" xfId="36558"/>
    <cellStyle name="40% - Accent2 4 2 2 6 2 3" xfId="36559"/>
    <cellStyle name="40% - Accent2 4 2 2 6 3" xfId="36560"/>
    <cellStyle name="40% - Accent2 4 2 2 6 3 2" xfId="36561"/>
    <cellStyle name="40% - Accent2 4 2 2 6 3 3" xfId="36562"/>
    <cellStyle name="40% - Accent2 4 2 2 6 4" xfId="36563"/>
    <cellStyle name="40% - Accent2 4 2 2 6 4 2" xfId="36564"/>
    <cellStyle name="40% - Accent2 4 2 2 6 5" xfId="36565"/>
    <cellStyle name="40% - Accent2 4 2 2 6 6" xfId="36566"/>
    <cellStyle name="40% - Accent2 4 2 2 7" xfId="36567"/>
    <cellStyle name="40% - Accent2 4 2 2 7 2" xfId="36568"/>
    <cellStyle name="40% - Accent2 4 2 2 7 2 2" xfId="36569"/>
    <cellStyle name="40% - Accent2 4 2 2 7 2 3" xfId="36570"/>
    <cellStyle name="40% - Accent2 4 2 2 7 3" xfId="36571"/>
    <cellStyle name="40% - Accent2 4 2 2 7 3 2" xfId="36572"/>
    <cellStyle name="40% - Accent2 4 2 2 7 3 3" xfId="36573"/>
    <cellStyle name="40% - Accent2 4 2 2 7 4" xfId="36574"/>
    <cellStyle name="40% - Accent2 4 2 2 7 4 2" xfId="36575"/>
    <cellStyle name="40% - Accent2 4 2 2 7 5" xfId="36576"/>
    <cellStyle name="40% - Accent2 4 2 2 7 6" xfId="36577"/>
    <cellStyle name="40% - Accent2 4 2 2 8" xfId="36578"/>
    <cellStyle name="40% - Accent2 4 2 2 8 2" xfId="36579"/>
    <cellStyle name="40% - Accent2 4 2 2 8 2 2" xfId="36580"/>
    <cellStyle name="40% - Accent2 4 2 2 8 2 3" xfId="36581"/>
    <cellStyle name="40% - Accent2 4 2 2 8 3" xfId="36582"/>
    <cellStyle name="40% - Accent2 4 2 2 8 3 2" xfId="36583"/>
    <cellStyle name="40% - Accent2 4 2 2 8 4" xfId="36584"/>
    <cellStyle name="40% - Accent2 4 2 2 8 5" xfId="36585"/>
    <cellStyle name="40% - Accent2 4 2 2 9" xfId="36586"/>
    <cellStyle name="40% - Accent2 4 2 2 9 2" xfId="36587"/>
    <cellStyle name="40% - Accent2 4 2 2 9 3" xfId="36588"/>
    <cellStyle name="40% - Accent2 4 2 2_SCH J-3" xfId="3668"/>
    <cellStyle name="40% - Accent2 4 2 3" xfId="3669"/>
    <cellStyle name="40% - Accent2 4 2 3 10" xfId="36589"/>
    <cellStyle name="40% - Accent2 4 2 3 10 2" xfId="36590"/>
    <cellStyle name="40% - Accent2 4 2 3 11" xfId="36591"/>
    <cellStyle name="40% - Accent2 4 2 3 12" xfId="36592"/>
    <cellStyle name="40% - Accent2 4 2 3 2" xfId="3670"/>
    <cellStyle name="40% - Accent2 4 2 3 2 10" xfId="36593"/>
    <cellStyle name="40% - Accent2 4 2 3 2 2" xfId="3671"/>
    <cellStyle name="40% - Accent2 4 2 3 2 2 2" xfId="36594"/>
    <cellStyle name="40% - Accent2 4 2 3 2 2 2 2" xfId="36595"/>
    <cellStyle name="40% - Accent2 4 2 3 2 2 2 2 2" xfId="36596"/>
    <cellStyle name="40% - Accent2 4 2 3 2 2 2 2 3" xfId="36597"/>
    <cellStyle name="40% - Accent2 4 2 3 2 2 2 3" xfId="36598"/>
    <cellStyle name="40% - Accent2 4 2 3 2 2 2 3 2" xfId="36599"/>
    <cellStyle name="40% - Accent2 4 2 3 2 2 2 3 3" xfId="36600"/>
    <cellStyle name="40% - Accent2 4 2 3 2 2 2 4" xfId="36601"/>
    <cellStyle name="40% - Accent2 4 2 3 2 2 2 4 2" xfId="36602"/>
    <cellStyle name="40% - Accent2 4 2 3 2 2 2 5" xfId="36603"/>
    <cellStyle name="40% - Accent2 4 2 3 2 2 2 6" xfId="36604"/>
    <cellStyle name="40% - Accent2 4 2 3 2 2 3" xfId="36605"/>
    <cellStyle name="40% - Accent2 4 2 3 2 2 3 2" xfId="36606"/>
    <cellStyle name="40% - Accent2 4 2 3 2 2 3 2 2" xfId="36607"/>
    <cellStyle name="40% - Accent2 4 2 3 2 2 3 2 3" xfId="36608"/>
    <cellStyle name="40% - Accent2 4 2 3 2 2 3 3" xfId="36609"/>
    <cellStyle name="40% - Accent2 4 2 3 2 2 3 3 2" xfId="36610"/>
    <cellStyle name="40% - Accent2 4 2 3 2 2 3 3 3" xfId="36611"/>
    <cellStyle name="40% - Accent2 4 2 3 2 2 3 4" xfId="36612"/>
    <cellStyle name="40% - Accent2 4 2 3 2 2 3 4 2" xfId="36613"/>
    <cellStyle name="40% - Accent2 4 2 3 2 2 3 5" xfId="36614"/>
    <cellStyle name="40% - Accent2 4 2 3 2 2 3 6" xfId="36615"/>
    <cellStyle name="40% - Accent2 4 2 3 2 2 4" xfId="36616"/>
    <cellStyle name="40% - Accent2 4 2 3 2 2 4 2" xfId="36617"/>
    <cellStyle name="40% - Accent2 4 2 3 2 2 4 2 2" xfId="36618"/>
    <cellStyle name="40% - Accent2 4 2 3 2 2 4 2 3" xfId="36619"/>
    <cellStyle name="40% - Accent2 4 2 3 2 2 4 3" xfId="36620"/>
    <cellStyle name="40% - Accent2 4 2 3 2 2 4 3 2" xfId="36621"/>
    <cellStyle name="40% - Accent2 4 2 3 2 2 4 4" xfId="36622"/>
    <cellStyle name="40% - Accent2 4 2 3 2 2 4 5" xfId="36623"/>
    <cellStyle name="40% - Accent2 4 2 3 2 2 5" xfId="36624"/>
    <cellStyle name="40% - Accent2 4 2 3 2 2 5 2" xfId="36625"/>
    <cellStyle name="40% - Accent2 4 2 3 2 2 5 3" xfId="36626"/>
    <cellStyle name="40% - Accent2 4 2 3 2 2 6" xfId="36627"/>
    <cellStyle name="40% - Accent2 4 2 3 2 2 6 2" xfId="36628"/>
    <cellStyle name="40% - Accent2 4 2 3 2 2 6 3" xfId="36629"/>
    <cellStyle name="40% - Accent2 4 2 3 2 2 7" xfId="36630"/>
    <cellStyle name="40% - Accent2 4 2 3 2 2 7 2" xfId="36631"/>
    <cellStyle name="40% - Accent2 4 2 3 2 2 8" xfId="36632"/>
    <cellStyle name="40% - Accent2 4 2 3 2 2 9" xfId="36633"/>
    <cellStyle name="40% - Accent2 4 2 3 2 3" xfId="36634"/>
    <cellStyle name="40% - Accent2 4 2 3 2 3 2" xfId="36635"/>
    <cellStyle name="40% - Accent2 4 2 3 2 3 2 2" xfId="36636"/>
    <cellStyle name="40% - Accent2 4 2 3 2 3 2 3" xfId="36637"/>
    <cellStyle name="40% - Accent2 4 2 3 2 3 3" xfId="36638"/>
    <cellStyle name="40% - Accent2 4 2 3 2 3 3 2" xfId="36639"/>
    <cellStyle name="40% - Accent2 4 2 3 2 3 3 3" xfId="36640"/>
    <cellStyle name="40% - Accent2 4 2 3 2 3 4" xfId="36641"/>
    <cellStyle name="40% - Accent2 4 2 3 2 3 4 2" xfId="36642"/>
    <cellStyle name="40% - Accent2 4 2 3 2 3 5" xfId="36643"/>
    <cellStyle name="40% - Accent2 4 2 3 2 3 6" xfId="36644"/>
    <cellStyle name="40% - Accent2 4 2 3 2 4" xfId="36645"/>
    <cellStyle name="40% - Accent2 4 2 3 2 4 2" xfId="36646"/>
    <cellStyle name="40% - Accent2 4 2 3 2 4 2 2" xfId="36647"/>
    <cellStyle name="40% - Accent2 4 2 3 2 4 2 3" xfId="36648"/>
    <cellStyle name="40% - Accent2 4 2 3 2 4 3" xfId="36649"/>
    <cellStyle name="40% - Accent2 4 2 3 2 4 3 2" xfId="36650"/>
    <cellStyle name="40% - Accent2 4 2 3 2 4 3 3" xfId="36651"/>
    <cellStyle name="40% - Accent2 4 2 3 2 4 4" xfId="36652"/>
    <cellStyle name="40% - Accent2 4 2 3 2 4 4 2" xfId="36653"/>
    <cellStyle name="40% - Accent2 4 2 3 2 4 5" xfId="36654"/>
    <cellStyle name="40% - Accent2 4 2 3 2 4 6" xfId="36655"/>
    <cellStyle name="40% - Accent2 4 2 3 2 5" xfId="36656"/>
    <cellStyle name="40% - Accent2 4 2 3 2 5 2" xfId="36657"/>
    <cellStyle name="40% - Accent2 4 2 3 2 5 2 2" xfId="36658"/>
    <cellStyle name="40% - Accent2 4 2 3 2 5 2 3" xfId="36659"/>
    <cellStyle name="40% - Accent2 4 2 3 2 5 3" xfId="36660"/>
    <cellStyle name="40% - Accent2 4 2 3 2 5 3 2" xfId="36661"/>
    <cellStyle name="40% - Accent2 4 2 3 2 5 4" xfId="36662"/>
    <cellStyle name="40% - Accent2 4 2 3 2 5 5" xfId="36663"/>
    <cellStyle name="40% - Accent2 4 2 3 2 6" xfId="36664"/>
    <cellStyle name="40% - Accent2 4 2 3 2 6 2" xfId="36665"/>
    <cellStyle name="40% - Accent2 4 2 3 2 6 3" xfId="36666"/>
    <cellStyle name="40% - Accent2 4 2 3 2 7" xfId="36667"/>
    <cellStyle name="40% - Accent2 4 2 3 2 7 2" xfId="36668"/>
    <cellStyle name="40% - Accent2 4 2 3 2 7 3" xfId="36669"/>
    <cellStyle name="40% - Accent2 4 2 3 2 8" xfId="36670"/>
    <cellStyle name="40% - Accent2 4 2 3 2 8 2" xfId="36671"/>
    <cellStyle name="40% - Accent2 4 2 3 2 9" xfId="36672"/>
    <cellStyle name="40% - Accent2 4 2 3 2_SCH J-3" xfId="3672"/>
    <cellStyle name="40% - Accent2 4 2 3 3" xfId="3673"/>
    <cellStyle name="40% - Accent2 4 2 3 3 2" xfId="36673"/>
    <cellStyle name="40% - Accent2 4 2 3 3 2 2" xfId="36674"/>
    <cellStyle name="40% - Accent2 4 2 3 3 2 2 2" xfId="36675"/>
    <cellStyle name="40% - Accent2 4 2 3 3 2 2 3" xfId="36676"/>
    <cellStyle name="40% - Accent2 4 2 3 3 2 3" xfId="36677"/>
    <cellStyle name="40% - Accent2 4 2 3 3 2 3 2" xfId="36678"/>
    <cellStyle name="40% - Accent2 4 2 3 3 2 3 3" xfId="36679"/>
    <cellStyle name="40% - Accent2 4 2 3 3 2 4" xfId="36680"/>
    <cellStyle name="40% - Accent2 4 2 3 3 2 4 2" xfId="36681"/>
    <cellStyle name="40% - Accent2 4 2 3 3 2 5" xfId="36682"/>
    <cellStyle name="40% - Accent2 4 2 3 3 2 6" xfId="36683"/>
    <cellStyle name="40% - Accent2 4 2 3 3 3" xfId="36684"/>
    <cellStyle name="40% - Accent2 4 2 3 3 3 2" xfId="36685"/>
    <cellStyle name="40% - Accent2 4 2 3 3 3 2 2" xfId="36686"/>
    <cellStyle name="40% - Accent2 4 2 3 3 3 2 3" xfId="36687"/>
    <cellStyle name="40% - Accent2 4 2 3 3 3 3" xfId="36688"/>
    <cellStyle name="40% - Accent2 4 2 3 3 3 3 2" xfId="36689"/>
    <cellStyle name="40% - Accent2 4 2 3 3 3 3 3" xfId="36690"/>
    <cellStyle name="40% - Accent2 4 2 3 3 3 4" xfId="36691"/>
    <cellStyle name="40% - Accent2 4 2 3 3 3 4 2" xfId="36692"/>
    <cellStyle name="40% - Accent2 4 2 3 3 3 5" xfId="36693"/>
    <cellStyle name="40% - Accent2 4 2 3 3 3 6" xfId="36694"/>
    <cellStyle name="40% - Accent2 4 2 3 3 4" xfId="36695"/>
    <cellStyle name="40% - Accent2 4 2 3 3 4 2" xfId="36696"/>
    <cellStyle name="40% - Accent2 4 2 3 3 4 2 2" xfId="36697"/>
    <cellStyle name="40% - Accent2 4 2 3 3 4 2 3" xfId="36698"/>
    <cellStyle name="40% - Accent2 4 2 3 3 4 3" xfId="36699"/>
    <cellStyle name="40% - Accent2 4 2 3 3 4 3 2" xfId="36700"/>
    <cellStyle name="40% - Accent2 4 2 3 3 4 4" xfId="36701"/>
    <cellStyle name="40% - Accent2 4 2 3 3 4 5" xfId="36702"/>
    <cellStyle name="40% - Accent2 4 2 3 3 5" xfId="36703"/>
    <cellStyle name="40% - Accent2 4 2 3 3 5 2" xfId="36704"/>
    <cellStyle name="40% - Accent2 4 2 3 3 5 3" xfId="36705"/>
    <cellStyle name="40% - Accent2 4 2 3 3 6" xfId="36706"/>
    <cellStyle name="40% - Accent2 4 2 3 3 6 2" xfId="36707"/>
    <cellStyle name="40% - Accent2 4 2 3 3 6 3" xfId="36708"/>
    <cellStyle name="40% - Accent2 4 2 3 3 7" xfId="36709"/>
    <cellStyle name="40% - Accent2 4 2 3 3 7 2" xfId="36710"/>
    <cellStyle name="40% - Accent2 4 2 3 3 8" xfId="36711"/>
    <cellStyle name="40% - Accent2 4 2 3 3 9" xfId="36712"/>
    <cellStyle name="40% - Accent2 4 2 3 4" xfId="36713"/>
    <cellStyle name="40% - Accent2 4 2 3 4 2" xfId="36714"/>
    <cellStyle name="40% - Accent2 4 2 3 4 2 2" xfId="36715"/>
    <cellStyle name="40% - Accent2 4 2 3 4 2 2 2" xfId="36716"/>
    <cellStyle name="40% - Accent2 4 2 3 4 2 2 3" xfId="36717"/>
    <cellStyle name="40% - Accent2 4 2 3 4 2 3" xfId="36718"/>
    <cellStyle name="40% - Accent2 4 2 3 4 2 3 2" xfId="36719"/>
    <cellStyle name="40% - Accent2 4 2 3 4 2 3 3" xfId="36720"/>
    <cellStyle name="40% - Accent2 4 2 3 4 2 4" xfId="36721"/>
    <cellStyle name="40% - Accent2 4 2 3 4 2 4 2" xfId="36722"/>
    <cellStyle name="40% - Accent2 4 2 3 4 2 5" xfId="36723"/>
    <cellStyle name="40% - Accent2 4 2 3 4 2 6" xfId="36724"/>
    <cellStyle name="40% - Accent2 4 2 3 4 3" xfId="36725"/>
    <cellStyle name="40% - Accent2 4 2 3 4 3 2" xfId="36726"/>
    <cellStyle name="40% - Accent2 4 2 3 4 3 2 2" xfId="36727"/>
    <cellStyle name="40% - Accent2 4 2 3 4 3 2 3" xfId="36728"/>
    <cellStyle name="40% - Accent2 4 2 3 4 3 3" xfId="36729"/>
    <cellStyle name="40% - Accent2 4 2 3 4 3 3 2" xfId="36730"/>
    <cellStyle name="40% - Accent2 4 2 3 4 3 3 3" xfId="36731"/>
    <cellStyle name="40% - Accent2 4 2 3 4 3 4" xfId="36732"/>
    <cellStyle name="40% - Accent2 4 2 3 4 3 4 2" xfId="36733"/>
    <cellStyle name="40% - Accent2 4 2 3 4 3 5" xfId="36734"/>
    <cellStyle name="40% - Accent2 4 2 3 4 3 6" xfId="36735"/>
    <cellStyle name="40% - Accent2 4 2 3 4 4" xfId="36736"/>
    <cellStyle name="40% - Accent2 4 2 3 4 4 2" xfId="36737"/>
    <cellStyle name="40% - Accent2 4 2 3 4 4 2 2" xfId="36738"/>
    <cellStyle name="40% - Accent2 4 2 3 4 4 2 3" xfId="36739"/>
    <cellStyle name="40% - Accent2 4 2 3 4 4 3" xfId="36740"/>
    <cellStyle name="40% - Accent2 4 2 3 4 4 3 2" xfId="36741"/>
    <cellStyle name="40% - Accent2 4 2 3 4 4 4" xfId="36742"/>
    <cellStyle name="40% - Accent2 4 2 3 4 4 5" xfId="36743"/>
    <cellStyle name="40% - Accent2 4 2 3 4 5" xfId="36744"/>
    <cellStyle name="40% - Accent2 4 2 3 4 5 2" xfId="36745"/>
    <cellStyle name="40% - Accent2 4 2 3 4 5 3" xfId="36746"/>
    <cellStyle name="40% - Accent2 4 2 3 4 6" xfId="36747"/>
    <cellStyle name="40% - Accent2 4 2 3 4 6 2" xfId="36748"/>
    <cellStyle name="40% - Accent2 4 2 3 4 6 3" xfId="36749"/>
    <cellStyle name="40% - Accent2 4 2 3 4 7" xfId="36750"/>
    <cellStyle name="40% - Accent2 4 2 3 4 7 2" xfId="36751"/>
    <cellStyle name="40% - Accent2 4 2 3 4 8" xfId="36752"/>
    <cellStyle name="40% - Accent2 4 2 3 4 9" xfId="36753"/>
    <cellStyle name="40% - Accent2 4 2 3 5" xfId="36754"/>
    <cellStyle name="40% - Accent2 4 2 3 5 2" xfId="36755"/>
    <cellStyle name="40% - Accent2 4 2 3 5 2 2" xfId="36756"/>
    <cellStyle name="40% - Accent2 4 2 3 5 2 3" xfId="36757"/>
    <cellStyle name="40% - Accent2 4 2 3 5 3" xfId="36758"/>
    <cellStyle name="40% - Accent2 4 2 3 5 3 2" xfId="36759"/>
    <cellStyle name="40% - Accent2 4 2 3 5 3 3" xfId="36760"/>
    <cellStyle name="40% - Accent2 4 2 3 5 4" xfId="36761"/>
    <cellStyle name="40% - Accent2 4 2 3 5 4 2" xfId="36762"/>
    <cellStyle name="40% - Accent2 4 2 3 5 5" xfId="36763"/>
    <cellStyle name="40% - Accent2 4 2 3 5 6" xfId="36764"/>
    <cellStyle name="40% - Accent2 4 2 3 6" xfId="36765"/>
    <cellStyle name="40% - Accent2 4 2 3 6 2" xfId="36766"/>
    <cellStyle name="40% - Accent2 4 2 3 6 2 2" xfId="36767"/>
    <cellStyle name="40% - Accent2 4 2 3 6 2 3" xfId="36768"/>
    <cellStyle name="40% - Accent2 4 2 3 6 3" xfId="36769"/>
    <cellStyle name="40% - Accent2 4 2 3 6 3 2" xfId="36770"/>
    <cellStyle name="40% - Accent2 4 2 3 6 3 3" xfId="36771"/>
    <cellStyle name="40% - Accent2 4 2 3 6 4" xfId="36772"/>
    <cellStyle name="40% - Accent2 4 2 3 6 4 2" xfId="36773"/>
    <cellStyle name="40% - Accent2 4 2 3 6 5" xfId="36774"/>
    <cellStyle name="40% - Accent2 4 2 3 6 6" xfId="36775"/>
    <cellStyle name="40% - Accent2 4 2 3 7" xfId="36776"/>
    <cellStyle name="40% - Accent2 4 2 3 7 2" xfId="36777"/>
    <cellStyle name="40% - Accent2 4 2 3 7 2 2" xfId="36778"/>
    <cellStyle name="40% - Accent2 4 2 3 7 2 3" xfId="36779"/>
    <cellStyle name="40% - Accent2 4 2 3 7 3" xfId="36780"/>
    <cellStyle name="40% - Accent2 4 2 3 7 3 2" xfId="36781"/>
    <cellStyle name="40% - Accent2 4 2 3 7 4" xfId="36782"/>
    <cellStyle name="40% - Accent2 4 2 3 7 5" xfId="36783"/>
    <cellStyle name="40% - Accent2 4 2 3 8" xfId="36784"/>
    <cellStyle name="40% - Accent2 4 2 3 8 2" xfId="36785"/>
    <cellStyle name="40% - Accent2 4 2 3 8 3" xfId="36786"/>
    <cellStyle name="40% - Accent2 4 2 3 9" xfId="36787"/>
    <cellStyle name="40% - Accent2 4 2 3 9 2" xfId="36788"/>
    <cellStyle name="40% - Accent2 4 2 3 9 3" xfId="36789"/>
    <cellStyle name="40% - Accent2 4 2 3_SCH J-3" xfId="3674"/>
    <cellStyle name="40% - Accent2 4 2 4" xfId="3675"/>
    <cellStyle name="40% - Accent2 4 2 4 10" xfId="36790"/>
    <cellStyle name="40% - Accent2 4 2 4 2" xfId="3676"/>
    <cellStyle name="40% - Accent2 4 2 4 2 2" xfId="36791"/>
    <cellStyle name="40% - Accent2 4 2 4 2 2 2" xfId="36792"/>
    <cellStyle name="40% - Accent2 4 2 4 2 2 2 2" xfId="36793"/>
    <cellStyle name="40% - Accent2 4 2 4 2 2 2 3" xfId="36794"/>
    <cellStyle name="40% - Accent2 4 2 4 2 2 3" xfId="36795"/>
    <cellStyle name="40% - Accent2 4 2 4 2 2 3 2" xfId="36796"/>
    <cellStyle name="40% - Accent2 4 2 4 2 2 3 3" xfId="36797"/>
    <cellStyle name="40% - Accent2 4 2 4 2 2 4" xfId="36798"/>
    <cellStyle name="40% - Accent2 4 2 4 2 2 4 2" xfId="36799"/>
    <cellStyle name="40% - Accent2 4 2 4 2 2 5" xfId="36800"/>
    <cellStyle name="40% - Accent2 4 2 4 2 2 6" xfId="36801"/>
    <cellStyle name="40% - Accent2 4 2 4 2 3" xfId="36802"/>
    <cellStyle name="40% - Accent2 4 2 4 2 3 2" xfId="36803"/>
    <cellStyle name="40% - Accent2 4 2 4 2 3 2 2" xfId="36804"/>
    <cellStyle name="40% - Accent2 4 2 4 2 3 2 3" xfId="36805"/>
    <cellStyle name="40% - Accent2 4 2 4 2 3 3" xfId="36806"/>
    <cellStyle name="40% - Accent2 4 2 4 2 3 3 2" xfId="36807"/>
    <cellStyle name="40% - Accent2 4 2 4 2 3 3 3" xfId="36808"/>
    <cellStyle name="40% - Accent2 4 2 4 2 3 4" xfId="36809"/>
    <cellStyle name="40% - Accent2 4 2 4 2 3 4 2" xfId="36810"/>
    <cellStyle name="40% - Accent2 4 2 4 2 3 5" xfId="36811"/>
    <cellStyle name="40% - Accent2 4 2 4 2 3 6" xfId="36812"/>
    <cellStyle name="40% - Accent2 4 2 4 2 4" xfId="36813"/>
    <cellStyle name="40% - Accent2 4 2 4 2 4 2" xfId="36814"/>
    <cellStyle name="40% - Accent2 4 2 4 2 4 2 2" xfId="36815"/>
    <cellStyle name="40% - Accent2 4 2 4 2 4 2 3" xfId="36816"/>
    <cellStyle name="40% - Accent2 4 2 4 2 4 3" xfId="36817"/>
    <cellStyle name="40% - Accent2 4 2 4 2 4 3 2" xfId="36818"/>
    <cellStyle name="40% - Accent2 4 2 4 2 4 4" xfId="36819"/>
    <cellStyle name="40% - Accent2 4 2 4 2 4 5" xfId="36820"/>
    <cellStyle name="40% - Accent2 4 2 4 2 5" xfId="36821"/>
    <cellStyle name="40% - Accent2 4 2 4 2 5 2" xfId="36822"/>
    <cellStyle name="40% - Accent2 4 2 4 2 5 3" xfId="36823"/>
    <cellStyle name="40% - Accent2 4 2 4 2 6" xfId="36824"/>
    <cellStyle name="40% - Accent2 4 2 4 2 6 2" xfId="36825"/>
    <cellStyle name="40% - Accent2 4 2 4 2 6 3" xfId="36826"/>
    <cellStyle name="40% - Accent2 4 2 4 2 7" xfId="36827"/>
    <cellStyle name="40% - Accent2 4 2 4 2 7 2" xfId="36828"/>
    <cellStyle name="40% - Accent2 4 2 4 2 8" xfId="36829"/>
    <cellStyle name="40% - Accent2 4 2 4 2 9" xfId="36830"/>
    <cellStyle name="40% - Accent2 4 2 4 3" xfId="36831"/>
    <cellStyle name="40% - Accent2 4 2 4 3 2" xfId="36832"/>
    <cellStyle name="40% - Accent2 4 2 4 3 2 2" xfId="36833"/>
    <cellStyle name="40% - Accent2 4 2 4 3 2 3" xfId="36834"/>
    <cellStyle name="40% - Accent2 4 2 4 3 3" xfId="36835"/>
    <cellStyle name="40% - Accent2 4 2 4 3 3 2" xfId="36836"/>
    <cellStyle name="40% - Accent2 4 2 4 3 3 3" xfId="36837"/>
    <cellStyle name="40% - Accent2 4 2 4 3 4" xfId="36838"/>
    <cellStyle name="40% - Accent2 4 2 4 3 4 2" xfId="36839"/>
    <cellStyle name="40% - Accent2 4 2 4 3 5" xfId="36840"/>
    <cellStyle name="40% - Accent2 4 2 4 3 6" xfId="36841"/>
    <cellStyle name="40% - Accent2 4 2 4 4" xfId="36842"/>
    <cellStyle name="40% - Accent2 4 2 4 4 2" xfId="36843"/>
    <cellStyle name="40% - Accent2 4 2 4 4 2 2" xfId="36844"/>
    <cellStyle name="40% - Accent2 4 2 4 4 2 3" xfId="36845"/>
    <cellStyle name="40% - Accent2 4 2 4 4 3" xfId="36846"/>
    <cellStyle name="40% - Accent2 4 2 4 4 3 2" xfId="36847"/>
    <cellStyle name="40% - Accent2 4 2 4 4 3 3" xfId="36848"/>
    <cellStyle name="40% - Accent2 4 2 4 4 4" xfId="36849"/>
    <cellStyle name="40% - Accent2 4 2 4 4 4 2" xfId="36850"/>
    <cellStyle name="40% - Accent2 4 2 4 4 5" xfId="36851"/>
    <cellStyle name="40% - Accent2 4 2 4 4 6" xfId="36852"/>
    <cellStyle name="40% - Accent2 4 2 4 5" xfId="36853"/>
    <cellStyle name="40% - Accent2 4 2 4 5 2" xfId="36854"/>
    <cellStyle name="40% - Accent2 4 2 4 5 2 2" xfId="36855"/>
    <cellStyle name="40% - Accent2 4 2 4 5 2 3" xfId="36856"/>
    <cellStyle name="40% - Accent2 4 2 4 5 3" xfId="36857"/>
    <cellStyle name="40% - Accent2 4 2 4 5 3 2" xfId="36858"/>
    <cellStyle name="40% - Accent2 4 2 4 5 4" xfId="36859"/>
    <cellStyle name="40% - Accent2 4 2 4 5 5" xfId="36860"/>
    <cellStyle name="40% - Accent2 4 2 4 6" xfId="36861"/>
    <cellStyle name="40% - Accent2 4 2 4 6 2" xfId="36862"/>
    <cellStyle name="40% - Accent2 4 2 4 6 3" xfId="36863"/>
    <cellStyle name="40% - Accent2 4 2 4 7" xfId="36864"/>
    <cellStyle name="40% - Accent2 4 2 4 7 2" xfId="36865"/>
    <cellStyle name="40% - Accent2 4 2 4 7 3" xfId="36866"/>
    <cellStyle name="40% - Accent2 4 2 4 8" xfId="36867"/>
    <cellStyle name="40% - Accent2 4 2 4 8 2" xfId="36868"/>
    <cellStyle name="40% - Accent2 4 2 4 9" xfId="36869"/>
    <cellStyle name="40% - Accent2 4 2 4_SCH J-3" xfId="3677"/>
    <cellStyle name="40% - Accent2 4 2 5" xfId="3678"/>
    <cellStyle name="40% - Accent2 4 2 5 2" xfId="36870"/>
    <cellStyle name="40% - Accent2 4 2 5 2 2" xfId="36871"/>
    <cellStyle name="40% - Accent2 4 2 5 2 2 2" xfId="36872"/>
    <cellStyle name="40% - Accent2 4 2 5 2 2 3" xfId="36873"/>
    <cellStyle name="40% - Accent2 4 2 5 2 3" xfId="36874"/>
    <cellStyle name="40% - Accent2 4 2 5 2 3 2" xfId="36875"/>
    <cellStyle name="40% - Accent2 4 2 5 2 3 3" xfId="36876"/>
    <cellStyle name="40% - Accent2 4 2 5 2 4" xfId="36877"/>
    <cellStyle name="40% - Accent2 4 2 5 2 4 2" xfId="36878"/>
    <cellStyle name="40% - Accent2 4 2 5 2 5" xfId="36879"/>
    <cellStyle name="40% - Accent2 4 2 5 2 6" xfId="36880"/>
    <cellStyle name="40% - Accent2 4 2 5 3" xfId="36881"/>
    <cellStyle name="40% - Accent2 4 2 5 3 2" xfId="36882"/>
    <cellStyle name="40% - Accent2 4 2 5 3 2 2" xfId="36883"/>
    <cellStyle name="40% - Accent2 4 2 5 3 2 3" xfId="36884"/>
    <cellStyle name="40% - Accent2 4 2 5 3 3" xfId="36885"/>
    <cellStyle name="40% - Accent2 4 2 5 3 3 2" xfId="36886"/>
    <cellStyle name="40% - Accent2 4 2 5 3 3 3" xfId="36887"/>
    <cellStyle name="40% - Accent2 4 2 5 3 4" xfId="36888"/>
    <cellStyle name="40% - Accent2 4 2 5 3 4 2" xfId="36889"/>
    <cellStyle name="40% - Accent2 4 2 5 3 5" xfId="36890"/>
    <cellStyle name="40% - Accent2 4 2 5 3 6" xfId="36891"/>
    <cellStyle name="40% - Accent2 4 2 5 4" xfId="36892"/>
    <cellStyle name="40% - Accent2 4 2 5 4 2" xfId="36893"/>
    <cellStyle name="40% - Accent2 4 2 5 4 2 2" xfId="36894"/>
    <cellStyle name="40% - Accent2 4 2 5 4 2 3" xfId="36895"/>
    <cellStyle name="40% - Accent2 4 2 5 4 3" xfId="36896"/>
    <cellStyle name="40% - Accent2 4 2 5 4 3 2" xfId="36897"/>
    <cellStyle name="40% - Accent2 4 2 5 4 4" xfId="36898"/>
    <cellStyle name="40% - Accent2 4 2 5 4 5" xfId="36899"/>
    <cellStyle name="40% - Accent2 4 2 5 5" xfId="36900"/>
    <cellStyle name="40% - Accent2 4 2 5 5 2" xfId="36901"/>
    <cellStyle name="40% - Accent2 4 2 5 5 3" xfId="36902"/>
    <cellStyle name="40% - Accent2 4 2 5 6" xfId="36903"/>
    <cellStyle name="40% - Accent2 4 2 5 6 2" xfId="36904"/>
    <cellStyle name="40% - Accent2 4 2 5 6 3" xfId="36905"/>
    <cellStyle name="40% - Accent2 4 2 5 7" xfId="36906"/>
    <cellStyle name="40% - Accent2 4 2 5 7 2" xfId="36907"/>
    <cellStyle name="40% - Accent2 4 2 5 8" xfId="36908"/>
    <cellStyle name="40% - Accent2 4 2 5 9" xfId="36909"/>
    <cellStyle name="40% - Accent2 4 2 6" xfId="3679"/>
    <cellStyle name="40% - Accent2 4 2 6 2" xfId="36910"/>
    <cellStyle name="40% - Accent2 4 2 6 2 2" xfId="36911"/>
    <cellStyle name="40% - Accent2 4 2 6 2 2 2" xfId="36912"/>
    <cellStyle name="40% - Accent2 4 2 6 2 2 3" xfId="36913"/>
    <cellStyle name="40% - Accent2 4 2 6 2 3" xfId="36914"/>
    <cellStyle name="40% - Accent2 4 2 6 2 3 2" xfId="36915"/>
    <cellStyle name="40% - Accent2 4 2 6 2 3 3" xfId="36916"/>
    <cellStyle name="40% - Accent2 4 2 6 2 4" xfId="36917"/>
    <cellStyle name="40% - Accent2 4 2 6 2 4 2" xfId="36918"/>
    <cellStyle name="40% - Accent2 4 2 6 2 5" xfId="36919"/>
    <cellStyle name="40% - Accent2 4 2 6 2 6" xfId="36920"/>
    <cellStyle name="40% - Accent2 4 2 6 3" xfId="36921"/>
    <cellStyle name="40% - Accent2 4 2 6 3 2" xfId="36922"/>
    <cellStyle name="40% - Accent2 4 2 6 3 2 2" xfId="36923"/>
    <cellStyle name="40% - Accent2 4 2 6 3 2 3" xfId="36924"/>
    <cellStyle name="40% - Accent2 4 2 6 3 3" xfId="36925"/>
    <cellStyle name="40% - Accent2 4 2 6 3 3 2" xfId="36926"/>
    <cellStyle name="40% - Accent2 4 2 6 3 3 3" xfId="36927"/>
    <cellStyle name="40% - Accent2 4 2 6 3 4" xfId="36928"/>
    <cellStyle name="40% - Accent2 4 2 6 3 4 2" xfId="36929"/>
    <cellStyle name="40% - Accent2 4 2 6 3 5" xfId="36930"/>
    <cellStyle name="40% - Accent2 4 2 6 3 6" xfId="36931"/>
    <cellStyle name="40% - Accent2 4 2 6 4" xfId="36932"/>
    <cellStyle name="40% - Accent2 4 2 6 4 2" xfId="36933"/>
    <cellStyle name="40% - Accent2 4 2 6 4 2 2" xfId="36934"/>
    <cellStyle name="40% - Accent2 4 2 6 4 2 3" xfId="36935"/>
    <cellStyle name="40% - Accent2 4 2 6 4 3" xfId="36936"/>
    <cellStyle name="40% - Accent2 4 2 6 4 3 2" xfId="36937"/>
    <cellStyle name="40% - Accent2 4 2 6 4 4" xfId="36938"/>
    <cellStyle name="40% - Accent2 4 2 6 4 5" xfId="36939"/>
    <cellStyle name="40% - Accent2 4 2 6 5" xfId="36940"/>
    <cellStyle name="40% - Accent2 4 2 6 5 2" xfId="36941"/>
    <cellStyle name="40% - Accent2 4 2 6 5 3" xfId="36942"/>
    <cellStyle name="40% - Accent2 4 2 6 6" xfId="36943"/>
    <cellStyle name="40% - Accent2 4 2 6 6 2" xfId="36944"/>
    <cellStyle name="40% - Accent2 4 2 6 6 3" xfId="36945"/>
    <cellStyle name="40% - Accent2 4 2 6 7" xfId="36946"/>
    <cellStyle name="40% - Accent2 4 2 6 7 2" xfId="36947"/>
    <cellStyle name="40% - Accent2 4 2 6 8" xfId="36948"/>
    <cellStyle name="40% - Accent2 4 2 6 9" xfId="36949"/>
    <cellStyle name="40% - Accent2 4 2 7" xfId="36950"/>
    <cellStyle name="40% - Accent2 4 2 7 2" xfId="36951"/>
    <cellStyle name="40% - Accent2 4 2 7 2 2" xfId="36952"/>
    <cellStyle name="40% - Accent2 4 2 7 2 3" xfId="36953"/>
    <cellStyle name="40% - Accent2 4 2 7 3" xfId="36954"/>
    <cellStyle name="40% - Accent2 4 2 7 3 2" xfId="36955"/>
    <cellStyle name="40% - Accent2 4 2 7 3 3" xfId="36956"/>
    <cellStyle name="40% - Accent2 4 2 7 4" xfId="36957"/>
    <cellStyle name="40% - Accent2 4 2 7 4 2" xfId="36958"/>
    <cellStyle name="40% - Accent2 4 2 7 5" xfId="36959"/>
    <cellStyle name="40% - Accent2 4 2 7 6" xfId="36960"/>
    <cellStyle name="40% - Accent2 4 2 8" xfId="36961"/>
    <cellStyle name="40% - Accent2 4 2 8 2" xfId="36962"/>
    <cellStyle name="40% - Accent2 4 2 8 2 2" xfId="36963"/>
    <cellStyle name="40% - Accent2 4 2 8 2 3" xfId="36964"/>
    <cellStyle name="40% - Accent2 4 2 8 3" xfId="36965"/>
    <cellStyle name="40% - Accent2 4 2 8 3 2" xfId="36966"/>
    <cellStyle name="40% - Accent2 4 2 8 3 3" xfId="36967"/>
    <cellStyle name="40% - Accent2 4 2 8 4" xfId="36968"/>
    <cellStyle name="40% - Accent2 4 2 8 4 2" xfId="36969"/>
    <cellStyle name="40% - Accent2 4 2 8 5" xfId="36970"/>
    <cellStyle name="40% - Accent2 4 2 8 6" xfId="36971"/>
    <cellStyle name="40% - Accent2 4 2 9" xfId="36972"/>
    <cellStyle name="40% - Accent2 4 2 9 2" xfId="36973"/>
    <cellStyle name="40% - Accent2 4 2 9 2 2" xfId="36974"/>
    <cellStyle name="40% - Accent2 4 2 9 2 3" xfId="36975"/>
    <cellStyle name="40% - Accent2 4 2 9 3" xfId="36976"/>
    <cellStyle name="40% - Accent2 4 2 9 3 2" xfId="36977"/>
    <cellStyle name="40% - Accent2 4 2 9 4" xfId="36978"/>
    <cellStyle name="40% - Accent2 4 2 9 5" xfId="36979"/>
    <cellStyle name="40% - Accent2 4 2_SCH J-3" xfId="3680"/>
    <cellStyle name="40% - Accent2 4 3" xfId="3681"/>
    <cellStyle name="40% - Accent2 4 3 10" xfId="36980"/>
    <cellStyle name="40% - Accent2 4 3 10 2" xfId="36981"/>
    <cellStyle name="40% - Accent2 4 3 10 3" xfId="36982"/>
    <cellStyle name="40% - Accent2 4 3 11" xfId="36983"/>
    <cellStyle name="40% - Accent2 4 3 11 2" xfId="36984"/>
    <cellStyle name="40% - Accent2 4 3 12" xfId="36985"/>
    <cellStyle name="40% - Accent2 4 3 13" xfId="36986"/>
    <cellStyle name="40% - Accent2 4 3 14" xfId="36987"/>
    <cellStyle name="40% - Accent2 4 3 2" xfId="3682"/>
    <cellStyle name="40% - Accent2 4 3 2 10" xfId="36988"/>
    <cellStyle name="40% - Accent2 4 3 2 10 2" xfId="36989"/>
    <cellStyle name="40% - Accent2 4 3 2 11" xfId="36990"/>
    <cellStyle name="40% - Accent2 4 3 2 12" xfId="36991"/>
    <cellStyle name="40% - Accent2 4 3 2 2" xfId="3683"/>
    <cellStyle name="40% - Accent2 4 3 2 2 10" xfId="36992"/>
    <cellStyle name="40% - Accent2 4 3 2 2 2" xfId="3684"/>
    <cellStyle name="40% - Accent2 4 3 2 2 2 2" xfId="36993"/>
    <cellStyle name="40% - Accent2 4 3 2 2 2 2 2" xfId="36994"/>
    <cellStyle name="40% - Accent2 4 3 2 2 2 2 2 2" xfId="36995"/>
    <cellStyle name="40% - Accent2 4 3 2 2 2 2 2 3" xfId="36996"/>
    <cellStyle name="40% - Accent2 4 3 2 2 2 2 3" xfId="36997"/>
    <cellStyle name="40% - Accent2 4 3 2 2 2 2 3 2" xfId="36998"/>
    <cellStyle name="40% - Accent2 4 3 2 2 2 2 3 3" xfId="36999"/>
    <cellStyle name="40% - Accent2 4 3 2 2 2 2 4" xfId="37000"/>
    <cellStyle name="40% - Accent2 4 3 2 2 2 2 4 2" xfId="37001"/>
    <cellStyle name="40% - Accent2 4 3 2 2 2 2 5" xfId="37002"/>
    <cellStyle name="40% - Accent2 4 3 2 2 2 2 6" xfId="37003"/>
    <cellStyle name="40% - Accent2 4 3 2 2 2 3" xfId="37004"/>
    <cellStyle name="40% - Accent2 4 3 2 2 2 3 2" xfId="37005"/>
    <cellStyle name="40% - Accent2 4 3 2 2 2 3 2 2" xfId="37006"/>
    <cellStyle name="40% - Accent2 4 3 2 2 2 3 2 3" xfId="37007"/>
    <cellStyle name="40% - Accent2 4 3 2 2 2 3 3" xfId="37008"/>
    <cellStyle name="40% - Accent2 4 3 2 2 2 3 3 2" xfId="37009"/>
    <cellStyle name="40% - Accent2 4 3 2 2 2 3 3 3" xfId="37010"/>
    <cellStyle name="40% - Accent2 4 3 2 2 2 3 4" xfId="37011"/>
    <cellStyle name="40% - Accent2 4 3 2 2 2 3 4 2" xfId="37012"/>
    <cellStyle name="40% - Accent2 4 3 2 2 2 3 5" xfId="37013"/>
    <cellStyle name="40% - Accent2 4 3 2 2 2 3 6" xfId="37014"/>
    <cellStyle name="40% - Accent2 4 3 2 2 2 4" xfId="37015"/>
    <cellStyle name="40% - Accent2 4 3 2 2 2 4 2" xfId="37016"/>
    <cellStyle name="40% - Accent2 4 3 2 2 2 4 2 2" xfId="37017"/>
    <cellStyle name="40% - Accent2 4 3 2 2 2 4 2 3" xfId="37018"/>
    <cellStyle name="40% - Accent2 4 3 2 2 2 4 3" xfId="37019"/>
    <cellStyle name="40% - Accent2 4 3 2 2 2 4 3 2" xfId="37020"/>
    <cellStyle name="40% - Accent2 4 3 2 2 2 4 4" xfId="37021"/>
    <cellStyle name="40% - Accent2 4 3 2 2 2 4 5" xfId="37022"/>
    <cellStyle name="40% - Accent2 4 3 2 2 2 5" xfId="37023"/>
    <cellStyle name="40% - Accent2 4 3 2 2 2 5 2" xfId="37024"/>
    <cellStyle name="40% - Accent2 4 3 2 2 2 5 3" xfId="37025"/>
    <cellStyle name="40% - Accent2 4 3 2 2 2 6" xfId="37026"/>
    <cellStyle name="40% - Accent2 4 3 2 2 2 6 2" xfId="37027"/>
    <cellStyle name="40% - Accent2 4 3 2 2 2 6 3" xfId="37028"/>
    <cellStyle name="40% - Accent2 4 3 2 2 2 7" xfId="37029"/>
    <cellStyle name="40% - Accent2 4 3 2 2 2 7 2" xfId="37030"/>
    <cellStyle name="40% - Accent2 4 3 2 2 2 8" xfId="37031"/>
    <cellStyle name="40% - Accent2 4 3 2 2 2 9" xfId="37032"/>
    <cellStyle name="40% - Accent2 4 3 2 2 3" xfId="37033"/>
    <cellStyle name="40% - Accent2 4 3 2 2 3 2" xfId="37034"/>
    <cellStyle name="40% - Accent2 4 3 2 2 3 2 2" xfId="37035"/>
    <cellStyle name="40% - Accent2 4 3 2 2 3 2 3" xfId="37036"/>
    <cellStyle name="40% - Accent2 4 3 2 2 3 3" xfId="37037"/>
    <cellStyle name="40% - Accent2 4 3 2 2 3 3 2" xfId="37038"/>
    <cellStyle name="40% - Accent2 4 3 2 2 3 3 3" xfId="37039"/>
    <cellStyle name="40% - Accent2 4 3 2 2 3 4" xfId="37040"/>
    <cellStyle name="40% - Accent2 4 3 2 2 3 4 2" xfId="37041"/>
    <cellStyle name="40% - Accent2 4 3 2 2 3 5" xfId="37042"/>
    <cellStyle name="40% - Accent2 4 3 2 2 3 6" xfId="37043"/>
    <cellStyle name="40% - Accent2 4 3 2 2 4" xfId="37044"/>
    <cellStyle name="40% - Accent2 4 3 2 2 4 2" xfId="37045"/>
    <cellStyle name="40% - Accent2 4 3 2 2 4 2 2" xfId="37046"/>
    <cellStyle name="40% - Accent2 4 3 2 2 4 2 3" xfId="37047"/>
    <cellStyle name="40% - Accent2 4 3 2 2 4 3" xfId="37048"/>
    <cellStyle name="40% - Accent2 4 3 2 2 4 3 2" xfId="37049"/>
    <cellStyle name="40% - Accent2 4 3 2 2 4 3 3" xfId="37050"/>
    <cellStyle name="40% - Accent2 4 3 2 2 4 4" xfId="37051"/>
    <cellStyle name="40% - Accent2 4 3 2 2 4 4 2" xfId="37052"/>
    <cellStyle name="40% - Accent2 4 3 2 2 4 5" xfId="37053"/>
    <cellStyle name="40% - Accent2 4 3 2 2 4 6" xfId="37054"/>
    <cellStyle name="40% - Accent2 4 3 2 2 5" xfId="37055"/>
    <cellStyle name="40% - Accent2 4 3 2 2 5 2" xfId="37056"/>
    <cellStyle name="40% - Accent2 4 3 2 2 5 2 2" xfId="37057"/>
    <cellStyle name="40% - Accent2 4 3 2 2 5 2 3" xfId="37058"/>
    <cellStyle name="40% - Accent2 4 3 2 2 5 3" xfId="37059"/>
    <cellStyle name="40% - Accent2 4 3 2 2 5 3 2" xfId="37060"/>
    <cellStyle name="40% - Accent2 4 3 2 2 5 4" xfId="37061"/>
    <cellStyle name="40% - Accent2 4 3 2 2 5 5" xfId="37062"/>
    <cellStyle name="40% - Accent2 4 3 2 2 6" xfId="37063"/>
    <cellStyle name="40% - Accent2 4 3 2 2 6 2" xfId="37064"/>
    <cellStyle name="40% - Accent2 4 3 2 2 6 3" xfId="37065"/>
    <cellStyle name="40% - Accent2 4 3 2 2 7" xfId="37066"/>
    <cellStyle name="40% - Accent2 4 3 2 2 7 2" xfId="37067"/>
    <cellStyle name="40% - Accent2 4 3 2 2 7 3" xfId="37068"/>
    <cellStyle name="40% - Accent2 4 3 2 2 8" xfId="37069"/>
    <cellStyle name="40% - Accent2 4 3 2 2 8 2" xfId="37070"/>
    <cellStyle name="40% - Accent2 4 3 2 2 9" xfId="37071"/>
    <cellStyle name="40% - Accent2 4 3 2 2_SCH J-3" xfId="3685"/>
    <cellStyle name="40% - Accent2 4 3 2 3" xfId="3686"/>
    <cellStyle name="40% - Accent2 4 3 2 3 2" xfId="37072"/>
    <cellStyle name="40% - Accent2 4 3 2 3 2 2" xfId="37073"/>
    <cellStyle name="40% - Accent2 4 3 2 3 2 2 2" xfId="37074"/>
    <cellStyle name="40% - Accent2 4 3 2 3 2 2 3" xfId="37075"/>
    <cellStyle name="40% - Accent2 4 3 2 3 2 3" xfId="37076"/>
    <cellStyle name="40% - Accent2 4 3 2 3 2 3 2" xfId="37077"/>
    <cellStyle name="40% - Accent2 4 3 2 3 2 3 3" xfId="37078"/>
    <cellStyle name="40% - Accent2 4 3 2 3 2 4" xfId="37079"/>
    <cellStyle name="40% - Accent2 4 3 2 3 2 4 2" xfId="37080"/>
    <cellStyle name="40% - Accent2 4 3 2 3 2 5" xfId="37081"/>
    <cellStyle name="40% - Accent2 4 3 2 3 2 6" xfId="37082"/>
    <cellStyle name="40% - Accent2 4 3 2 3 3" xfId="37083"/>
    <cellStyle name="40% - Accent2 4 3 2 3 3 2" xfId="37084"/>
    <cellStyle name="40% - Accent2 4 3 2 3 3 2 2" xfId="37085"/>
    <cellStyle name="40% - Accent2 4 3 2 3 3 2 3" xfId="37086"/>
    <cellStyle name="40% - Accent2 4 3 2 3 3 3" xfId="37087"/>
    <cellStyle name="40% - Accent2 4 3 2 3 3 3 2" xfId="37088"/>
    <cellStyle name="40% - Accent2 4 3 2 3 3 3 3" xfId="37089"/>
    <cellStyle name="40% - Accent2 4 3 2 3 3 4" xfId="37090"/>
    <cellStyle name="40% - Accent2 4 3 2 3 3 4 2" xfId="37091"/>
    <cellStyle name="40% - Accent2 4 3 2 3 3 5" xfId="37092"/>
    <cellStyle name="40% - Accent2 4 3 2 3 3 6" xfId="37093"/>
    <cellStyle name="40% - Accent2 4 3 2 3 4" xfId="37094"/>
    <cellStyle name="40% - Accent2 4 3 2 3 4 2" xfId="37095"/>
    <cellStyle name="40% - Accent2 4 3 2 3 4 2 2" xfId="37096"/>
    <cellStyle name="40% - Accent2 4 3 2 3 4 2 3" xfId="37097"/>
    <cellStyle name="40% - Accent2 4 3 2 3 4 3" xfId="37098"/>
    <cellStyle name="40% - Accent2 4 3 2 3 4 3 2" xfId="37099"/>
    <cellStyle name="40% - Accent2 4 3 2 3 4 4" xfId="37100"/>
    <cellStyle name="40% - Accent2 4 3 2 3 4 5" xfId="37101"/>
    <cellStyle name="40% - Accent2 4 3 2 3 5" xfId="37102"/>
    <cellStyle name="40% - Accent2 4 3 2 3 5 2" xfId="37103"/>
    <cellStyle name="40% - Accent2 4 3 2 3 5 3" xfId="37104"/>
    <cellStyle name="40% - Accent2 4 3 2 3 6" xfId="37105"/>
    <cellStyle name="40% - Accent2 4 3 2 3 6 2" xfId="37106"/>
    <cellStyle name="40% - Accent2 4 3 2 3 6 3" xfId="37107"/>
    <cellStyle name="40% - Accent2 4 3 2 3 7" xfId="37108"/>
    <cellStyle name="40% - Accent2 4 3 2 3 7 2" xfId="37109"/>
    <cellStyle name="40% - Accent2 4 3 2 3 8" xfId="37110"/>
    <cellStyle name="40% - Accent2 4 3 2 3 9" xfId="37111"/>
    <cellStyle name="40% - Accent2 4 3 2 4" xfId="37112"/>
    <cellStyle name="40% - Accent2 4 3 2 4 2" xfId="37113"/>
    <cellStyle name="40% - Accent2 4 3 2 4 2 2" xfId="37114"/>
    <cellStyle name="40% - Accent2 4 3 2 4 2 2 2" xfId="37115"/>
    <cellStyle name="40% - Accent2 4 3 2 4 2 2 3" xfId="37116"/>
    <cellStyle name="40% - Accent2 4 3 2 4 2 3" xfId="37117"/>
    <cellStyle name="40% - Accent2 4 3 2 4 2 3 2" xfId="37118"/>
    <cellStyle name="40% - Accent2 4 3 2 4 2 3 3" xfId="37119"/>
    <cellStyle name="40% - Accent2 4 3 2 4 2 4" xfId="37120"/>
    <cellStyle name="40% - Accent2 4 3 2 4 2 4 2" xfId="37121"/>
    <cellStyle name="40% - Accent2 4 3 2 4 2 5" xfId="37122"/>
    <cellStyle name="40% - Accent2 4 3 2 4 2 6" xfId="37123"/>
    <cellStyle name="40% - Accent2 4 3 2 4 3" xfId="37124"/>
    <cellStyle name="40% - Accent2 4 3 2 4 3 2" xfId="37125"/>
    <cellStyle name="40% - Accent2 4 3 2 4 3 2 2" xfId="37126"/>
    <cellStyle name="40% - Accent2 4 3 2 4 3 2 3" xfId="37127"/>
    <cellStyle name="40% - Accent2 4 3 2 4 3 3" xfId="37128"/>
    <cellStyle name="40% - Accent2 4 3 2 4 3 3 2" xfId="37129"/>
    <cellStyle name="40% - Accent2 4 3 2 4 3 3 3" xfId="37130"/>
    <cellStyle name="40% - Accent2 4 3 2 4 3 4" xfId="37131"/>
    <cellStyle name="40% - Accent2 4 3 2 4 3 4 2" xfId="37132"/>
    <cellStyle name="40% - Accent2 4 3 2 4 3 5" xfId="37133"/>
    <cellStyle name="40% - Accent2 4 3 2 4 3 6" xfId="37134"/>
    <cellStyle name="40% - Accent2 4 3 2 4 4" xfId="37135"/>
    <cellStyle name="40% - Accent2 4 3 2 4 4 2" xfId="37136"/>
    <cellStyle name="40% - Accent2 4 3 2 4 4 2 2" xfId="37137"/>
    <cellStyle name="40% - Accent2 4 3 2 4 4 2 3" xfId="37138"/>
    <cellStyle name="40% - Accent2 4 3 2 4 4 3" xfId="37139"/>
    <cellStyle name="40% - Accent2 4 3 2 4 4 3 2" xfId="37140"/>
    <cellStyle name="40% - Accent2 4 3 2 4 4 4" xfId="37141"/>
    <cellStyle name="40% - Accent2 4 3 2 4 4 5" xfId="37142"/>
    <cellStyle name="40% - Accent2 4 3 2 4 5" xfId="37143"/>
    <cellStyle name="40% - Accent2 4 3 2 4 5 2" xfId="37144"/>
    <cellStyle name="40% - Accent2 4 3 2 4 5 3" xfId="37145"/>
    <cellStyle name="40% - Accent2 4 3 2 4 6" xfId="37146"/>
    <cellStyle name="40% - Accent2 4 3 2 4 6 2" xfId="37147"/>
    <cellStyle name="40% - Accent2 4 3 2 4 6 3" xfId="37148"/>
    <cellStyle name="40% - Accent2 4 3 2 4 7" xfId="37149"/>
    <cellStyle name="40% - Accent2 4 3 2 4 7 2" xfId="37150"/>
    <cellStyle name="40% - Accent2 4 3 2 4 8" xfId="37151"/>
    <cellStyle name="40% - Accent2 4 3 2 4 9" xfId="37152"/>
    <cellStyle name="40% - Accent2 4 3 2 5" xfId="37153"/>
    <cellStyle name="40% - Accent2 4 3 2 5 2" xfId="37154"/>
    <cellStyle name="40% - Accent2 4 3 2 5 2 2" xfId="37155"/>
    <cellStyle name="40% - Accent2 4 3 2 5 2 3" xfId="37156"/>
    <cellStyle name="40% - Accent2 4 3 2 5 3" xfId="37157"/>
    <cellStyle name="40% - Accent2 4 3 2 5 3 2" xfId="37158"/>
    <cellStyle name="40% - Accent2 4 3 2 5 3 3" xfId="37159"/>
    <cellStyle name="40% - Accent2 4 3 2 5 4" xfId="37160"/>
    <cellStyle name="40% - Accent2 4 3 2 5 4 2" xfId="37161"/>
    <cellStyle name="40% - Accent2 4 3 2 5 5" xfId="37162"/>
    <cellStyle name="40% - Accent2 4 3 2 5 6" xfId="37163"/>
    <cellStyle name="40% - Accent2 4 3 2 6" xfId="37164"/>
    <cellStyle name="40% - Accent2 4 3 2 6 2" xfId="37165"/>
    <cellStyle name="40% - Accent2 4 3 2 6 2 2" xfId="37166"/>
    <cellStyle name="40% - Accent2 4 3 2 6 2 3" xfId="37167"/>
    <cellStyle name="40% - Accent2 4 3 2 6 3" xfId="37168"/>
    <cellStyle name="40% - Accent2 4 3 2 6 3 2" xfId="37169"/>
    <cellStyle name="40% - Accent2 4 3 2 6 3 3" xfId="37170"/>
    <cellStyle name="40% - Accent2 4 3 2 6 4" xfId="37171"/>
    <cellStyle name="40% - Accent2 4 3 2 6 4 2" xfId="37172"/>
    <cellStyle name="40% - Accent2 4 3 2 6 5" xfId="37173"/>
    <cellStyle name="40% - Accent2 4 3 2 6 6" xfId="37174"/>
    <cellStyle name="40% - Accent2 4 3 2 7" xfId="37175"/>
    <cellStyle name="40% - Accent2 4 3 2 7 2" xfId="37176"/>
    <cellStyle name="40% - Accent2 4 3 2 7 2 2" xfId="37177"/>
    <cellStyle name="40% - Accent2 4 3 2 7 2 3" xfId="37178"/>
    <cellStyle name="40% - Accent2 4 3 2 7 3" xfId="37179"/>
    <cellStyle name="40% - Accent2 4 3 2 7 3 2" xfId="37180"/>
    <cellStyle name="40% - Accent2 4 3 2 7 4" xfId="37181"/>
    <cellStyle name="40% - Accent2 4 3 2 7 5" xfId="37182"/>
    <cellStyle name="40% - Accent2 4 3 2 8" xfId="37183"/>
    <cellStyle name="40% - Accent2 4 3 2 8 2" xfId="37184"/>
    <cellStyle name="40% - Accent2 4 3 2 8 3" xfId="37185"/>
    <cellStyle name="40% - Accent2 4 3 2 9" xfId="37186"/>
    <cellStyle name="40% - Accent2 4 3 2 9 2" xfId="37187"/>
    <cellStyle name="40% - Accent2 4 3 2 9 3" xfId="37188"/>
    <cellStyle name="40% - Accent2 4 3 2_SCH J-3" xfId="3687"/>
    <cellStyle name="40% - Accent2 4 3 3" xfId="3688"/>
    <cellStyle name="40% - Accent2 4 3 3 10" xfId="37189"/>
    <cellStyle name="40% - Accent2 4 3 3 2" xfId="3689"/>
    <cellStyle name="40% - Accent2 4 3 3 2 2" xfId="37190"/>
    <cellStyle name="40% - Accent2 4 3 3 2 2 2" xfId="37191"/>
    <cellStyle name="40% - Accent2 4 3 3 2 2 2 2" xfId="37192"/>
    <cellStyle name="40% - Accent2 4 3 3 2 2 2 3" xfId="37193"/>
    <cellStyle name="40% - Accent2 4 3 3 2 2 3" xfId="37194"/>
    <cellStyle name="40% - Accent2 4 3 3 2 2 3 2" xfId="37195"/>
    <cellStyle name="40% - Accent2 4 3 3 2 2 3 3" xfId="37196"/>
    <cellStyle name="40% - Accent2 4 3 3 2 2 4" xfId="37197"/>
    <cellStyle name="40% - Accent2 4 3 3 2 2 4 2" xfId="37198"/>
    <cellStyle name="40% - Accent2 4 3 3 2 2 5" xfId="37199"/>
    <cellStyle name="40% - Accent2 4 3 3 2 2 6" xfId="37200"/>
    <cellStyle name="40% - Accent2 4 3 3 2 3" xfId="37201"/>
    <cellStyle name="40% - Accent2 4 3 3 2 3 2" xfId="37202"/>
    <cellStyle name="40% - Accent2 4 3 3 2 3 2 2" xfId="37203"/>
    <cellStyle name="40% - Accent2 4 3 3 2 3 2 3" xfId="37204"/>
    <cellStyle name="40% - Accent2 4 3 3 2 3 3" xfId="37205"/>
    <cellStyle name="40% - Accent2 4 3 3 2 3 3 2" xfId="37206"/>
    <cellStyle name="40% - Accent2 4 3 3 2 3 3 3" xfId="37207"/>
    <cellStyle name="40% - Accent2 4 3 3 2 3 4" xfId="37208"/>
    <cellStyle name="40% - Accent2 4 3 3 2 3 4 2" xfId="37209"/>
    <cellStyle name="40% - Accent2 4 3 3 2 3 5" xfId="37210"/>
    <cellStyle name="40% - Accent2 4 3 3 2 3 6" xfId="37211"/>
    <cellStyle name="40% - Accent2 4 3 3 2 4" xfId="37212"/>
    <cellStyle name="40% - Accent2 4 3 3 2 4 2" xfId="37213"/>
    <cellStyle name="40% - Accent2 4 3 3 2 4 2 2" xfId="37214"/>
    <cellStyle name="40% - Accent2 4 3 3 2 4 2 3" xfId="37215"/>
    <cellStyle name="40% - Accent2 4 3 3 2 4 3" xfId="37216"/>
    <cellStyle name="40% - Accent2 4 3 3 2 4 3 2" xfId="37217"/>
    <cellStyle name="40% - Accent2 4 3 3 2 4 4" xfId="37218"/>
    <cellStyle name="40% - Accent2 4 3 3 2 4 5" xfId="37219"/>
    <cellStyle name="40% - Accent2 4 3 3 2 5" xfId="37220"/>
    <cellStyle name="40% - Accent2 4 3 3 2 5 2" xfId="37221"/>
    <cellStyle name="40% - Accent2 4 3 3 2 5 3" xfId="37222"/>
    <cellStyle name="40% - Accent2 4 3 3 2 6" xfId="37223"/>
    <cellStyle name="40% - Accent2 4 3 3 2 6 2" xfId="37224"/>
    <cellStyle name="40% - Accent2 4 3 3 2 6 3" xfId="37225"/>
    <cellStyle name="40% - Accent2 4 3 3 2 7" xfId="37226"/>
    <cellStyle name="40% - Accent2 4 3 3 2 7 2" xfId="37227"/>
    <cellStyle name="40% - Accent2 4 3 3 2 8" xfId="37228"/>
    <cellStyle name="40% - Accent2 4 3 3 2 9" xfId="37229"/>
    <cellStyle name="40% - Accent2 4 3 3 3" xfId="37230"/>
    <cellStyle name="40% - Accent2 4 3 3 3 2" xfId="37231"/>
    <cellStyle name="40% - Accent2 4 3 3 3 2 2" xfId="37232"/>
    <cellStyle name="40% - Accent2 4 3 3 3 2 3" xfId="37233"/>
    <cellStyle name="40% - Accent2 4 3 3 3 3" xfId="37234"/>
    <cellStyle name="40% - Accent2 4 3 3 3 3 2" xfId="37235"/>
    <cellStyle name="40% - Accent2 4 3 3 3 3 3" xfId="37236"/>
    <cellStyle name="40% - Accent2 4 3 3 3 4" xfId="37237"/>
    <cellStyle name="40% - Accent2 4 3 3 3 4 2" xfId="37238"/>
    <cellStyle name="40% - Accent2 4 3 3 3 5" xfId="37239"/>
    <cellStyle name="40% - Accent2 4 3 3 3 6" xfId="37240"/>
    <cellStyle name="40% - Accent2 4 3 3 4" xfId="37241"/>
    <cellStyle name="40% - Accent2 4 3 3 4 2" xfId="37242"/>
    <cellStyle name="40% - Accent2 4 3 3 4 2 2" xfId="37243"/>
    <cellStyle name="40% - Accent2 4 3 3 4 2 3" xfId="37244"/>
    <cellStyle name="40% - Accent2 4 3 3 4 3" xfId="37245"/>
    <cellStyle name="40% - Accent2 4 3 3 4 3 2" xfId="37246"/>
    <cellStyle name="40% - Accent2 4 3 3 4 3 3" xfId="37247"/>
    <cellStyle name="40% - Accent2 4 3 3 4 4" xfId="37248"/>
    <cellStyle name="40% - Accent2 4 3 3 4 4 2" xfId="37249"/>
    <cellStyle name="40% - Accent2 4 3 3 4 5" xfId="37250"/>
    <cellStyle name="40% - Accent2 4 3 3 4 6" xfId="37251"/>
    <cellStyle name="40% - Accent2 4 3 3 5" xfId="37252"/>
    <cellStyle name="40% - Accent2 4 3 3 5 2" xfId="37253"/>
    <cellStyle name="40% - Accent2 4 3 3 5 2 2" xfId="37254"/>
    <cellStyle name="40% - Accent2 4 3 3 5 2 3" xfId="37255"/>
    <cellStyle name="40% - Accent2 4 3 3 5 3" xfId="37256"/>
    <cellStyle name="40% - Accent2 4 3 3 5 3 2" xfId="37257"/>
    <cellStyle name="40% - Accent2 4 3 3 5 4" xfId="37258"/>
    <cellStyle name="40% - Accent2 4 3 3 5 5" xfId="37259"/>
    <cellStyle name="40% - Accent2 4 3 3 6" xfId="37260"/>
    <cellStyle name="40% - Accent2 4 3 3 6 2" xfId="37261"/>
    <cellStyle name="40% - Accent2 4 3 3 6 3" xfId="37262"/>
    <cellStyle name="40% - Accent2 4 3 3 7" xfId="37263"/>
    <cellStyle name="40% - Accent2 4 3 3 7 2" xfId="37264"/>
    <cellStyle name="40% - Accent2 4 3 3 7 3" xfId="37265"/>
    <cellStyle name="40% - Accent2 4 3 3 8" xfId="37266"/>
    <cellStyle name="40% - Accent2 4 3 3 8 2" xfId="37267"/>
    <cellStyle name="40% - Accent2 4 3 3 9" xfId="37268"/>
    <cellStyle name="40% - Accent2 4 3 3_SCH J-3" xfId="3690"/>
    <cellStyle name="40% - Accent2 4 3 4" xfId="3691"/>
    <cellStyle name="40% - Accent2 4 3 4 2" xfId="37269"/>
    <cellStyle name="40% - Accent2 4 3 4 2 2" xfId="37270"/>
    <cellStyle name="40% - Accent2 4 3 4 2 2 2" xfId="37271"/>
    <cellStyle name="40% - Accent2 4 3 4 2 2 3" xfId="37272"/>
    <cellStyle name="40% - Accent2 4 3 4 2 3" xfId="37273"/>
    <cellStyle name="40% - Accent2 4 3 4 2 3 2" xfId="37274"/>
    <cellStyle name="40% - Accent2 4 3 4 2 3 3" xfId="37275"/>
    <cellStyle name="40% - Accent2 4 3 4 2 4" xfId="37276"/>
    <cellStyle name="40% - Accent2 4 3 4 2 4 2" xfId="37277"/>
    <cellStyle name="40% - Accent2 4 3 4 2 5" xfId="37278"/>
    <cellStyle name="40% - Accent2 4 3 4 2 6" xfId="37279"/>
    <cellStyle name="40% - Accent2 4 3 4 3" xfId="37280"/>
    <cellStyle name="40% - Accent2 4 3 4 3 2" xfId="37281"/>
    <cellStyle name="40% - Accent2 4 3 4 3 2 2" xfId="37282"/>
    <cellStyle name="40% - Accent2 4 3 4 3 2 3" xfId="37283"/>
    <cellStyle name="40% - Accent2 4 3 4 3 3" xfId="37284"/>
    <cellStyle name="40% - Accent2 4 3 4 3 3 2" xfId="37285"/>
    <cellStyle name="40% - Accent2 4 3 4 3 3 3" xfId="37286"/>
    <cellStyle name="40% - Accent2 4 3 4 3 4" xfId="37287"/>
    <cellStyle name="40% - Accent2 4 3 4 3 4 2" xfId="37288"/>
    <cellStyle name="40% - Accent2 4 3 4 3 5" xfId="37289"/>
    <cellStyle name="40% - Accent2 4 3 4 3 6" xfId="37290"/>
    <cellStyle name="40% - Accent2 4 3 4 4" xfId="37291"/>
    <cellStyle name="40% - Accent2 4 3 4 4 2" xfId="37292"/>
    <cellStyle name="40% - Accent2 4 3 4 4 2 2" xfId="37293"/>
    <cellStyle name="40% - Accent2 4 3 4 4 2 3" xfId="37294"/>
    <cellStyle name="40% - Accent2 4 3 4 4 3" xfId="37295"/>
    <cellStyle name="40% - Accent2 4 3 4 4 3 2" xfId="37296"/>
    <cellStyle name="40% - Accent2 4 3 4 4 4" xfId="37297"/>
    <cellStyle name="40% - Accent2 4 3 4 4 5" xfId="37298"/>
    <cellStyle name="40% - Accent2 4 3 4 5" xfId="37299"/>
    <cellStyle name="40% - Accent2 4 3 4 5 2" xfId="37300"/>
    <cellStyle name="40% - Accent2 4 3 4 5 3" xfId="37301"/>
    <cellStyle name="40% - Accent2 4 3 4 6" xfId="37302"/>
    <cellStyle name="40% - Accent2 4 3 4 6 2" xfId="37303"/>
    <cellStyle name="40% - Accent2 4 3 4 6 3" xfId="37304"/>
    <cellStyle name="40% - Accent2 4 3 4 7" xfId="37305"/>
    <cellStyle name="40% - Accent2 4 3 4 7 2" xfId="37306"/>
    <cellStyle name="40% - Accent2 4 3 4 8" xfId="37307"/>
    <cellStyle name="40% - Accent2 4 3 4 9" xfId="37308"/>
    <cellStyle name="40% - Accent2 4 3 5" xfId="3692"/>
    <cellStyle name="40% - Accent2 4 3 5 2" xfId="37309"/>
    <cellStyle name="40% - Accent2 4 3 5 2 2" xfId="37310"/>
    <cellStyle name="40% - Accent2 4 3 5 2 2 2" xfId="37311"/>
    <cellStyle name="40% - Accent2 4 3 5 2 2 3" xfId="37312"/>
    <cellStyle name="40% - Accent2 4 3 5 2 3" xfId="37313"/>
    <cellStyle name="40% - Accent2 4 3 5 2 3 2" xfId="37314"/>
    <cellStyle name="40% - Accent2 4 3 5 2 3 3" xfId="37315"/>
    <cellStyle name="40% - Accent2 4 3 5 2 4" xfId="37316"/>
    <cellStyle name="40% - Accent2 4 3 5 2 4 2" xfId="37317"/>
    <cellStyle name="40% - Accent2 4 3 5 2 5" xfId="37318"/>
    <cellStyle name="40% - Accent2 4 3 5 2 6" xfId="37319"/>
    <cellStyle name="40% - Accent2 4 3 5 3" xfId="37320"/>
    <cellStyle name="40% - Accent2 4 3 5 3 2" xfId="37321"/>
    <cellStyle name="40% - Accent2 4 3 5 3 2 2" xfId="37322"/>
    <cellStyle name="40% - Accent2 4 3 5 3 2 3" xfId="37323"/>
    <cellStyle name="40% - Accent2 4 3 5 3 3" xfId="37324"/>
    <cellStyle name="40% - Accent2 4 3 5 3 3 2" xfId="37325"/>
    <cellStyle name="40% - Accent2 4 3 5 3 3 3" xfId="37326"/>
    <cellStyle name="40% - Accent2 4 3 5 3 4" xfId="37327"/>
    <cellStyle name="40% - Accent2 4 3 5 3 4 2" xfId="37328"/>
    <cellStyle name="40% - Accent2 4 3 5 3 5" xfId="37329"/>
    <cellStyle name="40% - Accent2 4 3 5 3 6" xfId="37330"/>
    <cellStyle name="40% - Accent2 4 3 5 4" xfId="37331"/>
    <cellStyle name="40% - Accent2 4 3 5 4 2" xfId="37332"/>
    <cellStyle name="40% - Accent2 4 3 5 4 2 2" xfId="37333"/>
    <cellStyle name="40% - Accent2 4 3 5 4 2 3" xfId="37334"/>
    <cellStyle name="40% - Accent2 4 3 5 4 3" xfId="37335"/>
    <cellStyle name="40% - Accent2 4 3 5 4 3 2" xfId="37336"/>
    <cellStyle name="40% - Accent2 4 3 5 4 4" xfId="37337"/>
    <cellStyle name="40% - Accent2 4 3 5 4 5" xfId="37338"/>
    <cellStyle name="40% - Accent2 4 3 5 5" xfId="37339"/>
    <cellStyle name="40% - Accent2 4 3 5 5 2" xfId="37340"/>
    <cellStyle name="40% - Accent2 4 3 5 5 3" xfId="37341"/>
    <cellStyle name="40% - Accent2 4 3 5 6" xfId="37342"/>
    <cellStyle name="40% - Accent2 4 3 5 6 2" xfId="37343"/>
    <cellStyle name="40% - Accent2 4 3 5 6 3" xfId="37344"/>
    <cellStyle name="40% - Accent2 4 3 5 7" xfId="37345"/>
    <cellStyle name="40% - Accent2 4 3 5 7 2" xfId="37346"/>
    <cellStyle name="40% - Accent2 4 3 5 8" xfId="37347"/>
    <cellStyle name="40% - Accent2 4 3 5 9" xfId="37348"/>
    <cellStyle name="40% - Accent2 4 3 6" xfId="37349"/>
    <cellStyle name="40% - Accent2 4 3 6 2" xfId="37350"/>
    <cellStyle name="40% - Accent2 4 3 6 2 2" xfId="37351"/>
    <cellStyle name="40% - Accent2 4 3 6 2 3" xfId="37352"/>
    <cellStyle name="40% - Accent2 4 3 6 3" xfId="37353"/>
    <cellStyle name="40% - Accent2 4 3 6 3 2" xfId="37354"/>
    <cellStyle name="40% - Accent2 4 3 6 3 3" xfId="37355"/>
    <cellStyle name="40% - Accent2 4 3 6 4" xfId="37356"/>
    <cellStyle name="40% - Accent2 4 3 6 4 2" xfId="37357"/>
    <cellStyle name="40% - Accent2 4 3 6 5" xfId="37358"/>
    <cellStyle name="40% - Accent2 4 3 6 6" xfId="37359"/>
    <cellStyle name="40% - Accent2 4 3 7" xfId="37360"/>
    <cellStyle name="40% - Accent2 4 3 7 2" xfId="37361"/>
    <cellStyle name="40% - Accent2 4 3 7 2 2" xfId="37362"/>
    <cellStyle name="40% - Accent2 4 3 7 2 3" xfId="37363"/>
    <cellStyle name="40% - Accent2 4 3 7 3" xfId="37364"/>
    <cellStyle name="40% - Accent2 4 3 7 3 2" xfId="37365"/>
    <cellStyle name="40% - Accent2 4 3 7 3 3" xfId="37366"/>
    <cellStyle name="40% - Accent2 4 3 7 4" xfId="37367"/>
    <cellStyle name="40% - Accent2 4 3 7 4 2" xfId="37368"/>
    <cellStyle name="40% - Accent2 4 3 7 5" xfId="37369"/>
    <cellStyle name="40% - Accent2 4 3 7 6" xfId="37370"/>
    <cellStyle name="40% - Accent2 4 3 8" xfId="37371"/>
    <cellStyle name="40% - Accent2 4 3 8 2" xfId="37372"/>
    <cellStyle name="40% - Accent2 4 3 8 2 2" xfId="37373"/>
    <cellStyle name="40% - Accent2 4 3 8 2 3" xfId="37374"/>
    <cellStyle name="40% - Accent2 4 3 8 3" xfId="37375"/>
    <cellStyle name="40% - Accent2 4 3 8 3 2" xfId="37376"/>
    <cellStyle name="40% - Accent2 4 3 8 4" xfId="37377"/>
    <cellStyle name="40% - Accent2 4 3 8 5" xfId="37378"/>
    <cellStyle name="40% - Accent2 4 3 9" xfId="37379"/>
    <cellStyle name="40% - Accent2 4 3 9 2" xfId="37380"/>
    <cellStyle name="40% - Accent2 4 3 9 3" xfId="37381"/>
    <cellStyle name="40% - Accent2 4 3_SCH J-3" xfId="3693"/>
    <cellStyle name="40% - Accent2 4 4" xfId="3694"/>
    <cellStyle name="40% - Accent2 4 4 10" xfId="37382"/>
    <cellStyle name="40% - Accent2 4 4 10 2" xfId="37383"/>
    <cellStyle name="40% - Accent2 4 4 11" xfId="37384"/>
    <cellStyle name="40% - Accent2 4 4 12" xfId="37385"/>
    <cellStyle name="40% - Accent2 4 4 2" xfId="3695"/>
    <cellStyle name="40% - Accent2 4 4 2 10" xfId="37386"/>
    <cellStyle name="40% - Accent2 4 4 2 2" xfId="3696"/>
    <cellStyle name="40% - Accent2 4 4 2 2 2" xfId="37387"/>
    <cellStyle name="40% - Accent2 4 4 2 2 2 2" xfId="37388"/>
    <cellStyle name="40% - Accent2 4 4 2 2 2 2 2" xfId="37389"/>
    <cellStyle name="40% - Accent2 4 4 2 2 2 2 3" xfId="37390"/>
    <cellStyle name="40% - Accent2 4 4 2 2 2 3" xfId="37391"/>
    <cellStyle name="40% - Accent2 4 4 2 2 2 3 2" xfId="37392"/>
    <cellStyle name="40% - Accent2 4 4 2 2 2 3 3" xfId="37393"/>
    <cellStyle name="40% - Accent2 4 4 2 2 2 4" xfId="37394"/>
    <cellStyle name="40% - Accent2 4 4 2 2 2 4 2" xfId="37395"/>
    <cellStyle name="40% - Accent2 4 4 2 2 2 5" xfId="37396"/>
    <cellStyle name="40% - Accent2 4 4 2 2 2 6" xfId="37397"/>
    <cellStyle name="40% - Accent2 4 4 2 2 3" xfId="37398"/>
    <cellStyle name="40% - Accent2 4 4 2 2 3 2" xfId="37399"/>
    <cellStyle name="40% - Accent2 4 4 2 2 3 2 2" xfId="37400"/>
    <cellStyle name="40% - Accent2 4 4 2 2 3 2 3" xfId="37401"/>
    <cellStyle name="40% - Accent2 4 4 2 2 3 3" xfId="37402"/>
    <cellStyle name="40% - Accent2 4 4 2 2 3 3 2" xfId="37403"/>
    <cellStyle name="40% - Accent2 4 4 2 2 3 3 3" xfId="37404"/>
    <cellStyle name="40% - Accent2 4 4 2 2 3 4" xfId="37405"/>
    <cellStyle name="40% - Accent2 4 4 2 2 3 4 2" xfId="37406"/>
    <cellStyle name="40% - Accent2 4 4 2 2 3 5" xfId="37407"/>
    <cellStyle name="40% - Accent2 4 4 2 2 3 6" xfId="37408"/>
    <cellStyle name="40% - Accent2 4 4 2 2 4" xfId="37409"/>
    <cellStyle name="40% - Accent2 4 4 2 2 4 2" xfId="37410"/>
    <cellStyle name="40% - Accent2 4 4 2 2 4 2 2" xfId="37411"/>
    <cellStyle name="40% - Accent2 4 4 2 2 4 2 3" xfId="37412"/>
    <cellStyle name="40% - Accent2 4 4 2 2 4 3" xfId="37413"/>
    <cellStyle name="40% - Accent2 4 4 2 2 4 3 2" xfId="37414"/>
    <cellStyle name="40% - Accent2 4 4 2 2 4 4" xfId="37415"/>
    <cellStyle name="40% - Accent2 4 4 2 2 4 5" xfId="37416"/>
    <cellStyle name="40% - Accent2 4 4 2 2 5" xfId="37417"/>
    <cellStyle name="40% - Accent2 4 4 2 2 5 2" xfId="37418"/>
    <cellStyle name="40% - Accent2 4 4 2 2 5 3" xfId="37419"/>
    <cellStyle name="40% - Accent2 4 4 2 2 6" xfId="37420"/>
    <cellStyle name="40% - Accent2 4 4 2 2 6 2" xfId="37421"/>
    <cellStyle name="40% - Accent2 4 4 2 2 6 3" xfId="37422"/>
    <cellStyle name="40% - Accent2 4 4 2 2 7" xfId="37423"/>
    <cellStyle name="40% - Accent2 4 4 2 2 7 2" xfId="37424"/>
    <cellStyle name="40% - Accent2 4 4 2 2 8" xfId="37425"/>
    <cellStyle name="40% - Accent2 4 4 2 2 9" xfId="37426"/>
    <cellStyle name="40% - Accent2 4 4 2 3" xfId="37427"/>
    <cellStyle name="40% - Accent2 4 4 2 3 2" xfId="37428"/>
    <cellStyle name="40% - Accent2 4 4 2 3 2 2" xfId="37429"/>
    <cellStyle name="40% - Accent2 4 4 2 3 2 3" xfId="37430"/>
    <cellStyle name="40% - Accent2 4 4 2 3 3" xfId="37431"/>
    <cellStyle name="40% - Accent2 4 4 2 3 3 2" xfId="37432"/>
    <cellStyle name="40% - Accent2 4 4 2 3 3 3" xfId="37433"/>
    <cellStyle name="40% - Accent2 4 4 2 3 4" xfId="37434"/>
    <cellStyle name="40% - Accent2 4 4 2 3 4 2" xfId="37435"/>
    <cellStyle name="40% - Accent2 4 4 2 3 5" xfId="37436"/>
    <cellStyle name="40% - Accent2 4 4 2 3 6" xfId="37437"/>
    <cellStyle name="40% - Accent2 4 4 2 4" xfId="37438"/>
    <cellStyle name="40% - Accent2 4 4 2 4 2" xfId="37439"/>
    <cellStyle name="40% - Accent2 4 4 2 4 2 2" xfId="37440"/>
    <cellStyle name="40% - Accent2 4 4 2 4 2 3" xfId="37441"/>
    <cellStyle name="40% - Accent2 4 4 2 4 3" xfId="37442"/>
    <cellStyle name="40% - Accent2 4 4 2 4 3 2" xfId="37443"/>
    <cellStyle name="40% - Accent2 4 4 2 4 3 3" xfId="37444"/>
    <cellStyle name="40% - Accent2 4 4 2 4 4" xfId="37445"/>
    <cellStyle name="40% - Accent2 4 4 2 4 4 2" xfId="37446"/>
    <cellStyle name="40% - Accent2 4 4 2 4 5" xfId="37447"/>
    <cellStyle name="40% - Accent2 4 4 2 4 6" xfId="37448"/>
    <cellStyle name="40% - Accent2 4 4 2 5" xfId="37449"/>
    <cellStyle name="40% - Accent2 4 4 2 5 2" xfId="37450"/>
    <cellStyle name="40% - Accent2 4 4 2 5 2 2" xfId="37451"/>
    <cellStyle name="40% - Accent2 4 4 2 5 2 3" xfId="37452"/>
    <cellStyle name="40% - Accent2 4 4 2 5 3" xfId="37453"/>
    <cellStyle name="40% - Accent2 4 4 2 5 3 2" xfId="37454"/>
    <cellStyle name="40% - Accent2 4 4 2 5 4" xfId="37455"/>
    <cellStyle name="40% - Accent2 4 4 2 5 5" xfId="37456"/>
    <cellStyle name="40% - Accent2 4 4 2 6" xfId="37457"/>
    <cellStyle name="40% - Accent2 4 4 2 6 2" xfId="37458"/>
    <cellStyle name="40% - Accent2 4 4 2 6 3" xfId="37459"/>
    <cellStyle name="40% - Accent2 4 4 2 7" xfId="37460"/>
    <cellStyle name="40% - Accent2 4 4 2 7 2" xfId="37461"/>
    <cellStyle name="40% - Accent2 4 4 2 7 3" xfId="37462"/>
    <cellStyle name="40% - Accent2 4 4 2 8" xfId="37463"/>
    <cellStyle name="40% - Accent2 4 4 2 8 2" xfId="37464"/>
    <cellStyle name="40% - Accent2 4 4 2 9" xfId="37465"/>
    <cellStyle name="40% - Accent2 4 4 2_SCH J-3" xfId="3697"/>
    <cellStyle name="40% - Accent2 4 4 3" xfId="3698"/>
    <cellStyle name="40% - Accent2 4 4 3 2" xfId="37466"/>
    <cellStyle name="40% - Accent2 4 4 3 2 2" xfId="37467"/>
    <cellStyle name="40% - Accent2 4 4 3 2 2 2" xfId="37468"/>
    <cellStyle name="40% - Accent2 4 4 3 2 2 3" xfId="37469"/>
    <cellStyle name="40% - Accent2 4 4 3 2 3" xfId="37470"/>
    <cellStyle name="40% - Accent2 4 4 3 2 3 2" xfId="37471"/>
    <cellStyle name="40% - Accent2 4 4 3 2 3 3" xfId="37472"/>
    <cellStyle name="40% - Accent2 4 4 3 2 4" xfId="37473"/>
    <cellStyle name="40% - Accent2 4 4 3 2 4 2" xfId="37474"/>
    <cellStyle name="40% - Accent2 4 4 3 2 5" xfId="37475"/>
    <cellStyle name="40% - Accent2 4 4 3 2 6" xfId="37476"/>
    <cellStyle name="40% - Accent2 4 4 3 3" xfId="37477"/>
    <cellStyle name="40% - Accent2 4 4 3 3 2" xfId="37478"/>
    <cellStyle name="40% - Accent2 4 4 3 3 2 2" xfId="37479"/>
    <cellStyle name="40% - Accent2 4 4 3 3 2 3" xfId="37480"/>
    <cellStyle name="40% - Accent2 4 4 3 3 3" xfId="37481"/>
    <cellStyle name="40% - Accent2 4 4 3 3 3 2" xfId="37482"/>
    <cellStyle name="40% - Accent2 4 4 3 3 3 3" xfId="37483"/>
    <cellStyle name="40% - Accent2 4 4 3 3 4" xfId="37484"/>
    <cellStyle name="40% - Accent2 4 4 3 3 4 2" xfId="37485"/>
    <cellStyle name="40% - Accent2 4 4 3 3 5" xfId="37486"/>
    <cellStyle name="40% - Accent2 4 4 3 3 6" xfId="37487"/>
    <cellStyle name="40% - Accent2 4 4 3 4" xfId="37488"/>
    <cellStyle name="40% - Accent2 4 4 3 4 2" xfId="37489"/>
    <cellStyle name="40% - Accent2 4 4 3 4 2 2" xfId="37490"/>
    <cellStyle name="40% - Accent2 4 4 3 4 2 3" xfId="37491"/>
    <cellStyle name="40% - Accent2 4 4 3 4 3" xfId="37492"/>
    <cellStyle name="40% - Accent2 4 4 3 4 3 2" xfId="37493"/>
    <cellStyle name="40% - Accent2 4 4 3 4 4" xfId="37494"/>
    <cellStyle name="40% - Accent2 4 4 3 4 5" xfId="37495"/>
    <cellStyle name="40% - Accent2 4 4 3 5" xfId="37496"/>
    <cellStyle name="40% - Accent2 4 4 3 5 2" xfId="37497"/>
    <cellStyle name="40% - Accent2 4 4 3 5 3" xfId="37498"/>
    <cellStyle name="40% - Accent2 4 4 3 6" xfId="37499"/>
    <cellStyle name="40% - Accent2 4 4 3 6 2" xfId="37500"/>
    <cellStyle name="40% - Accent2 4 4 3 6 3" xfId="37501"/>
    <cellStyle name="40% - Accent2 4 4 3 7" xfId="37502"/>
    <cellStyle name="40% - Accent2 4 4 3 7 2" xfId="37503"/>
    <cellStyle name="40% - Accent2 4 4 3 8" xfId="37504"/>
    <cellStyle name="40% - Accent2 4 4 3 9" xfId="37505"/>
    <cellStyle name="40% - Accent2 4 4 4" xfId="37506"/>
    <cellStyle name="40% - Accent2 4 4 4 2" xfId="37507"/>
    <cellStyle name="40% - Accent2 4 4 4 2 2" xfId="37508"/>
    <cellStyle name="40% - Accent2 4 4 4 2 2 2" xfId="37509"/>
    <cellStyle name="40% - Accent2 4 4 4 2 2 3" xfId="37510"/>
    <cellStyle name="40% - Accent2 4 4 4 2 3" xfId="37511"/>
    <cellStyle name="40% - Accent2 4 4 4 2 3 2" xfId="37512"/>
    <cellStyle name="40% - Accent2 4 4 4 2 3 3" xfId="37513"/>
    <cellStyle name="40% - Accent2 4 4 4 2 4" xfId="37514"/>
    <cellStyle name="40% - Accent2 4 4 4 2 4 2" xfId="37515"/>
    <cellStyle name="40% - Accent2 4 4 4 2 5" xfId="37516"/>
    <cellStyle name="40% - Accent2 4 4 4 2 6" xfId="37517"/>
    <cellStyle name="40% - Accent2 4 4 4 3" xfId="37518"/>
    <cellStyle name="40% - Accent2 4 4 4 3 2" xfId="37519"/>
    <cellStyle name="40% - Accent2 4 4 4 3 2 2" xfId="37520"/>
    <cellStyle name="40% - Accent2 4 4 4 3 2 3" xfId="37521"/>
    <cellStyle name="40% - Accent2 4 4 4 3 3" xfId="37522"/>
    <cellStyle name="40% - Accent2 4 4 4 3 3 2" xfId="37523"/>
    <cellStyle name="40% - Accent2 4 4 4 3 3 3" xfId="37524"/>
    <cellStyle name="40% - Accent2 4 4 4 3 4" xfId="37525"/>
    <cellStyle name="40% - Accent2 4 4 4 3 4 2" xfId="37526"/>
    <cellStyle name="40% - Accent2 4 4 4 3 5" xfId="37527"/>
    <cellStyle name="40% - Accent2 4 4 4 3 6" xfId="37528"/>
    <cellStyle name="40% - Accent2 4 4 4 4" xfId="37529"/>
    <cellStyle name="40% - Accent2 4 4 4 4 2" xfId="37530"/>
    <cellStyle name="40% - Accent2 4 4 4 4 2 2" xfId="37531"/>
    <cellStyle name="40% - Accent2 4 4 4 4 2 3" xfId="37532"/>
    <cellStyle name="40% - Accent2 4 4 4 4 3" xfId="37533"/>
    <cellStyle name="40% - Accent2 4 4 4 4 3 2" xfId="37534"/>
    <cellStyle name="40% - Accent2 4 4 4 4 4" xfId="37535"/>
    <cellStyle name="40% - Accent2 4 4 4 4 5" xfId="37536"/>
    <cellStyle name="40% - Accent2 4 4 4 5" xfId="37537"/>
    <cellStyle name="40% - Accent2 4 4 4 5 2" xfId="37538"/>
    <cellStyle name="40% - Accent2 4 4 4 5 3" xfId="37539"/>
    <cellStyle name="40% - Accent2 4 4 4 6" xfId="37540"/>
    <cellStyle name="40% - Accent2 4 4 4 6 2" xfId="37541"/>
    <cellStyle name="40% - Accent2 4 4 4 6 3" xfId="37542"/>
    <cellStyle name="40% - Accent2 4 4 4 7" xfId="37543"/>
    <cellStyle name="40% - Accent2 4 4 4 7 2" xfId="37544"/>
    <cellStyle name="40% - Accent2 4 4 4 8" xfId="37545"/>
    <cellStyle name="40% - Accent2 4 4 4 9" xfId="37546"/>
    <cellStyle name="40% - Accent2 4 4 5" xfId="37547"/>
    <cellStyle name="40% - Accent2 4 4 5 2" xfId="37548"/>
    <cellStyle name="40% - Accent2 4 4 5 2 2" xfId="37549"/>
    <cellStyle name="40% - Accent2 4 4 5 2 3" xfId="37550"/>
    <cellStyle name="40% - Accent2 4 4 5 3" xfId="37551"/>
    <cellStyle name="40% - Accent2 4 4 5 3 2" xfId="37552"/>
    <cellStyle name="40% - Accent2 4 4 5 3 3" xfId="37553"/>
    <cellStyle name="40% - Accent2 4 4 5 4" xfId="37554"/>
    <cellStyle name="40% - Accent2 4 4 5 4 2" xfId="37555"/>
    <cellStyle name="40% - Accent2 4 4 5 5" xfId="37556"/>
    <cellStyle name="40% - Accent2 4 4 5 6" xfId="37557"/>
    <cellStyle name="40% - Accent2 4 4 6" xfId="37558"/>
    <cellStyle name="40% - Accent2 4 4 6 2" xfId="37559"/>
    <cellStyle name="40% - Accent2 4 4 6 2 2" xfId="37560"/>
    <cellStyle name="40% - Accent2 4 4 6 2 3" xfId="37561"/>
    <cellStyle name="40% - Accent2 4 4 6 3" xfId="37562"/>
    <cellStyle name="40% - Accent2 4 4 6 3 2" xfId="37563"/>
    <cellStyle name="40% - Accent2 4 4 6 3 3" xfId="37564"/>
    <cellStyle name="40% - Accent2 4 4 6 4" xfId="37565"/>
    <cellStyle name="40% - Accent2 4 4 6 4 2" xfId="37566"/>
    <cellStyle name="40% - Accent2 4 4 6 5" xfId="37567"/>
    <cellStyle name="40% - Accent2 4 4 6 6" xfId="37568"/>
    <cellStyle name="40% - Accent2 4 4 7" xfId="37569"/>
    <cellStyle name="40% - Accent2 4 4 7 2" xfId="37570"/>
    <cellStyle name="40% - Accent2 4 4 7 2 2" xfId="37571"/>
    <cellStyle name="40% - Accent2 4 4 7 2 3" xfId="37572"/>
    <cellStyle name="40% - Accent2 4 4 7 3" xfId="37573"/>
    <cellStyle name="40% - Accent2 4 4 7 3 2" xfId="37574"/>
    <cellStyle name="40% - Accent2 4 4 7 4" xfId="37575"/>
    <cellStyle name="40% - Accent2 4 4 7 5" xfId="37576"/>
    <cellStyle name="40% - Accent2 4 4 8" xfId="37577"/>
    <cellStyle name="40% - Accent2 4 4 8 2" xfId="37578"/>
    <cellStyle name="40% - Accent2 4 4 8 3" xfId="37579"/>
    <cellStyle name="40% - Accent2 4 4 9" xfId="37580"/>
    <cellStyle name="40% - Accent2 4 4 9 2" xfId="37581"/>
    <cellStyle name="40% - Accent2 4 4 9 3" xfId="37582"/>
    <cellStyle name="40% - Accent2 4 4_SCH J-3" xfId="3699"/>
    <cellStyle name="40% - Accent2 4 5" xfId="3700"/>
    <cellStyle name="40% - Accent2 4 5 10" xfId="37583"/>
    <cellStyle name="40% - Accent2 4 5 2" xfId="3701"/>
    <cellStyle name="40% - Accent2 4 5 2 2" xfId="37584"/>
    <cellStyle name="40% - Accent2 4 5 2 2 2" xfId="37585"/>
    <cellStyle name="40% - Accent2 4 5 2 2 2 2" xfId="37586"/>
    <cellStyle name="40% - Accent2 4 5 2 2 2 3" xfId="37587"/>
    <cellStyle name="40% - Accent2 4 5 2 2 3" xfId="37588"/>
    <cellStyle name="40% - Accent2 4 5 2 2 3 2" xfId="37589"/>
    <cellStyle name="40% - Accent2 4 5 2 2 3 3" xfId="37590"/>
    <cellStyle name="40% - Accent2 4 5 2 2 4" xfId="37591"/>
    <cellStyle name="40% - Accent2 4 5 2 2 4 2" xfId="37592"/>
    <cellStyle name="40% - Accent2 4 5 2 2 5" xfId="37593"/>
    <cellStyle name="40% - Accent2 4 5 2 2 6" xfId="37594"/>
    <cellStyle name="40% - Accent2 4 5 2 3" xfId="37595"/>
    <cellStyle name="40% - Accent2 4 5 2 3 2" xfId="37596"/>
    <cellStyle name="40% - Accent2 4 5 2 3 2 2" xfId="37597"/>
    <cellStyle name="40% - Accent2 4 5 2 3 2 3" xfId="37598"/>
    <cellStyle name="40% - Accent2 4 5 2 3 3" xfId="37599"/>
    <cellStyle name="40% - Accent2 4 5 2 3 3 2" xfId="37600"/>
    <cellStyle name="40% - Accent2 4 5 2 3 3 3" xfId="37601"/>
    <cellStyle name="40% - Accent2 4 5 2 3 4" xfId="37602"/>
    <cellStyle name="40% - Accent2 4 5 2 3 4 2" xfId="37603"/>
    <cellStyle name="40% - Accent2 4 5 2 3 5" xfId="37604"/>
    <cellStyle name="40% - Accent2 4 5 2 3 6" xfId="37605"/>
    <cellStyle name="40% - Accent2 4 5 2 4" xfId="37606"/>
    <cellStyle name="40% - Accent2 4 5 2 4 2" xfId="37607"/>
    <cellStyle name="40% - Accent2 4 5 2 4 2 2" xfId="37608"/>
    <cellStyle name="40% - Accent2 4 5 2 4 2 3" xfId="37609"/>
    <cellStyle name="40% - Accent2 4 5 2 4 3" xfId="37610"/>
    <cellStyle name="40% - Accent2 4 5 2 4 3 2" xfId="37611"/>
    <cellStyle name="40% - Accent2 4 5 2 4 4" xfId="37612"/>
    <cellStyle name="40% - Accent2 4 5 2 4 5" xfId="37613"/>
    <cellStyle name="40% - Accent2 4 5 2 5" xfId="37614"/>
    <cellStyle name="40% - Accent2 4 5 2 5 2" xfId="37615"/>
    <cellStyle name="40% - Accent2 4 5 2 5 3" xfId="37616"/>
    <cellStyle name="40% - Accent2 4 5 2 6" xfId="37617"/>
    <cellStyle name="40% - Accent2 4 5 2 6 2" xfId="37618"/>
    <cellStyle name="40% - Accent2 4 5 2 6 3" xfId="37619"/>
    <cellStyle name="40% - Accent2 4 5 2 7" xfId="37620"/>
    <cellStyle name="40% - Accent2 4 5 2 7 2" xfId="37621"/>
    <cellStyle name="40% - Accent2 4 5 2 8" xfId="37622"/>
    <cellStyle name="40% - Accent2 4 5 2 9" xfId="37623"/>
    <cellStyle name="40% - Accent2 4 5 3" xfId="37624"/>
    <cellStyle name="40% - Accent2 4 5 3 2" xfId="37625"/>
    <cellStyle name="40% - Accent2 4 5 3 2 2" xfId="37626"/>
    <cellStyle name="40% - Accent2 4 5 3 2 3" xfId="37627"/>
    <cellStyle name="40% - Accent2 4 5 3 3" xfId="37628"/>
    <cellStyle name="40% - Accent2 4 5 3 3 2" xfId="37629"/>
    <cellStyle name="40% - Accent2 4 5 3 3 3" xfId="37630"/>
    <cellStyle name="40% - Accent2 4 5 3 4" xfId="37631"/>
    <cellStyle name="40% - Accent2 4 5 3 4 2" xfId="37632"/>
    <cellStyle name="40% - Accent2 4 5 3 5" xfId="37633"/>
    <cellStyle name="40% - Accent2 4 5 3 6" xfId="37634"/>
    <cellStyle name="40% - Accent2 4 5 4" xfId="37635"/>
    <cellStyle name="40% - Accent2 4 5 4 2" xfId="37636"/>
    <cellStyle name="40% - Accent2 4 5 4 2 2" xfId="37637"/>
    <cellStyle name="40% - Accent2 4 5 4 2 3" xfId="37638"/>
    <cellStyle name="40% - Accent2 4 5 4 3" xfId="37639"/>
    <cellStyle name="40% - Accent2 4 5 4 3 2" xfId="37640"/>
    <cellStyle name="40% - Accent2 4 5 4 3 3" xfId="37641"/>
    <cellStyle name="40% - Accent2 4 5 4 4" xfId="37642"/>
    <cellStyle name="40% - Accent2 4 5 4 4 2" xfId="37643"/>
    <cellStyle name="40% - Accent2 4 5 4 5" xfId="37644"/>
    <cellStyle name="40% - Accent2 4 5 4 6" xfId="37645"/>
    <cellStyle name="40% - Accent2 4 5 5" xfId="37646"/>
    <cellStyle name="40% - Accent2 4 5 5 2" xfId="37647"/>
    <cellStyle name="40% - Accent2 4 5 5 2 2" xfId="37648"/>
    <cellStyle name="40% - Accent2 4 5 5 2 3" xfId="37649"/>
    <cellStyle name="40% - Accent2 4 5 5 3" xfId="37650"/>
    <cellStyle name="40% - Accent2 4 5 5 3 2" xfId="37651"/>
    <cellStyle name="40% - Accent2 4 5 5 4" xfId="37652"/>
    <cellStyle name="40% - Accent2 4 5 5 5" xfId="37653"/>
    <cellStyle name="40% - Accent2 4 5 6" xfId="37654"/>
    <cellStyle name="40% - Accent2 4 5 6 2" xfId="37655"/>
    <cellStyle name="40% - Accent2 4 5 6 3" xfId="37656"/>
    <cellStyle name="40% - Accent2 4 5 7" xfId="37657"/>
    <cellStyle name="40% - Accent2 4 5 7 2" xfId="37658"/>
    <cellStyle name="40% - Accent2 4 5 7 3" xfId="37659"/>
    <cellStyle name="40% - Accent2 4 5 8" xfId="37660"/>
    <cellStyle name="40% - Accent2 4 5 8 2" xfId="37661"/>
    <cellStyle name="40% - Accent2 4 5 9" xfId="37662"/>
    <cellStyle name="40% - Accent2 4 5_SCH J-3" xfId="3702"/>
    <cellStyle name="40% - Accent2 4 6" xfId="3703"/>
    <cellStyle name="40% - Accent2 4 6 2" xfId="37663"/>
    <cellStyle name="40% - Accent2 4 6 2 2" xfId="37664"/>
    <cellStyle name="40% - Accent2 4 6 2 2 2" xfId="37665"/>
    <cellStyle name="40% - Accent2 4 6 2 2 3" xfId="37666"/>
    <cellStyle name="40% - Accent2 4 6 2 3" xfId="37667"/>
    <cellStyle name="40% - Accent2 4 6 2 3 2" xfId="37668"/>
    <cellStyle name="40% - Accent2 4 6 2 3 3" xfId="37669"/>
    <cellStyle name="40% - Accent2 4 6 2 4" xfId="37670"/>
    <cellStyle name="40% - Accent2 4 6 2 4 2" xfId="37671"/>
    <cellStyle name="40% - Accent2 4 6 2 5" xfId="37672"/>
    <cellStyle name="40% - Accent2 4 6 2 6" xfId="37673"/>
    <cellStyle name="40% - Accent2 4 6 3" xfId="37674"/>
    <cellStyle name="40% - Accent2 4 6 3 2" xfId="37675"/>
    <cellStyle name="40% - Accent2 4 6 3 2 2" xfId="37676"/>
    <cellStyle name="40% - Accent2 4 6 3 2 3" xfId="37677"/>
    <cellStyle name="40% - Accent2 4 6 3 3" xfId="37678"/>
    <cellStyle name="40% - Accent2 4 6 3 3 2" xfId="37679"/>
    <cellStyle name="40% - Accent2 4 6 3 3 3" xfId="37680"/>
    <cellStyle name="40% - Accent2 4 6 3 4" xfId="37681"/>
    <cellStyle name="40% - Accent2 4 6 3 4 2" xfId="37682"/>
    <cellStyle name="40% - Accent2 4 6 3 5" xfId="37683"/>
    <cellStyle name="40% - Accent2 4 6 3 6" xfId="37684"/>
    <cellStyle name="40% - Accent2 4 6 4" xfId="37685"/>
    <cellStyle name="40% - Accent2 4 6 4 2" xfId="37686"/>
    <cellStyle name="40% - Accent2 4 6 4 2 2" xfId="37687"/>
    <cellStyle name="40% - Accent2 4 6 4 2 3" xfId="37688"/>
    <cellStyle name="40% - Accent2 4 6 4 3" xfId="37689"/>
    <cellStyle name="40% - Accent2 4 6 4 3 2" xfId="37690"/>
    <cellStyle name="40% - Accent2 4 6 4 4" xfId="37691"/>
    <cellStyle name="40% - Accent2 4 6 4 5" xfId="37692"/>
    <cellStyle name="40% - Accent2 4 6 5" xfId="37693"/>
    <cellStyle name="40% - Accent2 4 6 5 2" xfId="37694"/>
    <cellStyle name="40% - Accent2 4 6 5 3" xfId="37695"/>
    <cellStyle name="40% - Accent2 4 6 6" xfId="37696"/>
    <cellStyle name="40% - Accent2 4 6 6 2" xfId="37697"/>
    <cellStyle name="40% - Accent2 4 6 6 3" xfId="37698"/>
    <cellStyle name="40% - Accent2 4 6 7" xfId="37699"/>
    <cellStyle name="40% - Accent2 4 6 7 2" xfId="37700"/>
    <cellStyle name="40% - Accent2 4 6 8" xfId="37701"/>
    <cellStyle name="40% - Accent2 4 6 9" xfId="37702"/>
    <cellStyle name="40% - Accent2 4 7" xfId="3704"/>
    <cellStyle name="40% - Accent2 4 7 2" xfId="37703"/>
    <cellStyle name="40% - Accent2 4 7 2 2" xfId="37704"/>
    <cellStyle name="40% - Accent2 4 7 2 2 2" xfId="37705"/>
    <cellStyle name="40% - Accent2 4 7 2 2 3" xfId="37706"/>
    <cellStyle name="40% - Accent2 4 7 2 3" xfId="37707"/>
    <cellStyle name="40% - Accent2 4 7 2 3 2" xfId="37708"/>
    <cellStyle name="40% - Accent2 4 7 2 3 3" xfId="37709"/>
    <cellStyle name="40% - Accent2 4 7 2 4" xfId="37710"/>
    <cellStyle name="40% - Accent2 4 7 2 4 2" xfId="37711"/>
    <cellStyle name="40% - Accent2 4 7 2 5" xfId="37712"/>
    <cellStyle name="40% - Accent2 4 7 2 6" xfId="37713"/>
    <cellStyle name="40% - Accent2 4 7 3" xfId="37714"/>
    <cellStyle name="40% - Accent2 4 7 3 2" xfId="37715"/>
    <cellStyle name="40% - Accent2 4 7 3 2 2" xfId="37716"/>
    <cellStyle name="40% - Accent2 4 7 3 2 3" xfId="37717"/>
    <cellStyle name="40% - Accent2 4 7 3 3" xfId="37718"/>
    <cellStyle name="40% - Accent2 4 7 3 3 2" xfId="37719"/>
    <cellStyle name="40% - Accent2 4 7 3 3 3" xfId="37720"/>
    <cellStyle name="40% - Accent2 4 7 3 4" xfId="37721"/>
    <cellStyle name="40% - Accent2 4 7 3 4 2" xfId="37722"/>
    <cellStyle name="40% - Accent2 4 7 3 5" xfId="37723"/>
    <cellStyle name="40% - Accent2 4 7 3 6" xfId="37724"/>
    <cellStyle name="40% - Accent2 4 7 4" xfId="37725"/>
    <cellStyle name="40% - Accent2 4 7 4 2" xfId="37726"/>
    <cellStyle name="40% - Accent2 4 7 4 2 2" xfId="37727"/>
    <cellStyle name="40% - Accent2 4 7 4 2 3" xfId="37728"/>
    <cellStyle name="40% - Accent2 4 7 4 3" xfId="37729"/>
    <cellStyle name="40% - Accent2 4 7 4 3 2" xfId="37730"/>
    <cellStyle name="40% - Accent2 4 7 4 4" xfId="37731"/>
    <cellStyle name="40% - Accent2 4 7 4 5" xfId="37732"/>
    <cellStyle name="40% - Accent2 4 7 5" xfId="37733"/>
    <cellStyle name="40% - Accent2 4 7 5 2" xfId="37734"/>
    <cellStyle name="40% - Accent2 4 7 5 3" xfId="37735"/>
    <cellStyle name="40% - Accent2 4 7 6" xfId="37736"/>
    <cellStyle name="40% - Accent2 4 7 6 2" xfId="37737"/>
    <cellStyle name="40% - Accent2 4 7 6 3" xfId="37738"/>
    <cellStyle name="40% - Accent2 4 7 7" xfId="37739"/>
    <cellStyle name="40% - Accent2 4 7 7 2" xfId="37740"/>
    <cellStyle name="40% - Accent2 4 7 8" xfId="37741"/>
    <cellStyle name="40% - Accent2 4 7 9" xfId="37742"/>
    <cellStyle name="40% - Accent2 4 8" xfId="37743"/>
    <cellStyle name="40% - Accent2 4 8 2" xfId="37744"/>
    <cellStyle name="40% - Accent2 4 8 2 2" xfId="37745"/>
    <cellStyle name="40% - Accent2 4 8 2 3" xfId="37746"/>
    <cellStyle name="40% - Accent2 4 8 3" xfId="37747"/>
    <cellStyle name="40% - Accent2 4 8 3 2" xfId="37748"/>
    <cellStyle name="40% - Accent2 4 8 3 3" xfId="37749"/>
    <cellStyle name="40% - Accent2 4 8 4" xfId="37750"/>
    <cellStyle name="40% - Accent2 4 8 4 2" xfId="37751"/>
    <cellStyle name="40% - Accent2 4 8 5" xfId="37752"/>
    <cellStyle name="40% - Accent2 4 8 6" xfId="37753"/>
    <cellStyle name="40% - Accent2 4 9" xfId="37754"/>
    <cellStyle name="40% - Accent2 4 9 2" xfId="37755"/>
    <cellStyle name="40% - Accent2 4 9 2 2" xfId="37756"/>
    <cellStyle name="40% - Accent2 4 9 2 3" xfId="37757"/>
    <cellStyle name="40% - Accent2 4 9 3" xfId="37758"/>
    <cellStyle name="40% - Accent2 4 9 3 2" xfId="37759"/>
    <cellStyle name="40% - Accent2 4 9 3 3" xfId="37760"/>
    <cellStyle name="40% - Accent2 4 9 4" xfId="37761"/>
    <cellStyle name="40% - Accent2 4 9 4 2" xfId="37762"/>
    <cellStyle name="40% - Accent2 4 9 5" xfId="37763"/>
    <cellStyle name="40% - Accent2 4 9 6" xfId="37764"/>
    <cellStyle name="40% - Accent2 4_SCH J-3" xfId="3705"/>
    <cellStyle name="40% - Accent2 5" xfId="3706"/>
    <cellStyle name="40% - Accent2 5 2" xfId="3707"/>
    <cellStyle name="40% - Accent2 5 2 2" xfId="3708"/>
    <cellStyle name="40% - Accent2 5 2 2 2" xfId="3709"/>
    <cellStyle name="40% - Accent2 5 2 2 2 2" xfId="3710"/>
    <cellStyle name="40% - Accent2 5 2 2 2_SCH J-3" xfId="3711"/>
    <cellStyle name="40% - Accent2 5 2 2 3" xfId="3712"/>
    <cellStyle name="40% - Accent2 5 2 2_SCH J-3" xfId="3713"/>
    <cellStyle name="40% - Accent2 5 2 3" xfId="3714"/>
    <cellStyle name="40% - Accent2 5 2 3 2" xfId="3715"/>
    <cellStyle name="40% - Accent2 5 2 3_SCH J-3" xfId="3716"/>
    <cellStyle name="40% - Accent2 5 2 4" xfId="3717"/>
    <cellStyle name="40% - Accent2 5 2 5" xfId="3718"/>
    <cellStyle name="40% - Accent2 5 2_SCH J-3" xfId="3719"/>
    <cellStyle name="40% - Accent2 5 3" xfId="3720"/>
    <cellStyle name="40% - Accent2 5 3 2" xfId="3721"/>
    <cellStyle name="40% - Accent2 5 3 2 2" xfId="3722"/>
    <cellStyle name="40% - Accent2 5 3 2_SCH J-3" xfId="3723"/>
    <cellStyle name="40% - Accent2 5 3 3" xfId="3724"/>
    <cellStyle name="40% - Accent2 5 3_SCH J-3" xfId="3725"/>
    <cellStyle name="40% - Accent2 5 4" xfId="3726"/>
    <cellStyle name="40% - Accent2 5 4 2" xfId="3727"/>
    <cellStyle name="40% - Accent2 5 4_SCH J-3" xfId="3728"/>
    <cellStyle name="40% - Accent2 5 5" xfId="3729"/>
    <cellStyle name="40% - Accent2 5 6" xfId="3730"/>
    <cellStyle name="40% - Accent2 5_SCH J-3" xfId="3731"/>
    <cellStyle name="40% - Accent2 6" xfId="3732"/>
    <cellStyle name="40% - Accent2 6 2" xfId="3733"/>
    <cellStyle name="40% - Accent2 6 2 2" xfId="3734"/>
    <cellStyle name="40% - Accent2 6 2 2 2" xfId="3735"/>
    <cellStyle name="40% - Accent2 6 2 2_SCH J-3" xfId="3736"/>
    <cellStyle name="40% - Accent2 6 2 3" xfId="3737"/>
    <cellStyle name="40% - Accent2 6 2 4" xfId="3738"/>
    <cellStyle name="40% - Accent2 6 2 5" xfId="3739"/>
    <cellStyle name="40% - Accent2 6 2_SCH J-3" xfId="3740"/>
    <cellStyle name="40% - Accent2 6 3" xfId="3741"/>
    <cellStyle name="40% - Accent2 6 3 2" xfId="3742"/>
    <cellStyle name="40% - Accent2 6 3_SCH J-3" xfId="3743"/>
    <cellStyle name="40% - Accent2 6 4" xfId="3744"/>
    <cellStyle name="40% - Accent2 6 5" xfId="3745"/>
    <cellStyle name="40% - Accent2 6_SCH J-3" xfId="3746"/>
    <cellStyle name="40% - Accent2 7" xfId="3747"/>
    <cellStyle name="40% - Accent2 7 2" xfId="3748"/>
    <cellStyle name="40% - Accent2 7 2 2" xfId="3749"/>
    <cellStyle name="40% - Accent2 7 2 2 2" xfId="3750"/>
    <cellStyle name="40% - Accent2 7 2 2_SCH J-3" xfId="3751"/>
    <cellStyle name="40% - Accent2 7 2 3" xfId="3752"/>
    <cellStyle name="40% - Accent2 7 2_SCH J-3" xfId="3753"/>
    <cellStyle name="40% - Accent2 7 3" xfId="3754"/>
    <cellStyle name="40% - Accent2 7 3 2" xfId="3755"/>
    <cellStyle name="40% - Accent2 7 3_SCH J-3" xfId="3756"/>
    <cellStyle name="40% - Accent2 7 4" xfId="3757"/>
    <cellStyle name="40% - Accent2 7 5" xfId="3758"/>
    <cellStyle name="40% - Accent2 7_SCH J-3" xfId="3759"/>
    <cellStyle name="40% - Accent2 8" xfId="3760"/>
    <cellStyle name="40% - Accent2 8 2" xfId="3761"/>
    <cellStyle name="40% - Accent2 8 2 2" xfId="3762"/>
    <cellStyle name="40% - Accent2 8 2 2 2" xfId="3763"/>
    <cellStyle name="40% - Accent2 8 2 2_SCH J-3" xfId="3764"/>
    <cellStyle name="40% - Accent2 8 2 3" xfId="3765"/>
    <cellStyle name="40% - Accent2 8 2_SCH J-3" xfId="3766"/>
    <cellStyle name="40% - Accent2 8 3" xfId="3767"/>
    <cellStyle name="40% - Accent2 8 3 2" xfId="3768"/>
    <cellStyle name="40% - Accent2 8 3_SCH J-3" xfId="3769"/>
    <cellStyle name="40% - Accent2 8 4" xfId="3770"/>
    <cellStyle name="40% - Accent2 8 5" xfId="3771"/>
    <cellStyle name="40% - Accent2 8_SCH J-3" xfId="3772"/>
    <cellStyle name="40% - Accent2 9" xfId="3773"/>
    <cellStyle name="40% - Accent2 9 2" xfId="3774"/>
    <cellStyle name="40% - Accent2 9 2 2" xfId="3775"/>
    <cellStyle name="40% - Accent2 9 2_SCH J-3" xfId="3776"/>
    <cellStyle name="40% - Accent2 9 3" xfId="3777"/>
    <cellStyle name="40% - Accent2 9 4" xfId="3778"/>
    <cellStyle name="40% - Accent2 9_SCH J-3" xfId="3779"/>
    <cellStyle name="40% - Accent3 10" xfId="3780"/>
    <cellStyle name="40% - Accent3 10 2" xfId="3781"/>
    <cellStyle name="40% - Accent3 10 2 2" xfId="3782"/>
    <cellStyle name="40% - Accent3 10 2_SCH J-3" xfId="3783"/>
    <cellStyle name="40% - Accent3 10 3" xfId="3784"/>
    <cellStyle name="40% - Accent3 10 4" xfId="3785"/>
    <cellStyle name="40% - Accent3 10_SCH J-3" xfId="3786"/>
    <cellStyle name="40% - Accent3 11" xfId="3787"/>
    <cellStyle name="40% - Accent3 11 2" xfId="3788"/>
    <cellStyle name="40% - Accent3 11 2 2" xfId="3789"/>
    <cellStyle name="40% - Accent3 11 2_SCH J-3" xfId="3790"/>
    <cellStyle name="40% - Accent3 11 3" xfId="3791"/>
    <cellStyle name="40% - Accent3 11 4" xfId="3792"/>
    <cellStyle name="40% - Accent3 11_SCH J-3" xfId="3793"/>
    <cellStyle name="40% - Accent3 12" xfId="3794"/>
    <cellStyle name="40% - Accent3 12 2" xfId="3795"/>
    <cellStyle name="40% - Accent3 12 3" xfId="3796"/>
    <cellStyle name="40% - Accent3 12_SCH J-3" xfId="3797"/>
    <cellStyle name="40% - Accent3 13" xfId="3798"/>
    <cellStyle name="40% - Accent3 13 2" xfId="3799"/>
    <cellStyle name="40% - Accent3 13_SCH J-3" xfId="3800"/>
    <cellStyle name="40% - Accent3 14" xfId="3801"/>
    <cellStyle name="40% - Accent3 15" xfId="3802"/>
    <cellStyle name="40% - Accent3 16" xfId="3803"/>
    <cellStyle name="40% - Accent3 17" xfId="3804"/>
    <cellStyle name="40% - Accent3 17 2" xfId="3805"/>
    <cellStyle name="40% - Accent3 18" xfId="3806"/>
    <cellStyle name="40% - Accent3 19" xfId="3807"/>
    <cellStyle name="40% - Accent3 2" xfId="3808"/>
    <cellStyle name="40% - Accent3 2 2" xfId="3809"/>
    <cellStyle name="40% - Accent3 2 2 2" xfId="3810"/>
    <cellStyle name="40% - Accent3 2 2 2 2" xfId="3811"/>
    <cellStyle name="40% - Accent3 2 2 2 2 2" xfId="3812"/>
    <cellStyle name="40% - Accent3 2 2 2 2 2 2" xfId="3813"/>
    <cellStyle name="40% - Accent3 2 2 2 2 2 2 2" xfId="3814"/>
    <cellStyle name="40% - Accent3 2 2 2 2 2 2_SCH J-3" xfId="3815"/>
    <cellStyle name="40% - Accent3 2 2 2 2 2 3" xfId="3816"/>
    <cellStyle name="40% - Accent3 2 2 2 2 2_SCH J-3" xfId="3817"/>
    <cellStyle name="40% - Accent3 2 2 2 2 3" xfId="3818"/>
    <cellStyle name="40% - Accent3 2 2 2 2 3 2" xfId="3819"/>
    <cellStyle name="40% - Accent3 2 2 2 2 3_SCH J-3" xfId="3820"/>
    <cellStyle name="40% - Accent3 2 2 2 2 4" xfId="3821"/>
    <cellStyle name="40% - Accent3 2 2 2 2 5" xfId="3822"/>
    <cellStyle name="40% - Accent3 2 2 2 2_SCH J-3" xfId="3823"/>
    <cellStyle name="40% - Accent3 2 2 2 3" xfId="3824"/>
    <cellStyle name="40% - Accent3 2 2 2 3 2" xfId="3825"/>
    <cellStyle name="40% - Accent3 2 2 2 3 2 2" xfId="3826"/>
    <cellStyle name="40% - Accent3 2 2 2 3 2_SCH J-3" xfId="3827"/>
    <cellStyle name="40% - Accent3 2 2 2 3 3" xfId="3828"/>
    <cellStyle name="40% - Accent3 2 2 2 3_SCH J-3" xfId="3829"/>
    <cellStyle name="40% - Accent3 2 2 2 4" xfId="3830"/>
    <cellStyle name="40% - Accent3 2 2 2 4 2" xfId="3831"/>
    <cellStyle name="40% - Accent3 2 2 2 4_SCH J-3" xfId="3832"/>
    <cellStyle name="40% - Accent3 2 2 2 5" xfId="3833"/>
    <cellStyle name="40% - Accent3 2 2 2 6" xfId="3834"/>
    <cellStyle name="40% - Accent3 2 2 2_SCH J-3" xfId="3835"/>
    <cellStyle name="40% - Accent3 2 2 3" xfId="3836"/>
    <cellStyle name="40% - Accent3 2 2 3 2" xfId="3837"/>
    <cellStyle name="40% - Accent3 2 2 3 2 2" xfId="3838"/>
    <cellStyle name="40% - Accent3 2 2 3 2 2 2" xfId="3839"/>
    <cellStyle name="40% - Accent3 2 2 3 2 2_SCH J-3" xfId="3840"/>
    <cellStyle name="40% - Accent3 2 2 3 2 3" xfId="3841"/>
    <cellStyle name="40% - Accent3 2 2 3 2_SCH J-3" xfId="3842"/>
    <cellStyle name="40% - Accent3 2 2 3 3" xfId="3843"/>
    <cellStyle name="40% - Accent3 2 2 3 3 2" xfId="3844"/>
    <cellStyle name="40% - Accent3 2 2 3 3_SCH J-3" xfId="3845"/>
    <cellStyle name="40% - Accent3 2 2 3 4" xfId="3846"/>
    <cellStyle name="40% - Accent3 2 2 3 5" xfId="3847"/>
    <cellStyle name="40% - Accent3 2 2 3_SCH J-3" xfId="3848"/>
    <cellStyle name="40% - Accent3 2 2 4" xfId="3849"/>
    <cellStyle name="40% - Accent3 2 2 4 2" xfId="3850"/>
    <cellStyle name="40% - Accent3 2 2 4 2 2" xfId="3851"/>
    <cellStyle name="40% - Accent3 2 2 4 2_SCH J-3" xfId="3852"/>
    <cellStyle name="40% - Accent3 2 2 4 3" xfId="3853"/>
    <cellStyle name="40% - Accent3 2 2 4_SCH J-3" xfId="3854"/>
    <cellStyle name="40% - Accent3 2 2 5" xfId="3855"/>
    <cellStyle name="40% - Accent3 2 2 5 2" xfId="3856"/>
    <cellStyle name="40% - Accent3 2 2 5_SCH J-3" xfId="3857"/>
    <cellStyle name="40% - Accent3 2 2 6" xfId="3858"/>
    <cellStyle name="40% - Accent3 2 2 7" xfId="3859"/>
    <cellStyle name="40% - Accent3 2 2_SCH J-3" xfId="3860"/>
    <cellStyle name="40% - Accent3 2 3" xfId="3861"/>
    <cellStyle name="40% - Accent3 2 3 2" xfId="3862"/>
    <cellStyle name="40% - Accent3 2 3 2 2" xfId="3863"/>
    <cellStyle name="40% - Accent3 2 3 2 2 2" xfId="3864"/>
    <cellStyle name="40% - Accent3 2 3 2 2 2 2" xfId="3865"/>
    <cellStyle name="40% - Accent3 2 3 2 2 2_SCH J-3" xfId="3866"/>
    <cellStyle name="40% - Accent3 2 3 2 2 3" xfId="3867"/>
    <cellStyle name="40% - Accent3 2 3 2 2_SCH J-3" xfId="3868"/>
    <cellStyle name="40% - Accent3 2 3 2 3" xfId="3869"/>
    <cellStyle name="40% - Accent3 2 3 2 3 2" xfId="3870"/>
    <cellStyle name="40% - Accent3 2 3 2 3_SCH J-3" xfId="3871"/>
    <cellStyle name="40% - Accent3 2 3 2 4" xfId="3872"/>
    <cellStyle name="40% - Accent3 2 3 2_SCH J-3" xfId="3873"/>
    <cellStyle name="40% - Accent3 2 3 3" xfId="3874"/>
    <cellStyle name="40% - Accent3 2 3 3 2" xfId="3875"/>
    <cellStyle name="40% - Accent3 2 3 3 2 2" xfId="3876"/>
    <cellStyle name="40% - Accent3 2 3 3 2_SCH J-3" xfId="3877"/>
    <cellStyle name="40% - Accent3 2 3 3 3" xfId="3878"/>
    <cellStyle name="40% - Accent3 2 3 3_SCH J-3" xfId="3879"/>
    <cellStyle name="40% - Accent3 2 3 4" xfId="3880"/>
    <cellStyle name="40% - Accent3 2 3 4 2" xfId="3881"/>
    <cellStyle name="40% - Accent3 2 3 4_SCH J-3" xfId="3882"/>
    <cellStyle name="40% - Accent3 2 3 5" xfId="3883"/>
    <cellStyle name="40% - Accent3 2 3 6" xfId="3884"/>
    <cellStyle name="40% - Accent3 2 3_SCH J-3" xfId="3885"/>
    <cellStyle name="40% - Accent3 2 4" xfId="3886"/>
    <cellStyle name="40% - Accent3 2 4 2" xfId="3887"/>
    <cellStyle name="40% - Accent3 2 4 2 2" xfId="3888"/>
    <cellStyle name="40% - Accent3 2 4 2 2 2" xfId="3889"/>
    <cellStyle name="40% - Accent3 2 4 2 2_SCH J-3" xfId="3890"/>
    <cellStyle name="40% - Accent3 2 4 2 3" xfId="3891"/>
    <cellStyle name="40% - Accent3 2 4 2_SCH J-3" xfId="3892"/>
    <cellStyle name="40% - Accent3 2 4 3" xfId="3893"/>
    <cellStyle name="40% - Accent3 2 4 3 2" xfId="3894"/>
    <cellStyle name="40% - Accent3 2 4 3_SCH J-3" xfId="3895"/>
    <cellStyle name="40% - Accent3 2 4 4" xfId="3896"/>
    <cellStyle name="40% - Accent3 2 4 5" xfId="3897"/>
    <cellStyle name="40% - Accent3 2 4_SCH J-3" xfId="3898"/>
    <cellStyle name="40% - Accent3 2 5" xfId="3899"/>
    <cellStyle name="40% - Accent3 2 5 2" xfId="3900"/>
    <cellStyle name="40% - Accent3 2 5 2 2" xfId="3901"/>
    <cellStyle name="40% - Accent3 2 5 2_SCH J-3" xfId="3902"/>
    <cellStyle name="40% - Accent3 2 5 3" xfId="3903"/>
    <cellStyle name="40% - Accent3 2 5 4" xfId="3904"/>
    <cellStyle name="40% - Accent3 2 5_SCH J-3" xfId="3905"/>
    <cellStyle name="40% - Accent3 2 6" xfId="3906"/>
    <cellStyle name="40% - Accent3 2 6 2" xfId="3907"/>
    <cellStyle name="40% - Accent3 2 6 3" xfId="3908"/>
    <cellStyle name="40% - Accent3 2 6_SCH J-3" xfId="3909"/>
    <cellStyle name="40% - Accent3 2 7" xfId="3910"/>
    <cellStyle name="40% - Accent3 2 8" xfId="3911"/>
    <cellStyle name="40% - Accent3 2 9" xfId="3912"/>
    <cellStyle name="40% - Accent3 20" xfId="3913"/>
    <cellStyle name="40% - Accent3 21" xfId="3914"/>
    <cellStyle name="40% - Accent3 3" xfId="3915"/>
    <cellStyle name="40% - Accent3 3 2" xfId="3916"/>
    <cellStyle name="40% - Accent3 3 2 2" xfId="3917"/>
    <cellStyle name="40% - Accent3 3 2 2 2" xfId="3918"/>
    <cellStyle name="40% - Accent3 3 2 2 2 2" xfId="3919"/>
    <cellStyle name="40% - Accent3 3 2 2 2 2 2" xfId="3920"/>
    <cellStyle name="40% - Accent3 3 2 2 2 2 2 2" xfId="3921"/>
    <cellStyle name="40% - Accent3 3 2 2 2 2 2_SCH J-3" xfId="3922"/>
    <cellStyle name="40% - Accent3 3 2 2 2 2 3" xfId="3923"/>
    <cellStyle name="40% - Accent3 3 2 2 2 2_SCH J-3" xfId="3924"/>
    <cellStyle name="40% - Accent3 3 2 2 2 3" xfId="3925"/>
    <cellStyle name="40% - Accent3 3 2 2 2 3 2" xfId="3926"/>
    <cellStyle name="40% - Accent3 3 2 2 2 3_SCH J-3" xfId="3927"/>
    <cellStyle name="40% - Accent3 3 2 2 2 4" xfId="3928"/>
    <cellStyle name="40% - Accent3 3 2 2 2 5" xfId="3929"/>
    <cellStyle name="40% - Accent3 3 2 2 2_SCH J-3" xfId="3930"/>
    <cellStyle name="40% - Accent3 3 2 2 3" xfId="3931"/>
    <cellStyle name="40% - Accent3 3 2 2 3 2" xfId="3932"/>
    <cellStyle name="40% - Accent3 3 2 2 3 2 2" xfId="3933"/>
    <cellStyle name="40% - Accent3 3 2 2 3 2_SCH J-3" xfId="3934"/>
    <cellStyle name="40% - Accent3 3 2 2 3 3" xfId="3935"/>
    <cellStyle name="40% - Accent3 3 2 2 3_SCH J-3" xfId="3936"/>
    <cellStyle name="40% - Accent3 3 2 2 4" xfId="3937"/>
    <cellStyle name="40% - Accent3 3 2 2 4 2" xfId="3938"/>
    <cellStyle name="40% - Accent3 3 2 2 4_SCH J-3" xfId="3939"/>
    <cellStyle name="40% - Accent3 3 2 2 5" xfId="3940"/>
    <cellStyle name="40% - Accent3 3 2 2 6" xfId="3941"/>
    <cellStyle name="40% - Accent3 3 2 2_SCH J-3" xfId="3942"/>
    <cellStyle name="40% - Accent3 3 2 3" xfId="3943"/>
    <cellStyle name="40% - Accent3 3 2 3 2" xfId="3944"/>
    <cellStyle name="40% - Accent3 3 2 3 2 2" xfId="3945"/>
    <cellStyle name="40% - Accent3 3 2 3 2 2 2" xfId="3946"/>
    <cellStyle name="40% - Accent3 3 2 3 2 2_SCH J-3" xfId="3947"/>
    <cellStyle name="40% - Accent3 3 2 3 2 3" xfId="3948"/>
    <cellStyle name="40% - Accent3 3 2 3 2_SCH J-3" xfId="3949"/>
    <cellStyle name="40% - Accent3 3 2 3 3" xfId="3950"/>
    <cellStyle name="40% - Accent3 3 2 3 3 2" xfId="3951"/>
    <cellStyle name="40% - Accent3 3 2 3 3_SCH J-3" xfId="3952"/>
    <cellStyle name="40% - Accent3 3 2 3 4" xfId="3953"/>
    <cellStyle name="40% - Accent3 3 2 3 5" xfId="3954"/>
    <cellStyle name="40% - Accent3 3 2 3_SCH J-3" xfId="3955"/>
    <cellStyle name="40% - Accent3 3 2 4" xfId="3956"/>
    <cellStyle name="40% - Accent3 3 2 4 2" xfId="3957"/>
    <cellStyle name="40% - Accent3 3 2 4 2 2" xfId="3958"/>
    <cellStyle name="40% - Accent3 3 2 4 2_SCH J-3" xfId="3959"/>
    <cellStyle name="40% - Accent3 3 2 4 3" xfId="3960"/>
    <cellStyle name="40% - Accent3 3 2 4_SCH J-3" xfId="3961"/>
    <cellStyle name="40% - Accent3 3 2 5" xfId="3962"/>
    <cellStyle name="40% - Accent3 3 2 5 2" xfId="3963"/>
    <cellStyle name="40% - Accent3 3 2 5_SCH J-3" xfId="3964"/>
    <cellStyle name="40% - Accent3 3 2 6" xfId="3965"/>
    <cellStyle name="40% - Accent3 3 2 7" xfId="3966"/>
    <cellStyle name="40% - Accent3 3 2_SCH J-3" xfId="3967"/>
    <cellStyle name="40% - Accent3 3 3" xfId="3968"/>
    <cellStyle name="40% - Accent3 3 3 2" xfId="3969"/>
    <cellStyle name="40% - Accent3 3 3 2 2" xfId="3970"/>
    <cellStyle name="40% - Accent3 3 3 2 2 2" xfId="3971"/>
    <cellStyle name="40% - Accent3 3 3 2 2 2 2" xfId="3972"/>
    <cellStyle name="40% - Accent3 3 3 2 2 2_SCH J-3" xfId="3973"/>
    <cellStyle name="40% - Accent3 3 3 2 2 3" xfId="3974"/>
    <cellStyle name="40% - Accent3 3 3 2 2_SCH J-3" xfId="3975"/>
    <cellStyle name="40% - Accent3 3 3 2 3" xfId="3976"/>
    <cellStyle name="40% - Accent3 3 3 2 3 2" xfId="3977"/>
    <cellStyle name="40% - Accent3 3 3 2 3_SCH J-3" xfId="3978"/>
    <cellStyle name="40% - Accent3 3 3 2 4" xfId="3979"/>
    <cellStyle name="40% - Accent3 3 3 2 5" xfId="3980"/>
    <cellStyle name="40% - Accent3 3 3 2_SCH J-3" xfId="3981"/>
    <cellStyle name="40% - Accent3 3 3 3" xfId="3982"/>
    <cellStyle name="40% - Accent3 3 3 3 2" xfId="3983"/>
    <cellStyle name="40% - Accent3 3 3 3 2 2" xfId="3984"/>
    <cellStyle name="40% - Accent3 3 3 3 2_SCH J-3" xfId="3985"/>
    <cellStyle name="40% - Accent3 3 3 3 3" xfId="3986"/>
    <cellStyle name="40% - Accent3 3 3 3_SCH J-3" xfId="3987"/>
    <cellStyle name="40% - Accent3 3 3 4" xfId="3988"/>
    <cellStyle name="40% - Accent3 3 3 4 2" xfId="3989"/>
    <cellStyle name="40% - Accent3 3 3 4_SCH J-3" xfId="3990"/>
    <cellStyle name="40% - Accent3 3 3 5" xfId="3991"/>
    <cellStyle name="40% - Accent3 3 3 6" xfId="3992"/>
    <cellStyle name="40% - Accent3 3 3_SCH J-3" xfId="3993"/>
    <cellStyle name="40% - Accent3 3 4" xfId="3994"/>
    <cellStyle name="40% - Accent3 3 4 2" xfId="3995"/>
    <cellStyle name="40% - Accent3 3 4 2 2" xfId="3996"/>
    <cellStyle name="40% - Accent3 3 4 2 2 2" xfId="3997"/>
    <cellStyle name="40% - Accent3 3 4 2 2_SCH J-3" xfId="3998"/>
    <cellStyle name="40% - Accent3 3 4 2 3" xfId="3999"/>
    <cellStyle name="40% - Accent3 3 4 2_SCH J-3" xfId="4000"/>
    <cellStyle name="40% - Accent3 3 4 3" xfId="4001"/>
    <cellStyle name="40% - Accent3 3 4 3 2" xfId="4002"/>
    <cellStyle name="40% - Accent3 3 4 3_SCH J-3" xfId="4003"/>
    <cellStyle name="40% - Accent3 3 4 4" xfId="4004"/>
    <cellStyle name="40% - Accent3 3 4 5" xfId="4005"/>
    <cellStyle name="40% - Accent3 3 4_SCH J-3" xfId="4006"/>
    <cellStyle name="40% - Accent3 3 5" xfId="4007"/>
    <cellStyle name="40% - Accent3 3 5 2" xfId="4008"/>
    <cellStyle name="40% - Accent3 3 5 2 2" xfId="4009"/>
    <cellStyle name="40% - Accent3 3 5 2_SCH J-3" xfId="4010"/>
    <cellStyle name="40% - Accent3 3 5 3" xfId="4011"/>
    <cellStyle name="40% - Accent3 3 5_SCH J-3" xfId="4012"/>
    <cellStyle name="40% - Accent3 3 6" xfId="4013"/>
    <cellStyle name="40% - Accent3 3 6 2" xfId="4014"/>
    <cellStyle name="40% - Accent3 3 6_SCH J-3" xfId="4015"/>
    <cellStyle name="40% - Accent3 3 7" xfId="4016"/>
    <cellStyle name="40% - Accent3 3 8" xfId="4017"/>
    <cellStyle name="40% - Accent3 3 9" xfId="4018"/>
    <cellStyle name="40% - Accent3 3_SCH J-3" xfId="4019"/>
    <cellStyle name="40% - Accent3 4" xfId="4020"/>
    <cellStyle name="40% - Accent3 4 10" xfId="37765"/>
    <cellStyle name="40% - Accent3 4 10 2" xfId="37766"/>
    <cellStyle name="40% - Accent3 4 10 2 2" xfId="37767"/>
    <cellStyle name="40% - Accent3 4 10 2 3" xfId="37768"/>
    <cellStyle name="40% - Accent3 4 10 3" xfId="37769"/>
    <cellStyle name="40% - Accent3 4 10 3 2" xfId="37770"/>
    <cellStyle name="40% - Accent3 4 10 4" xfId="37771"/>
    <cellStyle name="40% - Accent3 4 10 5" xfId="37772"/>
    <cellStyle name="40% - Accent3 4 11" xfId="37773"/>
    <cellStyle name="40% - Accent3 4 11 2" xfId="37774"/>
    <cellStyle name="40% - Accent3 4 11 3" xfId="37775"/>
    <cellStyle name="40% - Accent3 4 12" xfId="37776"/>
    <cellStyle name="40% - Accent3 4 12 2" xfId="37777"/>
    <cellStyle name="40% - Accent3 4 12 3" xfId="37778"/>
    <cellStyle name="40% - Accent3 4 13" xfId="37779"/>
    <cellStyle name="40% - Accent3 4 13 2" xfId="37780"/>
    <cellStyle name="40% - Accent3 4 14" xfId="37781"/>
    <cellStyle name="40% - Accent3 4 15" xfId="37782"/>
    <cellStyle name="40% - Accent3 4 16" xfId="37783"/>
    <cellStyle name="40% - Accent3 4 2" xfId="4021"/>
    <cellStyle name="40% - Accent3 4 2 10" xfId="37784"/>
    <cellStyle name="40% - Accent3 4 2 10 2" xfId="37785"/>
    <cellStyle name="40% - Accent3 4 2 10 3" xfId="37786"/>
    <cellStyle name="40% - Accent3 4 2 11" xfId="37787"/>
    <cellStyle name="40% - Accent3 4 2 11 2" xfId="37788"/>
    <cellStyle name="40% - Accent3 4 2 11 3" xfId="37789"/>
    <cellStyle name="40% - Accent3 4 2 12" xfId="37790"/>
    <cellStyle name="40% - Accent3 4 2 12 2" xfId="37791"/>
    <cellStyle name="40% - Accent3 4 2 13" xfId="37792"/>
    <cellStyle name="40% - Accent3 4 2 14" xfId="37793"/>
    <cellStyle name="40% - Accent3 4 2 15" xfId="37794"/>
    <cellStyle name="40% - Accent3 4 2 2" xfId="4022"/>
    <cellStyle name="40% - Accent3 4 2 2 10" xfId="37795"/>
    <cellStyle name="40% - Accent3 4 2 2 10 2" xfId="37796"/>
    <cellStyle name="40% - Accent3 4 2 2 10 3" xfId="37797"/>
    <cellStyle name="40% - Accent3 4 2 2 11" xfId="37798"/>
    <cellStyle name="40% - Accent3 4 2 2 11 2" xfId="37799"/>
    <cellStyle name="40% - Accent3 4 2 2 12" xfId="37800"/>
    <cellStyle name="40% - Accent3 4 2 2 13" xfId="37801"/>
    <cellStyle name="40% - Accent3 4 2 2 2" xfId="4023"/>
    <cellStyle name="40% - Accent3 4 2 2 2 10" xfId="37802"/>
    <cellStyle name="40% - Accent3 4 2 2 2 10 2" xfId="37803"/>
    <cellStyle name="40% - Accent3 4 2 2 2 11" xfId="37804"/>
    <cellStyle name="40% - Accent3 4 2 2 2 12" xfId="37805"/>
    <cellStyle name="40% - Accent3 4 2 2 2 2" xfId="4024"/>
    <cellStyle name="40% - Accent3 4 2 2 2 2 10" xfId="37806"/>
    <cellStyle name="40% - Accent3 4 2 2 2 2 2" xfId="4025"/>
    <cellStyle name="40% - Accent3 4 2 2 2 2 2 2" xfId="37807"/>
    <cellStyle name="40% - Accent3 4 2 2 2 2 2 2 2" xfId="37808"/>
    <cellStyle name="40% - Accent3 4 2 2 2 2 2 2 2 2" xfId="37809"/>
    <cellStyle name="40% - Accent3 4 2 2 2 2 2 2 2 3" xfId="37810"/>
    <cellStyle name="40% - Accent3 4 2 2 2 2 2 2 3" xfId="37811"/>
    <cellStyle name="40% - Accent3 4 2 2 2 2 2 2 3 2" xfId="37812"/>
    <cellStyle name="40% - Accent3 4 2 2 2 2 2 2 3 3" xfId="37813"/>
    <cellStyle name="40% - Accent3 4 2 2 2 2 2 2 4" xfId="37814"/>
    <cellStyle name="40% - Accent3 4 2 2 2 2 2 2 4 2" xfId="37815"/>
    <cellStyle name="40% - Accent3 4 2 2 2 2 2 2 5" xfId="37816"/>
    <cellStyle name="40% - Accent3 4 2 2 2 2 2 2 6" xfId="37817"/>
    <cellStyle name="40% - Accent3 4 2 2 2 2 2 3" xfId="37818"/>
    <cellStyle name="40% - Accent3 4 2 2 2 2 2 3 2" xfId="37819"/>
    <cellStyle name="40% - Accent3 4 2 2 2 2 2 3 2 2" xfId="37820"/>
    <cellStyle name="40% - Accent3 4 2 2 2 2 2 3 2 3" xfId="37821"/>
    <cellStyle name="40% - Accent3 4 2 2 2 2 2 3 3" xfId="37822"/>
    <cellStyle name="40% - Accent3 4 2 2 2 2 2 3 3 2" xfId="37823"/>
    <cellStyle name="40% - Accent3 4 2 2 2 2 2 3 3 3" xfId="37824"/>
    <cellStyle name="40% - Accent3 4 2 2 2 2 2 3 4" xfId="37825"/>
    <cellStyle name="40% - Accent3 4 2 2 2 2 2 3 4 2" xfId="37826"/>
    <cellStyle name="40% - Accent3 4 2 2 2 2 2 3 5" xfId="37827"/>
    <cellStyle name="40% - Accent3 4 2 2 2 2 2 3 6" xfId="37828"/>
    <cellStyle name="40% - Accent3 4 2 2 2 2 2 4" xfId="37829"/>
    <cellStyle name="40% - Accent3 4 2 2 2 2 2 4 2" xfId="37830"/>
    <cellStyle name="40% - Accent3 4 2 2 2 2 2 4 2 2" xfId="37831"/>
    <cellStyle name="40% - Accent3 4 2 2 2 2 2 4 2 3" xfId="37832"/>
    <cellStyle name="40% - Accent3 4 2 2 2 2 2 4 3" xfId="37833"/>
    <cellStyle name="40% - Accent3 4 2 2 2 2 2 4 3 2" xfId="37834"/>
    <cellStyle name="40% - Accent3 4 2 2 2 2 2 4 4" xfId="37835"/>
    <cellStyle name="40% - Accent3 4 2 2 2 2 2 4 5" xfId="37836"/>
    <cellStyle name="40% - Accent3 4 2 2 2 2 2 5" xfId="37837"/>
    <cellStyle name="40% - Accent3 4 2 2 2 2 2 5 2" xfId="37838"/>
    <cellStyle name="40% - Accent3 4 2 2 2 2 2 5 3" xfId="37839"/>
    <cellStyle name="40% - Accent3 4 2 2 2 2 2 6" xfId="37840"/>
    <cellStyle name="40% - Accent3 4 2 2 2 2 2 6 2" xfId="37841"/>
    <cellStyle name="40% - Accent3 4 2 2 2 2 2 6 3" xfId="37842"/>
    <cellStyle name="40% - Accent3 4 2 2 2 2 2 7" xfId="37843"/>
    <cellStyle name="40% - Accent3 4 2 2 2 2 2 7 2" xfId="37844"/>
    <cellStyle name="40% - Accent3 4 2 2 2 2 2 8" xfId="37845"/>
    <cellStyle name="40% - Accent3 4 2 2 2 2 2 9" xfId="37846"/>
    <cellStyle name="40% - Accent3 4 2 2 2 2 3" xfId="37847"/>
    <cellStyle name="40% - Accent3 4 2 2 2 2 3 2" xfId="37848"/>
    <cellStyle name="40% - Accent3 4 2 2 2 2 3 2 2" xfId="37849"/>
    <cellStyle name="40% - Accent3 4 2 2 2 2 3 2 3" xfId="37850"/>
    <cellStyle name="40% - Accent3 4 2 2 2 2 3 3" xfId="37851"/>
    <cellStyle name="40% - Accent3 4 2 2 2 2 3 3 2" xfId="37852"/>
    <cellStyle name="40% - Accent3 4 2 2 2 2 3 3 3" xfId="37853"/>
    <cellStyle name="40% - Accent3 4 2 2 2 2 3 4" xfId="37854"/>
    <cellStyle name="40% - Accent3 4 2 2 2 2 3 4 2" xfId="37855"/>
    <cellStyle name="40% - Accent3 4 2 2 2 2 3 5" xfId="37856"/>
    <cellStyle name="40% - Accent3 4 2 2 2 2 3 6" xfId="37857"/>
    <cellStyle name="40% - Accent3 4 2 2 2 2 4" xfId="37858"/>
    <cellStyle name="40% - Accent3 4 2 2 2 2 4 2" xfId="37859"/>
    <cellStyle name="40% - Accent3 4 2 2 2 2 4 2 2" xfId="37860"/>
    <cellStyle name="40% - Accent3 4 2 2 2 2 4 2 3" xfId="37861"/>
    <cellStyle name="40% - Accent3 4 2 2 2 2 4 3" xfId="37862"/>
    <cellStyle name="40% - Accent3 4 2 2 2 2 4 3 2" xfId="37863"/>
    <cellStyle name="40% - Accent3 4 2 2 2 2 4 3 3" xfId="37864"/>
    <cellStyle name="40% - Accent3 4 2 2 2 2 4 4" xfId="37865"/>
    <cellStyle name="40% - Accent3 4 2 2 2 2 4 4 2" xfId="37866"/>
    <cellStyle name="40% - Accent3 4 2 2 2 2 4 5" xfId="37867"/>
    <cellStyle name="40% - Accent3 4 2 2 2 2 4 6" xfId="37868"/>
    <cellStyle name="40% - Accent3 4 2 2 2 2 5" xfId="37869"/>
    <cellStyle name="40% - Accent3 4 2 2 2 2 5 2" xfId="37870"/>
    <cellStyle name="40% - Accent3 4 2 2 2 2 5 2 2" xfId="37871"/>
    <cellStyle name="40% - Accent3 4 2 2 2 2 5 2 3" xfId="37872"/>
    <cellStyle name="40% - Accent3 4 2 2 2 2 5 3" xfId="37873"/>
    <cellStyle name="40% - Accent3 4 2 2 2 2 5 3 2" xfId="37874"/>
    <cellStyle name="40% - Accent3 4 2 2 2 2 5 4" xfId="37875"/>
    <cellStyle name="40% - Accent3 4 2 2 2 2 5 5" xfId="37876"/>
    <cellStyle name="40% - Accent3 4 2 2 2 2 6" xfId="37877"/>
    <cellStyle name="40% - Accent3 4 2 2 2 2 6 2" xfId="37878"/>
    <cellStyle name="40% - Accent3 4 2 2 2 2 6 3" xfId="37879"/>
    <cellStyle name="40% - Accent3 4 2 2 2 2 7" xfId="37880"/>
    <cellStyle name="40% - Accent3 4 2 2 2 2 7 2" xfId="37881"/>
    <cellStyle name="40% - Accent3 4 2 2 2 2 7 3" xfId="37882"/>
    <cellStyle name="40% - Accent3 4 2 2 2 2 8" xfId="37883"/>
    <cellStyle name="40% - Accent3 4 2 2 2 2 8 2" xfId="37884"/>
    <cellStyle name="40% - Accent3 4 2 2 2 2 9" xfId="37885"/>
    <cellStyle name="40% - Accent3 4 2 2 2 2_SCH J-3" xfId="4026"/>
    <cellStyle name="40% - Accent3 4 2 2 2 3" xfId="4027"/>
    <cellStyle name="40% - Accent3 4 2 2 2 3 2" xfId="37886"/>
    <cellStyle name="40% - Accent3 4 2 2 2 3 2 2" xfId="37887"/>
    <cellStyle name="40% - Accent3 4 2 2 2 3 2 2 2" xfId="37888"/>
    <cellStyle name="40% - Accent3 4 2 2 2 3 2 2 3" xfId="37889"/>
    <cellStyle name="40% - Accent3 4 2 2 2 3 2 3" xfId="37890"/>
    <cellStyle name="40% - Accent3 4 2 2 2 3 2 3 2" xfId="37891"/>
    <cellStyle name="40% - Accent3 4 2 2 2 3 2 3 3" xfId="37892"/>
    <cellStyle name="40% - Accent3 4 2 2 2 3 2 4" xfId="37893"/>
    <cellStyle name="40% - Accent3 4 2 2 2 3 2 4 2" xfId="37894"/>
    <cellStyle name="40% - Accent3 4 2 2 2 3 2 5" xfId="37895"/>
    <cellStyle name="40% - Accent3 4 2 2 2 3 2 6" xfId="37896"/>
    <cellStyle name="40% - Accent3 4 2 2 2 3 3" xfId="37897"/>
    <cellStyle name="40% - Accent3 4 2 2 2 3 3 2" xfId="37898"/>
    <cellStyle name="40% - Accent3 4 2 2 2 3 3 2 2" xfId="37899"/>
    <cellStyle name="40% - Accent3 4 2 2 2 3 3 2 3" xfId="37900"/>
    <cellStyle name="40% - Accent3 4 2 2 2 3 3 3" xfId="37901"/>
    <cellStyle name="40% - Accent3 4 2 2 2 3 3 3 2" xfId="37902"/>
    <cellStyle name="40% - Accent3 4 2 2 2 3 3 3 3" xfId="37903"/>
    <cellStyle name="40% - Accent3 4 2 2 2 3 3 4" xfId="37904"/>
    <cellStyle name="40% - Accent3 4 2 2 2 3 3 4 2" xfId="37905"/>
    <cellStyle name="40% - Accent3 4 2 2 2 3 3 5" xfId="37906"/>
    <cellStyle name="40% - Accent3 4 2 2 2 3 3 6" xfId="37907"/>
    <cellStyle name="40% - Accent3 4 2 2 2 3 4" xfId="37908"/>
    <cellStyle name="40% - Accent3 4 2 2 2 3 4 2" xfId="37909"/>
    <cellStyle name="40% - Accent3 4 2 2 2 3 4 2 2" xfId="37910"/>
    <cellStyle name="40% - Accent3 4 2 2 2 3 4 2 3" xfId="37911"/>
    <cellStyle name="40% - Accent3 4 2 2 2 3 4 3" xfId="37912"/>
    <cellStyle name="40% - Accent3 4 2 2 2 3 4 3 2" xfId="37913"/>
    <cellStyle name="40% - Accent3 4 2 2 2 3 4 4" xfId="37914"/>
    <cellStyle name="40% - Accent3 4 2 2 2 3 4 5" xfId="37915"/>
    <cellStyle name="40% - Accent3 4 2 2 2 3 5" xfId="37916"/>
    <cellStyle name="40% - Accent3 4 2 2 2 3 5 2" xfId="37917"/>
    <cellStyle name="40% - Accent3 4 2 2 2 3 5 3" xfId="37918"/>
    <cellStyle name="40% - Accent3 4 2 2 2 3 6" xfId="37919"/>
    <cellStyle name="40% - Accent3 4 2 2 2 3 6 2" xfId="37920"/>
    <cellStyle name="40% - Accent3 4 2 2 2 3 6 3" xfId="37921"/>
    <cellStyle name="40% - Accent3 4 2 2 2 3 7" xfId="37922"/>
    <cellStyle name="40% - Accent3 4 2 2 2 3 7 2" xfId="37923"/>
    <cellStyle name="40% - Accent3 4 2 2 2 3 8" xfId="37924"/>
    <cellStyle name="40% - Accent3 4 2 2 2 3 9" xfId="37925"/>
    <cellStyle name="40% - Accent3 4 2 2 2 4" xfId="37926"/>
    <cellStyle name="40% - Accent3 4 2 2 2 4 2" xfId="37927"/>
    <cellStyle name="40% - Accent3 4 2 2 2 4 2 2" xfId="37928"/>
    <cellStyle name="40% - Accent3 4 2 2 2 4 2 2 2" xfId="37929"/>
    <cellStyle name="40% - Accent3 4 2 2 2 4 2 2 3" xfId="37930"/>
    <cellStyle name="40% - Accent3 4 2 2 2 4 2 3" xfId="37931"/>
    <cellStyle name="40% - Accent3 4 2 2 2 4 2 3 2" xfId="37932"/>
    <cellStyle name="40% - Accent3 4 2 2 2 4 2 3 3" xfId="37933"/>
    <cellStyle name="40% - Accent3 4 2 2 2 4 2 4" xfId="37934"/>
    <cellStyle name="40% - Accent3 4 2 2 2 4 2 4 2" xfId="37935"/>
    <cellStyle name="40% - Accent3 4 2 2 2 4 2 5" xfId="37936"/>
    <cellStyle name="40% - Accent3 4 2 2 2 4 2 6" xfId="37937"/>
    <cellStyle name="40% - Accent3 4 2 2 2 4 3" xfId="37938"/>
    <cellStyle name="40% - Accent3 4 2 2 2 4 3 2" xfId="37939"/>
    <cellStyle name="40% - Accent3 4 2 2 2 4 3 2 2" xfId="37940"/>
    <cellStyle name="40% - Accent3 4 2 2 2 4 3 2 3" xfId="37941"/>
    <cellStyle name="40% - Accent3 4 2 2 2 4 3 3" xfId="37942"/>
    <cellStyle name="40% - Accent3 4 2 2 2 4 3 3 2" xfId="37943"/>
    <cellStyle name="40% - Accent3 4 2 2 2 4 3 3 3" xfId="37944"/>
    <cellStyle name="40% - Accent3 4 2 2 2 4 3 4" xfId="37945"/>
    <cellStyle name="40% - Accent3 4 2 2 2 4 3 4 2" xfId="37946"/>
    <cellStyle name="40% - Accent3 4 2 2 2 4 3 5" xfId="37947"/>
    <cellStyle name="40% - Accent3 4 2 2 2 4 3 6" xfId="37948"/>
    <cellStyle name="40% - Accent3 4 2 2 2 4 4" xfId="37949"/>
    <cellStyle name="40% - Accent3 4 2 2 2 4 4 2" xfId="37950"/>
    <cellStyle name="40% - Accent3 4 2 2 2 4 4 2 2" xfId="37951"/>
    <cellStyle name="40% - Accent3 4 2 2 2 4 4 2 3" xfId="37952"/>
    <cellStyle name="40% - Accent3 4 2 2 2 4 4 3" xfId="37953"/>
    <cellStyle name="40% - Accent3 4 2 2 2 4 4 3 2" xfId="37954"/>
    <cellStyle name="40% - Accent3 4 2 2 2 4 4 4" xfId="37955"/>
    <cellStyle name="40% - Accent3 4 2 2 2 4 4 5" xfId="37956"/>
    <cellStyle name="40% - Accent3 4 2 2 2 4 5" xfId="37957"/>
    <cellStyle name="40% - Accent3 4 2 2 2 4 5 2" xfId="37958"/>
    <cellStyle name="40% - Accent3 4 2 2 2 4 5 3" xfId="37959"/>
    <cellStyle name="40% - Accent3 4 2 2 2 4 6" xfId="37960"/>
    <cellStyle name="40% - Accent3 4 2 2 2 4 6 2" xfId="37961"/>
    <cellStyle name="40% - Accent3 4 2 2 2 4 6 3" xfId="37962"/>
    <cellStyle name="40% - Accent3 4 2 2 2 4 7" xfId="37963"/>
    <cellStyle name="40% - Accent3 4 2 2 2 4 7 2" xfId="37964"/>
    <cellStyle name="40% - Accent3 4 2 2 2 4 8" xfId="37965"/>
    <cellStyle name="40% - Accent3 4 2 2 2 4 9" xfId="37966"/>
    <cellStyle name="40% - Accent3 4 2 2 2 5" xfId="37967"/>
    <cellStyle name="40% - Accent3 4 2 2 2 5 2" xfId="37968"/>
    <cellStyle name="40% - Accent3 4 2 2 2 5 2 2" xfId="37969"/>
    <cellStyle name="40% - Accent3 4 2 2 2 5 2 3" xfId="37970"/>
    <cellStyle name="40% - Accent3 4 2 2 2 5 3" xfId="37971"/>
    <cellStyle name="40% - Accent3 4 2 2 2 5 3 2" xfId="37972"/>
    <cellStyle name="40% - Accent3 4 2 2 2 5 3 3" xfId="37973"/>
    <cellStyle name="40% - Accent3 4 2 2 2 5 4" xfId="37974"/>
    <cellStyle name="40% - Accent3 4 2 2 2 5 4 2" xfId="37975"/>
    <cellStyle name="40% - Accent3 4 2 2 2 5 5" xfId="37976"/>
    <cellStyle name="40% - Accent3 4 2 2 2 5 6" xfId="37977"/>
    <cellStyle name="40% - Accent3 4 2 2 2 6" xfId="37978"/>
    <cellStyle name="40% - Accent3 4 2 2 2 6 2" xfId="37979"/>
    <cellStyle name="40% - Accent3 4 2 2 2 6 2 2" xfId="37980"/>
    <cellStyle name="40% - Accent3 4 2 2 2 6 2 3" xfId="37981"/>
    <cellStyle name="40% - Accent3 4 2 2 2 6 3" xfId="37982"/>
    <cellStyle name="40% - Accent3 4 2 2 2 6 3 2" xfId="37983"/>
    <cellStyle name="40% - Accent3 4 2 2 2 6 3 3" xfId="37984"/>
    <cellStyle name="40% - Accent3 4 2 2 2 6 4" xfId="37985"/>
    <cellStyle name="40% - Accent3 4 2 2 2 6 4 2" xfId="37986"/>
    <cellStyle name="40% - Accent3 4 2 2 2 6 5" xfId="37987"/>
    <cellStyle name="40% - Accent3 4 2 2 2 6 6" xfId="37988"/>
    <cellStyle name="40% - Accent3 4 2 2 2 7" xfId="37989"/>
    <cellStyle name="40% - Accent3 4 2 2 2 7 2" xfId="37990"/>
    <cellStyle name="40% - Accent3 4 2 2 2 7 2 2" xfId="37991"/>
    <cellStyle name="40% - Accent3 4 2 2 2 7 2 3" xfId="37992"/>
    <cellStyle name="40% - Accent3 4 2 2 2 7 3" xfId="37993"/>
    <cellStyle name="40% - Accent3 4 2 2 2 7 3 2" xfId="37994"/>
    <cellStyle name="40% - Accent3 4 2 2 2 7 4" xfId="37995"/>
    <cellStyle name="40% - Accent3 4 2 2 2 7 5" xfId="37996"/>
    <cellStyle name="40% - Accent3 4 2 2 2 8" xfId="37997"/>
    <cellStyle name="40% - Accent3 4 2 2 2 8 2" xfId="37998"/>
    <cellStyle name="40% - Accent3 4 2 2 2 8 3" xfId="37999"/>
    <cellStyle name="40% - Accent3 4 2 2 2 9" xfId="38000"/>
    <cellStyle name="40% - Accent3 4 2 2 2 9 2" xfId="38001"/>
    <cellStyle name="40% - Accent3 4 2 2 2 9 3" xfId="38002"/>
    <cellStyle name="40% - Accent3 4 2 2 2_SCH J-3" xfId="4028"/>
    <cellStyle name="40% - Accent3 4 2 2 3" xfId="4029"/>
    <cellStyle name="40% - Accent3 4 2 2 3 10" xfId="38003"/>
    <cellStyle name="40% - Accent3 4 2 2 3 2" xfId="4030"/>
    <cellStyle name="40% - Accent3 4 2 2 3 2 2" xfId="38004"/>
    <cellStyle name="40% - Accent3 4 2 2 3 2 2 2" xfId="38005"/>
    <cellStyle name="40% - Accent3 4 2 2 3 2 2 2 2" xfId="38006"/>
    <cellStyle name="40% - Accent3 4 2 2 3 2 2 2 3" xfId="38007"/>
    <cellStyle name="40% - Accent3 4 2 2 3 2 2 3" xfId="38008"/>
    <cellStyle name="40% - Accent3 4 2 2 3 2 2 3 2" xfId="38009"/>
    <cellStyle name="40% - Accent3 4 2 2 3 2 2 3 3" xfId="38010"/>
    <cellStyle name="40% - Accent3 4 2 2 3 2 2 4" xfId="38011"/>
    <cellStyle name="40% - Accent3 4 2 2 3 2 2 4 2" xfId="38012"/>
    <cellStyle name="40% - Accent3 4 2 2 3 2 2 5" xfId="38013"/>
    <cellStyle name="40% - Accent3 4 2 2 3 2 2 6" xfId="38014"/>
    <cellStyle name="40% - Accent3 4 2 2 3 2 3" xfId="38015"/>
    <cellStyle name="40% - Accent3 4 2 2 3 2 3 2" xfId="38016"/>
    <cellStyle name="40% - Accent3 4 2 2 3 2 3 2 2" xfId="38017"/>
    <cellStyle name="40% - Accent3 4 2 2 3 2 3 2 3" xfId="38018"/>
    <cellStyle name="40% - Accent3 4 2 2 3 2 3 3" xfId="38019"/>
    <cellStyle name="40% - Accent3 4 2 2 3 2 3 3 2" xfId="38020"/>
    <cellStyle name="40% - Accent3 4 2 2 3 2 3 3 3" xfId="38021"/>
    <cellStyle name="40% - Accent3 4 2 2 3 2 3 4" xfId="38022"/>
    <cellStyle name="40% - Accent3 4 2 2 3 2 3 4 2" xfId="38023"/>
    <cellStyle name="40% - Accent3 4 2 2 3 2 3 5" xfId="38024"/>
    <cellStyle name="40% - Accent3 4 2 2 3 2 3 6" xfId="38025"/>
    <cellStyle name="40% - Accent3 4 2 2 3 2 4" xfId="38026"/>
    <cellStyle name="40% - Accent3 4 2 2 3 2 4 2" xfId="38027"/>
    <cellStyle name="40% - Accent3 4 2 2 3 2 4 2 2" xfId="38028"/>
    <cellStyle name="40% - Accent3 4 2 2 3 2 4 2 3" xfId="38029"/>
    <cellStyle name="40% - Accent3 4 2 2 3 2 4 3" xfId="38030"/>
    <cellStyle name="40% - Accent3 4 2 2 3 2 4 3 2" xfId="38031"/>
    <cellStyle name="40% - Accent3 4 2 2 3 2 4 4" xfId="38032"/>
    <cellStyle name="40% - Accent3 4 2 2 3 2 4 5" xfId="38033"/>
    <cellStyle name="40% - Accent3 4 2 2 3 2 5" xfId="38034"/>
    <cellStyle name="40% - Accent3 4 2 2 3 2 5 2" xfId="38035"/>
    <cellStyle name="40% - Accent3 4 2 2 3 2 5 3" xfId="38036"/>
    <cellStyle name="40% - Accent3 4 2 2 3 2 6" xfId="38037"/>
    <cellStyle name="40% - Accent3 4 2 2 3 2 6 2" xfId="38038"/>
    <cellStyle name="40% - Accent3 4 2 2 3 2 6 3" xfId="38039"/>
    <cellStyle name="40% - Accent3 4 2 2 3 2 7" xfId="38040"/>
    <cellStyle name="40% - Accent3 4 2 2 3 2 7 2" xfId="38041"/>
    <cellStyle name="40% - Accent3 4 2 2 3 2 8" xfId="38042"/>
    <cellStyle name="40% - Accent3 4 2 2 3 2 9" xfId="38043"/>
    <cellStyle name="40% - Accent3 4 2 2 3 3" xfId="38044"/>
    <cellStyle name="40% - Accent3 4 2 2 3 3 2" xfId="38045"/>
    <cellStyle name="40% - Accent3 4 2 2 3 3 2 2" xfId="38046"/>
    <cellStyle name="40% - Accent3 4 2 2 3 3 2 3" xfId="38047"/>
    <cellStyle name="40% - Accent3 4 2 2 3 3 3" xfId="38048"/>
    <cellStyle name="40% - Accent3 4 2 2 3 3 3 2" xfId="38049"/>
    <cellStyle name="40% - Accent3 4 2 2 3 3 3 3" xfId="38050"/>
    <cellStyle name="40% - Accent3 4 2 2 3 3 4" xfId="38051"/>
    <cellStyle name="40% - Accent3 4 2 2 3 3 4 2" xfId="38052"/>
    <cellStyle name="40% - Accent3 4 2 2 3 3 5" xfId="38053"/>
    <cellStyle name="40% - Accent3 4 2 2 3 3 6" xfId="38054"/>
    <cellStyle name="40% - Accent3 4 2 2 3 4" xfId="38055"/>
    <cellStyle name="40% - Accent3 4 2 2 3 4 2" xfId="38056"/>
    <cellStyle name="40% - Accent3 4 2 2 3 4 2 2" xfId="38057"/>
    <cellStyle name="40% - Accent3 4 2 2 3 4 2 3" xfId="38058"/>
    <cellStyle name="40% - Accent3 4 2 2 3 4 3" xfId="38059"/>
    <cellStyle name="40% - Accent3 4 2 2 3 4 3 2" xfId="38060"/>
    <cellStyle name="40% - Accent3 4 2 2 3 4 3 3" xfId="38061"/>
    <cellStyle name="40% - Accent3 4 2 2 3 4 4" xfId="38062"/>
    <cellStyle name="40% - Accent3 4 2 2 3 4 4 2" xfId="38063"/>
    <cellStyle name="40% - Accent3 4 2 2 3 4 5" xfId="38064"/>
    <cellStyle name="40% - Accent3 4 2 2 3 4 6" xfId="38065"/>
    <cellStyle name="40% - Accent3 4 2 2 3 5" xfId="38066"/>
    <cellStyle name="40% - Accent3 4 2 2 3 5 2" xfId="38067"/>
    <cellStyle name="40% - Accent3 4 2 2 3 5 2 2" xfId="38068"/>
    <cellStyle name="40% - Accent3 4 2 2 3 5 2 3" xfId="38069"/>
    <cellStyle name="40% - Accent3 4 2 2 3 5 3" xfId="38070"/>
    <cellStyle name="40% - Accent3 4 2 2 3 5 3 2" xfId="38071"/>
    <cellStyle name="40% - Accent3 4 2 2 3 5 4" xfId="38072"/>
    <cellStyle name="40% - Accent3 4 2 2 3 5 5" xfId="38073"/>
    <cellStyle name="40% - Accent3 4 2 2 3 6" xfId="38074"/>
    <cellStyle name="40% - Accent3 4 2 2 3 6 2" xfId="38075"/>
    <cellStyle name="40% - Accent3 4 2 2 3 6 3" xfId="38076"/>
    <cellStyle name="40% - Accent3 4 2 2 3 7" xfId="38077"/>
    <cellStyle name="40% - Accent3 4 2 2 3 7 2" xfId="38078"/>
    <cellStyle name="40% - Accent3 4 2 2 3 7 3" xfId="38079"/>
    <cellStyle name="40% - Accent3 4 2 2 3 8" xfId="38080"/>
    <cellStyle name="40% - Accent3 4 2 2 3 8 2" xfId="38081"/>
    <cellStyle name="40% - Accent3 4 2 2 3 9" xfId="38082"/>
    <cellStyle name="40% - Accent3 4 2 2 3_SCH J-3" xfId="4031"/>
    <cellStyle name="40% - Accent3 4 2 2 4" xfId="4032"/>
    <cellStyle name="40% - Accent3 4 2 2 4 2" xfId="38083"/>
    <cellStyle name="40% - Accent3 4 2 2 4 2 2" xfId="38084"/>
    <cellStyle name="40% - Accent3 4 2 2 4 2 2 2" xfId="38085"/>
    <cellStyle name="40% - Accent3 4 2 2 4 2 2 3" xfId="38086"/>
    <cellStyle name="40% - Accent3 4 2 2 4 2 3" xfId="38087"/>
    <cellStyle name="40% - Accent3 4 2 2 4 2 3 2" xfId="38088"/>
    <cellStyle name="40% - Accent3 4 2 2 4 2 3 3" xfId="38089"/>
    <cellStyle name="40% - Accent3 4 2 2 4 2 4" xfId="38090"/>
    <cellStyle name="40% - Accent3 4 2 2 4 2 4 2" xfId="38091"/>
    <cellStyle name="40% - Accent3 4 2 2 4 2 5" xfId="38092"/>
    <cellStyle name="40% - Accent3 4 2 2 4 2 6" xfId="38093"/>
    <cellStyle name="40% - Accent3 4 2 2 4 3" xfId="38094"/>
    <cellStyle name="40% - Accent3 4 2 2 4 3 2" xfId="38095"/>
    <cellStyle name="40% - Accent3 4 2 2 4 3 2 2" xfId="38096"/>
    <cellStyle name="40% - Accent3 4 2 2 4 3 2 3" xfId="38097"/>
    <cellStyle name="40% - Accent3 4 2 2 4 3 3" xfId="38098"/>
    <cellStyle name="40% - Accent3 4 2 2 4 3 3 2" xfId="38099"/>
    <cellStyle name="40% - Accent3 4 2 2 4 3 3 3" xfId="38100"/>
    <cellStyle name="40% - Accent3 4 2 2 4 3 4" xfId="38101"/>
    <cellStyle name="40% - Accent3 4 2 2 4 3 4 2" xfId="38102"/>
    <cellStyle name="40% - Accent3 4 2 2 4 3 5" xfId="38103"/>
    <cellStyle name="40% - Accent3 4 2 2 4 3 6" xfId="38104"/>
    <cellStyle name="40% - Accent3 4 2 2 4 4" xfId="38105"/>
    <cellStyle name="40% - Accent3 4 2 2 4 4 2" xfId="38106"/>
    <cellStyle name="40% - Accent3 4 2 2 4 4 2 2" xfId="38107"/>
    <cellStyle name="40% - Accent3 4 2 2 4 4 2 3" xfId="38108"/>
    <cellStyle name="40% - Accent3 4 2 2 4 4 3" xfId="38109"/>
    <cellStyle name="40% - Accent3 4 2 2 4 4 3 2" xfId="38110"/>
    <cellStyle name="40% - Accent3 4 2 2 4 4 4" xfId="38111"/>
    <cellStyle name="40% - Accent3 4 2 2 4 4 5" xfId="38112"/>
    <cellStyle name="40% - Accent3 4 2 2 4 5" xfId="38113"/>
    <cellStyle name="40% - Accent3 4 2 2 4 5 2" xfId="38114"/>
    <cellStyle name="40% - Accent3 4 2 2 4 5 3" xfId="38115"/>
    <cellStyle name="40% - Accent3 4 2 2 4 6" xfId="38116"/>
    <cellStyle name="40% - Accent3 4 2 2 4 6 2" xfId="38117"/>
    <cellStyle name="40% - Accent3 4 2 2 4 6 3" xfId="38118"/>
    <cellStyle name="40% - Accent3 4 2 2 4 7" xfId="38119"/>
    <cellStyle name="40% - Accent3 4 2 2 4 7 2" xfId="38120"/>
    <cellStyle name="40% - Accent3 4 2 2 4 8" xfId="38121"/>
    <cellStyle name="40% - Accent3 4 2 2 4 9" xfId="38122"/>
    <cellStyle name="40% - Accent3 4 2 2 5" xfId="38123"/>
    <cellStyle name="40% - Accent3 4 2 2 5 2" xfId="38124"/>
    <cellStyle name="40% - Accent3 4 2 2 5 2 2" xfId="38125"/>
    <cellStyle name="40% - Accent3 4 2 2 5 2 2 2" xfId="38126"/>
    <cellStyle name="40% - Accent3 4 2 2 5 2 2 3" xfId="38127"/>
    <cellStyle name="40% - Accent3 4 2 2 5 2 3" xfId="38128"/>
    <cellStyle name="40% - Accent3 4 2 2 5 2 3 2" xfId="38129"/>
    <cellStyle name="40% - Accent3 4 2 2 5 2 3 3" xfId="38130"/>
    <cellStyle name="40% - Accent3 4 2 2 5 2 4" xfId="38131"/>
    <cellStyle name="40% - Accent3 4 2 2 5 2 4 2" xfId="38132"/>
    <cellStyle name="40% - Accent3 4 2 2 5 2 5" xfId="38133"/>
    <cellStyle name="40% - Accent3 4 2 2 5 2 6" xfId="38134"/>
    <cellStyle name="40% - Accent3 4 2 2 5 3" xfId="38135"/>
    <cellStyle name="40% - Accent3 4 2 2 5 3 2" xfId="38136"/>
    <cellStyle name="40% - Accent3 4 2 2 5 3 2 2" xfId="38137"/>
    <cellStyle name="40% - Accent3 4 2 2 5 3 2 3" xfId="38138"/>
    <cellStyle name="40% - Accent3 4 2 2 5 3 3" xfId="38139"/>
    <cellStyle name="40% - Accent3 4 2 2 5 3 3 2" xfId="38140"/>
    <cellStyle name="40% - Accent3 4 2 2 5 3 3 3" xfId="38141"/>
    <cellStyle name="40% - Accent3 4 2 2 5 3 4" xfId="38142"/>
    <cellStyle name="40% - Accent3 4 2 2 5 3 4 2" xfId="38143"/>
    <cellStyle name="40% - Accent3 4 2 2 5 3 5" xfId="38144"/>
    <cellStyle name="40% - Accent3 4 2 2 5 3 6" xfId="38145"/>
    <cellStyle name="40% - Accent3 4 2 2 5 4" xfId="38146"/>
    <cellStyle name="40% - Accent3 4 2 2 5 4 2" xfId="38147"/>
    <cellStyle name="40% - Accent3 4 2 2 5 4 2 2" xfId="38148"/>
    <cellStyle name="40% - Accent3 4 2 2 5 4 2 3" xfId="38149"/>
    <cellStyle name="40% - Accent3 4 2 2 5 4 3" xfId="38150"/>
    <cellStyle name="40% - Accent3 4 2 2 5 4 3 2" xfId="38151"/>
    <cellStyle name="40% - Accent3 4 2 2 5 4 4" xfId="38152"/>
    <cellStyle name="40% - Accent3 4 2 2 5 4 5" xfId="38153"/>
    <cellStyle name="40% - Accent3 4 2 2 5 5" xfId="38154"/>
    <cellStyle name="40% - Accent3 4 2 2 5 5 2" xfId="38155"/>
    <cellStyle name="40% - Accent3 4 2 2 5 5 3" xfId="38156"/>
    <cellStyle name="40% - Accent3 4 2 2 5 6" xfId="38157"/>
    <cellStyle name="40% - Accent3 4 2 2 5 6 2" xfId="38158"/>
    <cellStyle name="40% - Accent3 4 2 2 5 6 3" xfId="38159"/>
    <cellStyle name="40% - Accent3 4 2 2 5 7" xfId="38160"/>
    <cellStyle name="40% - Accent3 4 2 2 5 7 2" xfId="38161"/>
    <cellStyle name="40% - Accent3 4 2 2 5 8" xfId="38162"/>
    <cellStyle name="40% - Accent3 4 2 2 5 9" xfId="38163"/>
    <cellStyle name="40% - Accent3 4 2 2 6" xfId="38164"/>
    <cellStyle name="40% - Accent3 4 2 2 6 2" xfId="38165"/>
    <cellStyle name="40% - Accent3 4 2 2 6 2 2" xfId="38166"/>
    <cellStyle name="40% - Accent3 4 2 2 6 2 3" xfId="38167"/>
    <cellStyle name="40% - Accent3 4 2 2 6 3" xfId="38168"/>
    <cellStyle name="40% - Accent3 4 2 2 6 3 2" xfId="38169"/>
    <cellStyle name="40% - Accent3 4 2 2 6 3 3" xfId="38170"/>
    <cellStyle name="40% - Accent3 4 2 2 6 4" xfId="38171"/>
    <cellStyle name="40% - Accent3 4 2 2 6 4 2" xfId="38172"/>
    <cellStyle name="40% - Accent3 4 2 2 6 5" xfId="38173"/>
    <cellStyle name="40% - Accent3 4 2 2 6 6" xfId="38174"/>
    <cellStyle name="40% - Accent3 4 2 2 7" xfId="38175"/>
    <cellStyle name="40% - Accent3 4 2 2 7 2" xfId="38176"/>
    <cellStyle name="40% - Accent3 4 2 2 7 2 2" xfId="38177"/>
    <cellStyle name="40% - Accent3 4 2 2 7 2 3" xfId="38178"/>
    <cellStyle name="40% - Accent3 4 2 2 7 3" xfId="38179"/>
    <cellStyle name="40% - Accent3 4 2 2 7 3 2" xfId="38180"/>
    <cellStyle name="40% - Accent3 4 2 2 7 3 3" xfId="38181"/>
    <cellStyle name="40% - Accent3 4 2 2 7 4" xfId="38182"/>
    <cellStyle name="40% - Accent3 4 2 2 7 4 2" xfId="38183"/>
    <cellStyle name="40% - Accent3 4 2 2 7 5" xfId="38184"/>
    <cellStyle name="40% - Accent3 4 2 2 7 6" xfId="38185"/>
    <cellStyle name="40% - Accent3 4 2 2 8" xfId="38186"/>
    <cellStyle name="40% - Accent3 4 2 2 8 2" xfId="38187"/>
    <cellStyle name="40% - Accent3 4 2 2 8 2 2" xfId="38188"/>
    <cellStyle name="40% - Accent3 4 2 2 8 2 3" xfId="38189"/>
    <cellStyle name="40% - Accent3 4 2 2 8 3" xfId="38190"/>
    <cellStyle name="40% - Accent3 4 2 2 8 3 2" xfId="38191"/>
    <cellStyle name="40% - Accent3 4 2 2 8 4" xfId="38192"/>
    <cellStyle name="40% - Accent3 4 2 2 8 5" xfId="38193"/>
    <cellStyle name="40% - Accent3 4 2 2 9" xfId="38194"/>
    <cellStyle name="40% - Accent3 4 2 2 9 2" xfId="38195"/>
    <cellStyle name="40% - Accent3 4 2 2 9 3" xfId="38196"/>
    <cellStyle name="40% - Accent3 4 2 2_SCH J-3" xfId="4033"/>
    <cellStyle name="40% - Accent3 4 2 3" xfId="4034"/>
    <cellStyle name="40% - Accent3 4 2 3 10" xfId="38197"/>
    <cellStyle name="40% - Accent3 4 2 3 10 2" xfId="38198"/>
    <cellStyle name="40% - Accent3 4 2 3 11" xfId="38199"/>
    <cellStyle name="40% - Accent3 4 2 3 12" xfId="38200"/>
    <cellStyle name="40% - Accent3 4 2 3 2" xfId="4035"/>
    <cellStyle name="40% - Accent3 4 2 3 2 10" xfId="38201"/>
    <cellStyle name="40% - Accent3 4 2 3 2 2" xfId="4036"/>
    <cellStyle name="40% - Accent3 4 2 3 2 2 2" xfId="38202"/>
    <cellStyle name="40% - Accent3 4 2 3 2 2 2 2" xfId="38203"/>
    <cellStyle name="40% - Accent3 4 2 3 2 2 2 2 2" xfId="38204"/>
    <cellStyle name="40% - Accent3 4 2 3 2 2 2 2 3" xfId="38205"/>
    <cellStyle name="40% - Accent3 4 2 3 2 2 2 3" xfId="38206"/>
    <cellStyle name="40% - Accent3 4 2 3 2 2 2 3 2" xfId="38207"/>
    <cellStyle name="40% - Accent3 4 2 3 2 2 2 3 3" xfId="38208"/>
    <cellStyle name="40% - Accent3 4 2 3 2 2 2 4" xfId="38209"/>
    <cellStyle name="40% - Accent3 4 2 3 2 2 2 4 2" xfId="38210"/>
    <cellStyle name="40% - Accent3 4 2 3 2 2 2 5" xfId="38211"/>
    <cellStyle name="40% - Accent3 4 2 3 2 2 2 6" xfId="38212"/>
    <cellStyle name="40% - Accent3 4 2 3 2 2 3" xfId="38213"/>
    <cellStyle name="40% - Accent3 4 2 3 2 2 3 2" xfId="38214"/>
    <cellStyle name="40% - Accent3 4 2 3 2 2 3 2 2" xfId="38215"/>
    <cellStyle name="40% - Accent3 4 2 3 2 2 3 2 3" xfId="38216"/>
    <cellStyle name="40% - Accent3 4 2 3 2 2 3 3" xfId="38217"/>
    <cellStyle name="40% - Accent3 4 2 3 2 2 3 3 2" xfId="38218"/>
    <cellStyle name="40% - Accent3 4 2 3 2 2 3 3 3" xfId="38219"/>
    <cellStyle name="40% - Accent3 4 2 3 2 2 3 4" xfId="38220"/>
    <cellStyle name="40% - Accent3 4 2 3 2 2 3 4 2" xfId="38221"/>
    <cellStyle name="40% - Accent3 4 2 3 2 2 3 5" xfId="38222"/>
    <cellStyle name="40% - Accent3 4 2 3 2 2 3 6" xfId="38223"/>
    <cellStyle name="40% - Accent3 4 2 3 2 2 4" xfId="38224"/>
    <cellStyle name="40% - Accent3 4 2 3 2 2 4 2" xfId="38225"/>
    <cellStyle name="40% - Accent3 4 2 3 2 2 4 2 2" xfId="38226"/>
    <cellStyle name="40% - Accent3 4 2 3 2 2 4 2 3" xfId="38227"/>
    <cellStyle name="40% - Accent3 4 2 3 2 2 4 3" xfId="38228"/>
    <cellStyle name="40% - Accent3 4 2 3 2 2 4 3 2" xfId="38229"/>
    <cellStyle name="40% - Accent3 4 2 3 2 2 4 4" xfId="38230"/>
    <cellStyle name="40% - Accent3 4 2 3 2 2 4 5" xfId="38231"/>
    <cellStyle name="40% - Accent3 4 2 3 2 2 5" xfId="38232"/>
    <cellStyle name="40% - Accent3 4 2 3 2 2 5 2" xfId="38233"/>
    <cellStyle name="40% - Accent3 4 2 3 2 2 5 3" xfId="38234"/>
    <cellStyle name="40% - Accent3 4 2 3 2 2 6" xfId="38235"/>
    <cellStyle name="40% - Accent3 4 2 3 2 2 6 2" xfId="38236"/>
    <cellStyle name="40% - Accent3 4 2 3 2 2 6 3" xfId="38237"/>
    <cellStyle name="40% - Accent3 4 2 3 2 2 7" xfId="38238"/>
    <cellStyle name="40% - Accent3 4 2 3 2 2 7 2" xfId="38239"/>
    <cellStyle name="40% - Accent3 4 2 3 2 2 8" xfId="38240"/>
    <cellStyle name="40% - Accent3 4 2 3 2 2 9" xfId="38241"/>
    <cellStyle name="40% - Accent3 4 2 3 2 3" xfId="38242"/>
    <cellStyle name="40% - Accent3 4 2 3 2 3 2" xfId="38243"/>
    <cellStyle name="40% - Accent3 4 2 3 2 3 2 2" xfId="38244"/>
    <cellStyle name="40% - Accent3 4 2 3 2 3 2 3" xfId="38245"/>
    <cellStyle name="40% - Accent3 4 2 3 2 3 3" xfId="38246"/>
    <cellStyle name="40% - Accent3 4 2 3 2 3 3 2" xfId="38247"/>
    <cellStyle name="40% - Accent3 4 2 3 2 3 3 3" xfId="38248"/>
    <cellStyle name="40% - Accent3 4 2 3 2 3 4" xfId="38249"/>
    <cellStyle name="40% - Accent3 4 2 3 2 3 4 2" xfId="38250"/>
    <cellStyle name="40% - Accent3 4 2 3 2 3 5" xfId="38251"/>
    <cellStyle name="40% - Accent3 4 2 3 2 3 6" xfId="38252"/>
    <cellStyle name="40% - Accent3 4 2 3 2 4" xfId="38253"/>
    <cellStyle name="40% - Accent3 4 2 3 2 4 2" xfId="38254"/>
    <cellStyle name="40% - Accent3 4 2 3 2 4 2 2" xfId="38255"/>
    <cellStyle name="40% - Accent3 4 2 3 2 4 2 3" xfId="38256"/>
    <cellStyle name="40% - Accent3 4 2 3 2 4 3" xfId="38257"/>
    <cellStyle name="40% - Accent3 4 2 3 2 4 3 2" xfId="38258"/>
    <cellStyle name="40% - Accent3 4 2 3 2 4 3 3" xfId="38259"/>
    <cellStyle name="40% - Accent3 4 2 3 2 4 4" xfId="38260"/>
    <cellStyle name="40% - Accent3 4 2 3 2 4 4 2" xfId="38261"/>
    <cellStyle name="40% - Accent3 4 2 3 2 4 5" xfId="38262"/>
    <cellStyle name="40% - Accent3 4 2 3 2 4 6" xfId="38263"/>
    <cellStyle name="40% - Accent3 4 2 3 2 5" xfId="38264"/>
    <cellStyle name="40% - Accent3 4 2 3 2 5 2" xfId="38265"/>
    <cellStyle name="40% - Accent3 4 2 3 2 5 2 2" xfId="38266"/>
    <cellStyle name="40% - Accent3 4 2 3 2 5 2 3" xfId="38267"/>
    <cellStyle name="40% - Accent3 4 2 3 2 5 3" xfId="38268"/>
    <cellStyle name="40% - Accent3 4 2 3 2 5 3 2" xfId="38269"/>
    <cellStyle name="40% - Accent3 4 2 3 2 5 4" xfId="38270"/>
    <cellStyle name="40% - Accent3 4 2 3 2 5 5" xfId="38271"/>
    <cellStyle name="40% - Accent3 4 2 3 2 6" xfId="38272"/>
    <cellStyle name="40% - Accent3 4 2 3 2 6 2" xfId="38273"/>
    <cellStyle name="40% - Accent3 4 2 3 2 6 3" xfId="38274"/>
    <cellStyle name="40% - Accent3 4 2 3 2 7" xfId="38275"/>
    <cellStyle name="40% - Accent3 4 2 3 2 7 2" xfId="38276"/>
    <cellStyle name="40% - Accent3 4 2 3 2 7 3" xfId="38277"/>
    <cellStyle name="40% - Accent3 4 2 3 2 8" xfId="38278"/>
    <cellStyle name="40% - Accent3 4 2 3 2 8 2" xfId="38279"/>
    <cellStyle name="40% - Accent3 4 2 3 2 9" xfId="38280"/>
    <cellStyle name="40% - Accent3 4 2 3 2_SCH J-3" xfId="4037"/>
    <cellStyle name="40% - Accent3 4 2 3 3" xfId="4038"/>
    <cellStyle name="40% - Accent3 4 2 3 3 2" xfId="38281"/>
    <cellStyle name="40% - Accent3 4 2 3 3 2 2" xfId="38282"/>
    <cellStyle name="40% - Accent3 4 2 3 3 2 2 2" xfId="38283"/>
    <cellStyle name="40% - Accent3 4 2 3 3 2 2 3" xfId="38284"/>
    <cellStyle name="40% - Accent3 4 2 3 3 2 3" xfId="38285"/>
    <cellStyle name="40% - Accent3 4 2 3 3 2 3 2" xfId="38286"/>
    <cellStyle name="40% - Accent3 4 2 3 3 2 3 3" xfId="38287"/>
    <cellStyle name="40% - Accent3 4 2 3 3 2 4" xfId="38288"/>
    <cellStyle name="40% - Accent3 4 2 3 3 2 4 2" xfId="38289"/>
    <cellStyle name="40% - Accent3 4 2 3 3 2 5" xfId="38290"/>
    <cellStyle name="40% - Accent3 4 2 3 3 2 6" xfId="38291"/>
    <cellStyle name="40% - Accent3 4 2 3 3 3" xfId="38292"/>
    <cellStyle name="40% - Accent3 4 2 3 3 3 2" xfId="38293"/>
    <cellStyle name="40% - Accent3 4 2 3 3 3 2 2" xfId="38294"/>
    <cellStyle name="40% - Accent3 4 2 3 3 3 2 3" xfId="38295"/>
    <cellStyle name="40% - Accent3 4 2 3 3 3 3" xfId="38296"/>
    <cellStyle name="40% - Accent3 4 2 3 3 3 3 2" xfId="38297"/>
    <cellStyle name="40% - Accent3 4 2 3 3 3 3 3" xfId="38298"/>
    <cellStyle name="40% - Accent3 4 2 3 3 3 4" xfId="38299"/>
    <cellStyle name="40% - Accent3 4 2 3 3 3 4 2" xfId="38300"/>
    <cellStyle name="40% - Accent3 4 2 3 3 3 5" xfId="38301"/>
    <cellStyle name="40% - Accent3 4 2 3 3 3 6" xfId="38302"/>
    <cellStyle name="40% - Accent3 4 2 3 3 4" xfId="38303"/>
    <cellStyle name="40% - Accent3 4 2 3 3 4 2" xfId="38304"/>
    <cellStyle name="40% - Accent3 4 2 3 3 4 2 2" xfId="38305"/>
    <cellStyle name="40% - Accent3 4 2 3 3 4 2 3" xfId="38306"/>
    <cellStyle name="40% - Accent3 4 2 3 3 4 3" xfId="38307"/>
    <cellStyle name="40% - Accent3 4 2 3 3 4 3 2" xfId="38308"/>
    <cellStyle name="40% - Accent3 4 2 3 3 4 4" xfId="38309"/>
    <cellStyle name="40% - Accent3 4 2 3 3 4 5" xfId="38310"/>
    <cellStyle name="40% - Accent3 4 2 3 3 5" xfId="38311"/>
    <cellStyle name="40% - Accent3 4 2 3 3 5 2" xfId="38312"/>
    <cellStyle name="40% - Accent3 4 2 3 3 5 3" xfId="38313"/>
    <cellStyle name="40% - Accent3 4 2 3 3 6" xfId="38314"/>
    <cellStyle name="40% - Accent3 4 2 3 3 6 2" xfId="38315"/>
    <cellStyle name="40% - Accent3 4 2 3 3 6 3" xfId="38316"/>
    <cellStyle name="40% - Accent3 4 2 3 3 7" xfId="38317"/>
    <cellStyle name="40% - Accent3 4 2 3 3 7 2" xfId="38318"/>
    <cellStyle name="40% - Accent3 4 2 3 3 8" xfId="38319"/>
    <cellStyle name="40% - Accent3 4 2 3 3 9" xfId="38320"/>
    <cellStyle name="40% - Accent3 4 2 3 4" xfId="38321"/>
    <cellStyle name="40% - Accent3 4 2 3 4 2" xfId="38322"/>
    <cellStyle name="40% - Accent3 4 2 3 4 2 2" xfId="38323"/>
    <cellStyle name="40% - Accent3 4 2 3 4 2 2 2" xfId="38324"/>
    <cellStyle name="40% - Accent3 4 2 3 4 2 2 3" xfId="38325"/>
    <cellStyle name="40% - Accent3 4 2 3 4 2 3" xfId="38326"/>
    <cellStyle name="40% - Accent3 4 2 3 4 2 3 2" xfId="38327"/>
    <cellStyle name="40% - Accent3 4 2 3 4 2 3 3" xfId="38328"/>
    <cellStyle name="40% - Accent3 4 2 3 4 2 4" xfId="38329"/>
    <cellStyle name="40% - Accent3 4 2 3 4 2 4 2" xfId="38330"/>
    <cellStyle name="40% - Accent3 4 2 3 4 2 5" xfId="38331"/>
    <cellStyle name="40% - Accent3 4 2 3 4 2 6" xfId="38332"/>
    <cellStyle name="40% - Accent3 4 2 3 4 3" xfId="38333"/>
    <cellStyle name="40% - Accent3 4 2 3 4 3 2" xfId="38334"/>
    <cellStyle name="40% - Accent3 4 2 3 4 3 2 2" xfId="38335"/>
    <cellStyle name="40% - Accent3 4 2 3 4 3 2 3" xfId="38336"/>
    <cellStyle name="40% - Accent3 4 2 3 4 3 3" xfId="38337"/>
    <cellStyle name="40% - Accent3 4 2 3 4 3 3 2" xfId="38338"/>
    <cellStyle name="40% - Accent3 4 2 3 4 3 3 3" xfId="38339"/>
    <cellStyle name="40% - Accent3 4 2 3 4 3 4" xfId="38340"/>
    <cellStyle name="40% - Accent3 4 2 3 4 3 4 2" xfId="38341"/>
    <cellStyle name="40% - Accent3 4 2 3 4 3 5" xfId="38342"/>
    <cellStyle name="40% - Accent3 4 2 3 4 3 6" xfId="38343"/>
    <cellStyle name="40% - Accent3 4 2 3 4 4" xfId="38344"/>
    <cellStyle name="40% - Accent3 4 2 3 4 4 2" xfId="38345"/>
    <cellStyle name="40% - Accent3 4 2 3 4 4 2 2" xfId="38346"/>
    <cellStyle name="40% - Accent3 4 2 3 4 4 2 3" xfId="38347"/>
    <cellStyle name="40% - Accent3 4 2 3 4 4 3" xfId="38348"/>
    <cellStyle name="40% - Accent3 4 2 3 4 4 3 2" xfId="38349"/>
    <cellStyle name="40% - Accent3 4 2 3 4 4 4" xfId="38350"/>
    <cellStyle name="40% - Accent3 4 2 3 4 4 5" xfId="38351"/>
    <cellStyle name="40% - Accent3 4 2 3 4 5" xfId="38352"/>
    <cellStyle name="40% - Accent3 4 2 3 4 5 2" xfId="38353"/>
    <cellStyle name="40% - Accent3 4 2 3 4 5 3" xfId="38354"/>
    <cellStyle name="40% - Accent3 4 2 3 4 6" xfId="38355"/>
    <cellStyle name="40% - Accent3 4 2 3 4 6 2" xfId="38356"/>
    <cellStyle name="40% - Accent3 4 2 3 4 6 3" xfId="38357"/>
    <cellStyle name="40% - Accent3 4 2 3 4 7" xfId="38358"/>
    <cellStyle name="40% - Accent3 4 2 3 4 7 2" xfId="38359"/>
    <cellStyle name="40% - Accent3 4 2 3 4 8" xfId="38360"/>
    <cellStyle name="40% - Accent3 4 2 3 4 9" xfId="38361"/>
    <cellStyle name="40% - Accent3 4 2 3 5" xfId="38362"/>
    <cellStyle name="40% - Accent3 4 2 3 5 2" xfId="38363"/>
    <cellStyle name="40% - Accent3 4 2 3 5 2 2" xfId="38364"/>
    <cellStyle name="40% - Accent3 4 2 3 5 2 3" xfId="38365"/>
    <cellStyle name="40% - Accent3 4 2 3 5 3" xfId="38366"/>
    <cellStyle name="40% - Accent3 4 2 3 5 3 2" xfId="38367"/>
    <cellStyle name="40% - Accent3 4 2 3 5 3 3" xfId="38368"/>
    <cellStyle name="40% - Accent3 4 2 3 5 4" xfId="38369"/>
    <cellStyle name="40% - Accent3 4 2 3 5 4 2" xfId="38370"/>
    <cellStyle name="40% - Accent3 4 2 3 5 5" xfId="38371"/>
    <cellStyle name="40% - Accent3 4 2 3 5 6" xfId="38372"/>
    <cellStyle name="40% - Accent3 4 2 3 6" xfId="38373"/>
    <cellStyle name="40% - Accent3 4 2 3 6 2" xfId="38374"/>
    <cellStyle name="40% - Accent3 4 2 3 6 2 2" xfId="38375"/>
    <cellStyle name="40% - Accent3 4 2 3 6 2 3" xfId="38376"/>
    <cellStyle name="40% - Accent3 4 2 3 6 3" xfId="38377"/>
    <cellStyle name="40% - Accent3 4 2 3 6 3 2" xfId="38378"/>
    <cellStyle name="40% - Accent3 4 2 3 6 3 3" xfId="38379"/>
    <cellStyle name="40% - Accent3 4 2 3 6 4" xfId="38380"/>
    <cellStyle name="40% - Accent3 4 2 3 6 4 2" xfId="38381"/>
    <cellStyle name="40% - Accent3 4 2 3 6 5" xfId="38382"/>
    <cellStyle name="40% - Accent3 4 2 3 6 6" xfId="38383"/>
    <cellStyle name="40% - Accent3 4 2 3 7" xfId="38384"/>
    <cellStyle name="40% - Accent3 4 2 3 7 2" xfId="38385"/>
    <cellStyle name="40% - Accent3 4 2 3 7 2 2" xfId="38386"/>
    <cellStyle name="40% - Accent3 4 2 3 7 2 3" xfId="38387"/>
    <cellStyle name="40% - Accent3 4 2 3 7 3" xfId="38388"/>
    <cellStyle name="40% - Accent3 4 2 3 7 3 2" xfId="38389"/>
    <cellStyle name="40% - Accent3 4 2 3 7 4" xfId="38390"/>
    <cellStyle name="40% - Accent3 4 2 3 7 5" xfId="38391"/>
    <cellStyle name="40% - Accent3 4 2 3 8" xfId="38392"/>
    <cellStyle name="40% - Accent3 4 2 3 8 2" xfId="38393"/>
    <cellStyle name="40% - Accent3 4 2 3 8 3" xfId="38394"/>
    <cellStyle name="40% - Accent3 4 2 3 9" xfId="38395"/>
    <cellStyle name="40% - Accent3 4 2 3 9 2" xfId="38396"/>
    <cellStyle name="40% - Accent3 4 2 3 9 3" xfId="38397"/>
    <cellStyle name="40% - Accent3 4 2 3_SCH J-3" xfId="4039"/>
    <cellStyle name="40% - Accent3 4 2 4" xfId="4040"/>
    <cellStyle name="40% - Accent3 4 2 4 10" xfId="38398"/>
    <cellStyle name="40% - Accent3 4 2 4 2" xfId="4041"/>
    <cellStyle name="40% - Accent3 4 2 4 2 2" xfId="38399"/>
    <cellStyle name="40% - Accent3 4 2 4 2 2 2" xfId="38400"/>
    <cellStyle name="40% - Accent3 4 2 4 2 2 2 2" xfId="38401"/>
    <cellStyle name="40% - Accent3 4 2 4 2 2 2 3" xfId="38402"/>
    <cellStyle name="40% - Accent3 4 2 4 2 2 3" xfId="38403"/>
    <cellStyle name="40% - Accent3 4 2 4 2 2 3 2" xfId="38404"/>
    <cellStyle name="40% - Accent3 4 2 4 2 2 3 3" xfId="38405"/>
    <cellStyle name="40% - Accent3 4 2 4 2 2 4" xfId="38406"/>
    <cellStyle name="40% - Accent3 4 2 4 2 2 4 2" xfId="38407"/>
    <cellStyle name="40% - Accent3 4 2 4 2 2 5" xfId="38408"/>
    <cellStyle name="40% - Accent3 4 2 4 2 2 6" xfId="38409"/>
    <cellStyle name="40% - Accent3 4 2 4 2 3" xfId="38410"/>
    <cellStyle name="40% - Accent3 4 2 4 2 3 2" xfId="38411"/>
    <cellStyle name="40% - Accent3 4 2 4 2 3 2 2" xfId="38412"/>
    <cellStyle name="40% - Accent3 4 2 4 2 3 2 3" xfId="38413"/>
    <cellStyle name="40% - Accent3 4 2 4 2 3 3" xfId="38414"/>
    <cellStyle name="40% - Accent3 4 2 4 2 3 3 2" xfId="38415"/>
    <cellStyle name="40% - Accent3 4 2 4 2 3 3 3" xfId="38416"/>
    <cellStyle name="40% - Accent3 4 2 4 2 3 4" xfId="38417"/>
    <cellStyle name="40% - Accent3 4 2 4 2 3 4 2" xfId="38418"/>
    <cellStyle name="40% - Accent3 4 2 4 2 3 5" xfId="38419"/>
    <cellStyle name="40% - Accent3 4 2 4 2 3 6" xfId="38420"/>
    <cellStyle name="40% - Accent3 4 2 4 2 4" xfId="38421"/>
    <cellStyle name="40% - Accent3 4 2 4 2 4 2" xfId="38422"/>
    <cellStyle name="40% - Accent3 4 2 4 2 4 2 2" xfId="38423"/>
    <cellStyle name="40% - Accent3 4 2 4 2 4 2 3" xfId="38424"/>
    <cellStyle name="40% - Accent3 4 2 4 2 4 3" xfId="38425"/>
    <cellStyle name="40% - Accent3 4 2 4 2 4 3 2" xfId="38426"/>
    <cellStyle name="40% - Accent3 4 2 4 2 4 4" xfId="38427"/>
    <cellStyle name="40% - Accent3 4 2 4 2 4 5" xfId="38428"/>
    <cellStyle name="40% - Accent3 4 2 4 2 5" xfId="38429"/>
    <cellStyle name="40% - Accent3 4 2 4 2 5 2" xfId="38430"/>
    <cellStyle name="40% - Accent3 4 2 4 2 5 3" xfId="38431"/>
    <cellStyle name="40% - Accent3 4 2 4 2 6" xfId="38432"/>
    <cellStyle name="40% - Accent3 4 2 4 2 6 2" xfId="38433"/>
    <cellStyle name="40% - Accent3 4 2 4 2 6 3" xfId="38434"/>
    <cellStyle name="40% - Accent3 4 2 4 2 7" xfId="38435"/>
    <cellStyle name="40% - Accent3 4 2 4 2 7 2" xfId="38436"/>
    <cellStyle name="40% - Accent3 4 2 4 2 8" xfId="38437"/>
    <cellStyle name="40% - Accent3 4 2 4 2 9" xfId="38438"/>
    <cellStyle name="40% - Accent3 4 2 4 3" xfId="38439"/>
    <cellStyle name="40% - Accent3 4 2 4 3 2" xfId="38440"/>
    <cellStyle name="40% - Accent3 4 2 4 3 2 2" xfId="38441"/>
    <cellStyle name="40% - Accent3 4 2 4 3 2 3" xfId="38442"/>
    <cellStyle name="40% - Accent3 4 2 4 3 3" xfId="38443"/>
    <cellStyle name="40% - Accent3 4 2 4 3 3 2" xfId="38444"/>
    <cellStyle name="40% - Accent3 4 2 4 3 3 3" xfId="38445"/>
    <cellStyle name="40% - Accent3 4 2 4 3 4" xfId="38446"/>
    <cellStyle name="40% - Accent3 4 2 4 3 4 2" xfId="38447"/>
    <cellStyle name="40% - Accent3 4 2 4 3 5" xfId="38448"/>
    <cellStyle name="40% - Accent3 4 2 4 3 6" xfId="38449"/>
    <cellStyle name="40% - Accent3 4 2 4 4" xfId="38450"/>
    <cellStyle name="40% - Accent3 4 2 4 4 2" xfId="38451"/>
    <cellStyle name="40% - Accent3 4 2 4 4 2 2" xfId="38452"/>
    <cellStyle name="40% - Accent3 4 2 4 4 2 3" xfId="38453"/>
    <cellStyle name="40% - Accent3 4 2 4 4 3" xfId="38454"/>
    <cellStyle name="40% - Accent3 4 2 4 4 3 2" xfId="38455"/>
    <cellStyle name="40% - Accent3 4 2 4 4 3 3" xfId="38456"/>
    <cellStyle name="40% - Accent3 4 2 4 4 4" xfId="38457"/>
    <cellStyle name="40% - Accent3 4 2 4 4 4 2" xfId="38458"/>
    <cellStyle name="40% - Accent3 4 2 4 4 5" xfId="38459"/>
    <cellStyle name="40% - Accent3 4 2 4 4 6" xfId="38460"/>
    <cellStyle name="40% - Accent3 4 2 4 5" xfId="38461"/>
    <cellStyle name="40% - Accent3 4 2 4 5 2" xfId="38462"/>
    <cellStyle name="40% - Accent3 4 2 4 5 2 2" xfId="38463"/>
    <cellStyle name="40% - Accent3 4 2 4 5 2 3" xfId="38464"/>
    <cellStyle name="40% - Accent3 4 2 4 5 3" xfId="38465"/>
    <cellStyle name="40% - Accent3 4 2 4 5 3 2" xfId="38466"/>
    <cellStyle name="40% - Accent3 4 2 4 5 4" xfId="38467"/>
    <cellStyle name="40% - Accent3 4 2 4 5 5" xfId="38468"/>
    <cellStyle name="40% - Accent3 4 2 4 6" xfId="38469"/>
    <cellStyle name="40% - Accent3 4 2 4 6 2" xfId="38470"/>
    <cellStyle name="40% - Accent3 4 2 4 6 3" xfId="38471"/>
    <cellStyle name="40% - Accent3 4 2 4 7" xfId="38472"/>
    <cellStyle name="40% - Accent3 4 2 4 7 2" xfId="38473"/>
    <cellStyle name="40% - Accent3 4 2 4 7 3" xfId="38474"/>
    <cellStyle name="40% - Accent3 4 2 4 8" xfId="38475"/>
    <cellStyle name="40% - Accent3 4 2 4 8 2" xfId="38476"/>
    <cellStyle name="40% - Accent3 4 2 4 9" xfId="38477"/>
    <cellStyle name="40% - Accent3 4 2 4_SCH J-3" xfId="4042"/>
    <cellStyle name="40% - Accent3 4 2 5" xfId="4043"/>
    <cellStyle name="40% - Accent3 4 2 5 2" xfId="38478"/>
    <cellStyle name="40% - Accent3 4 2 5 2 2" xfId="38479"/>
    <cellStyle name="40% - Accent3 4 2 5 2 2 2" xfId="38480"/>
    <cellStyle name="40% - Accent3 4 2 5 2 2 3" xfId="38481"/>
    <cellStyle name="40% - Accent3 4 2 5 2 3" xfId="38482"/>
    <cellStyle name="40% - Accent3 4 2 5 2 3 2" xfId="38483"/>
    <cellStyle name="40% - Accent3 4 2 5 2 3 3" xfId="38484"/>
    <cellStyle name="40% - Accent3 4 2 5 2 4" xfId="38485"/>
    <cellStyle name="40% - Accent3 4 2 5 2 4 2" xfId="38486"/>
    <cellStyle name="40% - Accent3 4 2 5 2 5" xfId="38487"/>
    <cellStyle name="40% - Accent3 4 2 5 2 6" xfId="38488"/>
    <cellStyle name="40% - Accent3 4 2 5 3" xfId="38489"/>
    <cellStyle name="40% - Accent3 4 2 5 3 2" xfId="38490"/>
    <cellStyle name="40% - Accent3 4 2 5 3 2 2" xfId="38491"/>
    <cellStyle name="40% - Accent3 4 2 5 3 2 3" xfId="38492"/>
    <cellStyle name="40% - Accent3 4 2 5 3 3" xfId="38493"/>
    <cellStyle name="40% - Accent3 4 2 5 3 3 2" xfId="38494"/>
    <cellStyle name="40% - Accent3 4 2 5 3 3 3" xfId="38495"/>
    <cellStyle name="40% - Accent3 4 2 5 3 4" xfId="38496"/>
    <cellStyle name="40% - Accent3 4 2 5 3 4 2" xfId="38497"/>
    <cellStyle name="40% - Accent3 4 2 5 3 5" xfId="38498"/>
    <cellStyle name="40% - Accent3 4 2 5 3 6" xfId="38499"/>
    <cellStyle name="40% - Accent3 4 2 5 4" xfId="38500"/>
    <cellStyle name="40% - Accent3 4 2 5 4 2" xfId="38501"/>
    <cellStyle name="40% - Accent3 4 2 5 4 2 2" xfId="38502"/>
    <cellStyle name="40% - Accent3 4 2 5 4 2 3" xfId="38503"/>
    <cellStyle name="40% - Accent3 4 2 5 4 3" xfId="38504"/>
    <cellStyle name="40% - Accent3 4 2 5 4 3 2" xfId="38505"/>
    <cellStyle name="40% - Accent3 4 2 5 4 4" xfId="38506"/>
    <cellStyle name="40% - Accent3 4 2 5 4 5" xfId="38507"/>
    <cellStyle name="40% - Accent3 4 2 5 5" xfId="38508"/>
    <cellStyle name="40% - Accent3 4 2 5 5 2" xfId="38509"/>
    <cellStyle name="40% - Accent3 4 2 5 5 3" xfId="38510"/>
    <cellStyle name="40% - Accent3 4 2 5 6" xfId="38511"/>
    <cellStyle name="40% - Accent3 4 2 5 6 2" xfId="38512"/>
    <cellStyle name="40% - Accent3 4 2 5 6 3" xfId="38513"/>
    <cellStyle name="40% - Accent3 4 2 5 7" xfId="38514"/>
    <cellStyle name="40% - Accent3 4 2 5 7 2" xfId="38515"/>
    <cellStyle name="40% - Accent3 4 2 5 8" xfId="38516"/>
    <cellStyle name="40% - Accent3 4 2 5 9" xfId="38517"/>
    <cellStyle name="40% - Accent3 4 2 6" xfId="4044"/>
    <cellStyle name="40% - Accent3 4 2 6 2" xfId="38518"/>
    <cellStyle name="40% - Accent3 4 2 6 2 2" xfId="38519"/>
    <cellStyle name="40% - Accent3 4 2 6 2 2 2" xfId="38520"/>
    <cellStyle name="40% - Accent3 4 2 6 2 2 3" xfId="38521"/>
    <cellStyle name="40% - Accent3 4 2 6 2 3" xfId="38522"/>
    <cellStyle name="40% - Accent3 4 2 6 2 3 2" xfId="38523"/>
    <cellStyle name="40% - Accent3 4 2 6 2 3 3" xfId="38524"/>
    <cellStyle name="40% - Accent3 4 2 6 2 4" xfId="38525"/>
    <cellStyle name="40% - Accent3 4 2 6 2 4 2" xfId="38526"/>
    <cellStyle name="40% - Accent3 4 2 6 2 5" xfId="38527"/>
    <cellStyle name="40% - Accent3 4 2 6 2 6" xfId="38528"/>
    <cellStyle name="40% - Accent3 4 2 6 3" xfId="38529"/>
    <cellStyle name="40% - Accent3 4 2 6 3 2" xfId="38530"/>
    <cellStyle name="40% - Accent3 4 2 6 3 2 2" xfId="38531"/>
    <cellStyle name="40% - Accent3 4 2 6 3 2 3" xfId="38532"/>
    <cellStyle name="40% - Accent3 4 2 6 3 3" xfId="38533"/>
    <cellStyle name="40% - Accent3 4 2 6 3 3 2" xfId="38534"/>
    <cellStyle name="40% - Accent3 4 2 6 3 3 3" xfId="38535"/>
    <cellStyle name="40% - Accent3 4 2 6 3 4" xfId="38536"/>
    <cellStyle name="40% - Accent3 4 2 6 3 4 2" xfId="38537"/>
    <cellStyle name="40% - Accent3 4 2 6 3 5" xfId="38538"/>
    <cellStyle name="40% - Accent3 4 2 6 3 6" xfId="38539"/>
    <cellStyle name="40% - Accent3 4 2 6 4" xfId="38540"/>
    <cellStyle name="40% - Accent3 4 2 6 4 2" xfId="38541"/>
    <cellStyle name="40% - Accent3 4 2 6 4 2 2" xfId="38542"/>
    <cellStyle name="40% - Accent3 4 2 6 4 2 3" xfId="38543"/>
    <cellStyle name="40% - Accent3 4 2 6 4 3" xfId="38544"/>
    <cellStyle name="40% - Accent3 4 2 6 4 3 2" xfId="38545"/>
    <cellStyle name="40% - Accent3 4 2 6 4 4" xfId="38546"/>
    <cellStyle name="40% - Accent3 4 2 6 4 5" xfId="38547"/>
    <cellStyle name="40% - Accent3 4 2 6 5" xfId="38548"/>
    <cellStyle name="40% - Accent3 4 2 6 5 2" xfId="38549"/>
    <cellStyle name="40% - Accent3 4 2 6 5 3" xfId="38550"/>
    <cellStyle name="40% - Accent3 4 2 6 6" xfId="38551"/>
    <cellStyle name="40% - Accent3 4 2 6 6 2" xfId="38552"/>
    <cellStyle name="40% - Accent3 4 2 6 6 3" xfId="38553"/>
    <cellStyle name="40% - Accent3 4 2 6 7" xfId="38554"/>
    <cellStyle name="40% - Accent3 4 2 6 7 2" xfId="38555"/>
    <cellStyle name="40% - Accent3 4 2 6 8" xfId="38556"/>
    <cellStyle name="40% - Accent3 4 2 6 9" xfId="38557"/>
    <cellStyle name="40% - Accent3 4 2 7" xfId="38558"/>
    <cellStyle name="40% - Accent3 4 2 7 2" xfId="38559"/>
    <cellStyle name="40% - Accent3 4 2 7 2 2" xfId="38560"/>
    <cellStyle name="40% - Accent3 4 2 7 2 3" xfId="38561"/>
    <cellStyle name="40% - Accent3 4 2 7 3" xfId="38562"/>
    <cellStyle name="40% - Accent3 4 2 7 3 2" xfId="38563"/>
    <cellStyle name="40% - Accent3 4 2 7 3 3" xfId="38564"/>
    <cellStyle name="40% - Accent3 4 2 7 4" xfId="38565"/>
    <cellStyle name="40% - Accent3 4 2 7 4 2" xfId="38566"/>
    <cellStyle name="40% - Accent3 4 2 7 5" xfId="38567"/>
    <cellStyle name="40% - Accent3 4 2 7 6" xfId="38568"/>
    <cellStyle name="40% - Accent3 4 2 8" xfId="38569"/>
    <cellStyle name="40% - Accent3 4 2 8 2" xfId="38570"/>
    <cellStyle name="40% - Accent3 4 2 8 2 2" xfId="38571"/>
    <cellStyle name="40% - Accent3 4 2 8 2 3" xfId="38572"/>
    <cellStyle name="40% - Accent3 4 2 8 3" xfId="38573"/>
    <cellStyle name="40% - Accent3 4 2 8 3 2" xfId="38574"/>
    <cellStyle name="40% - Accent3 4 2 8 3 3" xfId="38575"/>
    <cellStyle name="40% - Accent3 4 2 8 4" xfId="38576"/>
    <cellStyle name="40% - Accent3 4 2 8 4 2" xfId="38577"/>
    <cellStyle name="40% - Accent3 4 2 8 5" xfId="38578"/>
    <cellStyle name="40% - Accent3 4 2 8 6" xfId="38579"/>
    <cellStyle name="40% - Accent3 4 2 9" xfId="38580"/>
    <cellStyle name="40% - Accent3 4 2 9 2" xfId="38581"/>
    <cellStyle name="40% - Accent3 4 2 9 2 2" xfId="38582"/>
    <cellStyle name="40% - Accent3 4 2 9 2 3" xfId="38583"/>
    <cellStyle name="40% - Accent3 4 2 9 3" xfId="38584"/>
    <cellStyle name="40% - Accent3 4 2 9 3 2" xfId="38585"/>
    <cellStyle name="40% - Accent3 4 2 9 4" xfId="38586"/>
    <cellStyle name="40% - Accent3 4 2 9 5" xfId="38587"/>
    <cellStyle name="40% - Accent3 4 2_SCH J-3" xfId="4045"/>
    <cellStyle name="40% - Accent3 4 3" xfId="4046"/>
    <cellStyle name="40% - Accent3 4 3 10" xfId="38588"/>
    <cellStyle name="40% - Accent3 4 3 10 2" xfId="38589"/>
    <cellStyle name="40% - Accent3 4 3 10 3" xfId="38590"/>
    <cellStyle name="40% - Accent3 4 3 11" xfId="38591"/>
    <cellStyle name="40% - Accent3 4 3 11 2" xfId="38592"/>
    <cellStyle name="40% - Accent3 4 3 12" xfId="38593"/>
    <cellStyle name="40% - Accent3 4 3 13" xfId="38594"/>
    <cellStyle name="40% - Accent3 4 3 14" xfId="38595"/>
    <cellStyle name="40% - Accent3 4 3 2" xfId="4047"/>
    <cellStyle name="40% - Accent3 4 3 2 10" xfId="38596"/>
    <cellStyle name="40% - Accent3 4 3 2 10 2" xfId="38597"/>
    <cellStyle name="40% - Accent3 4 3 2 11" xfId="38598"/>
    <cellStyle name="40% - Accent3 4 3 2 12" xfId="38599"/>
    <cellStyle name="40% - Accent3 4 3 2 2" xfId="4048"/>
    <cellStyle name="40% - Accent3 4 3 2 2 10" xfId="38600"/>
    <cellStyle name="40% - Accent3 4 3 2 2 2" xfId="4049"/>
    <cellStyle name="40% - Accent3 4 3 2 2 2 2" xfId="38601"/>
    <cellStyle name="40% - Accent3 4 3 2 2 2 2 2" xfId="38602"/>
    <cellStyle name="40% - Accent3 4 3 2 2 2 2 2 2" xfId="38603"/>
    <cellStyle name="40% - Accent3 4 3 2 2 2 2 2 3" xfId="38604"/>
    <cellStyle name="40% - Accent3 4 3 2 2 2 2 3" xfId="38605"/>
    <cellStyle name="40% - Accent3 4 3 2 2 2 2 3 2" xfId="38606"/>
    <cellStyle name="40% - Accent3 4 3 2 2 2 2 3 3" xfId="38607"/>
    <cellStyle name="40% - Accent3 4 3 2 2 2 2 4" xfId="38608"/>
    <cellStyle name="40% - Accent3 4 3 2 2 2 2 4 2" xfId="38609"/>
    <cellStyle name="40% - Accent3 4 3 2 2 2 2 5" xfId="38610"/>
    <cellStyle name="40% - Accent3 4 3 2 2 2 2 6" xfId="38611"/>
    <cellStyle name="40% - Accent3 4 3 2 2 2 3" xfId="38612"/>
    <cellStyle name="40% - Accent3 4 3 2 2 2 3 2" xfId="38613"/>
    <cellStyle name="40% - Accent3 4 3 2 2 2 3 2 2" xfId="38614"/>
    <cellStyle name="40% - Accent3 4 3 2 2 2 3 2 3" xfId="38615"/>
    <cellStyle name="40% - Accent3 4 3 2 2 2 3 3" xfId="38616"/>
    <cellStyle name="40% - Accent3 4 3 2 2 2 3 3 2" xfId="38617"/>
    <cellStyle name="40% - Accent3 4 3 2 2 2 3 3 3" xfId="38618"/>
    <cellStyle name="40% - Accent3 4 3 2 2 2 3 4" xfId="38619"/>
    <cellStyle name="40% - Accent3 4 3 2 2 2 3 4 2" xfId="38620"/>
    <cellStyle name="40% - Accent3 4 3 2 2 2 3 5" xfId="38621"/>
    <cellStyle name="40% - Accent3 4 3 2 2 2 3 6" xfId="38622"/>
    <cellStyle name="40% - Accent3 4 3 2 2 2 4" xfId="38623"/>
    <cellStyle name="40% - Accent3 4 3 2 2 2 4 2" xfId="38624"/>
    <cellStyle name="40% - Accent3 4 3 2 2 2 4 2 2" xfId="38625"/>
    <cellStyle name="40% - Accent3 4 3 2 2 2 4 2 3" xfId="38626"/>
    <cellStyle name="40% - Accent3 4 3 2 2 2 4 3" xfId="38627"/>
    <cellStyle name="40% - Accent3 4 3 2 2 2 4 3 2" xfId="38628"/>
    <cellStyle name="40% - Accent3 4 3 2 2 2 4 4" xfId="38629"/>
    <cellStyle name="40% - Accent3 4 3 2 2 2 4 5" xfId="38630"/>
    <cellStyle name="40% - Accent3 4 3 2 2 2 5" xfId="38631"/>
    <cellStyle name="40% - Accent3 4 3 2 2 2 5 2" xfId="38632"/>
    <cellStyle name="40% - Accent3 4 3 2 2 2 5 3" xfId="38633"/>
    <cellStyle name="40% - Accent3 4 3 2 2 2 6" xfId="38634"/>
    <cellStyle name="40% - Accent3 4 3 2 2 2 6 2" xfId="38635"/>
    <cellStyle name="40% - Accent3 4 3 2 2 2 6 3" xfId="38636"/>
    <cellStyle name="40% - Accent3 4 3 2 2 2 7" xfId="38637"/>
    <cellStyle name="40% - Accent3 4 3 2 2 2 7 2" xfId="38638"/>
    <cellStyle name="40% - Accent3 4 3 2 2 2 8" xfId="38639"/>
    <cellStyle name="40% - Accent3 4 3 2 2 2 9" xfId="38640"/>
    <cellStyle name="40% - Accent3 4 3 2 2 3" xfId="38641"/>
    <cellStyle name="40% - Accent3 4 3 2 2 3 2" xfId="38642"/>
    <cellStyle name="40% - Accent3 4 3 2 2 3 2 2" xfId="38643"/>
    <cellStyle name="40% - Accent3 4 3 2 2 3 2 3" xfId="38644"/>
    <cellStyle name="40% - Accent3 4 3 2 2 3 3" xfId="38645"/>
    <cellStyle name="40% - Accent3 4 3 2 2 3 3 2" xfId="38646"/>
    <cellStyle name="40% - Accent3 4 3 2 2 3 3 3" xfId="38647"/>
    <cellStyle name="40% - Accent3 4 3 2 2 3 4" xfId="38648"/>
    <cellStyle name="40% - Accent3 4 3 2 2 3 4 2" xfId="38649"/>
    <cellStyle name="40% - Accent3 4 3 2 2 3 5" xfId="38650"/>
    <cellStyle name="40% - Accent3 4 3 2 2 3 6" xfId="38651"/>
    <cellStyle name="40% - Accent3 4 3 2 2 4" xfId="38652"/>
    <cellStyle name="40% - Accent3 4 3 2 2 4 2" xfId="38653"/>
    <cellStyle name="40% - Accent3 4 3 2 2 4 2 2" xfId="38654"/>
    <cellStyle name="40% - Accent3 4 3 2 2 4 2 3" xfId="38655"/>
    <cellStyle name="40% - Accent3 4 3 2 2 4 3" xfId="38656"/>
    <cellStyle name="40% - Accent3 4 3 2 2 4 3 2" xfId="38657"/>
    <cellStyle name="40% - Accent3 4 3 2 2 4 3 3" xfId="38658"/>
    <cellStyle name="40% - Accent3 4 3 2 2 4 4" xfId="38659"/>
    <cellStyle name="40% - Accent3 4 3 2 2 4 4 2" xfId="38660"/>
    <cellStyle name="40% - Accent3 4 3 2 2 4 5" xfId="38661"/>
    <cellStyle name="40% - Accent3 4 3 2 2 4 6" xfId="38662"/>
    <cellStyle name="40% - Accent3 4 3 2 2 5" xfId="38663"/>
    <cellStyle name="40% - Accent3 4 3 2 2 5 2" xfId="38664"/>
    <cellStyle name="40% - Accent3 4 3 2 2 5 2 2" xfId="38665"/>
    <cellStyle name="40% - Accent3 4 3 2 2 5 2 3" xfId="38666"/>
    <cellStyle name="40% - Accent3 4 3 2 2 5 3" xfId="38667"/>
    <cellStyle name="40% - Accent3 4 3 2 2 5 3 2" xfId="38668"/>
    <cellStyle name="40% - Accent3 4 3 2 2 5 4" xfId="38669"/>
    <cellStyle name="40% - Accent3 4 3 2 2 5 5" xfId="38670"/>
    <cellStyle name="40% - Accent3 4 3 2 2 6" xfId="38671"/>
    <cellStyle name="40% - Accent3 4 3 2 2 6 2" xfId="38672"/>
    <cellStyle name="40% - Accent3 4 3 2 2 6 3" xfId="38673"/>
    <cellStyle name="40% - Accent3 4 3 2 2 7" xfId="38674"/>
    <cellStyle name="40% - Accent3 4 3 2 2 7 2" xfId="38675"/>
    <cellStyle name="40% - Accent3 4 3 2 2 7 3" xfId="38676"/>
    <cellStyle name="40% - Accent3 4 3 2 2 8" xfId="38677"/>
    <cellStyle name="40% - Accent3 4 3 2 2 8 2" xfId="38678"/>
    <cellStyle name="40% - Accent3 4 3 2 2 9" xfId="38679"/>
    <cellStyle name="40% - Accent3 4 3 2 2_SCH J-3" xfId="4050"/>
    <cellStyle name="40% - Accent3 4 3 2 3" xfId="4051"/>
    <cellStyle name="40% - Accent3 4 3 2 3 2" xfId="38680"/>
    <cellStyle name="40% - Accent3 4 3 2 3 2 2" xfId="38681"/>
    <cellStyle name="40% - Accent3 4 3 2 3 2 2 2" xfId="38682"/>
    <cellStyle name="40% - Accent3 4 3 2 3 2 2 3" xfId="38683"/>
    <cellStyle name="40% - Accent3 4 3 2 3 2 3" xfId="38684"/>
    <cellStyle name="40% - Accent3 4 3 2 3 2 3 2" xfId="38685"/>
    <cellStyle name="40% - Accent3 4 3 2 3 2 3 3" xfId="38686"/>
    <cellStyle name="40% - Accent3 4 3 2 3 2 4" xfId="38687"/>
    <cellStyle name="40% - Accent3 4 3 2 3 2 4 2" xfId="38688"/>
    <cellStyle name="40% - Accent3 4 3 2 3 2 5" xfId="38689"/>
    <cellStyle name="40% - Accent3 4 3 2 3 2 6" xfId="38690"/>
    <cellStyle name="40% - Accent3 4 3 2 3 3" xfId="38691"/>
    <cellStyle name="40% - Accent3 4 3 2 3 3 2" xfId="38692"/>
    <cellStyle name="40% - Accent3 4 3 2 3 3 2 2" xfId="38693"/>
    <cellStyle name="40% - Accent3 4 3 2 3 3 2 3" xfId="38694"/>
    <cellStyle name="40% - Accent3 4 3 2 3 3 3" xfId="38695"/>
    <cellStyle name="40% - Accent3 4 3 2 3 3 3 2" xfId="38696"/>
    <cellStyle name="40% - Accent3 4 3 2 3 3 3 3" xfId="38697"/>
    <cellStyle name="40% - Accent3 4 3 2 3 3 4" xfId="38698"/>
    <cellStyle name="40% - Accent3 4 3 2 3 3 4 2" xfId="38699"/>
    <cellStyle name="40% - Accent3 4 3 2 3 3 5" xfId="38700"/>
    <cellStyle name="40% - Accent3 4 3 2 3 3 6" xfId="38701"/>
    <cellStyle name="40% - Accent3 4 3 2 3 4" xfId="38702"/>
    <cellStyle name="40% - Accent3 4 3 2 3 4 2" xfId="38703"/>
    <cellStyle name="40% - Accent3 4 3 2 3 4 2 2" xfId="38704"/>
    <cellStyle name="40% - Accent3 4 3 2 3 4 2 3" xfId="38705"/>
    <cellStyle name="40% - Accent3 4 3 2 3 4 3" xfId="38706"/>
    <cellStyle name="40% - Accent3 4 3 2 3 4 3 2" xfId="38707"/>
    <cellStyle name="40% - Accent3 4 3 2 3 4 4" xfId="38708"/>
    <cellStyle name="40% - Accent3 4 3 2 3 4 5" xfId="38709"/>
    <cellStyle name="40% - Accent3 4 3 2 3 5" xfId="38710"/>
    <cellStyle name="40% - Accent3 4 3 2 3 5 2" xfId="38711"/>
    <cellStyle name="40% - Accent3 4 3 2 3 5 3" xfId="38712"/>
    <cellStyle name="40% - Accent3 4 3 2 3 6" xfId="38713"/>
    <cellStyle name="40% - Accent3 4 3 2 3 6 2" xfId="38714"/>
    <cellStyle name="40% - Accent3 4 3 2 3 6 3" xfId="38715"/>
    <cellStyle name="40% - Accent3 4 3 2 3 7" xfId="38716"/>
    <cellStyle name="40% - Accent3 4 3 2 3 7 2" xfId="38717"/>
    <cellStyle name="40% - Accent3 4 3 2 3 8" xfId="38718"/>
    <cellStyle name="40% - Accent3 4 3 2 3 9" xfId="38719"/>
    <cellStyle name="40% - Accent3 4 3 2 4" xfId="38720"/>
    <cellStyle name="40% - Accent3 4 3 2 4 2" xfId="38721"/>
    <cellStyle name="40% - Accent3 4 3 2 4 2 2" xfId="38722"/>
    <cellStyle name="40% - Accent3 4 3 2 4 2 2 2" xfId="38723"/>
    <cellStyle name="40% - Accent3 4 3 2 4 2 2 3" xfId="38724"/>
    <cellStyle name="40% - Accent3 4 3 2 4 2 3" xfId="38725"/>
    <cellStyle name="40% - Accent3 4 3 2 4 2 3 2" xfId="38726"/>
    <cellStyle name="40% - Accent3 4 3 2 4 2 3 3" xfId="38727"/>
    <cellStyle name="40% - Accent3 4 3 2 4 2 4" xfId="38728"/>
    <cellStyle name="40% - Accent3 4 3 2 4 2 4 2" xfId="38729"/>
    <cellStyle name="40% - Accent3 4 3 2 4 2 5" xfId="38730"/>
    <cellStyle name="40% - Accent3 4 3 2 4 2 6" xfId="38731"/>
    <cellStyle name="40% - Accent3 4 3 2 4 3" xfId="38732"/>
    <cellStyle name="40% - Accent3 4 3 2 4 3 2" xfId="38733"/>
    <cellStyle name="40% - Accent3 4 3 2 4 3 2 2" xfId="38734"/>
    <cellStyle name="40% - Accent3 4 3 2 4 3 2 3" xfId="38735"/>
    <cellStyle name="40% - Accent3 4 3 2 4 3 3" xfId="38736"/>
    <cellStyle name="40% - Accent3 4 3 2 4 3 3 2" xfId="38737"/>
    <cellStyle name="40% - Accent3 4 3 2 4 3 3 3" xfId="38738"/>
    <cellStyle name="40% - Accent3 4 3 2 4 3 4" xfId="38739"/>
    <cellStyle name="40% - Accent3 4 3 2 4 3 4 2" xfId="38740"/>
    <cellStyle name="40% - Accent3 4 3 2 4 3 5" xfId="38741"/>
    <cellStyle name="40% - Accent3 4 3 2 4 3 6" xfId="38742"/>
    <cellStyle name="40% - Accent3 4 3 2 4 4" xfId="38743"/>
    <cellStyle name="40% - Accent3 4 3 2 4 4 2" xfId="38744"/>
    <cellStyle name="40% - Accent3 4 3 2 4 4 2 2" xfId="38745"/>
    <cellStyle name="40% - Accent3 4 3 2 4 4 2 3" xfId="38746"/>
    <cellStyle name="40% - Accent3 4 3 2 4 4 3" xfId="38747"/>
    <cellStyle name="40% - Accent3 4 3 2 4 4 3 2" xfId="38748"/>
    <cellStyle name="40% - Accent3 4 3 2 4 4 4" xfId="38749"/>
    <cellStyle name="40% - Accent3 4 3 2 4 4 5" xfId="38750"/>
    <cellStyle name="40% - Accent3 4 3 2 4 5" xfId="38751"/>
    <cellStyle name="40% - Accent3 4 3 2 4 5 2" xfId="38752"/>
    <cellStyle name="40% - Accent3 4 3 2 4 5 3" xfId="38753"/>
    <cellStyle name="40% - Accent3 4 3 2 4 6" xfId="38754"/>
    <cellStyle name="40% - Accent3 4 3 2 4 6 2" xfId="38755"/>
    <cellStyle name="40% - Accent3 4 3 2 4 6 3" xfId="38756"/>
    <cellStyle name="40% - Accent3 4 3 2 4 7" xfId="38757"/>
    <cellStyle name="40% - Accent3 4 3 2 4 7 2" xfId="38758"/>
    <cellStyle name="40% - Accent3 4 3 2 4 8" xfId="38759"/>
    <cellStyle name="40% - Accent3 4 3 2 4 9" xfId="38760"/>
    <cellStyle name="40% - Accent3 4 3 2 5" xfId="38761"/>
    <cellStyle name="40% - Accent3 4 3 2 5 2" xfId="38762"/>
    <cellStyle name="40% - Accent3 4 3 2 5 2 2" xfId="38763"/>
    <cellStyle name="40% - Accent3 4 3 2 5 2 3" xfId="38764"/>
    <cellStyle name="40% - Accent3 4 3 2 5 3" xfId="38765"/>
    <cellStyle name="40% - Accent3 4 3 2 5 3 2" xfId="38766"/>
    <cellStyle name="40% - Accent3 4 3 2 5 3 3" xfId="38767"/>
    <cellStyle name="40% - Accent3 4 3 2 5 4" xfId="38768"/>
    <cellStyle name="40% - Accent3 4 3 2 5 4 2" xfId="38769"/>
    <cellStyle name="40% - Accent3 4 3 2 5 5" xfId="38770"/>
    <cellStyle name="40% - Accent3 4 3 2 5 6" xfId="38771"/>
    <cellStyle name="40% - Accent3 4 3 2 6" xfId="38772"/>
    <cellStyle name="40% - Accent3 4 3 2 6 2" xfId="38773"/>
    <cellStyle name="40% - Accent3 4 3 2 6 2 2" xfId="38774"/>
    <cellStyle name="40% - Accent3 4 3 2 6 2 3" xfId="38775"/>
    <cellStyle name="40% - Accent3 4 3 2 6 3" xfId="38776"/>
    <cellStyle name="40% - Accent3 4 3 2 6 3 2" xfId="38777"/>
    <cellStyle name="40% - Accent3 4 3 2 6 3 3" xfId="38778"/>
    <cellStyle name="40% - Accent3 4 3 2 6 4" xfId="38779"/>
    <cellStyle name="40% - Accent3 4 3 2 6 4 2" xfId="38780"/>
    <cellStyle name="40% - Accent3 4 3 2 6 5" xfId="38781"/>
    <cellStyle name="40% - Accent3 4 3 2 6 6" xfId="38782"/>
    <cellStyle name="40% - Accent3 4 3 2 7" xfId="38783"/>
    <cellStyle name="40% - Accent3 4 3 2 7 2" xfId="38784"/>
    <cellStyle name="40% - Accent3 4 3 2 7 2 2" xfId="38785"/>
    <cellStyle name="40% - Accent3 4 3 2 7 2 3" xfId="38786"/>
    <cellStyle name="40% - Accent3 4 3 2 7 3" xfId="38787"/>
    <cellStyle name="40% - Accent3 4 3 2 7 3 2" xfId="38788"/>
    <cellStyle name="40% - Accent3 4 3 2 7 4" xfId="38789"/>
    <cellStyle name="40% - Accent3 4 3 2 7 5" xfId="38790"/>
    <cellStyle name="40% - Accent3 4 3 2 8" xfId="38791"/>
    <cellStyle name="40% - Accent3 4 3 2 8 2" xfId="38792"/>
    <cellStyle name="40% - Accent3 4 3 2 8 3" xfId="38793"/>
    <cellStyle name="40% - Accent3 4 3 2 9" xfId="38794"/>
    <cellStyle name="40% - Accent3 4 3 2 9 2" xfId="38795"/>
    <cellStyle name="40% - Accent3 4 3 2 9 3" xfId="38796"/>
    <cellStyle name="40% - Accent3 4 3 2_SCH J-3" xfId="4052"/>
    <cellStyle name="40% - Accent3 4 3 3" xfId="4053"/>
    <cellStyle name="40% - Accent3 4 3 3 10" xfId="38797"/>
    <cellStyle name="40% - Accent3 4 3 3 2" xfId="4054"/>
    <cellStyle name="40% - Accent3 4 3 3 2 2" xfId="38798"/>
    <cellStyle name="40% - Accent3 4 3 3 2 2 2" xfId="38799"/>
    <cellStyle name="40% - Accent3 4 3 3 2 2 2 2" xfId="38800"/>
    <cellStyle name="40% - Accent3 4 3 3 2 2 2 3" xfId="38801"/>
    <cellStyle name="40% - Accent3 4 3 3 2 2 3" xfId="38802"/>
    <cellStyle name="40% - Accent3 4 3 3 2 2 3 2" xfId="38803"/>
    <cellStyle name="40% - Accent3 4 3 3 2 2 3 3" xfId="38804"/>
    <cellStyle name="40% - Accent3 4 3 3 2 2 4" xfId="38805"/>
    <cellStyle name="40% - Accent3 4 3 3 2 2 4 2" xfId="38806"/>
    <cellStyle name="40% - Accent3 4 3 3 2 2 5" xfId="38807"/>
    <cellStyle name="40% - Accent3 4 3 3 2 2 6" xfId="38808"/>
    <cellStyle name="40% - Accent3 4 3 3 2 3" xfId="38809"/>
    <cellStyle name="40% - Accent3 4 3 3 2 3 2" xfId="38810"/>
    <cellStyle name="40% - Accent3 4 3 3 2 3 2 2" xfId="38811"/>
    <cellStyle name="40% - Accent3 4 3 3 2 3 2 3" xfId="38812"/>
    <cellStyle name="40% - Accent3 4 3 3 2 3 3" xfId="38813"/>
    <cellStyle name="40% - Accent3 4 3 3 2 3 3 2" xfId="38814"/>
    <cellStyle name="40% - Accent3 4 3 3 2 3 3 3" xfId="38815"/>
    <cellStyle name="40% - Accent3 4 3 3 2 3 4" xfId="38816"/>
    <cellStyle name="40% - Accent3 4 3 3 2 3 4 2" xfId="38817"/>
    <cellStyle name="40% - Accent3 4 3 3 2 3 5" xfId="38818"/>
    <cellStyle name="40% - Accent3 4 3 3 2 3 6" xfId="38819"/>
    <cellStyle name="40% - Accent3 4 3 3 2 4" xfId="38820"/>
    <cellStyle name="40% - Accent3 4 3 3 2 4 2" xfId="38821"/>
    <cellStyle name="40% - Accent3 4 3 3 2 4 2 2" xfId="38822"/>
    <cellStyle name="40% - Accent3 4 3 3 2 4 2 3" xfId="38823"/>
    <cellStyle name="40% - Accent3 4 3 3 2 4 3" xfId="38824"/>
    <cellStyle name="40% - Accent3 4 3 3 2 4 3 2" xfId="38825"/>
    <cellStyle name="40% - Accent3 4 3 3 2 4 4" xfId="38826"/>
    <cellStyle name="40% - Accent3 4 3 3 2 4 5" xfId="38827"/>
    <cellStyle name="40% - Accent3 4 3 3 2 5" xfId="38828"/>
    <cellStyle name="40% - Accent3 4 3 3 2 5 2" xfId="38829"/>
    <cellStyle name="40% - Accent3 4 3 3 2 5 3" xfId="38830"/>
    <cellStyle name="40% - Accent3 4 3 3 2 6" xfId="38831"/>
    <cellStyle name="40% - Accent3 4 3 3 2 6 2" xfId="38832"/>
    <cellStyle name="40% - Accent3 4 3 3 2 6 3" xfId="38833"/>
    <cellStyle name="40% - Accent3 4 3 3 2 7" xfId="38834"/>
    <cellStyle name="40% - Accent3 4 3 3 2 7 2" xfId="38835"/>
    <cellStyle name="40% - Accent3 4 3 3 2 8" xfId="38836"/>
    <cellStyle name="40% - Accent3 4 3 3 2 9" xfId="38837"/>
    <cellStyle name="40% - Accent3 4 3 3 3" xfId="38838"/>
    <cellStyle name="40% - Accent3 4 3 3 3 2" xfId="38839"/>
    <cellStyle name="40% - Accent3 4 3 3 3 2 2" xfId="38840"/>
    <cellStyle name="40% - Accent3 4 3 3 3 2 3" xfId="38841"/>
    <cellStyle name="40% - Accent3 4 3 3 3 3" xfId="38842"/>
    <cellStyle name="40% - Accent3 4 3 3 3 3 2" xfId="38843"/>
    <cellStyle name="40% - Accent3 4 3 3 3 3 3" xfId="38844"/>
    <cellStyle name="40% - Accent3 4 3 3 3 4" xfId="38845"/>
    <cellStyle name="40% - Accent3 4 3 3 3 4 2" xfId="38846"/>
    <cellStyle name="40% - Accent3 4 3 3 3 5" xfId="38847"/>
    <cellStyle name="40% - Accent3 4 3 3 3 6" xfId="38848"/>
    <cellStyle name="40% - Accent3 4 3 3 4" xfId="38849"/>
    <cellStyle name="40% - Accent3 4 3 3 4 2" xfId="38850"/>
    <cellStyle name="40% - Accent3 4 3 3 4 2 2" xfId="38851"/>
    <cellStyle name="40% - Accent3 4 3 3 4 2 3" xfId="38852"/>
    <cellStyle name="40% - Accent3 4 3 3 4 3" xfId="38853"/>
    <cellStyle name="40% - Accent3 4 3 3 4 3 2" xfId="38854"/>
    <cellStyle name="40% - Accent3 4 3 3 4 3 3" xfId="38855"/>
    <cellStyle name="40% - Accent3 4 3 3 4 4" xfId="38856"/>
    <cellStyle name="40% - Accent3 4 3 3 4 4 2" xfId="38857"/>
    <cellStyle name="40% - Accent3 4 3 3 4 5" xfId="38858"/>
    <cellStyle name="40% - Accent3 4 3 3 4 6" xfId="38859"/>
    <cellStyle name="40% - Accent3 4 3 3 5" xfId="38860"/>
    <cellStyle name="40% - Accent3 4 3 3 5 2" xfId="38861"/>
    <cellStyle name="40% - Accent3 4 3 3 5 2 2" xfId="38862"/>
    <cellStyle name="40% - Accent3 4 3 3 5 2 3" xfId="38863"/>
    <cellStyle name="40% - Accent3 4 3 3 5 3" xfId="38864"/>
    <cellStyle name="40% - Accent3 4 3 3 5 3 2" xfId="38865"/>
    <cellStyle name="40% - Accent3 4 3 3 5 4" xfId="38866"/>
    <cellStyle name="40% - Accent3 4 3 3 5 5" xfId="38867"/>
    <cellStyle name="40% - Accent3 4 3 3 6" xfId="38868"/>
    <cellStyle name="40% - Accent3 4 3 3 6 2" xfId="38869"/>
    <cellStyle name="40% - Accent3 4 3 3 6 3" xfId="38870"/>
    <cellStyle name="40% - Accent3 4 3 3 7" xfId="38871"/>
    <cellStyle name="40% - Accent3 4 3 3 7 2" xfId="38872"/>
    <cellStyle name="40% - Accent3 4 3 3 7 3" xfId="38873"/>
    <cellStyle name="40% - Accent3 4 3 3 8" xfId="38874"/>
    <cellStyle name="40% - Accent3 4 3 3 8 2" xfId="38875"/>
    <cellStyle name="40% - Accent3 4 3 3 9" xfId="38876"/>
    <cellStyle name="40% - Accent3 4 3 3_SCH J-3" xfId="4055"/>
    <cellStyle name="40% - Accent3 4 3 4" xfId="4056"/>
    <cellStyle name="40% - Accent3 4 3 4 2" xfId="38877"/>
    <cellStyle name="40% - Accent3 4 3 4 2 2" xfId="38878"/>
    <cellStyle name="40% - Accent3 4 3 4 2 2 2" xfId="38879"/>
    <cellStyle name="40% - Accent3 4 3 4 2 2 3" xfId="38880"/>
    <cellStyle name="40% - Accent3 4 3 4 2 3" xfId="38881"/>
    <cellStyle name="40% - Accent3 4 3 4 2 3 2" xfId="38882"/>
    <cellStyle name="40% - Accent3 4 3 4 2 3 3" xfId="38883"/>
    <cellStyle name="40% - Accent3 4 3 4 2 4" xfId="38884"/>
    <cellStyle name="40% - Accent3 4 3 4 2 4 2" xfId="38885"/>
    <cellStyle name="40% - Accent3 4 3 4 2 5" xfId="38886"/>
    <cellStyle name="40% - Accent3 4 3 4 2 6" xfId="38887"/>
    <cellStyle name="40% - Accent3 4 3 4 3" xfId="38888"/>
    <cellStyle name="40% - Accent3 4 3 4 3 2" xfId="38889"/>
    <cellStyle name="40% - Accent3 4 3 4 3 2 2" xfId="38890"/>
    <cellStyle name="40% - Accent3 4 3 4 3 2 3" xfId="38891"/>
    <cellStyle name="40% - Accent3 4 3 4 3 3" xfId="38892"/>
    <cellStyle name="40% - Accent3 4 3 4 3 3 2" xfId="38893"/>
    <cellStyle name="40% - Accent3 4 3 4 3 3 3" xfId="38894"/>
    <cellStyle name="40% - Accent3 4 3 4 3 4" xfId="38895"/>
    <cellStyle name="40% - Accent3 4 3 4 3 4 2" xfId="38896"/>
    <cellStyle name="40% - Accent3 4 3 4 3 5" xfId="38897"/>
    <cellStyle name="40% - Accent3 4 3 4 3 6" xfId="38898"/>
    <cellStyle name="40% - Accent3 4 3 4 4" xfId="38899"/>
    <cellStyle name="40% - Accent3 4 3 4 4 2" xfId="38900"/>
    <cellStyle name="40% - Accent3 4 3 4 4 2 2" xfId="38901"/>
    <cellStyle name="40% - Accent3 4 3 4 4 2 3" xfId="38902"/>
    <cellStyle name="40% - Accent3 4 3 4 4 3" xfId="38903"/>
    <cellStyle name="40% - Accent3 4 3 4 4 3 2" xfId="38904"/>
    <cellStyle name="40% - Accent3 4 3 4 4 4" xfId="38905"/>
    <cellStyle name="40% - Accent3 4 3 4 4 5" xfId="38906"/>
    <cellStyle name="40% - Accent3 4 3 4 5" xfId="38907"/>
    <cellStyle name="40% - Accent3 4 3 4 5 2" xfId="38908"/>
    <cellStyle name="40% - Accent3 4 3 4 5 3" xfId="38909"/>
    <cellStyle name="40% - Accent3 4 3 4 6" xfId="38910"/>
    <cellStyle name="40% - Accent3 4 3 4 6 2" xfId="38911"/>
    <cellStyle name="40% - Accent3 4 3 4 6 3" xfId="38912"/>
    <cellStyle name="40% - Accent3 4 3 4 7" xfId="38913"/>
    <cellStyle name="40% - Accent3 4 3 4 7 2" xfId="38914"/>
    <cellStyle name="40% - Accent3 4 3 4 8" xfId="38915"/>
    <cellStyle name="40% - Accent3 4 3 4 9" xfId="38916"/>
    <cellStyle name="40% - Accent3 4 3 5" xfId="4057"/>
    <cellStyle name="40% - Accent3 4 3 5 2" xfId="38917"/>
    <cellStyle name="40% - Accent3 4 3 5 2 2" xfId="38918"/>
    <cellStyle name="40% - Accent3 4 3 5 2 2 2" xfId="38919"/>
    <cellStyle name="40% - Accent3 4 3 5 2 2 3" xfId="38920"/>
    <cellStyle name="40% - Accent3 4 3 5 2 3" xfId="38921"/>
    <cellStyle name="40% - Accent3 4 3 5 2 3 2" xfId="38922"/>
    <cellStyle name="40% - Accent3 4 3 5 2 3 3" xfId="38923"/>
    <cellStyle name="40% - Accent3 4 3 5 2 4" xfId="38924"/>
    <cellStyle name="40% - Accent3 4 3 5 2 4 2" xfId="38925"/>
    <cellStyle name="40% - Accent3 4 3 5 2 5" xfId="38926"/>
    <cellStyle name="40% - Accent3 4 3 5 2 6" xfId="38927"/>
    <cellStyle name="40% - Accent3 4 3 5 3" xfId="38928"/>
    <cellStyle name="40% - Accent3 4 3 5 3 2" xfId="38929"/>
    <cellStyle name="40% - Accent3 4 3 5 3 2 2" xfId="38930"/>
    <cellStyle name="40% - Accent3 4 3 5 3 2 3" xfId="38931"/>
    <cellStyle name="40% - Accent3 4 3 5 3 3" xfId="38932"/>
    <cellStyle name="40% - Accent3 4 3 5 3 3 2" xfId="38933"/>
    <cellStyle name="40% - Accent3 4 3 5 3 3 3" xfId="38934"/>
    <cellStyle name="40% - Accent3 4 3 5 3 4" xfId="38935"/>
    <cellStyle name="40% - Accent3 4 3 5 3 4 2" xfId="38936"/>
    <cellStyle name="40% - Accent3 4 3 5 3 5" xfId="38937"/>
    <cellStyle name="40% - Accent3 4 3 5 3 6" xfId="38938"/>
    <cellStyle name="40% - Accent3 4 3 5 4" xfId="38939"/>
    <cellStyle name="40% - Accent3 4 3 5 4 2" xfId="38940"/>
    <cellStyle name="40% - Accent3 4 3 5 4 2 2" xfId="38941"/>
    <cellStyle name="40% - Accent3 4 3 5 4 2 3" xfId="38942"/>
    <cellStyle name="40% - Accent3 4 3 5 4 3" xfId="38943"/>
    <cellStyle name="40% - Accent3 4 3 5 4 3 2" xfId="38944"/>
    <cellStyle name="40% - Accent3 4 3 5 4 4" xfId="38945"/>
    <cellStyle name="40% - Accent3 4 3 5 4 5" xfId="38946"/>
    <cellStyle name="40% - Accent3 4 3 5 5" xfId="38947"/>
    <cellStyle name="40% - Accent3 4 3 5 5 2" xfId="38948"/>
    <cellStyle name="40% - Accent3 4 3 5 5 3" xfId="38949"/>
    <cellStyle name="40% - Accent3 4 3 5 6" xfId="38950"/>
    <cellStyle name="40% - Accent3 4 3 5 6 2" xfId="38951"/>
    <cellStyle name="40% - Accent3 4 3 5 6 3" xfId="38952"/>
    <cellStyle name="40% - Accent3 4 3 5 7" xfId="38953"/>
    <cellStyle name="40% - Accent3 4 3 5 7 2" xfId="38954"/>
    <cellStyle name="40% - Accent3 4 3 5 8" xfId="38955"/>
    <cellStyle name="40% - Accent3 4 3 5 9" xfId="38956"/>
    <cellStyle name="40% - Accent3 4 3 6" xfId="38957"/>
    <cellStyle name="40% - Accent3 4 3 6 2" xfId="38958"/>
    <cellStyle name="40% - Accent3 4 3 6 2 2" xfId="38959"/>
    <cellStyle name="40% - Accent3 4 3 6 2 3" xfId="38960"/>
    <cellStyle name="40% - Accent3 4 3 6 3" xfId="38961"/>
    <cellStyle name="40% - Accent3 4 3 6 3 2" xfId="38962"/>
    <cellStyle name="40% - Accent3 4 3 6 3 3" xfId="38963"/>
    <cellStyle name="40% - Accent3 4 3 6 4" xfId="38964"/>
    <cellStyle name="40% - Accent3 4 3 6 4 2" xfId="38965"/>
    <cellStyle name="40% - Accent3 4 3 6 5" xfId="38966"/>
    <cellStyle name="40% - Accent3 4 3 6 6" xfId="38967"/>
    <cellStyle name="40% - Accent3 4 3 7" xfId="38968"/>
    <cellStyle name="40% - Accent3 4 3 7 2" xfId="38969"/>
    <cellStyle name="40% - Accent3 4 3 7 2 2" xfId="38970"/>
    <cellStyle name="40% - Accent3 4 3 7 2 3" xfId="38971"/>
    <cellStyle name="40% - Accent3 4 3 7 3" xfId="38972"/>
    <cellStyle name="40% - Accent3 4 3 7 3 2" xfId="38973"/>
    <cellStyle name="40% - Accent3 4 3 7 3 3" xfId="38974"/>
    <cellStyle name="40% - Accent3 4 3 7 4" xfId="38975"/>
    <cellStyle name="40% - Accent3 4 3 7 4 2" xfId="38976"/>
    <cellStyle name="40% - Accent3 4 3 7 5" xfId="38977"/>
    <cellStyle name="40% - Accent3 4 3 7 6" xfId="38978"/>
    <cellStyle name="40% - Accent3 4 3 8" xfId="38979"/>
    <cellStyle name="40% - Accent3 4 3 8 2" xfId="38980"/>
    <cellStyle name="40% - Accent3 4 3 8 2 2" xfId="38981"/>
    <cellStyle name="40% - Accent3 4 3 8 2 3" xfId="38982"/>
    <cellStyle name="40% - Accent3 4 3 8 3" xfId="38983"/>
    <cellStyle name="40% - Accent3 4 3 8 3 2" xfId="38984"/>
    <cellStyle name="40% - Accent3 4 3 8 4" xfId="38985"/>
    <cellStyle name="40% - Accent3 4 3 8 5" xfId="38986"/>
    <cellStyle name="40% - Accent3 4 3 9" xfId="38987"/>
    <cellStyle name="40% - Accent3 4 3 9 2" xfId="38988"/>
    <cellStyle name="40% - Accent3 4 3 9 3" xfId="38989"/>
    <cellStyle name="40% - Accent3 4 3_SCH J-3" xfId="4058"/>
    <cellStyle name="40% - Accent3 4 4" xfId="4059"/>
    <cellStyle name="40% - Accent3 4 4 10" xfId="38990"/>
    <cellStyle name="40% - Accent3 4 4 10 2" xfId="38991"/>
    <cellStyle name="40% - Accent3 4 4 11" xfId="38992"/>
    <cellStyle name="40% - Accent3 4 4 12" xfId="38993"/>
    <cellStyle name="40% - Accent3 4 4 2" xfId="4060"/>
    <cellStyle name="40% - Accent3 4 4 2 10" xfId="38994"/>
    <cellStyle name="40% - Accent3 4 4 2 2" xfId="4061"/>
    <cellStyle name="40% - Accent3 4 4 2 2 2" xfId="38995"/>
    <cellStyle name="40% - Accent3 4 4 2 2 2 2" xfId="38996"/>
    <cellStyle name="40% - Accent3 4 4 2 2 2 2 2" xfId="38997"/>
    <cellStyle name="40% - Accent3 4 4 2 2 2 2 3" xfId="38998"/>
    <cellStyle name="40% - Accent3 4 4 2 2 2 3" xfId="38999"/>
    <cellStyle name="40% - Accent3 4 4 2 2 2 3 2" xfId="39000"/>
    <cellStyle name="40% - Accent3 4 4 2 2 2 3 3" xfId="39001"/>
    <cellStyle name="40% - Accent3 4 4 2 2 2 4" xfId="39002"/>
    <cellStyle name="40% - Accent3 4 4 2 2 2 4 2" xfId="39003"/>
    <cellStyle name="40% - Accent3 4 4 2 2 2 5" xfId="39004"/>
    <cellStyle name="40% - Accent3 4 4 2 2 2 6" xfId="39005"/>
    <cellStyle name="40% - Accent3 4 4 2 2 3" xfId="39006"/>
    <cellStyle name="40% - Accent3 4 4 2 2 3 2" xfId="39007"/>
    <cellStyle name="40% - Accent3 4 4 2 2 3 2 2" xfId="39008"/>
    <cellStyle name="40% - Accent3 4 4 2 2 3 2 3" xfId="39009"/>
    <cellStyle name="40% - Accent3 4 4 2 2 3 3" xfId="39010"/>
    <cellStyle name="40% - Accent3 4 4 2 2 3 3 2" xfId="39011"/>
    <cellStyle name="40% - Accent3 4 4 2 2 3 3 3" xfId="39012"/>
    <cellStyle name="40% - Accent3 4 4 2 2 3 4" xfId="39013"/>
    <cellStyle name="40% - Accent3 4 4 2 2 3 4 2" xfId="39014"/>
    <cellStyle name="40% - Accent3 4 4 2 2 3 5" xfId="39015"/>
    <cellStyle name="40% - Accent3 4 4 2 2 3 6" xfId="39016"/>
    <cellStyle name="40% - Accent3 4 4 2 2 4" xfId="39017"/>
    <cellStyle name="40% - Accent3 4 4 2 2 4 2" xfId="39018"/>
    <cellStyle name="40% - Accent3 4 4 2 2 4 2 2" xfId="39019"/>
    <cellStyle name="40% - Accent3 4 4 2 2 4 2 3" xfId="39020"/>
    <cellStyle name="40% - Accent3 4 4 2 2 4 3" xfId="39021"/>
    <cellStyle name="40% - Accent3 4 4 2 2 4 3 2" xfId="39022"/>
    <cellStyle name="40% - Accent3 4 4 2 2 4 4" xfId="39023"/>
    <cellStyle name="40% - Accent3 4 4 2 2 4 5" xfId="39024"/>
    <cellStyle name="40% - Accent3 4 4 2 2 5" xfId="39025"/>
    <cellStyle name="40% - Accent3 4 4 2 2 5 2" xfId="39026"/>
    <cellStyle name="40% - Accent3 4 4 2 2 5 3" xfId="39027"/>
    <cellStyle name="40% - Accent3 4 4 2 2 6" xfId="39028"/>
    <cellStyle name="40% - Accent3 4 4 2 2 6 2" xfId="39029"/>
    <cellStyle name="40% - Accent3 4 4 2 2 6 3" xfId="39030"/>
    <cellStyle name="40% - Accent3 4 4 2 2 7" xfId="39031"/>
    <cellStyle name="40% - Accent3 4 4 2 2 7 2" xfId="39032"/>
    <cellStyle name="40% - Accent3 4 4 2 2 8" xfId="39033"/>
    <cellStyle name="40% - Accent3 4 4 2 2 9" xfId="39034"/>
    <cellStyle name="40% - Accent3 4 4 2 3" xfId="39035"/>
    <cellStyle name="40% - Accent3 4 4 2 3 2" xfId="39036"/>
    <cellStyle name="40% - Accent3 4 4 2 3 2 2" xfId="39037"/>
    <cellStyle name="40% - Accent3 4 4 2 3 2 3" xfId="39038"/>
    <cellStyle name="40% - Accent3 4 4 2 3 3" xfId="39039"/>
    <cellStyle name="40% - Accent3 4 4 2 3 3 2" xfId="39040"/>
    <cellStyle name="40% - Accent3 4 4 2 3 3 3" xfId="39041"/>
    <cellStyle name="40% - Accent3 4 4 2 3 4" xfId="39042"/>
    <cellStyle name="40% - Accent3 4 4 2 3 4 2" xfId="39043"/>
    <cellStyle name="40% - Accent3 4 4 2 3 5" xfId="39044"/>
    <cellStyle name="40% - Accent3 4 4 2 3 6" xfId="39045"/>
    <cellStyle name="40% - Accent3 4 4 2 4" xfId="39046"/>
    <cellStyle name="40% - Accent3 4 4 2 4 2" xfId="39047"/>
    <cellStyle name="40% - Accent3 4 4 2 4 2 2" xfId="39048"/>
    <cellStyle name="40% - Accent3 4 4 2 4 2 3" xfId="39049"/>
    <cellStyle name="40% - Accent3 4 4 2 4 3" xfId="39050"/>
    <cellStyle name="40% - Accent3 4 4 2 4 3 2" xfId="39051"/>
    <cellStyle name="40% - Accent3 4 4 2 4 3 3" xfId="39052"/>
    <cellStyle name="40% - Accent3 4 4 2 4 4" xfId="39053"/>
    <cellStyle name="40% - Accent3 4 4 2 4 4 2" xfId="39054"/>
    <cellStyle name="40% - Accent3 4 4 2 4 5" xfId="39055"/>
    <cellStyle name="40% - Accent3 4 4 2 4 6" xfId="39056"/>
    <cellStyle name="40% - Accent3 4 4 2 5" xfId="39057"/>
    <cellStyle name="40% - Accent3 4 4 2 5 2" xfId="39058"/>
    <cellStyle name="40% - Accent3 4 4 2 5 2 2" xfId="39059"/>
    <cellStyle name="40% - Accent3 4 4 2 5 2 3" xfId="39060"/>
    <cellStyle name="40% - Accent3 4 4 2 5 3" xfId="39061"/>
    <cellStyle name="40% - Accent3 4 4 2 5 3 2" xfId="39062"/>
    <cellStyle name="40% - Accent3 4 4 2 5 4" xfId="39063"/>
    <cellStyle name="40% - Accent3 4 4 2 5 5" xfId="39064"/>
    <cellStyle name="40% - Accent3 4 4 2 6" xfId="39065"/>
    <cellStyle name="40% - Accent3 4 4 2 6 2" xfId="39066"/>
    <cellStyle name="40% - Accent3 4 4 2 6 3" xfId="39067"/>
    <cellStyle name="40% - Accent3 4 4 2 7" xfId="39068"/>
    <cellStyle name="40% - Accent3 4 4 2 7 2" xfId="39069"/>
    <cellStyle name="40% - Accent3 4 4 2 7 3" xfId="39070"/>
    <cellStyle name="40% - Accent3 4 4 2 8" xfId="39071"/>
    <cellStyle name="40% - Accent3 4 4 2 8 2" xfId="39072"/>
    <cellStyle name="40% - Accent3 4 4 2 9" xfId="39073"/>
    <cellStyle name="40% - Accent3 4 4 2_SCH J-3" xfId="4062"/>
    <cellStyle name="40% - Accent3 4 4 3" xfId="4063"/>
    <cellStyle name="40% - Accent3 4 4 3 2" xfId="39074"/>
    <cellStyle name="40% - Accent3 4 4 3 2 2" xfId="39075"/>
    <cellStyle name="40% - Accent3 4 4 3 2 2 2" xfId="39076"/>
    <cellStyle name="40% - Accent3 4 4 3 2 2 3" xfId="39077"/>
    <cellStyle name="40% - Accent3 4 4 3 2 3" xfId="39078"/>
    <cellStyle name="40% - Accent3 4 4 3 2 3 2" xfId="39079"/>
    <cellStyle name="40% - Accent3 4 4 3 2 3 3" xfId="39080"/>
    <cellStyle name="40% - Accent3 4 4 3 2 4" xfId="39081"/>
    <cellStyle name="40% - Accent3 4 4 3 2 4 2" xfId="39082"/>
    <cellStyle name="40% - Accent3 4 4 3 2 5" xfId="39083"/>
    <cellStyle name="40% - Accent3 4 4 3 2 6" xfId="39084"/>
    <cellStyle name="40% - Accent3 4 4 3 3" xfId="39085"/>
    <cellStyle name="40% - Accent3 4 4 3 3 2" xfId="39086"/>
    <cellStyle name="40% - Accent3 4 4 3 3 2 2" xfId="39087"/>
    <cellStyle name="40% - Accent3 4 4 3 3 2 3" xfId="39088"/>
    <cellStyle name="40% - Accent3 4 4 3 3 3" xfId="39089"/>
    <cellStyle name="40% - Accent3 4 4 3 3 3 2" xfId="39090"/>
    <cellStyle name="40% - Accent3 4 4 3 3 3 3" xfId="39091"/>
    <cellStyle name="40% - Accent3 4 4 3 3 4" xfId="39092"/>
    <cellStyle name="40% - Accent3 4 4 3 3 4 2" xfId="39093"/>
    <cellStyle name="40% - Accent3 4 4 3 3 5" xfId="39094"/>
    <cellStyle name="40% - Accent3 4 4 3 3 6" xfId="39095"/>
    <cellStyle name="40% - Accent3 4 4 3 4" xfId="39096"/>
    <cellStyle name="40% - Accent3 4 4 3 4 2" xfId="39097"/>
    <cellStyle name="40% - Accent3 4 4 3 4 2 2" xfId="39098"/>
    <cellStyle name="40% - Accent3 4 4 3 4 2 3" xfId="39099"/>
    <cellStyle name="40% - Accent3 4 4 3 4 3" xfId="39100"/>
    <cellStyle name="40% - Accent3 4 4 3 4 3 2" xfId="39101"/>
    <cellStyle name="40% - Accent3 4 4 3 4 4" xfId="39102"/>
    <cellStyle name="40% - Accent3 4 4 3 4 5" xfId="39103"/>
    <cellStyle name="40% - Accent3 4 4 3 5" xfId="39104"/>
    <cellStyle name="40% - Accent3 4 4 3 5 2" xfId="39105"/>
    <cellStyle name="40% - Accent3 4 4 3 5 3" xfId="39106"/>
    <cellStyle name="40% - Accent3 4 4 3 6" xfId="39107"/>
    <cellStyle name="40% - Accent3 4 4 3 6 2" xfId="39108"/>
    <cellStyle name="40% - Accent3 4 4 3 6 3" xfId="39109"/>
    <cellStyle name="40% - Accent3 4 4 3 7" xfId="39110"/>
    <cellStyle name="40% - Accent3 4 4 3 7 2" xfId="39111"/>
    <cellStyle name="40% - Accent3 4 4 3 8" xfId="39112"/>
    <cellStyle name="40% - Accent3 4 4 3 9" xfId="39113"/>
    <cellStyle name="40% - Accent3 4 4 4" xfId="39114"/>
    <cellStyle name="40% - Accent3 4 4 4 2" xfId="39115"/>
    <cellStyle name="40% - Accent3 4 4 4 2 2" xfId="39116"/>
    <cellStyle name="40% - Accent3 4 4 4 2 2 2" xfId="39117"/>
    <cellStyle name="40% - Accent3 4 4 4 2 2 3" xfId="39118"/>
    <cellStyle name="40% - Accent3 4 4 4 2 3" xfId="39119"/>
    <cellStyle name="40% - Accent3 4 4 4 2 3 2" xfId="39120"/>
    <cellStyle name="40% - Accent3 4 4 4 2 3 3" xfId="39121"/>
    <cellStyle name="40% - Accent3 4 4 4 2 4" xfId="39122"/>
    <cellStyle name="40% - Accent3 4 4 4 2 4 2" xfId="39123"/>
    <cellStyle name="40% - Accent3 4 4 4 2 5" xfId="39124"/>
    <cellStyle name="40% - Accent3 4 4 4 2 6" xfId="39125"/>
    <cellStyle name="40% - Accent3 4 4 4 3" xfId="39126"/>
    <cellStyle name="40% - Accent3 4 4 4 3 2" xfId="39127"/>
    <cellStyle name="40% - Accent3 4 4 4 3 2 2" xfId="39128"/>
    <cellStyle name="40% - Accent3 4 4 4 3 2 3" xfId="39129"/>
    <cellStyle name="40% - Accent3 4 4 4 3 3" xfId="39130"/>
    <cellStyle name="40% - Accent3 4 4 4 3 3 2" xfId="39131"/>
    <cellStyle name="40% - Accent3 4 4 4 3 3 3" xfId="39132"/>
    <cellStyle name="40% - Accent3 4 4 4 3 4" xfId="39133"/>
    <cellStyle name="40% - Accent3 4 4 4 3 4 2" xfId="39134"/>
    <cellStyle name="40% - Accent3 4 4 4 3 5" xfId="39135"/>
    <cellStyle name="40% - Accent3 4 4 4 3 6" xfId="39136"/>
    <cellStyle name="40% - Accent3 4 4 4 4" xfId="39137"/>
    <cellStyle name="40% - Accent3 4 4 4 4 2" xfId="39138"/>
    <cellStyle name="40% - Accent3 4 4 4 4 2 2" xfId="39139"/>
    <cellStyle name="40% - Accent3 4 4 4 4 2 3" xfId="39140"/>
    <cellStyle name="40% - Accent3 4 4 4 4 3" xfId="39141"/>
    <cellStyle name="40% - Accent3 4 4 4 4 3 2" xfId="39142"/>
    <cellStyle name="40% - Accent3 4 4 4 4 4" xfId="39143"/>
    <cellStyle name="40% - Accent3 4 4 4 4 5" xfId="39144"/>
    <cellStyle name="40% - Accent3 4 4 4 5" xfId="39145"/>
    <cellStyle name="40% - Accent3 4 4 4 5 2" xfId="39146"/>
    <cellStyle name="40% - Accent3 4 4 4 5 3" xfId="39147"/>
    <cellStyle name="40% - Accent3 4 4 4 6" xfId="39148"/>
    <cellStyle name="40% - Accent3 4 4 4 6 2" xfId="39149"/>
    <cellStyle name="40% - Accent3 4 4 4 6 3" xfId="39150"/>
    <cellStyle name="40% - Accent3 4 4 4 7" xfId="39151"/>
    <cellStyle name="40% - Accent3 4 4 4 7 2" xfId="39152"/>
    <cellStyle name="40% - Accent3 4 4 4 8" xfId="39153"/>
    <cellStyle name="40% - Accent3 4 4 4 9" xfId="39154"/>
    <cellStyle name="40% - Accent3 4 4 5" xfId="39155"/>
    <cellStyle name="40% - Accent3 4 4 5 2" xfId="39156"/>
    <cellStyle name="40% - Accent3 4 4 5 2 2" xfId="39157"/>
    <cellStyle name="40% - Accent3 4 4 5 2 3" xfId="39158"/>
    <cellStyle name="40% - Accent3 4 4 5 3" xfId="39159"/>
    <cellStyle name="40% - Accent3 4 4 5 3 2" xfId="39160"/>
    <cellStyle name="40% - Accent3 4 4 5 3 3" xfId="39161"/>
    <cellStyle name="40% - Accent3 4 4 5 4" xfId="39162"/>
    <cellStyle name="40% - Accent3 4 4 5 4 2" xfId="39163"/>
    <cellStyle name="40% - Accent3 4 4 5 5" xfId="39164"/>
    <cellStyle name="40% - Accent3 4 4 5 6" xfId="39165"/>
    <cellStyle name="40% - Accent3 4 4 6" xfId="39166"/>
    <cellStyle name="40% - Accent3 4 4 6 2" xfId="39167"/>
    <cellStyle name="40% - Accent3 4 4 6 2 2" xfId="39168"/>
    <cellStyle name="40% - Accent3 4 4 6 2 3" xfId="39169"/>
    <cellStyle name="40% - Accent3 4 4 6 3" xfId="39170"/>
    <cellStyle name="40% - Accent3 4 4 6 3 2" xfId="39171"/>
    <cellStyle name="40% - Accent3 4 4 6 3 3" xfId="39172"/>
    <cellStyle name="40% - Accent3 4 4 6 4" xfId="39173"/>
    <cellStyle name="40% - Accent3 4 4 6 4 2" xfId="39174"/>
    <cellStyle name="40% - Accent3 4 4 6 5" xfId="39175"/>
    <cellStyle name="40% - Accent3 4 4 6 6" xfId="39176"/>
    <cellStyle name="40% - Accent3 4 4 7" xfId="39177"/>
    <cellStyle name="40% - Accent3 4 4 7 2" xfId="39178"/>
    <cellStyle name="40% - Accent3 4 4 7 2 2" xfId="39179"/>
    <cellStyle name="40% - Accent3 4 4 7 2 3" xfId="39180"/>
    <cellStyle name="40% - Accent3 4 4 7 3" xfId="39181"/>
    <cellStyle name="40% - Accent3 4 4 7 3 2" xfId="39182"/>
    <cellStyle name="40% - Accent3 4 4 7 4" xfId="39183"/>
    <cellStyle name="40% - Accent3 4 4 7 5" xfId="39184"/>
    <cellStyle name="40% - Accent3 4 4 8" xfId="39185"/>
    <cellStyle name="40% - Accent3 4 4 8 2" xfId="39186"/>
    <cellStyle name="40% - Accent3 4 4 8 3" xfId="39187"/>
    <cellStyle name="40% - Accent3 4 4 9" xfId="39188"/>
    <cellStyle name="40% - Accent3 4 4 9 2" xfId="39189"/>
    <cellStyle name="40% - Accent3 4 4 9 3" xfId="39190"/>
    <cellStyle name="40% - Accent3 4 4_SCH J-3" xfId="4064"/>
    <cellStyle name="40% - Accent3 4 5" xfId="4065"/>
    <cellStyle name="40% - Accent3 4 5 10" xfId="39191"/>
    <cellStyle name="40% - Accent3 4 5 2" xfId="4066"/>
    <cellStyle name="40% - Accent3 4 5 2 2" xfId="39192"/>
    <cellStyle name="40% - Accent3 4 5 2 2 2" xfId="39193"/>
    <cellStyle name="40% - Accent3 4 5 2 2 2 2" xfId="39194"/>
    <cellStyle name="40% - Accent3 4 5 2 2 2 3" xfId="39195"/>
    <cellStyle name="40% - Accent3 4 5 2 2 3" xfId="39196"/>
    <cellStyle name="40% - Accent3 4 5 2 2 3 2" xfId="39197"/>
    <cellStyle name="40% - Accent3 4 5 2 2 3 3" xfId="39198"/>
    <cellStyle name="40% - Accent3 4 5 2 2 4" xfId="39199"/>
    <cellStyle name="40% - Accent3 4 5 2 2 4 2" xfId="39200"/>
    <cellStyle name="40% - Accent3 4 5 2 2 5" xfId="39201"/>
    <cellStyle name="40% - Accent3 4 5 2 2 6" xfId="39202"/>
    <cellStyle name="40% - Accent3 4 5 2 3" xfId="39203"/>
    <cellStyle name="40% - Accent3 4 5 2 3 2" xfId="39204"/>
    <cellStyle name="40% - Accent3 4 5 2 3 2 2" xfId="39205"/>
    <cellStyle name="40% - Accent3 4 5 2 3 2 3" xfId="39206"/>
    <cellStyle name="40% - Accent3 4 5 2 3 3" xfId="39207"/>
    <cellStyle name="40% - Accent3 4 5 2 3 3 2" xfId="39208"/>
    <cellStyle name="40% - Accent3 4 5 2 3 3 3" xfId="39209"/>
    <cellStyle name="40% - Accent3 4 5 2 3 4" xfId="39210"/>
    <cellStyle name="40% - Accent3 4 5 2 3 4 2" xfId="39211"/>
    <cellStyle name="40% - Accent3 4 5 2 3 5" xfId="39212"/>
    <cellStyle name="40% - Accent3 4 5 2 3 6" xfId="39213"/>
    <cellStyle name="40% - Accent3 4 5 2 4" xfId="39214"/>
    <cellStyle name="40% - Accent3 4 5 2 4 2" xfId="39215"/>
    <cellStyle name="40% - Accent3 4 5 2 4 2 2" xfId="39216"/>
    <cellStyle name="40% - Accent3 4 5 2 4 2 3" xfId="39217"/>
    <cellStyle name="40% - Accent3 4 5 2 4 3" xfId="39218"/>
    <cellStyle name="40% - Accent3 4 5 2 4 3 2" xfId="39219"/>
    <cellStyle name="40% - Accent3 4 5 2 4 4" xfId="39220"/>
    <cellStyle name="40% - Accent3 4 5 2 4 5" xfId="39221"/>
    <cellStyle name="40% - Accent3 4 5 2 5" xfId="39222"/>
    <cellStyle name="40% - Accent3 4 5 2 5 2" xfId="39223"/>
    <cellStyle name="40% - Accent3 4 5 2 5 3" xfId="39224"/>
    <cellStyle name="40% - Accent3 4 5 2 6" xfId="39225"/>
    <cellStyle name="40% - Accent3 4 5 2 6 2" xfId="39226"/>
    <cellStyle name="40% - Accent3 4 5 2 6 3" xfId="39227"/>
    <cellStyle name="40% - Accent3 4 5 2 7" xfId="39228"/>
    <cellStyle name="40% - Accent3 4 5 2 7 2" xfId="39229"/>
    <cellStyle name="40% - Accent3 4 5 2 8" xfId="39230"/>
    <cellStyle name="40% - Accent3 4 5 2 9" xfId="39231"/>
    <cellStyle name="40% - Accent3 4 5 3" xfId="39232"/>
    <cellStyle name="40% - Accent3 4 5 3 2" xfId="39233"/>
    <cellStyle name="40% - Accent3 4 5 3 2 2" xfId="39234"/>
    <cellStyle name="40% - Accent3 4 5 3 2 3" xfId="39235"/>
    <cellStyle name="40% - Accent3 4 5 3 3" xfId="39236"/>
    <cellStyle name="40% - Accent3 4 5 3 3 2" xfId="39237"/>
    <cellStyle name="40% - Accent3 4 5 3 3 3" xfId="39238"/>
    <cellStyle name="40% - Accent3 4 5 3 4" xfId="39239"/>
    <cellStyle name="40% - Accent3 4 5 3 4 2" xfId="39240"/>
    <cellStyle name="40% - Accent3 4 5 3 5" xfId="39241"/>
    <cellStyle name="40% - Accent3 4 5 3 6" xfId="39242"/>
    <cellStyle name="40% - Accent3 4 5 4" xfId="39243"/>
    <cellStyle name="40% - Accent3 4 5 4 2" xfId="39244"/>
    <cellStyle name="40% - Accent3 4 5 4 2 2" xfId="39245"/>
    <cellStyle name="40% - Accent3 4 5 4 2 3" xfId="39246"/>
    <cellStyle name="40% - Accent3 4 5 4 3" xfId="39247"/>
    <cellStyle name="40% - Accent3 4 5 4 3 2" xfId="39248"/>
    <cellStyle name="40% - Accent3 4 5 4 3 3" xfId="39249"/>
    <cellStyle name="40% - Accent3 4 5 4 4" xfId="39250"/>
    <cellStyle name="40% - Accent3 4 5 4 4 2" xfId="39251"/>
    <cellStyle name="40% - Accent3 4 5 4 5" xfId="39252"/>
    <cellStyle name="40% - Accent3 4 5 4 6" xfId="39253"/>
    <cellStyle name="40% - Accent3 4 5 5" xfId="39254"/>
    <cellStyle name="40% - Accent3 4 5 5 2" xfId="39255"/>
    <cellStyle name="40% - Accent3 4 5 5 2 2" xfId="39256"/>
    <cellStyle name="40% - Accent3 4 5 5 2 3" xfId="39257"/>
    <cellStyle name="40% - Accent3 4 5 5 3" xfId="39258"/>
    <cellStyle name="40% - Accent3 4 5 5 3 2" xfId="39259"/>
    <cellStyle name="40% - Accent3 4 5 5 4" xfId="39260"/>
    <cellStyle name="40% - Accent3 4 5 5 5" xfId="39261"/>
    <cellStyle name="40% - Accent3 4 5 6" xfId="39262"/>
    <cellStyle name="40% - Accent3 4 5 6 2" xfId="39263"/>
    <cellStyle name="40% - Accent3 4 5 6 3" xfId="39264"/>
    <cellStyle name="40% - Accent3 4 5 7" xfId="39265"/>
    <cellStyle name="40% - Accent3 4 5 7 2" xfId="39266"/>
    <cellStyle name="40% - Accent3 4 5 7 3" xfId="39267"/>
    <cellStyle name="40% - Accent3 4 5 8" xfId="39268"/>
    <cellStyle name="40% - Accent3 4 5 8 2" xfId="39269"/>
    <cellStyle name="40% - Accent3 4 5 9" xfId="39270"/>
    <cellStyle name="40% - Accent3 4 5_SCH J-3" xfId="4067"/>
    <cellStyle name="40% - Accent3 4 6" xfId="4068"/>
    <cellStyle name="40% - Accent3 4 6 2" xfId="39271"/>
    <cellStyle name="40% - Accent3 4 6 2 2" xfId="39272"/>
    <cellStyle name="40% - Accent3 4 6 2 2 2" xfId="39273"/>
    <cellStyle name="40% - Accent3 4 6 2 2 3" xfId="39274"/>
    <cellStyle name="40% - Accent3 4 6 2 3" xfId="39275"/>
    <cellStyle name="40% - Accent3 4 6 2 3 2" xfId="39276"/>
    <cellStyle name="40% - Accent3 4 6 2 3 3" xfId="39277"/>
    <cellStyle name="40% - Accent3 4 6 2 4" xfId="39278"/>
    <cellStyle name="40% - Accent3 4 6 2 4 2" xfId="39279"/>
    <cellStyle name="40% - Accent3 4 6 2 5" xfId="39280"/>
    <cellStyle name="40% - Accent3 4 6 2 6" xfId="39281"/>
    <cellStyle name="40% - Accent3 4 6 3" xfId="39282"/>
    <cellStyle name="40% - Accent3 4 6 3 2" xfId="39283"/>
    <cellStyle name="40% - Accent3 4 6 3 2 2" xfId="39284"/>
    <cellStyle name="40% - Accent3 4 6 3 2 3" xfId="39285"/>
    <cellStyle name="40% - Accent3 4 6 3 3" xfId="39286"/>
    <cellStyle name="40% - Accent3 4 6 3 3 2" xfId="39287"/>
    <cellStyle name="40% - Accent3 4 6 3 3 3" xfId="39288"/>
    <cellStyle name="40% - Accent3 4 6 3 4" xfId="39289"/>
    <cellStyle name="40% - Accent3 4 6 3 4 2" xfId="39290"/>
    <cellStyle name="40% - Accent3 4 6 3 5" xfId="39291"/>
    <cellStyle name="40% - Accent3 4 6 3 6" xfId="39292"/>
    <cellStyle name="40% - Accent3 4 6 4" xfId="39293"/>
    <cellStyle name="40% - Accent3 4 6 4 2" xfId="39294"/>
    <cellStyle name="40% - Accent3 4 6 4 2 2" xfId="39295"/>
    <cellStyle name="40% - Accent3 4 6 4 2 3" xfId="39296"/>
    <cellStyle name="40% - Accent3 4 6 4 3" xfId="39297"/>
    <cellStyle name="40% - Accent3 4 6 4 3 2" xfId="39298"/>
    <cellStyle name="40% - Accent3 4 6 4 4" xfId="39299"/>
    <cellStyle name="40% - Accent3 4 6 4 5" xfId="39300"/>
    <cellStyle name="40% - Accent3 4 6 5" xfId="39301"/>
    <cellStyle name="40% - Accent3 4 6 5 2" xfId="39302"/>
    <cellStyle name="40% - Accent3 4 6 5 3" xfId="39303"/>
    <cellStyle name="40% - Accent3 4 6 6" xfId="39304"/>
    <cellStyle name="40% - Accent3 4 6 6 2" xfId="39305"/>
    <cellStyle name="40% - Accent3 4 6 6 3" xfId="39306"/>
    <cellStyle name="40% - Accent3 4 6 7" xfId="39307"/>
    <cellStyle name="40% - Accent3 4 6 7 2" xfId="39308"/>
    <cellStyle name="40% - Accent3 4 6 8" xfId="39309"/>
    <cellStyle name="40% - Accent3 4 6 9" xfId="39310"/>
    <cellStyle name="40% - Accent3 4 7" xfId="4069"/>
    <cellStyle name="40% - Accent3 4 7 2" xfId="39311"/>
    <cellStyle name="40% - Accent3 4 7 2 2" xfId="39312"/>
    <cellStyle name="40% - Accent3 4 7 2 2 2" xfId="39313"/>
    <cellStyle name="40% - Accent3 4 7 2 2 3" xfId="39314"/>
    <cellStyle name="40% - Accent3 4 7 2 3" xfId="39315"/>
    <cellStyle name="40% - Accent3 4 7 2 3 2" xfId="39316"/>
    <cellStyle name="40% - Accent3 4 7 2 3 3" xfId="39317"/>
    <cellStyle name="40% - Accent3 4 7 2 4" xfId="39318"/>
    <cellStyle name="40% - Accent3 4 7 2 4 2" xfId="39319"/>
    <cellStyle name="40% - Accent3 4 7 2 5" xfId="39320"/>
    <cellStyle name="40% - Accent3 4 7 2 6" xfId="39321"/>
    <cellStyle name="40% - Accent3 4 7 3" xfId="39322"/>
    <cellStyle name="40% - Accent3 4 7 3 2" xfId="39323"/>
    <cellStyle name="40% - Accent3 4 7 3 2 2" xfId="39324"/>
    <cellStyle name="40% - Accent3 4 7 3 2 3" xfId="39325"/>
    <cellStyle name="40% - Accent3 4 7 3 3" xfId="39326"/>
    <cellStyle name="40% - Accent3 4 7 3 3 2" xfId="39327"/>
    <cellStyle name="40% - Accent3 4 7 3 3 3" xfId="39328"/>
    <cellStyle name="40% - Accent3 4 7 3 4" xfId="39329"/>
    <cellStyle name="40% - Accent3 4 7 3 4 2" xfId="39330"/>
    <cellStyle name="40% - Accent3 4 7 3 5" xfId="39331"/>
    <cellStyle name="40% - Accent3 4 7 3 6" xfId="39332"/>
    <cellStyle name="40% - Accent3 4 7 4" xfId="39333"/>
    <cellStyle name="40% - Accent3 4 7 4 2" xfId="39334"/>
    <cellStyle name="40% - Accent3 4 7 4 2 2" xfId="39335"/>
    <cellStyle name="40% - Accent3 4 7 4 2 3" xfId="39336"/>
    <cellStyle name="40% - Accent3 4 7 4 3" xfId="39337"/>
    <cellStyle name="40% - Accent3 4 7 4 3 2" xfId="39338"/>
    <cellStyle name="40% - Accent3 4 7 4 4" xfId="39339"/>
    <cellStyle name="40% - Accent3 4 7 4 5" xfId="39340"/>
    <cellStyle name="40% - Accent3 4 7 5" xfId="39341"/>
    <cellStyle name="40% - Accent3 4 7 5 2" xfId="39342"/>
    <cellStyle name="40% - Accent3 4 7 5 3" xfId="39343"/>
    <cellStyle name="40% - Accent3 4 7 6" xfId="39344"/>
    <cellStyle name="40% - Accent3 4 7 6 2" xfId="39345"/>
    <cellStyle name="40% - Accent3 4 7 6 3" xfId="39346"/>
    <cellStyle name="40% - Accent3 4 7 7" xfId="39347"/>
    <cellStyle name="40% - Accent3 4 7 7 2" xfId="39348"/>
    <cellStyle name="40% - Accent3 4 7 8" xfId="39349"/>
    <cellStyle name="40% - Accent3 4 7 9" xfId="39350"/>
    <cellStyle name="40% - Accent3 4 8" xfId="39351"/>
    <cellStyle name="40% - Accent3 4 8 2" xfId="39352"/>
    <cellStyle name="40% - Accent3 4 8 2 2" xfId="39353"/>
    <cellStyle name="40% - Accent3 4 8 2 3" xfId="39354"/>
    <cellStyle name="40% - Accent3 4 8 3" xfId="39355"/>
    <cellStyle name="40% - Accent3 4 8 3 2" xfId="39356"/>
    <cellStyle name="40% - Accent3 4 8 3 3" xfId="39357"/>
    <cellStyle name="40% - Accent3 4 8 4" xfId="39358"/>
    <cellStyle name="40% - Accent3 4 8 4 2" xfId="39359"/>
    <cellStyle name="40% - Accent3 4 8 5" xfId="39360"/>
    <cellStyle name="40% - Accent3 4 8 6" xfId="39361"/>
    <cellStyle name="40% - Accent3 4 9" xfId="39362"/>
    <cellStyle name="40% - Accent3 4 9 2" xfId="39363"/>
    <cellStyle name="40% - Accent3 4 9 2 2" xfId="39364"/>
    <cellStyle name="40% - Accent3 4 9 2 3" xfId="39365"/>
    <cellStyle name="40% - Accent3 4 9 3" xfId="39366"/>
    <cellStyle name="40% - Accent3 4 9 3 2" xfId="39367"/>
    <cellStyle name="40% - Accent3 4 9 3 3" xfId="39368"/>
    <cellStyle name="40% - Accent3 4 9 4" xfId="39369"/>
    <cellStyle name="40% - Accent3 4 9 4 2" xfId="39370"/>
    <cellStyle name="40% - Accent3 4 9 5" xfId="39371"/>
    <cellStyle name="40% - Accent3 4 9 6" xfId="39372"/>
    <cellStyle name="40% - Accent3 4_SCH J-3" xfId="4070"/>
    <cellStyle name="40% - Accent3 5" xfId="4071"/>
    <cellStyle name="40% - Accent3 5 2" xfId="4072"/>
    <cellStyle name="40% - Accent3 5 2 2" xfId="4073"/>
    <cellStyle name="40% - Accent3 5 2 2 2" xfId="4074"/>
    <cellStyle name="40% - Accent3 5 2 2 2 2" xfId="4075"/>
    <cellStyle name="40% - Accent3 5 2 2 2_SCH J-3" xfId="4076"/>
    <cellStyle name="40% - Accent3 5 2 2 3" xfId="4077"/>
    <cellStyle name="40% - Accent3 5 2 2_SCH J-3" xfId="4078"/>
    <cellStyle name="40% - Accent3 5 2 3" xfId="4079"/>
    <cellStyle name="40% - Accent3 5 2 3 2" xfId="4080"/>
    <cellStyle name="40% - Accent3 5 2 3_SCH J-3" xfId="4081"/>
    <cellStyle name="40% - Accent3 5 2 4" xfId="4082"/>
    <cellStyle name="40% - Accent3 5 2 5" xfId="4083"/>
    <cellStyle name="40% - Accent3 5 2_SCH J-3" xfId="4084"/>
    <cellStyle name="40% - Accent3 5 3" xfId="4085"/>
    <cellStyle name="40% - Accent3 5 3 2" xfId="4086"/>
    <cellStyle name="40% - Accent3 5 3 2 2" xfId="4087"/>
    <cellStyle name="40% - Accent3 5 3 2_SCH J-3" xfId="4088"/>
    <cellStyle name="40% - Accent3 5 3 3" xfId="4089"/>
    <cellStyle name="40% - Accent3 5 3_SCH J-3" xfId="4090"/>
    <cellStyle name="40% - Accent3 5 4" xfId="4091"/>
    <cellStyle name="40% - Accent3 5 4 2" xfId="4092"/>
    <cellStyle name="40% - Accent3 5 4_SCH J-3" xfId="4093"/>
    <cellStyle name="40% - Accent3 5 5" xfId="4094"/>
    <cellStyle name="40% - Accent3 5 6" xfId="4095"/>
    <cellStyle name="40% - Accent3 5_SCH J-3" xfId="4096"/>
    <cellStyle name="40% - Accent3 6" xfId="4097"/>
    <cellStyle name="40% - Accent3 6 2" xfId="4098"/>
    <cellStyle name="40% - Accent3 6 2 2" xfId="4099"/>
    <cellStyle name="40% - Accent3 6 2 2 2" xfId="4100"/>
    <cellStyle name="40% - Accent3 6 2 2_SCH J-3" xfId="4101"/>
    <cellStyle name="40% - Accent3 6 2 3" xfId="4102"/>
    <cellStyle name="40% - Accent3 6 2 4" xfId="4103"/>
    <cellStyle name="40% - Accent3 6 2 5" xfId="4104"/>
    <cellStyle name="40% - Accent3 6 2_SCH J-3" xfId="4105"/>
    <cellStyle name="40% - Accent3 6 3" xfId="4106"/>
    <cellStyle name="40% - Accent3 6 3 2" xfId="4107"/>
    <cellStyle name="40% - Accent3 6 3_SCH J-3" xfId="4108"/>
    <cellStyle name="40% - Accent3 6 4" xfId="4109"/>
    <cellStyle name="40% - Accent3 6 5" xfId="4110"/>
    <cellStyle name="40% - Accent3 6_SCH J-3" xfId="4111"/>
    <cellStyle name="40% - Accent3 7" xfId="4112"/>
    <cellStyle name="40% - Accent3 7 2" xfId="4113"/>
    <cellStyle name="40% - Accent3 7 2 2" xfId="4114"/>
    <cellStyle name="40% - Accent3 7 2 2 2" xfId="4115"/>
    <cellStyle name="40% - Accent3 7 2 2_SCH J-3" xfId="4116"/>
    <cellStyle name="40% - Accent3 7 2 3" xfId="4117"/>
    <cellStyle name="40% - Accent3 7 2_SCH J-3" xfId="4118"/>
    <cellStyle name="40% - Accent3 7 3" xfId="4119"/>
    <cellStyle name="40% - Accent3 7 3 2" xfId="4120"/>
    <cellStyle name="40% - Accent3 7 3_SCH J-3" xfId="4121"/>
    <cellStyle name="40% - Accent3 7 4" xfId="4122"/>
    <cellStyle name="40% - Accent3 7 5" xfId="4123"/>
    <cellStyle name="40% - Accent3 7_SCH J-3" xfId="4124"/>
    <cellStyle name="40% - Accent3 8" xfId="4125"/>
    <cellStyle name="40% - Accent3 8 2" xfId="4126"/>
    <cellStyle name="40% - Accent3 8 2 2" xfId="4127"/>
    <cellStyle name="40% - Accent3 8 2 2 2" xfId="4128"/>
    <cellStyle name="40% - Accent3 8 2 2_SCH J-3" xfId="4129"/>
    <cellStyle name="40% - Accent3 8 2 3" xfId="4130"/>
    <cellStyle name="40% - Accent3 8 2_SCH J-3" xfId="4131"/>
    <cellStyle name="40% - Accent3 8 3" xfId="4132"/>
    <cellStyle name="40% - Accent3 8 3 2" xfId="4133"/>
    <cellStyle name="40% - Accent3 8 3_SCH J-3" xfId="4134"/>
    <cellStyle name="40% - Accent3 8 4" xfId="4135"/>
    <cellStyle name="40% - Accent3 8 5" xfId="4136"/>
    <cellStyle name="40% - Accent3 8_SCH J-3" xfId="4137"/>
    <cellStyle name="40% - Accent3 9" xfId="4138"/>
    <cellStyle name="40% - Accent3 9 2" xfId="4139"/>
    <cellStyle name="40% - Accent3 9 2 2" xfId="4140"/>
    <cellStyle name="40% - Accent3 9 2_SCH J-3" xfId="4141"/>
    <cellStyle name="40% - Accent3 9 3" xfId="4142"/>
    <cellStyle name="40% - Accent3 9 4" xfId="4143"/>
    <cellStyle name="40% - Accent3 9_SCH J-3" xfId="4144"/>
    <cellStyle name="40% - Accent4 10" xfId="4145"/>
    <cellStyle name="40% - Accent4 10 2" xfId="4146"/>
    <cellStyle name="40% - Accent4 10 2 2" xfId="4147"/>
    <cellStyle name="40% - Accent4 10 2_SCH J-3" xfId="4148"/>
    <cellStyle name="40% - Accent4 10 3" xfId="4149"/>
    <cellStyle name="40% - Accent4 10 4" xfId="4150"/>
    <cellStyle name="40% - Accent4 10_SCH J-3" xfId="4151"/>
    <cellStyle name="40% - Accent4 11" xfId="4152"/>
    <cellStyle name="40% - Accent4 11 2" xfId="4153"/>
    <cellStyle name="40% - Accent4 11 2 2" xfId="4154"/>
    <cellStyle name="40% - Accent4 11 2_SCH J-3" xfId="4155"/>
    <cellStyle name="40% - Accent4 11 3" xfId="4156"/>
    <cellStyle name="40% - Accent4 11 4" xfId="4157"/>
    <cellStyle name="40% - Accent4 11_SCH J-3" xfId="4158"/>
    <cellStyle name="40% - Accent4 12" xfId="4159"/>
    <cellStyle name="40% - Accent4 12 2" xfId="4160"/>
    <cellStyle name="40% - Accent4 12 3" xfId="4161"/>
    <cellStyle name="40% - Accent4 12_SCH J-3" xfId="4162"/>
    <cellStyle name="40% - Accent4 13" xfId="4163"/>
    <cellStyle name="40% - Accent4 13 2" xfId="4164"/>
    <cellStyle name="40% - Accent4 13_SCH J-3" xfId="4165"/>
    <cellStyle name="40% - Accent4 14" xfId="4166"/>
    <cellStyle name="40% - Accent4 15" xfId="4167"/>
    <cellStyle name="40% - Accent4 16" xfId="4168"/>
    <cellStyle name="40% - Accent4 17" xfId="4169"/>
    <cellStyle name="40% - Accent4 17 2" xfId="4170"/>
    <cellStyle name="40% - Accent4 18" xfId="4171"/>
    <cellStyle name="40% - Accent4 19" xfId="4172"/>
    <cellStyle name="40% - Accent4 2" xfId="4173"/>
    <cellStyle name="40% - Accent4 2 2" xfId="4174"/>
    <cellStyle name="40% - Accent4 2 2 2" xfId="4175"/>
    <cellStyle name="40% - Accent4 2 2 2 2" xfId="4176"/>
    <cellStyle name="40% - Accent4 2 2 2 2 2" xfId="4177"/>
    <cellStyle name="40% - Accent4 2 2 2 2 2 2" xfId="4178"/>
    <cellStyle name="40% - Accent4 2 2 2 2 2 2 2" xfId="4179"/>
    <cellStyle name="40% - Accent4 2 2 2 2 2 2_SCH J-3" xfId="4180"/>
    <cellStyle name="40% - Accent4 2 2 2 2 2 3" xfId="4181"/>
    <cellStyle name="40% - Accent4 2 2 2 2 2_SCH J-3" xfId="4182"/>
    <cellStyle name="40% - Accent4 2 2 2 2 3" xfId="4183"/>
    <cellStyle name="40% - Accent4 2 2 2 2 3 2" xfId="4184"/>
    <cellStyle name="40% - Accent4 2 2 2 2 3_SCH J-3" xfId="4185"/>
    <cellStyle name="40% - Accent4 2 2 2 2 4" xfId="4186"/>
    <cellStyle name="40% - Accent4 2 2 2 2 5" xfId="4187"/>
    <cellStyle name="40% - Accent4 2 2 2 2_SCH J-3" xfId="4188"/>
    <cellStyle name="40% - Accent4 2 2 2 3" xfId="4189"/>
    <cellStyle name="40% - Accent4 2 2 2 3 2" xfId="4190"/>
    <cellStyle name="40% - Accent4 2 2 2 3 2 2" xfId="4191"/>
    <cellStyle name="40% - Accent4 2 2 2 3 2_SCH J-3" xfId="4192"/>
    <cellStyle name="40% - Accent4 2 2 2 3 3" xfId="4193"/>
    <cellStyle name="40% - Accent4 2 2 2 3_SCH J-3" xfId="4194"/>
    <cellStyle name="40% - Accent4 2 2 2 4" xfId="4195"/>
    <cellStyle name="40% - Accent4 2 2 2 4 2" xfId="4196"/>
    <cellStyle name="40% - Accent4 2 2 2 4_SCH J-3" xfId="4197"/>
    <cellStyle name="40% - Accent4 2 2 2 5" xfId="4198"/>
    <cellStyle name="40% - Accent4 2 2 2 6" xfId="4199"/>
    <cellStyle name="40% - Accent4 2 2 2_SCH J-3" xfId="4200"/>
    <cellStyle name="40% - Accent4 2 2 3" xfId="4201"/>
    <cellStyle name="40% - Accent4 2 2 3 2" xfId="4202"/>
    <cellStyle name="40% - Accent4 2 2 3 2 2" xfId="4203"/>
    <cellStyle name="40% - Accent4 2 2 3 2 2 2" xfId="4204"/>
    <cellStyle name="40% - Accent4 2 2 3 2 2_SCH J-3" xfId="4205"/>
    <cellStyle name="40% - Accent4 2 2 3 2 3" xfId="4206"/>
    <cellStyle name="40% - Accent4 2 2 3 2_SCH J-3" xfId="4207"/>
    <cellStyle name="40% - Accent4 2 2 3 3" xfId="4208"/>
    <cellStyle name="40% - Accent4 2 2 3 3 2" xfId="4209"/>
    <cellStyle name="40% - Accent4 2 2 3 3_SCH J-3" xfId="4210"/>
    <cellStyle name="40% - Accent4 2 2 3 4" xfId="4211"/>
    <cellStyle name="40% - Accent4 2 2 3 5" xfId="4212"/>
    <cellStyle name="40% - Accent4 2 2 3_SCH J-3" xfId="4213"/>
    <cellStyle name="40% - Accent4 2 2 4" xfId="4214"/>
    <cellStyle name="40% - Accent4 2 2 4 2" xfId="4215"/>
    <cellStyle name="40% - Accent4 2 2 4 2 2" xfId="4216"/>
    <cellStyle name="40% - Accent4 2 2 4 2_SCH J-3" xfId="4217"/>
    <cellStyle name="40% - Accent4 2 2 4 3" xfId="4218"/>
    <cellStyle name="40% - Accent4 2 2 4_SCH J-3" xfId="4219"/>
    <cellStyle name="40% - Accent4 2 2 5" xfId="4220"/>
    <cellStyle name="40% - Accent4 2 2 5 2" xfId="4221"/>
    <cellStyle name="40% - Accent4 2 2 5_SCH J-3" xfId="4222"/>
    <cellStyle name="40% - Accent4 2 2 6" xfId="4223"/>
    <cellStyle name="40% - Accent4 2 2 7" xfId="4224"/>
    <cellStyle name="40% - Accent4 2 2_SCH J-3" xfId="4225"/>
    <cellStyle name="40% - Accent4 2 3" xfId="4226"/>
    <cellStyle name="40% - Accent4 2 3 2" xfId="4227"/>
    <cellStyle name="40% - Accent4 2 3 2 2" xfId="4228"/>
    <cellStyle name="40% - Accent4 2 3 2 2 2" xfId="4229"/>
    <cellStyle name="40% - Accent4 2 3 2 2 2 2" xfId="4230"/>
    <cellStyle name="40% - Accent4 2 3 2 2 2_SCH J-3" xfId="4231"/>
    <cellStyle name="40% - Accent4 2 3 2 2 3" xfId="4232"/>
    <cellStyle name="40% - Accent4 2 3 2 2_SCH J-3" xfId="4233"/>
    <cellStyle name="40% - Accent4 2 3 2 3" xfId="4234"/>
    <cellStyle name="40% - Accent4 2 3 2 3 2" xfId="4235"/>
    <cellStyle name="40% - Accent4 2 3 2 3_SCH J-3" xfId="4236"/>
    <cellStyle name="40% - Accent4 2 3 2 4" xfId="4237"/>
    <cellStyle name="40% - Accent4 2 3 2_SCH J-3" xfId="4238"/>
    <cellStyle name="40% - Accent4 2 3 3" xfId="4239"/>
    <cellStyle name="40% - Accent4 2 3 3 2" xfId="4240"/>
    <cellStyle name="40% - Accent4 2 3 3 2 2" xfId="4241"/>
    <cellStyle name="40% - Accent4 2 3 3 2_SCH J-3" xfId="4242"/>
    <cellStyle name="40% - Accent4 2 3 3 3" xfId="4243"/>
    <cellStyle name="40% - Accent4 2 3 3_SCH J-3" xfId="4244"/>
    <cellStyle name="40% - Accent4 2 3 4" xfId="4245"/>
    <cellStyle name="40% - Accent4 2 3 4 2" xfId="4246"/>
    <cellStyle name="40% - Accent4 2 3 4_SCH J-3" xfId="4247"/>
    <cellStyle name="40% - Accent4 2 3 5" xfId="4248"/>
    <cellStyle name="40% - Accent4 2 3 6" xfId="4249"/>
    <cellStyle name="40% - Accent4 2 3_SCH J-3" xfId="4250"/>
    <cellStyle name="40% - Accent4 2 4" xfId="4251"/>
    <cellStyle name="40% - Accent4 2 4 2" xfId="4252"/>
    <cellStyle name="40% - Accent4 2 4 2 2" xfId="4253"/>
    <cellStyle name="40% - Accent4 2 4 2 2 2" xfId="4254"/>
    <cellStyle name="40% - Accent4 2 4 2 2_SCH J-3" xfId="4255"/>
    <cellStyle name="40% - Accent4 2 4 2 3" xfId="4256"/>
    <cellStyle name="40% - Accent4 2 4 2_SCH J-3" xfId="4257"/>
    <cellStyle name="40% - Accent4 2 4 3" xfId="4258"/>
    <cellStyle name="40% - Accent4 2 4 3 2" xfId="4259"/>
    <cellStyle name="40% - Accent4 2 4 3_SCH J-3" xfId="4260"/>
    <cellStyle name="40% - Accent4 2 4 4" xfId="4261"/>
    <cellStyle name="40% - Accent4 2 4 5" xfId="4262"/>
    <cellStyle name="40% - Accent4 2 4_SCH J-3" xfId="4263"/>
    <cellStyle name="40% - Accent4 2 5" xfId="4264"/>
    <cellStyle name="40% - Accent4 2 5 2" xfId="4265"/>
    <cellStyle name="40% - Accent4 2 5 2 2" xfId="4266"/>
    <cellStyle name="40% - Accent4 2 5 2_SCH J-3" xfId="4267"/>
    <cellStyle name="40% - Accent4 2 5 3" xfId="4268"/>
    <cellStyle name="40% - Accent4 2 5 4" xfId="4269"/>
    <cellStyle name="40% - Accent4 2 5_SCH J-3" xfId="4270"/>
    <cellStyle name="40% - Accent4 2 6" xfId="4271"/>
    <cellStyle name="40% - Accent4 2 6 2" xfId="4272"/>
    <cellStyle name="40% - Accent4 2 6 3" xfId="4273"/>
    <cellStyle name="40% - Accent4 2 6_SCH J-3" xfId="4274"/>
    <cellStyle name="40% - Accent4 2 7" xfId="4275"/>
    <cellStyle name="40% - Accent4 2 8" xfId="4276"/>
    <cellStyle name="40% - Accent4 2 9" xfId="4277"/>
    <cellStyle name="40% - Accent4 20" xfId="4278"/>
    <cellStyle name="40% - Accent4 21" xfId="4279"/>
    <cellStyle name="40% - Accent4 3" xfId="4280"/>
    <cellStyle name="40% - Accent4 3 2" xfId="4281"/>
    <cellStyle name="40% - Accent4 3 2 2" xfId="4282"/>
    <cellStyle name="40% - Accent4 3 2 2 2" xfId="4283"/>
    <cellStyle name="40% - Accent4 3 2 2 2 2" xfId="4284"/>
    <cellStyle name="40% - Accent4 3 2 2 2 2 2" xfId="4285"/>
    <cellStyle name="40% - Accent4 3 2 2 2 2 2 2" xfId="4286"/>
    <cellStyle name="40% - Accent4 3 2 2 2 2 2_SCH J-3" xfId="4287"/>
    <cellStyle name="40% - Accent4 3 2 2 2 2 3" xfId="4288"/>
    <cellStyle name="40% - Accent4 3 2 2 2 2_SCH J-3" xfId="4289"/>
    <cellStyle name="40% - Accent4 3 2 2 2 3" xfId="4290"/>
    <cellStyle name="40% - Accent4 3 2 2 2 3 2" xfId="4291"/>
    <cellStyle name="40% - Accent4 3 2 2 2 3_SCH J-3" xfId="4292"/>
    <cellStyle name="40% - Accent4 3 2 2 2 4" xfId="4293"/>
    <cellStyle name="40% - Accent4 3 2 2 2 5" xfId="4294"/>
    <cellStyle name="40% - Accent4 3 2 2 2_SCH J-3" xfId="4295"/>
    <cellStyle name="40% - Accent4 3 2 2 3" xfId="4296"/>
    <cellStyle name="40% - Accent4 3 2 2 3 2" xfId="4297"/>
    <cellStyle name="40% - Accent4 3 2 2 3 2 2" xfId="4298"/>
    <cellStyle name="40% - Accent4 3 2 2 3 2_SCH J-3" xfId="4299"/>
    <cellStyle name="40% - Accent4 3 2 2 3 3" xfId="4300"/>
    <cellStyle name="40% - Accent4 3 2 2 3_SCH J-3" xfId="4301"/>
    <cellStyle name="40% - Accent4 3 2 2 4" xfId="4302"/>
    <cellStyle name="40% - Accent4 3 2 2 4 2" xfId="4303"/>
    <cellStyle name="40% - Accent4 3 2 2 4_SCH J-3" xfId="4304"/>
    <cellStyle name="40% - Accent4 3 2 2 5" xfId="4305"/>
    <cellStyle name="40% - Accent4 3 2 2 6" xfId="4306"/>
    <cellStyle name="40% - Accent4 3 2 2_SCH J-3" xfId="4307"/>
    <cellStyle name="40% - Accent4 3 2 3" xfId="4308"/>
    <cellStyle name="40% - Accent4 3 2 3 2" xfId="4309"/>
    <cellStyle name="40% - Accent4 3 2 3 2 2" xfId="4310"/>
    <cellStyle name="40% - Accent4 3 2 3 2 2 2" xfId="4311"/>
    <cellStyle name="40% - Accent4 3 2 3 2 2_SCH J-3" xfId="4312"/>
    <cellStyle name="40% - Accent4 3 2 3 2 3" xfId="4313"/>
    <cellStyle name="40% - Accent4 3 2 3 2_SCH J-3" xfId="4314"/>
    <cellStyle name="40% - Accent4 3 2 3 3" xfId="4315"/>
    <cellStyle name="40% - Accent4 3 2 3 3 2" xfId="4316"/>
    <cellStyle name="40% - Accent4 3 2 3 3_SCH J-3" xfId="4317"/>
    <cellStyle name="40% - Accent4 3 2 3 4" xfId="4318"/>
    <cellStyle name="40% - Accent4 3 2 3 5" xfId="4319"/>
    <cellStyle name="40% - Accent4 3 2 3_SCH J-3" xfId="4320"/>
    <cellStyle name="40% - Accent4 3 2 4" xfId="4321"/>
    <cellStyle name="40% - Accent4 3 2 4 2" xfId="4322"/>
    <cellStyle name="40% - Accent4 3 2 4 2 2" xfId="4323"/>
    <cellStyle name="40% - Accent4 3 2 4 2_SCH J-3" xfId="4324"/>
    <cellStyle name="40% - Accent4 3 2 4 3" xfId="4325"/>
    <cellStyle name="40% - Accent4 3 2 4_SCH J-3" xfId="4326"/>
    <cellStyle name="40% - Accent4 3 2 5" xfId="4327"/>
    <cellStyle name="40% - Accent4 3 2 5 2" xfId="4328"/>
    <cellStyle name="40% - Accent4 3 2 5_SCH J-3" xfId="4329"/>
    <cellStyle name="40% - Accent4 3 2 6" xfId="4330"/>
    <cellStyle name="40% - Accent4 3 2 7" xfId="4331"/>
    <cellStyle name="40% - Accent4 3 2_SCH J-3" xfId="4332"/>
    <cellStyle name="40% - Accent4 3 3" xfId="4333"/>
    <cellStyle name="40% - Accent4 3 3 2" xfId="4334"/>
    <cellStyle name="40% - Accent4 3 3 2 2" xfId="4335"/>
    <cellStyle name="40% - Accent4 3 3 2 2 2" xfId="4336"/>
    <cellStyle name="40% - Accent4 3 3 2 2 2 2" xfId="4337"/>
    <cellStyle name="40% - Accent4 3 3 2 2 2_SCH J-3" xfId="4338"/>
    <cellStyle name="40% - Accent4 3 3 2 2 3" xfId="4339"/>
    <cellStyle name="40% - Accent4 3 3 2 2_SCH J-3" xfId="4340"/>
    <cellStyle name="40% - Accent4 3 3 2 3" xfId="4341"/>
    <cellStyle name="40% - Accent4 3 3 2 3 2" xfId="4342"/>
    <cellStyle name="40% - Accent4 3 3 2 3_SCH J-3" xfId="4343"/>
    <cellStyle name="40% - Accent4 3 3 2 4" xfId="4344"/>
    <cellStyle name="40% - Accent4 3 3 2 5" xfId="4345"/>
    <cellStyle name="40% - Accent4 3 3 2_SCH J-3" xfId="4346"/>
    <cellStyle name="40% - Accent4 3 3 3" xfId="4347"/>
    <cellStyle name="40% - Accent4 3 3 3 2" xfId="4348"/>
    <cellStyle name="40% - Accent4 3 3 3 2 2" xfId="4349"/>
    <cellStyle name="40% - Accent4 3 3 3 2_SCH J-3" xfId="4350"/>
    <cellStyle name="40% - Accent4 3 3 3 3" xfId="4351"/>
    <cellStyle name="40% - Accent4 3 3 3_SCH J-3" xfId="4352"/>
    <cellStyle name="40% - Accent4 3 3 4" xfId="4353"/>
    <cellStyle name="40% - Accent4 3 3 4 2" xfId="4354"/>
    <cellStyle name="40% - Accent4 3 3 4_SCH J-3" xfId="4355"/>
    <cellStyle name="40% - Accent4 3 3 5" xfId="4356"/>
    <cellStyle name="40% - Accent4 3 3 6" xfId="4357"/>
    <cellStyle name="40% - Accent4 3 3_SCH J-3" xfId="4358"/>
    <cellStyle name="40% - Accent4 3 4" xfId="4359"/>
    <cellStyle name="40% - Accent4 3 4 2" xfId="4360"/>
    <cellStyle name="40% - Accent4 3 4 2 2" xfId="4361"/>
    <cellStyle name="40% - Accent4 3 4 2 2 2" xfId="4362"/>
    <cellStyle name="40% - Accent4 3 4 2 2_SCH J-3" xfId="4363"/>
    <cellStyle name="40% - Accent4 3 4 2 3" xfId="4364"/>
    <cellStyle name="40% - Accent4 3 4 2_SCH J-3" xfId="4365"/>
    <cellStyle name="40% - Accent4 3 4 3" xfId="4366"/>
    <cellStyle name="40% - Accent4 3 4 3 2" xfId="4367"/>
    <cellStyle name="40% - Accent4 3 4 3_SCH J-3" xfId="4368"/>
    <cellStyle name="40% - Accent4 3 4 4" xfId="4369"/>
    <cellStyle name="40% - Accent4 3 4 5" xfId="4370"/>
    <cellStyle name="40% - Accent4 3 4_SCH J-3" xfId="4371"/>
    <cellStyle name="40% - Accent4 3 5" xfId="4372"/>
    <cellStyle name="40% - Accent4 3 5 2" xfId="4373"/>
    <cellStyle name="40% - Accent4 3 5 2 2" xfId="4374"/>
    <cellStyle name="40% - Accent4 3 5 2_SCH J-3" xfId="4375"/>
    <cellStyle name="40% - Accent4 3 5 3" xfId="4376"/>
    <cellStyle name="40% - Accent4 3 5_SCH J-3" xfId="4377"/>
    <cellStyle name="40% - Accent4 3 6" xfId="4378"/>
    <cellStyle name="40% - Accent4 3 6 2" xfId="4379"/>
    <cellStyle name="40% - Accent4 3 6_SCH J-3" xfId="4380"/>
    <cellStyle name="40% - Accent4 3 7" xfId="4381"/>
    <cellStyle name="40% - Accent4 3 8" xfId="4382"/>
    <cellStyle name="40% - Accent4 3 9" xfId="4383"/>
    <cellStyle name="40% - Accent4 3_SCH J-3" xfId="4384"/>
    <cellStyle name="40% - Accent4 4" xfId="4385"/>
    <cellStyle name="40% - Accent4 4 10" xfId="39373"/>
    <cellStyle name="40% - Accent4 4 10 2" xfId="39374"/>
    <cellStyle name="40% - Accent4 4 10 2 2" xfId="39375"/>
    <cellStyle name="40% - Accent4 4 10 2 3" xfId="39376"/>
    <cellStyle name="40% - Accent4 4 10 3" xfId="39377"/>
    <cellStyle name="40% - Accent4 4 10 3 2" xfId="39378"/>
    <cellStyle name="40% - Accent4 4 10 4" xfId="39379"/>
    <cellStyle name="40% - Accent4 4 10 5" xfId="39380"/>
    <cellStyle name="40% - Accent4 4 11" xfId="39381"/>
    <cellStyle name="40% - Accent4 4 11 2" xfId="39382"/>
    <cellStyle name="40% - Accent4 4 11 3" xfId="39383"/>
    <cellStyle name="40% - Accent4 4 12" xfId="39384"/>
    <cellStyle name="40% - Accent4 4 12 2" xfId="39385"/>
    <cellStyle name="40% - Accent4 4 12 3" xfId="39386"/>
    <cellStyle name="40% - Accent4 4 13" xfId="39387"/>
    <cellStyle name="40% - Accent4 4 13 2" xfId="39388"/>
    <cellStyle name="40% - Accent4 4 14" xfId="39389"/>
    <cellStyle name="40% - Accent4 4 15" xfId="39390"/>
    <cellStyle name="40% - Accent4 4 16" xfId="39391"/>
    <cellStyle name="40% - Accent4 4 2" xfId="4386"/>
    <cellStyle name="40% - Accent4 4 2 10" xfId="39392"/>
    <cellStyle name="40% - Accent4 4 2 10 2" xfId="39393"/>
    <cellStyle name="40% - Accent4 4 2 10 3" xfId="39394"/>
    <cellStyle name="40% - Accent4 4 2 11" xfId="39395"/>
    <cellStyle name="40% - Accent4 4 2 11 2" xfId="39396"/>
    <cellStyle name="40% - Accent4 4 2 11 3" xfId="39397"/>
    <cellStyle name="40% - Accent4 4 2 12" xfId="39398"/>
    <cellStyle name="40% - Accent4 4 2 12 2" xfId="39399"/>
    <cellStyle name="40% - Accent4 4 2 13" xfId="39400"/>
    <cellStyle name="40% - Accent4 4 2 14" xfId="39401"/>
    <cellStyle name="40% - Accent4 4 2 15" xfId="39402"/>
    <cellStyle name="40% - Accent4 4 2 2" xfId="4387"/>
    <cellStyle name="40% - Accent4 4 2 2 10" xfId="39403"/>
    <cellStyle name="40% - Accent4 4 2 2 10 2" xfId="39404"/>
    <cellStyle name="40% - Accent4 4 2 2 10 3" xfId="39405"/>
    <cellStyle name="40% - Accent4 4 2 2 11" xfId="39406"/>
    <cellStyle name="40% - Accent4 4 2 2 11 2" xfId="39407"/>
    <cellStyle name="40% - Accent4 4 2 2 12" xfId="39408"/>
    <cellStyle name="40% - Accent4 4 2 2 13" xfId="39409"/>
    <cellStyle name="40% - Accent4 4 2 2 2" xfId="4388"/>
    <cellStyle name="40% - Accent4 4 2 2 2 10" xfId="39410"/>
    <cellStyle name="40% - Accent4 4 2 2 2 10 2" xfId="39411"/>
    <cellStyle name="40% - Accent4 4 2 2 2 11" xfId="39412"/>
    <cellStyle name="40% - Accent4 4 2 2 2 12" xfId="39413"/>
    <cellStyle name="40% - Accent4 4 2 2 2 2" xfId="4389"/>
    <cellStyle name="40% - Accent4 4 2 2 2 2 10" xfId="39414"/>
    <cellStyle name="40% - Accent4 4 2 2 2 2 2" xfId="4390"/>
    <cellStyle name="40% - Accent4 4 2 2 2 2 2 2" xfId="39415"/>
    <cellStyle name="40% - Accent4 4 2 2 2 2 2 2 2" xfId="39416"/>
    <cellStyle name="40% - Accent4 4 2 2 2 2 2 2 2 2" xfId="39417"/>
    <cellStyle name="40% - Accent4 4 2 2 2 2 2 2 2 3" xfId="39418"/>
    <cellStyle name="40% - Accent4 4 2 2 2 2 2 2 3" xfId="39419"/>
    <cellStyle name="40% - Accent4 4 2 2 2 2 2 2 3 2" xfId="39420"/>
    <cellStyle name="40% - Accent4 4 2 2 2 2 2 2 3 3" xfId="39421"/>
    <cellStyle name="40% - Accent4 4 2 2 2 2 2 2 4" xfId="39422"/>
    <cellStyle name="40% - Accent4 4 2 2 2 2 2 2 4 2" xfId="39423"/>
    <cellStyle name="40% - Accent4 4 2 2 2 2 2 2 5" xfId="39424"/>
    <cellStyle name="40% - Accent4 4 2 2 2 2 2 2 6" xfId="39425"/>
    <cellStyle name="40% - Accent4 4 2 2 2 2 2 3" xfId="39426"/>
    <cellStyle name="40% - Accent4 4 2 2 2 2 2 3 2" xfId="39427"/>
    <cellStyle name="40% - Accent4 4 2 2 2 2 2 3 2 2" xfId="39428"/>
    <cellStyle name="40% - Accent4 4 2 2 2 2 2 3 2 3" xfId="39429"/>
    <cellStyle name="40% - Accent4 4 2 2 2 2 2 3 3" xfId="39430"/>
    <cellStyle name="40% - Accent4 4 2 2 2 2 2 3 3 2" xfId="39431"/>
    <cellStyle name="40% - Accent4 4 2 2 2 2 2 3 3 3" xfId="39432"/>
    <cellStyle name="40% - Accent4 4 2 2 2 2 2 3 4" xfId="39433"/>
    <cellStyle name="40% - Accent4 4 2 2 2 2 2 3 4 2" xfId="39434"/>
    <cellStyle name="40% - Accent4 4 2 2 2 2 2 3 5" xfId="39435"/>
    <cellStyle name="40% - Accent4 4 2 2 2 2 2 3 6" xfId="39436"/>
    <cellStyle name="40% - Accent4 4 2 2 2 2 2 4" xfId="39437"/>
    <cellStyle name="40% - Accent4 4 2 2 2 2 2 4 2" xfId="39438"/>
    <cellStyle name="40% - Accent4 4 2 2 2 2 2 4 2 2" xfId="39439"/>
    <cellStyle name="40% - Accent4 4 2 2 2 2 2 4 2 3" xfId="39440"/>
    <cellStyle name="40% - Accent4 4 2 2 2 2 2 4 3" xfId="39441"/>
    <cellStyle name="40% - Accent4 4 2 2 2 2 2 4 3 2" xfId="39442"/>
    <cellStyle name="40% - Accent4 4 2 2 2 2 2 4 4" xfId="39443"/>
    <cellStyle name="40% - Accent4 4 2 2 2 2 2 4 5" xfId="39444"/>
    <cellStyle name="40% - Accent4 4 2 2 2 2 2 5" xfId="39445"/>
    <cellStyle name="40% - Accent4 4 2 2 2 2 2 5 2" xfId="39446"/>
    <cellStyle name="40% - Accent4 4 2 2 2 2 2 5 3" xfId="39447"/>
    <cellStyle name="40% - Accent4 4 2 2 2 2 2 6" xfId="39448"/>
    <cellStyle name="40% - Accent4 4 2 2 2 2 2 6 2" xfId="39449"/>
    <cellStyle name="40% - Accent4 4 2 2 2 2 2 6 3" xfId="39450"/>
    <cellStyle name="40% - Accent4 4 2 2 2 2 2 7" xfId="39451"/>
    <cellStyle name="40% - Accent4 4 2 2 2 2 2 7 2" xfId="39452"/>
    <cellStyle name="40% - Accent4 4 2 2 2 2 2 8" xfId="39453"/>
    <cellStyle name="40% - Accent4 4 2 2 2 2 2 9" xfId="39454"/>
    <cellStyle name="40% - Accent4 4 2 2 2 2 3" xfId="39455"/>
    <cellStyle name="40% - Accent4 4 2 2 2 2 3 2" xfId="39456"/>
    <cellStyle name="40% - Accent4 4 2 2 2 2 3 2 2" xfId="39457"/>
    <cellStyle name="40% - Accent4 4 2 2 2 2 3 2 3" xfId="39458"/>
    <cellStyle name="40% - Accent4 4 2 2 2 2 3 3" xfId="39459"/>
    <cellStyle name="40% - Accent4 4 2 2 2 2 3 3 2" xfId="39460"/>
    <cellStyle name="40% - Accent4 4 2 2 2 2 3 3 3" xfId="39461"/>
    <cellStyle name="40% - Accent4 4 2 2 2 2 3 4" xfId="39462"/>
    <cellStyle name="40% - Accent4 4 2 2 2 2 3 4 2" xfId="39463"/>
    <cellStyle name="40% - Accent4 4 2 2 2 2 3 5" xfId="39464"/>
    <cellStyle name="40% - Accent4 4 2 2 2 2 3 6" xfId="39465"/>
    <cellStyle name="40% - Accent4 4 2 2 2 2 4" xfId="39466"/>
    <cellStyle name="40% - Accent4 4 2 2 2 2 4 2" xfId="39467"/>
    <cellStyle name="40% - Accent4 4 2 2 2 2 4 2 2" xfId="39468"/>
    <cellStyle name="40% - Accent4 4 2 2 2 2 4 2 3" xfId="39469"/>
    <cellStyle name="40% - Accent4 4 2 2 2 2 4 3" xfId="39470"/>
    <cellStyle name="40% - Accent4 4 2 2 2 2 4 3 2" xfId="39471"/>
    <cellStyle name="40% - Accent4 4 2 2 2 2 4 3 3" xfId="39472"/>
    <cellStyle name="40% - Accent4 4 2 2 2 2 4 4" xfId="39473"/>
    <cellStyle name="40% - Accent4 4 2 2 2 2 4 4 2" xfId="39474"/>
    <cellStyle name="40% - Accent4 4 2 2 2 2 4 5" xfId="39475"/>
    <cellStyle name="40% - Accent4 4 2 2 2 2 4 6" xfId="39476"/>
    <cellStyle name="40% - Accent4 4 2 2 2 2 5" xfId="39477"/>
    <cellStyle name="40% - Accent4 4 2 2 2 2 5 2" xfId="39478"/>
    <cellStyle name="40% - Accent4 4 2 2 2 2 5 2 2" xfId="39479"/>
    <cellStyle name="40% - Accent4 4 2 2 2 2 5 2 3" xfId="39480"/>
    <cellStyle name="40% - Accent4 4 2 2 2 2 5 3" xfId="39481"/>
    <cellStyle name="40% - Accent4 4 2 2 2 2 5 3 2" xfId="39482"/>
    <cellStyle name="40% - Accent4 4 2 2 2 2 5 4" xfId="39483"/>
    <cellStyle name="40% - Accent4 4 2 2 2 2 5 5" xfId="39484"/>
    <cellStyle name="40% - Accent4 4 2 2 2 2 6" xfId="39485"/>
    <cellStyle name="40% - Accent4 4 2 2 2 2 6 2" xfId="39486"/>
    <cellStyle name="40% - Accent4 4 2 2 2 2 6 3" xfId="39487"/>
    <cellStyle name="40% - Accent4 4 2 2 2 2 7" xfId="39488"/>
    <cellStyle name="40% - Accent4 4 2 2 2 2 7 2" xfId="39489"/>
    <cellStyle name="40% - Accent4 4 2 2 2 2 7 3" xfId="39490"/>
    <cellStyle name="40% - Accent4 4 2 2 2 2 8" xfId="39491"/>
    <cellStyle name="40% - Accent4 4 2 2 2 2 8 2" xfId="39492"/>
    <cellStyle name="40% - Accent4 4 2 2 2 2 9" xfId="39493"/>
    <cellStyle name="40% - Accent4 4 2 2 2 2_SCH J-3" xfId="4391"/>
    <cellStyle name="40% - Accent4 4 2 2 2 3" xfId="4392"/>
    <cellStyle name="40% - Accent4 4 2 2 2 3 2" xfId="39494"/>
    <cellStyle name="40% - Accent4 4 2 2 2 3 2 2" xfId="39495"/>
    <cellStyle name="40% - Accent4 4 2 2 2 3 2 2 2" xfId="39496"/>
    <cellStyle name="40% - Accent4 4 2 2 2 3 2 2 3" xfId="39497"/>
    <cellStyle name="40% - Accent4 4 2 2 2 3 2 3" xfId="39498"/>
    <cellStyle name="40% - Accent4 4 2 2 2 3 2 3 2" xfId="39499"/>
    <cellStyle name="40% - Accent4 4 2 2 2 3 2 3 3" xfId="39500"/>
    <cellStyle name="40% - Accent4 4 2 2 2 3 2 4" xfId="39501"/>
    <cellStyle name="40% - Accent4 4 2 2 2 3 2 4 2" xfId="39502"/>
    <cellStyle name="40% - Accent4 4 2 2 2 3 2 5" xfId="39503"/>
    <cellStyle name="40% - Accent4 4 2 2 2 3 2 6" xfId="39504"/>
    <cellStyle name="40% - Accent4 4 2 2 2 3 3" xfId="39505"/>
    <cellStyle name="40% - Accent4 4 2 2 2 3 3 2" xfId="39506"/>
    <cellStyle name="40% - Accent4 4 2 2 2 3 3 2 2" xfId="39507"/>
    <cellStyle name="40% - Accent4 4 2 2 2 3 3 2 3" xfId="39508"/>
    <cellStyle name="40% - Accent4 4 2 2 2 3 3 3" xfId="39509"/>
    <cellStyle name="40% - Accent4 4 2 2 2 3 3 3 2" xfId="39510"/>
    <cellStyle name="40% - Accent4 4 2 2 2 3 3 3 3" xfId="39511"/>
    <cellStyle name="40% - Accent4 4 2 2 2 3 3 4" xfId="39512"/>
    <cellStyle name="40% - Accent4 4 2 2 2 3 3 4 2" xfId="39513"/>
    <cellStyle name="40% - Accent4 4 2 2 2 3 3 5" xfId="39514"/>
    <cellStyle name="40% - Accent4 4 2 2 2 3 3 6" xfId="39515"/>
    <cellStyle name="40% - Accent4 4 2 2 2 3 4" xfId="39516"/>
    <cellStyle name="40% - Accent4 4 2 2 2 3 4 2" xfId="39517"/>
    <cellStyle name="40% - Accent4 4 2 2 2 3 4 2 2" xfId="39518"/>
    <cellStyle name="40% - Accent4 4 2 2 2 3 4 2 3" xfId="39519"/>
    <cellStyle name="40% - Accent4 4 2 2 2 3 4 3" xfId="39520"/>
    <cellStyle name="40% - Accent4 4 2 2 2 3 4 3 2" xfId="39521"/>
    <cellStyle name="40% - Accent4 4 2 2 2 3 4 4" xfId="39522"/>
    <cellStyle name="40% - Accent4 4 2 2 2 3 4 5" xfId="39523"/>
    <cellStyle name="40% - Accent4 4 2 2 2 3 5" xfId="39524"/>
    <cellStyle name="40% - Accent4 4 2 2 2 3 5 2" xfId="39525"/>
    <cellStyle name="40% - Accent4 4 2 2 2 3 5 3" xfId="39526"/>
    <cellStyle name="40% - Accent4 4 2 2 2 3 6" xfId="39527"/>
    <cellStyle name="40% - Accent4 4 2 2 2 3 6 2" xfId="39528"/>
    <cellStyle name="40% - Accent4 4 2 2 2 3 6 3" xfId="39529"/>
    <cellStyle name="40% - Accent4 4 2 2 2 3 7" xfId="39530"/>
    <cellStyle name="40% - Accent4 4 2 2 2 3 7 2" xfId="39531"/>
    <cellStyle name="40% - Accent4 4 2 2 2 3 8" xfId="39532"/>
    <cellStyle name="40% - Accent4 4 2 2 2 3 9" xfId="39533"/>
    <cellStyle name="40% - Accent4 4 2 2 2 4" xfId="39534"/>
    <cellStyle name="40% - Accent4 4 2 2 2 4 2" xfId="39535"/>
    <cellStyle name="40% - Accent4 4 2 2 2 4 2 2" xfId="39536"/>
    <cellStyle name="40% - Accent4 4 2 2 2 4 2 2 2" xfId="39537"/>
    <cellStyle name="40% - Accent4 4 2 2 2 4 2 2 3" xfId="39538"/>
    <cellStyle name="40% - Accent4 4 2 2 2 4 2 3" xfId="39539"/>
    <cellStyle name="40% - Accent4 4 2 2 2 4 2 3 2" xfId="39540"/>
    <cellStyle name="40% - Accent4 4 2 2 2 4 2 3 3" xfId="39541"/>
    <cellStyle name="40% - Accent4 4 2 2 2 4 2 4" xfId="39542"/>
    <cellStyle name="40% - Accent4 4 2 2 2 4 2 4 2" xfId="39543"/>
    <cellStyle name="40% - Accent4 4 2 2 2 4 2 5" xfId="39544"/>
    <cellStyle name="40% - Accent4 4 2 2 2 4 2 6" xfId="39545"/>
    <cellStyle name="40% - Accent4 4 2 2 2 4 3" xfId="39546"/>
    <cellStyle name="40% - Accent4 4 2 2 2 4 3 2" xfId="39547"/>
    <cellStyle name="40% - Accent4 4 2 2 2 4 3 2 2" xfId="39548"/>
    <cellStyle name="40% - Accent4 4 2 2 2 4 3 2 3" xfId="39549"/>
    <cellStyle name="40% - Accent4 4 2 2 2 4 3 3" xfId="39550"/>
    <cellStyle name="40% - Accent4 4 2 2 2 4 3 3 2" xfId="39551"/>
    <cellStyle name="40% - Accent4 4 2 2 2 4 3 3 3" xfId="39552"/>
    <cellStyle name="40% - Accent4 4 2 2 2 4 3 4" xfId="39553"/>
    <cellStyle name="40% - Accent4 4 2 2 2 4 3 4 2" xfId="39554"/>
    <cellStyle name="40% - Accent4 4 2 2 2 4 3 5" xfId="39555"/>
    <cellStyle name="40% - Accent4 4 2 2 2 4 3 6" xfId="39556"/>
    <cellStyle name="40% - Accent4 4 2 2 2 4 4" xfId="39557"/>
    <cellStyle name="40% - Accent4 4 2 2 2 4 4 2" xfId="39558"/>
    <cellStyle name="40% - Accent4 4 2 2 2 4 4 2 2" xfId="39559"/>
    <cellStyle name="40% - Accent4 4 2 2 2 4 4 2 3" xfId="39560"/>
    <cellStyle name="40% - Accent4 4 2 2 2 4 4 3" xfId="39561"/>
    <cellStyle name="40% - Accent4 4 2 2 2 4 4 3 2" xfId="39562"/>
    <cellStyle name="40% - Accent4 4 2 2 2 4 4 4" xfId="39563"/>
    <cellStyle name="40% - Accent4 4 2 2 2 4 4 5" xfId="39564"/>
    <cellStyle name="40% - Accent4 4 2 2 2 4 5" xfId="39565"/>
    <cellStyle name="40% - Accent4 4 2 2 2 4 5 2" xfId="39566"/>
    <cellStyle name="40% - Accent4 4 2 2 2 4 5 3" xfId="39567"/>
    <cellStyle name="40% - Accent4 4 2 2 2 4 6" xfId="39568"/>
    <cellStyle name="40% - Accent4 4 2 2 2 4 6 2" xfId="39569"/>
    <cellStyle name="40% - Accent4 4 2 2 2 4 6 3" xfId="39570"/>
    <cellStyle name="40% - Accent4 4 2 2 2 4 7" xfId="39571"/>
    <cellStyle name="40% - Accent4 4 2 2 2 4 7 2" xfId="39572"/>
    <cellStyle name="40% - Accent4 4 2 2 2 4 8" xfId="39573"/>
    <cellStyle name="40% - Accent4 4 2 2 2 4 9" xfId="39574"/>
    <cellStyle name="40% - Accent4 4 2 2 2 5" xfId="39575"/>
    <cellStyle name="40% - Accent4 4 2 2 2 5 2" xfId="39576"/>
    <cellStyle name="40% - Accent4 4 2 2 2 5 2 2" xfId="39577"/>
    <cellStyle name="40% - Accent4 4 2 2 2 5 2 3" xfId="39578"/>
    <cellStyle name="40% - Accent4 4 2 2 2 5 3" xfId="39579"/>
    <cellStyle name="40% - Accent4 4 2 2 2 5 3 2" xfId="39580"/>
    <cellStyle name="40% - Accent4 4 2 2 2 5 3 3" xfId="39581"/>
    <cellStyle name="40% - Accent4 4 2 2 2 5 4" xfId="39582"/>
    <cellStyle name="40% - Accent4 4 2 2 2 5 4 2" xfId="39583"/>
    <cellStyle name="40% - Accent4 4 2 2 2 5 5" xfId="39584"/>
    <cellStyle name="40% - Accent4 4 2 2 2 5 6" xfId="39585"/>
    <cellStyle name="40% - Accent4 4 2 2 2 6" xfId="39586"/>
    <cellStyle name="40% - Accent4 4 2 2 2 6 2" xfId="39587"/>
    <cellStyle name="40% - Accent4 4 2 2 2 6 2 2" xfId="39588"/>
    <cellStyle name="40% - Accent4 4 2 2 2 6 2 3" xfId="39589"/>
    <cellStyle name="40% - Accent4 4 2 2 2 6 3" xfId="39590"/>
    <cellStyle name="40% - Accent4 4 2 2 2 6 3 2" xfId="39591"/>
    <cellStyle name="40% - Accent4 4 2 2 2 6 3 3" xfId="39592"/>
    <cellStyle name="40% - Accent4 4 2 2 2 6 4" xfId="39593"/>
    <cellStyle name="40% - Accent4 4 2 2 2 6 4 2" xfId="39594"/>
    <cellStyle name="40% - Accent4 4 2 2 2 6 5" xfId="39595"/>
    <cellStyle name="40% - Accent4 4 2 2 2 6 6" xfId="39596"/>
    <cellStyle name="40% - Accent4 4 2 2 2 7" xfId="39597"/>
    <cellStyle name="40% - Accent4 4 2 2 2 7 2" xfId="39598"/>
    <cellStyle name="40% - Accent4 4 2 2 2 7 2 2" xfId="39599"/>
    <cellStyle name="40% - Accent4 4 2 2 2 7 2 3" xfId="39600"/>
    <cellStyle name="40% - Accent4 4 2 2 2 7 3" xfId="39601"/>
    <cellStyle name="40% - Accent4 4 2 2 2 7 3 2" xfId="39602"/>
    <cellStyle name="40% - Accent4 4 2 2 2 7 4" xfId="39603"/>
    <cellStyle name="40% - Accent4 4 2 2 2 7 5" xfId="39604"/>
    <cellStyle name="40% - Accent4 4 2 2 2 8" xfId="39605"/>
    <cellStyle name="40% - Accent4 4 2 2 2 8 2" xfId="39606"/>
    <cellStyle name="40% - Accent4 4 2 2 2 8 3" xfId="39607"/>
    <cellStyle name="40% - Accent4 4 2 2 2 9" xfId="39608"/>
    <cellStyle name="40% - Accent4 4 2 2 2 9 2" xfId="39609"/>
    <cellStyle name="40% - Accent4 4 2 2 2 9 3" xfId="39610"/>
    <cellStyle name="40% - Accent4 4 2 2 2_SCH J-3" xfId="4393"/>
    <cellStyle name="40% - Accent4 4 2 2 3" xfId="4394"/>
    <cellStyle name="40% - Accent4 4 2 2 3 10" xfId="39611"/>
    <cellStyle name="40% - Accent4 4 2 2 3 2" xfId="4395"/>
    <cellStyle name="40% - Accent4 4 2 2 3 2 2" xfId="39612"/>
    <cellStyle name="40% - Accent4 4 2 2 3 2 2 2" xfId="39613"/>
    <cellStyle name="40% - Accent4 4 2 2 3 2 2 2 2" xfId="39614"/>
    <cellStyle name="40% - Accent4 4 2 2 3 2 2 2 3" xfId="39615"/>
    <cellStyle name="40% - Accent4 4 2 2 3 2 2 3" xfId="39616"/>
    <cellStyle name="40% - Accent4 4 2 2 3 2 2 3 2" xfId="39617"/>
    <cellStyle name="40% - Accent4 4 2 2 3 2 2 3 3" xfId="39618"/>
    <cellStyle name="40% - Accent4 4 2 2 3 2 2 4" xfId="39619"/>
    <cellStyle name="40% - Accent4 4 2 2 3 2 2 4 2" xfId="39620"/>
    <cellStyle name="40% - Accent4 4 2 2 3 2 2 5" xfId="39621"/>
    <cellStyle name="40% - Accent4 4 2 2 3 2 2 6" xfId="39622"/>
    <cellStyle name="40% - Accent4 4 2 2 3 2 3" xfId="39623"/>
    <cellStyle name="40% - Accent4 4 2 2 3 2 3 2" xfId="39624"/>
    <cellStyle name="40% - Accent4 4 2 2 3 2 3 2 2" xfId="39625"/>
    <cellStyle name="40% - Accent4 4 2 2 3 2 3 2 3" xfId="39626"/>
    <cellStyle name="40% - Accent4 4 2 2 3 2 3 3" xfId="39627"/>
    <cellStyle name="40% - Accent4 4 2 2 3 2 3 3 2" xfId="39628"/>
    <cellStyle name="40% - Accent4 4 2 2 3 2 3 3 3" xfId="39629"/>
    <cellStyle name="40% - Accent4 4 2 2 3 2 3 4" xfId="39630"/>
    <cellStyle name="40% - Accent4 4 2 2 3 2 3 4 2" xfId="39631"/>
    <cellStyle name="40% - Accent4 4 2 2 3 2 3 5" xfId="39632"/>
    <cellStyle name="40% - Accent4 4 2 2 3 2 3 6" xfId="39633"/>
    <cellStyle name="40% - Accent4 4 2 2 3 2 4" xfId="39634"/>
    <cellStyle name="40% - Accent4 4 2 2 3 2 4 2" xfId="39635"/>
    <cellStyle name="40% - Accent4 4 2 2 3 2 4 2 2" xfId="39636"/>
    <cellStyle name="40% - Accent4 4 2 2 3 2 4 2 3" xfId="39637"/>
    <cellStyle name="40% - Accent4 4 2 2 3 2 4 3" xfId="39638"/>
    <cellStyle name="40% - Accent4 4 2 2 3 2 4 3 2" xfId="39639"/>
    <cellStyle name="40% - Accent4 4 2 2 3 2 4 4" xfId="39640"/>
    <cellStyle name="40% - Accent4 4 2 2 3 2 4 5" xfId="39641"/>
    <cellStyle name="40% - Accent4 4 2 2 3 2 5" xfId="39642"/>
    <cellStyle name="40% - Accent4 4 2 2 3 2 5 2" xfId="39643"/>
    <cellStyle name="40% - Accent4 4 2 2 3 2 5 3" xfId="39644"/>
    <cellStyle name="40% - Accent4 4 2 2 3 2 6" xfId="39645"/>
    <cellStyle name="40% - Accent4 4 2 2 3 2 6 2" xfId="39646"/>
    <cellStyle name="40% - Accent4 4 2 2 3 2 6 3" xfId="39647"/>
    <cellStyle name="40% - Accent4 4 2 2 3 2 7" xfId="39648"/>
    <cellStyle name="40% - Accent4 4 2 2 3 2 7 2" xfId="39649"/>
    <cellStyle name="40% - Accent4 4 2 2 3 2 8" xfId="39650"/>
    <cellStyle name="40% - Accent4 4 2 2 3 2 9" xfId="39651"/>
    <cellStyle name="40% - Accent4 4 2 2 3 3" xfId="39652"/>
    <cellStyle name="40% - Accent4 4 2 2 3 3 2" xfId="39653"/>
    <cellStyle name="40% - Accent4 4 2 2 3 3 2 2" xfId="39654"/>
    <cellStyle name="40% - Accent4 4 2 2 3 3 2 3" xfId="39655"/>
    <cellStyle name="40% - Accent4 4 2 2 3 3 3" xfId="39656"/>
    <cellStyle name="40% - Accent4 4 2 2 3 3 3 2" xfId="39657"/>
    <cellStyle name="40% - Accent4 4 2 2 3 3 3 3" xfId="39658"/>
    <cellStyle name="40% - Accent4 4 2 2 3 3 4" xfId="39659"/>
    <cellStyle name="40% - Accent4 4 2 2 3 3 4 2" xfId="39660"/>
    <cellStyle name="40% - Accent4 4 2 2 3 3 5" xfId="39661"/>
    <cellStyle name="40% - Accent4 4 2 2 3 3 6" xfId="39662"/>
    <cellStyle name="40% - Accent4 4 2 2 3 4" xfId="39663"/>
    <cellStyle name="40% - Accent4 4 2 2 3 4 2" xfId="39664"/>
    <cellStyle name="40% - Accent4 4 2 2 3 4 2 2" xfId="39665"/>
    <cellStyle name="40% - Accent4 4 2 2 3 4 2 3" xfId="39666"/>
    <cellStyle name="40% - Accent4 4 2 2 3 4 3" xfId="39667"/>
    <cellStyle name="40% - Accent4 4 2 2 3 4 3 2" xfId="39668"/>
    <cellStyle name="40% - Accent4 4 2 2 3 4 3 3" xfId="39669"/>
    <cellStyle name="40% - Accent4 4 2 2 3 4 4" xfId="39670"/>
    <cellStyle name="40% - Accent4 4 2 2 3 4 4 2" xfId="39671"/>
    <cellStyle name="40% - Accent4 4 2 2 3 4 5" xfId="39672"/>
    <cellStyle name="40% - Accent4 4 2 2 3 4 6" xfId="39673"/>
    <cellStyle name="40% - Accent4 4 2 2 3 5" xfId="39674"/>
    <cellStyle name="40% - Accent4 4 2 2 3 5 2" xfId="39675"/>
    <cellStyle name="40% - Accent4 4 2 2 3 5 2 2" xfId="39676"/>
    <cellStyle name="40% - Accent4 4 2 2 3 5 2 3" xfId="39677"/>
    <cellStyle name="40% - Accent4 4 2 2 3 5 3" xfId="39678"/>
    <cellStyle name="40% - Accent4 4 2 2 3 5 3 2" xfId="39679"/>
    <cellStyle name="40% - Accent4 4 2 2 3 5 4" xfId="39680"/>
    <cellStyle name="40% - Accent4 4 2 2 3 5 5" xfId="39681"/>
    <cellStyle name="40% - Accent4 4 2 2 3 6" xfId="39682"/>
    <cellStyle name="40% - Accent4 4 2 2 3 6 2" xfId="39683"/>
    <cellStyle name="40% - Accent4 4 2 2 3 6 3" xfId="39684"/>
    <cellStyle name="40% - Accent4 4 2 2 3 7" xfId="39685"/>
    <cellStyle name="40% - Accent4 4 2 2 3 7 2" xfId="39686"/>
    <cellStyle name="40% - Accent4 4 2 2 3 7 3" xfId="39687"/>
    <cellStyle name="40% - Accent4 4 2 2 3 8" xfId="39688"/>
    <cellStyle name="40% - Accent4 4 2 2 3 8 2" xfId="39689"/>
    <cellStyle name="40% - Accent4 4 2 2 3 9" xfId="39690"/>
    <cellStyle name="40% - Accent4 4 2 2 3_SCH J-3" xfId="4396"/>
    <cellStyle name="40% - Accent4 4 2 2 4" xfId="4397"/>
    <cellStyle name="40% - Accent4 4 2 2 4 2" xfId="39691"/>
    <cellStyle name="40% - Accent4 4 2 2 4 2 2" xfId="39692"/>
    <cellStyle name="40% - Accent4 4 2 2 4 2 2 2" xfId="39693"/>
    <cellStyle name="40% - Accent4 4 2 2 4 2 2 3" xfId="39694"/>
    <cellStyle name="40% - Accent4 4 2 2 4 2 3" xfId="39695"/>
    <cellStyle name="40% - Accent4 4 2 2 4 2 3 2" xfId="39696"/>
    <cellStyle name="40% - Accent4 4 2 2 4 2 3 3" xfId="39697"/>
    <cellStyle name="40% - Accent4 4 2 2 4 2 4" xfId="39698"/>
    <cellStyle name="40% - Accent4 4 2 2 4 2 4 2" xfId="39699"/>
    <cellStyle name="40% - Accent4 4 2 2 4 2 5" xfId="39700"/>
    <cellStyle name="40% - Accent4 4 2 2 4 2 6" xfId="39701"/>
    <cellStyle name="40% - Accent4 4 2 2 4 3" xfId="39702"/>
    <cellStyle name="40% - Accent4 4 2 2 4 3 2" xfId="39703"/>
    <cellStyle name="40% - Accent4 4 2 2 4 3 2 2" xfId="39704"/>
    <cellStyle name="40% - Accent4 4 2 2 4 3 2 3" xfId="39705"/>
    <cellStyle name="40% - Accent4 4 2 2 4 3 3" xfId="39706"/>
    <cellStyle name="40% - Accent4 4 2 2 4 3 3 2" xfId="39707"/>
    <cellStyle name="40% - Accent4 4 2 2 4 3 3 3" xfId="39708"/>
    <cellStyle name="40% - Accent4 4 2 2 4 3 4" xfId="39709"/>
    <cellStyle name="40% - Accent4 4 2 2 4 3 4 2" xfId="39710"/>
    <cellStyle name="40% - Accent4 4 2 2 4 3 5" xfId="39711"/>
    <cellStyle name="40% - Accent4 4 2 2 4 3 6" xfId="39712"/>
    <cellStyle name="40% - Accent4 4 2 2 4 4" xfId="39713"/>
    <cellStyle name="40% - Accent4 4 2 2 4 4 2" xfId="39714"/>
    <cellStyle name="40% - Accent4 4 2 2 4 4 2 2" xfId="39715"/>
    <cellStyle name="40% - Accent4 4 2 2 4 4 2 3" xfId="39716"/>
    <cellStyle name="40% - Accent4 4 2 2 4 4 3" xfId="39717"/>
    <cellStyle name="40% - Accent4 4 2 2 4 4 3 2" xfId="39718"/>
    <cellStyle name="40% - Accent4 4 2 2 4 4 4" xfId="39719"/>
    <cellStyle name="40% - Accent4 4 2 2 4 4 5" xfId="39720"/>
    <cellStyle name="40% - Accent4 4 2 2 4 5" xfId="39721"/>
    <cellStyle name="40% - Accent4 4 2 2 4 5 2" xfId="39722"/>
    <cellStyle name="40% - Accent4 4 2 2 4 5 3" xfId="39723"/>
    <cellStyle name="40% - Accent4 4 2 2 4 6" xfId="39724"/>
    <cellStyle name="40% - Accent4 4 2 2 4 6 2" xfId="39725"/>
    <cellStyle name="40% - Accent4 4 2 2 4 6 3" xfId="39726"/>
    <cellStyle name="40% - Accent4 4 2 2 4 7" xfId="39727"/>
    <cellStyle name="40% - Accent4 4 2 2 4 7 2" xfId="39728"/>
    <cellStyle name="40% - Accent4 4 2 2 4 8" xfId="39729"/>
    <cellStyle name="40% - Accent4 4 2 2 4 9" xfId="39730"/>
    <cellStyle name="40% - Accent4 4 2 2 5" xfId="39731"/>
    <cellStyle name="40% - Accent4 4 2 2 5 2" xfId="39732"/>
    <cellStyle name="40% - Accent4 4 2 2 5 2 2" xfId="39733"/>
    <cellStyle name="40% - Accent4 4 2 2 5 2 2 2" xfId="39734"/>
    <cellStyle name="40% - Accent4 4 2 2 5 2 2 3" xfId="39735"/>
    <cellStyle name="40% - Accent4 4 2 2 5 2 3" xfId="39736"/>
    <cellStyle name="40% - Accent4 4 2 2 5 2 3 2" xfId="39737"/>
    <cellStyle name="40% - Accent4 4 2 2 5 2 3 3" xfId="39738"/>
    <cellStyle name="40% - Accent4 4 2 2 5 2 4" xfId="39739"/>
    <cellStyle name="40% - Accent4 4 2 2 5 2 4 2" xfId="39740"/>
    <cellStyle name="40% - Accent4 4 2 2 5 2 5" xfId="39741"/>
    <cellStyle name="40% - Accent4 4 2 2 5 2 6" xfId="39742"/>
    <cellStyle name="40% - Accent4 4 2 2 5 3" xfId="39743"/>
    <cellStyle name="40% - Accent4 4 2 2 5 3 2" xfId="39744"/>
    <cellStyle name="40% - Accent4 4 2 2 5 3 2 2" xfId="39745"/>
    <cellStyle name="40% - Accent4 4 2 2 5 3 2 3" xfId="39746"/>
    <cellStyle name="40% - Accent4 4 2 2 5 3 3" xfId="39747"/>
    <cellStyle name="40% - Accent4 4 2 2 5 3 3 2" xfId="39748"/>
    <cellStyle name="40% - Accent4 4 2 2 5 3 3 3" xfId="39749"/>
    <cellStyle name="40% - Accent4 4 2 2 5 3 4" xfId="39750"/>
    <cellStyle name="40% - Accent4 4 2 2 5 3 4 2" xfId="39751"/>
    <cellStyle name="40% - Accent4 4 2 2 5 3 5" xfId="39752"/>
    <cellStyle name="40% - Accent4 4 2 2 5 3 6" xfId="39753"/>
    <cellStyle name="40% - Accent4 4 2 2 5 4" xfId="39754"/>
    <cellStyle name="40% - Accent4 4 2 2 5 4 2" xfId="39755"/>
    <cellStyle name="40% - Accent4 4 2 2 5 4 2 2" xfId="39756"/>
    <cellStyle name="40% - Accent4 4 2 2 5 4 2 3" xfId="39757"/>
    <cellStyle name="40% - Accent4 4 2 2 5 4 3" xfId="39758"/>
    <cellStyle name="40% - Accent4 4 2 2 5 4 3 2" xfId="39759"/>
    <cellStyle name="40% - Accent4 4 2 2 5 4 4" xfId="39760"/>
    <cellStyle name="40% - Accent4 4 2 2 5 4 5" xfId="39761"/>
    <cellStyle name="40% - Accent4 4 2 2 5 5" xfId="39762"/>
    <cellStyle name="40% - Accent4 4 2 2 5 5 2" xfId="39763"/>
    <cellStyle name="40% - Accent4 4 2 2 5 5 3" xfId="39764"/>
    <cellStyle name="40% - Accent4 4 2 2 5 6" xfId="39765"/>
    <cellStyle name="40% - Accent4 4 2 2 5 6 2" xfId="39766"/>
    <cellStyle name="40% - Accent4 4 2 2 5 6 3" xfId="39767"/>
    <cellStyle name="40% - Accent4 4 2 2 5 7" xfId="39768"/>
    <cellStyle name="40% - Accent4 4 2 2 5 7 2" xfId="39769"/>
    <cellStyle name="40% - Accent4 4 2 2 5 8" xfId="39770"/>
    <cellStyle name="40% - Accent4 4 2 2 5 9" xfId="39771"/>
    <cellStyle name="40% - Accent4 4 2 2 6" xfId="39772"/>
    <cellStyle name="40% - Accent4 4 2 2 6 2" xfId="39773"/>
    <cellStyle name="40% - Accent4 4 2 2 6 2 2" xfId="39774"/>
    <cellStyle name="40% - Accent4 4 2 2 6 2 3" xfId="39775"/>
    <cellStyle name="40% - Accent4 4 2 2 6 3" xfId="39776"/>
    <cellStyle name="40% - Accent4 4 2 2 6 3 2" xfId="39777"/>
    <cellStyle name="40% - Accent4 4 2 2 6 3 3" xfId="39778"/>
    <cellStyle name="40% - Accent4 4 2 2 6 4" xfId="39779"/>
    <cellStyle name="40% - Accent4 4 2 2 6 4 2" xfId="39780"/>
    <cellStyle name="40% - Accent4 4 2 2 6 5" xfId="39781"/>
    <cellStyle name="40% - Accent4 4 2 2 6 6" xfId="39782"/>
    <cellStyle name="40% - Accent4 4 2 2 7" xfId="39783"/>
    <cellStyle name="40% - Accent4 4 2 2 7 2" xfId="39784"/>
    <cellStyle name="40% - Accent4 4 2 2 7 2 2" xfId="39785"/>
    <cellStyle name="40% - Accent4 4 2 2 7 2 3" xfId="39786"/>
    <cellStyle name="40% - Accent4 4 2 2 7 3" xfId="39787"/>
    <cellStyle name="40% - Accent4 4 2 2 7 3 2" xfId="39788"/>
    <cellStyle name="40% - Accent4 4 2 2 7 3 3" xfId="39789"/>
    <cellStyle name="40% - Accent4 4 2 2 7 4" xfId="39790"/>
    <cellStyle name="40% - Accent4 4 2 2 7 4 2" xfId="39791"/>
    <cellStyle name="40% - Accent4 4 2 2 7 5" xfId="39792"/>
    <cellStyle name="40% - Accent4 4 2 2 7 6" xfId="39793"/>
    <cellStyle name="40% - Accent4 4 2 2 8" xfId="39794"/>
    <cellStyle name="40% - Accent4 4 2 2 8 2" xfId="39795"/>
    <cellStyle name="40% - Accent4 4 2 2 8 2 2" xfId="39796"/>
    <cellStyle name="40% - Accent4 4 2 2 8 2 3" xfId="39797"/>
    <cellStyle name="40% - Accent4 4 2 2 8 3" xfId="39798"/>
    <cellStyle name="40% - Accent4 4 2 2 8 3 2" xfId="39799"/>
    <cellStyle name="40% - Accent4 4 2 2 8 4" xfId="39800"/>
    <cellStyle name="40% - Accent4 4 2 2 8 5" xfId="39801"/>
    <cellStyle name="40% - Accent4 4 2 2 9" xfId="39802"/>
    <cellStyle name="40% - Accent4 4 2 2 9 2" xfId="39803"/>
    <cellStyle name="40% - Accent4 4 2 2 9 3" xfId="39804"/>
    <cellStyle name="40% - Accent4 4 2 2_SCH J-3" xfId="4398"/>
    <cellStyle name="40% - Accent4 4 2 3" xfId="4399"/>
    <cellStyle name="40% - Accent4 4 2 3 10" xfId="39805"/>
    <cellStyle name="40% - Accent4 4 2 3 10 2" xfId="39806"/>
    <cellStyle name="40% - Accent4 4 2 3 11" xfId="39807"/>
    <cellStyle name="40% - Accent4 4 2 3 12" xfId="39808"/>
    <cellStyle name="40% - Accent4 4 2 3 2" xfId="4400"/>
    <cellStyle name="40% - Accent4 4 2 3 2 10" xfId="39809"/>
    <cellStyle name="40% - Accent4 4 2 3 2 2" xfId="4401"/>
    <cellStyle name="40% - Accent4 4 2 3 2 2 2" xfId="39810"/>
    <cellStyle name="40% - Accent4 4 2 3 2 2 2 2" xfId="39811"/>
    <cellStyle name="40% - Accent4 4 2 3 2 2 2 2 2" xfId="39812"/>
    <cellStyle name="40% - Accent4 4 2 3 2 2 2 2 3" xfId="39813"/>
    <cellStyle name="40% - Accent4 4 2 3 2 2 2 3" xfId="39814"/>
    <cellStyle name="40% - Accent4 4 2 3 2 2 2 3 2" xfId="39815"/>
    <cellStyle name="40% - Accent4 4 2 3 2 2 2 3 3" xfId="39816"/>
    <cellStyle name="40% - Accent4 4 2 3 2 2 2 4" xfId="39817"/>
    <cellStyle name="40% - Accent4 4 2 3 2 2 2 4 2" xfId="39818"/>
    <cellStyle name="40% - Accent4 4 2 3 2 2 2 5" xfId="39819"/>
    <cellStyle name="40% - Accent4 4 2 3 2 2 2 6" xfId="39820"/>
    <cellStyle name="40% - Accent4 4 2 3 2 2 3" xfId="39821"/>
    <cellStyle name="40% - Accent4 4 2 3 2 2 3 2" xfId="39822"/>
    <cellStyle name="40% - Accent4 4 2 3 2 2 3 2 2" xfId="39823"/>
    <cellStyle name="40% - Accent4 4 2 3 2 2 3 2 3" xfId="39824"/>
    <cellStyle name="40% - Accent4 4 2 3 2 2 3 3" xfId="39825"/>
    <cellStyle name="40% - Accent4 4 2 3 2 2 3 3 2" xfId="39826"/>
    <cellStyle name="40% - Accent4 4 2 3 2 2 3 3 3" xfId="39827"/>
    <cellStyle name="40% - Accent4 4 2 3 2 2 3 4" xfId="39828"/>
    <cellStyle name="40% - Accent4 4 2 3 2 2 3 4 2" xfId="39829"/>
    <cellStyle name="40% - Accent4 4 2 3 2 2 3 5" xfId="39830"/>
    <cellStyle name="40% - Accent4 4 2 3 2 2 3 6" xfId="39831"/>
    <cellStyle name="40% - Accent4 4 2 3 2 2 4" xfId="39832"/>
    <cellStyle name="40% - Accent4 4 2 3 2 2 4 2" xfId="39833"/>
    <cellStyle name="40% - Accent4 4 2 3 2 2 4 2 2" xfId="39834"/>
    <cellStyle name="40% - Accent4 4 2 3 2 2 4 2 3" xfId="39835"/>
    <cellStyle name="40% - Accent4 4 2 3 2 2 4 3" xfId="39836"/>
    <cellStyle name="40% - Accent4 4 2 3 2 2 4 3 2" xfId="39837"/>
    <cellStyle name="40% - Accent4 4 2 3 2 2 4 4" xfId="39838"/>
    <cellStyle name="40% - Accent4 4 2 3 2 2 4 5" xfId="39839"/>
    <cellStyle name="40% - Accent4 4 2 3 2 2 5" xfId="39840"/>
    <cellStyle name="40% - Accent4 4 2 3 2 2 5 2" xfId="39841"/>
    <cellStyle name="40% - Accent4 4 2 3 2 2 5 3" xfId="39842"/>
    <cellStyle name="40% - Accent4 4 2 3 2 2 6" xfId="39843"/>
    <cellStyle name="40% - Accent4 4 2 3 2 2 6 2" xfId="39844"/>
    <cellStyle name="40% - Accent4 4 2 3 2 2 6 3" xfId="39845"/>
    <cellStyle name="40% - Accent4 4 2 3 2 2 7" xfId="39846"/>
    <cellStyle name="40% - Accent4 4 2 3 2 2 7 2" xfId="39847"/>
    <cellStyle name="40% - Accent4 4 2 3 2 2 8" xfId="39848"/>
    <cellStyle name="40% - Accent4 4 2 3 2 2 9" xfId="39849"/>
    <cellStyle name="40% - Accent4 4 2 3 2 3" xfId="39850"/>
    <cellStyle name="40% - Accent4 4 2 3 2 3 2" xfId="39851"/>
    <cellStyle name="40% - Accent4 4 2 3 2 3 2 2" xfId="39852"/>
    <cellStyle name="40% - Accent4 4 2 3 2 3 2 3" xfId="39853"/>
    <cellStyle name="40% - Accent4 4 2 3 2 3 3" xfId="39854"/>
    <cellStyle name="40% - Accent4 4 2 3 2 3 3 2" xfId="39855"/>
    <cellStyle name="40% - Accent4 4 2 3 2 3 3 3" xfId="39856"/>
    <cellStyle name="40% - Accent4 4 2 3 2 3 4" xfId="39857"/>
    <cellStyle name="40% - Accent4 4 2 3 2 3 4 2" xfId="39858"/>
    <cellStyle name="40% - Accent4 4 2 3 2 3 5" xfId="39859"/>
    <cellStyle name="40% - Accent4 4 2 3 2 3 6" xfId="39860"/>
    <cellStyle name="40% - Accent4 4 2 3 2 4" xfId="39861"/>
    <cellStyle name="40% - Accent4 4 2 3 2 4 2" xfId="39862"/>
    <cellStyle name="40% - Accent4 4 2 3 2 4 2 2" xfId="39863"/>
    <cellStyle name="40% - Accent4 4 2 3 2 4 2 3" xfId="39864"/>
    <cellStyle name="40% - Accent4 4 2 3 2 4 3" xfId="39865"/>
    <cellStyle name="40% - Accent4 4 2 3 2 4 3 2" xfId="39866"/>
    <cellStyle name="40% - Accent4 4 2 3 2 4 3 3" xfId="39867"/>
    <cellStyle name="40% - Accent4 4 2 3 2 4 4" xfId="39868"/>
    <cellStyle name="40% - Accent4 4 2 3 2 4 4 2" xfId="39869"/>
    <cellStyle name="40% - Accent4 4 2 3 2 4 5" xfId="39870"/>
    <cellStyle name="40% - Accent4 4 2 3 2 4 6" xfId="39871"/>
    <cellStyle name="40% - Accent4 4 2 3 2 5" xfId="39872"/>
    <cellStyle name="40% - Accent4 4 2 3 2 5 2" xfId="39873"/>
    <cellStyle name="40% - Accent4 4 2 3 2 5 2 2" xfId="39874"/>
    <cellStyle name="40% - Accent4 4 2 3 2 5 2 3" xfId="39875"/>
    <cellStyle name="40% - Accent4 4 2 3 2 5 3" xfId="39876"/>
    <cellStyle name="40% - Accent4 4 2 3 2 5 3 2" xfId="39877"/>
    <cellStyle name="40% - Accent4 4 2 3 2 5 4" xfId="39878"/>
    <cellStyle name="40% - Accent4 4 2 3 2 5 5" xfId="39879"/>
    <cellStyle name="40% - Accent4 4 2 3 2 6" xfId="39880"/>
    <cellStyle name="40% - Accent4 4 2 3 2 6 2" xfId="39881"/>
    <cellStyle name="40% - Accent4 4 2 3 2 6 3" xfId="39882"/>
    <cellStyle name="40% - Accent4 4 2 3 2 7" xfId="39883"/>
    <cellStyle name="40% - Accent4 4 2 3 2 7 2" xfId="39884"/>
    <cellStyle name="40% - Accent4 4 2 3 2 7 3" xfId="39885"/>
    <cellStyle name="40% - Accent4 4 2 3 2 8" xfId="39886"/>
    <cellStyle name="40% - Accent4 4 2 3 2 8 2" xfId="39887"/>
    <cellStyle name="40% - Accent4 4 2 3 2 9" xfId="39888"/>
    <cellStyle name="40% - Accent4 4 2 3 2_SCH J-3" xfId="4402"/>
    <cellStyle name="40% - Accent4 4 2 3 3" xfId="4403"/>
    <cellStyle name="40% - Accent4 4 2 3 3 2" xfId="39889"/>
    <cellStyle name="40% - Accent4 4 2 3 3 2 2" xfId="39890"/>
    <cellStyle name="40% - Accent4 4 2 3 3 2 2 2" xfId="39891"/>
    <cellStyle name="40% - Accent4 4 2 3 3 2 2 3" xfId="39892"/>
    <cellStyle name="40% - Accent4 4 2 3 3 2 3" xfId="39893"/>
    <cellStyle name="40% - Accent4 4 2 3 3 2 3 2" xfId="39894"/>
    <cellStyle name="40% - Accent4 4 2 3 3 2 3 3" xfId="39895"/>
    <cellStyle name="40% - Accent4 4 2 3 3 2 4" xfId="39896"/>
    <cellStyle name="40% - Accent4 4 2 3 3 2 4 2" xfId="39897"/>
    <cellStyle name="40% - Accent4 4 2 3 3 2 5" xfId="39898"/>
    <cellStyle name="40% - Accent4 4 2 3 3 2 6" xfId="39899"/>
    <cellStyle name="40% - Accent4 4 2 3 3 3" xfId="39900"/>
    <cellStyle name="40% - Accent4 4 2 3 3 3 2" xfId="39901"/>
    <cellStyle name="40% - Accent4 4 2 3 3 3 2 2" xfId="39902"/>
    <cellStyle name="40% - Accent4 4 2 3 3 3 2 3" xfId="39903"/>
    <cellStyle name="40% - Accent4 4 2 3 3 3 3" xfId="39904"/>
    <cellStyle name="40% - Accent4 4 2 3 3 3 3 2" xfId="39905"/>
    <cellStyle name="40% - Accent4 4 2 3 3 3 3 3" xfId="39906"/>
    <cellStyle name="40% - Accent4 4 2 3 3 3 4" xfId="39907"/>
    <cellStyle name="40% - Accent4 4 2 3 3 3 4 2" xfId="39908"/>
    <cellStyle name="40% - Accent4 4 2 3 3 3 5" xfId="39909"/>
    <cellStyle name="40% - Accent4 4 2 3 3 3 6" xfId="39910"/>
    <cellStyle name="40% - Accent4 4 2 3 3 4" xfId="39911"/>
    <cellStyle name="40% - Accent4 4 2 3 3 4 2" xfId="39912"/>
    <cellStyle name="40% - Accent4 4 2 3 3 4 2 2" xfId="39913"/>
    <cellStyle name="40% - Accent4 4 2 3 3 4 2 3" xfId="39914"/>
    <cellStyle name="40% - Accent4 4 2 3 3 4 3" xfId="39915"/>
    <cellStyle name="40% - Accent4 4 2 3 3 4 3 2" xfId="39916"/>
    <cellStyle name="40% - Accent4 4 2 3 3 4 4" xfId="39917"/>
    <cellStyle name="40% - Accent4 4 2 3 3 4 5" xfId="39918"/>
    <cellStyle name="40% - Accent4 4 2 3 3 5" xfId="39919"/>
    <cellStyle name="40% - Accent4 4 2 3 3 5 2" xfId="39920"/>
    <cellStyle name="40% - Accent4 4 2 3 3 5 3" xfId="39921"/>
    <cellStyle name="40% - Accent4 4 2 3 3 6" xfId="39922"/>
    <cellStyle name="40% - Accent4 4 2 3 3 6 2" xfId="39923"/>
    <cellStyle name="40% - Accent4 4 2 3 3 6 3" xfId="39924"/>
    <cellStyle name="40% - Accent4 4 2 3 3 7" xfId="39925"/>
    <cellStyle name="40% - Accent4 4 2 3 3 7 2" xfId="39926"/>
    <cellStyle name="40% - Accent4 4 2 3 3 8" xfId="39927"/>
    <cellStyle name="40% - Accent4 4 2 3 3 9" xfId="39928"/>
    <cellStyle name="40% - Accent4 4 2 3 4" xfId="39929"/>
    <cellStyle name="40% - Accent4 4 2 3 4 2" xfId="39930"/>
    <cellStyle name="40% - Accent4 4 2 3 4 2 2" xfId="39931"/>
    <cellStyle name="40% - Accent4 4 2 3 4 2 2 2" xfId="39932"/>
    <cellStyle name="40% - Accent4 4 2 3 4 2 2 3" xfId="39933"/>
    <cellStyle name="40% - Accent4 4 2 3 4 2 3" xfId="39934"/>
    <cellStyle name="40% - Accent4 4 2 3 4 2 3 2" xfId="39935"/>
    <cellStyle name="40% - Accent4 4 2 3 4 2 3 3" xfId="39936"/>
    <cellStyle name="40% - Accent4 4 2 3 4 2 4" xfId="39937"/>
    <cellStyle name="40% - Accent4 4 2 3 4 2 4 2" xfId="39938"/>
    <cellStyle name="40% - Accent4 4 2 3 4 2 5" xfId="39939"/>
    <cellStyle name="40% - Accent4 4 2 3 4 2 6" xfId="39940"/>
    <cellStyle name="40% - Accent4 4 2 3 4 3" xfId="39941"/>
    <cellStyle name="40% - Accent4 4 2 3 4 3 2" xfId="39942"/>
    <cellStyle name="40% - Accent4 4 2 3 4 3 2 2" xfId="39943"/>
    <cellStyle name="40% - Accent4 4 2 3 4 3 2 3" xfId="39944"/>
    <cellStyle name="40% - Accent4 4 2 3 4 3 3" xfId="39945"/>
    <cellStyle name="40% - Accent4 4 2 3 4 3 3 2" xfId="39946"/>
    <cellStyle name="40% - Accent4 4 2 3 4 3 3 3" xfId="39947"/>
    <cellStyle name="40% - Accent4 4 2 3 4 3 4" xfId="39948"/>
    <cellStyle name="40% - Accent4 4 2 3 4 3 4 2" xfId="39949"/>
    <cellStyle name="40% - Accent4 4 2 3 4 3 5" xfId="39950"/>
    <cellStyle name="40% - Accent4 4 2 3 4 3 6" xfId="39951"/>
    <cellStyle name="40% - Accent4 4 2 3 4 4" xfId="39952"/>
    <cellStyle name="40% - Accent4 4 2 3 4 4 2" xfId="39953"/>
    <cellStyle name="40% - Accent4 4 2 3 4 4 2 2" xfId="39954"/>
    <cellStyle name="40% - Accent4 4 2 3 4 4 2 3" xfId="39955"/>
    <cellStyle name="40% - Accent4 4 2 3 4 4 3" xfId="39956"/>
    <cellStyle name="40% - Accent4 4 2 3 4 4 3 2" xfId="39957"/>
    <cellStyle name="40% - Accent4 4 2 3 4 4 4" xfId="39958"/>
    <cellStyle name="40% - Accent4 4 2 3 4 4 5" xfId="39959"/>
    <cellStyle name="40% - Accent4 4 2 3 4 5" xfId="39960"/>
    <cellStyle name="40% - Accent4 4 2 3 4 5 2" xfId="39961"/>
    <cellStyle name="40% - Accent4 4 2 3 4 5 3" xfId="39962"/>
    <cellStyle name="40% - Accent4 4 2 3 4 6" xfId="39963"/>
    <cellStyle name="40% - Accent4 4 2 3 4 6 2" xfId="39964"/>
    <cellStyle name="40% - Accent4 4 2 3 4 6 3" xfId="39965"/>
    <cellStyle name="40% - Accent4 4 2 3 4 7" xfId="39966"/>
    <cellStyle name="40% - Accent4 4 2 3 4 7 2" xfId="39967"/>
    <cellStyle name="40% - Accent4 4 2 3 4 8" xfId="39968"/>
    <cellStyle name="40% - Accent4 4 2 3 4 9" xfId="39969"/>
    <cellStyle name="40% - Accent4 4 2 3 5" xfId="39970"/>
    <cellStyle name="40% - Accent4 4 2 3 5 2" xfId="39971"/>
    <cellStyle name="40% - Accent4 4 2 3 5 2 2" xfId="39972"/>
    <cellStyle name="40% - Accent4 4 2 3 5 2 3" xfId="39973"/>
    <cellStyle name="40% - Accent4 4 2 3 5 3" xfId="39974"/>
    <cellStyle name="40% - Accent4 4 2 3 5 3 2" xfId="39975"/>
    <cellStyle name="40% - Accent4 4 2 3 5 3 3" xfId="39976"/>
    <cellStyle name="40% - Accent4 4 2 3 5 4" xfId="39977"/>
    <cellStyle name="40% - Accent4 4 2 3 5 4 2" xfId="39978"/>
    <cellStyle name="40% - Accent4 4 2 3 5 5" xfId="39979"/>
    <cellStyle name="40% - Accent4 4 2 3 5 6" xfId="39980"/>
    <cellStyle name="40% - Accent4 4 2 3 6" xfId="39981"/>
    <cellStyle name="40% - Accent4 4 2 3 6 2" xfId="39982"/>
    <cellStyle name="40% - Accent4 4 2 3 6 2 2" xfId="39983"/>
    <cellStyle name="40% - Accent4 4 2 3 6 2 3" xfId="39984"/>
    <cellStyle name="40% - Accent4 4 2 3 6 3" xfId="39985"/>
    <cellStyle name="40% - Accent4 4 2 3 6 3 2" xfId="39986"/>
    <cellStyle name="40% - Accent4 4 2 3 6 3 3" xfId="39987"/>
    <cellStyle name="40% - Accent4 4 2 3 6 4" xfId="39988"/>
    <cellStyle name="40% - Accent4 4 2 3 6 4 2" xfId="39989"/>
    <cellStyle name="40% - Accent4 4 2 3 6 5" xfId="39990"/>
    <cellStyle name="40% - Accent4 4 2 3 6 6" xfId="39991"/>
    <cellStyle name="40% - Accent4 4 2 3 7" xfId="39992"/>
    <cellStyle name="40% - Accent4 4 2 3 7 2" xfId="39993"/>
    <cellStyle name="40% - Accent4 4 2 3 7 2 2" xfId="39994"/>
    <cellStyle name="40% - Accent4 4 2 3 7 2 3" xfId="39995"/>
    <cellStyle name="40% - Accent4 4 2 3 7 3" xfId="39996"/>
    <cellStyle name="40% - Accent4 4 2 3 7 3 2" xfId="39997"/>
    <cellStyle name="40% - Accent4 4 2 3 7 4" xfId="39998"/>
    <cellStyle name="40% - Accent4 4 2 3 7 5" xfId="39999"/>
    <cellStyle name="40% - Accent4 4 2 3 8" xfId="40000"/>
    <cellStyle name="40% - Accent4 4 2 3 8 2" xfId="40001"/>
    <cellStyle name="40% - Accent4 4 2 3 8 3" xfId="40002"/>
    <cellStyle name="40% - Accent4 4 2 3 9" xfId="40003"/>
    <cellStyle name="40% - Accent4 4 2 3 9 2" xfId="40004"/>
    <cellStyle name="40% - Accent4 4 2 3 9 3" xfId="40005"/>
    <cellStyle name="40% - Accent4 4 2 3_SCH J-3" xfId="4404"/>
    <cellStyle name="40% - Accent4 4 2 4" xfId="4405"/>
    <cellStyle name="40% - Accent4 4 2 4 10" xfId="40006"/>
    <cellStyle name="40% - Accent4 4 2 4 2" xfId="4406"/>
    <cellStyle name="40% - Accent4 4 2 4 2 2" xfId="40007"/>
    <cellStyle name="40% - Accent4 4 2 4 2 2 2" xfId="40008"/>
    <cellStyle name="40% - Accent4 4 2 4 2 2 2 2" xfId="40009"/>
    <cellStyle name="40% - Accent4 4 2 4 2 2 2 3" xfId="40010"/>
    <cellStyle name="40% - Accent4 4 2 4 2 2 3" xfId="40011"/>
    <cellStyle name="40% - Accent4 4 2 4 2 2 3 2" xfId="40012"/>
    <cellStyle name="40% - Accent4 4 2 4 2 2 3 3" xfId="40013"/>
    <cellStyle name="40% - Accent4 4 2 4 2 2 4" xfId="40014"/>
    <cellStyle name="40% - Accent4 4 2 4 2 2 4 2" xfId="40015"/>
    <cellStyle name="40% - Accent4 4 2 4 2 2 5" xfId="40016"/>
    <cellStyle name="40% - Accent4 4 2 4 2 2 6" xfId="40017"/>
    <cellStyle name="40% - Accent4 4 2 4 2 3" xfId="40018"/>
    <cellStyle name="40% - Accent4 4 2 4 2 3 2" xfId="40019"/>
    <cellStyle name="40% - Accent4 4 2 4 2 3 2 2" xfId="40020"/>
    <cellStyle name="40% - Accent4 4 2 4 2 3 2 3" xfId="40021"/>
    <cellStyle name="40% - Accent4 4 2 4 2 3 3" xfId="40022"/>
    <cellStyle name="40% - Accent4 4 2 4 2 3 3 2" xfId="40023"/>
    <cellStyle name="40% - Accent4 4 2 4 2 3 3 3" xfId="40024"/>
    <cellStyle name="40% - Accent4 4 2 4 2 3 4" xfId="40025"/>
    <cellStyle name="40% - Accent4 4 2 4 2 3 4 2" xfId="40026"/>
    <cellStyle name="40% - Accent4 4 2 4 2 3 5" xfId="40027"/>
    <cellStyle name="40% - Accent4 4 2 4 2 3 6" xfId="40028"/>
    <cellStyle name="40% - Accent4 4 2 4 2 4" xfId="40029"/>
    <cellStyle name="40% - Accent4 4 2 4 2 4 2" xfId="40030"/>
    <cellStyle name="40% - Accent4 4 2 4 2 4 2 2" xfId="40031"/>
    <cellStyle name="40% - Accent4 4 2 4 2 4 2 3" xfId="40032"/>
    <cellStyle name="40% - Accent4 4 2 4 2 4 3" xfId="40033"/>
    <cellStyle name="40% - Accent4 4 2 4 2 4 3 2" xfId="40034"/>
    <cellStyle name="40% - Accent4 4 2 4 2 4 4" xfId="40035"/>
    <cellStyle name="40% - Accent4 4 2 4 2 4 5" xfId="40036"/>
    <cellStyle name="40% - Accent4 4 2 4 2 5" xfId="40037"/>
    <cellStyle name="40% - Accent4 4 2 4 2 5 2" xfId="40038"/>
    <cellStyle name="40% - Accent4 4 2 4 2 5 3" xfId="40039"/>
    <cellStyle name="40% - Accent4 4 2 4 2 6" xfId="40040"/>
    <cellStyle name="40% - Accent4 4 2 4 2 6 2" xfId="40041"/>
    <cellStyle name="40% - Accent4 4 2 4 2 6 3" xfId="40042"/>
    <cellStyle name="40% - Accent4 4 2 4 2 7" xfId="40043"/>
    <cellStyle name="40% - Accent4 4 2 4 2 7 2" xfId="40044"/>
    <cellStyle name="40% - Accent4 4 2 4 2 8" xfId="40045"/>
    <cellStyle name="40% - Accent4 4 2 4 2 9" xfId="40046"/>
    <cellStyle name="40% - Accent4 4 2 4 3" xfId="40047"/>
    <cellStyle name="40% - Accent4 4 2 4 3 2" xfId="40048"/>
    <cellStyle name="40% - Accent4 4 2 4 3 2 2" xfId="40049"/>
    <cellStyle name="40% - Accent4 4 2 4 3 2 3" xfId="40050"/>
    <cellStyle name="40% - Accent4 4 2 4 3 3" xfId="40051"/>
    <cellStyle name="40% - Accent4 4 2 4 3 3 2" xfId="40052"/>
    <cellStyle name="40% - Accent4 4 2 4 3 3 3" xfId="40053"/>
    <cellStyle name="40% - Accent4 4 2 4 3 4" xfId="40054"/>
    <cellStyle name="40% - Accent4 4 2 4 3 4 2" xfId="40055"/>
    <cellStyle name="40% - Accent4 4 2 4 3 5" xfId="40056"/>
    <cellStyle name="40% - Accent4 4 2 4 3 6" xfId="40057"/>
    <cellStyle name="40% - Accent4 4 2 4 4" xfId="40058"/>
    <cellStyle name="40% - Accent4 4 2 4 4 2" xfId="40059"/>
    <cellStyle name="40% - Accent4 4 2 4 4 2 2" xfId="40060"/>
    <cellStyle name="40% - Accent4 4 2 4 4 2 3" xfId="40061"/>
    <cellStyle name="40% - Accent4 4 2 4 4 3" xfId="40062"/>
    <cellStyle name="40% - Accent4 4 2 4 4 3 2" xfId="40063"/>
    <cellStyle name="40% - Accent4 4 2 4 4 3 3" xfId="40064"/>
    <cellStyle name="40% - Accent4 4 2 4 4 4" xfId="40065"/>
    <cellStyle name="40% - Accent4 4 2 4 4 4 2" xfId="40066"/>
    <cellStyle name="40% - Accent4 4 2 4 4 5" xfId="40067"/>
    <cellStyle name="40% - Accent4 4 2 4 4 6" xfId="40068"/>
    <cellStyle name="40% - Accent4 4 2 4 5" xfId="40069"/>
    <cellStyle name="40% - Accent4 4 2 4 5 2" xfId="40070"/>
    <cellStyle name="40% - Accent4 4 2 4 5 2 2" xfId="40071"/>
    <cellStyle name="40% - Accent4 4 2 4 5 2 3" xfId="40072"/>
    <cellStyle name="40% - Accent4 4 2 4 5 3" xfId="40073"/>
    <cellStyle name="40% - Accent4 4 2 4 5 3 2" xfId="40074"/>
    <cellStyle name="40% - Accent4 4 2 4 5 4" xfId="40075"/>
    <cellStyle name="40% - Accent4 4 2 4 5 5" xfId="40076"/>
    <cellStyle name="40% - Accent4 4 2 4 6" xfId="40077"/>
    <cellStyle name="40% - Accent4 4 2 4 6 2" xfId="40078"/>
    <cellStyle name="40% - Accent4 4 2 4 6 3" xfId="40079"/>
    <cellStyle name="40% - Accent4 4 2 4 7" xfId="40080"/>
    <cellStyle name="40% - Accent4 4 2 4 7 2" xfId="40081"/>
    <cellStyle name="40% - Accent4 4 2 4 7 3" xfId="40082"/>
    <cellStyle name="40% - Accent4 4 2 4 8" xfId="40083"/>
    <cellStyle name="40% - Accent4 4 2 4 8 2" xfId="40084"/>
    <cellStyle name="40% - Accent4 4 2 4 9" xfId="40085"/>
    <cellStyle name="40% - Accent4 4 2 4_SCH J-3" xfId="4407"/>
    <cellStyle name="40% - Accent4 4 2 5" xfId="4408"/>
    <cellStyle name="40% - Accent4 4 2 5 2" xfId="40086"/>
    <cellStyle name="40% - Accent4 4 2 5 2 2" xfId="40087"/>
    <cellStyle name="40% - Accent4 4 2 5 2 2 2" xfId="40088"/>
    <cellStyle name="40% - Accent4 4 2 5 2 2 3" xfId="40089"/>
    <cellStyle name="40% - Accent4 4 2 5 2 3" xfId="40090"/>
    <cellStyle name="40% - Accent4 4 2 5 2 3 2" xfId="40091"/>
    <cellStyle name="40% - Accent4 4 2 5 2 3 3" xfId="40092"/>
    <cellStyle name="40% - Accent4 4 2 5 2 4" xfId="40093"/>
    <cellStyle name="40% - Accent4 4 2 5 2 4 2" xfId="40094"/>
    <cellStyle name="40% - Accent4 4 2 5 2 5" xfId="40095"/>
    <cellStyle name="40% - Accent4 4 2 5 2 6" xfId="40096"/>
    <cellStyle name="40% - Accent4 4 2 5 3" xfId="40097"/>
    <cellStyle name="40% - Accent4 4 2 5 3 2" xfId="40098"/>
    <cellStyle name="40% - Accent4 4 2 5 3 2 2" xfId="40099"/>
    <cellStyle name="40% - Accent4 4 2 5 3 2 3" xfId="40100"/>
    <cellStyle name="40% - Accent4 4 2 5 3 3" xfId="40101"/>
    <cellStyle name="40% - Accent4 4 2 5 3 3 2" xfId="40102"/>
    <cellStyle name="40% - Accent4 4 2 5 3 3 3" xfId="40103"/>
    <cellStyle name="40% - Accent4 4 2 5 3 4" xfId="40104"/>
    <cellStyle name="40% - Accent4 4 2 5 3 4 2" xfId="40105"/>
    <cellStyle name="40% - Accent4 4 2 5 3 5" xfId="40106"/>
    <cellStyle name="40% - Accent4 4 2 5 3 6" xfId="40107"/>
    <cellStyle name="40% - Accent4 4 2 5 4" xfId="40108"/>
    <cellStyle name="40% - Accent4 4 2 5 4 2" xfId="40109"/>
    <cellStyle name="40% - Accent4 4 2 5 4 2 2" xfId="40110"/>
    <cellStyle name="40% - Accent4 4 2 5 4 2 3" xfId="40111"/>
    <cellStyle name="40% - Accent4 4 2 5 4 3" xfId="40112"/>
    <cellStyle name="40% - Accent4 4 2 5 4 3 2" xfId="40113"/>
    <cellStyle name="40% - Accent4 4 2 5 4 4" xfId="40114"/>
    <cellStyle name="40% - Accent4 4 2 5 4 5" xfId="40115"/>
    <cellStyle name="40% - Accent4 4 2 5 5" xfId="40116"/>
    <cellStyle name="40% - Accent4 4 2 5 5 2" xfId="40117"/>
    <cellStyle name="40% - Accent4 4 2 5 5 3" xfId="40118"/>
    <cellStyle name="40% - Accent4 4 2 5 6" xfId="40119"/>
    <cellStyle name="40% - Accent4 4 2 5 6 2" xfId="40120"/>
    <cellStyle name="40% - Accent4 4 2 5 6 3" xfId="40121"/>
    <cellStyle name="40% - Accent4 4 2 5 7" xfId="40122"/>
    <cellStyle name="40% - Accent4 4 2 5 7 2" xfId="40123"/>
    <cellStyle name="40% - Accent4 4 2 5 8" xfId="40124"/>
    <cellStyle name="40% - Accent4 4 2 5 9" xfId="40125"/>
    <cellStyle name="40% - Accent4 4 2 6" xfId="4409"/>
    <cellStyle name="40% - Accent4 4 2 6 2" xfId="40126"/>
    <cellStyle name="40% - Accent4 4 2 6 2 2" xfId="40127"/>
    <cellStyle name="40% - Accent4 4 2 6 2 2 2" xfId="40128"/>
    <cellStyle name="40% - Accent4 4 2 6 2 2 3" xfId="40129"/>
    <cellStyle name="40% - Accent4 4 2 6 2 3" xfId="40130"/>
    <cellStyle name="40% - Accent4 4 2 6 2 3 2" xfId="40131"/>
    <cellStyle name="40% - Accent4 4 2 6 2 3 3" xfId="40132"/>
    <cellStyle name="40% - Accent4 4 2 6 2 4" xfId="40133"/>
    <cellStyle name="40% - Accent4 4 2 6 2 4 2" xfId="40134"/>
    <cellStyle name="40% - Accent4 4 2 6 2 5" xfId="40135"/>
    <cellStyle name="40% - Accent4 4 2 6 2 6" xfId="40136"/>
    <cellStyle name="40% - Accent4 4 2 6 3" xfId="40137"/>
    <cellStyle name="40% - Accent4 4 2 6 3 2" xfId="40138"/>
    <cellStyle name="40% - Accent4 4 2 6 3 2 2" xfId="40139"/>
    <cellStyle name="40% - Accent4 4 2 6 3 2 3" xfId="40140"/>
    <cellStyle name="40% - Accent4 4 2 6 3 3" xfId="40141"/>
    <cellStyle name="40% - Accent4 4 2 6 3 3 2" xfId="40142"/>
    <cellStyle name="40% - Accent4 4 2 6 3 3 3" xfId="40143"/>
    <cellStyle name="40% - Accent4 4 2 6 3 4" xfId="40144"/>
    <cellStyle name="40% - Accent4 4 2 6 3 4 2" xfId="40145"/>
    <cellStyle name="40% - Accent4 4 2 6 3 5" xfId="40146"/>
    <cellStyle name="40% - Accent4 4 2 6 3 6" xfId="40147"/>
    <cellStyle name="40% - Accent4 4 2 6 4" xfId="40148"/>
    <cellStyle name="40% - Accent4 4 2 6 4 2" xfId="40149"/>
    <cellStyle name="40% - Accent4 4 2 6 4 2 2" xfId="40150"/>
    <cellStyle name="40% - Accent4 4 2 6 4 2 3" xfId="40151"/>
    <cellStyle name="40% - Accent4 4 2 6 4 3" xfId="40152"/>
    <cellStyle name="40% - Accent4 4 2 6 4 3 2" xfId="40153"/>
    <cellStyle name="40% - Accent4 4 2 6 4 4" xfId="40154"/>
    <cellStyle name="40% - Accent4 4 2 6 4 5" xfId="40155"/>
    <cellStyle name="40% - Accent4 4 2 6 5" xfId="40156"/>
    <cellStyle name="40% - Accent4 4 2 6 5 2" xfId="40157"/>
    <cellStyle name="40% - Accent4 4 2 6 5 3" xfId="40158"/>
    <cellStyle name="40% - Accent4 4 2 6 6" xfId="40159"/>
    <cellStyle name="40% - Accent4 4 2 6 6 2" xfId="40160"/>
    <cellStyle name="40% - Accent4 4 2 6 6 3" xfId="40161"/>
    <cellStyle name="40% - Accent4 4 2 6 7" xfId="40162"/>
    <cellStyle name="40% - Accent4 4 2 6 7 2" xfId="40163"/>
    <cellStyle name="40% - Accent4 4 2 6 8" xfId="40164"/>
    <cellStyle name="40% - Accent4 4 2 6 9" xfId="40165"/>
    <cellStyle name="40% - Accent4 4 2 7" xfId="40166"/>
    <cellStyle name="40% - Accent4 4 2 7 2" xfId="40167"/>
    <cellStyle name="40% - Accent4 4 2 7 2 2" xfId="40168"/>
    <cellStyle name="40% - Accent4 4 2 7 2 3" xfId="40169"/>
    <cellStyle name="40% - Accent4 4 2 7 3" xfId="40170"/>
    <cellStyle name="40% - Accent4 4 2 7 3 2" xfId="40171"/>
    <cellStyle name="40% - Accent4 4 2 7 3 3" xfId="40172"/>
    <cellStyle name="40% - Accent4 4 2 7 4" xfId="40173"/>
    <cellStyle name="40% - Accent4 4 2 7 4 2" xfId="40174"/>
    <cellStyle name="40% - Accent4 4 2 7 5" xfId="40175"/>
    <cellStyle name="40% - Accent4 4 2 7 6" xfId="40176"/>
    <cellStyle name="40% - Accent4 4 2 8" xfId="40177"/>
    <cellStyle name="40% - Accent4 4 2 8 2" xfId="40178"/>
    <cellStyle name="40% - Accent4 4 2 8 2 2" xfId="40179"/>
    <cellStyle name="40% - Accent4 4 2 8 2 3" xfId="40180"/>
    <cellStyle name="40% - Accent4 4 2 8 3" xfId="40181"/>
    <cellStyle name="40% - Accent4 4 2 8 3 2" xfId="40182"/>
    <cellStyle name="40% - Accent4 4 2 8 3 3" xfId="40183"/>
    <cellStyle name="40% - Accent4 4 2 8 4" xfId="40184"/>
    <cellStyle name="40% - Accent4 4 2 8 4 2" xfId="40185"/>
    <cellStyle name="40% - Accent4 4 2 8 5" xfId="40186"/>
    <cellStyle name="40% - Accent4 4 2 8 6" xfId="40187"/>
    <cellStyle name="40% - Accent4 4 2 9" xfId="40188"/>
    <cellStyle name="40% - Accent4 4 2 9 2" xfId="40189"/>
    <cellStyle name="40% - Accent4 4 2 9 2 2" xfId="40190"/>
    <cellStyle name="40% - Accent4 4 2 9 2 3" xfId="40191"/>
    <cellStyle name="40% - Accent4 4 2 9 3" xfId="40192"/>
    <cellStyle name="40% - Accent4 4 2 9 3 2" xfId="40193"/>
    <cellStyle name="40% - Accent4 4 2 9 4" xfId="40194"/>
    <cellStyle name="40% - Accent4 4 2 9 5" xfId="40195"/>
    <cellStyle name="40% - Accent4 4 2_SCH J-3" xfId="4410"/>
    <cellStyle name="40% - Accent4 4 3" xfId="4411"/>
    <cellStyle name="40% - Accent4 4 3 10" xfId="40196"/>
    <cellStyle name="40% - Accent4 4 3 10 2" xfId="40197"/>
    <cellStyle name="40% - Accent4 4 3 10 3" xfId="40198"/>
    <cellStyle name="40% - Accent4 4 3 11" xfId="40199"/>
    <cellStyle name="40% - Accent4 4 3 11 2" xfId="40200"/>
    <cellStyle name="40% - Accent4 4 3 12" xfId="40201"/>
    <cellStyle name="40% - Accent4 4 3 13" xfId="40202"/>
    <cellStyle name="40% - Accent4 4 3 14" xfId="40203"/>
    <cellStyle name="40% - Accent4 4 3 2" xfId="4412"/>
    <cellStyle name="40% - Accent4 4 3 2 10" xfId="40204"/>
    <cellStyle name="40% - Accent4 4 3 2 10 2" xfId="40205"/>
    <cellStyle name="40% - Accent4 4 3 2 11" xfId="40206"/>
    <cellStyle name="40% - Accent4 4 3 2 12" xfId="40207"/>
    <cellStyle name="40% - Accent4 4 3 2 2" xfId="4413"/>
    <cellStyle name="40% - Accent4 4 3 2 2 10" xfId="40208"/>
    <cellStyle name="40% - Accent4 4 3 2 2 2" xfId="4414"/>
    <cellStyle name="40% - Accent4 4 3 2 2 2 2" xfId="40209"/>
    <cellStyle name="40% - Accent4 4 3 2 2 2 2 2" xfId="40210"/>
    <cellStyle name="40% - Accent4 4 3 2 2 2 2 2 2" xfId="40211"/>
    <cellStyle name="40% - Accent4 4 3 2 2 2 2 2 3" xfId="40212"/>
    <cellStyle name="40% - Accent4 4 3 2 2 2 2 3" xfId="40213"/>
    <cellStyle name="40% - Accent4 4 3 2 2 2 2 3 2" xfId="40214"/>
    <cellStyle name="40% - Accent4 4 3 2 2 2 2 3 3" xfId="40215"/>
    <cellStyle name="40% - Accent4 4 3 2 2 2 2 4" xfId="40216"/>
    <cellStyle name="40% - Accent4 4 3 2 2 2 2 4 2" xfId="40217"/>
    <cellStyle name="40% - Accent4 4 3 2 2 2 2 5" xfId="40218"/>
    <cellStyle name="40% - Accent4 4 3 2 2 2 2 6" xfId="40219"/>
    <cellStyle name="40% - Accent4 4 3 2 2 2 3" xfId="40220"/>
    <cellStyle name="40% - Accent4 4 3 2 2 2 3 2" xfId="40221"/>
    <cellStyle name="40% - Accent4 4 3 2 2 2 3 2 2" xfId="40222"/>
    <cellStyle name="40% - Accent4 4 3 2 2 2 3 2 3" xfId="40223"/>
    <cellStyle name="40% - Accent4 4 3 2 2 2 3 3" xfId="40224"/>
    <cellStyle name="40% - Accent4 4 3 2 2 2 3 3 2" xfId="40225"/>
    <cellStyle name="40% - Accent4 4 3 2 2 2 3 3 3" xfId="40226"/>
    <cellStyle name="40% - Accent4 4 3 2 2 2 3 4" xfId="40227"/>
    <cellStyle name="40% - Accent4 4 3 2 2 2 3 4 2" xfId="40228"/>
    <cellStyle name="40% - Accent4 4 3 2 2 2 3 5" xfId="40229"/>
    <cellStyle name="40% - Accent4 4 3 2 2 2 3 6" xfId="40230"/>
    <cellStyle name="40% - Accent4 4 3 2 2 2 4" xfId="40231"/>
    <cellStyle name="40% - Accent4 4 3 2 2 2 4 2" xfId="40232"/>
    <cellStyle name="40% - Accent4 4 3 2 2 2 4 2 2" xfId="40233"/>
    <cellStyle name="40% - Accent4 4 3 2 2 2 4 2 3" xfId="40234"/>
    <cellStyle name="40% - Accent4 4 3 2 2 2 4 3" xfId="40235"/>
    <cellStyle name="40% - Accent4 4 3 2 2 2 4 3 2" xfId="40236"/>
    <cellStyle name="40% - Accent4 4 3 2 2 2 4 4" xfId="40237"/>
    <cellStyle name="40% - Accent4 4 3 2 2 2 4 5" xfId="40238"/>
    <cellStyle name="40% - Accent4 4 3 2 2 2 5" xfId="40239"/>
    <cellStyle name="40% - Accent4 4 3 2 2 2 5 2" xfId="40240"/>
    <cellStyle name="40% - Accent4 4 3 2 2 2 5 3" xfId="40241"/>
    <cellStyle name="40% - Accent4 4 3 2 2 2 6" xfId="40242"/>
    <cellStyle name="40% - Accent4 4 3 2 2 2 6 2" xfId="40243"/>
    <cellStyle name="40% - Accent4 4 3 2 2 2 6 3" xfId="40244"/>
    <cellStyle name="40% - Accent4 4 3 2 2 2 7" xfId="40245"/>
    <cellStyle name="40% - Accent4 4 3 2 2 2 7 2" xfId="40246"/>
    <cellStyle name="40% - Accent4 4 3 2 2 2 8" xfId="40247"/>
    <cellStyle name="40% - Accent4 4 3 2 2 2 9" xfId="40248"/>
    <cellStyle name="40% - Accent4 4 3 2 2 3" xfId="40249"/>
    <cellStyle name="40% - Accent4 4 3 2 2 3 2" xfId="40250"/>
    <cellStyle name="40% - Accent4 4 3 2 2 3 2 2" xfId="40251"/>
    <cellStyle name="40% - Accent4 4 3 2 2 3 2 3" xfId="40252"/>
    <cellStyle name="40% - Accent4 4 3 2 2 3 3" xfId="40253"/>
    <cellStyle name="40% - Accent4 4 3 2 2 3 3 2" xfId="40254"/>
    <cellStyle name="40% - Accent4 4 3 2 2 3 3 3" xfId="40255"/>
    <cellStyle name="40% - Accent4 4 3 2 2 3 4" xfId="40256"/>
    <cellStyle name="40% - Accent4 4 3 2 2 3 4 2" xfId="40257"/>
    <cellStyle name="40% - Accent4 4 3 2 2 3 5" xfId="40258"/>
    <cellStyle name="40% - Accent4 4 3 2 2 3 6" xfId="40259"/>
    <cellStyle name="40% - Accent4 4 3 2 2 4" xfId="40260"/>
    <cellStyle name="40% - Accent4 4 3 2 2 4 2" xfId="40261"/>
    <cellStyle name="40% - Accent4 4 3 2 2 4 2 2" xfId="40262"/>
    <cellStyle name="40% - Accent4 4 3 2 2 4 2 3" xfId="40263"/>
    <cellStyle name="40% - Accent4 4 3 2 2 4 3" xfId="40264"/>
    <cellStyle name="40% - Accent4 4 3 2 2 4 3 2" xfId="40265"/>
    <cellStyle name="40% - Accent4 4 3 2 2 4 3 3" xfId="40266"/>
    <cellStyle name="40% - Accent4 4 3 2 2 4 4" xfId="40267"/>
    <cellStyle name="40% - Accent4 4 3 2 2 4 4 2" xfId="40268"/>
    <cellStyle name="40% - Accent4 4 3 2 2 4 5" xfId="40269"/>
    <cellStyle name="40% - Accent4 4 3 2 2 4 6" xfId="40270"/>
    <cellStyle name="40% - Accent4 4 3 2 2 5" xfId="40271"/>
    <cellStyle name="40% - Accent4 4 3 2 2 5 2" xfId="40272"/>
    <cellStyle name="40% - Accent4 4 3 2 2 5 2 2" xfId="40273"/>
    <cellStyle name="40% - Accent4 4 3 2 2 5 2 3" xfId="40274"/>
    <cellStyle name="40% - Accent4 4 3 2 2 5 3" xfId="40275"/>
    <cellStyle name="40% - Accent4 4 3 2 2 5 3 2" xfId="40276"/>
    <cellStyle name="40% - Accent4 4 3 2 2 5 4" xfId="40277"/>
    <cellStyle name="40% - Accent4 4 3 2 2 5 5" xfId="40278"/>
    <cellStyle name="40% - Accent4 4 3 2 2 6" xfId="40279"/>
    <cellStyle name="40% - Accent4 4 3 2 2 6 2" xfId="40280"/>
    <cellStyle name="40% - Accent4 4 3 2 2 6 3" xfId="40281"/>
    <cellStyle name="40% - Accent4 4 3 2 2 7" xfId="40282"/>
    <cellStyle name="40% - Accent4 4 3 2 2 7 2" xfId="40283"/>
    <cellStyle name="40% - Accent4 4 3 2 2 7 3" xfId="40284"/>
    <cellStyle name="40% - Accent4 4 3 2 2 8" xfId="40285"/>
    <cellStyle name="40% - Accent4 4 3 2 2 8 2" xfId="40286"/>
    <cellStyle name="40% - Accent4 4 3 2 2 9" xfId="40287"/>
    <cellStyle name="40% - Accent4 4 3 2 2_SCH J-3" xfId="4415"/>
    <cellStyle name="40% - Accent4 4 3 2 3" xfId="4416"/>
    <cellStyle name="40% - Accent4 4 3 2 3 2" xfId="40288"/>
    <cellStyle name="40% - Accent4 4 3 2 3 2 2" xfId="40289"/>
    <cellStyle name="40% - Accent4 4 3 2 3 2 2 2" xfId="40290"/>
    <cellStyle name="40% - Accent4 4 3 2 3 2 2 3" xfId="40291"/>
    <cellStyle name="40% - Accent4 4 3 2 3 2 3" xfId="40292"/>
    <cellStyle name="40% - Accent4 4 3 2 3 2 3 2" xfId="40293"/>
    <cellStyle name="40% - Accent4 4 3 2 3 2 3 3" xfId="40294"/>
    <cellStyle name="40% - Accent4 4 3 2 3 2 4" xfId="40295"/>
    <cellStyle name="40% - Accent4 4 3 2 3 2 4 2" xfId="40296"/>
    <cellStyle name="40% - Accent4 4 3 2 3 2 5" xfId="40297"/>
    <cellStyle name="40% - Accent4 4 3 2 3 2 6" xfId="40298"/>
    <cellStyle name="40% - Accent4 4 3 2 3 3" xfId="40299"/>
    <cellStyle name="40% - Accent4 4 3 2 3 3 2" xfId="40300"/>
    <cellStyle name="40% - Accent4 4 3 2 3 3 2 2" xfId="40301"/>
    <cellStyle name="40% - Accent4 4 3 2 3 3 2 3" xfId="40302"/>
    <cellStyle name="40% - Accent4 4 3 2 3 3 3" xfId="40303"/>
    <cellStyle name="40% - Accent4 4 3 2 3 3 3 2" xfId="40304"/>
    <cellStyle name="40% - Accent4 4 3 2 3 3 3 3" xfId="40305"/>
    <cellStyle name="40% - Accent4 4 3 2 3 3 4" xfId="40306"/>
    <cellStyle name="40% - Accent4 4 3 2 3 3 4 2" xfId="40307"/>
    <cellStyle name="40% - Accent4 4 3 2 3 3 5" xfId="40308"/>
    <cellStyle name="40% - Accent4 4 3 2 3 3 6" xfId="40309"/>
    <cellStyle name="40% - Accent4 4 3 2 3 4" xfId="40310"/>
    <cellStyle name="40% - Accent4 4 3 2 3 4 2" xfId="40311"/>
    <cellStyle name="40% - Accent4 4 3 2 3 4 2 2" xfId="40312"/>
    <cellStyle name="40% - Accent4 4 3 2 3 4 2 3" xfId="40313"/>
    <cellStyle name="40% - Accent4 4 3 2 3 4 3" xfId="40314"/>
    <cellStyle name="40% - Accent4 4 3 2 3 4 3 2" xfId="40315"/>
    <cellStyle name="40% - Accent4 4 3 2 3 4 4" xfId="40316"/>
    <cellStyle name="40% - Accent4 4 3 2 3 4 5" xfId="40317"/>
    <cellStyle name="40% - Accent4 4 3 2 3 5" xfId="40318"/>
    <cellStyle name="40% - Accent4 4 3 2 3 5 2" xfId="40319"/>
    <cellStyle name="40% - Accent4 4 3 2 3 5 3" xfId="40320"/>
    <cellStyle name="40% - Accent4 4 3 2 3 6" xfId="40321"/>
    <cellStyle name="40% - Accent4 4 3 2 3 6 2" xfId="40322"/>
    <cellStyle name="40% - Accent4 4 3 2 3 6 3" xfId="40323"/>
    <cellStyle name="40% - Accent4 4 3 2 3 7" xfId="40324"/>
    <cellStyle name="40% - Accent4 4 3 2 3 7 2" xfId="40325"/>
    <cellStyle name="40% - Accent4 4 3 2 3 8" xfId="40326"/>
    <cellStyle name="40% - Accent4 4 3 2 3 9" xfId="40327"/>
    <cellStyle name="40% - Accent4 4 3 2 4" xfId="40328"/>
    <cellStyle name="40% - Accent4 4 3 2 4 2" xfId="40329"/>
    <cellStyle name="40% - Accent4 4 3 2 4 2 2" xfId="40330"/>
    <cellStyle name="40% - Accent4 4 3 2 4 2 2 2" xfId="40331"/>
    <cellStyle name="40% - Accent4 4 3 2 4 2 2 3" xfId="40332"/>
    <cellStyle name="40% - Accent4 4 3 2 4 2 3" xfId="40333"/>
    <cellStyle name="40% - Accent4 4 3 2 4 2 3 2" xfId="40334"/>
    <cellStyle name="40% - Accent4 4 3 2 4 2 3 3" xfId="40335"/>
    <cellStyle name="40% - Accent4 4 3 2 4 2 4" xfId="40336"/>
    <cellStyle name="40% - Accent4 4 3 2 4 2 4 2" xfId="40337"/>
    <cellStyle name="40% - Accent4 4 3 2 4 2 5" xfId="40338"/>
    <cellStyle name="40% - Accent4 4 3 2 4 2 6" xfId="40339"/>
    <cellStyle name="40% - Accent4 4 3 2 4 3" xfId="40340"/>
    <cellStyle name="40% - Accent4 4 3 2 4 3 2" xfId="40341"/>
    <cellStyle name="40% - Accent4 4 3 2 4 3 2 2" xfId="40342"/>
    <cellStyle name="40% - Accent4 4 3 2 4 3 2 3" xfId="40343"/>
    <cellStyle name="40% - Accent4 4 3 2 4 3 3" xfId="40344"/>
    <cellStyle name="40% - Accent4 4 3 2 4 3 3 2" xfId="40345"/>
    <cellStyle name="40% - Accent4 4 3 2 4 3 3 3" xfId="40346"/>
    <cellStyle name="40% - Accent4 4 3 2 4 3 4" xfId="40347"/>
    <cellStyle name="40% - Accent4 4 3 2 4 3 4 2" xfId="40348"/>
    <cellStyle name="40% - Accent4 4 3 2 4 3 5" xfId="40349"/>
    <cellStyle name="40% - Accent4 4 3 2 4 3 6" xfId="40350"/>
    <cellStyle name="40% - Accent4 4 3 2 4 4" xfId="40351"/>
    <cellStyle name="40% - Accent4 4 3 2 4 4 2" xfId="40352"/>
    <cellStyle name="40% - Accent4 4 3 2 4 4 2 2" xfId="40353"/>
    <cellStyle name="40% - Accent4 4 3 2 4 4 2 3" xfId="40354"/>
    <cellStyle name="40% - Accent4 4 3 2 4 4 3" xfId="40355"/>
    <cellStyle name="40% - Accent4 4 3 2 4 4 3 2" xfId="40356"/>
    <cellStyle name="40% - Accent4 4 3 2 4 4 4" xfId="40357"/>
    <cellStyle name="40% - Accent4 4 3 2 4 4 5" xfId="40358"/>
    <cellStyle name="40% - Accent4 4 3 2 4 5" xfId="40359"/>
    <cellStyle name="40% - Accent4 4 3 2 4 5 2" xfId="40360"/>
    <cellStyle name="40% - Accent4 4 3 2 4 5 3" xfId="40361"/>
    <cellStyle name="40% - Accent4 4 3 2 4 6" xfId="40362"/>
    <cellStyle name="40% - Accent4 4 3 2 4 6 2" xfId="40363"/>
    <cellStyle name="40% - Accent4 4 3 2 4 6 3" xfId="40364"/>
    <cellStyle name="40% - Accent4 4 3 2 4 7" xfId="40365"/>
    <cellStyle name="40% - Accent4 4 3 2 4 7 2" xfId="40366"/>
    <cellStyle name="40% - Accent4 4 3 2 4 8" xfId="40367"/>
    <cellStyle name="40% - Accent4 4 3 2 4 9" xfId="40368"/>
    <cellStyle name="40% - Accent4 4 3 2 5" xfId="40369"/>
    <cellStyle name="40% - Accent4 4 3 2 5 2" xfId="40370"/>
    <cellStyle name="40% - Accent4 4 3 2 5 2 2" xfId="40371"/>
    <cellStyle name="40% - Accent4 4 3 2 5 2 3" xfId="40372"/>
    <cellStyle name="40% - Accent4 4 3 2 5 3" xfId="40373"/>
    <cellStyle name="40% - Accent4 4 3 2 5 3 2" xfId="40374"/>
    <cellStyle name="40% - Accent4 4 3 2 5 3 3" xfId="40375"/>
    <cellStyle name="40% - Accent4 4 3 2 5 4" xfId="40376"/>
    <cellStyle name="40% - Accent4 4 3 2 5 4 2" xfId="40377"/>
    <cellStyle name="40% - Accent4 4 3 2 5 5" xfId="40378"/>
    <cellStyle name="40% - Accent4 4 3 2 5 6" xfId="40379"/>
    <cellStyle name="40% - Accent4 4 3 2 6" xfId="40380"/>
    <cellStyle name="40% - Accent4 4 3 2 6 2" xfId="40381"/>
    <cellStyle name="40% - Accent4 4 3 2 6 2 2" xfId="40382"/>
    <cellStyle name="40% - Accent4 4 3 2 6 2 3" xfId="40383"/>
    <cellStyle name="40% - Accent4 4 3 2 6 3" xfId="40384"/>
    <cellStyle name="40% - Accent4 4 3 2 6 3 2" xfId="40385"/>
    <cellStyle name="40% - Accent4 4 3 2 6 3 3" xfId="40386"/>
    <cellStyle name="40% - Accent4 4 3 2 6 4" xfId="40387"/>
    <cellStyle name="40% - Accent4 4 3 2 6 4 2" xfId="40388"/>
    <cellStyle name="40% - Accent4 4 3 2 6 5" xfId="40389"/>
    <cellStyle name="40% - Accent4 4 3 2 6 6" xfId="40390"/>
    <cellStyle name="40% - Accent4 4 3 2 7" xfId="40391"/>
    <cellStyle name="40% - Accent4 4 3 2 7 2" xfId="40392"/>
    <cellStyle name="40% - Accent4 4 3 2 7 2 2" xfId="40393"/>
    <cellStyle name="40% - Accent4 4 3 2 7 2 3" xfId="40394"/>
    <cellStyle name="40% - Accent4 4 3 2 7 3" xfId="40395"/>
    <cellStyle name="40% - Accent4 4 3 2 7 3 2" xfId="40396"/>
    <cellStyle name="40% - Accent4 4 3 2 7 4" xfId="40397"/>
    <cellStyle name="40% - Accent4 4 3 2 7 5" xfId="40398"/>
    <cellStyle name="40% - Accent4 4 3 2 8" xfId="40399"/>
    <cellStyle name="40% - Accent4 4 3 2 8 2" xfId="40400"/>
    <cellStyle name="40% - Accent4 4 3 2 8 3" xfId="40401"/>
    <cellStyle name="40% - Accent4 4 3 2 9" xfId="40402"/>
    <cellStyle name="40% - Accent4 4 3 2 9 2" xfId="40403"/>
    <cellStyle name="40% - Accent4 4 3 2 9 3" xfId="40404"/>
    <cellStyle name="40% - Accent4 4 3 2_SCH J-3" xfId="4417"/>
    <cellStyle name="40% - Accent4 4 3 3" xfId="4418"/>
    <cellStyle name="40% - Accent4 4 3 3 10" xfId="40405"/>
    <cellStyle name="40% - Accent4 4 3 3 2" xfId="4419"/>
    <cellStyle name="40% - Accent4 4 3 3 2 2" xfId="40406"/>
    <cellStyle name="40% - Accent4 4 3 3 2 2 2" xfId="40407"/>
    <cellStyle name="40% - Accent4 4 3 3 2 2 2 2" xfId="40408"/>
    <cellStyle name="40% - Accent4 4 3 3 2 2 2 3" xfId="40409"/>
    <cellStyle name="40% - Accent4 4 3 3 2 2 3" xfId="40410"/>
    <cellStyle name="40% - Accent4 4 3 3 2 2 3 2" xfId="40411"/>
    <cellStyle name="40% - Accent4 4 3 3 2 2 3 3" xfId="40412"/>
    <cellStyle name="40% - Accent4 4 3 3 2 2 4" xfId="40413"/>
    <cellStyle name="40% - Accent4 4 3 3 2 2 4 2" xfId="40414"/>
    <cellStyle name="40% - Accent4 4 3 3 2 2 5" xfId="40415"/>
    <cellStyle name="40% - Accent4 4 3 3 2 2 6" xfId="40416"/>
    <cellStyle name="40% - Accent4 4 3 3 2 3" xfId="40417"/>
    <cellStyle name="40% - Accent4 4 3 3 2 3 2" xfId="40418"/>
    <cellStyle name="40% - Accent4 4 3 3 2 3 2 2" xfId="40419"/>
    <cellStyle name="40% - Accent4 4 3 3 2 3 2 3" xfId="40420"/>
    <cellStyle name="40% - Accent4 4 3 3 2 3 3" xfId="40421"/>
    <cellStyle name="40% - Accent4 4 3 3 2 3 3 2" xfId="40422"/>
    <cellStyle name="40% - Accent4 4 3 3 2 3 3 3" xfId="40423"/>
    <cellStyle name="40% - Accent4 4 3 3 2 3 4" xfId="40424"/>
    <cellStyle name="40% - Accent4 4 3 3 2 3 4 2" xfId="40425"/>
    <cellStyle name="40% - Accent4 4 3 3 2 3 5" xfId="40426"/>
    <cellStyle name="40% - Accent4 4 3 3 2 3 6" xfId="40427"/>
    <cellStyle name="40% - Accent4 4 3 3 2 4" xfId="40428"/>
    <cellStyle name="40% - Accent4 4 3 3 2 4 2" xfId="40429"/>
    <cellStyle name="40% - Accent4 4 3 3 2 4 2 2" xfId="40430"/>
    <cellStyle name="40% - Accent4 4 3 3 2 4 2 3" xfId="40431"/>
    <cellStyle name="40% - Accent4 4 3 3 2 4 3" xfId="40432"/>
    <cellStyle name="40% - Accent4 4 3 3 2 4 3 2" xfId="40433"/>
    <cellStyle name="40% - Accent4 4 3 3 2 4 4" xfId="40434"/>
    <cellStyle name="40% - Accent4 4 3 3 2 4 5" xfId="40435"/>
    <cellStyle name="40% - Accent4 4 3 3 2 5" xfId="40436"/>
    <cellStyle name="40% - Accent4 4 3 3 2 5 2" xfId="40437"/>
    <cellStyle name="40% - Accent4 4 3 3 2 5 3" xfId="40438"/>
    <cellStyle name="40% - Accent4 4 3 3 2 6" xfId="40439"/>
    <cellStyle name="40% - Accent4 4 3 3 2 6 2" xfId="40440"/>
    <cellStyle name="40% - Accent4 4 3 3 2 6 3" xfId="40441"/>
    <cellStyle name="40% - Accent4 4 3 3 2 7" xfId="40442"/>
    <cellStyle name="40% - Accent4 4 3 3 2 7 2" xfId="40443"/>
    <cellStyle name="40% - Accent4 4 3 3 2 8" xfId="40444"/>
    <cellStyle name="40% - Accent4 4 3 3 2 9" xfId="40445"/>
    <cellStyle name="40% - Accent4 4 3 3 3" xfId="40446"/>
    <cellStyle name="40% - Accent4 4 3 3 3 2" xfId="40447"/>
    <cellStyle name="40% - Accent4 4 3 3 3 2 2" xfId="40448"/>
    <cellStyle name="40% - Accent4 4 3 3 3 2 3" xfId="40449"/>
    <cellStyle name="40% - Accent4 4 3 3 3 3" xfId="40450"/>
    <cellStyle name="40% - Accent4 4 3 3 3 3 2" xfId="40451"/>
    <cellStyle name="40% - Accent4 4 3 3 3 3 3" xfId="40452"/>
    <cellStyle name="40% - Accent4 4 3 3 3 4" xfId="40453"/>
    <cellStyle name="40% - Accent4 4 3 3 3 4 2" xfId="40454"/>
    <cellStyle name="40% - Accent4 4 3 3 3 5" xfId="40455"/>
    <cellStyle name="40% - Accent4 4 3 3 3 6" xfId="40456"/>
    <cellStyle name="40% - Accent4 4 3 3 4" xfId="40457"/>
    <cellStyle name="40% - Accent4 4 3 3 4 2" xfId="40458"/>
    <cellStyle name="40% - Accent4 4 3 3 4 2 2" xfId="40459"/>
    <cellStyle name="40% - Accent4 4 3 3 4 2 3" xfId="40460"/>
    <cellStyle name="40% - Accent4 4 3 3 4 3" xfId="40461"/>
    <cellStyle name="40% - Accent4 4 3 3 4 3 2" xfId="40462"/>
    <cellStyle name="40% - Accent4 4 3 3 4 3 3" xfId="40463"/>
    <cellStyle name="40% - Accent4 4 3 3 4 4" xfId="40464"/>
    <cellStyle name="40% - Accent4 4 3 3 4 4 2" xfId="40465"/>
    <cellStyle name="40% - Accent4 4 3 3 4 5" xfId="40466"/>
    <cellStyle name="40% - Accent4 4 3 3 4 6" xfId="40467"/>
    <cellStyle name="40% - Accent4 4 3 3 5" xfId="40468"/>
    <cellStyle name="40% - Accent4 4 3 3 5 2" xfId="40469"/>
    <cellStyle name="40% - Accent4 4 3 3 5 2 2" xfId="40470"/>
    <cellStyle name="40% - Accent4 4 3 3 5 2 3" xfId="40471"/>
    <cellStyle name="40% - Accent4 4 3 3 5 3" xfId="40472"/>
    <cellStyle name="40% - Accent4 4 3 3 5 3 2" xfId="40473"/>
    <cellStyle name="40% - Accent4 4 3 3 5 4" xfId="40474"/>
    <cellStyle name="40% - Accent4 4 3 3 5 5" xfId="40475"/>
    <cellStyle name="40% - Accent4 4 3 3 6" xfId="40476"/>
    <cellStyle name="40% - Accent4 4 3 3 6 2" xfId="40477"/>
    <cellStyle name="40% - Accent4 4 3 3 6 3" xfId="40478"/>
    <cellStyle name="40% - Accent4 4 3 3 7" xfId="40479"/>
    <cellStyle name="40% - Accent4 4 3 3 7 2" xfId="40480"/>
    <cellStyle name="40% - Accent4 4 3 3 7 3" xfId="40481"/>
    <cellStyle name="40% - Accent4 4 3 3 8" xfId="40482"/>
    <cellStyle name="40% - Accent4 4 3 3 8 2" xfId="40483"/>
    <cellStyle name="40% - Accent4 4 3 3 9" xfId="40484"/>
    <cellStyle name="40% - Accent4 4 3 3_SCH J-3" xfId="4420"/>
    <cellStyle name="40% - Accent4 4 3 4" xfId="4421"/>
    <cellStyle name="40% - Accent4 4 3 4 2" xfId="40485"/>
    <cellStyle name="40% - Accent4 4 3 4 2 2" xfId="40486"/>
    <cellStyle name="40% - Accent4 4 3 4 2 2 2" xfId="40487"/>
    <cellStyle name="40% - Accent4 4 3 4 2 2 3" xfId="40488"/>
    <cellStyle name="40% - Accent4 4 3 4 2 3" xfId="40489"/>
    <cellStyle name="40% - Accent4 4 3 4 2 3 2" xfId="40490"/>
    <cellStyle name="40% - Accent4 4 3 4 2 3 3" xfId="40491"/>
    <cellStyle name="40% - Accent4 4 3 4 2 4" xfId="40492"/>
    <cellStyle name="40% - Accent4 4 3 4 2 4 2" xfId="40493"/>
    <cellStyle name="40% - Accent4 4 3 4 2 5" xfId="40494"/>
    <cellStyle name="40% - Accent4 4 3 4 2 6" xfId="40495"/>
    <cellStyle name="40% - Accent4 4 3 4 3" xfId="40496"/>
    <cellStyle name="40% - Accent4 4 3 4 3 2" xfId="40497"/>
    <cellStyle name="40% - Accent4 4 3 4 3 2 2" xfId="40498"/>
    <cellStyle name="40% - Accent4 4 3 4 3 2 3" xfId="40499"/>
    <cellStyle name="40% - Accent4 4 3 4 3 3" xfId="40500"/>
    <cellStyle name="40% - Accent4 4 3 4 3 3 2" xfId="40501"/>
    <cellStyle name="40% - Accent4 4 3 4 3 3 3" xfId="40502"/>
    <cellStyle name="40% - Accent4 4 3 4 3 4" xfId="40503"/>
    <cellStyle name="40% - Accent4 4 3 4 3 4 2" xfId="40504"/>
    <cellStyle name="40% - Accent4 4 3 4 3 5" xfId="40505"/>
    <cellStyle name="40% - Accent4 4 3 4 3 6" xfId="40506"/>
    <cellStyle name="40% - Accent4 4 3 4 4" xfId="40507"/>
    <cellStyle name="40% - Accent4 4 3 4 4 2" xfId="40508"/>
    <cellStyle name="40% - Accent4 4 3 4 4 2 2" xfId="40509"/>
    <cellStyle name="40% - Accent4 4 3 4 4 2 3" xfId="40510"/>
    <cellStyle name="40% - Accent4 4 3 4 4 3" xfId="40511"/>
    <cellStyle name="40% - Accent4 4 3 4 4 3 2" xfId="40512"/>
    <cellStyle name="40% - Accent4 4 3 4 4 4" xfId="40513"/>
    <cellStyle name="40% - Accent4 4 3 4 4 5" xfId="40514"/>
    <cellStyle name="40% - Accent4 4 3 4 5" xfId="40515"/>
    <cellStyle name="40% - Accent4 4 3 4 5 2" xfId="40516"/>
    <cellStyle name="40% - Accent4 4 3 4 5 3" xfId="40517"/>
    <cellStyle name="40% - Accent4 4 3 4 6" xfId="40518"/>
    <cellStyle name="40% - Accent4 4 3 4 6 2" xfId="40519"/>
    <cellStyle name="40% - Accent4 4 3 4 6 3" xfId="40520"/>
    <cellStyle name="40% - Accent4 4 3 4 7" xfId="40521"/>
    <cellStyle name="40% - Accent4 4 3 4 7 2" xfId="40522"/>
    <cellStyle name="40% - Accent4 4 3 4 8" xfId="40523"/>
    <cellStyle name="40% - Accent4 4 3 4 9" xfId="40524"/>
    <cellStyle name="40% - Accent4 4 3 5" xfId="4422"/>
    <cellStyle name="40% - Accent4 4 3 5 2" xfId="40525"/>
    <cellStyle name="40% - Accent4 4 3 5 2 2" xfId="40526"/>
    <cellStyle name="40% - Accent4 4 3 5 2 2 2" xfId="40527"/>
    <cellStyle name="40% - Accent4 4 3 5 2 2 3" xfId="40528"/>
    <cellStyle name="40% - Accent4 4 3 5 2 3" xfId="40529"/>
    <cellStyle name="40% - Accent4 4 3 5 2 3 2" xfId="40530"/>
    <cellStyle name="40% - Accent4 4 3 5 2 3 3" xfId="40531"/>
    <cellStyle name="40% - Accent4 4 3 5 2 4" xfId="40532"/>
    <cellStyle name="40% - Accent4 4 3 5 2 4 2" xfId="40533"/>
    <cellStyle name="40% - Accent4 4 3 5 2 5" xfId="40534"/>
    <cellStyle name="40% - Accent4 4 3 5 2 6" xfId="40535"/>
    <cellStyle name="40% - Accent4 4 3 5 3" xfId="40536"/>
    <cellStyle name="40% - Accent4 4 3 5 3 2" xfId="40537"/>
    <cellStyle name="40% - Accent4 4 3 5 3 2 2" xfId="40538"/>
    <cellStyle name="40% - Accent4 4 3 5 3 2 3" xfId="40539"/>
    <cellStyle name="40% - Accent4 4 3 5 3 3" xfId="40540"/>
    <cellStyle name="40% - Accent4 4 3 5 3 3 2" xfId="40541"/>
    <cellStyle name="40% - Accent4 4 3 5 3 3 3" xfId="40542"/>
    <cellStyle name="40% - Accent4 4 3 5 3 4" xfId="40543"/>
    <cellStyle name="40% - Accent4 4 3 5 3 4 2" xfId="40544"/>
    <cellStyle name="40% - Accent4 4 3 5 3 5" xfId="40545"/>
    <cellStyle name="40% - Accent4 4 3 5 3 6" xfId="40546"/>
    <cellStyle name="40% - Accent4 4 3 5 4" xfId="40547"/>
    <cellStyle name="40% - Accent4 4 3 5 4 2" xfId="40548"/>
    <cellStyle name="40% - Accent4 4 3 5 4 2 2" xfId="40549"/>
    <cellStyle name="40% - Accent4 4 3 5 4 2 3" xfId="40550"/>
    <cellStyle name="40% - Accent4 4 3 5 4 3" xfId="40551"/>
    <cellStyle name="40% - Accent4 4 3 5 4 3 2" xfId="40552"/>
    <cellStyle name="40% - Accent4 4 3 5 4 4" xfId="40553"/>
    <cellStyle name="40% - Accent4 4 3 5 4 5" xfId="40554"/>
    <cellStyle name="40% - Accent4 4 3 5 5" xfId="40555"/>
    <cellStyle name="40% - Accent4 4 3 5 5 2" xfId="40556"/>
    <cellStyle name="40% - Accent4 4 3 5 5 3" xfId="40557"/>
    <cellStyle name="40% - Accent4 4 3 5 6" xfId="40558"/>
    <cellStyle name="40% - Accent4 4 3 5 6 2" xfId="40559"/>
    <cellStyle name="40% - Accent4 4 3 5 6 3" xfId="40560"/>
    <cellStyle name="40% - Accent4 4 3 5 7" xfId="40561"/>
    <cellStyle name="40% - Accent4 4 3 5 7 2" xfId="40562"/>
    <cellStyle name="40% - Accent4 4 3 5 8" xfId="40563"/>
    <cellStyle name="40% - Accent4 4 3 5 9" xfId="40564"/>
    <cellStyle name="40% - Accent4 4 3 6" xfId="40565"/>
    <cellStyle name="40% - Accent4 4 3 6 2" xfId="40566"/>
    <cellStyle name="40% - Accent4 4 3 6 2 2" xfId="40567"/>
    <cellStyle name="40% - Accent4 4 3 6 2 3" xfId="40568"/>
    <cellStyle name="40% - Accent4 4 3 6 3" xfId="40569"/>
    <cellStyle name="40% - Accent4 4 3 6 3 2" xfId="40570"/>
    <cellStyle name="40% - Accent4 4 3 6 3 3" xfId="40571"/>
    <cellStyle name="40% - Accent4 4 3 6 4" xfId="40572"/>
    <cellStyle name="40% - Accent4 4 3 6 4 2" xfId="40573"/>
    <cellStyle name="40% - Accent4 4 3 6 5" xfId="40574"/>
    <cellStyle name="40% - Accent4 4 3 6 6" xfId="40575"/>
    <cellStyle name="40% - Accent4 4 3 7" xfId="40576"/>
    <cellStyle name="40% - Accent4 4 3 7 2" xfId="40577"/>
    <cellStyle name="40% - Accent4 4 3 7 2 2" xfId="40578"/>
    <cellStyle name="40% - Accent4 4 3 7 2 3" xfId="40579"/>
    <cellStyle name="40% - Accent4 4 3 7 3" xfId="40580"/>
    <cellStyle name="40% - Accent4 4 3 7 3 2" xfId="40581"/>
    <cellStyle name="40% - Accent4 4 3 7 3 3" xfId="40582"/>
    <cellStyle name="40% - Accent4 4 3 7 4" xfId="40583"/>
    <cellStyle name="40% - Accent4 4 3 7 4 2" xfId="40584"/>
    <cellStyle name="40% - Accent4 4 3 7 5" xfId="40585"/>
    <cellStyle name="40% - Accent4 4 3 7 6" xfId="40586"/>
    <cellStyle name="40% - Accent4 4 3 8" xfId="40587"/>
    <cellStyle name="40% - Accent4 4 3 8 2" xfId="40588"/>
    <cellStyle name="40% - Accent4 4 3 8 2 2" xfId="40589"/>
    <cellStyle name="40% - Accent4 4 3 8 2 3" xfId="40590"/>
    <cellStyle name="40% - Accent4 4 3 8 3" xfId="40591"/>
    <cellStyle name="40% - Accent4 4 3 8 3 2" xfId="40592"/>
    <cellStyle name="40% - Accent4 4 3 8 4" xfId="40593"/>
    <cellStyle name="40% - Accent4 4 3 8 5" xfId="40594"/>
    <cellStyle name="40% - Accent4 4 3 9" xfId="40595"/>
    <cellStyle name="40% - Accent4 4 3 9 2" xfId="40596"/>
    <cellStyle name="40% - Accent4 4 3 9 3" xfId="40597"/>
    <cellStyle name="40% - Accent4 4 3_SCH J-3" xfId="4423"/>
    <cellStyle name="40% - Accent4 4 4" xfId="4424"/>
    <cellStyle name="40% - Accent4 4 4 10" xfId="40598"/>
    <cellStyle name="40% - Accent4 4 4 10 2" xfId="40599"/>
    <cellStyle name="40% - Accent4 4 4 11" xfId="40600"/>
    <cellStyle name="40% - Accent4 4 4 12" xfId="40601"/>
    <cellStyle name="40% - Accent4 4 4 2" xfId="4425"/>
    <cellStyle name="40% - Accent4 4 4 2 10" xfId="40602"/>
    <cellStyle name="40% - Accent4 4 4 2 2" xfId="4426"/>
    <cellStyle name="40% - Accent4 4 4 2 2 2" xfId="40603"/>
    <cellStyle name="40% - Accent4 4 4 2 2 2 2" xfId="40604"/>
    <cellStyle name="40% - Accent4 4 4 2 2 2 2 2" xfId="40605"/>
    <cellStyle name="40% - Accent4 4 4 2 2 2 2 3" xfId="40606"/>
    <cellStyle name="40% - Accent4 4 4 2 2 2 3" xfId="40607"/>
    <cellStyle name="40% - Accent4 4 4 2 2 2 3 2" xfId="40608"/>
    <cellStyle name="40% - Accent4 4 4 2 2 2 3 3" xfId="40609"/>
    <cellStyle name="40% - Accent4 4 4 2 2 2 4" xfId="40610"/>
    <cellStyle name="40% - Accent4 4 4 2 2 2 4 2" xfId="40611"/>
    <cellStyle name="40% - Accent4 4 4 2 2 2 5" xfId="40612"/>
    <cellStyle name="40% - Accent4 4 4 2 2 2 6" xfId="40613"/>
    <cellStyle name="40% - Accent4 4 4 2 2 3" xfId="40614"/>
    <cellStyle name="40% - Accent4 4 4 2 2 3 2" xfId="40615"/>
    <cellStyle name="40% - Accent4 4 4 2 2 3 2 2" xfId="40616"/>
    <cellStyle name="40% - Accent4 4 4 2 2 3 2 3" xfId="40617"/>
    <cellStyle name="40% - Accent4 4 4 2 2 3 3" xfId="40618"/>
    <cellStyle name="40% - Accent4 4 4 2 2 3 3 2" xfId="40619"/>
    <cellStyle name="40% - Accent4 4 4 2 2 3 3 3" xfId="40620"/>
    <cellStyle name="40% - Accent4 4 4 2 2 3 4" xfId="40621"/>
    <cellStyle name="40% - Accent4 4 4 2 2 3 4 2" xfId="40622"/>
    <cellStyle name="40% - Accent4 4 4 2 2 3 5" xfId="40623"/>
    <cellStyle name="40% - Accent4 4 4 2 2 3 6" xfId="40624"/>
    <cellStyle name="40% - Accent4 4 4 2 2 4" xfId="40625"/>
    <cellStyle name="40% - Accent4 4 4 2 2 4 2" xfId="40626"/>
    <cellStyle name="40% - Accent4 4 4 2 2 4 2 2" xfId="40627"/>
    <cellStyle name="40% - Accent4 4 4 2 2 4 2 3" xfId="40628"/>
    <cellStyle name="40% - Accent4 4 4 2 2 4 3" xfId="40629"/>
    <cellStyle name="40% - Accent4 4 4 2 2 4 3 2" xfId="40630"/>
    <cellStyle name="40% - Accent4 4 4 2 2 4 4" xfId="40631"/>
    <cellStyle name="40% - Accent4 4 4 2 2 4 5" xfId="40632"/>
    <cellStyle name="40% - Accent4 4 4 2 2 5" xfId="40633"/>
    <cellStyle name="40% - Accent4 4 4 2 2 5 2" xfId="40634"/>
    <cellStyle name="40% - Accent4 4 4 2 2 5 3" xfId="40635"/>
    <cellStyle name="40% - Accent4 4 4 2 2 6" xfId="40636"/>
    <cellStyle name="40% - Accent4 4 4 2 2 6 2" xfId="40637"/>
    <cellStyle name="40% - Accent4 4 4 2 2 6 3" xfId="40638"/>
    <cellStyle name="40% - Accent4 4 4 2 2 7" xfId="40639"/>
    <cellStyle name="40% - Accent4 4 4 2 2 7 2" xfId="40640"/>
    <cellStyle name="40% - Accent4 4 4 2 2 8" xfId="40641"/>
    <cellStyle name="40% - Accent4 4 4 2 2 9" xfId="40642"/>
    <cellStyle name="40% - Accent4 4 4 2 3" xfId="40643"/>
    <cellStyle name="40% - Accent4 4 4 2 3 2" xfId="40644"/>
    <cellStyle name="40% - Accent4 4 4 2 3 2 2" xfId="40645"/>
    <cellStyle name="40% - Accent4 4 4 2 3 2 3" xfId="40646"/>
    <cellStyle name="40% - Accent4 4 4 2 3 3" xfId="40647"/>
    <cellStyle name="40% - Accent4 4 4 2 3 3 2" xfId="40648"/>
    <cellStyle name="40% - Accent4 4 4 2 3 3 3" xfId="40649"/>
    <cellStyle name="40% - Accent4 4 4 2 3 4" xfId="40650"/>
    <cellStyle name="40% - Accent4 4 4 2 3 4 2" xfId="40651"/>
    <cellStyle name="40% - Accent4 4 4 2 3 5" xfId="40652"/>
    <cellStyle name="40% - Accent4 4 4 2 3 6" xfId="40653"/>
    <cellStyle name="40% - Accent4 4 4 2 4" xfId="40654"/>
    <cellStyle name="40% - Accent4 4 4 2 4 2" xfId="40655"/>
    <cellStyle name="40% - Accent4 4 4 2 4 2 2" xfId="40656"/>
    <cellStyle name="40% - Accent4 4 4 2 4 2 3" xfId="40657"/>
    <cellStyle name="40% - Accent4 4 4 2 4 3" xfId="40658"/>
    <cellStyle name="40% - Accent4 4 4 2 4 3 2" xfId="40659"/>
    <cellStyle name="40% - Accent4 4 4 2 4 3 3" xfId="40660"/>
    <cellStyle name="40% - Accent4 4 4 2 4 4" xfId="40661"/>
    <cellStyle name="40% - Accent4 4 4 2 4 4 2" xfId="40662"/>
    <cellStyle name="40% - Accent4 4 4 2 4 5" xfId="40663"/>
    <cellStyle name="40% - Accent4 4 4 2 4 6" xfId="40664"/>
    <cellStyle name="40% - Accent4 4 4 2 5" xfId="40665"/>
    <cellStyle name="40% - Accent4 4 4 2 5 2" xfId="40666"/>
    <cellStyle name="40% - Accent4 4 4 2 5 2 2" xfId="40667"/>
    <cellStyle name="40% - Accent4 4 4 2 5 2 3" xfId="40668"/>
    <cellStyle name="40% - Accent4 4 4 2 5 3" xfId="40669"/>
    <cellStyle name="40% - Accent4 4 4 2 5 3 2" xfId="40670"/>
    <cellStyle name="40% - Accent4 4 4 2 5 4" xfId="40671"/>
    <cellStyle name="40% - Accent4 4 4 2 5 5" xfId="40672"/>
    <cellStyle name="40% - Accent4 4 4 2 6" xfId="40673"/>
    <cellStyle name="40% - Accent4 4 4 2 6 2" xfId="40674"/>
    <cellStyle name="40% - Accent4 4 4 2 6 3" xfId="40675"/>
    <cellStyle name="40% - Accent4 4 4 2 7" xfId="40676"/>
    <cellStyle name="40% - Accent4 4 4 2 7 2" xfId="40677"/>
    <cellStyle name="40% - Accent4 4 4 2 7 3" xfId="40678"/>
    <cellStyle name="40% - Accent4 4 4 2 8" xfId="40679"/>
    <cellStyle name="40% - Accent4 4 4 2 8 2" xfId="40680"/>
    <cellStyle name="40% - Accent4 4 4 2 9" xfId="40681"/>
    <cellStyle name="40% - Accent4 4 4 2_SCH J-3" xfId="4427"/>
    <cellStyle name="40% - Accent4 4 4 3" xfId="4428"/>
    <cellStyle name="40% - Accent4 4 4 3 2" xfId="40682"/>
    <cellStyle name="40% - Accent4 4 4 3 2 2" xfId="40683"/>
    <cellStyle name="40% - Accent4 4 4 3 2 2 2" xfId="40684"/>
    <cellStyle name="40% - Accent4 4 4 3 2 2 3" xfId="40685"/>
    <cellStyle name="40% - Accent4 4 4 3 2 3" xfId="40686"/>
    <cellStyle name="40% - Accent4 4 4 3 2 3 2" xfId="40687"/>
    <cellStyle name="40% - Accent4 4 4 3 2 3 3" xfId="40688"/>
    <cellStyle name="40% - Accent4 4 4 3 2 4" xfId="40689"/>
    <cellStyle name="40% - Accent4 4 4 3 2 4 2" xfId="40690"/>
    <cellStyle name="40% - Accent4 4 4 3 2 5" xfId="40691"/>
    <cellStyle name="40% - Accent4 4 4 3 2 6" xfId="40692"/>
    <cellStyle name="40% - Accent4 4 4 3 3" xfId="40693"/>
    <cellStyle name="40% - Accent4 4 4 3 3 2" xfId="40694"/>
    <cellStyle name="40% - Accent4 4 4 3 3 2 2" xfId="40695"/>
    <cellStyle name="40% - Accent4 4 4 3 3 2 3" xfId="40696"/>
    <cellStyle name="40% - Accent4 4 4 3 3 3" xfId="40697"/>
    <cellStyle name="40% - Accent4 4 4 3 3 3 2" xfId="40698"/>
    <cellStyle name="40% - Accent4 4 4 3 3 3 3" xfId="40699"/>
    <cellStyle name="40% - Accent4 4 4 3 3 4" xfId="40700"/>
    <cellStyle name="40% - Accent4 4 4 3 3 4 2" xfId="40701"/>
    <cellStyle name="40% - Accent4 4 4 3 3 5" xfId="40702"/>
    <cellStyle name="40% - Accent4 4 4 3 3 6" xfId="40703"/>
    <cellStyle name="40% - Accent4 4 4 3 4" xfId="40704"/>
    <cellStyle name="40% - Accent4 4 4 3 4 2" xfId="40705"/>
    <cellStyle name="40% - Accent4 4 4 3 4 2 2" xfId="40706"/>
    <cellStyle name="40% - Accent4 4 4 3 4 2 3" xfId="40707"/>
    <cellStyle name="40% - Accent4 4 4 3 4 3" xfId="40708"/>
    <cellStyle name="40% - Accent4 4 4 3 4 3 2" xfId="40709"/>
    <cellStyle name="40% - Accent4 4 4 3 4 4" xfId="40710"/>
    <cellStyle name="40% - Accent4 4 4 3 4 5" xfId="40711"/>
    <cellStyle name="40% - Accent4 4 4 3 5" xfId="40712"/>
    <cellStyle name="40% - Accent4 4 4 3 5 2" xfId="40713"/>
    <cellStyle name="40% - Accent4 4 4 3 5 3" xfId="40714"/>
    <cellStyle name="40% - Accent4 4 4 3 6" xfId="40715"/>
    <cellStyle name="40% - Accent4 4 4 3 6 2" xfId="40716"/>
    <cellStyle name="40% - Accent4 4 4 3 6 3" xfId="40717"/>
    <cellStyle name="40% - Accent4 4 4 3 7" xfId="40718"/>
    <cellStyle name="40% - Accent4 4 4 3 7 2" xfId="40719"/>
    <cellStyle name="40% - Accent4 4 4 3 8" xfId="40720"/>
    <cellStyle name="40% - Accent4 4 4 3 9" xfId="40721"/>
    <cellStyle name="40% - Accent4 4 4 4" xfId="40722"/>
    <cellStyle name="40% - Accent4 4 4 4 2" xfId="40723"/>
    <cellStyle name="40% - Accent4 4 4 4 2 2" xfId="40724"/>
    <cellStyle name="40% - Accent4 4 4 4 2 2 2" xfId="40725"/>
    <cellStyle name="40% - Accent4 4 4 4 2 2 3" xfId="40726"/>
    <cellStyle name="40% - Accent4 4 4 4 2 3" xfId="40727"/>
    <cellStyle name="40% - Accent4 4 4 4 2 3 2" xfId="40728"/>
    <cellStyle name="40% - Accent4 4 4 4 2 3 3" xfId="40729"/>
    <cellStyle name="40% - Accent4 4 4 4 2 4" xfId="40730"/>
    <cellStyle name="40% - Accent4 4 4 4 2 4 2" xfId="40731"/>
    <cellStyle name="40% - Accent4 4 4 4 2 5" xfId="40732"/>
    <cellStyle name="40% - Accent4 4 4 4 2 6" xfId="40733"/>
    <cellStyle name="40% - Accent4 4 4 4 3" xfId="40734"/>
    <cellStyle name="40% - Accent4 4 4 4 3 2" xfId="40735"/>
    <cellStyle name="40% - Accent4 4 4 4 3 2 2" xfId="40736"/>
    <cellStyle name="40% - Accent4 4 4 4 3 2 3" xfId="40737"/>
    <cellStyle name="40% - Accent4 4 4 4 3 3" xfId="40738"/>
    <cellStyle name="40% - Accent4 4 4 4 3 3 2" xfId="40739"/>
    <cellStyle name="40% - Accent4 4 4 4 3 3 3" xfId="40740"/>
    <cellStyle name="40% - Accent4 4 4 4 3 4" xfId="40741"/>
    <cellStyle name="40% - Accent4 4 4 4 3 4 2" xfId="40742"/>
    <cellStyle name="40% - Accent4 4 4 4 3 5" xfId="40743"/>
    <cellStyle name="40% - Accent4 4 4 4 3 6" xfId="40744"/>
    <cellStyle name="40% - Accent4 4 4 4 4" xfId="40745"/>
    <cellStyle name="40% - Accent4 4 4 4 4 2" xfId="40746"/>
    <cellStyle name="40% - Accent4 4 4 4 4 2 2" xfId="40747"/>
    <cellStyle name="40% - Accent4 4 4 4 4 2 3" xfId="40748"/>
    <cellStyle name="40% - Accent4 4 4 4 4 3" xfId="40749"/>
    <cellStyle name="40% - Accent4 4 4 4 4 3 2" xfId="40750"/>
    <cellStyle name="40% - Accent4 4 4 4 4 4" xfId="40751"/>
    <cellStyle name="40% - Accent4 4 4 4 4 5" xfId="40752"/>
    <cellStyle name="40% - Accent4 4 4 4 5" xfId="40753"/>
    <cellStyle name="40% - Accent4 4 4 4 5 2" xfId="40754"/>
    <cellStyle name="40% - Accent4 4 4 4 5 3" xfId="40755"/>
    <cellStyle name="40% - Accent4 4 4 4 6" xfId="40756"/>
    <cellStyle name="40% - Accent4 4 4 4 6 2" xfId="40757"/>
    <cellStyle name="40% - Accent4 4 4 4 6 3" xfId="40758"/>
    <cellStyle name="40% - Accent4 4 4 4 7" xfId="40759"/>
    <cellStyle name="40% - Accent4 4 4 4 7 2" xfId="40760"/>
    <cellStyle name="40% - Accent4 4 4 4 8" xfId="40761"/>
    <cellStyle name="40% - Accent4 4 4 4 9" xfId="40762"/>
    <cellStyle name="40% - Accent4 4 4 5" xfId="40763"/>
    <cellStyle name="40% - Accent4 4 4 5 2" xfId="40764"/>
    <cellStyle name="40% - Accent4 4 4 5 2 2" xfId="40765"/>
    <cellStyle name="40% - Accent4 4 4 5 2 3" xfId="40766"/>
    <cellStyle name="40% - Accent4 4 4 5 3" xfId="40767"/>
    <cellStyle name="40% - Accent4 4 4 5 3 2" xfId="40768"/>
    <cellStyle name="40% - Accent4 4 4 5 3 3" xfId="40769"/>
    <cellStyle name="40% - Accent4 4 4 5 4" xfId="40770"/>
    <cellStyle name="40% - Accent4 4 4 5 4 2" xfId="40771"/>
    <cellStyle name="40% - Accent4 4 4 5 5" xfId="40772"/>
    <cellStyle name="40% - Accent4 4 4 5 6" xfId="40773"/>
    <cellStyle name="40% - Accent4 4 4 6" xfId="40774"/>
    <cellStyle name="40% - Accent4 4 4 6 2" xfId="40775"/>
    <cellStyle name="40% - Accent4 4 4 6 2 2" xfId="40776"/>
    <cellStyle name="40% - Accent4 4 4 6 2 3" xfId="40777"/>
    <cellStyle name="40% - Accent4 4 4 6 3" xfId="40778"/>
    <cellStyle name="40% - Accent4 4 4 6 3 2" xfId="40779"/>
    <cellStyle name="40% - Accent4 4 4 6 3 3" xfId="40780"/>
    <cellStyle name="40% - Accent4 4 4 6 4" xfId="40781"/>
    <cellStyle name="40% - Accent4 4 4 6 4 2" xfId="40782"/>
    <cellStyle name="40% - Accent4 4 4 6 5" xfId="40783"/>
    <cellStyle name="40% - Accent4 4 4 6 6" xfId="40784"/>
    <cellStyle name="40% - Accent4 4 4 7" xfId="40785"/>
    <cellStyle name="40% - Accent4 4 4 7 2" xfId="40786"/>
    <cellStyle name="40% - Accent4 4 4 7 2 2" xfId="40787"/>
    <cellStyle name="40% - Accent4 4 4 7 2 3" xfId="40788"/>
    <cellStyle name="40% - Accent4 4 4 7 3" xfId="40789"/>
    <cellStyle name="40% - Accent4 4 4 7 3 2" xfId="40790"/>
    <cellStyle name="40% - Accent4 4 4 7 4" xfId="40791"/>
    <cellStyle name="40% - Accent4 4 4 7 5" xfId="40792"/>
    <cellStyle name="40% - Accent4 4 4 8" xfId="40793"/>
    <cellStyle name="40% - Accent4 4 4 8 2" xfId="40794"/>
    <cellStyle name="40% - Accent4 4 4 8 3" xfId="40795"/>
    <cellStyle name="40% - Accent4 4 4 9" xfId="40796"/>
    <cellStyle name="40% - Accent4 4 4 9 2" xfId="40797"/>
    <cellStyle name="40% - Accent4 4 4 9 3" xfId="40798"/>
    <cellStyle name="40% - Accent4 4 4_SCH J-3" xfId="4429"/>
    <cellStyle name="40% - Accent4 4 5" xfId="4430"/>
    <cellStyle name="40% - Accent4 4 5 10" xfId="40799"/>
    <cellStyle name="40% - Accent4 4 5 2" xfId="4431"/>
    <cellStyle name="40% - Accent4 4 5 2 2" xfId="40800"/>
    <cellStyle name="40% - Accent4 4 5 2 2 2" xfId="40801"/>
    <cellStyle name="40% - Accent4 4 5 2 2 2 2" xfId="40802"/>
    <cellStyle name="40% - Accent4 4 5 2 2 2 3" xfId="40803"/>
    <cellStyle name="40% - Accent4 4 5 2 2 3" xfId="40804"/>
    <cellStyle name="40% - Accent4 4 5 2 2 3 2" xfId="40805"/>
    <cellStyle name="40% - Accent4 4 5 2 2 3 3" xfId="40806"/>
    <cellStyle name="40% - Accent4 4 5 2 2 4" xfId="40807"/>
    <cellStyle name="40% - Accent4 4 5 2 2 4 2" xfId="40808"/>
    <cellStyle name="40% - Accent4 4 5 2 2 5" xfId="40809"/>
    <cellStyle name="40% - Accent4 4 5 2 2 6" xfId="40810"/>
    <cellStyle name="40% - Accent4 4 5 2 3" xfId="40811"/>
    <cellStyle name="40% - Accent4 4 5 2 3 2" xfId="40812"/>
    <cellStyle name="40% - Accent4 4 5 2 3 2 2" xfId="40813"/>
    <cellStyle name="40% - Accent4 4 5 2 3 2 3" xfId="40814"/>
    <cellStyle name="40% - Accent4 4 5 2 3 3" xfId="40815"/>
    <cellStyle name="40% - Accent4 4 5 2 3 3 2" xfId="40816"/>
    <cellStyle name="40% - Accent4 4 5 2 3 3 3" xfId="40817"/>
    <cellStyle name="40% - Accent4 4 5 2 3 4" xfId="40818"/>
    <cellStyle name="40% - Accent4 4 5 2 3 4 2" xfId="40819"/>
    <cellStyle name="40% - Accent4 4 5 2 3 5" xfId="40820"/>
    <cellStyle name="40% - Accent4 4 5 2 3 6" xfId="40821"/>
    <cellStyle name="40% - Accent4 4 5 2 4" xfId="40822"/>
    <cellStyle name="40% - Accent4 4 5 2 4 2" xfId="40823"/>
    <cellStyle name="40% - Accent4 4 5 2 4 2 2" xfId="40824"/>
    <cellStyle name="40% - Accent4 4 5 2 4 2 3" xfId="40825"/>
    <cellStyle name="40% - Accent4 4 5 2 4 3" xfId="40826"/>
    <cellStyle name="40% - Accent4 4 5 2 4 3 2" xfId="40827"/>
    <cellStyle name="40% - Accent4 4 5 2 4 4" xfId="40828"/>
    <cellStyle name="40% - Accent4 4 5 2 4 5" xfId="40829"/>
    <cellStyle name="40% - Accent4 4 5 2 5" xfId="40830"/>
    <cellStyle name="40% - Accent4 4 5 2 5 2" xfId="40831"/>
    <cellStyle name="40% - Accent4 4 5 2 5 3" xfId="40832"/>
    <cellStyle name="40% - Accent4 4 5 2 6" xfId="40833"/>
    <cellStyle name="40% - Accent4 4 5 2 6 2" xfId="40834"/>
    <cellStyle name="40% - Accent4 4 5 2 6 3" xfId="40835"/>
    <cellStyle name="40% - Accent4 4 5 2 7" xfId="40836"/>
    <cellStyle name="40% - Accent4 4 5 2 7 2" xfId="40837"/>
    <cellStyle name="40% - Accent4 4 5 2 8" xfId="40838"/>
    <cellStyle name="40% - Accent4 4 5 2 9" xfId="40839"/>
    <cellStyle name="40% - Accent4 4 5 3" xfId="40840"/>
    <cellStyle name="40% - Accent4 4 5 3 2" xfId="40841"/>
    <cellStyle name="40% - Accent4 4 5 3 2 2" xfId="40842"/>
    <cellStyle name="40% - Accent4 4 5 3 2 3" xfId="40843"/>
    <cellStyle name="40% - Accent4 4 5 3 3" xfId="40844"/>
    <cellStyle name="40% - Accent4 4 5 3 3 2" xfId="40845"/>
    <cellStyle name="40% - Accent4 4 5 3 3 3" xfId="40846"/>
    <cellStyle name="40% - Accent4 4 5 3 4" xfId="40847"/>
    <cellStyle name="40% - Accent4 4 5 3 4 2" xfId="40848"/>
    <cellStyle name="40% - Accent4 4 5 3 5" xfId="40849"/>
    <cellStyle name="40% - Accent4 4 5 3 6" xfId="40850"/>
    <cellStyle name="40% - Accent4 4 5 4" xfId="40851"/>
    <cellStyle name="40% - Accent4 4 5 4 2" xfId="40852"/>
    <cellStyle name="40% - Accent4 4 5 4 2 2" xfId="40853"/>
    <cellStyle name="40% - Accent4 4 5 4 2 3" xfId="40854"/>
    <cellStyle name="40% - Accent4 4 5 4 3" xfId="40855"/>
    <cellStyle name="40% - Accent4 4 5 4 3 2" xfId="40856"/>
    <cellStyle name="40% - Accent4 4 5 4 3 3" xfId="40857"/>
    <cellStyle name="40% - Accent4 4 5 4 4" xfId="40858"/>
    <cellStyle name="40% - Accent4 4 5 4 4 2" xfId="40859"/>
    <cellStyle name="40% - Accent4 4 5 4 5" xfId="40860"/>
    <cellStyle name="40% - Accent4 4 5 4 6" xfId="40861"/>
    <cellStyle name="40% - Accent4 4 5 5" xfId="40862"/>
    <cellStyle name="40% - Accent4 4 5 5 2" xfId="40863"/>
    <cellStyle name="40% - Accent4 4 5 5 2 2" xfId="40864"/>
    <cellStyle name="40% - Accent4 4 5 5 2 3" xfId="40865"/>
    <cellStyle name="40% - Accent4 4 5 5 3" xfId="40866"/>
    <cellStyle name="40% - Accent4 4 5 5 3 2" xfId="40867"/>
    <cellStyle name="40% - Accent4 4 5 5 4" xfId="40868"/>
    <cellStyle name="40% - Accent4 4 5 5 5" xfId="40869"/>
    <cellStyle name="40% - Accent4 4 5 6" xfId="40870"/>
    <cellStyle name="40% - Accent4 4 5 6 2" xfId="40871"/>
    <cellStyle name="40% - Accent4 4 5 6 3" xfId="40872"/>
    <cellStyle name="40% - Accent4 4 5 7" xfId="40873"/>
    <cellStyle name="40% - Accent4 4 5 7 2" xfId="40874"/>
    <cellStyle name="40% - Accent4 4 5 7 3" xfId="40875"/>
    <cellStyle name="40% - Accent4 4 5 8" xfId="40876"/>
    <cellStyle name="40% - Accent4 4 5 8 2" xfId="40877"/>
    <cellStyle name="40% - Accent4 4 5 9" xfId="40878"/>
    <cellStyle name="40% - Accent4 4 5_SCH J-3" xfId="4432"/>
    <cellStyle name="40% - Accent4 4 6" xfId="4433"/>
    <cellStyle name="40% - Accent4 4 6 2" xfId="40879"/>
    <cellStyle name="40% - Accent4 4 6 2 2" xfId="40880"/>
    <cellStyle name="40% - Accent4 4 6 2 2 2" xfId="40881"/>
    <cellStyle name="40% - Accent4 4 6 2 2 3" xfId="40882"/>
    <cellStyle name="40% - Accent4 4 6 2 3" xfId="40883"/>
    <cellStyle name="40% - Accent4 4 6 2 3 2" xfId="40884"/>
    <cellStyle name="40% - Accent4 4 6 2 3 3" xfId="40885"/>
    <cellStyle name="40% - Accent4 4 6 2 4" xfId="40886"/>
    <cellStyle name="40% - Accent4 4 6 2 4 2" xfId="40887"/>
    <cellStyle name="40% - Accent4 4 6 2 5" xfId="40888"/>
    <cellStyle name="40% - Accent4 4 6 2 6" xfId="40889"/>
    <cellStyle name="40% - Accent4 4 6 3" xfId="40890"/>
    <cellStyle name="40% - Accent4 4 6 3 2" xfId="40891"/>
    <cellStyle name="40% - Accent4 4 6 3 2 2" xfId="40892"/>
    <cellStyle name="40% - Accent4 4 6 3 2 3" xfId="40893"/>
    <cellStyle name="40% - Accent4 4 6 3 3" xfId="40894"/>
    <cellStyle name="40% - Accent4 4 6 3 3 2" xfId="40895"/>
    <cellStyle name="40% - Accent4 4 6 3 3 3" xfId="40896"/>
    <cellStyle name="40% - Accent4 4 6 3 4" xfId="40897"/>
    <cellStyle name="40% - Accent4 4 6 3 4 2" xfId="40898"/>
    <cellStyle name="40% - Accent4 4 6 3 5" xfId="40899"/>
    <cellStyle name="40% - Accent4 4 6 3 6" xfId="40900"/>
    <cellStyle name="40% - Accent4 4 6 4" xfId="40901"/>
    <cellStyle name="40% - Accent4 4 6 4 2" xfId="40902"/>
    <cellStyle name="40% - Accent4 4 6 4 2 2" xfId="40903"/>
    <cellStyle name="40% - Accent4 4 6 4 2 3" xfId="40904"/>
    <cellStyle name="40% - Accent4 4 6 4 3" xfId="40905"/>
    <cellStyle name="40% - Accent4 4 6 4 3 2" xfId="40906"/>
    <cellStyle name="40% - Accent4 4 6 4 4" xfId="40907"/>
    <cellStyle name="40% - Accent4 4 6 4 5" xfId="40908"/>
    <cellStyle name="40% - Accent4 4 6 5" xfId="40909"/>
    <cellStyle name="40% - Accent4 4 6 5 2" xfId="40910"/>
    <cellStyle name="40% - Accent4 4 6 5 3" xfId="40911"/>
    <cellStyle name="40% - Accent4 4 6 6" xfId="40912"/>
    <cellStyle name="40% - Accent4 4 6 6 2" xfId="40913"/>
    <cellStyle name="40% - Accent4 4 6 6 3" xfId="40914"/>
    <cellStyle name="40% - Accent4 4 6 7" xfId="40915"/>
    <cellStyle name="40% - Accent4 4 6 7 2" xfId="40916"/>
    <cellStyle name="40% - Accent4 4 6 8" xfId="40917"/>
    <cellStyle name="40% - Accent4 4 6 9" xfId="40918"/>
    <cellStyle name="40% - Accent4 4 7" xfId="4434"/>
    <cellStyle name="40% - Accent4 4 7 2" xfId="40919"/>
    <cellStyle name="40% - Accent4 4 7 2 2" xfId="40920"/>
    <cellStyle name="40% - Accent4 4 7 2 2 2" xfId="40921"/>
    <cellStyle name="40% - Accent4 4 7 2 2 3" xfId="40922"/>
    <cellStyle name="40% - Accent4 4 7 2 3" xfId="40923"/>
    <cellStyle name="40% - Accent4 4 7 2 3 2" xfId="40924"/>
    <cellStyle name="40% - Accent4 4 7 2 3 3" xfId="40925"/>
    <cellStyle name="40% - Accent4 4 7 2 4" xfId="40926"/>
    <cellStyle name="40% - Accent4 4 7 2 4 2" xfId="40927"/>
    <cellStyle name="40% - Accent4 4 7 2 5" xfId="40928"/>
    <cellStyle name="40% - Accent4 4 7 2 6" xfId="40929"/>
    <cellStyle name="40% - Accent4 4 7 3" xfId="40930"/>
    <cellStyle name="40% - Accent4 4 7 3 2" xfId="40931"/>
    <cellStyle name="40% - Accent4 4 7 3 2 2" xfId="40932"/>
    <cellStyle name="40% - Accent4 4 7 3 2 3" xfId="40933"/>
    <cellStyle name="40% - Accent4 4 7 3 3" xfId="40934"/>
    <cellStyle name="40% - Accent4 4 7 3 3 2" xfId="40935"/>
    <cellStyle name="40% - Accent4 4 7 3 3 3" xfId="40936"/>
    <cellStyle name="40% - Accent4 4 7 3 4" xfId="40937"/>
    <cellStyle name="40% - Accent4 4 7 3 4 2" xfId="40938"/>
    <cellStyle name="40% - Accent4 4 7 3 5" xfId="40939"/>
    <cellStyle name="40% - Accent4 4 7 3 6" xfId="40940"/>
    <cellStyle name="40% - Accent4 4 7 4" xfId="40941"/>
    <cellStyle name="40% - Accent4 4 7 4 2" xfId="40942"/>
    <cellStyle name="40% - Accent4 4 7 4 2 2" xfId="40943"/>
    <cellStyle name="40% - Accent4 4 7 4 2 3" xfId="40944"/>
    <cellStyle name="40% - Accent4 4 7 4 3" xfId="40945"/>
    <cellStyle name="40% - Accent4 4 7 4 3 2" xfId="40946"/>
    <cellStyle name="40% - Accent4 4 7 4 4" xfId="40947"/>
    <cellStyle name="40% - Accent4 4 7 4 5" xfId="40948"/>
    <cellStyle name="40% - Accent4 4 7 5" xfId="40949"/>
    <cellStyle name="40% - Accent4 4 7 5 2" xfId="40950"/>
    <cellStyle name="40% - Accent4 4 7 5 3" xfId="40951"/>
    <cellStyle name="40% - Accent4 4 7 6" xfId="40952"/>
    <cellStyle name="40% - Accent4 4 7 6 2" xfId="40953"/>
    <cellStyle name="40% - Accent4 4 7 6 3" xfId="40954"/>
    <cellStyle name="40% - Accent4 4 7 7" xfId="40955"/>
    <cellStyle name="40% - Accent4 4 7 7 2" xfId="40956"/>
    <cellStyle name="40% - Accent4 4 7 8" xfId="40957"/>
    <cellStyle name="40% - Accent4 4 7 9" xfId="40958"/>
    <cellStyle name="40% - Accent4 4 8" xfId="40959"/>
    <cellStyle name="40% - Accent4 4 8 2" xfId="40960"/>
    <cellStyle name="40% - Accent4 4 8 2 2" xfId="40961"/>
    <cellStyle name="40% - Accent4 4 8 2 3" xfId="40962"/>
    <cellStyle name="40% - Accent4 4 8 3" xfId="40963"/>
    <cellStyle name="40% - Accent4 4 8 3 2" xfId="40964"/>
    <cellStyle name="40% - Accent4 4 8 3 3" xfId="40965"/>
    <cellStyle name="40% - Accent4 4 8 4" xfId="40966"/>
    <cellStyle name="40% - Accent4 4 8 4 2" xfId="40967"/>
    <cellStyle name="40% - Accent4 4 8 5" xfId="40968"/>
    <cellStyle name="40% - Accent4 4 8 6" xfId="40969"/>
    <cellStyle name="40% - Accent4 4 9" xfId="40970"/>
    <cellStyle name="40% - Accent4 4 9 2" xfId="40971"/>
    <cellStyle name="40% - Accent4 4 9 2 2" xfId="40972"/>
    <cellStyle name="40% - Accent4 4 9 2 3" xfId="40973"/>
    <cellStyle name="40% - Accent4 4 9 3" xfId="40974"/>
    <cellStyle name="40% - Accent4 4 9 3 2" xfId="40975"/>
    <cellStyle name="40% - Accent4 4 9 3 3" xfId="40976"/>
    <cellStyle name="40% - Accent4 4 9 4" xfId="40977"/>
    <cellStyle name="40% - Accent4 4 9 4 2" xfId="40978"/>
    <cellStyle name="40% - Accent4 4 9 5" xfId="40979"/>
    <cellStyle name="40% - Accent4 4 9 6" xfId="40980"/>
    <cellStyle name="40% - Accent4 4_SCH J-3" xfId="4435"/>
    <cellStyle name="40% - Accent4 5" xfId="4436"/>
    <cellStyle name="40% - Accent4 5 2" xfId="4437"/>
    <cellStyle name="40% - Accent4 5 2 2" xfId="4438"/>
    <cellStyle name="40% - Accent4 5 2 2 2" xfId="4439"/>
    <cellStyle name="40% - Accent4 5 2 2 2 2" xfId="4440"/>
    <cellStyle name="40% - Accent4 5 2 2 2_SCH J-3" xfId="4441"/>
    <cellStyle name="40% - Accent4 5 2 2 3" xfId="4442"/>
    <cellStyle name="40% - Accent4 5 2 2_SCH J-3" xfId="4443"/>
    <cellStyle name="40% - Accent4 5 2 3" xfId="4444"/>
    <cellStyle name="40% - Accent4 5 2 3 2" xfId="4445"/>
    <cellStyle name="40% - Accent4 5 2 3_SCH J-3" xfId="4446"/>
    <cellStyle name="40% - Accent4 5 2 4" xfId="4447"/>
    <cellStyle name="40% - Accent4 5 2 5" xfId="4448"/>
    <cellStyle name="40% - Accent4 5 2_SCH J-3" xfId="4449"/>
    <cellStyle name="40% - Accent4 5 3" xfId="4450"/>
    <cellStyle name="40% - Accent4 5 3 2" xfId="4451"/>
    <cellStyle name="40% - Accent4 5 3 2 2" xfId="4452"/>
    <cellStyle name="40% - Accent4 5 3 2_SCH J-3" xfId="4453"/>
    <cellStyle name="40% - Accent4 5 3 3" xfId="4454"/>
    <cellStyle name="40% - Accent4 5 3_SCH J-3" xfId="4455"/>
    <cellStyle name="40% - Accent4 5 4" xfId="4456"/>
    <cellStyle name="40% - Accent4 5 4 2" xfId="4457"/>
    <cellStyle name="40% - Accent4 5 4_SCH J-3" xfId="4458"/>
    <cellStyle name="40% - Accent4 5 5" xfId="4459"/>
    <cellStyle name="40% - Accent4 5 6" xfId="4460"/>
    <cellStyle name="40% - Accent4 5_SCH J-3" xfId="4461"/>
    <cellStyle name="40% - Accent4 6" xfId="4462"/>
    <cellStyle name="40% - Accent4 6 2" xfId="4463"/>
    <cellStyle name="40% - Accent4 6 2 2" xfId="4464"/>
    <cellStyle name="40% - Accent4 6 2 2 2" xfId="4465"/>
    <cellStyle name="40% - Accent4 6 2 2_SCH J-3" xfId="4466"/>
    <cellStyle name="40% - Accent4 6 2 3" xfId="4467"/>
    <cellStyle name="40% - Accent4 6 2 4" xfId="4468"/>
    <cellStyle name="40% - Accent4 6 2 5" xfId="4469"/>
    <cellStyle name="40% - Accent4 6 2_SCH J-3" xfId="4470"/>
    <cellStyle name="40% - Accent4 6 3" xfId="4471"/>
    <cellStyle name="40% - Accent4 6 3 2" xfId="4472"/>
    <cellStyle name="40% - Accent4 6 3_SCH J-3" xfId="4473"/>
    <cellStyle name="40% - Accent4 6 4" xfId="4474"/>
    <cellStyle name="40% - Accent4 6 5" xfId="4475"/>
    <cellStyle name="40% - Accent4 6_SCH J-3" xfId="4476"/>
    <cellStyle name="40% - Accent4 7" xfId="4477"/>
    <cellStyle name="40% - Accent4 7 2" xfId="4478"/>
    <cellStyle name="40% - Accent4 7 2 2" xfId="4479"/>
    <cellStyle name="40% - Accent4 7 2 2 2" xfId="4480"/>
    <cellStyle name="40% - Accent4 7 2 2_SCH J-3" xfId="4481"/>
    <cellStyle name="40% - Accent4 7 2 3" xfId="4482"/>
    <cellStyle name="40% - Accent4 7 2_SCH J-3" xfId="4483"/>
    <cellStyle name="40% - Accent4 7 3" xfId="4484"/>
    <cellStyle name="40% - Accent4 7 3 2" xfId="4485"/>
    <cellStyle name="40% - Accent4 7 3_SCH J-3" xfId="4486"/>
    <cellStyle name="40% - Accent4 7 4" xfId="4487"/>
    <cellStyle name="40% - Accent4 7 5" xfId="4488"/>
    <cellStyle name="40% - Accent4 7_SCH J-3" xfId="4489"/>
    <cellStyle name="40% - Accent4 8" xfId="4490"/>
    <cellStyle name="40% - Accent4 8 2" xfId="4491"/>
    <cellStyle name="40% - Accent4 8 2 2" xfId="4492"/>
    <cellStyle name="40% - Accent4 8 2 2 2" xfId="4493"/>
    <cellStyle name="40% - Accent4 8 2 2_SCH J-3" xfId="4494"/>
    <cellStyle name="40% - Accent4 8 2 3" xfId="4495"/>
    <cellStyle name="40% - Accent4 8 2_SCH J-3" xfId="4496"/>
    <cellStyle name="40% - Accent4 8 3" xfId="4497"/>
    <cellStyle name="40% - Accent4 8 3 2" xfId="4498"/>
    <cellStyle name="40% - Accent4 8 3_SCH J-3" xfId="4499"/>
    <cellStyle name="40% - Accent4 8 4" xfId="4500"/>
    <cellStyle name="40% - Accent4 8 5" xfId="4501"/>
    <cellStyle name="40% - Accent4 8_SCH J-3" xfId="4502"/>
    <cellStyle name="40% - Accent4 9" xfId="4503"/>
    <cellStyle name="40% - Accent4 9 2" xfId="4504"/>
    <cellStyle name="40% - Accent4 9 2 2" xfId="4505"/>
    <cellStyle name="40% - Accent4 9 2_SCH J-3" xfId="4506"/>
    <cellStyle name="40% - Accent4 9 3" xfId="4507"/>
    <cellStyle name="40% - Accent4 9 4" xfId="4508"/>
    <cellStyle name="40% - Accent4 9_SCH J-3" xfId="4509"/>
    <cellStyle name="40% - Accent5 10" xfId="4510"/>
    <cellStyle name="40% - Accent5 10 2" xfId="4511"/>
    <cellStyle name="40% - Accent5 10 2 2" xfId="4512"/>
    <cellStyle name="40% - Accent5 10 2_SCH J-3" xfId="4513"/>
    <cellStyle name="40% - Accent5 10 3" xfId="4514"/>
    <cellStyle name="40% - Accent5 10 4" xfId="4515"/>
    <cellStyle name="40% - Accent5 10_SCH J-3" xfId="4516"/>
    <cellStyle name="40% - Accent5 11" xfId="4517"/>
    <cellStyle name="40% - Accent5 11 2" xfId="4518"/>
    <cellStyle name="40% - Accent5 11 2 2" xfId="4519"/>
    <cellStyle name="40% - Accent5 11 2_SCH J-3" xfId="4520"/>
    <cellStyle name="40% - Accent5 11 3" xfId="4521"/>
    <cellStyle name="40% - Accent5 11 4" xfId="4522"/>
    <cellStyle name="40% - Accent5 11_SCH J-3" xfId="4523"/>
    <cellStyle name="40% - Accent5 12" xfId="4524"/>
    <cellStyle name="40% - Accent5 12 2" xfId="4525"/>
    <cellStyle name="40% - Accent5 12 3" xfId="4526"/>
    <cellStyle name="40% - Accent5 12_SCH J-3" xfId="4527"/>
    <cellStyle name="40% - Accent5 13" xfId="4528"/>
    <cellStyle name="40% - Accent5 13 2" xfId="4529"/>
    <cellStyle name="40% - Accent5 13_SCH J-3" xfId="4530"/>
    <cellStyle name="40% - Accent5 14" xfId="4531"/>
    <cellStyle name="40% - Accent5 15" xfId="4532"/>
    <cellStyle name="40% - Accent5 16" xfId="4533"/>
    <cellStyle name="40% - Accent5 17" xfId="4534"/>
    <cellStyle name="40% - Accent5 17 2" xfId="4535"/>
    <cellStyle name="40% - Accent5 18" xfId="4536"/>
    <cellStyle name="40% - Accent5 19" xfId="4537"/>
    <cellStyle name="40% - Accent5 2" xfId="4538"/>
    <cellStyle name="40% - Accent5 2 2" xfId="4539"/>
    <cellStyle name="40% - Accent5 2 2 2" xfId="4540"/>
    <cellStyle name="40% - Accent5 2 2 2 2" xfId="4541"/>
    <cellStyle name="40% - Accent5 2 2 2 2 2" xfId="4542"/>
    <cellStyle name="40% - Accent5 2 2 2 2 2 2" xfId="4543"/>
    <cellStyle name="40% - Accent5 2 2 2 2 2 2 2" xfId="4544"/>
    <cellStyle name="40% - Accent5 2 2 2 2 2 2_SCH J-3" xfId="4545"/>
    <cellStyle name="40% - Accent5 2 2 2 2 2 3" xfId="4546"/>
    <cellStyle name="40% - Accent5 2 2 2 2 2_SCH J-3" xfId="4547"/>
    <cellStyle name="40% - Accent5 2 2 2 2 3" xfId="4548"/>
    <cellStyle name="40% - Accent5 2 2 2 2 3 2" xfId="4549"/>
    <cellStyle name="40% - Accent5 2 2 2 2 3_SCH J-3" xfId="4550"/>
    <cellStyle name="40% - Accent5 2 2 2 2 4" xfId="4551"/>
    <cellStyle name="40% - Accent5 2 2 2 2 5" xfId="4552"/>
    <cellStyle name="40% - Accent5 2 2 2 2_SCH J-3" xfId="4553"/>
    <cellStyle name="40% - Accent5 2 2 2 3" xfId="4554"/>
    <cellStyle name="40% - Accent5 2 2 2 3 2" xfId="4555"/>
    <cellStyle name="40% - Accent5 2 2 2 3 2 2" xfId="4556"/>
    <cellStyle name="40% - Accent5 2 2 2 3 2_SCH J-3" xfId="4557"/>
    <cellStyle name="40% - Accent5 2 2 2 3 3" xfId="4558"/>
    <cellStyle name="40% - Accent5 2 2 2 3_SCH J-3" xfId="4559"/>
    <cellStyle name="40% - Accent5 2 2 2 4" xfId="4560"/>
    <cellStyle name="40% - Accent5 2 2 2 4 2" xfId="4561"/>
    <cellStyle name="40% - Accent5 2 2 2 4_SCH J-3" xfId="4562"/>
    <cellStyle name="40% - Accent5 2 2 2 5" xfId="4563"/>
    <cellStyle name="40% - Accent5 2 2 2 6" xfId="4564"/>
    <cellStyle name="40% - Accent5 2 2 2_SCH J-3" xfId="4565"/>
    <cellStyle name="40% - Accent5 2 2 3" xfId="4566"/>
    <cellStyle name="40% - Accent5 2 2 3 2" xfId="4567"/>
    <cellStyle name="40% - Accent5 2 2 3 2 2" xfId="4568"/>
    <cellStyle name="40% - Accent5 2 2 3 2 2 2" xfId="4569"/>
    <cellStyle name="40% - Accent5 2 2 3 2 2_SCH J-3" xfId="4570"/>
    <cellStyle name="40% - Accent5 2 2 3 2 3" xfId="4571"/>
    <cellStyle name="40% - Accent5 2 2 3 2_SCH J-3" xfId="4572"/>
    <cellStyle name="40% - Accent5 2 2 3 3" xfId="4573"/>
    <cellStyle name="40% - Accent5 2 2 3 3 2" xfId="4574"/>
    <cellStyle name="40% - Accent5 2 2 3 3_SCH J-3" xfId="4575"/>
    <cellStyle name="40% - Accent5 2 2 3 4" xfId="4576"/>
    <cellStyle name="40% - Accent5 2 2 3 5" xfId="4577"/>
    <cellStyle name="40% - Accent5 2 2 3_SCH J-3" xfId="4578"/>
    <cellStyle name="40% - Accent5 2 2 4" xfId="4579"/>
    <cellStyle name="40% - Accent5 2 2 4 2" xfId="4580"/>
    <cellStyle name="40% - Accent5 2 2 4 2 2" xfId="4581"/>
    <cellStyle name="40% - Accent5 2 2 4 2_SCH J-3" xfId="4582"/>
    <cellStyle name="40% - Accent5 2 2 4 3" xfId="4583"/>
    <cellStyle name="40% - Accent5 2 2 4_SCH J-3" xfId="4584"/>
    <cellStyle name="40% - Accent5 2 2 5" xfId="4585"/>
    <cellStyle name="40% - Accent5 2 2 5 2" xfId="4586"/>
    <cellStyle name="40% - Accent5 2 2 5_SCH J-3" xfId="4587"/>
    <cellStyle name="40% - Accent5 2 2 6" xfId="4588"/>
    <cellStyle name="40% - Accent5 2 2 7" xfId="4589"/>
    <cellStyle name="40% - Accent5 2 2_SCH J-3" xfId="4590"/>
    <cellStyle name="40% - Accent5 2 3" xfId="4591"/>
    <cellStyle name="40% - Accent5 2 3 2" xfId="4592"/>
    <cellStyle name="40% - Accent5 2 3 2 2" xfId="4593"/>
    <cellStyle name="40% - Accent5 2 3 2 2 2" xfId="4594"/>
    <cellStyle name="40% - Accent5 2 3 2 2 2 2" xfId="4595"/>
    <cellStyle name="40% - Accent5 2 3 2 2 2_SCH J-3" xfId="4596"/>
    <cellStyle name="40% - Accent5 2 3 2 2 3" xfId="4597"/>
    <cellStyle name="40% - Accent5 2 3 2 2_SCH J-3" xfId="4598"/>
    <cellStyle name="40% - Accent5 2 3 2 3" xfId="4599"/>
    <cellStyle name="40% - Accent5 2 3 2 3 2" xfId="4600"/>
    <cellStyle name="40% - Accent5 2 3 2 3_SCH J-3" xfId="4601"/>
    <cellStyle name="40% - Accent5 2 3 2 4" xfId="4602"/>
    <cellStyle name="40% - Accent5 2 3 2_SCH J-3" xfId="4603"/>
    <cellStyle name="40% - Accent5 2 3 3" xfId="4604"/>
    <cellStyle name="40% - Accent5 2 3 3 2" xfId="4605"/>
    <cellStyle name="40% - Accent5 2 3 3 2 2" xfId="4606"/>
    <cellStyle name="40% - Accent5 2 3 3 2_SCH J-3" xfId="4607"/>
    <cellStyle name="40% - Accent5 2 3 3 3" xfId="4608"/>
    <cellStyle name="40% - Accent5 2 3 3_SCH J-3" xfId="4609"/>
    <cellStyle name="40% - Accent5 2 3 4" xfId="4610"/>
    <cellStyle name="40% - Accent5 2 3 4 2" xfId="4611"/>
    <cellStyle name="40% - Accent5 2 3 4_SCH J-3" xfId="4612"/>
    <cellStyle name="40% - Accent5 2 3 5" xfId="4613"/>
    <cellStyle name="40% - Accent5 2 3 6" xfId="4614"/>
    <cellStyle name="40% - Accent5 2 3_SCH J-3" xfId="4615"/>
    <cellStyle name="40% - Accent5 2 4" xfId="4616"/>
    <cellStyle name="40% - Accent5 2 4 2" xfId="4617"/>
    <cellStyle name="40% - Accent5 2 4 2 2" xfId="4618"/>
    <cellStyle name="40% - Accent5 2 4 2 2 2" xfId="4619"/>
    <cellStyle name="40% - Accent5 2 4 2 2_SCH J-3" xfId="4620"/>
    <cellStyle name="40% - Accent5 2 4 2 3" xfId="4621"/>
    <cellStyle name="40% - Accent5 2 4 2_SCH J-3" xfId="4622"/>
    <cellStyle name="40% - Accent5 2 4 3" xfId="4623"/>
    <cellStyle name="40% - Accent5 2 4 3 2" xfId="4624"/>
    <cellStyle name="40% - Accent5 2 4 3_SCH J-3" xfId="4625"/>
    <cellStyle name="40% - Accent5 2 4 4" xfId="4626"/>
    <cellStyle name="40% - Accent5 2 4 5" xfId="4627"/>
    <cellStyle name="40% - Accent5 2 4_SCH J-3" xfId="4628"/>
    <cellStyle name="40% - Accent5 2 5" xfId="4629"/>
    <cellStyle name="40% - Accent5 2 5 2" xfId="4630"/>
    <cellStyle name="40% - Accent5 2 5 2 2" xfId="4631"/>
    <cellStyle name="40% - Accent5 2 5 2_SCH J-3" xfId="4632"/>
    <cellStyle name="40% - Accent5 2 5 3" xfId="4633"/>
    <cellStyle name="40% - Accent5 2 5 4" xfId="4634"/>
    <cellStyle name="40% - Accent5 2 5_SCH J-3" xfId="4635"/>
    <cellStyle name="40% - Accent5 2 6" xfId="4636"/>
    <cellStyle name="40% - Accent5 2 6 2" xfId="4637"/>
    <cellStyle name="40% - Accent5 2 6 3" xfId="4638"/>
    <cellStyle name="40% - Accent5 2 6_SCH J-3" xfId="4639"/>
    <cellStyle name="40% - Accent5 2 7" xfId="4640"/>
    <cellStyle name="40% - Accent5 2 8" xfId="4641"/>
    <cellStyle name="40% - Accent5 2 9" xfId="4642"/>
    <cellStyle name="40% - Accent5 20" xfId="4643"/>
    <cellStyle name="40% - Accent5 21" xfId="4644"/>
    <cellStyle name="40% - Accent5 3" xfId="4645"/>
    <cellStyle name="40% - Accent5 3 2" xfId="4646"/>
    <cellStyle name="40% - Accent5 3 2 2" xfId="4647"/>
    <cellStyle name="40% - Accent5 3 2 2 2" xfId="4648"/>
    <cellStyle name="40% - Accent5 3 2 2 2 2" xfId="4649"/>
    <cellStyle name="40% - Accent5 3 2 2 2 2 2" xfId="4650"/>
    <cellStyle name="40% - Accent5 3 2 2 2 2 2 2" xfId="4651"/>
    <cellStyle name="40% - Accent5 3 2 2 2 2 2_SCH J-3" xfId="4652"/>
    <cellStyle name="40% - Accent5 3 2 2 2 2 3" xfId="4653"/>
    <cellStyle name="40% - Accent5 3 2 2 2 2_SCH J-3" xfId="4654"/>
    <cellStyle name="40% - Accent5 3 2 2 2 3" xfId="4655"/>
    <cellStyle name="40% - Accent5 3 2 2 2 3 2" xfId="4656"/>
    <cellStyle name="40% - Accent5 3 2 2 2 3_SCH J-3" xfId="4657"/>
    <cellStyle name="40% - Accent5 3 2 2 2 4" xfId="4658"/>
    <cellStyle name="40% - Accent5 3 2 2 2 5" xfId="4659"/>
    <cellStyle name="40% - Accent5 3 2 2 2_SCH J-3" xfId="4660"/>
    <cellStyle name="40% - Accent5 3 2 2 3" xfId="4661"/>
    <cellStyle name="40% - Accent5 3 2 2 3 2" xfId="4662"/>
    <cellStyle name="40% - Accent5 3 2 2 3 2 2" xfId="4663"/>
    <cellStyle name="40% - Accent5 3 2 2 3 2_SCH J-3" xfId="4664"/>
    <cellStyle name="40% - Accent5 3 2 2 3 3" xfId="4665"/>
    <cellStyle name="40% - Accent5 3 2 2 3_SCH J-3" xfId="4666"/>
    <cellStyle name="40% - Accent5 3 2 2 4" xfId="4667"/>
    <cellStyle name="40% - Accent5 3 2 2 4 2" xfId="4668"/>
    <cellStyle name="40% - Accent5 3 2 2 4_SCH J-3" xfId="4669"/>
    <cellStyle name="40% - Accent5 3 2 2 5" xfId="4670"/>
    <cellStyle name="40% - Accent5 3 2 2 6" xfId="4671"/>
    <cellStyle name="40% - Accent5 3 2 2_SCH J-3" xfId="4672"/>
    <cellStyle name="40% - Accent5 3 2 3" xfId="4673"/>
    <cellStyle name="40% - Accent5 3 2 3 2" xfId="4674"/>
    <cellStyle name="40% - Accent5 3 2 3 2 2" xfId="4675"/>
    <cellStyle name="40% - Accent5 3 2 3 2 2 2" xfId="4676"/>
    <cellStyle name="40% - Accent5 3 2 3 2 2_SCH J-3" xfId="4677"/>
    <cellStyle name="40% - Accent5 3 2 3 2 3" xfId="4678"/>
    <cellStyle name="40% - Accent5 3 2 3 2_SCH J-3" xfId="4679"/>
    <cellStyle name="40% - Accent5 3 2 3 3" xfId="4680"/>
    <cellStyle name="40% - Accent5 3 2 3 3 2" xfId="4681"/>
    <cellStyle name="40% - Accent5 3 2 3 3_SCH J-3" xfId="4682"/>
    <cellStyle name="40% - Accent5 3 2 3 4" xfId="4683"/>
    <cellStyle name="40% - Accent5 3 2 3 5" xfId="4684"/>
    <cellStyle name="40% - Accent5 3 2 3_SCH J-3" xfId="4685"/>
    <cellStyle name="40% - Accent5 3 2 4" xfId="4686"/>
    <cellStyle name="40% - Accent5 3 2 4 2" xfId="4687"/>
    <cellStyle name="40% - Accent5 3 2 4 2 2" xfId="4688"/>
    <cellStyle name="40% - Accent5 3 2 4 2_SCH J-3" xfId="4689"/>
    <cellStyle name="40% - Accent5 3 2 4 3" xfId="4690"/>
    <cellStyle name="40% - Accent5 3 2 4_SCH J-3" xfId="4691"/>
    <cellStyle name="40% - Accent5 3 2 5" xfId="4692"/>
    <cellStyle name="40% - Accent5 3 2 5 2" xfId="4693"/>
    <cellStyle name="40% - Accent5 3 2 5_SCH J-3" xfId="4694"/>
    <cellStyle name="40% - Accent5 3 2 6" xfId="4695"/>
    <cellStyle name="40% - Accent5 3 2 7" xfId="4696"/>
    <cellStyle name="40% - Accent5 3 2_SCH J-3" xfId="4697"/>
    <cellStyle name="40% - Accent5 3 3" xfId="4698"/>
    <cellStyle name="40% - Accent5 3 3 2" xfId="4699"/>
    <cellStyle name="40% - Accent5 3 3 2 2" xfId="4700"/>
    <cellStyle name="40% - Accent5 3 3 2 2 2" xfId="4701"/>
    <cellStyle name="40% - Accent5 3 3 2 2 2 2" xfId="4702"/>
    <cellStyle name="40% - Accent5 3 3 2 2 2_SCH J-3" xfId="4703"/>
    <cellStyle name="40% - Accent5 3 3 2 2 3" xfId="4704"/>
    <cellStyle name="40% - Accent5 3 3 2 2_SCH J-3" xfId="4705"/>
    <cellStyle name="40% - Accent5 3 3 2 3" xfId="4706"/>
    <cellStyle name="40% - Accent5 3 3 2 3 2" xfId="4707"/>
    <cellStyle name="40% - Accent5 3 3 2 3_SCH J-3" xfId="4708"/>
    <cellStyle name="40% - Accent5 3 3 2 4" xfId="4709"/>
    <cellStyle name="40% - Accent5 3 3 2 5" xfId="4710"/>
    <cellStyle name="40% - Accent5 3 3 2_SCH J-3" xfId="4711"/>
    <cellStyle name="40% - Accent5 3 3 3" xfId="4712"/>
    <cellStyle name="40% - Accent5 3 3 3 2" xfId="4713"/>
    <cellStyle name="40% - Accent5 3 3 3 2 2" xfId="4714"/>
    <cellStyle name="40% - Accent5 3 3 3 2_SCH J-3" xfId="4715"/>
    <cellStyle name="40% - Accent5 3 3 3 3" xfId="4716"/>
    <cellStyle name="40% - Accent5 3 3 3_SCH J-3" xfId="4717"/>
    <cellStyle name="40% - Accent5 3 3 4" xfId="4718"/>
    <cellStyle name="40% - Accent5 3 3 4 2" xfId="4719"/>
    <cellStyle name="40% - Accent5 3 3 4_SCH J-3" xfId="4720"/>
    <cellStyle name="40% - Accent5 3 3 5" xfId="4721"/>
    <cellStyle name="40% - Accent5 3 3 6" xfId="4722"/>
    <cellStyle name="40% - Accent5 3 3_SCH J-3" xfId="4723"/>
    <cellStyle name="40% - Accent5 3 4" xfId="4724"/>
    <cellStyle name="40% - Accent5 3 4 2" xfId="4725"/>
    <cellStyle name="40% - Accent5 3 4 2 2" xfId="4726"/>
    <cellStyle name="40% - Accent5 3 4 2 2 2" xfId="4727"/>
    <cellStyle name="40% - Accent5 3 4 2 2_SCH J-3" xfId="4728"/>
    <cellStyle name="40% - Accent5 3 4 2 3" xfId="4729"/>
    <cellStyle name="40% - Accent5 3 4 2_SCH J-3" xfId="4730"/>
    <cellStyle name="40% - Accent5 3 4 3" xfId="4731"/>
    <cellStyle name="40% - Accent5 3 4 3 2" xfId="4732"/>
    <cellStyle name="40% - Accent5 3 4 3_SCH J-3" xfId="4733"/>
    <cellStyle name="40% - Accent5 3 4 4" xfId="4734"/>
    <cellStyle name="40% - Accent5 3 4 5" xfId="4735"/>
    <cellStyle name="40% - Accent5 3 4_SCH J-3" xfId="4736"/>
    <cellStyle name="40% - Accent5 3 5" xfId="4737"/>
    <cellStyle name="40% - Accent5 3 5 2" xfId="4738"/>
    <cellStyle name="40% - Accent5 3 5 2 2" xfId="4739"/>
    <cellStyle name="40% - Accent5 3 5 2_SCH J-3" xfId="4740"/>
    <cellStyle name="40% - Accent5 3 5 3" xfId="4741"/>
    <cellStyle name="40% - Accent5 3 5_SCH J-3" xfId="4742"/>
    <cellStyle name="40% - Accent5 3 6" xfId="4743"/>
    <cellStyle name="40% - Accent5 3 6 2" xfId="4744"/>
    <cellStyle name="40% - Accent5 3 6_SCH J-3" xfId="4745"/>
    <cellStyle name="40% - Accent5 3 7" xfId="4746"/>
    <cellStyle name="40% - Accent5 3 8" xfId="4747"/>
    <cellStyle name="40% - Accent5 3 9" xfId="4748"/>
    <cellStyle name="40% - Accent5 3_SCH J-3" xfId="4749"/>
    <cellStyle name="40% - Accent5 4" xfId="4750"/>
    <cellStyle name="40% - Accent5 4 10" xfId="40981"/>
    <cellStyle name="40% - Accent5 4 10 2" xfId="40982"/>
    <cellStyle name="40% - Accent5 4 10 2 2" xfId="40983"/>
    <cellStyle name="40% - Accent5 4 10 2 3" xfId="40984"/>
    <cellStyle name="40% - Accent5 4 10 3" xfId="40985"/>
    <cellStyle name="40% - Accent5 4 10 3 2" xfId="40986"/>
    <cellStyle name="40% - Accent5 4 10 4" xfId="40987"/>
    <cellStyle name="40% - Accent5 4 10 5" xfId="40988"/>
    <cellStyle name="40% - Accent5 4 11" xfId="40989"/>
    <cellStyle name="40% - Accent5 4 11 2" xfId="40990"/>
    <cellStyle name="40% - Accent5 4 11 3" xfId="40991"/>
    <cellStyle name="40% - Accent5 4 12" xfId="40992"/>
    <cellStyle name="40% - Accent5 4 12 2" xfId="40993"/>
    <cellStyle name="40% - Accent5 4 12 3" xfId="40994"/>
    <cellStyle name="40% - Accent5 4 13" xfId="40995"/>
    <cellStyle name="40% - Accent5 4 13 2" xfId="40996"/>
    <cellStyle name="40% - Accent5 4 14" xfId="40997"/>
    <cellStyle name="40% - Accent5 4 15" xfId="40998"/>
    <cellStyle name="40% - Accent5 4 16" xfId="40999"/>
    <cellStyle name="40% - Accent5 4 2" xfId="4751"/>
    <cellStyle name="40% - Accent5 4 2 10" xfId="41000"/>
    <cellStyle name="40% - Accent5 4 2 10 2" xfId="41001"/>
    <cellStyle name="40% - Accent5 4 2 10 3" xfId="41002"/>
    <cellStyle name="40% - Accent5 4 2 11" xfId="41003"/>
    <cellStyle name="40% - Accent5 4 2 11 2" xfId="41004"/>
    <cellStyle name="40% - Accent5 4 2 11 3" xfId="41005"/>
    <cellStyle name="40% - Accent5 4 2 12" xfId="41006"/>
    <cellStyle name="40% - Accent5 4 2 12 2" xfId="41007"/>
    <cellStyle name="40% - Accent5 4 2 13" xfId="41008"/>
    <cellStyle name="40% - Accent5 4 2 14" xfId="41009"/>
    <cellStyle name="40% - Accent5 4 2 15" xfId="41010"/>
    <cellStyle name="40% - Accent5 4 2 2" xfId="4752"/>
    <cellStyle name="40% - Accent5 4 2 2 10" xfId="41011"/>
    <cellStyle name="40% - Accent5 4 2 2 10 2" xfId="41012"/>
    <cellStyle name="40% - Accent5 4 2 2 10 3" xfId="41013"/>
    <cellStyle name="40% - Accent5 4 2 2 11" xfId="41014"/>
    <cellStyle name="40% - Accent5 4 2 2 11 2" xfId="41015"/>
    <cellStyle name="40% - Accent5 4 2 2 12" xfId="41016"/>
    <cellStyle name="40% - Accent5 4 2 2 13" xfId="41017"/>
    <cellStyle name="40% - Accent5 4 2 2 2" xfId="4753"/>
    <cellStyle name="40% - Accent5 4 2 2 2 10" xfId="41018"/>
    <cellStyle name="40% - Accent5 4 2 2 2 10 2" xfId="41019"/>
    <cellStyle name="40% - Accent5 4 2 2 2 11" xfId="41020"/>
    <cellStyle name="40% - Accent5 4 2 2 2 12" xfId="41021"/>
    <cellStyle name="40% - Accent5 4 2 2 2 2" xfId="4754"/>
    <cellStyle name="40% - Accent5 4 2 2 2 2 10" xfId="41022"/>
    <cellStyle name="40% - Accent5 4 2 2 2 2 2" xfId="4755"/>
    <cellStyle name="40% - Accent5 4 2 2 2 2 2 2" xfId="41023"/>
    <cellStyle name="40% - Accent5 4 2 2 2 2 2 2 2" xfId="41024"/>
    <cellStyle name="40% - Accent5 4 2 2 2 2 2 2 2 2" xfId="41025"/>
    <cellStyle name="40% - Accent5 4 2 2 2 2 2 2 2 3" xfId="41026"/>
    <cellStyle name="40% - Accent5 4 2 2 2 2 2 2 3" xfId="41027"/>
    <cellStyle name="40% - Accent5 4 2 2 2 2 2 2 3 2" xfId="41028"/>
    <cellStyle name="40% - Accent5 4 2 2 2 2 2 2 3 3" xfId="41029"/>
    <cellStyle name="40% - Accent5 4 2 2 2 2 2 2 4" xfId="41030"/>
    <cellStyle name="40% - Accent5 4 2 2 2 2 2 2 4 2" xfId="41031"/>
    <cellStyle name="40% - Accent5 4 2 2 2 2 2 2 5" xfId="41032"/>
    <cellStyle name="40% - Accent5 4 2 2 2 2 2 2 6" xfId="41033"/>
    <cellStyle name="40% - Accent5 4 2 2 2 2 2 3" xfId="41034"/>
    <cellStyle name="40% - Accent5 4 2 2 2 2 2 3 2" xfId="41035"/>
    <cellStyle name="40% - Accent5 4 2 2 2 2 2 3 2 2" xfId="41036"/>
    <cellStyle name="40% - Accent5 4 2 2 2 2 2 3 2 3" xfId="41037"/>
    <cellStyle name="40% - Accent5 4 2 2 2 2 2 3 3" xfId="41038"/>
    <cellStyle name="40% - Accent5 4 2 2 2 2 2 3 3 2" xfId="41039"/>
    <cellStyle name="40% - Accent5 4 2 2 2 2 2 3 3 3" xfId="41040"/>
    <cellStyle name="40% - Accent5 4 2 2 2 2 2 3 4" xfId="41041"/>
    <cellStyle name="40% - Accent5 4 2 2 2 2 2 3 4 2" xfId="41042"/>
    <cellStyle name="40% - Accent5 4 2 2 2 2 2 3 5" xfId="41043"/>
    <cellStyle name="40% - Accent5 4 2 2 2 2 2 3 6" xfId="41044"/>
    <cellStyle name="40% - Accent5 4 2 2 2 2 2 4" xfId="41045"/>
    <cellStyle name="40% - Accent5 4 2 2 2 2 2 4 2" xfId="41046"/>
    <cellStyle name="40% - Accent5 4 2 2 2 2 2 4 2 2" xfId="41047"/>
    <cellStyle name="40% - Accent5 4 2 2 2 2 2 4 2 3" xfId="41048"/>
    <cellStyle name="40% - Accent5 4 2 2 2 2 2 4 3" xfId="41049"/>
    <cellStyle name="40% - Accent5 4 2 2 2 2 2 4 3 2" xfId="41050"/>
    <cellStyle name="40% - Accent5 4 2 2 2 2 2 4 4" xfId="41051"/>
    <cellStyle name="40% - Accent5 4 2 2 2 2 2 4 5" xfId="41052"/>
    <cellStyle name="40% - Accent5 4 2 2 2 2 2 5" xfId="41053"/>
    <cellStyle name="40% - Accent5 4 2 2 2 2 2 5 2" xfId="41054"/>
    <cellStyle name="40% - Accent5 4 2 2 2 2 2 5 3" xfId="41055"/>
    <cellStyle name="40% - Accent5 4 2 2 2 2 2 6" xfId="41056"/>
    <cellStyle name="40% - Accent5 4 2 2 2 2 2 6 2" xfId="41057"/>
    <cellStyle name="40% - Accent5 4 2 2 2 2 2 6 3" xfId="41058"/>
    <cellStyle name="40% - Accent5 4 2 2 2 2 2 7" xfId="41059"/>
    <cellStyle name="40% - Accent5 4 2 2 2 2 2 7 2" xfId="41060"/>
    <cellStyle name="40% - Accent5 4 2 2 2 2 2 8" xfId="41061"/>
    <cellStyle name="40% - Accent5 4 2 2 2 2 2 9" xfId="41062"/>
    <cellStyle name="40% - Accent5 4 2 2 2 2 3" xfId="41063"/>
    <cellStyle name="40% - Accent5 4 2 2 2 2 3 2" xfId="41064"/>
    <cellStyle name="40% - Accent5 4 2 2 2 2 3 2 2" xfId="41065"/>
    <cellStyle name="40% - Accent5 4 2 2 2 2 3 2 3" xfId="41066"/>
    <cellStyle name="40% - Accent5 4 2 2 2 2 3 3" xfId="41067"/>
    <cellStyle name="40% - Accent5 4 2 2 2 2 3 3 2" xfId="41068"/>
    <cellStyle name="40% - Accent5 4 2 2 2 2 3 3 3" xfId="41069"/>
    <cellStyle name="40% - Accent5 4 2 2 2 2 3 4" xfId="41070"/>
    <cellStyle name="40% - Accent5 4 2 2 2 2 3 4 2" xfId="41071"/>
    <cellStyle name="40% - Accent5 4 2 2 2 2 3 5" xfId="41072"/>
    <cellStyle name="40% - Accent5 4 2 2 2 2 3 6" xfId="41073"/>
    <cellStyle name="40% - Accent5 4 2 2 2 2 4" xfId="41074"/>
    <cellStyle name="40% - Accent5 4 2 2 2 2 4 2" xfId="41075"/>
    <cellStyle name="40% - Accent5 4 2 2 2 2 4 2 2" xfId="41076"/>
    <cellStyle name="40% - Accent5 4 2 2 2 2 4 2 3" xfId="41077"/>
    <cellStyle name="40% - Accent5 4 2 2 2 2 4 3" xfId="41078"/>
    <cellStyle name="40% - Accent5 4 2 2 2 2 4 3 2" xfId="41079"/>
    <cellStyle name="40% - Accent5 4 2 2 2 2 4 3 3" xfId="41080"/>
    <cellStyle name="40% - Accent5 4 2 2 2 2 4 4" xfId="41081"/>
    <cellStyle name="40% - Accent5 4 2 2 2 2 4 4 2" xfId="41082"/>
    <cellStyle name="40% - Accent5 4 2 2 2 2 4 5" xfId="41083"/>
    <cellStyle name="40% - Accent5 4 2 2 2 2 4 6" xfId="41084"/>
    <cellStyle name="40% - Accent5 4 2 2 2 2 5" xfId="41085"/>
    <cellStyle name="40% - Accent5 4 2 2 2 2 5 2" xfId="41086"/>
    <cellStyle name="40% - Accent5 4 2 2 2 2 5 2 2" xfId="41087"/>
    <cellStyle name="40% - Accent5 4 2 2 2 2 5 2 3" xfId="41088"/>
    <cellStyle name="40% - Accent5 4 2 2 2 2 5 3" xfId="41089"/>
    <cellStyle name="40% - Accent5 4 2 2 2 2 5 3 2" xfId="41090"/>
    <cellStyle name="40% - Accent5 4 2 2 2 2 5 4" xfId="41091"/>
    <cellStyle name="40% - Accent5 4 2 2 2 2 5 5" xfId="41092"/>
    <cellStyle name="40% - Accent5 4 2 2 2 2 6" xfId="41093"/>
    <cellStyle name="40% - Accent5 4 2 2 2 2 6 2" xfId="41094"/>
    <cellStyle name="40% - Accent5 4 2 2 2 2 6 3" xfId="41095"/>
    <cellStyle name="40% - Accent5 4 2 2 2 2 7" xfId="41096"/>
    <cellStyle name="40% - Accent5 4 2 2 2 2 7 2" xfId="41097"/>
    <cellStyle name="40% - Accent5 4 2 2 2 2 7 3" xfId="41098"/>
    <cellStyle name="40% - Accent5 4 2 2 2 2 8" xfId="41099"/>
    <cellStyle name="40% - Accent5 4 2 2 2 2 8 2" xfId="41100"/>
    <cellStyle name="40% - Accent5 4 2 2 2 2 9" xfId="41101"/>
    <cellStyle name="40% - Accent5 4 2 2 2 2_SCH J-3" xfId="4756"/>
    <cellStyle name="40% - Accent5 4 2 2 2 3" xfId="4757"/>
    <cellStyle name="40% - Accent5 4 2 2 2 3 2" xfId="41102"/>
    <cellStyle name="40% - Accent5 4 2 2 2 3 2 2" xfId="41103"/>
    <cellStyle name="40% - Accent5 4 2 2 2 3 2 2 2" xfId="41104"/>
    <cellStyle name="40% - Accent5 4 2 2 2 3 2 2 3" xfId="41105"/>
    <cellStyle name="40% - Accent5 4 2 2 2 3 2 3" xfId="41106"/>
    <cellStyle name="40% - Accent5 4 2 2 2 3 2 3 2" xfId="41107"/>
    <cellStyle name="40% - Accent5 4 2 2 2 3 2 3 3" xfId="41108"/>
    <cellStyle name="40% - Accent5 4 2 2 2 3 2 4" xfId="41109"/>
    <cellStyle name="40% - Accent5 4 2 2 2 3 2 4 2" xfId="41110"/>
    <cellStyle name="40% - Accent5 4 2 2 2 3 2 5" xfId="41111"/>
    <cellStyle name="40% - Accent5 4 2 2 2 3 2 6" xfId="41112"/>
    <cellStyle name="40% - Accent5 4 2 2 2 3 3" xfId="41113"/>
    <cellStyle name="40% - Accent5 4 2 2 2 3 3 2" xfId="41114"/>
    <cellStyle name="40% - Accent5 4 2 2 2 3 3 2 2" xfId="41115"/>
    <cellStyle name="40% - Accent5 4 2 2 2 3 3 2 3" xfId="41116"/>
    <cellStyle name="40% - Accent5 4 2 2 2 3 3 3" xfId="41117"/>
    <cellStyle name="40% - Accent5 4 2 2 2 3 3 3 2" xfId="41118"/>
    <cellStyle name="40% - Accent5 4 2 2 2 3 3 3 3" xfId="41119"/>
    <cellStyle name="40% - Accent5 4 2 2 2 3 3 4" xfId="41120"/>
    <cellStyle name="40% - Accent5 4 2 2 2 3 3 4 2" xfId="41121"/>
    <cellStyle name="40% - Accent5 4 2 2 2 3 3 5" xfId="41122"/>
    <cellStyle name="40% - Accent5 4 2 2 2 3 3 6" xfId="41123"/>
    <cellStyle name="40% - Accent5 4 2 2 2 3 4" xfId="41124"/>
    <cellStyle name="40% - Accent5 4 2 2 2 3 4 2" xfId="41125"/>
    <cellStyle name="40% - Accent5 4 2 2 2 3 4 2 2" xfId="41126"/>
    <cellStyle name="40% - Accent5 4 2 2 2 3 4 2 3" xfId="41127"/>
    <cellStyle name="40% - Accent5 4 2 2 2 3 4 3" xfId="41128"/>
    <cellStyle name="40% - Accent5 4 2 2 2 3 4 3 2" xfId="41129"/>
    <cellStyle name="40% - Accent5 4 2 2 2 3 4 4" xfId="41130"/>
    <cellStyle name="40% - Accent5 4 2 2 2 3 4 5" xfId="41131"/>
    <cellStyle name="40% - Accent5 4 2 2 2 3 5" xfId="41132"/>
    <cellStyle name="40% - Accent5 4 2 2 2 3 5 2" xfId="41133"/>
    <cellStyle name="40% - Accent5 4 2 2 2 3 5 3" xfId="41134"/>
    <cellStyle name="40% - Accent5 4 2 2 2 3 6" xfId="41135"/>
    <cellStyle name="40% - Accent5 4 2 2 2 3 6 2" xfId="41136"/>
    <cellStyle name="40% - Accent5 4 2 2 2 3 6 3" xfId="41137"/>
    <cellStyle name="40% - Accent5 4 2 2 2 3 7" xfId="41138"/>
    <cellStyle name="40% - Accent5 4 2 2 2 3 7 2" xfId="41139"/>
    <cellStyle name="40% - Accent5 4 2 2 2 3 8" xfId="41140"/>
    <cellStyle name="40% - Accent5 4 2 2 2 3 9" xfId="41141"/>
    <cellStyle name="40% - Accent5 4 2 2 2 4" xfId="41142"/>
    <cellStyle name="40% - Accent5 4 2 2 2 4 2" xfId="41143"/>
    <cellStyle name="40% - Accent5 4 2 2 2 4 2 2" xfId="41144"/>
    <cellStyle name="40% - Accent5 4 2 2 2 4 2 2 2" xfId="41145"/>
    <cellStyle name="40% - Accent5 4 2 2 2 4 2 2 3" xfId="41146"/>
    <cellStyle name="40% - Accent5 4 2 2 2 4 2 3" xfId="41147"/>
    <cellStyle name="40% - Accent5 4 2 2 2 4 2 3 2" xfId="41148"/>
    <cellStyle name="40% - Accent5 4 2 2 2 4 2 3 3" xfId="41149"/>
    <cellStyle name="40% - Accent5 4 2 2 2 4 2 4" xfId="41150"/>
    <cellStyle name="40% - Accent5 4 2 2 2 4 2 4 2" xfId="41151"/>
    <cellStyle name="40% - Accent5 4 2 2 2 4 2 5" xfId="41152"/>
    <cellStyle name="40% - Accent5 4 2 2 2 4 2 6" xfId="41153"/>
    <cellStyle name="40% - Accent5 4 2 2 2 4 3" xfId="41154"/>
    <cellStyle name="40% - Accent5 4 2 2 2 4 3 2" xfId="41155"/>
    <cellStyle name="40% - Accent5 4 2 2 2 4 3 2 2" xfId="41156"/>
    <cellStyle name="40% - Accent5 4 2 2 2 4 3 2 3" xfId="41157"/>
    <cellStyle name="40% - Accent5 4 2 2 2 4 3 3" xfId="41158"/>
    <cellStyle name="40% - Accent5 4 2 2 2 4 3 3 2" xfId="41159"/>
    <cellStyle name="40% - Accent5 4 2 2 2 4 3 3 3" xfId="41160"/>
    <cellStyle name="40% - Accent5 4 2 2 2 4 3 4" xfId="41161"/>
    <cellStyle name="40% - Accent5 4 2 2 2 4 3 4 2" xfId="41162"/>
    <cellStyle name="40% - Accent5 4 2 2 2 4 3 5" xfId="41163"/>
    <cellStyle name="40% - Accent5 4 2 2 2 4 3 6" xfId="41164"/>
    <cellStyle name="40% - Accent5 4 2 2 2 4 4" xfId="41165"/>
    <cellStyle name="40% - Accent5 4 2 2 2 4 4 2" xfId="41166"/>
    <cellStyle name="40% - Accent5 4 2 2 2 4 4 2 2" xfId="41167"/>
    <cellStyle name="40% - Accent5 4 2 2 2 4 4 2 3" xfId="41168"/>
    <cellStyle name="40% - Accent5 4 2 2 2 4 4 3" xfId="41169"/>
    <cellStyle name="40% - Accent5 4 2 2 2 4 4 3 2" xfId="41170"/>
    <cellStyle name="40% - Accent5 4 2 2 2 4 4 4" xfId="41171"/>
    <cellStyle name="40% - Accent5 4 2 2 2 4 4 5" xfId="41172"/>
    <cellStyle name="40% - Accent5 4 2 2 2 4 5" xfId="41173"/>
    <cellStyle name="40% - Accent5 4 2 2 2 4 5 2" xfId="41174"/>
    <cellStyle name="40% - Accent5 4 2 2 2 4 5 3" xfId="41175"/>
    <cellStyle name="40% - Accent5 4 2 2 2 4 6" xfId="41176"/>
    <cellStyle name="40% - Accent5 4 2 2 2 4 6 2" xfId="41177"/>
    <cellStyle name="40% - Accent5 4 2 2 2 4 6 3" xfId="41178"/>
    <cellStyle name="40% - Accent5 4 2 2 2 4 7" xfId="41179"/>
    <cellStyle name="40% - Accent5 4 2 2 2 4 7 2" xfId="41180"/>
    <cellStyle name="40% - Accent5 4 2 2 2 4 8" xfId="41181"/>
    <cellStyle name="40% - Accent5 4 2 2 2 4 9" xfId="41182"/>
    <cellStyle name="40% - Accent5 4 2 2 2 5" xfId="41183"/>
    <cellStyle name="40% - Accent5 4 2 2 2 5 2" xfId="41184"/>
    <cellStyle name="40% - Accent5 4 2 2 2 5 2 2" xfId="41185"/>
    <cellStyle name="40% - Accent5 4 2 2 2 5 2 3" xfId="41186"/>
    <cellStyle name="40% - Accent5 4 2 2 2 5 3" xfId="41187"/>
    <cellStyle name="40% - Accent5 4 2 2 2 5 3 2" xfId="41188"/>
    <cellStyle name="40% - Accent5 4 2 2 2 5 3 3" xfId="41189"/>
    <cellStyle name="40% - Accent5 4 2 2 2 5 4" xfId="41190"/>
    <cellStyle name="40% - Accent5 4 2 2 2 5 4 2" xfId="41191"/>
    <cellStyle name="40% - Accent5 4 2 2 2 5 5" xfId="41192"/>
    <cellStyle name="40% - Accent5 4 2 2 2 5 6" xfId="41193"/>
    <cellStyle name="40% - Accent5 4 2 2 2 6" xfId="41194"/>
    <cellStyle name="40% - Accent5 4 2 2 2 6 2" xfId="41195"/>
    <cellStyle name="40% - Accent5 4 2 2 2 6 2 2" xfId="41196"/>
    <cellStyle name="40% - Accent5 4 2 2 2 6 2 3" xfId="41197"/>
    <cellStyle name="40% - Accent5 4 2 2 2 6 3" xfId="41198"/>
    <cellStyle name="40% - Accent5 4 2 2 2 6 3 2" xfId="41199"/>
    <cellStyle name="40% - Accent5 4 2 2 2 6 3 3" xfId="41200"/>
    <cellStyle name="40% - Accent5 4 2 2 2 6 4" xfId="41201"/>
    <cellStyle name="40% - Accent5 4 2 2 2 6 4 2" xfId="41202"/>
    <cellStyle name="40% - Accent5 4 2 2 2 6 5" xfId="41203"/>
    <cellStyle name="40% - Accent5 4 2 2 2 6 6" xfId="41204"/>
    <cellStyle name="40% - Accent5 4 2 2 2 7" xfId="41205"/>
    <cellStyle name="40% - Accent5 4 2 2 2 7 2" xfId="41206"/>
    <cellStyle name="40% - Accent5 4 2 2 2 7 2 2" xfId="41207"/>
    <cellStyle name="40% - Accent5 4 2 2 2 7 2 3" xfId="41208"/>
    <cellStyle name="40% - Accent5 4 2 2 2 7 3" xfId="41209"/>
    <cellStyle name="40% - Accent5 4 2 2 2 7 3 2" xfId="41210"/>
    <cellStyle name="40% - Accent5 4 2 2 2 7 4" xfId="41211"/>
    <cellStyle name="40% - Accent5 4 2 2 2 7 5" xfId="41212"/>
    <cellStyle name="40% - Accent5 4 2 2 2 8" xfId="41213"/>
    <cellStyle name="40% - Accent5 4 2 2 2 8 2" xfId="41214"/>
    <cellStyle name="40% - Accent5 4 2 2 2 8 3" xfId="41215"/>
    <cellStyle name="40% - Accent5 4 2 2 2 9" xfId="41216"/>
    <cellStyle name="40% - Accent5 4 2 2 2 9 2" xfId="41217"/>
    <cellStyle name="40% - Accent5 4 2 2 2 9 3" xfId="41218"/>
    <cellStyle name="40% - Accent5 4 2 2 2_SCH J-3" xfId="4758"/>
    <cellStyle name="40% - Accent5 4 2 2 3" xfId="4759"/>
    <cellStyle name="40% - Accent5 4 2 2 3 10" xfId="41219"/>
    <cellStyle name="40% - Accent5 4 2 2 3 2" xfId="4760"/>
    <cellStyle name="40% - Accent5 4 2 2 3 2 2" xfId="41220"/>
    <cellStyle name="40% - Accent5 4 2 2 3 2 2 2" xfId="41221"/>
    <cellStyle name="40% - Accent5 4 2 2 3 2 2 2 2" xfId="41222"/>
    <cellStyle name="40% - Accent5 4 2 2 3 2 2 2 3" xfId="41223"/>
    <cellStyle name="40% - Accent5 4 2 2 3 2 2 3" xfId="41224"/>
    <cellStyle name="40% - Accent5 4 2 2 3 2 2 3 2" xfId="41225"/>
    <cellStyle name="40% - Accent5 4 2 2 3 2 2 3 3" xfId="41226"/>
    <cellStyle name="40% - Accent5 4 2 2 3 2 2 4" xfId="41227"/>
    <cellStyle name="40% - Accent5 4 2 2 3 2 2 4 2" xfId="41228"/>
    <cellStyle name="40% - Accent5 4 2 2 3 2 2 5" xfId="41229"/>
    <cellStyle name="40% - Accent5 4 2 2 3 2 2 6" xfId="41230"/>
    <cellStyle name="40% - Accent5 4 2 2 3 2 3" xfId="41231"/>
    <cellStyle name="40% - Accent5 4 2 2 3 2 3 2" xfId="41232"/>
    <cellStyle name="40% - Accent5 4 2 2 3 2 3 2 2" xfId="41233"/>
    <cellStyle name="40% - Accent5 4 2 2 3 2 3 2 3" xfId="41234"/>
    <cellStyle name="40% - Accent5 4 2 2 3 2 3 3" xfId="41235"/>
    <cellStyle name="40% - Accent5 4 2 2 3 2 3 3 2" xfId="41236"/>
    <cellStyle name="40% - Accent5 4 2 2 3 2 3 3 3" xfId="41237"/>
    <cellStyle name="40% - Accent5 4 2 2 3 2 3 4" xfId="41238"/>
    <cellStyle name="40% - Accent5 4 2 2 3 2 3 4 2" xfId="41239"/>
    <cellStyle name="40% - Accent5 4 2 2 3 2 3 5" xfId="41240"/>
    <cellStyle name="40% - Accent5 4 2 2 3 2 3 6" xfId="41241"/>
    <cellStyle name="40% - Accent5 4 2 2 3 2 4" xfId="41242"/>
    <cellStyle name="40% - Accent5 4 2 2 3 2 4 2" xfId="41243"/>
    <cellStyle name="40% - Accent5 4 2 2 3 2 4 2 2" xfId="41244"/>
    <cellStyle name="40% - Accent5 4 2 2 3 2 4 2 3" xfId="41245"/>
    <cellStyle name="40% - Accent5 4 2 2 3 2 4 3" xfId="41246"/>
    <cellStyle name="40% - Accent5 4 2 2 3 2 4 3 2" xfId="41247"/>
    <cellStyle name="40% - Accent5 4 2 2 3 2 4 4" xfId="41248"/>
    <cellStyle name="40% - Accent5 4 2 2 3 2 4 5" xfId="41249"/>
    <cellStyle name="40% - Accent5 4 2 2 3 2 5" xfId="41250"/>
    <cellStyle name="40% - Accent5 4 2 2 3 2 5 2" xfId="41251"/>
    <cellStyle name="40% - Accent5 4 2 2 3 2 5 3" xfId="41252"/>
    <cellStyle name="40% - Accent5 4 2 2 3 2 6" xfId="41253"/>
    <cellStyle name="40% - Accent5 4 2 2 3 2 6 2" xfId="41254"/>
    <cellStyle name="40% - Accent5 4 2 2 3 2 6 3" xfId="41255"/>
    <cellStyle name="40% - Accent5 4 2 2 3 2 7" xfId="41256"/>
    <cellStyle name="40% - Accent5 4 2 2 3 2 7 2" xfId="41257"/>
    <cellStyle name="40% - Accent5 4 2 2 3 2 8" xfId="41258"/>
    <cellStyle name="40% - Accent5 4 2 2 3 2 9" xfId="41259"/>
    <cellStyle name="40% - Accent5 4 2 2 3 3" xfId="41260"/>
    <cellStyle name="40% - Accent5 4 2 2 3 3 2" xfId="41261"/>
    <cellStyle name="40% - Accent5 4 2 2 3 3 2 2" xfId="41262"/>
    <cellStyle name="40% - Accent5 4 2 2 3 3 2 3" xfId="41263"/>
    <cellStyle name="40% - Accent5 4 2 2 3 3 3" xfId="41264"/>
    <cellStyle name="40% - Accent5 4 2 2 3 3 3 2" xfId="41265"/>
    <cellStyle name="40% - Accent5 4 2 2 3 3 3 3" xfId="41266"/>
    <cellStyle name="40% - Accent5 4 2 2 3 3 4" xfId="41267"/>
    <cellStyle name="40% - Accent5 4 2 2 3 3 4 2" xfId="41268"/>
    <cellStyle name="40% - Accent5 4 2 2 3 3 5" xfId="41269"/>
    <cellStyle name="40% - Accent5 4 2 2 3 3 6" xfId="41270"/>
    <cellStyle name="40% - Accent5 4 2 2 3 4" xfId="41271"/>
    <cellStyle name="40% - Accent5 4 2 2 3 4 2" xfId="41272"/>
    <cellStyle name="40% - Accent5 4 2 2 3 4 2 2" xfId="41273"/>
    <cellStyle name="40% - Accent5 4 2 2 3 4 2 3" xfId="41274"/>
    <cellStyle name="40% - Accent5 4 2 2 3 4 3" xfId="41275"/>
    <cellStyle name="40% - Accent5 4 2 2 3 4 3 2" xfId="41276"/>
    <cellStyle name="40% - Accent5 4 2 2 3 4 3 3" xfId="41277"/>
    <cellStyle name="40% - Accent5 4 2 2 3 4 4" xfId="41278"/>
    <cellStyle name="40% - Accent5 4 2 2 3 4 4 2" xfId="41279"/>
    <cellStyle name="40% - Accent5 4 2 2 3 4 5" xfId="41280"/>
    <cellStyle name="40% - Accent5 4 2 2 3 4 6" xfId="41281"/>
    <cellStyle name="40% - Accent5 4 2 2 3 5" xfId="41282"/>
    <cellStyle name="40% - Accent5 4 2 2 3 5 2" xfId="41283"/>
    <cellStyle name="40% - Accent5 4 2 2 3 5 2 2" xfId="41284"/>
    <cellStyle name="40% - Accent5 4 2 2 3 5 2 3" xfId="41285"/>
    <cellStyle name="40% - Accent5 4 2 2 3 5 3" xfId="41286"/>
    <cellStyle name="40% - Accent5 4 2 2 3 5 3 2" xfId="41287"/>
    <cellStyle name="40% - Accent5 4 2 2 3 5 4" xfId="41288"/>
    <cellStyle name="40% - Accent5 4 2 2 3 5 5" xfId="41289"/>
    <cellStyle name="40% - Accent5 4 2 2 3 6" xfId="41290"/>
    <cellStyle name="40% - Accent5 4 2 2 3 6 2" xfId="41291"/>
    <cellStyle name="40% - Accent5 4 2 2 3 6 3" xfId="41292"/>
    <cellStyle name="40% - Accent5 4 2 2 3 7" xfId="41293"/>
    <cellStyle name="40% - Accent5 4 2 2 3 7 2" xfId="41294"/>
    <cellStyle name="40% - Accent5 4 2 2 3 7 3" xfId="41295"/>
    <cellStyle name="40% - Accent5 4 2 2 3 8" xfId="41296"/>
    <cellStyle name="40% - Accent5 4 2 2 3 8 2" xfId="41297"/>
    <cellStyle name="40% - Accent5 4 2 2 3 9" xfId="41298"/>
    <cellStyle name="40% - Accent5 4 2 2 3_SCH J-3" xfId="4761"/>
    <cellStyle name="40% - Accent5 4 2 2 4" xfId="4762"/>
    <cellStyle name="40% - Accent5 4 2 2 4 2" xfId="41299"/>
    <cellStyle name="40% - Accent5 4 2 2 4 2 2" xfId="41300"/>
    <cellStyle name="40% - Accent5 4 2 2 4 2 2 2" xfId="41301"/>
    <cellStyle name="40% - Accent5 4 2 2 4 2 2 3" xfId="41302"/>
    <cellStyle name="40% - Accent5 4 2 2 4 2 3" xfId="41303"/>
    <cellStyle name="40% - Accent5 4 2 2 4 2 3 2" xfId="41304"/>
    <cellStyle name="40% - Accent5 4 2 2 4 2 3 3" xfId="41305"/>
    <cellStyle name="40% - Accent5 4 2 2 4 2 4" xfId="41306"/>
    <cellStyle name="40% - Accent5 4 2 2 4 2 4 2" xfId="41307"/>
    <cellStyle name="40% - Accent5 4 2 2 4 2 5" xfId="41308"/>
    <cellStyle name="40% - Accent5 4 2 2 4 2 6" xfId="41309"/>
    <cellStyle name="40% - Accent5 4 2 2 4 3" xfId="41310"/>
    <cellStyle name="40% - Accent5 4 2 2 4 3 2" xfId="41311"/>
    <cellStyle name="40% - Accent5 4 2 2 4 3 2 2" xfId="41312"/>
    <cellStyle name="40% - Accent5 4 2 2 4 3 2 3" xfId="41313"/>
    <cellStyle name="40% - Accent5 4 2 2 4 3 3" xfId="41314"/>
    <cellStyle name="40% - Accent5 4 2 2 4 3 3 2" xfId="41315"/>
    <cellStyle name="40% - Accent5 4 2 2 4 3 3 3" xfId="41316"/>
    <cellStyle name="40% - Accent5 4 2 2 4 3 4" xfId="41317"/>
    <cellStyle name="40% - Accent5 4 2 2 4 3 4 2" xfId="41318"/>
    <cellStyle name="40% - Accent5 4 2 2 4 3 5" xfId="41319"/>
    <cellStyle name="40% - Accent5 4 2 2 4 3 6" xfId="41320"/>
    <cellStyle name="40% - Accent5 4 2 2 4 4" xfId="41321"/>
    <cellStyle name="40% - Accent5 4 2 2 4 4 2" xfId="41322"/>
    <cellStyle name="40% - Accent5 4 2 2 4 4 2 2" xfId="41323"/>
    <cellStyle name="40% - Accent5 4 2 2 4 4 2 3" xfId="41324"/>
    <cellStyle name="40% - Accent5 4 2 2 4 4 3" xfId="41325"/>
    <cellStyle name="40% - Accent5 4 2 2 4 4 3 2" xfId="41326"/>
    <cellStyle name="40% - Accent5 4 2 2 4 4 4" xfId="41327"/>
    <cellStyle name="40% - Accent5 4 2 2 4 4 5" xfId="41328"/>
    <cellStyle name="40% - Accent5 4 2 2 4 5" xfId="41329"/>
    <cellStyle name="40% - Accent5 4 2 2 4 5 2" xfId="41330"/>
    <cellStyle name="40% - Accent5 4 2 2 4 5 3" xfId="41331"/>
    <cellStyle name="40% - Accent5 4 2 2 4 6" xfId="41332"/>
    <cellStyle name="40% - Accent5 4 2 2 4 6 2" xfId="41333"/>
    <cellStyle name="40% - Accent5 4 2 2 4 6 3" xfId="41334"/>
    <cellStyle name="40% - Accent5 4 2 2 4 7" xfId="41335"/>
    <cellStyle name="40% - Accent5 4 2 2 4 7 2" xfId="41336"/>
    <cellStyle name="40% - Accent5 4 2 2 4 8" xfId="41337"/>
    <cellStyle name="40% - Accent5 4 2 2 4 9" xfId="41338"/>
    <cellStyle name="40% - Accent5 4 2 2 5" xfId="41339"/>
    <cellStyle name="40% - Accent5 4 2 2 5 2" xfId="41340"/>
    <cellStyle name="40% - Accent5 4 2 2 5 2 2" xfId="41341"/>
    <cellStyle name="40% - Accent5 4 2 2 5 2 2 2" xfId="41342"/>
    <cellStyle name="40% - Accent5 4 2 2 5 2 2 3" xfId="41343"/>
    <cellStyle name="40% - Accent5 4 2 2 5 2 3" xfId="41344"/>
    <cellStyle name="40% - Accent5 4 2 2 5 2 3 2" xfId="41345"/>
    <cellStyle name="40% - Accent5 4 2 2 5 2 3 3" xfId="41346"/>
    <cellStyle name="40% - Accent5 4 2 2 5 2 4" xfId="41347"/>
    <cellStyle name="40% - Accent5 4 2 2 5 2 4 2" xfId="41348"/>
    <cellStyle name="40% - Accent5 4 2 2 5 2 5" xfId="41349"/>
    <cellStyle name="40% - Accent5 4 2 2 5 2 6" xfId="41350"/>
    <cellStyle name="40% - Accent5 4 2 2 5 3" xfId="41351"/>
    <cellStyle name="40% - Accent5 4 2 2 5 3 2" xfId="41352"/>
    <cellStyle name="40% - Accent5 4 2 2 5 3 2 2" xfId="41353"/>
    <cellStyle name="40% - Accent5 4 2 2 5 3 2 3" xfId="41354"/>
    <cellStyle name="40% - Accent5 4 2 2 5 3 3" xfId="41355"/>
    <cellStyle name="40% - Accent5 4 2 2 5 3 3 2" xfId="41356"/>
    <cellStyle name="40% - Accent5 4 2 2 5 3 3 3" xfId="41357"/>
    <cellStyle name="40% - Accent5 4 2 2 5 3 4" xfId="41358"/>
    <cellStyle name="40% - Accent5 4 2 2 5 3 4 2" xfId="41359"/>
    <cellStyle name="40% - Accent5 4 2 2 5 3 5" xfId="41360"/>
    <cellStyle name="40% - Accent5 4 2 2 5 3 6" xfId="41361"/>
    <cellStyle name="40% - Accent5 4 2 2 5 4" xfId="41362"/>
    <cellStyle name="40% - Accent5 4 2 2 5 4 2" xfId="41363"/>
    <cellStyle name="40% - Accent5 4 2 2 5 4 2 2" xfId="41364"/>
    <cellStyle name="40% - Accent5 4 2 2 5 4 2 3" xfId="41365"/>
    <cellStyle name="40% - Accent5 4 2 2 5 4 3" xfId="41366"/>
    <cellStyle name="40% - Accent5 4 2 2 5 4 3 2" xfId="41367"/>
    <cellStyle name="40% - Accent5 4 2 2 5 4 4" xfId="41368"/>
    <cellStyle name="40% - Accent5 4 2 2 5 4 5" xfId="41369"/>
    <cellStyle name="40% - Accent5 4 2 2 5 5" xfId="41370"/>
    <cellStyle name="40% - Accent5 4 2 2 5 5 2" xfId="41371"/>
    <cellStyle name="40% - Accent5 4 2 2 5 5 3" xfId="41372"/>
    <cellStyle name="40% - Accent5 4 2 2 5 6" xfId="41373"/>
    <cellStyle name="40% - Accent5 4 2 2 5 6 2" xfId="41374"/>
    <cellStyle name="40% - Accent5 4 2 2 5 6 3" xfId="41375"/>
    <cellStyle name="40% - Accent5 4 2 2 5 7" xfId="41376"/>
    <cellStyle name="40% - Accent5 4 2 2 5 7 2" xfId="41377"/>
    <cellStyle name="40% - Accent5 4 2 2 5 8" xfId="41378"/>
    <cellStyle name="40% - Accent5 4 2 2 5 9" xfId="41379"/>
    <cellStyle name="40% - Accent5 4 2 2 6" xfId="41380"/>
    <cellStyle name="40% - Accent5 4 2 2 6 2" xfId="41381"/>
    <cellStyle name="40% - Accent5 4 2 2 6 2 2" xfId="41382"/>
    <cellStyle name="40% - Accent5 4 2 2 6 2 3" xfId="41383"/>
    <cellStyle name="40% - Accent5 4 2 2 6 3" xfId="41384"/>
    <cellStyle name="40% - Accent5 4 2 2 6 3 2" xfId="41385"/>
    <cellStyle name="40% - Accent5 4 2 2 6 3 3" xfId="41386"/>
    <cellStyle name="40% - Accent5 4 2 2 6 4" xfId="41387"/>
    <cellStyle name="40% - Accent5 4 2 2 6 4 2" xfId="41388"/>
    <cellStyle name="40% - Accent5 4 2 2 6 5" xfId="41389"/>
    <cellStyle name="40% - Accent5 4 2 2 6 6" xfId="41390"/>
    <cellStyle name="40% - Accent5 4 2 2 7" xfId="41391"/>
    <cellStyle name="40% - Accent5 4 2 2 7 2" xfId="41392"/>
    <cellStyle name="40% - Accent5 4 2 2 7 2 2" xfId="41393"/>
    <cellStyle name="40% - Accent5 4 2 2 7 2 3" xfId="41394"/>
    <cellStyle name="40% - Accent5 4 2 2 7 3" xfId="41395"/>
    <cellStyle name="40% - Accent5 4 2 2 7 3 2" xfId="41396"/>
    <cellStyle name="40% - Accent5 4 2 2 7 3 3" xfId="41397"/>
    <cellStyle name="40% - Accent5 4 2 2 7 4" xfId="41398"/>
    <cellStyle name="40% - Accent5 4 2 2 7 4 2" xfId="41399"/>
    <cellStyle name="40% - Accent5 4 2 2 7 5" xfId="41400"/>
    <cellStyle name="40% - Accent5 4 2 2 7 6" xfId="41401"/>
    <cellStyle name="40% - Accent5 4 2 2 8" xfId="41402"/>
    <cellStyle name="40% - Accent5 4 2 2 8 2" xfId="41403"/>
    <cellStyle name="40% - Accent5 4 2 2 8 2 2" xfId="41404"/>
    <cellStyle name="40% - Accent5 4 2 2 8 2 3" xfId="41405"/>
    <cellStyle name="40% - Accent5 4 2 2 8 3" xfId="41406"/>
    <cellStyle name="40% - Accent5 4 2 2 8 3 2" xfId="41407"/>
    <cellStyle name="40% - Accent5 4 2 2 8 4" xfId="41408"/>
    <cellStyle name="40% - Accent5 4 2 2 8 5" xfId="41409"/>
    <cellStyle name="40% - Accent5 4 2 2 9" xfId="41410"/>
    <cellStyle name="40% - Accent5 4 2 2 9 2" xfId="41411"/>
    <cellStyle name="40% - Accent5 4 2 2 9 3" xfId="41412"/>
    <cellStyle name="40% - Accent5 4 2 2_SCH J-3" xfId="4763"/>
    <cellStyle name="40% - Accent5 4 2 3" xfId="4764"/>
    <cellStyle name="40% - Accent5 4 2 3 10" xfId="41413"/>
    <cellStyle name="40% - Accent5 4 2 3 10 2" xfId="41414"/>
    <cellStyle name="40% - Accent5 4 2 3 11" xfId="41415"/>
    <cellStyle name="40% - Accent5 4 2 3 12" xfId="41416"/>
    <cellStyle name="40% - Accent5 4 2 3 2" xfId="4765"/>
    <cellStyle name="40% - Accent5 4 2 3 2 10" xfId="41417"/>
    <cellStyle name="40% - Accent5 4 2 3 2 2" xfId="4766"/>
    <cellStyle name="40% - Accent5 4 2 3 2 2 2" xfId="41418"/>
    <cellStyle name="40% - Accent5 4 2 3 2 2 2 2" xfId="41419"/>
    <cellStyle name="40% - Accent5 4 2 3 2 2 2 2 2" xfId="41420"/>
    <cellStyle name="40% - Accent5 4 2 3 2 2 2 2 3" xfId="41421"/>
    <cellStyle name="40% - Accent5 4 2 3 2 2 2 3" xfId="41422"/>
    <cellStyle name="40% - Accent5 4 2 3 2 2 2 3 2" xfId="41423"/>
    <cellStyle name="40% - Accent5 4 2 3 2 2 2 3 3" xfId="41424"/>
    <cellStyle name="40% - Accent5 4 2 3 2 2 2 4" xfId="41425"/>
    <cellStyle name="40% - Accent5 4 2 3 2 2 2 4 2" xfId="41426"/>
    <cellStyle name="40% - Accent5 4 2 3 2 2 2 5" xfId="41427"/>
    <cellStyle name="40% - Accent5 4 2 3 2 2 2 6" xfId="41428"/>
    <cellStyle name="40% - Accent5 4 2 3 2 2 3" xfId="41429"/>
    <cellStyle name="40% - Accent5 4 2 3 2 2 3 2" xfId="41430"/>
    <cellStyle name="40% - Accent5 4 2 3 2 2 3 2 2" xfId="41431"/>
    <cellStyle name="40% - Accent5 4 2 3 2 2 3 2 3" xfId="41432"/>
    <cellStyle name="40% - Accent5 4 2 3 2 2 3 3" xfId="41433"/>
    <cellStyle name="40% - Accent5 4 2 3 2 2 3 3 2" xfId="41434"/>
    <cellStyle name="40% - Accent5 4 2 3 2 2 3 3 3" xfId="41435"/>
    <cellStyle name="40% - Accent5 4 2 3 2 2 3 4" xfId="41436"/>
    <cellStyle name="40% - Accent5 4 2 3 2 2 3 4 2" xfId="41437"/>
    <cellStyle name="40% - Accent5 4 2 3 2 2 3 5" xfId="41438"/>
    <cellStyle name="40% - Accent5 4 2 3 2 2 3 6" xfId="41439"/>
    <cellStyle name="40% - Accent5 4 2 3 2 2 4" xfId="41440"/>
    <cellStyle name="40% - Accent5 4 2 3 2 2 4 2" xfId="41441"/>
    <cellStyle name="40% - Accent5 4 2 3 2 2 4 2 2" xfId="41442"/>
    <cellStyle name="40% - Accent5 4 2 3 2 2 4 2 3" xfId="41443"/>
    <cellStyle name="40% - Accent5 4 2 3 2 2 4 3" xfId="41444"/>
    <cellStyle name="40% - Accent5 4 2 3 2 2 4 3 2" xfId="41445"/>
    <cellStyle name="40% - Accent5 4 2 3 2 2 4 4" xfId="41446"/>
    <cellStyle name="40% - Accent5 4 2 3 2 2 4 5" xfId="41447"/>
    <cellStyle name="40% - Accent5 4 2 3 2 2 5" xfId="41448"/>
    <cellStyle name="40% - Accent5 4 2 3 2 2 5 2" xfId="41449"/>
    <cellStyle name="40% - Accent5 4 2 3 2 2 5 3" xfId="41450"/>
    <cellStyle name="40% - Accent5 4 2 3 2 2 6" xfId="41451"/>
    <cellStyle name="40% - Accent5 4 2 3 2 2 6 2" xfId="41452"/>
    <cellStyle name="40% - Accent5 4 2 3 2 2 6 3" xfId="41453"/>
    <cellStyle name="40% - Accent5 4 2 3 2 2 7" xfId="41454"/>
    <cellStyle name="40% - Accent5 4 2 3 2 2 7 2" xfId="41455"/>
    <cellStyle name="40% - Accent5 4 2 3 2 2 8" xfId="41456"/>
    <cellStyle name="40% - Accent5 4 2 3 2 2 9" xfId="41457"/>
    <cellStyle name="40% - Accent5 4 2 3 2 3" xfId="41458"/>
    <cellStyle name="40% - Accent5 4 2 3 2 3 2" xfId="41459"/>
    <cellStyle name="40% - Accent5 4 2 3 2 3 2 2" xfId="41460"/>
    <cellStyle name="40% - Accent5 4 2 3 2 3 2 3" xfId="41461"/>
    <cellStyle name="40% - Accent5 4 2 3 2 3 3" xfId="41462"/>
    <cellStyle name="40% - Accent5 4 2 3 2 3 3 2" xfId="41463"/>
    <cellStyle name="40% - Accent5 4 2 3 2 3 3 3" xfId="41464"/>
    <cellStyle name="40% - Accent5 4 2 3 2 3 4" xfId="41465"/>
    <cellStyle name="40% - Accent5 4 2 3 2 3 4 2" xfId="41466"/>
    <cellStyle name="40% - Accent5 4 2 3 2 3 5" xfId="41467"/>
    <cellStyle name="40% - Accent5 4 2 3 2 3 6" xfId="41468"/>
    <cellStyle name="40% - Accent5 4 2 3 2 4" xfId="41469"/>
    <cellStyle name="40% - Accent5 4 2 3 2 4 2" xfId="41470"/>
    <cellStyle name="40% - Accent5 4 2 3 2 4 2 2" xfId="41471"/>
    <cellStyle name="40% - Accent5 4 2 3 2 4 2 3" xfId="41472"/>
    <cellStyle name="40% - Accent5 4 2 3 2 4 3" xfId="41473"/>
    <cellStyle name="40% - Accent5 4 2 3 2 4 3 2" xfId="41474"/>
    <cellStyle name="40% - Accent5 4 2 3 2 4 3 3" xfId="41475"/>
    <cellStyle name="40% - Accent5 4 2 3 2 4 4" xfId="41476"/>
    <cellStyle name="40% - Accent5 4 2 3 2 4 4 2" xfId="41477"/>
    <cellStyle name="40% - Accent5 4 2 3 2 4 5" xfId="41478"/>
    <cellStyle name="40% - Accent5 4 2 3 2 4 6" xfId="41479"/>
    <cellStyle name="40% - Accent5 4 2 3 2 5" xfId="41480"/>
    <cellStyle name="40% - Accent5 4 2 3 2 5 2" xfId="41481"/>
    <cellStyle name="40% - Accent5 4 2 3 2 5 2 2" xfId="41482"/>
    <cellStyle name="40% - Accent5 4 2 3 2 5 2 3" xfId="41483"/>
    <cellStyle name="40% - Accent5 4 2 3 2 5 3" xfId="41484"/>
    <cellStyle name="40% - Accent5 4 2 3 2 5 3 2" xfId="41485"/>
    <cellStyle name="40% - Accent5 4 2 3 2 5 4" xfId="41486"/>
    <cellStyle name="40% - Accent5 4 2 3 2 5 5" xfId="41487"/>
    <cellStyle name="40% - Accent5 4 2 3 2 6" xfId="41488"/>
    <cellStyle name="40% - Accent5 4 2 3 2 6 2" xfId="41489"/>
    <cellStyle name="40% - Accent5 4 2 3 2 6 3" xfId="41490"/>
    <cellStyle name="40% - Accent5 4 2 3 2 7" xfId="41491"/>
    <cellStyle name="40% - Accent5 4 2 3 2 7 2" xfId="41492"/>
    <cellStyle name="40% - Accent5 4 2 3 2 7 3" xfId="41493"/>
    <cellStyle name="40% - Accent5 4 2 3 2 8" xfId="41494"/>
    <cellStyle name="40% - Accent5 4 2 3 2 8 2" xfId="41495"/>
    <cellStyle name="40% - Accent5 4 2 3 2 9" xfId="41496"/>
    <cellStyle name="40% - Accent5 4 2 3 2_SCH J-3" xfId="4767"/>
    <cellStyle name="40% - Accent5 4 2 3 3" xfId="4768"/>
    <cellStyle name="40% - Accent5 4 2 3 3 2" xfId="41497"/>
    <cellStyle name="40% - Accent5 4 2 3 3 2 2" xfId="41498"/>
    <cellStyle name="40% - Accent5 4 2 3 3 2 2 2" xfId="41499"/>
    <cellStyle name="40% - Accent5 4 2 3 3 2 2 3" xfId="41500"/>
    <cellStyle name="40% - Accent5 4 2 3 3 2 3" xfId="41501"/>
    <cellStyle name="40% - Accent5 4 2 3 3 2 3 2" xfId="41502"/>
    <cellStyle name="40% - Accent5 4 2 3 3 2 3 3" xfId="41503"/>
    <cellStyle name="40% - Accent5 4 2 3 3 2 4" xfId="41504"/>
    <cellStyle name="40% - Accent5 4 2 3 3 2 4 2" xfId="41505"/>
    <cellStyle name="40% - Accent5 4 2 3 3 2 5" xfId="41506"/>
    <cellStyle name="40% - Accent5 4 2 3 3 2 6" xfId="41507"/>
    <cellStyle name="40% - Accent5 4 2 3 3 3" xfId="41508"/>
    <cellStyle name="40% - Accent5 4 2 3 3 3 2" xfId="41509"/>
    <cellStyle name="40% - Accent5 4 2 3 3 3 2 2" xfId="41510"/>
    <cellStyle name="40% - Accent5 4 2 3 3 3 2 3" xfId="41511"/>
    <cellStyle name="40% - Accent5 4 2 3 3 3 3" xfId="41512"/>
    <cellStyle name="40% - Accent5 4 2 3 3 3 3 2" xfId="41513"/>
    <cellStyle name="40% - Accent5 4 2 3 3 3 3 3" xfId="41514"/>
    <cellStyle name="40% - Accent5 4 2 3 3 3 4" xfId="41515"/>
    <cellStyle name="40% - Accent5 4 2 3 3 3 4 2" xfId="41516"/>
    <cellStyle name="40% - Accent5 4 2 3 3 3 5" xfId="41517"/>
    <cellStyle name="40% - Accent5 4 2 3 3 3 6" xfId="41518"/>
    <cellStyle name="40% - Accent5 4 2 3 3 4" xfId="41519"/>
    <cellStyle name="40% - Accent5 4 2 3 3 4 2" xfId="41520"/>
    <cellStyle name="40% - Accent5 4 2 3 3 4 2 2" xfId="41521"/>
    <cellStyle name="40% - Accent5 4 2 3 3 4 2 3" xfId="41522"/>
    <cellStyle name="40% - Accent5 4 2 3 3 4 3" xfId="41523"/>
    <cellStyle name="40% - Accent5 4 2 3 3 4 3 2" xfId="41524"/>
    <cellStyle name="40% - Accent5 4 2 3 3 4 4" xfId="41525"/>
    <cellStyle name="40% - Accent5 4 2 3 3 4 5" xfId="41526"/>
    <cellStyle name="40% - Accent5 4 2 3 3 5" xfId="41527"/>
    <cellStyle name="40% - Accent5 4 2 3 3 5 2" xfId="41528"/>
    <cellStyle name="40% - Accent5 4 2 3 3 5 3" xfId="41529"/>
    <cellStyle name="40% - Accent5 4 2 3 3 6" xfId="41530"/>
    <cellStyle name="40% - Accent5 4 2 3 3 6 2" xfId="41531"/>
    <cellStyle name="40% - Accent5 4 2 3 3 6 3" xfId="41532"/>
    <cellStyle name="40% - Accent5 4 2 3 3 7" xfId="41533"/>
    <cellStyle name="40% - Accent5 4 2 3 3 7 2" xfId="41534"/>
    <cellStyle name="40% - Accent5 4 2 3 3 8" xfId="41535"/>
    <cellStyle name="40% - Accent5 4 2 3 3 9" xfId="41536"/>
    <cellStyle name="40% - Accent5 4 2 3 4" xfId="41537"/>
    <cellStyle name="40% - Accent5 4 2 3 4 2" xfId="41538"/>
    <cellStyle name="40% - Accent5 4 2 3 4 2 2" xfId="41539"/>
    <cellStyle name="40% - Accent5 4 2 3 4 2 2 2" xfId="41540"/>
    <cellStyle name="40% - Accent5 4 2 3 4 2 2 3" xfId="41541"/>
    <cellStyle name="40% - Accent5 4 2 3 4 2 3" xfId="41542"/>
    <cellStyle name="40% - Accent5 4 2 3 4 2 3 2" xfId="41543"/>
    <cellStyle name="40% - Accent5 4 2 3 4 2 3 3" xfId="41544"/>
    <cellStyle name="40% - Accent5 4 2 3 4 2 4" xfId="41545"/>
    <cellStyle name="40% - Accent5 4 2 3 4 2 4 2" xfId="41546"/>
    <cellStyle name="40% - Accent5 4 2 3 4 2 5" xfId="41547"/>
    <cellStyle name="40% - Accent5 4 2 3 4 2 6" xfId="41548"/>
    <cellStyle name="40% - Accent5 4 2 3 4 3" xfId="41549"/>
    <cellStyle name="40% - Accent5 4 2 3 4 3 2" xfId="41550"/>
    <cellStyle name="40% - Accent5 4 2 3 4 3 2 2" xfId="41551"/>
    <cellStyle name="40% - Accent5 4 2 3 4 3 2 3" xfId="41552"/>
    <cellStyle name="40% - Accent5 4 2 3 4 3 3" xfId="41553"/>
    <cellStyle name="40% - Accent5 4 2 3 4 3 3 2" xfId="41554"/>
    <cellStyle name="40% - Accent5 4 2 3 4 3 3 3" xfId="41555"/>
    <cellStyle name="40% - Accent5 4 2 3 4 3 4" xfId="41556"/>
    <cellStyle name="40% - Accent5 4 2 3 4 3 4 2" xfId="41557"/>
    <cellStyle name="40% - Accent5 4 2 3 4 3 5" xfId="41558"/>
    <cellStyle name="40% - Accent5 4 2 3 4 3 6" xfId="41559"/>
    <cellStyle name="40% - Accent5 4 2 3 4 4" xfId="41560"/>
    <cellStyle name="40% - Accent5 4 2 3 4 4 2" xfId="41561"/>
    <cellStyle name="40% - Accent5 4 2 3 4 4 2 2" xfId="41562"/>
    <cellStyle name="40% - Accent5 4 2 3 4 4 2 3" xfId="41563"/>
    <cellStyle name="40% - Accent5 4 2 3 4 4 3" xfId="41564"/>
    <cellStyle name="40% - Accent5 4 2 3 4 4 3 2" xfId="41565"/>
    <cellStyle name="40% - Accent5 4 2 3 4 4 4" xfId="41566"/>
    <cellStyle name="40% - Accent5 4 2 3 4 4 5" xfId="41567"/>
    <cellStyle name="40% - Accent5 4 2 3 4 5" xfId="41568"/>
    <cellStyle name="40% - Accent5 4 2 3 4 5 2" xfId="41569"/>
    <cellStyle name="40% - Accent5 4 2 3 4 5 3" xfId="41570"/>
    <cellStyle name="40% - Accent5 4 2 3 4 6" xfId="41571"/>
    <cellStyle name="40% - Accent5 4 2 3 4 6 2" xfId="41572"/>
    <cellStyle name="40% - Accent5 4 2 3 4 6 3" xfId="41573"/>
    <cellStyle name="40% - Accent5 4 2 3 4 7" xfId="41574"/>
    <cellStyle name="40% - Accent5 4 2 3 4 7 2" xfId="41575"/>
    <cellStyle name="40% - Accent5 4 2 3 4 8" xfId="41576"/>
    <cellStyle name="40% - Accent5 4 2 3 4 9" xfId="41577"/>
    <cellStyle name="40% - Accent5 4 2 3 5" xfId="41578"/>
    <cellStyle name="40% - Accent5 4 2 3 5 2" xfId="41579"/>
    <cellStyle name="40% - Accent5 4 2 3 5 2 2" xfId="41580"/>
    <cellStyle name="40% - Accent5 4 2 3 5 2 3" xfId="41581"/>
    <cellStyle name="40% - Accent5 4 2 3 5 3" xfId="41582"/>
    <cellStyle name="40% - Accent5 4 2 3 5 3 2" xfId="41583"/>
    <cellStyle name="40% - Accent5 4 2 3 5 3 3" xfId="41584"/>
    <cellStyle name="40% - Accent5 4 2 3 5 4" xfId="41585"/>
    <cellStyle name="40% - Accent5 4 2 3 5 4 2" xfId="41586"/>
    <cellStyle name="40% - Accent5 4 2 3 5 5" xfId="41587"/>
    <cellStyle name="40% - Accent5 4 2 3 5 6" xfId="41588"/>
    <cellStyle name="40% - Accent5 4 2 3 6" xfId="41589"/>
    <cellStyle name="40% - Accent5 4 2 3 6 2" xfId="41590"/>
    <cellStyle name="40% - Accent5 4 2 3 6 2 2" xfId="41591"/>
    <cellStyle name="40% - Accent5 4 2 3 6 2 3" xfId="41592"/>
    <cellStyle name="40% - Accent5 4 2 3 6 3" xfId="41593"/>
    <cellStyle name="40% - Accent5 4 2 3 6 3 2" xfId="41594"/>
    <cellStyle name="40% - Accent5 4 2 3 6 3 3" xfId="41595"/>
    <cellStyle name="40% - Accent5 4 2 3 6 4" xfId="41596"/>
    <cellStyle name="40% - Accent5 4 2 3 6 4 2" xfId="41597"/>
    <cellStyle name="40% - Accent5 4 2 3 6 5" xfId="41598"/>
    <cellStyle name="40% - Accent5 4 2 3 6 6" xfId="41599"/>
    <cellStyle name="40% - Accent5 4 2 3 7" xfId="41600"/>
    <cellStyle name="40% - Accent5 4 2 3 7 2" xfId="41601"/>
    <cellStyle name="40% - Accent5 4 2 3 7 2 2" xfId="41602"/>
    <cellStyle name="40% - Accent5 4 2 3 7 2 3" xfId="41603"/>
    <cellStyle name="40% - Accent5 4 2 3 7 3" xfId="41604"/>
    <cellStyle name="40% - Accent5 4 2 3 7 3 2" xfId="41605"/>
    <cellStyle name="40% - Accent5 4 2 3 7 4" xfId="41606"/>
    <cellStyle name="40% - Accent5 4 2 3 7 5" xfId="41607"/>
    <cellStyle name="40% - Accent5 4 2 3 8" xfId="41608"/>
    <cellStyle name="40% - Accent5 4 2 3 8 2" xfId="41609"/>
    <cellStyle name="40% - Accent5 4 2 3 8 3" xfId="41610"/>
    <cellStyle name="40% - Accent5 4 2 3 9" xfId="41611"/>
    <cellStyle name="40% - Accent5 4 2 3 9 2" xfId="41612"/>
    <cellStyle name="40% - Accent5 4 2 3 9 3" xfId="41613"/>
    <cellStyle name="40% - Accent5 4 2 3_SCH J-3" xfId="4769"/>
    <cellStyle name="40% - Accent5 4 2 4" xfId="4770"/>
    <cellStyle name="40% - Accent5 4 2 4 10" xfId="41614"/>
    <cellStyle name="40% - Accent5 4 2 4 2" xfId="4771"/>
    <cellStyle name="40% - Accent5 4 2 4 2 2" xfId="41615"/>
    <cellStyle name="40% - Accent5 4 2 4 2 2 2" xfId="41616"/>
    <cellStyle name="40% - Accent5 4 2 4 2 2 2 2" xfId="41617"/>
    <cellStyle name="40% - Accent5 4 2 4 2 2 2 3" xfId="41618"/>
    <cellStyle name="40% - Accent5 4 2 4 2 2 3" xfId="41619"/>
    <cellStyle name="40% - Accent5 4 2 4 2 2 3 2" xfId="41620"/>
    <cellStyle name="40% - Accent5 4 2 4 2 2 3 3" xfId="41621"/>
    <cellStyle name="40% - Accent5 4 2 4 2 2 4" xfId="41622"/>
    <cellStyle name="40% - Accent5 4 2 4 2 2 4 2" xfId="41623"/>
    <cellStyle name="40% - Accent5 4 2 4 2 2 5" xfId="41624"/>
    <cellStyle name="40% - Accent5 4 2 4 2 2 6" xfId="41625"/>
    <cellStyle name="40% - Accent5 4 2 4 2 3" xfId="41626"/>
    <cellStyle name="40% - Accent5 4 2 4 2 3 2" xfId="41627"/>
    <cellStyle name="40% - Accent5 4 2 4 2 3 2 2" xfId="41628"/>
    <cellStyle name="40% - Accent5 4 2 4 2 3 2 3" xfId="41629"/>
    <cellStyle name="40% - Accent5 4 2 4 2 3 3" xfId="41630"/>
    <cellStyle name="40% - Accent5 4 2 4 2 3 3 2" xfId="41631"/>
    <cellStyle name="40% - Accent5 4 2 4 2 3 3 3" xfId="41632"/>
    <cellStyle name="40% - Accent5 4 2 4 2 3 4" xfId="41633"/>
    <cellStyle name="40% - Accent5 4 2 4 2 3 4 2" xfId="41634"/>
    <cellStyle name="40% - Accent5 4 2 4 2 3 5" xfId="41635"/>
    <cellStyle name="40% - Accent5 4 2 4 2 3 6" xfId="41636"/>
    <cellStyle name="40% - Accent5 4 2 4 2 4" xfId="41637"/>
    <cellStyle name="40% - Accent5 4 2 4 2 4 2" xfId="41638"/>
    <cellStyle name="40% - Accent5 4 2 4 2 4 2 2" xfId="41639"/>
    <cellStyle name="40% - Accent5 4 2 4 2 4 2 3" xfId="41640"/>
    <cellStyle name="40% - Accent5 4 2 4 2 4 3" xfId="41641"/>
    <cellStyle name="40% - Accent5 4 2 4 2 4 3 2" xfId="41642"/>
    <cellStyle name="40% - Accent5 4 2 4 2 4 4" xfId="41643"/>
    <cellStyle name="40% - Accent5 4 2 4 2 4 5" xfId="41644"/>
    <cellStyle name="40% - Accent5 4 2 4 2 5" xfId="41645"/>
    <cellStyle name="40% - Accent5 4 2 4 2 5 2" xfId="41646"/>
    <cellStyle name="40% - Accent5 4 2 4 2 5 3" xfId="41647"/>
    <cellStyle name="40% - Accent5 4 2 4 2 6" xfId="41648"/>
    <cellStyle name="40% - Accent5 4 2 4 2 6 2" xfId="41649"/>
    <cellStyle name="40% - Accent5 4 2 4 2 6 3" xfId="41650"/>
    <cellStyle name="40% - Accent5 4 2 4 2 7" xfId="41651"/>
    <cellStyle name="40% - Accent5 4 2 4 2 7 2" xfId="41652"/>
    <cellStyle name="40% - Accent5 4 2 4 2 8" xfId="41653"/>
    <cellStyle name="40% - Accent5 4 2 4 2 9" xfId="41654"/>
    <cellStyle name="40% - Accent5 4 2 4 3" xfId="41655"/>
    <cellStyle name="40% - Accent5 4 2 4 3 2" xfId="41656"/>
    <cellStyle name="40% - Accent5 4 2 4 3 2 2" xfId="41657"/>
    <cellStyle name="40% - Accent5 4 2 4 3 2 3" xfId="41658"/>
    <cellStyle name="40% - Accent5 4 2 4 3 3" xfId="41659"/>
    <cellStyle name="40% - Accent5 4 2 4 3 3 2" xfId="41660"/>
    <cellStyle name="40% - Accent5 4 2 4 3 3 3" xfId="41661"/>
    <cellStyle name="40% - Accent5 4 2 4 3 4" xfId="41662"/>
    <cellStyle name="40% - Accent5 4 2 4 3 4 2" xfId="41663"/>
    <cellStyle name="40% - Accent5 4 2 4 3 5" xfId="41664"/>
    <cellStyle name="40% - Accent5 4 2 4 3 6" xfId="41665"/>
    <cellStyle name="40% - Accent5 4 2 4 4" xfId="41666"/>
    <cellStyle name="40% - Accent5 4 2 4 4 2" xfId="41667"/>
    <cellStyle name="40% - Accent5 4 2 4 4 2 2" xfId="41668"/>
    <cellStyle name="40% - Accent5 4 2 4 4 2 3" xfId="41669"/>
    <cellStyle name="40% - Accent5 4 2 4 4 3" xfId="41670"/>
    <cellStyle name="40% - Accent5 4 2 4 4 3 2" xfId="41671"/>
    <cellStyle name="40% - Accent5 4 2 4 4 3 3" xfId="41672"/>
    <cellStyle name="40% - Accent5 4 2 4 4 4" xfId="41673"/>
    <cellStyle name="40% - Accent5 4 2 4 4 4 2" xfId="41674"/>
    <cellStyle name="40% - Accent5 4 2 4 4 5" xfId="41675"/>
    <cellStyle name="40% - Accent5 4 2 4 4 6" xfId="41676"/>
    <cellStyle name="40% - Accent5 4 2 4 5" xfId="41677"/>
    <cellStyle name="40% - Accent5 4 2 4 5 2" xfId="41678"/>
    <cellStyle name="40% - Accent5 4 2 4 5 2 2" xfId="41679"/>
    <cellStyle name="40% - Accent5 4 2 4 5 2 3" xfId="41680"/>
    <cellStyle name="40% - Accent5 4 2 4 5 3" xfId="41681"/>
    <cellStyle name="40% - Accent5 4 2 4 5 3 2" xfId="41682"/>
    <cellStyle name="40% - Accent5 4 2 4 5 4" xfId="41683"/>
    <cellStyle name="40% - Accent5 4 2 4 5 5" xfId="41684"/>
    <cellStyle name="40% - Accent5 4 2 4 6" xfId="41685"/>
    <cellStyle name="40% - Accent5 4 2 4 6 2" xfId="41686"/>
    <cellStyle name="40% - Accent5 4 2 4 6 3" xfId="41687"/>
    <cellStyle name="40% - Accent5 4 2 4 7" xfId="41688"/>
    <cellStyle name="40% - Accent5 4 2 4 7 2" xfId="41689"/>
    <cellStyle name="40% - Accent5 4 2 4 7 3" xfId="41690"/>
    <cellStyle name="40% - Accent5 4 2 4 8" xfId="41691"/>
    <cellStyle name="40% - Accent5 4 2 4 8 2" xfId="41692"/>
    <cellStyle name="40% - Accent5 4 2 4 9" xfId="41693"/>
    <cellStyle name="40% - Accent5 4 2 4_SCH J-3" xfId="4772"/>
    <cellStyle name="40% - Accent5 4 2 5" xfId="4773"/>
    <cellStyle name="40% - Accent5 4 2 5 2" xfId="41694"/>
    <cellStyle name="40% - Accent5 4 2 5 2 2" xfId="41695"/>
    <cellStyle name="40% - Accent5 4 2 5 2 2 2" xfId="41696"/>
    <cellStyle name="40% - Accent5 4 2 5 2 2 3" xfId="41697"/>
    <cellStyle name="40% - Accent5 4 2 5 2 3" xfId="41698"/>
    <cellStyle name="40% - Accent5 4 2 5 2 3 2" xfId="41699"/>
    <cellStyle name="40% - Accent5 4 2 5 2 3 3" xfId="41700"/>
    <cellStyle name="40% - Accent5 4 2 5 2 4" xfId="41701"/>
    <cellStyle name="40% - Accent5 4 2 5 2 4 2" xfId="41702"/>
    <cellStyle name="40% - Accent5 4 2 5 2 5" xfId="41703"/>
    <cellStyle name="40% - Accent5 4 2 5 2 6" xfId="41704"/>
    <cellStyle name="40% - Accent5 4 2 5 3" xfId="41705"/>
    <cellStyle name="40% - Accent5 4 2 5 3 2" xfId="41706"/>
    <cellStyle name="40% - Accent5 4 2 5 3 2 2" xfId="41707"/>
    <cellStyle name="40% - Accent5 4 2 5 3 2 3" xfId="41708"/>
    <cellStyle name="40% - Accent5 4 2 5 3 3" xfId="41709"/>
    <cellStyle name="40% - Accent5 4 2 5 3 3 2" xfId="41710"/>
    <cellStyle name="40% - Accent5 4 2 5 3 3 3" xfId="41711"/>
    <cellStyle name="40% - Accent5 4 2 5 3 4" xfId="41712"/>
    <cellStyle name="40% - Accent5 4 2 5 3 4 2" xfId="41713"/>
    <cellStyle name="40% - Accent5 4 2 5 3 5" xfId="41714"/>
    <cellStyle name="40% - Accent5 4 2 5 3 6" xfId="41715"/>
    <cellStyle name="40% - Accent5 4 2 5 4" xfId="41716"/>
    <cellStyle name="40% - Accent5 4 2 5 4 2" xfId="41717"/>
    <cellStyle name="40% - Accent5 4 2 5 4 2 2" xfId="41718"/>
    <cellStyle name="40% - Accent5 4 2 5 4 2 3" xfId="41719"/>
    <cellStyle name="40% - Accent5 4 2 5 4 3" xfId="41720"/>
    <cellStyle name="40% - Accent5 4 2 5 4 3 2" xfId="41721"/>
    <cellStyle name="40% - Accent5 4 2 5 4 4" xfId="41722"/>
    <cellStyle name="40% - Accent5 4 2 5 4 5" xfId="41723"/>
    <cellStyle name="40% - Accent5 4 2 5 5" xfId="41724"/>
    <cellStyle name="40% - Accent5 4 2 5 5 2" xfId="41725"/>
    <cellStyle name="40% - Accent5 4 2 5 5 3" xfId="41726"/>
    <cellStyle name="40% - Accent5 4 2 5 6" xfId="41727"/>
    <cellStyle name="40% - Accent5 4 2 5 6 2" xfId="41728"/>
    <cellStyle name="40% - Accent5 4 2 5 6 3" xfId="41729"/>
    <cellStyle name="40% - Accent5 4 2 5 7" xfId="41730"/>
    <cellStyle name="40% - Accent5 4 2 5 7 2" xfId="41731"/>
    <cellStyle name="40% - Accent5 4 2 5 8" xfId="41732"/>
    <cellStyle name="40% - Accent5 4 2 5 9" xfId="41733"/>
    <cellStyle name="40% - Accent5 4 2 6" xfId="4774"/>
    <cellStyle name="40% - Accent5 4 2 6 2" xfId="41734"/>
    <cellStyle name="40% - Accent5 4 2 6 2 2" xfId="41735"/>
    <cellStyle name="40% - Accent5 4 2 6 2 2 2" xfId="41736"/>
    <cellStyle name="40% - Accent5 4 2 6 2 2 3" xfId="41737"/>
    <cellStyle name="40% - Accent5 4 2 6 2 3" xfId="41738"/>
    <cellStyle name="40% - Accent5 4 2 6 2 3 2" xfId="41739"/>
    <cellStyle name="40% - Accent5 4 2 6 2 3 3" xfId="41740"/>
    <cellStyle name="40% - Accent5 4 2 6 2 4" xfId="41741"/>
    <cellStyle name="40% - Accent5 4 2 6 2 4 2" xfId="41742"/>
    <cellStyle name="40% - Accent5 4 2 6 2 5" xfId="41743"/>
    <cellStyle name="40% - Accent5 4 2 6 2 6" xfId="41744"/>
    <cellStyle name="40% - Accent5 4 2 6 3" xfId="41745"/>
    <cellStyle name="40% - Accent5 4 2 6 3 2" xfId="41746"/>
    <cellStyle name="40% - Accent5 4 2 6 3 2 2" xfId="41747"/>
    <cellStyle name="40% - Accent5 4 2 6 3 2 3" xfId="41748"/>
    <cellStyle name="40% - Accent5 4 2 6 3 3" xfId="41749"/>
    <cellStyle name="40% - Accent5 4 2 6 3 3 2" xfId="41750"/>
    <cellStyle name="40% - Accent5 4 2 6 3 3 3" xfId="41751"/>
    <cellStyle name="40% - Accent5 4 2 6 3 4" xfId="41752"/>
    <cellStyle name="40% - Accent5 4 2 6 3 4 2" xfId="41753"/>
    <cellStyle name="40% - Accent5 4 2 6 3 5" xfId="41754"/>
    <cellStyle name="40% - Accent5 4 2 6 3 6" xfId="41755"/>
    <cellStyle name="40% - Accent5 4 2 6 4" xfId="41756"/>
    <cellStyle name="40% - Accent5 4 2 6 4 2" xfId="41757"/>
    <cellStyle name="40% - Accent5 4 2 6 4 2 2" xfId="41758"/>
    <cellStyle name="40% - Accent5 4 2 6 4 2 3" xfId="41759"/>
    <cellStyle name="40% - Accent5 4 2 6 4 3" xfId="41760"/>
    <cellStyle name="40% - Accent5 4 2 6 4 3 2" xfId="41761"/>
    <cellStyle name="40% - Accent5 4 2 6 4 4" xfId="41762"/>
    <cellStyle name="40% - Accent5 4 2 6 4 5" xfId="41763"/>
    <cellStyle name="40% - Accent5 4 2 6 5" xfId="41764"/>
    <cellStyle name="40% - Accent5 4 2 6 5 2" xfId="41765"/>
    <cellStyle name="40% - Accent5 4 2 6 5 3" xfId="41766"/>
    <cellStyle name="40% - Accent5 4 2 6 6" xfId="41767"/>
    <cellStyle name="40% - Accent5 4 2 6 6 2" xfId="41768"/>
    <cellStyle name="40% - Accent5 4 2 6 6 3" xfId="41769"/>
    <cellStyle name="40% - Accent5 4 2 6 7" xfId="41770"/>
    <cellStyle name="40% - Accent5 4 2 6 7 2" xfId="41771"/>
    <cellStyle name="40% - Accent5 4 2 6 8" xfId="41772"/>
    <cellStyle name="40% - Accent5 4 2 6 9" xfId="41773"/>
    <cellStyle name="40% - Accent5 4 2 7" xfId="41774"/>
    <cellStyle name="40% - Accent5 4 2 7 2" xfId="41775"/>
    <cellStyle name="40% - Accent5 4 2 7 2 2" xfId="41776"/>
    <cellStyle name="40% - Accent5 4 2 7 2 3" xfId="41777"/>
    <cellStyle name="40% - Accent5 4 2 7 3" xfId="41778"/>
    <cellStyle name="40% - Accent5 4 2 7 3 2" xfId="41779"/>
    <cellStyle name="40% - Accent5 4 2 7 3 3" xfId="41780"/>
    <cellStyle name="40% - Accent5 4 2 7 4" xfId="41781"/>
    <cellStyle name="40% - Accent5 4 2 7 4 2" xfId="41782"/>
    <cellStyle name="40% - Accent5 4 2 7 5" xfId="41783"/>
    <cellStyle name="40% - Accent5 4 2 7 6" xfId="41784"/>
    <cellStyle name="40% - Accent5 4 2 8" xfId="41785"/>
    <cellStyle name="40% - Accent5 4 2 8 2" xfId="41786"/>
    <cellStyle name="40% - Accent5 4 2 8 2 2" xfId="41787"/>
    <cellStyle name="40% - Accent5 4 2 8 2 3" xfId="41788"/>
    <cellStyle name="40% - Accent5 4 2 8 3" xfId="41789"/>
    <cellStyle name="40% - Accent5 4 2 8 3 2" xfId="41790"/>
    <cellStyle name="40% - Accent5 4 2 8 3 3" xfId="41791"/>
    <cellStyle name="40% - Accent5 4 2 8 4" xfId="41792"/>
    <cellStyle name="40% - Accent5 4 2 8 4 2" xfId="41793"/>
    <cellStyle name="40% - Accent5 4 2 8 5" xfId="41794"/>
    <cellStyle name="40% - Accent5 4 2 8 6" xfId="41795"/>
    <cellStyle name="40% - Accent5 4 2 9" xfId="41796"/>
    <cellStyle name="40% - Accent5 4 2 9 2" xfId="41797"/>
    <cellStyle name="40% - Accent5 4 2 9 2 2" xfId="41798"/>
    <cellStyle name="40% - Accent5 4 2 9 2 3" xfId="41799"/>
    <cellStyle name="40% - Accent5 4 2 9 3" xfId="41800"/>
    <cellStyle name="40% - Accent5 4 2 9 3 2" xfId="41801"/>
    <cellStyle name="40% - Accent5 4 2 9 4" xfId="41802"/>
    <cellStyle name="40% - Accent5 4 2 9 5" xfId="41803"/>
    <cellStyle name="40% - Accent5 4 2_SCH J-3" xfId="4775"/>
    <cellStyle name="40% - Accent5 4 3" xfId="4776"/>
    <cellStyle name="40% - Accent5 4 3 10" xfId="41804"/>
    <cellStyle name="40% - Accent5 4 3 10 2" xfId="41805"/>
    <cellStyle name="40% - Accent5 4 3 10 3" xfId="41806"/>
    <cellStyle name="40% - Accent5 4 3 11" xfId="41807"/>
    <cellStyle name="40% - Accent5 4 3 11 2" xfId="41808"/>
    <cellStyle name="40% - Accent5 4 3 12" xfId="41809"/>
    <cellStyle name="40% - Accent5 4 3 13" xfId="41810"/>
    <cellStyle name="40% - Accent5 4 3 14" xfId="41811"/>
    <cellStyle name="40% - Accent5 4 3 2" xfId="4777"/>
    <cellStyle name="40% - Accent5 4 3 2 10" xfId="41812"/>
    <cellStyle name="40% - Accent5 4 3 2 10 2" xfId="41813"/>
    <cellStyle name="40% - Accent5 4 3 2 11" xfId="41814"/>
    <cellStyle name="40% - Accent5 4 3 2 12" xfId="41815"/>
    <cellStyle name="40% - Accent5 4 3 2 2" xfId="4778"/>
    <cellStyle name="40% - Accent5 4 3 2 2 10" xfId="41816"/>
    <cellStyle name="40% - Accent5 4 3 2 2 2" xfId="4779"/>
    <cellStyle name="40% - Accent5 4 3 2 2 2 2" xfId="41817"/>
    <cellStyle name="40% - Accent5 4 3 2 2 2 2 2" xfId="41818"/>
    <cellStyle name="40% - Accent5 4 3 2 2 2 2 2 2" xfId="41819"/>
    <cellStyle name="40% - Accent5 4 3 2 2 2 2 2 3" xfId="41820"/>
    <cellStyle name="40% - Accent5 4 3 2 2 2 2 3" xfId="41821"/>
    <cellStyle name="40% - Accent5 4 3 2 2 2 2 3 2" xfId="41822"/>
    <cellStyle name="40% - Accent5 4 3 2 2 2 2 3 3" xfId="41823"/>
    <cellStyle name="40% - Accent5 4 3 2 2 2 2 4" xfId="41824"/>
    <cellStyle name="40% - Accent5 4 3 2 2 2 2 4 2" xfId="41825"/>
    <cellStyle name="40% - Accent5 4 3 2 2 2 2 5" xfId="41826"/>
    <cellStyle name="40% - Accent5 4 3 2 2 2 2 6" xfId="41827"/>
    <cellStyle name="40% - Accent5 4 3 2 2 2 3" xfId="41828"/>
    <cellStyle name="40% - Accent5 4 3 2 2 2 3 2" xfId="41829"/>
    <cellStyle name="40% - Accent5 4 3 2 2 2 3 2 2" xfId="41830"/>
    <cellStyle name="40% - Accent5 4 3 2 2 2 3 2 3" xfId="41831"/>
    <cellStyle name="40% - Accent5 4 3 2 2 2 3 3" xfId="41832"/>
    <cellStyle name="40% - Accent5 4 3 2 2 2 3 3 2" xfId="41833"/>
    <cellStyle name="40% - Accent5 4 3 2 2 2 3 3 3" xfId="41834"/>
    <cellStyle name="40% - Accent5 4 3 2 2 2 3 4" xfId="41835"/>
    <cellStyle name="40% - Accent5 4 3 2 2 2 3 4 2" xfId="41836"/>
    <cellStyle name="40% - Accent5 4 3 2 2 2 3 5" xfId="41837"/>
    <cellStyle name="40% - Accent5 4 3 2 2 2 3 6" xfId="41838"/>
    <cellStyle name="40% - Accent5 4 3 2 2 2 4" xfId="41839"/>
    <cellStyle name="40% - Accent5 4 3 2 2 2 4 2" xfId="41840"/>
    <cellStyle name="40% - Accent5 4 3 2 2 2 4 2 2" xfId="41841"/>
    <cellStyle name="40% - Accent5 4 3 2 2 2 4 2 3" xfId="41842"/>
    <cellStyle name="40% - Accent5 4 3 2 2 2 4 3" xfId="41843"/>
    <cellStyle name="40% - Accent5 4 3 2 2 2 4 3 2" xfId="41844"/>
    <cellStyle name="40% - Accent5 4 3 2 2 2 4 4" xfId="41845"/>
    <cellStyle name="40% - Accent5 4 3 2 2 2 4 5" xfId="41846"/>
    <cellStyle name="40% - Accent5 4 3 2 2 2 5" xfId="41847"/>
    <cellStyle name="40% - Accent5 4 3 2 2 2 5 2" xfId="41848"/>
    <cellStyle name="40% - Accent5 4 3 2 2 2 5 3" xfId="41849"/>
    <cellStyle name="40% - Accent5 4 3 2 2 2 6" xfId="41850"/>
    <cellStyle name="40% - Accent5 4 3 2 2 2 6 2" xfId="41851"/>
    <cellStyle name="40% - Accent5 4 3 2 2 2 6 3" xfId="41852"/>
    <cellStyle name="40% - Accent5 4 3 2 2 2 7" xfId="41853"/>
    <cellStyle name="40% - Accent5 4 3 2 2 2 7 2" xfId="41854"/>
    <cellStyle name="40% - Accent5 4 3 2 2 2 8" xfId="41855"/>
    <cellStyle name="40% - Accent5 4 3 2 2 2 9" xfId="41856"/>
    <cellStyle name="40% - Accent5 4 3 2 2 3" xfId="41857"/>
    <cellStyle name="40% - Accent5 4 3 2 2 3 2" xfId="41858"/>
    <cellStyle name="40% - Accent5 4 3 2 2 3 2 2" xfId="41859"/>
    <cellStyle name="40% - Accent5 4 3 2 2 3 2 3" xfId="41860"/>
    <cellStyle name="40% - Accent5 4 3 2 2 3 3" xfId="41861"/>
    <cellStyle name="40% - Accent5 4 3 2 2 3 3 2" xfId="41862"/>
    <cellStyle name="40% - Accent5 4 3 2 2 3 3 3" xfId="41863"/>
    <cellStyle name="40% - Accent5 4 3 2 2 3 4" xfId="41864"/>
    <cellStyle name="40% - Accent5 4 3 2 2 3 4 2" xfId="41865"/>
    <cellStyle name="40% - Accent5 4 3 2 2 3 5" xfId="41866"/>
    <cellStyle name="40% - Accent5 4 3 2 2 3 6" xfId="41867"/>
    <cellStyle name="40% - Accent5 4 3 2 2 4" xfId="41868"/>
    <cellStyle name="40% - Accent5 4 3 2 2 4 2" xfId="41869"/>
    <cellStyle name="40% - Accent5 4 3 2 2 4 2 2" xfId="41870"/>
    <cellStyle name="40% - Accent5 4 3 2 2 4 2 3" xfId="41871"/>
    <cellStyle name="40% - Accent5 4 3 2 2 4 3" xfId="41872"/>
    <cellStyle name="40% - Accent5 4 3 2 2 4 3 2" xfId="41873"/>
    <cellStyle name="40% - Accent5 4 3 2 2 4 3 3" xfId="41874"/>
    <cellStyle name="40% - Accent5 4 3 2 2 4 4" xfId="41875"/>
    <cellStyle name="40% - Accent5 4 3 2 2 4 4 2" xfId="41876"/>
    <cellStyle name="40% - Accent5 4 3 2 2 4 5" xfId="41877"/>
    <cellStyle name="40% - Accent5 4 3 2 2 4 6" xfId="41878"/>
    <cellStyle name="40% - Accent5 4 3 2 2 5" xfId="41879"/>
    <cellStyle name="40% - Accent5 4 3 2 2 5 2" xfId="41880"/>
    <cellStyle name="40% - Accent5 4 3 2 2 5 2 2" xfId="41881"/>
    <cellStyle name="40% - Accent5 4 3 2 2 5 2 3" xfId="41882"/>
    <cellStyle name="40% - Accent5 4 3 2 2 5 3" xfId="41883"/>
    <cellStyle name="40% - Accent5 4 3 2 2 5 3 2" xfId="41884"/>
    <cellStyle name="40% - Accent5 4 3 2 2 5 4" xfId="41885"/>
    <cellStyle name="40% - Accent5 4 3 2 2 5 5" xfId="41886"/>
    <cellStyle name="40% - Accent5 4 3 2 2 6" xfId="41887"/>
    <cellStyle name="40% - Accent5 4 3 2 2 6 2" xfId="41888"/>
    <cellStyle name="40% - Accent5 4 3 2 2 6 3" xfId="41889"/>
    <cellStyle name="40% - Accent5 4 3 2 2 7" xfId="41890"/>
    <cellStyle name="40% - Accent5 4 3 2 2 7 2" xfId="41891"/>
    <cellStyle name="40% - Accent5 4 3 2 2 7 3" xfId="41892"/>
    <cellStyle name="40% - Accent5 4 3 2 2 8" xfId="41893"/>
    <cellStyle name="40% - Accent5 4 3 2 2 8 2" xfId="41894"/>
    <cellStyle name="40% - Accent5 4 3 2 2 9" xfId="41895"/>
    <cellStyle name="40% - Accent5 4 3 2 2_SCH J-3" xfId="4780"/>
    <cellStyle name="40% - Accent5 4 3 2 3" xfId="4781"/>
    <cellStyle name="40% - Accent5 4 3 2 3 2" xfId="41896"/>
    <cellStyle name="40% - Accent5 4 3 2 3 2 2" xfId="41897"/>
    <cellStyle name="40% - Accent5 4 3 2 3 2 2 2" xfId="41898"/>
    <cellStyle name="40% - Accent5 4 3 2 3 2 2 3" xfId="41899"/>
    <cellStyle name="40% - Accent5 4 3 2 3 2 3" xfId="41900"/>
    <cellStyle name="40% - Accent5 4 3 2 3 2 3 2" xfId="41901"/>
    <cellStyle name="40% - Accent5 4 3 2 3 2 3 3" xfId="41902"/>
    <cellStyle name="40% - Accent5 4 3 2 3 2 4" xfId="41903"/>
    <cellStyle name="40% - Accent5 4 3 2 3 2 4 2" xfId="41904"/>
    <cellStyle name="40% - Accent5 4 3 2 3 2 5" xfId="41905"/>
    <cellStyle name="40% - Accent5 4 3 2 3 2 6" xfId="41906"/>
    <cellStyle name="40% - Accent5 4 3 2 3 3" xfId="41907"/>
    <cellStyle name="40% - Accent5 4 3 2 3 3 2" xfId="41908"/>
    <cellStyle name="40% - Accent5 4 3 2 3 3 2 2" xfId="41909"/>
    <cellStyle name="40% - Accent5 4 3 2 3 3 2 3" xfId="41910"/>
    <cellStyle name="40% - Accent5 4 3 2 3 3 3" xfId="41911"/>
    <cellStyle name="40% - Accent5 4 3 2 3 3 3 2" xfId="41912"/>
    <cellStyle name="40% - Accent5 4 3 2 3 3 3 3" xfId="41913"/>
    <cellStyle name="40% - Accent5 4 3 2 3 3 4" xfId="41914"/>
    <cellStyle name="40% - Accent5 4 3 2 3 3 4 2" xfId="41915"/>
    <cellStyle name="40% - Accent5 4 3 2 3 3 5" xfId="41916"/>
    <cellStyle name="40% - Accent5 4 3 2 3 3 6" xfId="41917"/>
    <cellStyle name="40% - Accent5 4 3 2 3 4" xfId="41918"/>
    <cellStyle name="40% - Accent5 4 3 2 3 4 2" xfId="41919"/>
    <cellStyle name="40% - Accent5 4 3 2 3 4 2 2" xfId="41920"/>
    <cellStyle name="40% - Accent5 4 3 2 3 4 2 3" xfId="41921"/>
    <cellStyle name="40% - Accent5 4 3 2 3 4 3" xfId="41922"/>
    <cellStyle name="40% - Accent5 4 3 2 3 4 3 2" xfId="41923"/>
    <cellStyle name="40% - Accent5 4 3 2 3 4 4" xfId="41924"/>
    <cellStyle name="40% - Accent5 4 3 2 3 4 5" xfId="41925"/>
    <cellStyle name="40% - Accent5 4 3 2 3 5" xfId="41926"/>
    <cellStyle name="40% - Accent5 4 3 2 3 5 2" xfId="41927"/>
    <cellStyle name="40% - Accent5 4 3 2 3 5 3" xfId="41928"/>
    <cellStyle name="40% - Accent5 4 3 2 3 6" xfId="41929"/>
    <cellStyle name="40% - Accent5 4 3 2 3 6 2" xfId="41930"/>
    <cellStyle name="40% - Accent5 4 3 2 3 6 3" xfId="41931"/>
    <cellStyle name="40% - Accent5 4 3 2 3 7" xfId="41932"/>
    <cellStyle name="40% - Accent5 4 3 2 3 7 2" xfId="41933"/>
    <cellStyle name="40% - Accent5 4 3 2 3 8" xfId="41934"/>
    <cellStyle name="40% - Accent5 4 3 2 3 9" xfId="41935"/>
    <cellStyle name="40% - Accent5 4 3 2 4" xfId="41936"/>
    <cellStyle name="40% - Accent5 4 3 2 4 2" xfId="41937"/>
    <cellStyle name="40% - Accent5 4 3 2 4 2 2" xfId="41938"/>
    <cellStyle name="40% - Accent5 4 3 2 4 2 2 2" xfId="41939"/>
    <cellStyle name="40% - Accent5 4 3 2 4 2 2 3" xfId="41940"/>
    <cellStyle name="40% - Accent5 4 3 2 4 2 3" xfId="41941"/>
    <cellStyle name="40% - Accent5 4 3 2 4 2 3 2" xfId="41942"/>
    <cellStyle name="40% - Accent5 4 3 2 4 2 3 3" xfId="41943"/>
    <cellStyle name="40% - Accent5 4 3 2 4 2 4" xfId="41944"/>
    <cellStyle name="40% - Accent5 4 3 2 4 2 4 2" xfId="41945"/>
    <cellStyle name="40% - Accent5 4 3 2 4 2 5" xfId="41946"/>
    <cellStyle name="40% - Accent5 4 3 2 4 2 6" xfId="41947"/>
    <cellStyle name="40% - Accent5 4 3 2 4 3" xfId="41948"/>
    <cellStyle name="40% - Accent5 4 3 2 4 3 2" xfId="41949"/>
    <cellStyle name="40% - Accent5 4 3 2 4 3 2 2" xfId="41950"/>
    <cellStyle name="40% - Accent5 4 3 2 4 3 2 3" xfId="41951"/>
    <cellStyle name="40% - Accent5 4 3 2 4 3 3" xfId="41952"/>
    <cellStyle name="40% - Accent5 4 3 2 4 3 3 2" xfId="41953"/>
    <cellStyle name="40% - Accent5 4 3 2 4 3 3 3" xfId="41954"/>
    <cellStyle name="40% - Accent5 4 3 2 4 3 4" xfId="41955"/>
    <cellStyle name="40% - Accent5 4 3 2 4 3 4 2" xfId="41956"/>
    <cellStyle name="40% - Accent5 4 3 2 4 3 5" xfId="41957"/>
    <cellStyle name="40% - Accent5 4 3 2 4 3 6" xfId="41958"/>
    <cellStyle name="40% - Accent5 4 3 2 4 4" xfId="41959"/>
    <cellStyle name="40% - Accent5 4 3 2 4 4 2" xfId="41960"/>
    <cellStyle name="40% - Accent5 4 3 2 4 4 2 2" xfId="41961"/>
    <cellStyle name="40% - Accent5 4 3 2 4 4 2 3" xfId="41962"/>
    <cellStyle name="40% - Accent5 4 3 2 4 4 3" xfId="41963"/>
    <cellStyle name="40% - Accent5 4 3 2 4 4 3 2" xfId="41964"/>
    <cellStyle name="40% - Accent5 4 3 2 4 4 4" xfId="41965"/>
    <cellStyle name="40% - Accent5 4 3 2 4 4 5" xfId="41966"/>
    <cellStyle name="40% - Accent5 4 3 2 4 5" xfId="41967"/>
    <cellStyle name="40% - Accent5 4 3 2 4 5 2" xfId="41968"/>
    <cellStyle name="40% - Accent5 4 3 2 4 5 3" xfId="41969"/>
    <cellStyle name="40% - Accent5 4 3 2 4 6" xfId="41970"/>
    <cellStyle name="40% - Accent5 4 3 2 4 6 2" xfId="41971"/>
    <cellStyle name="40% - Accent5 4 3 2 4 6 3" xfId="41972"/>
    <cellStyle name="40% - Accent5 4 3 2 4 7" xfId="41973"/>
    <cellStyle name="40% - Accent5 4 3 2 4 7 2" xfId="41974"/>
    <cellStyle name="40% - Accent5 4 3 2 4 8" xfId="41975"/>
    <cellStyle name="40% - Accent5 4 3 2 4 9" xfId="41976"/>
    <cellStyle name="40% - Accent5 4 3 2 5" xfId="41977"/>
    <cellStyle name="40% - Accent5 4 3 2 5 2" xfId="41978"/>
    <cellStyle name="40% - Accent5 4 3 2 5 2 2" xfId="41979"/>
    <cellStyle name="40% - Accent5 4 3 2 5 2 3" xfId="41980"/>
    <cellStyle name="40% - Accent5 4 3 2 5 3" xfId="41981"/>
    <cellStyle name="40% - Accent5 4 3 2 5 3 2" xfId="41982"/>
    <cellStyle name="40% - Accent5 4 3 2 5 3 3" xfId="41983"/>
    <cellStyle name="40% - Accent5 4 3 2 5 4" xfId="41984"/>
    <cellStyle name="40% - Accent5 4 3 2 5 4 2" xfId="41985"/>
    <cellStyle name="40% - Accent5 4 3 2 5 5" xfId="41986"/>
    <cellStyle name="40% - Accent5 4 3 2 5 6" xfId="41987"/>
    <cellStyle name="40% - Accent5 4 3 2 6" xfId="41988"/>
    <cellStyle name="40% - Accent5 4 3 2 6 2" xfId="41989"/>
    <cellStyle name="40% - Accent5 4 3 2 6 2 2" xfId="41990"/>
    <cellStyle name="40% - Accent5 4 3 2 6 2 3" xfId="41991"/>
    <cellStyle name="40% - Accent5 4 3 2 6 3" xfId="41992"/>
    <cellStyle name="40% - Accent5 4 3 2 6 3 2" xfId="41993"/>
    <cellStyle name="40% - Accent5 4 3 2 6 3 3" xfId="41994"/>
    <cellStyle name="40% - Accent5 4 3 2 6 4" xfId="41995"/>
    <cellStyle name="40% - Accent5 4 3 2 6 4 2" xfId="41996"/>
    <cellStyle name="40% - Accent5 4 3 2 6 5" xfId="41997"/>
    <cellStyle name="40% - Accent5 4 3 2 6 6" xfId="41998"/>
    <cellStyle name="40% - Accent5 4 3 2 7" xfId="41999"/>
    <cellStyle name="40% - Accent5 4 3 2 7 2" xfId="42000"/>
    <cellStyle name="40% - Accent5 4 3 2 7 2 2" xfId="42001"/>
    <cellStyle name="40% - Accent5 4 3 2 7 2 3" xfId="42002"/>
    <cellStyle name="40% - Accent5 4 3 2 7 3" xfId="42003"/>
    <cellStyle name="40% - Accent5 4 3 2 7 3 2" xfId="42004"/>
    <cellStyle name="40% - Accent5 4 3 2 7 4" xfId="42005"/>
    <cellStyle name="40% - Accent5 4 3 2 7 5" xfId="42006"/>
    <cellStyle name="40% - Accent5 4 3 2 8" xfId="42007"/>
    <cellStyle name="40% - Accent5 4 3 2 8 2" xfId="42008"/>
    <cellStyle name="40% - Accent5 4 3 2 8 3" xfId="42009"/>
    <cellStyle name="40% - Accent5 4 3 2 9" xfId="42010"/>
    <cellStyle name="40% - Accent5 4 3 2 9 2" xfId="42011"/>
    <cellStyle name="40% - Accent5 4 3 2 9 3" xfId="42012"/>
    <cellStyle name="40% - Accent5 4 3 2_SCH J-3" xfId="4782"/>
    <cellStyle name="40% - Accent5 4 3 3" xfId="4783"/>
    <cellStyle name="40% - Accent5 4 3 3 10" xfId="42013"/>
    <cellStyle name="40% - Accent5 4 3 3 2" xfId="4784"/>
    <cellStyle name="40% - Accent5 4 3 3 2 2" xfId="42014"/>
    <cellStyle name="40% - Accent5 4 3 3 2 2 2" xfId="42015"/>
    <cellStyle name="40% - Accent5 4 3 3 2 2 2 2" xfId="42016"/>
    <cellStyle name="40% - Accent5 4 3 3 2 2 2 3" xfId="42017"/>
    <cellStyle name="40% - Accent5 4 3 3 2 2 3" xfId="42018"/>
    <cellStyle name="40% - Accent5 4 3 3 2 2 3 2" xfId="42019"/>
    <cellStyle name="40% - Accent5 4 3 3 2 2 3 3" xfId="42020"/>
    <cellStyle name="40% - Accent5 4 3 3 2 2 4" xfId="42021"/>
    <cellStyle name="40% - Accent5 4 3 3 2 2 4 2" xfId="42022"/>
    <cellStyle name="40% - Accent5 4 3 3 2 2 5" xfId="42023"/>
    <cellStyle name="40% - Accent5 4 3 3 2 2 6" xfId="42024"/>
    <cellStyle name="40% - Accent5 4 3 3 2 3" xfId="42025"/>
    <cellStyle name="40% - Accent5 4 3 3 2 3 2" xfId="42026"/>
    <cellStyle name="40% - Accent5 4 3 3 2 3 2 2" xfId="42027"/>
    <cellStyle name="40% - Accent5 4 3 3 2 3 2 3" xfId="42028"/>
    <cellStyle name="40% - Accent5 4 3 3 2 3 3" xfId="42029"/>
    <cellStyle name="40% - Accent5 4 3 3 2 3 3 2" xfId="42030"/>
    <cellStyle name="40% - Accent5 4 3 3 2 3 3 3" xfId="42031"/>
    <cellStyle name="40% - Accent5 4 3 3 2 3 4" xfId="42032"/>
    <cellStyle name="40% - Accent5 4 3 3 2 3 4 2" xfId="42033"/>
    <cellStyle name="40% - Accent5 4 3 3 2 3 5" xfId="42034"/>
    <cellStyle name="40% - Accent5 4 3 3 2 3 6" xfId="42035"/>
    <cellStyle name="40% - Accent5 4 3 3 2 4" xfId="42036"/>
    <cellStyle name="40% - Accent5 4 3 3 2 4 2" xfId="42037"/>
    <cellStyle name="40% - Accent5 4 3 3 2 4 2 2" xfId="42038"/>
    <cellStyle name="40% - Accent5 4 3 3 2 4 2 3" xfId="42039"/>
    <cellStyle name="40% - Accent5 4 3 3 2 4 3" xfId="42040"/>
    <cellStyle name="40% - Accent5 4 3 3 2 4 3 2" xfId="42041"/>
    <cellStyle name="40% - Accent5 4 3 3 2 4 4" xfId="42042"/>
    <cellStyle name="40% - Accent5 4 3 3 2 4 5" xfId="42043"/>
    <cellStyle name="40% - Accent5 4 3 3 2 5" xfId="42044"/>
    <cellStyle name="40% - Accent5 4 3 3 2 5 2" xfId="42045"/>
    <cellStyle name="40% - Accent5 4 3 3 2 5 3" xfId="42046"/>
    <cellStyle name="40% - Accent5 4 3 3 2 6" xfId="42047"/>
    <cellStyle name="40% - Accent5 4 3 3 2 6 2" xfId="42048"/>
    <cellStyle name="40% - Accent5 4 3 3 2 6 3" xfId="42049"/>
    <cellStyle name="40% - Accent5 4 3 3 2 7" xfId="42050"/>
    <cellStyle name="40% - Accent5 4 3 3 2 7 2" xfId="42051"/>
    <cellStyle name="40% - Accent5 4 3 3 2 8" xfId="42052"/>
    <cellStyle name="40% - Accent5 4 3 3 2 9" xfId="42053"/>
    <cellStyle name="40% - Accent5 4 3 3 3" xfId="42054"/>
    <cellStyle name="40% - Accent5 4 3 3 3 2" xfId="42055"/>
    <cellStyle name="40% - Accent5 4 3 3 3 2 2" xfId="42056"/>
    <cellStyle name="40% - Accent5 4 3 3 3 2 3" xfId="42057"/>
    <cellStyle name="40% - Accent5 4 3 3 3 3" xfId="42058"/>
    <cellStyle name="40% - Accent5 4 3 3 3 3 2" xfId="42059"/>
    <cellStyle name="40% - Accent5 4 3 3 3 3 3" xfId="42060"/>
    <cellStyle name="40% - Accent5 4 3 3 3 4" xfId="42061"/>
    <cellStyle name="40% - Accent5 4 3 3 3 4 2" xfId="42062"/>
    <cellStyle name="40% - Accent5 4 3 3 3 5" xfId="42063"/>
    <cellStyle name="40% - Accent5 4 3 3 3 6" xfId="42064"/>
    <cellStyle name="40% - Accent5 4 3 3 4" xfId="42065"/>
    <cellStyle name="40% - Accent5 4 3 3 4 2" xfId="42066"/>
    <cellStyle name="40% - Accent5 4 3 3 4 2 2" xfId="42067"/>
    <cellStyle name="40% - Accent5 4 3 3 4 2 3" xfId="42068"/>
    <cellStyle name="40% - Accent5 4 3 3 4 3" xfId="42069"/>
    <cellStyle name="40% - Accent5 4 3 3 4 3 2" xfId="42070"/>
    <cellStyle name="40% - Accent5 4 3 3 4 3 3" xfId="42071"/>
    <cellStyle name="40% - Accent5 4 3 3 4 4" xfId="42072"/>
    <cellStyle name="40% - Accent5 4 3 3 4 4 2" xfId="42073"/>
    <cellStyle name="40% - Accent5 4 3 3 4 5" xfId="42074"/>
    <cellStyle name="40% - Accent5 4 3 3 4 6" xfId="42075"/>
    <cellStyle name="40% - Accent5 4 3 3 5" xfId="42076"/>
    <cellStyle name="40% - Accent5 4 3 3 5 2" xfId="42077"/>
    <cellStyle name="40% - Accent5 4 3 3 5 2 2" xfId="42078"/>
    <cellStyle name="40% - Accent5 4 3 3 5 2 3" xfId="42079"/>
    <cellStyle name="40% - Accent5 4 3 3 5 3" xfId="42080"/>
    <cellStyle name="40% - Accent5 4 3 3 5 3 2" xfId="42081"/>
    <cellStyle name="40% - Accent5 4 3 3 5 4" xfId="42082"/>
    <cellStyle name="40% - Accent5 4 3 3 5 5" xfId="42083"/>
    <cellStyle name="40% - Accent5 4 3 3 6" xfId="42084"/>
    <cellStyle name="40% - Accent5 4 3 3 6 2" xfId="42085"/>
    <cellStyle name="40% - Accent5 4 3 3 6 3" xfId="42086"/>
    <cellStyle name="40% - Accent5 4 3 3 7" xfId="42087"/>
    <cellStyle name="40% - Accent5 4 3 3 7 2" xfId="42088"/>
    <cellStyle name="40% - Accent5 4 3 3 7 3" xfId="42089"/>
    <cellStyle name="40% - Accent5 4 3 3 8" xfId="42090"/>
    <cellStyle name="40% - Accent5 4 3 3 8 2" xfId="42091"/>
    <cellStyle name="40% - Accent5 4 3 3 9" xfId="42092"/>
    <cellStyle name="40% - Accent5 4 3 3_SCH J-3" xfId="4785"/>
    <cellStyle name="40% - Accent5 4 3 4" xfId="4786"/>
    <cellStyle name="40% - Accent5 4 3 4 2" xfId="42093"/>
    <cellStyle name="40% - Accent5 4 3 4 2 2" xfId="42094"/>
    <cellStyle name="40% - Accent5 4 3 4 2 2 2" xfId="42095"/>
    <cellStyle name="40% - Accent5 4 3 4 2 2 3" xfId="42096"/>
    <cellStyle name="40% - Accent5 4 3 4 2 3" xfId="42097"/>
    <cellStyle name="40% - Accent5 4 3 4 2 3 2" xfId="42098"/>
    <cellStyle name="40% - Accent5 4 3 4 2 3 3" xfId="42099"/>
    <cellStyle name="40% - Accent5 4 3 4 2 4" xfId="42100"/>
    <cellStyle name="40% - Accent5 4 3 4 2 4 2" xfId="42101"/>
    <cellStyle name="40% - Accent5 4 3 4 2 5" xfId="42102"/>
    <cellStyle name="40% - Accent5 4 3 4 2 6" xfId="42103"/>
    <cellStyle name="40% - Accent5 4 3 4 3" xfId="42104"/>
    <cellStyle name="40% - Accent5 4 3 4 3 2" xfId="42105"/>
    <cellStyle name="40% - Accent5 4 3 4 3 2 2" xfId="42106"/>
    <cellStyle name="40% - Accent5 4 3 4 3 2 3" xfId="42107"/>
    <cellStyle name="40% - Accent5 4 3 4 3 3" xfId="42108"/>
    <cellStyle name="40% - Accent5 4 3 4 3 3 2" xfId="42109"/>
    <cellStyle name="40% - Accent5 4 3 4 3 3 3" xfId="42110"/>
    <cellStyle name="40% - Accent5 4 3 4 3 4" xfId="42111"/>
    <cellStyle name="40% - Accent5 4 3 4 3 4 2" xfId="42112"/>
    <cellStyle name="40% - Accent5 4 3 4 3 5" xfId="42113"/>
    <cellStyle name="40% - Accent5 4 3 4 3 6" xfId="42114"/>
    <cellStyle name="40% - Accent5 4 3 4 4" xfId="42115"/>
    <cellStyle name="40% - Accent5 4 3 4 4 2" xfId="42116"/>
    <cellStyle name="40% - Accent5 4 3 4 4 2 2" xfId="42117"/>
    <cellStyle name="40% - Accent5 4 3 4 4 2 3" xfId="42118"/>
    <cellStyle name="40% - Accent5 4 3 4 4 3" xfId="42119"/>
    <cellStyle name="40% - Accent5 4 3 4 4 3 2" xfId="42120"/>
    <cellStyle name="40% - Accent5 4 3 4 4 4" xfId="42121"/>
    <cellStyle name="40% - Accent5 4 3 4 4 5" xfId="42122"/>
    <cellStyle name="40% - Accent5 4 3 4 5" xfId="42123"/>
    <cellStyle name="40% - Accent5 4 3 4 5 2" xfId="42124"/>
    <cellStyle name="40% - Accent5 4 3 4 5 3" xfId="42125"/>
    <cellStyle name="40% - Accent5 4 3 4 6" xfId="42126"/>
    <cellStyle name="40% - Accent5 4 3 4 6 2" xfId="42127"/>
    <cellStyle name="40% - Accent5 4 3 4 6 3" xfId="42128"/>
    <cellStyle name="40% - Accent5 4 3 4 7" xfId="42129"/>
    <cellStyle name="40% - Accent5 4 3 4 7 2" xfId="42130"/>
    <cellStyle name="40% - Accent5 4 3 4 8" xfId="42131"/>
    <cellStyle name="40% - Accent5 4 3 4 9" xfId="42132"/>
    <cellStyle name="40% - Accent5 4 3 5" xfId="4787"/>
    <cellStyle name="40% - Accent5 4 3 5 2" xfId="42133"/>
    <cellStyle name="40% - Accent5 4 3 5 2 2" xfId="42134"/>
    <cellStyle name="40% - Accent5 4 3 5 2 2 2" xfId="42135"/>
    <cellStyle name="40% - Accent5 4 3 5 2 2 3" xfId="42136"/>
    <cellStyle name="40% - Accent5 4 3 5 2 3" xfId="42137"/>
    <cellStyle name="40% - Accent5 4 3 5 2 3 2" xfId="42138"/>
    <cellStyle name="40% - Accent5 4 3 5 2 3 3" xfId="42139"/>
    <cellStyle name="40% - Accent5 4 3 5 2 4" xfId="42140"/>
    <cellStyle name="40% - Accent5 4 3 5 2 4 2" xfId="42141"/>
    <cellStyle name="40% - Accent5 4 3 5 2 5" xfId="42142"/>
    <cellStyle name="40% - Accent5 4 3 5 2 6" xfId="42143"/>
    <cellStyle name="40% - Accent5 4 3 5 3" xfId="42144"/>
    <cellStyle name="40% - Accent5 4 3 5 3 2" xfId="42145"/>
    <cellStyle name="40% - Accent5 4 3 5 3 2 2" xfId="42146"/>
    <cellStyle name="40% - Accent5 4 3 5 3 2 3" xfId="42147"/>
    <cellStyle name="40% - Accent5 4 3 5 3 3" xfId="42148"/>
    <cellStyle name="40% - Accent5 4 3 5 3 3 2" xfId="42149"/>
    <cellStyle name="40% - Accent5 4 3 5 3 3 3" xfId="42150"/>
    <cellStyle name="40% - Accent5 4 3 5 3 4" xfId="42151"/>
    <cellStyle name="40% - Accent5 4 3 5 3 4 2" xfId="42152"/>
    <cellStyle name="40% - Accent5 4 3 5 3 5" xfId="42153"/>
    <cellStyle name="40% - Accent5 4 3 5 3 6" xfId="42154"/>
    <cellStyle name="40% - Accent5 4 3 5 4" xfId="42155"/>
    <cellStyle name="40% - Accent5 4 3 5 4 2" xfId="42156"/>
    <cellStyle name="40% - Accent5 4 3 5 4 2 2" xfId="42157"/>
    <cellStyle name="40% - Accent5 4 3 5 4 2 3" xfId="42158"/>
    <cellStyle name="40% - Accent5 4 3 5 4 3" xfId="42159"/>
    <cellStyle name="40% - Accent5 4 3 5 4 3 2" xfId="42160"/>
    <cellStyle name="40% - Accent5 4 3 5 4 4" xfId="42161"/>
    <cellStyle name="40% - Accent5 4 3 5 4 5" xfId="42162"/>
    <cellStyle name="40% - Accent5 4 3 5 5" xfId="42163"/>
    <cellStyle name="40% - Accent5 4 3 5 5 2" xfId="42164"/>
    <cellStyle name="40% - Accent5 4 3 5 5 3" xfId="42165"/>
    <cellStyle name="40% - Accent5 4 3 5 6" xfId="42166"/>
    <cellStyle name="40% - Accent5 4 3 5 6 2" xfId="42167"/>
    <cellStyle name="40% - Accent5 4 3 5 6 3" xfId="42168"/>
    <cellStyle name="40% - Accent5 4 3 5 7" xfId="42169"/>
    <cellStyle name="40% - Accent5 4 3 5 7 2" xfId="42170"/>
    <cellStyle name="40% - Accent5 4 3 5 8" xfId="42171"/>
    <cellStyle name="40% - Accent5 4 3 5 9" xfId="42172"/>
    <cellStyle name="40% - Accent5 4 3 6" xfId="42173"/>
    <cellStyle name="40% - Accent5 4 3 6 2" xfId="42174"/>
    <cellStyle name="40% - Accent5 4 3 6 2 2" xfId="42175"/>
    <cellStyle name="40% - Accent5 4 3 6 2 3" xfId="42176"/>
    <cellStyle name="40% - Accent5 4 3 6 3" xfId="42177"/>
    <cellStyle name="40% - Accent5 4 3 6 3 2" xfId="42178"/>
    <cellStyle name="40% - Accent5 4 3 6 3 3" xfId="42179"/>
    <cellStyle name="40% - Accent5 4 3 6 4" xfId="42180"/>
    <cellStyle name="40% - Accent5 4 3 6 4 2" xfId="42181"/>
    <cellStyle name="40% - Accent5 4 3 6 5" xfId="42182"/>
    <cellStyle name="40% - Accent5 4 3 6 6" xfId="42183"/>
    <cellStyle name="40% - Accent5 4 3 7" xfId="42184"/>
    <cellStyle name="40% - Accent5 4 3 7 2" xfId="42185"/>
    <cellStyle name="40% - Accent5 4 3 7 2 2" xfId="42186"/>
    <cellStyle name="40% - Accent5 4 3 7 2 3" xfId="42187"/>
    <cellStyle name="40% - Accent5 4 3 7 3" xfId="42188"/>
    <cellStyle name="40% - Accent5 4 3 7 3 2" xfId="42189"/>
    <cellStyle name="40% - Accent5 4 3 7 3 3" xfId="42190"/>
    <cellStyle name="40% - Accent5 4 3 7 4" xfId="42191"/>
    <cellStyle name="40% - Accent5 4 3 7 4 2" xfId="42192"/>
    <cellStyle name="40% - Accent5 4 3 7 5" xfId="42193"/>
    <cellStyle name="40% - Accent5 4 3 7 6" xfId="42194"/>
    <cellStyle name="40% - Accent5 4 3 8" xfId="42195"/>
    <cellStyle name="40% - Accent5 4 3 8 2" xfId="42196"/>
    <cellStyle name="40% - Accent5 4 3 8 2 2" xfId="42197"/>
    <cellStyle name="40% - Accent5 4 3 8 2 3" xfId="42198"/>
    <cellStyle name="40% - Accent5 4 3 8 3" xfId="42199"/>
    <cellStyle name="40% - Accent5 4 3 8 3 2" xfId="42200"/>
    <cellStyle name="40% - Accent5 4 3 8 4" xfId="42201"/>
    <cellStyle name="40% - Accent5 4 3 8 5" xfId="42202"/>
    <cellStyle name="40% - Accent5 4 3 9" xfId="42203"/>
    <cellStyle name="40% - Accent5 4 3 9 2" xfId="42204"/>
    <cellStyle name="40% - Accent5 4 3 9 3" xfId="42205"/>
    <cellStyle name="40% - Accent5 4 3_SCH J-3" xfId="4788"/>
    <cellStyle name="40% - Accent5 4 4" xfId="4789"/>
    <cellStyle name="40% - Accent5 4 4 10" xfId="42206"/>
    <cellStyle name="40% - Accent5 4 4 10 2" xfId="42207"/>
    <cellStyle name="40% - Accent5 4 4 11" xfId="42208"/>
    <cellStyle name="40% - Accent5 4 4 12" xfId="42209"/>
    <cellStyle name="40% - Accent5 4 4 2" xfId="4790"/>
    <cellStyle name="40% - Accent5 4 4 2 10" xfId="42210"/>
    <cellStyle name="40% - Accent5 4 4 2 2" xfId="4791"/>
    <cellStyle name="40% - Accent5 4 4 2 2 2" xfId="42211"/>
    <cellStyle name="40% - Accent5 4 4 2 2 2 2" xfId="42212"/>
    <cellStyle name="40% - Accent5 4 4 2 2 2 2 2" xfId="42213"/>
    <cellStyle name="40% - Accent5 4 4 2 2 2 2 3" xfId="42214"/>
    <cellStyle name="40% - Accent5 4 4 2 2 2 3" xfId="42215"/>
    <cellStyle name="40% - Accent5 4 4 2 2 2 3 2" xfId="42216"/>
    <cellStyle name="40% - Accent5 4 4 2 2 2 3 3" xfId="42217"/>
    <cellStyle name="40% - Accent5 4 4 2 2 2 4" xfId="42218"/>
    <cellStyle name="40% - Accent5 4 4 2 2 2 4 2" xfId="42219"/>
    <cellStyle name="40% - Accent5 4 4 2 2 2 5" xfId="42220"/>
    <cellStyle name="40% - Accent5 4 4 2 2 2 6" xfId="42221"/>
    <cellStyle name="40% - Accent5 4 4 2 2 3" xfId="42222"/>
    <cellStyle name="40% - Accent5 4 4 2 2 3 2" xfId="42223"/>
    <cellStyle name="40% - Accent5 4 4 2 2 3 2 2" xfId="42224"/>
    <cellStyle name="40% - Accent5 4 4 2 2 3 2 3" xfId="42225"/>
    <cellStyle name="40% - Accent5 4 4 2 2 3 3" xfId="42226"/>
    <cellStyle name="40% - Accent5 4 4 2 2 3 3 2" xfId="42227"/>
    <cellStyle name="40% - Accent5 4 4 2 2 3 3 3" xfId="42228"/>
    <cellStyle name="40% - Accent5 4 4 2 2 3 4" xfId="42229"/>
    <cellStyle name="40% - Accent5 4 4 2 2 3 4 2" xfId="42230"/>
    <cellStyle name="40% - Accent5 4 4 2 2 3 5" xfId="42231"/>
    <cellStyle name="40% - Accent5 4 4 2 2 3 6" xfId="42232"/>
    <cellStyle name="40% - Accent5 4 4 2 2 4" xfId="42233"/>
    <cellStyle name="40% - Accent5 4 4 2 2 4 2" xfId="42234"/>
    <cellStyle name="40% - Accent5 4 4 2 2 4 2 2" xfId="42235"/>
    <cellStyle name="40% - Accent5 4 4 2 2 4 2 3" xfId="42236"/>
    <cellStyle name="40% - Accent5 4 4 2 2 4 3" xfId="42237"/>
    <cellStyle name="40% - Accent5 4 4 2 2 4 3 2" xfId="42238"/>
    <cellStyle name="40% - Accent5 4 4 2 2 4 4" xfId="42239"/>
    <cellStyle name="40% - Accent5 4 4 2 2 4 5" xfId="42240"/>
    <cellStyle name="40% - Accent5 4 4 2 2 5" xfId="42241"/>
    <cellStyle name="40% - Accent5 4 4 2 2 5 2" xfId="42242"/>
    <cellStyle name="40% - Accent5 4 4 2 2 5 3" xfId="42243"/>
    <cellStyle name="40% - Accent5 4 4 2 2 6" xfId="42244"/>
    <cellStyle name="40% - Accent5 4 4 2 2 6 2" xfId="42245"/>
    <cellStyle name="40% - Accent5 4 4 2 2 6 3" xfId="42246"/>
    <cellStyle name="40% - Accent5 4 4 2 2 7" xfId="42247"/>
    <cellStyle name="40% - Accent5 4 4 2 2 7 2" xfId="42248"/>
    <cellStyle name="40% - Accent5 4 4 2 2 8" xfId="42249"/>
    <cellStyle name="40% - Accent5 4 4 2 2 9" xfId="42250"/>
    <cellStyle name="40% - Accent5 4 4 2 3" xfId="42251"/>
    <cellStyle name="40% - Accent5 4 4 2 3 2" xfId="42252"/>
    <cellStyle name="40% - Accent5 4 4 2 3 2 2" xfId="42253"/>
    <cellStyle name="40% - Accent5 4 4 2 3 2 3" xfId="42254"/>
    <cellStyle name="40% - Accent5 4 4 2 3 3" xfId="42255"/>
    <cellStyle name="40% - Accent5 4 4 2 3 3 2" xfId="42256"/>
    <cellStyle name="40% - Accent5 4 4 2 3 3 3" xfId="42257"/>
    <cellStyle name="40% - Accent5 4 4 2 3 4" xfId="42258"/>
    <cellStyle name="40% - Accent5 4 4 2 3 4 2" xfId="42259"/>
    <cellStyle name="40% - Accent5 4 4 2 3 5" xfId="42260"/>
    <cellStyle name="40% - Accent5 4 4 2 3 6" xfId="42261"/>
    <cellStyle name="40% - Accent5 4 4 2 4" xfId="42262"/>
    <cellStyle name="40% - Accent5 4 4 2 4 2" xfId="42263"/>
    <cellStyle name="40% - Accent5 4 4 2 4 2 2" xfId="42264"/>
    <cellStyle name="40% - Accent5 4 4 2 4 2 3" xfId="42265"/>
    <cellStyle name="40% - Accent5 4 4 2 4 3" xfId="42266"/>
    <cellStyle name="40% - Accent5 4 4 2 4 3 2" xfId="42267"/>
    <cellStyle name="40% - Accent5 4 4 2 4 3 3" xfId="42268"/>
    <cellStyle name="40% - Accent5 4 4 2 4 4" xfId="42269"/>
    <cellStyle name="40% - Accent5 4 4 2 4 4 2" xfId="42270"/>
    <cellStyle name="40% - Accent5 4 4 2 4 5" xfId="42271"/>
    <cellStyle name="40% - Accent5 4 4 2 4 6" xfId="42272"/>
    <cellStyle name="40% - Accent5 4 4 2 5" xfId="42273"/>
    <cellStyle name="40% - Accent5 4 4 2 5 2" xfId="42274"/>
    <cellStyle name="40% - Accent5 4 4 2 5 2 2" xfId="42275"/>
    <cellStyle name="40% - Accent5 4 4 2 5 2 3" xfId="42276"/>
    <cellStyle name="40% - Accent5 4 4 2 5 3" xfId="42277"/>
    <cellStyle name="40% - Accent5 4 4 2 5 3 2" xfId="42278"/>
    <cellStyle name="40% - Accent5 4 4 2 5 4" xfId="42279"/>
    <cellStyle name="40% - Accent5 4 4 2 5 5" xfId="42280"/>
    <cellStyle name="40% - Accent5 4 4 2 6" xfId="42281"/>
    <cellStyle name="40% - Accent5 4 4 2 6 2" xfId="42282"/>
    <cellStyle name="40% - Accent5 4 4 2 6 3" xfId="42283"/>
    <cellStyle name="40% - Accent5 4 4 2 7" xfId="42284"/>
    <cellStyle name="40% - Accent5 4 4 2 7 2" xfId="42285"/>
    <cellStyle name="40% - Accent5 4 4 2 7 3" xfId="42286"/>
    <cellStyle name="40% - Accent5 4 4 2 8" xfId="42287"/>
    <cellStyle name="40% - Accent5 4 4 2 8 2" xfId="42288"/>
    <cellStyle name="40% - Accent5 4 4 2 9" xfId="42289"/>
    <cellStyle name="40% - Accent5 4 4 2_SCH J-3" xfId="4792"/>
    <cellStyle name="40% - Accent5 4 4 3" xfId="4793"/>
    <cellStyle name="40% - Accent5 4 4 3 2" xfId="42290"/>
    <cellStyle name="40% - Accent5 4 4 3 2 2" xfId="42291"/>
    <cellStyle name="40% - Accent5 4 4 3 2 2 2" xfId="42292"/>
    <cellStyle name="40% - Accent5 4 4 3 2 2 3" xfId="42293"/>
    <cellStyle name="40% - Accent5 4 4 3 2 3" xfId="42294"/>
    <cellStyle name="40% - Accent5 4 4 3 2 3 2" xfId="42295"/>
    <cellStyle name="40% - Accent5 4 4 3 2 3 3" xfId="42296"/>
    <cellStyle name="40% - Accent5 4 4 3 2 4" xfId="42297"/>
    <cellStyle name="40% - Accent5 4 4 3 2 4 2" xfId="42298"/>
    <cellStyle name="40% - Accent5 4 4 3 2 5" xfId="42299"/>
    <cellStyle name="40% - Accent5 4 4 3 2 6" xfId="42300"/>
    <cellStyle name="40% - Accent5 4 4 3 3" xfId="42301"/>
    <cellStyle name="40% - Accent5 4 4 3 3 2" xfId="42302"/>
    <cellStyle name="40% - Accent5 4 4 3 3 2 2" xfId="42303"/>
    <cellStyle name="40% - Accent5 4 4 3 3 2 3" xfId="42304"/>
    <cellStyle name="40% - Accent5 4 4 3 3 3" xfId="42305"/>
    <cellStyle name="40% - Accent5 4 4 3 3 3 2" xfId="42306"/>
    <cellStyle name="40% - Accent5 4 4 3 3 3 3" xfId="42307"/>
    <cellStyle name="40% - Accent5 4 4 3 3 4" xfId="42308"/>
    <cellStyle name="40% - Accent5 4 4 3 3 4 2" xfId="42309"/>
    <cellStyle name="40% - Accent5 4 4 3 3 5" xfId="42310"/>
    <cellStyle name="40% - Accent5 4 4 3 3 6" xfId="42311"/>
    <cellStyle name="40% - Accent5 4 4 3 4" xfId="42312"/>
    <cellStyle name="40% - Accent5 4 4 3 4 2" xfId="42313"/>
    <cellStyle name="40% - Accent5 4 4 3 4 2 2" xfId="42314"/>
    <cellStyle name="40% - Accent5 4 4 3 4 2 3" xfId="42315"/>
    <cellStyle name="40% - Accent5 4 4 3 4 3" xfId="42316"/>
    <cellStyle name="40% - Accent5 4 4 3 4 3 2" xfId="42317"/>
    <cellStyle name="40% - Accent5 4 4 3 4 4" xfId="42318"/>
    <cellStyle name="40% - Accent5 4 4 3 4 5" xfId="42319"/>
    <cellStyle name="40% - Accent5 4 4 3 5" xfId="42320"/>
    <cellStyle name="40% - Accent5 4 4 3 5 2" xfId="42321"/>
    <cellStyle name="40% - Accent5 4 4 3 5 3" xfId="42322"/>
    <cellStyle name="40% - Accent5 4 4 3 6" xfId="42323"/>
    <cellStyle name="40% - Accent5 4 4 3 6 2" xfId="42324"/>
    <cellStyle name="40% - Accent5 4 4 3 6 3" xfId="42325"/>
    <cellStyle name="40% - Accent5 4 4 3 7" xfId="42326"/>
    <cellStyle name="40% - Accent5 4 4 3 7 2" xfId="42327"/>
    <cellStyle name="40% - Accent5 4 4 3 8" xfId="42328"/>
    <cellStyle name="40% - Accent5 4 4 3 9" xfId="42329"/>
    <cellStyle name="40% - Accent5 4 4 4" xfId="42330"/>
    <cellStyle name="40% - Accent5 4 4 4 2" xfId="42331"/>
    <cellStyle name="40% - Accent5 4 4 4 2 2" xfId="42332"/>
    <cellStyle name="40% - Accent5 4 4 4 2 2 2" xfId="42333"/>
    <cellStyle name="40% - Accent5 4 4 4 2 2 3" xfId="42334"/>
    <cellStyle name="40% - Accent5 4 4 4 2 3" xfId="42335"/>
    <cellStyle name="40% - Accent5 4 4 4 2 3 2" xfId="42336"/>
    <cellStyle name="40% - Accent5 4 4 4 2 3 3" xfId="42337"/>
    <cellStyle name="40% - Accent5 4 4 4 2 4" xfId="42338"/>
    <cellStyle name="40% - Accent5 4 4 4 2 4 2" xfId="42339"/>
    <cellStyle name="40% - Accent5 4 4 4 2 5" xfId="42340"/>
    <cellStyle name="40% - Accent5 4 4 4 2 6" xfId="42341"/>
    <cellStyle name="40% - Accent5 4 4 4 3" xfId="42342"/>
    <cellStyle name="40% - Accent5 4 4 4 3 2" xfId="42343"/>
    <cellStyle name="40% - Accent5 4 4 4 3 2 2" xfId="42344"/>
    <cellStyle name="40% - Accent5 4 4 4 3 2 3" xfId="42345"/>
    <cellStyle name="40% - Accent5 4 4 4 3 3" xfId="42346"/>
    <cellStyle name="40% - Accent5 4 4 4 3 3 2" xfId="42347"/>
    <cellStyle name="40% - Accent5 4 4 4 3 3 3" xfId="42348"/>
    <cellStyle name="40% - Accent5 4 4 4 3 4" xfId="42349"/>
    <cellStyle name="40% - Accent5 4 4 4 3 4 2" xfId="42350"/>
    <cellStyle name="40% - Accent5 4 4 4 3 5" xfId="42351"/>
    <cellStyle name="40% - Accent5 4 4 4 3 6" xfId="42352"/>
    <cellStyle name="40% - Accent5 4 4 4 4" xfId="42353"/>
    <cellStyle name="40% - Accent5 4 4 4 4 2" xfId="42354"/>
    <cellStyle name="40% - Accent5 4 4 4 4 2 2" xfId="42355"/>
    <cellStyle name="40% - Accent5 4 4 4 4 2 3" xfId="42356"/>
    <cellStyle name="40% - Accent5 4 4 4 4 3" xfId="42357"/>
    <cellStyle name="40% - Accent5 4 4 4 4 3 2" xfId="42358"/>
    <cellStyle name="40% - Accent5 4 4 4 4 4" xfId="42359"/>
    <cellStyle name="40% - Accent5 4 4 4 4 5" xfId="42360"/>
    <cellStyle name="40% - Accent5 4 4 4 5" xfId="42361"/>
    <cellStyle name="40% - Accent5 4 4 4 5 2" xfId="42362"/>
    <cellStyle name="40% - Accent5 4 4 4 5 3" xfId="42363"/>
    <cellStyle name="40% - Accent5 4 4 4 6" xfId="42364"/>
    <cellStyle name="40% - Accent5 4 4 4 6 2" xfId="42365"/>
    <cellStyle name="40% - Accent5 4 4 4 6 3" xfId="42366"/>
    <cellStyle name="40% - Accent5 4 4 4 7" xfId="42367"/>
    <cellStyle name="40% - Accent5 4 4 4 7 2" xfId="42368"/>
    <cellStyle name="40% - Accent5 4 4 4 8" xfId="42369"/>
    <cellStyle name="40% - Accent5 4 4 4 9" xfId="42370"/>
    <cellStyle name="40% - Accent5 4 4 5" xfId="42371"/>
    <cellStyle name="40% - Accent5 4 4 5 2" xfId="42372"/>
    <cellStyle name="40% - Accent5 4 4 5 2 2" xfId="42373"/>
    <cellStyle name="40% - Accent5 4 4 5 2 3" xfId="42374"/>
    <cellStyle name="40% - Accent5 4 4 5 3" xfId="42375"/>
    <cellStyle name="40% - Accent5 4 4 5 3 2" xfId="42376"/>
    <cellStyle name="40% - Accent5 4 4 5 3 3" xfId="42377"/>
    <cellStyle name="40% - Accent5 4 4 5 4" xfId="42378"/>
    <cellStyle name="40% - Accent5 4 4 5 4 2" xfId="42379"/>
    <cellStyle name="40% - Accent5 4 4 5 5" xfId="42380"/>
    <cellStyle name="40% - Accent5 4 4 5 6" xfId="42381"/>
    <cellStyle name="40% - Accent5 4 4 6" xfId="42382"/>
    <cellStyle name="40% - Accent5 4 4 6 2" xfId="42383"/>
    <cellStyle name="40% - Accent5 4 4 6 2 2" xfId="42384"/>
    <cellStyle name="40% - Accent5 4 4 6 2 3" xfId="42385"/>
    <cellStyle name="40% - Accent5 4 4 6 3" xfId="42386"/>
    <cellStyle name="40% - Accent5 4 4 6 3 2" xfId="42387"/>
    <cellStyle name="40% - Accent5 4 4 6 3 3" xfId="42388"/>
    <cellStyle name="40% - Accent5 4 4 6 4" xfId="42389"/>
    <cellStyle name="40% - Accent5 4 4 6 4 2" xfId="42390"/>
    <cellStyle name="40% - Accent5 4 4 6 5" xfId="42391"/>
    <cellStyle name="40% - Accent5 4 4 6 6" xfId="42392"/>
    <cellStyle name="40% - Accent5 4 4 7" xfId="42393"/>
    <cellStyle name="40% - Accent5 4 4 7 2" xfId="42394"/>
    <cellStyle name="40% - Accent5 4 4 7 2 2" xfId="42395"/>
    <cellStyle name="40% - Accent5 4 4 7 2 3" xfId="42396"/>
    <cellStyle name="40% - Accent5 4 4 7 3" xfId="42397"/>
    <cellStyle name="40% - Accent5 4 4 7 3 2" xfId="42398"/>
    <cellStyle name="40% - Accent5 4 4 7 4" xfId="42399"/>
    <cellStyle name="40% - Accent5 4 4 7 5" xfId="42400"/>
    <cellStyle name="40% - Accent5 4 4 8" xfId="42401"/>
    <cellStyle name="40% - Accent5 4 4 8 2" xfId="42402"/>
    <cellStyle name="40% - Accent5 4 4 8 3" xfId="42403"/>
    <cellStyle name="40% - Accent5 4 4 9" xfId="42404"/>
    <cellStyle name="40% - Accent5 4 4 9 2" xfId="42405"/>
    <cellStyle name="40% - Accent5 4 4 9 3" xfId="42406"/>
    <cellStyle name="40% - Accent5 4 4_SCH J-3" xfId="4794"/>
    <cellStyle name="40% - Accent5 4 5" xfId="4795"/>
    <cellStyle name="40% - Accent5 4 5 10" xfId="42407"/>
    <cellStyle name="40% - Accent5 4 5 2" xfId="4796"/>
    <cellStyle name="40% - Accent5 4 5 2 2" xfId="42408"/>
    <cellStyle name="40% - Accent5 4 5 2 2 2" xfId="42409"/>
    <cellStyle name="40% - Accent5 4 5 2 2 2 2" xfId="42410"/>
    <cellStyle name="40% - Accent5 4 5 2 2 2 3" xfId="42411"/>
    <cellStyle name="40% - Accent5 4 5 2 2 3" xfId="42412"/>
    <cellStyle name="40% - Accent5 4 5 2 2 3 2" xfId="42413"/>
    <cellStyle name="40% - Accent5 4 5 2 2 3 3" xfId="42414"/>
    <cellStyle name="40% - Accent5 4 5 2 2 4" xfId="42415"/>
    <cellStyle name="40% - Accent5 4 5 2 2 4 2" xfId="42416"/>
    <cellStyle name="40% - Accent5 4 5 2 2 5" xfId="42417"/>
    <cellStyle name="40% - Accent5 4 5 2 2 6" xfId="42418"/>
    <cellStyle name="40% - Accent5 4 5 2 3" xfId="42419"/>
    <cellStyle name="40% - Accent5 4 5 2 3 2" xfId="42420"/>
    <cellStyle name="40% - Accent5 4 5 2 3 2 2" xfId="42421"/>
    <cellStyle name="40% - Accent5 4 5 2 3 2 3" xfId="42422"/>
    <cellStyle name="40% - Accent5 4 5 2 3 3" xfId="42423"/>
    <cellStyle name="40% - Accent5 4 5 2 3 3 2" xfId="42424"/>
    <cellStyle name="40% - Accent5 4 5 2 3 3 3" xfId="42425"/>
    <cellStyle name="40% - Accent5 4 5 2 3 4" xfId="42426"/>
    <cellStyle name="40% - Accent5 4 5 2 3 4 2" xfId="42427"/>
    <cellStyle name="40% - Accent5 4 5 2 3 5" xfId="42428"/>
    <cellStyle name="40% - Accent5 4 5 2 3 6" xfId="42429"/>
    <cellStyle name="40% - Accent5 4 5 2 4" xfId="42430"/>
    <cellStyle name="40% - Accent5 4 5 2 4 2" xfId="42431"/>
    <cellStyle name="40% - Accent5 4 5 2 4 2 2" xfId="42432"/>
    <cellStyle name="40% - Accent5 4 5 2 4 2 3" xfId="42433"/>
    <cellStyle name="40% - Accent5 4 5 2 4 3" xfId="42434"/>
    <cellStyle name="40% - Accent5 4 5 2 4 3 2" xfId="42435"/>
    <cellStyle name="40% - Accent5 4 5 2 4 4" xfId="42436"/>
    <cellStyle name="40% - Accent5 4 5 2 4 5" xfId="42437"/>
    <cellStyle name="40% - Accent5 4 5 2 5" xfId="42438"/>
    <cellStyle name="40% - Accent5 4 5 2 5 2" xfId="42439"/>
    <cellStyle name="40% - Accent5 4 5 2 5 3" xfId="42440"/>
    <cellStyle name="40% - Accent5 4 5 2 6" xfId="42441"/>
    <cellStyle name="40% - Accent5 4 5 2 6 2" xfId="42442"/>
    <cellStyle name="40% - Accent5 4 5 2 6 3" xfId="42443"/>
    <cellStyle name="40% - Accent5 4 5 2 7" xfId="42444"/>
    <cellStyle name="40% - Accent5 4 5 2 7 2" xfId="42445"/>
    <cellStyle name="40% - Accent5 4 5 2 8" xfId="42446"/>
    <cellStyle name="40% - Accent5 4 5 2 9" xfId="42447"/>
    <cellStyle name="40% - Accent5 4 5 3" xfId="42448"/>
    <cellStyle name="40% - Accent5 4 5 3 2" xfId="42449"/>
    <cellStyle name="40% - Accent5 4 5 3 2 2" xfId="42450"/>
    <cellStyle name="40% - Accent5 4 5 3 2 3" xfId="42451"/>
    <cellStyle name="40% - Accent5 4 5 3 3" xfId="42452"/>
    <cellStyle name="40% - Accent5 4 5 3 3 2" xfId="42453"/>
    <cellStyle name="40% - Accent5 4 5 3 3 3" xfId="42454"/>
    <cellStyle name="40% - Accent5 4 5 3 4" xfId="42455"/>
    <cellStyle name="40% - Accent5 4 5 3 4 2" xfId="42456"/>
    <cellStyle name="40% - Accent5 4 5 3 5" xfId="42457"/>
    <cellStyle name="40% - Accent5 4 5 3 6" xfId="42458"/>
    <cellStyle name="40% - Accent5 4 5 4" xfId="42459"/>
    <cellStyle name="40% - Accent5 4 5 4 2" xfId="42460"/>
    <cellStyle name="40% - Accent5 4 5 4 2 2" xfId="42461"/>
    <cellStyle name="40% - Accent5 4 5 4 2 3" xfId="42462"/>
    <cellStyle name="40% - Accent5 4 5 4 3" xfId="42463"/>
    <cellStyle name="40% - Accent5 4 5 4 3 2" xfId="42464"/>
    <cellStyle name="40% - Accent5 4 5 4 3 3" xfId="42465"/>
    <cellStyle name="40% - Accent5 4 5 4 4" xfId="42466"/>
    <cellStyle name="40% - Accent5 4 5 4 4 2" xfId="42467"/>
    <cellStyle name="40% - Accent5 4 5 4 5" xfId="42468"/>
    <cellStyle name="40% - Accent5 4 5 4 6" xfId="42469"/>
    <cellStyle name="40% - Accent5 4 5 5" xfId="42470"/>
    <cellStyle name="40% - Accent5 4 5 5 2" xfId="42471"/>
    <cellStyle name="40% - Accent5 4 5 5 2 2" xfId="42472"/>
    <cellStyle name="40% - Accent5 4 5 5 2 3" xfId="42473"/>
    <cellStyle name="40% - Accent5 4 5 5 3" xfId="42474"/>
    <cellStyle name="40% - Accent5 4 5 5 3 2" xfId="42475"/>
    <cellStyle name="40% - Accent5 4 5 5 4" xfId="42476"/>
    <cellStyle name="40% - Accent5 4 5 5 5" xfId="42477"/>
    <cellStyle name="40% - Accent5 4 5 6" xfId="42478"/>
    <cellStyle name="40% - Accent5 4 5 6 2" xfId="42479"/>
    <cellStyle name="40% - Accent5 4 5 6 3" xfId="42480"/>
    <cellStyle name="40% - Accent5 4 5 7" xfId="42481"/>
    <cellStyle name="40% - Accent5 4 5 7 2" xfId="42482"/>
    <cellStyle name="40% - Accent5 4 5 7 3" xfId="42483"/>
    <cellStyle name="40% - Accent5 4 5 8" xfId="42484"/>
    <cellStyle name="40% - Accent5 4 5 8 2" xfId="42485"/>
    <cellStyle name="40% - Accent5 4 5 9" xfId="42486"/>
    <cellStyle name="40% - Accent5 4 5_SCH J-3" xfId="4797"/>
    <cellStyle name="40% - Accent5 4 6" xfId="4798"/>
    <cellStyle name="40% - Accent5 4 6 2" xfId="42487"/>
    <cellStyle name="40% - Accent5 4 6 2 2" xfId="42488"/>
    <cellStyle name="40% - Accent5 4 6 2 2 2" xfId="42489"/>
    <cellStyle name="40% - Accent5 4 6 2 2 3" xfId="42490"/>
    <cellStyle name="40% - Accent5 4 6 2 3" xfId="42491"/>
    <cellStyle name="40% - Accent5 4 6 2 3 2" xfId="42492"/>
    <cellStyle name="40% - Accent5 4 6 2 3 3" xfId="42493"/>
    <cellStyle name="40% - Accent5 4 6 2 4" xfId="42494"/>
    <cellStyle name="40% - Accent5 4 6 2 4 2" xfId="42495"/>
    <cellStyle name="40% - Accent5 4 6 2 5" xfId="42496"/>
    <cellStyle name="40% - Accent5 4 6 2 6" xfId="42497"/>
    <cellStyle name="40% - Accent5 4 6 3" xfId="42498"/>
    <cellStyle name="40% - Accent5 4 6 3 2" xfId="42499"/>
    <cellStyle name="40% - Accent5 4 6 3 2 2" xfId="42500"/>
    <cellStyle name="40% - Accent5 4 6 3 2 3" xfId="42501"/>
    <cellStyle name="40% - Accent5 4 6 3 3" xfId="42502"/>
    <cellStyle name="40% - Accent5 4 6 3 3 2" xfId="42503"/>
    <cellStyle name="40% - Accent5 4 6 3 3 3" xfId="42504"/>
    <cellStyle name="40% - Accent5 4 6 3 4" xfId="42505"/>
    <cellStyle name="40% - Accent5 4 6 3 4 2" xfId="42506"/>
    <cellStyle name="40% - Accent5 4 6 3 5" xfId="42507"/>
    <cellStyle name="40% - Accent5 4 6 3 6" xfId="42508"/>
    <cellStyle name="40% - Accent5 4 6 4" xfId="42509"/>
    <cellStyle name="40% - Accent5 4 6 4 2" xfId="42510"/>
    <cellStyle name="40% - Accent5 4 6 4 2 2" xfId="42511"/>
    <cellStyle name="40% - Accent5 4 6 4 2 3" xfId="42512"/>
    <cellStyle name="40% - Accent5 4 6 4 3" xfId="42513"/>
    <cellStyle name="40% - Accent5 4 6 4 3 2" xfId="42514"/>
    <cellStyle name="40% - Accent5 4 6 4 4" xfId="42515"/>
    <cellStyle name="40% - Accent5 4 6 4 5" xfId="42516"/>
    <cellStyle name="40% - Accent5 4 6 5" xfId="42517"/>
    <cellStyle name="40% - Accent5 4 6 5 2" xfId="42518"/>
    <cellStyle name="40% - Accent5 4 6 5 3" xfId="42519"/>
    <cellStyle name="40% - Accent5 4 6 6" xfId="42520"/>
    <cellStyle name="40% - Accent5 4 6 6 2" xfId="42521"/>
    <cellStyle name="40% - Accent5 4 6 6 3" xfId="42522"/>
    <cellStyle name="40% - Accent5 4 6 7" xfId="42523"/>
    <cellStyle name="40% - Accent5 4 6 7 2" xfId="42524"/>
    <cellStyle name="40% - Accent5 4 6 8" xfId="42525"/>
    <cellStyle name="40% - Accent5 4 6 9" xfId="42526"/>
    <cellStyle name="40% - Accent5 4 7" xfId="4799"/>
    <cellStyle name="40% - Accent5 4 7 2" xfId="42527"/>
    <cellStyle name="40% - Accent5 4 7 2 2" xfId="42528"/>
    <cellStyle name="40% - Accent5 4 7 2 2 2" xfId="42529"/>
    <cellStyle name="40% - Accent5 4 7 2 2 3" xfId="42530"/>
    <cellStyle name="40% - Accent5 4 7 2 3" xfId="42531"/>
    <cellStyle name="40% - Accent5 4 7 2 3 2" xfId="42532"/>
    <cellStyle name="40% - Accent5 4 7 2 3 3" xfId="42533"/>
    <cellStyle name="40% - Accent5 4 7 2 4" xfId="42534"/>
    <cellStyle name="40% - Accent5 4 7 2 4 2" xfId="42535"/>
    <cellStyle name="40% - Accent5 4 7 2 5" xfId="42536"/>
    <cellStyle name="40% - Accent5 4 7 2 6" xfId="42537"/>
    <cellStyle name="40% - Accent5 4 7 3" xfId="42538"/>
    <cellStyle name="40% - Accent5 4 7 3 2" xfId="42539"/>
    <cellStyle name="40% - Accent5 4 7 3 2 2" xfId="42540"/>
    <cellStyle name="40% - Accent5 4 7 3 2 3" xfId="42541"/>
    <cellStyle name="40% - Accent5 4 7 3 3" xfId="42542"/>
    <cellStyle name="40% - Accent5 4 7 3 3 2" xfId="42543"/>
    <cellStyle name="40% - Accent5 4 7 3 3 3" xfId="42544"/>
    <cellStyle name="40% - Accent5 4 7 3 4" xfId="42545"/>
    <cellStyle name="40% - Accent5 4 7 3 4 2" xfId="42546"/>
    <cellStyle name="40% - Accent5 4 7 3 5" xfId="42547"/>
    <cellStyle name="40% - Accent5 4 7 3 6" xfId="42548"/>
    <cellStyle name="40% - Accent5 4 7 4" xfId="42549"/>
    <cellStyle name="40% - Accent5 4 7 4 2" xfId="42550"/>
    <cellStyle name="40% - Accent5 4 7 4 2 2" xfId="42551"/>
    <cellStyle name="40% - Accent5 4 7 4 2 3" xfId="42552"/>
    <cellStyle name="40% - Accent5 4 7 4 3" xfId="42553"/>
    <cellStyle name="40% - Accent5 4 7 4 3 2" xfId="42554"/>
    <cellStyle name="40% - Accent5 4 7 4 4" xfId="42555"/>
    <cellStyle name="40% - Accent5 4 7 4 5" xfId="42556"/>
    <cellStyle name="40% - Accent5 4 7 5" xfId="42557"/>
    <cellStyle name="40% - Accent5 4 7 5 2" xfId="42558"/>
    <cellStyle name="40% - Accent5 4 7 5 3" xfId="42559"/>
    <cellStyle name="40% - Accent5 4 7 6" xfId="42560"/>
    <cellStyle name="40% - Accent5 4 7 6 2" xfId="42561"/>
    <cellStyle name="40% - Accent5 4 7 6 3" xfId="42562"/>
    <cellStyle name="40% - Accent5 4 7 7" xfId="42563"/>
    <cellStyle name="40% - Accent5 4 7 7 2" xfId="42564"/>
    <cellStyle name="40% - Accent5 4 7 8" xfId="42565"/>
    <cellStyle name="40% - Accent5 4 7 9" xfId="42566"/>
    <cellStyle name="40% - Accent5 4 8" xfId="42567"/>
    <cellStyle name="40% - Accent5 4 8 2" xfId="42568"/>
    <cellStyle name="40% - Accent5 4 8 2 2" xfId="42569"/>
    <cellStyle name="40% - Accent5 4 8 2 3" xfId="42570"/>
    <cellStyle name="40% - Accent5 4 8 3" xfId="42571"/>
    <cellStyle name="40% - Accent5 4 8 3 2" xfId="42572"/>
    <cellStyle name="40% - Accent5 4 8 3 3" xfId="42573"/>
    <cellStyle name="40% - Accent5 4 8 4" xfId="42574"/>
    <cellStyle name="40% - Accent5 4 8 4 2" xfId="42575"/>
    <cellStyle name="40% - Accent5 4 8 5" xfId="42576"/>
    <cellStyle name="40% - Accent5 4 8 6" xfId="42577"/>
    <cellStyle name="40% - Accent5 4 9" xfId="42578"/>
    <cellStyle name="40% - Accent5 4 9 2" xfId="42579"/>
    <cellStyle name="40% - Accent5 4 9 2 2" xfId="42580"/>
    <cellStyle name="40% - Accent5 4 9 2 3" xfId="42581"/>
    <cellStyle name="40% - Accent5 4 9 3" xfId="42582"/>
    <cellStyle name="40% - Accent5 4 9 3 2" xfId="42583"/>
    <cellStyle name="40% - Accent5 4 9 3 3" xfId="42584"/>
    <cellStyle name="40% - Accent5 4 9 4" xfId="42585"/>
    <cellStyle name="40% - Accent5 4 9 4 2" xfId="42586"/>
    <cellStyle name="40% - Accent5 4 9 5" xfId="42587"/>
    <cellStyle name="40% - Accent5 4 9 6" xfId="42588"/>
    <cellStyle name="40% - Accent5 4_SCH J-3" xfId="4800"/>
    <cellStyle name="40% - Accent5 5" xfId="4801"/>
    <cellStyle name="40% - Accent5 5 2" xfId="4802"/>
    <cellStyle name="40% - Accent5 5 2 2" xfId="4803"/>
    <cellStyle name="40% - Accent5 5 2 2 2" xfId="4804"/>
    <cellStyle name="40% - Accent5 5 2 2 2 2" xfId="4805"/>
    <cellStyle name="40% - Accent5 5 2 2 2_SCH J-3" xfId="4806"/>
    <cellStyle name="40% - Accent5 5 2 2 3" xfId="4807"/>
    <cellStyle name="40% - Accent5 5 2 2_SCH J-3" xfId="4808"/>
    <cellStyle name="40% - Accent5 5 2 3" xfId="4809"/>
    <cellStyle name="40% - Accent5 5 2 3 2" xfId="4810"/>
    <cellStyle name="40% - Accent5 5 2 3_SCH J-3" xfId="4811"/>
    <cellStyle name="40% - Accent5 5 2 4" xfId="4812"/>
    <cellStyle name="40% - Accent5 5 2 5" xfId="4813"/>
    <cellStyle name="40% - Accent5 5 2_SCH J-3" xfId="4814"/>
    <cellStyle name="40% - Accent5 5 3" xfId="4815"/>
    <cellStyle name="40% - Accent5 5 3 2" xfId="4816"/>
    <cellStyle name="40% - Accent5 5 3 2 2" xfId="4817"/>
    <cellStyle name="40% - Accent5 5 3 2_SCH J-3" xfId="4818"/>
    <cellStyle name="40% - Accent5 5 3 3" xfId="4819"/>
    <cellStyle name="40% - Accent5 5 3_SCH J-3" xfId="4820"/>
    <cellStyle name="40% - Accent5 5 4" xfId="4821"/>
    <cellStyle name="40% - Accent5 5 4 2" xfId="4822"/>
    <cellStyle name="40% - Accent5 5 4_SCH J-3" xfId="4823"/>
    <cellStyle name="40% - Accent5 5 5" xfId="4824"/>
    <cellStyle name="40% - Accent5 5 6" xfId="4825"/>
    <cellStyle name="40% - Accent5 5_SCH J-3" xfId="4826"/>
    <cellStyle name="40% - Accent5 6" xfId="4827"/>
    <cellStyle name="40% - Accent5 6 2" xfId="4828"/>
    <cellStyle name="40% - Accent5 6 2 2" xfId="4829"/>
    <cellStyle name="40% - Accent5 6 2 2 2" xfId="4830"/>
    <cellStyle name="40% - Accent5 6 2 2_SCH J-3" xfId="4831"/>
    <cellStyle name="40% - Accent5 6 2 3" xfId="4832"/>
    <cellStyle name="40% - Accent5 6 2 4" xfId="4833"/>
    <cellStyle name="40% - Accent5 6 2 5" xfId="4834"/>
    <cellStyle name="40% - Accent5 6 2_SCH J-3" xfId="4835"/>
    <cellStyle name="40% - Accent5 6 3" xfId="4836"/>
    <cellStyle name="40% - Accent5 6 3 2" xfId="4837"/>
    <cellStyle name="40% - Accent5 6 3_SCH J-3" xfId="4838"/>
    <cellStyle name="40% - Accent5 6 4" xfId="4839"/>
    <cellStyle name="40% - Accent5 6 5" xfId="4840"/>
    <cellStyle name="40% - Accent5 6_SCH J-3" xfId="4841"/>
    <cellStyle name="40% - Accent5 7" xfId="4842"/>
    <cellStyle name="40% - Accent5 7 2" xfId="4843"/>
    <cellStyle name="40% - Accent5 7 2 2" xfId="4844"/>
    <cellStyle name="40% - Accent5 7 2 2 2" xfId="4845"/>
    <cellStyle name="40% - Accent5 7 2 2_SCH J-3" xfId="4846"/>
    <cellStyle name="40% - Accent5 7 2 3" xfId="4847"/>
    <cellStyle name="40% - Accent5 7 2_SCH J-3" xfId="4848"/>
    <cellStyle name="40% - Accent5 7 3" xfId="4849"/>
    <cellStyle name="40% - Accent5 7 3 2" xfId="4850"/>
    <cellStyle name="40% - Accent5 7 3_SCH J-3" xfId="4851"/>
    <cellStyle name="40% - Accent5 7 4" xfId="4852"/>
    <cellStyle name="40% - Accent5 7 5" xfId="4853"/>
    <cellStyle name="40% - Accent5 7_SCH J-3" xfId="4854"/>
    <cellStyle name="40% - Accent5 8" xfId="4855"/>
    <cellStyle name="40% - Accent5 8 2" xfId="4856"/>
    <cellStyle name="40% - Accent5 8 2 2" xfId="4857"/>
    <cellStyle name="40% - Accent5 8 2 2 2" xfId="4858"/>
    <cellStyle name="40% - Accent5 8 2 2_SCH J-3" xfId="4859"/>
    <cellStyle name="40% - Accent5 8 2 3" xfId="4860"/>
    <cellStyle name="40% - Accent5 8 2_SCH J-3" xfId="4861"/>
    <cellStyle name="40% - Accent5 8 3" xfId="4862"/>
    <cellStyle name="40% - Accent5 8 3 2" xfId="4863"/>
    <cellStyle name="40% - Accent5 8 3_SCH J-3" xfId="4864"/>
    <cellStyle name="40% - Accent5 8 4" xfId="4865"/>
    <cellStyle name="40% - Accent5 8 5" xfId="4866"/>
    <cellStyle name="40% - Accent5 8_SCH J-3" xfId="4867"/>
    <cellStyle name="40% - Accent5 9" xfId="4868"/>
    <cellStyle name="40% - Accent5 9 2" xfId="4869"/>
    <cellStyle name="40% - Accent5 9 2 2" xfId="4870"/>
    <cellStyle name="40% - Accent5 9 2_SCH J-3" xfId="4871"/>
    <cellStyle name="40% - Accent5 9 3" xfId="4872"/>
    <cellStyle name="40% - Accent5 9 4" xfId="4873"/>
    <cellStyle name="40% - Accent5 9_SCH J-3" xfId="4874"/>
    <cellStyle name="40% - Accent6 10" xfId="4875"/>
    <cellStyle name="40% - Accent6 10 2" xfId="4876"/>
    <cellStyle name="40% - Accent6 10 2 2" xfId="4877"/>
    <cellStyle name="40% - Accent6 10 2_SCH J-3" xfId="4878"/>
    <cellStyle name="40% - Accent6 10 3" xfId="4879"/>
    <cellStyle name="40% - Accent6 10 4" xfId="4880"/>
    <cellStyle name="40% - Accent6 10_SCH J-3" xfId="4881"/>
    <cellStyle name="40% - Accent6 11" xfId="4882"/>
    <cellStyle name="40% - Accent6 11 2" xfId="4883"/>
    <cellStyle name="40% - Accent6 11 2 2" xfId="4884"/>
    <cellStyle name="40% - Accent6 11 2_SCH J-3" xfId="4885"/>
    <cellStyle name="40% - Accent6 11 3" xfId="4886"/>
    <cellStyle name="40% - Accent6 11 4" xfId="4887"/>
    <cellStyle name="40% - Accent6 11_SCH J-3" xfId="4888"/>
    <cellStyle name="40% - Accent6 12" xfId="4889"/>
    <cellStyle name="40% - Accent6 12 2" xfId="4890"/>
    <cellStyle name="40% - Accent6 12 3" xfId="4891"/>
    <cellStyle name="40% - Accent6 12_SCH J-3" xfId="4892"/>
    <cellStyle name="40% - Accent6 13" xfId="4893"/>
    <cellStyle name="40% - Accent6 13 2" xfId="4894"/>
    <cellStyle name="40% - Accent6 13_SCH J-3" xfId="4895"/>
    <cellStyle name="40% - Accent6 14" xfId="4896"/>
    <cellStyle name="40% - Accent6 15" xfId="4897"/>
    <cellStyle name="40% - Accent6 16" xfId="4898"/>
    <cellStyle name="40% - Accent6 17" xfId="4899"/>
    <cellStyle name="40% - Accent6 17 2" xfId="4900"/>
    <cellStyle name="40% - Accent6 18" xfId="4901"/>
    <cellStyle name="40% - Accent6 19" xfId="4902"/>
    <cellStyle name="40% - Accent6 2" xfId="4903"/>
    <cellStyle name="40% - Accent6 2 2" xfId="4904"/>
    <cellStyle name="40% - Accent6 2 2 2" xfId="4905"/>
    <cellStyle name="40% - Accent6 2 2 2 2" xfId="4906"/>
    <cellStyle name="40% - Accent6 2 2 2 2 2" xfId="4907"/>
    <cellStyle name="40% - Accent6 2 2 2 2 2 2" xfId="4908"/>
    <cellStyle name="40% - Accent6 2 2 2 2 2 2 2" xfId="4909"/>
    <cellStyle name="40% - Accent6 2 2 2 2 2 2_SCH J-3" xfId="4910"/>
    <cellStyle name="40% - Accent6 2 2 2 2 2 3" xfId="4911"/>
    <cellStyle name="40% - Accent6 2 2 2 2 2_SCH J-3" xfId="4912"/>
    <cellStyle name="40% - Accent6 2 2 2 2 3" xfId="4913"/>
    <cellStyle name="40% - Accent6 2 2 2 2 3 2" xfId="4914"/>
    <cellStyle name="40% - Accent6 2 2 2 2 3_SCH J-3" xfId="4915"/>
    <cellStyle name="40% - Accent6 2 2 2 2 4" xfId="4916"/>
    <cellStyle name="40% - Accent6 2 2 2 2 5" xfId="4917"/>
    <cellStyle name="40% - Accent6 2 2 2 2_SCH J-3" xfId="4918"/>
    <cellStyle name="40% - Accent6 2 2 2 3" xfId="4919"/>
    <cellStyle name="40% - Accent6 2 2 2 3 2" xfId="4920"/>
    <cellStyle name="40% - Accent6 2 2 2 3 2 2" xfId="4921"/>
    <cellStyle name="40% - Accent6 2 2 2 3 2_SCH J-3" xfId="4922"/>
    <cellStyle name="40% - Accent6 2 2 2 3 3" xfId="4923"/>
    <cellStyle name="40% - Accent6 2 2 2 3_SCH J-3" xfId="4924"/>
    <cellStyle name="40% - Accent6 2 2 2 4" xfId="4925"/>
    <cellStyle name="40% - Accent6 2 2 2 4 2" xfId="4926"/>
    <cellStyle name="40% - Accent6 2 2 2 4_SCH J-3" xfId="4927"/>
    <cellStyle name="40% - Accent6 2 2 2 5" xfId="4928"/>
    <cellStyle name="40% - Accent6 2 2 2 6" xfId="4929"/>
    <cellStyle name="40% - Accent6 2 2 2_SCH J-3" xfId="4930"/>
    <cellStyle name="40% - Accent6 2 2 3" xfId="4931"/>
    <cellStyle name="40% - Accent6 2 2 3 2" xfId="4932"/>
    <cellStyle name="40% - Accent6 2 2 3 2 2" xfId="4933"/>
    <cellStyle name="40% - Accent6 2 2 3 2 2 2" xfId="4934"/>
    <cellStyle name="40% - Accent6 2 2 3 2 2_SCH J-3" xfId="4935"/>
    <cellStyle name="40% - Accent6 2 2 3 2 3" xfId="4936"/>
    <cellStyle name="40% - Accent6 2 2 3 2_SCH J-3" xfId="4937"/>
    <cellStyle name="40% - Accent6 2 2 3 3" xfId="4938"/>
    <cellStyle name="40% - Accent6 2 2 3 3 2" xfId="4939"/>
    <cellStyle name="40% - Accent6 2 2 3 3_SCH J-3" xfId="4940"/>
    <cellStyle name="40% - Accent6 2 2 3 4" xfId="4941"/>
    <cellStyle name="40% - Accent6 2 2 3 5" xfId="4942"/>
    <cellStyle name="40% - Accent6 2 2 3_SCH J-3" xfId="4943"/>
    <cellStyle name="40% - Accent6 2 2 4" xfId="4944"/>
    <cellStyle name="40% - Accent6 2 2 4 2" xfId="4945"/>
    <cellStyle name="40% - Accent6 2 2 4 2 2" xfId="4946"/>
    <cellStyle name="40% - Accent6 2 2 4 2_SCH J-3" xfId="4947"/>
    <cellStyle name="40% - Accent6 2 2 4 3" xfId="4948"/>
    <cellStyle name="40% - Accent6 2 2 4_SCH J-3" xfId="4949"/>
    <cellStyle name="40% - Accent6 2 2 5" xfId="4950"/>
    <cellStyle name="40% - Accent6 2 2 5 2" xfId="4951"/>
    <cellStyle name="40% - Accent6 2 2 5_SCH J-3" xfId="4952"/>
    <cellStyle name="40% - Accent6 2 2 6" xfId="4953"/>
    <cellStyle name="40% - Accent6 2 2 7" xfId="4954"/>
    <cellStyle name="40% - Accent6 2 2_SCH J-3" xfId="4955"/>
    <cellStyle name="40% - Accent6 2 3" xfId="4956"/>
    <cellStyle name="40% - Accent6 2 3 2" xfId="4957"/>
    <cellStyle name="40% - Accent6 2 3 2 2" xfId="4958"/>
    <cellStyle name="40% - Accent6 2 3 2 2 2" xfId="4959"/>
    <cellStyle name="40% - Accent6 2 3 2 2 2 2" xfId="4960"/>
    <cellStyle name="40% - Accent6 2 3 2 2 2_SCH J-3" xfId="4961"/>
    <cellStyle name="40% - Accent6 2 3 2 2 3" xfId="4962"/>
    <cellStyle name="40% - Accent6 2 3 2 2_SCH J-3" xfId="4963"/>
    <cellStyle name="40% - Accent6 2 3 2 3" xfId="4964"/>
    <cellStyle name="40% - Accent6 2 3 2 3 2" xfId="4965"/>
    <cellStyle name="40% - Accent6 2 3 2 3_SCH J-3" xfId="4966"/>
    <cellStyle name="40% - Accent6 2 3 2 4" xfId="4967"/>
    <cellStyle name="40% - Accent6 2 3 2_SCH J-3" xfId="4968"/>
    <cellStyle name="40% - Accent6 2 3 3" xfId="4969"/>
    <cellStyle name="40% - Accent6 2 3 3 2" xfId="4970"/>
    <cellStyle name="40% - Accent6 2 3 3 2 2" xfId="4971"/>
    <cellStyle name="40% - Accent6 2 3 3 2_SCH J-3" xfId="4972"/>
    <cellStyle name="40% - Accent6 2 3 3 3" xfId="4973"/>
    <cellStyle name="40% - Accent6 2 3 3_SCH J-3" xfId="4974"/>
    <cellStyle name="40% - Accent6 2 3 4" xfId="4975"/>
    <cellStyle name="40% - Accent6 2 3 4 2" xfId="4976"/>
    <cellStyle name="40% - Accent6 2 3 4_SCH J-3" xfId="4977"/>
    <cellStyle name="40% - Accent6 2 3 5" xfId="4978"/>
    <cellStyle name="40% - Accent6 2 3 6" xfId="4979"/>
    <cellStyle name="40% - Accent6 2 3_SCH J-3" xfId="4980"/>
    <cellStyle name="40% - Accent6 2 4" xfId="4981"/>
    <cellStyle name="40% - Accent6 2 4 2" xfId="4982"/>
    <cellStyle name="40% - Accent6 2 4 2 2" xfId="4983"/>
    <cellStyle name="40% - Accent6 2 4 2 2 2" xfId="4984"/>
    <cellStyle name="40% - Accent6 2 4 2 2_SCH J-3" xfId="4985"/>
    <cellStyle name="40% - Accent6 2 4 2 3" xfId="4986"/>
    <cellStyle name="40% - Accent6 2 4 2_SCH J-3" xfId="4987"/>
    <cellStyle name="40% - Accent6 2 4 3" xfId="4988"/>
    <cellStyle name="40% - Accent6 2 4 3 2" xfId="4989"/>
    <cellStyle name="40% - Accent6 2 4 3_SCH J-3" xfId="4990"/>
    <cellStyle name="40% - Accent6 2 4 4" xfId="4991"/>
    <cellStyle name="40% - Accent6 2 4 5" xfId="4992"/>
    <cellStyle name="40% - Accent6 2 4_SCH J-3" xfId="4993"/>
    <cellStyle name="40% - Accent6 2 5" xfId="4994"/>
    <cellStyle name="40% - Accent6 2 5 2" xfId="4995"/>
    <cellStyle name="40% - Accent6 2 5 2 2" xfId="4996"/>
    <cellStyle name="40% - Accent6 2 5 2_SCH J-3" xfId="4997"/>
    <cellStyle name="40% - Accent6 2 5 3" xfId="4998"/>
    <cellStyle name="40% - Accent6 2 5 4" xfId="4999"/>
    <cellStyle name="40% - Accent6 2 5_SCH J-3" xfId="5000"/>
    <cellStyle name="40% - Accent6 2 6" xfId="5001"/>
    <cellStyle name="40% - Accent6 2 6 2" xfId="5002"/>
    <cellStyle name="40% - Accent6 2 6 3" xfId="5003"/>
    <cellStyle name="40% - Accent6 2 6_SCH J-3" xfId="5004"/>
    <cellStyle name="40% - Accent6 2 7" xfId="5005"/>
    <cellStyle name="40% - Accent6 2 8" xfId="5006"/>
    <cellStyle name="40% - Accent6 2 9" xfId="5007"/>
    <cellStyle name="40% - Accent6 20" xfId="5008"/>
    <cellStyle name="40% - Accent6 21" xfId="5009"/>
    <cellStyle name="40% - Accent6 3" xfId="5010"/>
    <cellStyle name="40% - Accent6 3 2" xfId="5011"/>
    <cellStyle name="40% - Accent6 3 2 2" xfId="5012"/>
    <cellStyle name="40% - Accent6 3 2 2 2" xfId="5013"/>
    <cellStyle name="40% - Accent6 3 2 2 2 2" xfId="5014"/>
    <cellStyle name="40% - Accent6 3 2 2 2 2 2" xfId="5015"/>
    <cellStyle name="40% - Accent6 3 2 2 2 2 2 2" xfId="5016"/>
    <cellStyle name="40% - Accent6 3 2 2 2 2 2_SCH J-3" xfId="5017"/>
    <cellStyle name="40% - Accent6 3 2 2 2 2 3" xfId="5018"/>
    <cellStyle name="40% - Accent6 3 2 2 2 2_SCH J-3" xfId="5019"/>
    <cellStyle name="40% - Accent6 3 2 2 2 3" xfId="5020"/>
    <cellStyle name="40% - Accent6 3 2 2 2 3 2" xfId="5021"/>
    <cellStyle name="40% - Accent6 3 2 2 2 3_SCH J-3" xfId="5022"/>
    <cellStyle name="40% - Accent6 3 2 2 2 4" xfId="5023"/>
    <cellStyle name="40% - Accent6 3 2 2 2 5" xfId="5024"/>
    <cellStyle name="40% - Accent6 3 2 2 2_SCH J-3" xfId="5025"/>
    <cellStyle name="40% - Accent6 3 2 2 3" xfId="5026"/>
    <cellStyle name="40% - Accent6 3 2 2 3 2" xfId="5027"/>
    <cellStyle name="40% - Accent6 3 2 2 3 2 2" xfId="5028"/>
    <cellStyle name="40% - Accent6 3 2 2 3 2_SCH J-3" xfId="5029"/>
    <cellStyle name="40% - Accent6 3 2 2 3 3" xfId="5030"/>
    <cellStyle name="40% - Accent6 3 2 2 3_SCH J-3" xfId="5031"/>
    <cellStyle name="40% - Accent6 3 2 2 4" xfId="5032"/>
    <cellStyle name="40% - Accent6 3 2 2 4 2" xfId="5033"/>
    <cellStyle name="40% - Accent6 3 2 2 4_SCH J-3" xfId="5034"/>
    <cellStyle name="40% - Accent6 3 2 2 5" xfId="5035"/>
    <cellStyle name="40% - Accent6 3 2 2 6" xfId="5036"/>
    <cellStyle name="40% - Accent6 3 2 2_SCH J-3" xfId="5037"/>
    <cellStyle name="40% - Accent6 3 2 3" xfId="5038"/>
    <cellStyle name="40% - Accent6 3 2 3 2" xfId="5039"/>
    <cellStyle name="40% - Accent6 3 2 3 2 2" xfId="5040"/>
    <cellStyle name="40% - Accent6 3 2 3 2 2 2" xfId="5041"/>
    <cellStyle name="40% - Accent6 3 2 3 2 2_SCH J-3" xfId="5042"/>
    <cellStyle name="40% - Accent6 3 2 3 2 3" xfId="5043"/>
    <cellStyle name="40% - Accent6 3 2 3 2_SCH J-3" xfId="5044"/>
    <cellStyle name="40% - Accent6 3 2 3 3" xfId="5045"/>
    <cellStyle name="40% - Accent6 3 2 3 3 2" xfId="5046"/>
    <cellStyle name="40% - Accent6 3 2 3 3_SCH J-3" xfId="5047"/>
    <cellStyle name="40% - Accent6 3 2 3 4" xfId="5048"/>
    <cellStyle name="40% - Accent6 3 2 3 5" xfId="5049"/>
    <cellStyle name="40% - Accent6 3 2 3_SCH J-3" xfId="5050"/>
    <cellStyle name="40% - Accent6 3 2 4" xfId="5051"/>
    <cellStyle name="40% - Accent6 3 2 4 2" xfId="5052"/>
    <cellStyle name="40% - Accent6 3 2 4 2 2" xfId="5053"/>
    <cellStyle name="40% - Accent6 3 2 4 2_SCH J-3" xfId="5054"/>
    <cellStyle name="40% - Accent6 3 2 4 3" xfId="5055"/>
    <cellStyle name="40% - Accent6 3 2 4_SCH J-3" xfId="5056"/>
    <cellStyle name="40% - Accent6 3 2 5" xfId="5057"/>
    <cellStyle name="40% - Accent6 3 2 5 2" xfId="5058"/>
    <cellStyle name="40% - Accent6 3 2 5_SCH J-3" xfId="5059"/>
    <cellStyle name="40% - Accent6 3 2 6" xfId="5060"/>
    <cellStyle name="40% - Accent6 3 2 7" xfId="5061"/>
    <cellStyle name="40% - Accent6 3 2_SCH J-3" xfId="5062"/>
    <cellStyle name="40% - Accent6 3 3" xfId="5063"/>
    <cellStyle name="40% - Accent6 3 3 2" xfId="5064"/>
    <cellStyle name="40% - Accent6 3 3 2 2" xfId="5065"/>
    <cellStyle name="40% - Accent6 3 3 2 2 2" xfId="5066"/>
    <cellStyle name="40% - Accent6 3 3 2 2 2 2" xfId="5067"/>
    <cellStyle name="40% - Accent6 3 3 2 2 2_SCH J-3" xfId="5068"/>
    <cellStyle name="40% - Accent6 3 3 2 2 3" xfId="5069"/>
    <cellStyle name="40% - Accent6 3 3 2 2_SCH J-3" xfId="5070"/>
    <cellStyle name="40% - Accent6 3 3 2 3" xfId="5071"/>
    <cellStyle name="40% - Accent6 3 3 2 3 2" xfId="5072"/>
    <cellStyle name="40% - Accent6 3 3 2 3_SCH J-3" xfId="5073"/>
    <cellStyle name="40% - Accent6 3 3 2 4" xfId="5074"/>
    <cellStyle name="40% - Accent6 3 3 2 5" xfId="5075"/>
    <cellStyle name="40% - Accent6 3 3 2_SCH J-3" xfId="5076"/>
    <cellStyle name="40% - Accent6 3 3 3" xfId="5077"/>
    <cellStyle name="40% - Accent6 3 3 3 2" xfId="5078"/>
    <cellStyle name="40% - Accent6 3 3 3 2 2" xfId="5079"/>
    <cellStyle name="40% - Accent6 3 3 3 2_SCH J-3" xfId="5080"/>
    <cellStyle name="40% - Accent6 3 3 3 3" xfId="5081"/>
    <cellStyle name="40% - Accent6 3 3 3_SCH J-3" xfId="5082"/>
    <cellStyle name="40% - Accent6 3 3 4" xfId="5083"/>
    <cellStyle name="40% - Accent6 3 3 4 2" xfId="5084"/>
    <cellStyle name="40% - Accent6 3 3 4_SCH J-3" xfId="5085"/>
    <cellStyle name="40% - Accent6 3 3 5" xfId="5086"/>
    <cellStyle name="40% - Accent6 3 3 6" xfId="5087"/>
    <cellStyle name="40% - Accent6 3 3_SCH J-3" xfId="5088"/>
    <cellStyle name="40% - Accent6 3 4" xfId="5089"/>
    <cellStyle name="40% - Accent6 3 4 2" xfId="5090"/>
    <cellStyle name="40% - Accent6 3 4 2 2" xfId="5091"/>
    <cellStyle name="40% - Accent6 3 4 2 2 2" xfId="5092"/>
    <cellStyle name="40% - Accent6 3 4 2 2_SCH J-3" xfId="5093"/>
    <cellStyle name="40% - Accent6 3 4 2 3" xfId="5094"/>
    <cellStyle name="40% - Accent6 3 4 2_SCH J-3" xfId="5095"/>
    <cellStyle name="40% - Accent6 3 4 3" xfId="5096"/>
    <cellStyle name="40% - Accent6 3 4 3 2" xfId="5097"/>
    <cellStyle name="40% - Accent6 3 4 3_SCH J-3" xfId="5098"/>
    <cellStyle name="40% - Accent6 3 4 4" xfId="5099"/>
    <cellStyle name="40% - Accent6 3 4 5" xfId="5100"/>
    <cellStyle name="40% - Accent6 3 4_SCH J-3" xfId="5101"/>
    <cellStyle name="40% - Accent6 3 5" xfId="5102"/>
    <cellStyle name="40% - Accent6 3 5 2" xfId="5103"/>
    <cellStyle name="40% - Accent6 3 5 2 2" xfId="5104"/>
    <cellStyle name="40% - Accent6 3 5 2_SCH J-3" xfId="5105"/>
    <cellStyle name="40% - Accent6 3 5 3" xfId="5106"/>
    <cellStyle name="40% - Accent6 3 5_SCH J-3" xfId="5107"/>
    <cellStyle name="40% - Accent6 3 6" xfId="5108"/>
    <cellStyle name="40% - Accent6 3 6 2" xfId="5109"/>
    <cellStyle name="40% - Accent6 3 6_SCH J-3" xfId="5110"/>
    <cellStyle name="40% - Accent6 3 7" xfId="5111"/>
    <cellStyle name="40% - Accent6 3 8" xfId="5112"/>
    <cellStyle name="40% - Accent6 3 9" xfId="5113"/>
    <cellStyle name="40% - Accent6 3_SCH J-3" xfId="5114"/>
    <cellStyle name="40% - Accent6 4" xfId="5115"/>
    <cellStyle name="40% - Accent6 4 10" xfId="42589"/>
    <cellStyle name="40% - Accent6 4 10 2" xfId="42590"/>
    <cellStyle name="40% - Accent6 4 10 2 2" xfId="42591"/>
    <cellStyle name="40% - Accent6 4 10 2 3" xfId="42592"/>
    <cellStyle name="40% - Accent6 4 10 3" xfId="42593"/>
    <cellStyle name="40% - Accent6 4 10 3 2" xfId="42594"/>
    <cellStyle name="40% - Accent6 4 10 4" xfId="42595"/>
    <cellStyle name="40% - Accent6 4 10 5" xfId="42596"/>
    <cellStyle name="40% - Accent6 4 11" xfId="42597"/>
    <cellStyle name="40% - Accent6 4 11 2" xfId="42598"/>
    <cellStyle name="40% - Accent6 4 11 3" xfId="42599"/>
    <cellStyle name="40% - Accent6 4 12" xfId="42600"/>
    <cellStyle name="40% - Accent6 4 12 2" xfId="42601"/>
    <cellStyle name="40% - Accent6 4 12 3" xfId="42602"/>
    <cellStyle name="40% - Accent6 4 13" xfId="42603"/>
    <cellStyle name="40% - Accent6 4 13 2" xfId="42604"/>
    <cellStyle name="40% - Accent6 4 14" xfId="42605"/>
    <cellStyle name="40% - Accent6 4 15" xfId="42606"/>
    <cellStyle name="40% - Accent6 4 16" xfId="42607"/>
    <cellStyle name="40% - Accent6 4 2" xfId="5116"/>
    <cellStyle name="40% - Accent6 4 2 10" xfId="42608"/>
    <cellStyle name="40% - Accent6 4 2 10 2" xfId="42609"/>
    <cellStyle name="40% - Accent6 4 2 10 3" xfId="42610"/>
    <cellStyle name="40% - Accent6 4 2 11" xfId="42611"/>
    <cellStyle name="40% - Accent6 4 2 11 2" xfId="42612"/>
    <cellStyle name="40% - Accent6 4 2 11 3" xfId="42613"/>
    <cellStyle name="40% - Accent6 4 2 12" xfId="42614"/>
    <cellStyle name="40% - Accent6 4 2 12 2" xfId="42615"/>
    <cellStyle name="40% - Accent6 4 2 13" xfId="42616"/>
    <cellStyle name="40% - Accent6 4 2 14" xfId="42617"/>
    <cellStyle name="40% - Accent6 4 2 15" xfId="42618"/>
    <cellStyle name="40% - Accent6 4 2 2" xfId="5117"/>
    <cellStyle name="40% - Accent6 4 2 2 10" xfId="42619"/>
    <cellStyle name="40% - Accent6 4 2 2 10 2" xfId="42620"/>
    <cellStyle name="40% - Accent6 4 2 2 10 3" xfId="42621"/>
    <cellStyle name="40% - Accent6 4 2 2 11" xfId="42622"/>
    <cellStyle name="40% - Accent6 4 2 2 11 2" xfId="42623"/>
    <cellStyle name="40% - Accent6 4 2 2 12" xfId="42624"/>
    <cellStyle name="40% - Accent6 4 2 2 13" xfId="42625"/>
    <cellStyle name="40% - Accent6 4 2 2 2" xfId="5118"/>
    <cellStyle name="40% - Accent6 4 2 2 2 10" xfId="42626"/>
    <cellStyle name="40% - Accent6 4 2 2 2 10 2" xfId="42627"/>
    <cellStyle name="40% - Accent6 4 2 2 2 11" xfId="42628"/>
    <cellStyle name="40% - Accent6 4 2 2 2 12" xfId="42629"/>
    <cellStyle name="40% - Accent6 4 2 2 2 2" xfId="5119"/>
    <cellStyle name="40% - Accent6 4 2 2 2 2 10" xfId="42630"/>
    <cellStyle name="40% - Accent6 4 2 2 2 2 2" xfId="5120"/>
    <cellStyle name="40% - Accent6 4 2 2 2 2 2 2" xfId="42631"/>
    <cellStyle name="40% - Accent6 4 2 2 2 2 2 2 2" xfId="42632"/>
    <cellStyle name="40% - Accent6 4 2 2 2 2 2 2 2 2" xfId="42633"/>
    <cellStyle name="40% - Accent6 4 2 2 2 2 2 2 2 3" xfId="42634"/>
    <cellStyle name="40% - Accent6 4 2 2 2 2 2 2 3" xfId="42635"/>
    <cellStyle name="40% - Accent6 4 2 2 2 2 2 2 3 2" xfId="42636"/>
    <cellStyle name="40% - Accent6 4 2 2 2 2 2 2 3 3" xfId="42637"/>
    <cellStyle name="40% - Accent6 4 2 2 2 2 2 2 4" xfId="42638"/>
    <cellStyle name="40% - Accent6 4 2 2 2 2 2 2 4 2" xfId="42639"/>
    <cellStyle name="40% - Accent6 4 2 2 2 2 2 2 5" xfId="42640"/>
    <cellStyle name="40% - Accent6 4 2 2 2 2 2 2 6" xfId="42641"/>
    <cellStyle name="40% - Accent6 4 2 2 2 2 2 3" xfId="42642"/>
    <cellStyle name="40% - Accent6 4 2 2 2 2 2 3 2" xfId="42643"/>
    <cellStyle name="40% - Accent6 4 2 2 2 2 2 3 2 2" xfId="42644"/>
    <cellStyle name="40% - Accent6 4 2 2 2 2 2 3 2 3" xfId="42645"/>
    <cellStyle name="40% - Accent6 4 2 2 2 2 2 3 3" xfId="42646"/>
    <cellStyle name="40% - Accent6 4 2 2 2 2 2 3 3 2" xfId="42647"/>
    <cellStyle name="40% - Accent6 4 2 2 2 2 2 3 3 3" xfId="42648"/>
    <cellStyle name="40% - Accent6 4 2 2 2 2 2 3 4" xfId="42649"/>
    <cellStyle name="40% - Accent6 4 2 2 2 2 2 3 4 2" xfId="42650"/>
    <cellStyle name="40% - Accent6 4 2 2 2 2 2 3 5" xfId="42651"/>
    <cellStyle name="40% - Accent6 4 2 2 2 2 2 3 6" xfId="42652"/>
    <cellStyle name="40% - Accent6 4 2 2 2 2 2 4" xfId="42653"/>
    <cellStyle name="40% - Accent6 4 2 2 2 2 2 4 2" xfId="42654"/>
    <cellStyle name="40% - Accent6 4 2 2 2 2 2 4 2 2" xfId="42655"/>
    <cellStyle name="40% - Accent6 4 2 2 2 2 2 4 2 3" xfId="42656"/>
    <cellStyle name="40% - Accent6 4 2 2 2 2 2 4 3" xfId="42657"/>
    <cellStyle name="40% - Accent6 4 2 2 2 2 2 4 3 2" xfId="42658"/>
    <cellStyle name="40% - Accent6 4 2 2 2 2 2 4 4" xfId="42659"/>
    <cellStyle name="40% - Accent6 4 2 2 2 2 2 4 5" xfId="42660"/>
    <cellStyle name="40% - Accent6 4 2 2 2 2 2 5" xfId="42661"/>
    <cellStyle name="40% - Accent6 4 2 2 2 2 2 5 2" xfId="42662"/>
    <cellStyle name="40% - Accent6 4 2 2 2 2 2 5 3" xfId="42663"/>
    <cellStyle name="40% - Accent6 4 2 2 2 2 2 6" xfId="42664"/>
    <cellStyle name="40% - Accent6 4 2 2 2 2 2 6 2" xfId="42665"/>
    <cellStyle name="40% - Accent6 4 2 2 2 2 2 6 3" xfId="42666"/>
    <cellStyle name="40% - Accent6 4 2 2 2 2 2 7" xfId="42667"/>
    <cellStyle name="40% - Accent6 4 2 2 2 2 2 7 2" xfId="42668"/>
    <cellStyle name="40% - Accent6 4 2 2 2 2 2 8" xfId="42669"/>
    <cellStyle name="40% - Accent6 4 2 2 2 2 2 9" xfId="42670"/>
    <cellStyle name="40% - Accent6 4 2 2 2 2 3" xfId="42671"/>
    <cellStyle name="40% - Accent6 4 2 2 2 2 3 2" xfId="42672"/>
    <cellStyle name="40% - Accent6 4 2 2 2 2 3 2 2" xfId="42673"/>
    <cellStyle name="40% - Accent6 4 2 2 2 2 3 2 3" xfId="42674"/>
    <cellStyle name="40% - Accent6 4 2 2 2 2 3 3" xfId="42675"/>
    <cellStyle name="40% - Accent6 4 2 2 2 2 3 3 2" xfId="42676"/>
    <cellStyle name="40% - Accent6 4 2 2 2 2 3 3 3" xfId="42677"/>
    <cellStyle name="40% - Accent6 4 2 2 2 2 3 4" xfId="42678"/>
    <cellStyle name="40% - Accent6 4 2 2 2 2 3 4 2" xfId="42679"/>
    <cellStyle name="40% - Accent6 4 2 2 2 2 3 5" xfId="42680"/>
    <cellStyle name="40% - Accent6 4 2 2 2 2 3 6" xfId="42681"/>
    <cellStyle name="40% - Accent6 4 2 2 2 2 4" xfId="42682"/>
    <cellStyle name="40% - Accent6 4 2 2 2 2 4 2" xfId="42683"/>
    <cellStyle name="40% - Accent6 4 2 2 2 2 4 2 2" xfId="42684"/>
    <cellStyle name="40% - Accent6 4 2 2 2 2 4 2 3" xfId="42685"/>
    <cellStyle name="40% - Accent6 4 2 2 2 2 4 3" xfId="42686"/>
    <cellStyle name="40% - Accent6 4 2 2 2 2 4 3 2" xfId="42687"/>
    <cellStyle name="40% - Accent6 4 2 2 2 2 4 3 3" xfId="42688"/>
    <cellStyle name="40% - Accent6 4 2 2 2 2 4 4" xfId="42689"/>
    <cellStyle name="40% - Accent6 4 2 2 2 2 4 4 2" xfId="42690"/>
    <cellStyle name="40% - Accent6 4 2 2 2 2 4 5" xfId="42691"/>
    <cellStyle name="40% - Accent6 4 2 2 2 2 4 6" xfId="42692"/>
    <cellStyle name="40% - Accent6 4 2 2 2 2 5" xfId="42693"/>
    <cellStyle name="40% - Accent6 4 2 2 2 2 5 2" xfId="42694"/>
    <cellStyle name="40% - Accent6 4 2 2 2 2 5 2 2" xfId="42695"/>
    <cellStyle name="40% - Accent6 4 2 2 2 2 5 2 3" xfId="42696"/>
    <cellStyle name="40% - Accent6 4 2 2 2 2 5 3" xfId="42697"/>
    <cellStyle name="40% - Accent6 4 2 2 2 2 5 3 2" xfId="42698"/>
    <cellStyle name="40% - Accent6 4 2 2 2 2 5 4" xfId="42699"/>
    <cellStyle name="40% - Accent6 4 2 2 2 2 5 5" xfId="42700"/>
    <cellStyle name="40% - Accent6 4 2 2 2 2 6" xfId="42701"/>
    <cellStyle name="40% - Accent6 4 2 2 2 2 6 2" xfId="42702"/>
    <cellStyle name="40% - Accent6 4 2 2 2 2 6 3" xfId="42703"/>
    <cellStyle name="40% - Accent6 4 2 2 2 2 7" xfId="42704"/>
    <cellStyle name="40% - Accent6 4 2 2 2 2 7 2" xfId="42705"/>
    <cellStyle name="40% - Accent6 4 2 2 2 2 7 3" xfId="42706"/>
    <cellStyle name="40% - Accent6 4 2 2 2 2 8" xfId="42707"/>
    <cellStyle name="40% - Accent6 4 2 2 2 2 8 2" xfId="42708"/>
    <cellStyle name="40% - Accent6 4 2 2 2 2 9" xfId="42709"/>
    <cellStyle name="40% - Accent6 4 2 2 2 2_SCH J-3" xfId="5121"/>
    <cellStyle name="40% - Accent6 4 2 2 2 3" xfId="5122"/>
    <cellStyle name="40% - Accent6 4 2 2 2 3 2" xfId="42710"/>
    <cellStyle name="40% - Accent6 4 2 2 2 3 2 2" xfId="42711"/>
    <cellStyle name="40% - Accent6 4 2 2 2 3 2 2 2" xfId="42712"/>
    <cellStyle name="40% - Accent6 4 2 2 2 3 2 2 3" xfId="42713"/>
    <cellStyle name="40% - Accent6 4 2 2 2 3 2 3" xfId="42714"/>
    <cellStyle name="40% - Accent6 4 2 2 2 3 2 3 2" xfId="42715"/>
    <cellStyle name="40% - Accent6 4 2 2 2 3 2 3 3" xfId="42716"/>
    <cellStyle name="40% - Accent6 4 2 2 2 3 2 4" xfId="42717"/>
    <cellStyle name="40% - Accent6 4 2 2 2 3 2 4 2" xfId="42718"/>
    <cellStyle name="40% - Accent6 4 2 2 2 3 2 5" xfId="42719"/>
    <cellStyle name="40% - Accent6 4 2 2 2 3 2 6" xfId="42720"/>
    <cellStyle name="40% - Accent6 4 2 2 2 3 3" xfId="42721"/>
    <cellStyle name="40% - Accent6 4 2 2 2 3 3 2" xfId="42722"/>
    <cellStyle name="40% - Accent6 4 2 2 2 3 3 2 2" xfId="42723"/>
    <cellStyle name="40% - Accent6 4 2 2 2 3 3 2 3" xfId="42724"/>
    <cellStyle name="40% - Accent6 4 2 2 2 3 3 3" xfId="42725"/>
    <cellStyle name="40% - Accent6 4 2 2 2 3 3 3 2" xfId="42726"/>
    <cellStyle name="40% - Accent6 4 2 2 2 3 3 3 3" xfId="42727"/>
    <cellStyle name="40% - Accent6 4 2 2 2 3 3 4" xfId="42728"/>
    <cellStyle name="40% - Accent6 4 2 2 2 3 3 4 2" xfId="42729"/>
    <cellStyle name="40% - Accent6 4 2 2 2 3 3 5" xfId="42730"/>
    <cellStyle name="40% - Accent6 4 2 2 2 3 3 6" xfId="42731"/>
    <cellStyle name="40% - Accent6 4 2 2 2 3 4" xfId="42732"/>
    <cellStyle name="40% - Accent6 4 2 2 2 3 4 2" xfId="42733"/>
    <cellStyle name="40% - Accent6 4 2 2 2 3 4 2 2" xfId="42734"/>
    <cellStyle name="40% - Accent6 4 2 2 2 3 4 2 3" xfId="42735"/>
    <cellStyle name="40% - Accent6 4 2 2 2 3 4 3" xfId="42736"/>
    <cellStyle name="40% - Accent6 4 2 2 2 3 4 3 2" xfId="42737"/>
    <cellStyle name="40% - Accent6 4 2 2 2 3 4 4" xfId="42738"/>
    <cellStyle name="40% - Accent6 4 2 2 2 3 4 5" xfId="42739"/>
    <cellStyle name="40% - Accent6 4 2 2 2 3 5" xfId="42740"/>
    <cellStyle name="40% - Accent6 4 2 2 2 3 5 2" xfId="42741"/>
    <cellStyle name="40% - Accent6 4 2 2 2 3 5 3" xfId="42742"/>
    <cellStyle name="40% - Accent6 4 2 2 2 3 6" xfId="42743"/>
    <cellStyle name="40% - Accent6 4 2 2 2 3 6 2" xfId="42744"/>
    <cellStyle name="40% - Accent6 4 2 2 2 3 6 3" xfId="42745"/>
    <cellStyle name="40% - Accent6 4 2 2 2 3 7" xfId="42746"/>
    <cellStyle name="40% - Accent6 4 2 2 2 3 7 2" xfId="42747"/>
    <cellStyle name="40% - Accent6 4 2 2 2 3 8" xfId="42748"/>
    <cellStyle name="40% - Accent6 4 2 2 2 3 9" xfId="42749"/>
    <cellStyle name="40% - Accent6 4 2 2 2 4" xfId="42750"/>
    <cellStyle name="40% - Accent6 4 2 2 2 4 2" xfId="42751"/>
    <cellStyle name="40% - Accent6 4 2 2 2 4 2 2" xfId="42752"/>
    <cellStyle name="40% - Accent6 4 2 2 2 4 2 2 2" xfId="42753"/>
    <cellStyle name="40% - Accent6 4 2 2 2 4 2 2 3" xfId="42754"/>
    <cellStyle name="40% - Accent6 4 2 2 2 4 2 3" xfId="42755"/>
    <cellStyle name="40% - Accent6 4 2 2 2 4 2 3 2" xfId="42756"/>
    <cellStyle name="40% - Accent6 4 2 2 2 4 2 3 3" xfId="42757"/>
    <cellStyle name="40% - Accent6 4 2 2 2 4 2 4" xfId="42758"/>
    <cellStyle name="40% - Accent6 4 2 2 2 4 2 4 2" xfId="42759"/>
    <cellStyle name="40% - Accent6 4 2 2 2 4 2 5" xfId="42760"/>
    <cellStyle name="40% - Accent6 4 2 2 2 4 2 6" xfId="42761"/>
    <cellStyle name="40% - Accent6 4 2 2 2 4 3" xfId="42762"/>
    <cellStyle name="40% - Accent6 4 2 2 2 4 3 2" xfId="42763"/>
    <cellStyle name="40% - Accent6 4 2 2 2 4 3 2 2" xfId="42764"/>
    <cellStyle name="40% - Accent6 4 2 2 2 4 3 2 3" xfId="42765"/>
    <cellStyle name="40% - Accent6 4 2 2 2 4 3 3" xfId="42766"/>
    <cellStyle name="40% - Accent6 4 2 2 2 4 3 3 2" xfId="42767"/>
    <cellStyle name="40% - Accent6 4 2 2 2 4 3 3 3" xfId="42768"/>
    <cellStyle name="40% - Accent6 4 2 2 2 4 3 4" xfId="42769"/>
    <cellStyle name="40% - Accent6 4 2 2 2 4 3 4 2" xfId="42770"/>
    <cellStyle name="40% - Accent6 4 2 2 2 4 3 5" xfId="42771"/>
    <cellStyle name="40% - Accent6 4 2 2 2 4 3 6" xfId="42772"/>
    <cellStyle name="40% - Accent6 4 2 2 2 4 4" xfId="42773"/>
    <cellStyle name="40% - Accent6 4 2 2 2 4 4 2" xfId="42774"/>
    <cellStyle name="40% - Accent6 4 2 2 2 4 4 2 2" xfId="42775"/>
    <cellStyle name="40% - Accent6 4 2 2 2 4 4 2 3" xfId="42776"/>
    <cellStyle name="40% - Accent6 4 2 2 2 4 4 3" xfId="42777"/>
    <cellStyle name="40% - Accent6 4 2 2 2 4 4 3 2" xfId="42778"/>
    <cellStyle name="40% - Accent6 4 2 2 2 4 4 4" xfId="42779"/>
    <cellStyle name="40% - Accent6 4 2 2 2 4 4 5" xfId="42780"/>
    <cellStyle name="40% - Accent6 4 2 2 2 4 5" xfId="42781"/>
    <cellStyle name="40% - Accent6 4 2 2 2 4 5 2" xfId="42782"/>
    <cellStyle name="40% - Accent6 4 2 2 2 4 5 3" xfId="42783"/>
    <cellStyle name="40% - Accent6 4 2 2 2 4 6" xfId="42784"/>
    <cellStyle name="40% - Accent6 4 2 2 2 4 6 2" xfId="42785"/>
    <cellStyle name="40% - Accent6 4 2 2 2 4 6 3" xfId="42786"/>
    <cellStyle name="40% - Accent6 4 2 2 2 4 7" xfId="42787"/>
    <cellStyle name="40% - Accent6 4 2 2 2 4 7 2" xfId="42788"/>
    <cellStyle name="40% - Accent6 4 2 2 2 4 8" xfId="42789"/>
    <cellStyle name="40% - Accent6 4 2 2 2 4 9" xfId="42790"/>
    <cellStyle name="40% - Accent6 4 2 2 2 5" xfId="42791"/>
    <cellStyle name="40% - Accent6 4 2 2 2 5 2" xfId="42792"/>
    <cellStyle name="40% - Accent6 4 2 2 2 5 2 2" xfId="42793"/>
    <cellStyle name="40% - Accent6 4 2 2 2 5 2 3" xfId="42794"/>
    <cellStyle name="40% - Accent6 4 2 2 2 5 3" xfId="42795"/>
    <cellStyle name="40% - Accent6 4 2 2 2 5 3 2" xfId="42796"/>
    <cellStyle name="40% - Accent6 4 2 2 2 5 3 3" xfId="42797"/>
    <cellStyle name="40% - Accent6 4 2 2 2 5 4" xfId="42798"/>
    <cellStyle name="40% - Accent6 4 2 2 2 5 4 2" xfId="42799"/>
    <cellStyle name="40% - Accent6 4 2 2 2 5 5" xfId="42800"/>
    <cellStyle name="40% - Accent6 4 2 2 2 5 6" xfId="42801"/>
    <cellStyle name="40% - Accent6 4 2 2 2 6" xfId="42802"/>
    <cellStyle name="40% - Accent6 4 2 2 2 6 2" xfId="42803"/>
    <cellStyle name="40% - Accent6 4 2 2 2 6 2 2" xfId="42804"/>
    <cellStyle name="40% - Accent6 4 2 2 2 6 2 3" xfId="42805"/>
    <cellStyle name="40% - Accent6 4 2 2 2 6 3" xfId="42806"/>
    <cellStyle name="40% - Accent6 4 2 2 2 6 3 2" xfId="42807"/>
    <cellStyle name="40% - Accent6 4 2 2 2 6 3 3" xfId="42808"/>
    <cellStyle name="40% - Accent6 4 2 2 2 6 4" xfId="42809"/>
    <cellStyle name="40% - Accent6 4 2 2 2 6 4 2" xfId="42810"/>
    <cellStyle name="40% - Accent6 4 2 2 2 6 5" xfId="42811"/>
    <cellStyle name="40% - Accent6 4 2 2 2 6 6" xfId="42812"/>
    <cellStyle name="40% - Accent6 4 2 2 2 7" xfId="42813"/>
    <cellStyle name="40% - Accent6 4 2 2 2 7 2" xfId="42814"/>
    <cellStyle name="40% - Accent6 4 2 2 2 7 2 2" xfId="42815"/>
    <cellStyle name="40% - Accent6 4 2 2 2 7 2 3" xfId="42816"/>
    <cellStyle name="40% - Accent6 4 2 2 2 7 3" xfId="42817"/>
    <cellStyle name="40% - Accent6 4 2 2 2 7 3 2" xfId="42818"/>
    <cellStyle name="40% - Accent6 4 2 2 2 7 4" xfId="42819"/>
    <cellStyle name="40% - Accent6 4 2 2 2 7 5" xfId="42820"/>
    <cellStyle name="40% - Accent6 4 2 2 2 8" xfId="42821"/>
    <cellStyle name="40% - Accent6 4 2 2 2 8 2" xfId="42822"/>
    <cellStyle name="40% - Accent6 4 2 2 2 8 3" xfId="42823"/>
    <cellStyle name="40% - Accent6 4 2 2 2 9" xfId="42824"/>
    <cellStyle name="40% - Accent6 4 2 2 2 9 2" xfId="42825"/>
    <cellStyle name="40% - Accent6 4 2 2 2 9 3" xfId="42826"/>
    <cellStyle name="40% - Accent6 4 2 2 2_SCH J-3" xfId="5123"/>
    <cellStyle name="40% - Accent6 4 2 2 3" xfId="5124"/>
    <cellStyle name="40% - Accent6 4 2 2 3 10" xfId="42827"/>
    <cellStyle name="40% - Accent6 4 2 2 3 2" xfId="5125"/>
    <cellStyle name="40% - Accent6 4 2 2 3 2 2" xfId="42828"/>
    <cellStyle name="40% - Accent6 4 2 2 3 2 2 2" xfId="42829"/>
    <cellStyle name="40% - Accent6 4 2 2 3 2 2 2 2" xfId="42830"/>
    <cellStyle name="40% - Accent6 4 2 2 3 2 2 2 3" xfId="42831"/>
    <cellStyle name="40% - Accent6 4 2 2 3 2 2 3" xfId="42832"/>
    <cellStyle name="40% - Accent6 4 2 2 3 2 2 3 2" xfId="42833"/>
    <cellStyle name="40% - Accent6 4 2 2 3 2 2 3 3" xfId="42834"/>
    <cellStyle name="40% - Accent6 4 2 2 3 2 2 4" xfId="42835"/>
    <cellStyle name="40% - Accent6 4 2 2 3 2 2 4 2" xfId="42836"/>
    <cellStyle name="40% - Accent6 4 2 2 3 2 2 5" xfId="42837"/>
    <cellStyle name="40% - Accent6 4 2 2 3 2 2 6" xfId="42838"/>
    <cellStyle name="40% - Accent6 4 2 2 3 2 3" xfId="42839"/>
    <cellStyle name="40% - Accent6 4 2 2 3 2 3 2" xfId="42840"/>
    <cellStyle name="40% - Accent6 4 2 2 3 2 3 2 2" xfId="42841"/>
    <cellStyle name="40% - Accent6 4 2 2 3 2 3 2 3" xfId="42842"/>
    <cellStyle name="40% - Accent6 4 2 2 3 2 3 3" xfId="42843"/>
    <cellStyle name="40% - Accent6 4 2 2 3 2 3 3 2" xfId="42844"/>
    <cellStyle name="40% - Accent6 4 2 2 3 2 3 3 3" xfId="42845"/>
    <cellStyle name="40% - Accent6 4 2 2 3 2 3 4" xfId="42846"/>
    <cellStyle name="40% - Accent6 4 2 2 3 2 3 4 2" xfId="42847"/>
    <cellStyle name="40% - Accent6 4 2 2 3 2 3 5" xfId="42848"/>
    <cellStyle name="40% - Accent6 4 2 2 3 2 3 6" xfId="42849"/>
    <cellStyle name="40% - Accent6 4 2 2 3 2 4" xfId="42850"/>
    <cellStyle name="40% - Accent6 4 2 2 3 2 4 2" xfId="42851"/>
    <cellStyle name="40% - Accent6 4 2 2 3 2 4 2 2" xfId="42852"/>
    <cellStyle name="40% - Accent6 4 2 2 3 2 4 2 3" xfId="42853"/>
    <cellStyle name="40% - Accent6 4 2 2 3 2 4 3" xfId="42854"/>
    <cellStyle name="40% - Accent6 4 2 2 3 2 4 3 2" xfId="42855"/>
    <cellStyle name="40% - Accent6 4 2 2 3 2 4 4" xfId="42856"/>
    <cellStyle name="40% - Accent6 4 2 2 3 2 4 5" xfId="42857"/>
    <cellStyle name="40% - Accent6 4 2 2 3 2 5" xfId="42858"/>
    <cellStyle name="40% - Accent6 4 2 2 3 2 5 2" xfId="42859"/>
    <cellStyle name="40% - Accent6 4 2 2 3 2 5 3" xfId="42860"/>
    <cellStyle name="40% - Accent6 4 2 2 3 2 6" xfId="42861"/>
    <cellStyle name="40% - Accent6 4 2 2 3 2 6 2" xfId="42862"/>
    <cellStyle name="40% - Accent6 4 2 2 3 2 6 3" xfId="42863"/>
    <cellStyle name="40% - Accent6 4 2 2 3 2 7" xfId="42864"/>
    <cellStyle name="40% - Accent6 4 2 2 3 2 7 2" xfId="42865"/>
    <cellStyle name="40% - Accent6 4 2 2 3 2 8" xfId="42866"/>
    <cellStyle name="40% - Accent6 4 2 2 3 2 9" xfId="42867"/>
    <cellStyle name="40% - Accent6 4 2 2 3 3" xfId="42868"/>
    <cellStyle name="40% - Accent6 4 2 2 3 3 2" xfId="42869"/>
    <cellStyle name="40% - Accent6 4 2 2 3 3 2 2" xfId="42870"/>
    <cellStyle name="40% - Accent6 4 2 2 3 3 2 3" xfId="42871"/>
    <cellStyle name="40% - Accent6 4 2 2 3 3 3" xfId="42872"/>
    <cellStyle name="40% - Accent6 4 2 2 3 3 3 2" xfId="42873"/>
    <cellStyle name="40% - Accent6 4 2 2 3 3 3 3" xfId="42874"/>
    <cellStyle name="40% - Accent6 4 2 2 3 3 4" xfId="42875"/>
    <cellStyle name="40% - Accent6 4 2 2 3 3 4 2" xfId="42876"/>
    <cellStyle name="40% - Accent6 4 2 2 3 3 5" xfId="42877"/>
    <cellStyle name="40% - Accent6 4 2 2 3 3 6" xfId="42878"/>
    <cellStyle name="40% - Accent6 4 2 2 3 4" xfId="42879"/>
    <cellStyle name="40% - Accent6 4 2 2 3 4 2" xfId="42880"/>
    <cellStyle name="40% - Accent6 4 2 2 3 4 2 2" xfId="42881"/>
    <cellStyle name="40% - Accent6 4 2 2 3 4 2 3" xfId="42882"/>
    <cellStyle name="40% - Accent6 4 2 2 3 4 3" xfId="42883"/>
    <cellStyle name="40% - Accent6 4 2 2 3 4 3 2" xfId="42884"/>
    <cellStyle name="40% - Accent6 4 2 2 3 4 3 3" xfId="42885"/>
    <cellStyle name="40% - Accent6 4 2 2 3 4 4" xfId="42886"/>
    <cellStyle name="40% - Accent6 4 2 2 3 4 4 2" xfId="42887"/>
    <cellStyle name="40% - Accent6 4 2 2 3 4 5" xfId="42888"/>
    <cellStyle name="40% - Accent6 4 2 2 3 4 6" xfId="42889"/>
    <cellStyle name="40% - Accent6 4 2 2 3 5" xfId="42890"/>
    <cellStyle name="40% - Accent6 4 2 2 3 5 2" xfId="42891"/>
    <cellStyle name="40% - Accent6 4 2 2 3 5 2 2" xfId="42892"/>
    <cellStyle name="40% - Accent6 4 2 2 3 5 2 3" xfId="42893"/>
    <cellStyle name="40% - Accent6 4 2 2 3 5 3" xfId="42894"/>
    <cellStyle name="40% - Accent6 4 2 2 3 5 3 2" xfId="42895"/>
    <cellStyle name="40% - Accent6 4 2 2 3 5 4" xfId="42896"/>
    <cellStyle name="40% - Accent6 4 2 2 3 5 5" xfId="42897"/>
    <cellStyle name="40% - Accent6 4 2 2 3 6" xfId="42898"/>
    <cellStyle name="40% - Accent6 4 2 2 3 6 2" xfId="42899"/>
    <cellStyle name="40% - Accent6 4 2 2 3 6 3" xfId="42900"/>
    <cellStyle name="40% - Accent6 4 2 2 3 7" xfId="42901"/>
    <cellStyle name="40% - Accent6 4 2 2 3 7 2" xfId="42902"/>
    <cellStyle name="40% - Accent6 4 2 2 3 7 3" xfId="42903"/>
    <cellStyle name="40% - Accent6 4 2 2 3 8" xfId="42904"/>
    <cellStyle name="40% - Accent6 4 2 2 3 8 2" xfId="42905"/>
    <cellStyle name="40% - Accent6 4 2 2 3 9" xfId="42906"/>
    <cellStyle name="40% - Accent6 4 2 2 3_SCH J-3" xfId="5126"/>
    <cellStyle name="40% - Accent6 4 2 2 4" xfId="5127"/>
    <cellStyle name="40% - Accent6 4 2 2 4 2" xfId="42907"/>
    <cellStyle name="40% - Accent6 4 2 2 4 2 2" xfId="42908"/>
    <cellStyle name="40% - Accent6 4 2 2 4 2 2 2" xfId="42909"/>
    <cellStyle name="40% - Accent6 4 2 2 4 2 2 3" xfId="42910"/>
    <cellStyle name="40% - Accent6 4 2 2 4 2 3" xfId="42911"/>
    <cellStyle name="40% - Accent6 4 2 2 4 2 3 2" xfId="42912"/>
    <cellStyle name="40% - Accent6 4 2 2 4 2 3 3" xfId="42913"/>
    <cellStyle name="40% - Accent6 4 2 2 4 2 4" xfId="42914"/>
    <cellStyle name="40% - Accent6 4 2 2 4 2 4 2" xfId="42915"/>
    <cellStyle name="40% - Accent6 4 2 2 4 2 5" xfId="42916"/>
    <cellStyle name="40% - Accent6 4 2 2 4 2 6" xfId="42917"/>
    <cellStyle name="40% - Accent6 4 2 2 4 3" xfId="42918"/>
    <cellStyle name="40% - Accent6 4 2 2 4 3 2" xfId="42919"/>
    <cellStyle name="40% - Accent6 4 2 2 4 3 2 2" xfId="42920"/>
    <cellStyle name="40% - Accent6 4 2 2 4 3 2 3" xfId="42921"/>
    <cellStyle name="40% - Accent6 4 2 2 4 3 3" xfId="42922"/>
    <cellStyle name="40% - Accent6 4 2 2 4 3 3 2" xfId="42923"/>
    <cellStyle name="40% - Accent6 4 2 2 4 3 3 3" xfId="42924"/>
    <cellStyle name="40% - Accent6 4 2 2 4 3 4" xfId="42925"/>
    <cellStyle name="40% - Accent6 4 2 2 4 3 4 2" xfId="42926"/>
    <cellStyle name="40% - Accent6 4 2 2 4 3 5" xfId="42927"/>
    <cellStyle name="40% - Accent6 4 2 2 4 3 6" xfId="42928"/>
    <cellStyle name="40% - Accent6 4 2 2 4 4" xfId="42929"/>
    <cellStyle name="40% - Accent6 4 2 2 4 4 2" xfId="42930"/>
    <cellStyle name="40% - Accent6 4 2 2 4 4 2 2" xfId="42931"/>
    <cellStyle name="40% - Accent6 4 2 2 4 4 2 3" xfId="42932"/>
    <cellStyle name="40% - Accent6 4 2 2 4 4 3" xfId="42933"/>
    <cellStyle name="40% - Accent6 4 2 2 4 4 3 2" xfId="42934"/>
    <cellStyle name="40% - Accent6 4 2 2 4 4 4" xfId="42935"/>
    <cellStyle name="40% - Accent6 4 2 2 4 4 5" xfId="42936"/>
    <cellStyle name="40% - Accent6 4 2 2 4 5" xfId="42937"/>
    <cellStyle name="40% - Accent6 4 2 2 4 5 2" xfId="42938"/>
    <cellStyle name="40% - Accent6 4 2 2 4 5 3" xfId="42939"/>
    <cellStyle name="40% - Accent6 4 2 2 4 6" xfId="42940"/>
    <cellStyle name="40% - Accent6 4 2 2 4 6 2" xfId="42941"/>
    <cellStyle name="40% - Accent6 4 2 2 4 6 3" xfId="42942"/>
    <cellStyle name="40% - Accent6 4 2 2 4 7" xfId="42943"/>
    <cellStyle name="40% - Accent6 4 2 2 4 7 2" xfId="42944"/>
    <cellStyle name="40% - Accent6 4 2 2 4 8" xfId="42945"/>
    <cellStyle name="40% - Accent6 4 2 2 4 9" xfId="42946"/>
    <cellStyle name="40% - Accent6 4 2 2 5" xfId="42947"/>
    <cellStyle name="40% - Accent6 4 2 2 5 2" xfId="42948"/>
    <cellStyle name="40% - Accent6 4 2 2 5 2 2" xfId="42949"/>
    <cellStyle name="40% - Accent6 4 2 2 5 2 2 2" xfId="42950"/>
    <cellStyle name="40% - Accent6 4 2 2 5 2 2 3" xfId="42951"/>
    <cellStyle name="40% - Accent6 4 2 2 5 2 3" xfId="42952"/>
    <cellStyle name="40% - Accent6 4 2 2 5 2 3 2" xfId="42953"/>
    <cellStyle name="40% - Accent6 4 2 2 5 2 3 3" xfId="42954"/>
    <cellStyle name="40% - Accent6 4 2 2 5 2 4" xfId="42955"/>
    <cellStyle name="40% - Accent6 4 2 2 5 2 4 2" xfId="42956"/>
    <cellStyle name="40% - Accent6 4 2 2 5 2 5" xfId="42957"/>
    <cellStyle name="40% - Accent6 4 2 2 5 2 6" xfId="42958"/>
    <cellStyle name="40% - Accent6 4 2 2 5 3" xfId="42959"/>
    <cellStyle name="40% - Accent6 4 2 2 5 3 2" xfId="42960"/>
    <cellStyle name="40% - Accent6 4 2 2 5 3 2 2" xfId="42961"/>
    <cellStyle name="40% - Accent6 4 2 2 5 3 2 3" xfId="42962"/>
    <cellStyle name="40% - Accent6 4 2 2 5 3 3" xfId="42963"/>
    <cellStyle name="40% - Accent6 4 2 2 5 3 3 2" xfId="42964"/>
    <cellStyle name="40% - Accent6 4 2 2 5 3 3 3" xfId="42965"/>
    <cellStyle name="40% - Accent6 4 2 2 5 3 4" xfId="42966"/>
    <cellStyle name="40% - Accent6 4 2 2 5 3 4 2" xfId="42967"/>
    <cellStyle name="40% - Accent6 4 2 2 5 3 5" xfId="42968"/>
    <cellStyle name="40% - Accent6 4 2 2 5 3 6" xfId="42969"/>
    <cellStyle name="40% - Accent6 4 2 2 5 4" xfId="42970"/>
    <cellStyle name="40% - Accent6 4 2 2 5 4 2" xfId="42971"/>
    <cellStyle name="40% - Accent6 4 2 2 5 4 2 2" xfId="42972"/>
    <cellStyle name="40% - Accent6 4 2 2 5 4 2 3" xfId="42973"/>
    <cellStyle name="40% - Accent6 4 2 2 5 4 3" xfId="42974"/>
    <cellStyle name="40% - Accent6 4 2 2 5 4 3 2" xfId="42975"/>
    <cellStyle name="40% - Accent6 4 2 2 5 4 4" xfId="42976"/>
    <cellStyle name="40% - Accent6 4 2 2 5 4 5" xfId="42977"/>
    <cellStyle name="40% - Accent6 4 2 2 5 5" xfId="42978"/>
    <cellStyle name="40% - Accent6 4 2 2 5 5 2" xfId="42979"/>
    <cellStyle name="40% - Accent6 4 2 2 5 5 3" xfId="42980"/>
    <cellStyle name="40% - Accent6 4 2 2 5 6" xfId="42981"/>
    <cellStyle name="40% - Accent6 4 2 2 5 6 2" xfId="42982"/>
    <cellStyle name="40% - Accent6 4 2 2 5 6 3" xfId="42983"/>
    <cellStyle name="40% - Accent6 4 2 2 5 7" xfId="42984"/>
    <cellStyle name="40% - Accent6 4 2 2 5 7 2" xfId="42985"/>
    <cellStyle name="40% - Accent6 4 2 2 5 8" xfId="42986"/>
    <cellStyle name="40% - Accent6 4 2 2 5 9" xfId="42987"/>
    <cellStyle name="40% - Accent6 4 2 2 6" xfId="42988"/>
    <cellStyle name="40% - Accent6 4 2 2 6 2" xfId="42989"/>
    <cellStyle name="40% - Accent6 4 2 2 6 2 2" xfId="42990"/>
    <cellStyle name="40% - Accent6 4 2 2 6 2 3" xfId="42991"/>
    <cellStyle name="40% - Accent6 4 2 2 6 3" xfId="42992"/>
    <cellStyle name="40% - Accent6 4 2 2 6 3 2" xfId="42993"/>
    <cellStyle name="40% - Accent6 4 2 2 6 3 3" xfId="42994"/>
    <cellStyle name="40% - Accent6 4 2 2 6 4" xfId="42995"/>
    <cellStyle name="40% - Accent6 4 2 2 6 4 2" xfId="42996"/>
    <cellStyle name="40% - Accent6 4 2 2 6 5" xfId="42997"/>
    <cellStyle name="40% - Accent6 4 2 2 6 6" xfId="42998"/>
    <cellStyle name="40% - Accent6 4 2 2 7" xfId="42999"/>
    <cellStyle name="40% - Accent6 4 2 2 7 2" xfId="43000"/>
    <cellStyle name="40% - Accent6 4 2 2 7 2 2" xfId="43001"/>
    <cellStyle name="40% - Accent6 4 2 2 7 2 3" xfId="43002"/>
    <cellStyle name="40% - Accent6 4 2 2 7 3" xfId="43003"/>
    <cellStyle name="40% - Accent6 4 2 2 7 3 2" xfId="43004"/>
    <cellStyle name="40% - Accent6 4 2 2 7 3 3" xfId="43005"/>
    <cellStyle name="40% - Accent6 4 2 2 7 4" xfId="43006"/>
    <cellStyle name="40% - Accent6 4 2 2 7 4 2" xfId="43007"/>
    <cellStyle name="40% - Accent6 4 2 2 7 5" xfId="43008"/>
    <cellStyle name="40% - Accent6 4 2 2 7 6" xfId="43009"/>
    <cellStyle name="40% - Accent6 4 2 2 8" xfId="43010"/>
    <cellStyle name="40% - Accent6 4 2 2 8 2" xfId="43011"/>
    <cellStyle name="40% - Accent6 4 2 2 8 2 2" xfId="43012"/>
    <cellStyle name="40% - Accent6 4 2 2 8 2 3" xfId="43013"/>
    <cellStyle name="40% - Accent6 4 2 2 8 3" xfId="43014"/>
    <cellStyle name="40% - Accent6 4 2 2 8 3 2" xfId="43015"/>
    <cellStyle name="40% - Accent6 4 2 2 8 4" xfId="43016"/>
    <cellStyle name="40% - Accent6 4 2 2 8 5" xfId="43017"/>
    <cellStyle name="40% - Accent6 4 2 2 9" xfId="43018"/>
    <cellStyle name="40% - Accent6 4 2 2 9 2" xfId="43019"/>
    <cellStyle name="40% - Accent6 4 2 2 9 3" xfId="43020"/>
    <cellStyle name="40% - Accent6 4 2 2_SCH J-3" xfId="5128"/>
    <cellStyle name="40% - Accent6 4 2 3" xfId="5129"/>
    <cellStyle name="40% - Accent6 4 2 3 10" xfId="43021"/>
    <cellStyle name="40% - Accent6 4 2 3 10 2" xfId="43022"/>
    <cellStyle name="40% - Accent6 4 2 3 11" xfId="43023"/>
    <cellStyle name="40% - Accent6 4 2 3 12" xfId="43024"/>
    <cellStyle name="40% - Accent6 4 2 3 2" xfId="5130"/>
    <cellStyle name="40% - Accent6 4 2 3 2 10" xfId="43025"/>
    <cellStyle name="40% - Accent6 4 2 3 2 2" xfId="5131"/>
    <cellStyle name="40% - Accent6 4 2 3 2 2 2" xfId="43026"/>
    <cellStyle name="40% - Accent6 4 2 3 2 2 2 2" xfId="43027"/>
    <cellStyle name="40% - Accent6 4 2 3 2 2 2 2 2" xfId="43028"/>
    <cellStyle name="40% - Accent6 4 2 3 2 2 2 2 3" xfId="43029"/>
    <cellStyle name="40% - Accent6 4 2 3 2 2 2 3" xfId="43030"/>
    <cellStyle name="40% - Accent6 4 2 3 2 2 2 3 2" xfId="43031"/>
    <cellStyle name="40% - Accent6 4 2 3 2 2 2 3 3" xfId="43032"/>
    <cellStyle name="40% - Accent6 4 2 3 2 2 2 4" xfId="43033"/>
    <cellStyle name="40% - Accent6 4 2 3 2 2 2 4 2" xfId="43034"/>
    <cellStyle name="40% - Accent6 4 2 3 2 2 2 5" xfId="43035"/>
    <cellStyle name="40% - Accent6 4 2 3 2 2 2 6" xfId="43036"/>
    <cellStyle name="40% - Accent6 4 2 3 2 2 3" xfId="43037"/>
    <cellStyle name="40% - Accent6 4 2 3 2 2 3 2" xfId="43038"/>
    <cellStyle name="40% - Accent6 4 2 3 2 2 3 2 2" xfId="43039"/>
    <cellStyle name="40% - Accent6 4 2 3 2 2 3 2 3" xfId="43040"/>
    <cellStyle name="40% - Accent6 4 2 3 2 2 3 3" xfId="43041"/>
    <cellStyle name="40% - Accent6 4 2 3 2 2 3 3 2" xfId="43042"/>
    <cellStyle name="40% - Accent6 4 2 3 2 2 3 3 3" xfId="43043"/>
    <cellStyle name="40% - Accent6 4 2 3 2 2 3 4" xfId="43044"/>
    <cellStyle name="40% - Accent6 4 2 3 2 2 3 4 2" xfId="43045"/>
    <cellStyle name="40% - Accent6 4 2 3 2 2 3 5" xfId="43046"/>
    <cellStyle name="40% - Accent6 4 2 3 2 2 3 6" xfId="43047"/>
    <cellStyle name="40% - Accent6 4 2 3 2 2 4" xfId="43048"/>
    <cellStyle name="40% - Accent6 4 2 3 2 2 4 2" xfId="43049"/>
    <cellStyle name="40% - Accent6 4 2 3 2 2 4 2 2" xfId="43050"/>
    <cellStyle name="40% - Accent6 4 2 3 2 2 4 2 3" xfId="43051"/>
    <cellStyle name="40% - Accent6 4 2 3 2 2 4 3" xfId="43052"/>
    <cellStyle name="40% - Accent6 4 2 3 2 2 4 3 2" xfId="43053"/>
    <cellStyle name="40% - Accent6 4 2 3 2 2 4 4" xfId="43054"/>
    <cellStyle name="40% - Accent6 4 2 3 2 2 4 5" xfId="43055"/>
    <cellStyle name="40% - Accent6 4 2 3 2 2 5" xfId="43056"/>
    <cellStyle name="40% - Accent6 4 2 3 2 2 5 2" xfId="43057"/>
    <cellStyle name="40% - Accent6 4 2 3 2 2 5 3" xfId="43058"/>
    <cellStyle name="40% - Accent6 4 2 3 2 2 6" xfId="43059"/>
    <cellStyle name="40% - Accent6 4 2 3 2 2 6 2" xfId="43060"/>
    <cellStyle name="40% - Accent6 4 2 3 2 2 6 3" xfId="43061"/>
    <cellStyle name="40% - Accent6 4 2 3 2 2 7" xfId="43062"/>
    <cellStyle name="40% - Accent6 4 2 3 2 2 7 2" xfId="43063"/>
    <cellStyle name="40% - Accent6 4 2 3 2 2 8" xfId="43064"/>
    <cellStyle name="40% - Accent6 4 2 3 2 2 9" xfId="43065"/>
    <cellStyle name="40% - Accent6 4 2 3 2 3" xfId="43066"/>
    <cellStyle name="40% - Accent6 4 2 3 2 3 2" xfId="43067"/>
    <cellStyle name="40% - Accent6 4 2 3 2 3 2 2" xfId="43068"/>
    <cellStyle name="40% - Accent6 4 2 3 2 3 2 3" xfId="43069"/>
    <cellStyle name="40% - Accent6 4 2 3 2 3 3" xfId="43070"/>
    <cellStyle name="40% - Accent6 4 2 3 2 3 3 2" xfId="43071"/>
    <cellStyle name="40% - Accent6 4 2 3 2 3 3 3" xfId="43072"/>
    <cellStyle name="40% - Accent6 4 2 3 2 3 4" xfId="43073"/>
    <cellStyle name="40% - Accent6 4 2 3 2 3 4 2" xfId="43074"/>
    <cellStyle name="40% - Accent6 4 2 3 2 3 5" xfId="43075"/>
    <cellStyle name="40% - Accent6 4 2 3 2 3 6" xfId="43076"/>
    <cellStyle name="40% - Accent6 4 2 3 2 4" xfId="43077"/>
    <cellStyle name="40% - Accent6 4 2 3 2 4 2" xfId="43078"/>
    <cellStyle name="40% - Accent6 4 2 3 2 4 2 2" xfId="43079"/>
    <cellStyle name="40% - Accent6 4 2 3 2 4 2 3" xfId="43080"/>
    <cellStyle name="40% - Accent6 4 2 3 2 4 3" xfId="43081"/>
    <cellStyle name="40% - Accent6 4 2 3 2 4 3 2" xfId="43082"/>
    <cellStyle name="40% - Accent6 4 2 3 2 4 3 3" xfId="43083"/>
    <cellStyle name="40% - Accent6 4 2 3 2 4 4" xfId="43084"/>
    <cellStyle name="40% - Accent6 4 2 3 2 4 4 2" xfId="43085"/>
    <cellStyle name="40% - Accent6 4 2 3 2 4 5" xfId="43086"/>
    <cellStyle name="40% - Accent6 4 2 3 2 4 6" xfId="43087"/>
    <cellStyle name="40% - Accent6 4 2 3 2 5" xfId="43088"/>
    <cellStyle name="40% - Accent6 4 2 3 2 5 2" xfId="43089"/>
    <cellStyle name="40% - Accent6 4 2 3 2 5 2 2" xfId="43090"/>
    <cellStyle name="40% - Accent6 4 2 3 2 5 2 3" xfId="43091"/>
    <cellStyle name="40% - Accent6 4 2 3 2 5 3" xfId="43092"/>
    <cellStyle name="40% - Accent6 4 2 3 2 5 3 2" xfId="43093"/>
    <cellStyle name="40% - Accent6 4 2 3 2 5 4" xfId="43094"/>
    <cellStyle name="40% - Accent6 4 2 3 2 5 5" xfId="43095"/>
    <cellStyle name="40% - Accent6 4 2 3 2 6" xfId="43096"/>
    <cellStyle name="40% - Accent6 4 2 3 2 6 2" xfId="43097"/>
    <cellStyle name="40% - Accent6 4 2 3 2 6 3" xfId="43098"/>
    <cellStyle name="40% - Accent6 4 2 3 2 7" xfId="43099"/>
    <cellStyle name="40% - Accent6 4 2 3 2 7 2" xfId="43100"/>
    <cellStyle name="40% - Accent6 4 2 3 2 7 3" xfId="43101"/>
    <cellStyle name="40% - Accent6 4 2 3 2 8" xfId="43102"/>
    <cellStyle name="40% - Accent6 4 2 3 2 8 2" xfId="43103"/>
    <cellStyle name="40% - Accent6 4 2 3 2 9" xfId="43104"/>
    <cellStyle name="40% - Accent6 4 2 3 2_SCH J-3" xfId="5132"/>
    <cellStyle name="40% - Accent6 4 2 3 3" xfId="5133"/>
    <cellStyle name="40% - Accent6 4 2 3 3 2" xfId="43105"/>
    <cellStyle name="40% - Accent6 4 2 3 3 2 2" xfId="43106"/>
    <cellStyle name="40% - Accent6 4 2 3 3 2 2 2" xfId="43107"/>
    <cellStyle name="40% - Accent6 4 2 3 3 2 2 3" xfId="43108"/>
    <cellStyle name="40% - Accent6 4 2 3 3 2 3" xfId="43109"/>
    <cellStyle name="40% - Accent6 4 2 3 3 2 3 2" xfId="43110"/>
    <cellStyle name="40% - Accent6 4 2 3 3 2 3 3" xfId="43111"/>
    <cellStyle name="40% - Accent6 4 2 3 3 2 4" xfId="43112"/>
    <cellStyle name="40% - Accent6 4 2 3 3 2 4 2" xfId="43113"/>
    <cellStyle name="40% - Accent6 4 2 3 3 2 5" xfId="43114"/>
    <cellStyle name="40% - Accent6 4 2 3 3 2 6" xfId="43115"/>
    <cellStyle name="40% - Accent6 4 2 3 3 3" xfId="43116"/>
    <cellStyle name="40% - Accent6 4 2 3 3 3 2" xfId="43117"/>
    <cellStyle name="40% - Accent6 4 2 3 3 3 2 2" xfId="43118"/>
    <cellStyle name="40% - Accent6 4 2 3 3 3 2 3" xfId="43119"/>
    <cellStyle name="40% - Accent6 4 2 3 3 3 3" xfId="43120"/>
    <cellStyle name="40% - Accent6 4 2 3 3 3 3 2" xfId="43121"/>
    <cellStyle name="40% - Accent6 4 2 3 3 3 3 3" xfId="43122"/>
    <cellStyle name="40% - Accent6 4 2 3 3 3 4" xfId="43123"/>
    <cellStyle name="40% - Accent6 4 2 3 3 3 4 2" xfId="43124"/>
    <cellStyle name="40% - Accent6 4 2 3 3 3 5" xfId="43125"/>
    <cellStyle name="40% - Accent6 4 2 3 3 3 6" xfId="43126"/>
    <cellStyle name="40% - Accent6 4 2 3 3 4" xfId="43127"/>
    <cellStyle name="40% - Accent6 4 2 3 3 4 2" xfId="43128"/>
    <cellStyle name="40% - Accent6 4 2 3 3 4 2 2" xfId="43129"/>
    <cellStyle name="40% - Accent6 4 2 3 3 4 2 3" xfId="43130"/>
    <cellStyle name="40% - Accent6 4 2 3 3 4 3" xfId="43131"/>
    <cellStyle name="40% - Accent6 4 2 3 3 4 3 2" xfId="43132"/>
    <cellStyle name="40% - Accent6 4 2 3 3 4 4" xfId="43133"/>
    <cellStyle name="40% - Accent6 4 2 3 3 4 5" xfId="43134"/>
    <cellStyle name="40% - Accent6 4 2 3 3 5" xfId="43135"/>
    <cellStyle name="40% - Accent6 4 2 3 3 5 2" xfId="43136"/>
    <cellStyle name="40% - Accent6 4 2 3 3 5 3" xfId="43137"/>
    <cellStyle name="40% - Accent6 4 2 3 3 6" xfId="43138"/>
    <cellStyle name="40% - Accent6 4 2 3 3 6 2" xfId="43139"/>
    <cellStyle name="40% - Accent6 4 2 3 3 6 3" xfId="43140"/>
    <cellStyle name="40% - Accent6 4 2 3 3 7" xfId="43141"/>
    <cellStyle name="40% - Accent6 4 2 3 3 7 2" xfId="43142"/>
    <cellStyle name="40% - Accent6 4 2 3 3 8" xfId="43143"/>
    <cellStyle name="40% - Accent6 4 2 3 3 9" xfId="43144"/>
    <cellStyle name="40% - Accent6 4 2 3 4" xfId="43145"/>
    <cellStyle name="40% - Accent6 4 2 3 4 2" xfId="43146"/>
    <cellStyle name="40% - Accent6 4 2 3 4 2 2" xfId="43147"/>
    <cellStyle name="40% - Accent6 4 2 3 4 2 2 2" xfId="43148"/>
    <cellStyle name="40% - Accent6 4 2 3 4 2 2 3" xfId="43149"/>
    <cellStyle name="40% - Accent6 4 2 3 4 2 3" xfId="43150"/>
    <cellStyle name="40% - Accent6 4 2 3 4 2 3 2" xfId="43151"/>
    <cellStyle name="40% - Accent6 4 2 3 4 2 3 3" xfId="43152"/>
    <cellStyle name="40% - Accent6 4 2 3 4 2 4" xfId="43153"/>
    <cellStyle name="40% - Accent6 4 2 3 4 2 4 2" xfId="43154"/>
    <cellStyle name="40% - Accent6 4 2 3 4 2 5" xfId="43155"/>
    <cellStyle name="40% - Accent6 4 2 3 4 2 6" xfId="43156"/>
    <cellStyle name="40% - Accent6 4 2 3 4 3" xfId="43157"/>
    <cellStyle name="40% - Accent6 4 2 3 4 3 2" xfId="43158"/>
    <cellStyle name="40% - Accent6 4 2 3 4 3 2 2" xfId="43159"/>
    <cellStyle name="40% - Accent6 4 2 3 4 3 2 3" xfId="43160"/>
    <cellStyle name="40% - Accent6 4 2 3 4 3 3" xfId="43161"/>
    <cellStyle name="40% - Accent6 4 2 3 4 3 3 2" xfId="43162"/>
    <cellStyle name="40% - Accent6 4 2 3 4 3 3 3" xfId="43163"/>
    <cellStyle name="40% - Accent6 4 2 3 4 3 4" xfId="43164"/>
    <cellStyle name="40% - Accent6 4 2 3 4 3 4 2" xfId="43165"/>
    <cellStyle name="40% - Accent6 4 2 3 4 3 5" xfId="43166"/>
    <cellStyle name="40% - Accent6 4 2 3 4 3 6" xfId="43167"/>
    <cellStyle name="40% - Accent6 4 2 3 4 4" xfId="43168"/>
    <cellStyle name="40% - Accent6 4 2 3 4 4 2" xfId="43169"/>
    <cellStyle name="40% - Accent6 4 2 3 4 4 2 2" xfId="43170"/>
    <cellStyle name="40% - Accent6 4 2 3 4 4 2 3" xfId="43171"/>
    <cellStyle name="40% - Accent6 4 2 3 4 4 3" xfId="43172"/>
    <cellStyle name="40% - Accent6 4 2 3 4 4 3 2" xfId="43173"/>
    <cellStyle name="40% - Accent6 4 2 3 4 4 4" xfId="43174"/>
    <cellStyle name="40% - Accent6 4 2 3 4 4 5" xfId="43175"/>
    <cellStyle name="40% - Accent6 4 2 3 4 5" xfId="43176"/>
    <cellStyle name="40% - Accent6 4 2 3 4 5 2" xfId="43177"/>
    <cellStyle name="40% - Accent6 4 2 3 4 5 3" xfId="43178"/>
    <cellStyle name="40% - Accent6 4 2 3 4 6" xfId="43179"/>
    <cellStyle name="40% - Accent6 4 2 3 4 6 2" xfId="43180"/>
    <cellStyle name="40% - Accent6 4 2 3 4 6 3" xfId="43181"/>
    <cellStyle name="40% - Accent6 4 2 3 4 7" xfId="43182"/>
    <cellStyle name="40% - Accent6 4 2 3 4 7 2" xfId="43183"/>
    <cellStyle name="40% - Accent6 4 2 3 4 8" xfId="43184"/>
    <cellStyle name="40% - Accent6 4 2 3 4 9" xfId="43185"/>
    <cellStyle name="40% - Accent6 4 2 3 5" xfId="43186"/>
    <cellStyle name="40% - Accent6 4 2 3 5 2" xfId="43187"/>
    <cellStyle name="40% - Accent6 4 2 3 5 2 2" xfId="43188"/>
    <cellStyle name="40% - Accent6 4 2 3 5 2 3" xfId="43189"/>
    <cellStyle name="40% - Accent6 4 2 3 5 3" xfId="43190"/>
    <cellStyle name="40% - Accent6 4 2 3 5 3 2" xfId="43191"/>
    <cellStyle name="40% - Accent6 4 2 3 5 3 3" xfId="43192"/>
    <cellStyle name="40% - Accent6 4 2 3 5 4" xfId="43193"/>
    <cellStyle name="40% - Accent6 4 2 3 5 4 2" xfId="43194"/>
    <cellStyle name="40% - Accent6 4 2 3 5 5" xfId="43195"/>
    <cellStyle name="40% - Accent6 4 2 3 5 6" xfId="43196"/>
    <cellStyle name="40% - Accent6 4 2 3 6" xfId="43197"/>
    <cellStyle name="40% - Accent6 4 2 3 6 2" xfId="43198"/>
    <cellStyle name="40% - Accent6 4 2 3 6 2 2" xfId="43199"/>
    <cellStyle name="40% - Accent6 4 2 3 6 2 3" xfId="43200"/>
    <cellStyle name="40% - Accent6 4 2 3 6 3" xfId="43201"/>
    <cellStyle name="40% - Accent6 4 2 3 6 3 2" xfId="43202"/>
    <cellStyle name="40% - Accent6 4 2 3 6 3 3" xfId="43203"/>
    <cellStyle name="40% - Accent6 4 2 3 6 4" xfId="43204"/>
    <cellStyle name="40% - Accent6 4 2 3 6 4 2" xfId="43205"/>
    <cellStyle name="40% - Accent6 4 2 3 6 5" xfId="43206"/>
    <cellStyle name="40% - Accent6 4 2 3 6 6" xfId="43207"/>
    <cellStyle name="40% - Accent6 4 2 3 7" xfId="43208"/>
    <cellStyle name="40% - Accent6 4 2 3 7 2" xfId="43209"/>
    <cellStyle name="40% - Accent6 4 2 3 7 2 2" xfId="43210"/>
    <cellStyle name="40% - Accent6 4 2 3 7 2 3" xfId="43211"/>
    <cellStyle name="40% - Accent6 4 2 3 7 3" xfId="43212"/>
    <cellStyle name="40% - Accent6 4 2 3 7 3 2" xfId="43213"/>
    <cellStyle name="40% - Accent6 4 2 3 7 4" xfId="43214"/>
    <cellStyle name="40% - Accent6 4 2 3 7 5" xfId="43215"/>
    <cellStyle name="40% - Accent6 4 2 3 8" xfId="43216"/>
    <cellStyle name="40% - Accent6 4 2 3 8 2" xfId="43217"/>
    <cellStyle name="40% - Accent6 4 2 3 8 3" xfId="43218"/>
    <cellStyle name="40% - Accent6 4 2 3 9" xfId="43219"/>
    <cellStyle name="40% - Accent6 4 2 3 9 2" xfId="43220"/>
    <cellStyle name="40% - Accent6 4 2 3 9 3" xfId="43221"/>
    <cellStyle name="40% - Accent6 4 2 3_SCH J-3" xfId="5134"/>
    <cellStyle name="40% - Accent6 4 2 4" xfId="5135"/>
    <cellStyle name="40% - Accent6 4 2 4 10" xfId="43222"/>
    <cellStyle name="40% - Accent6 4 2 4 2" xfId="5136"/>
    <cellStyle name="40% - Accent6 4 2 4 2 2" xfId="43223"/>
    <cellStyle name="40% - Accent6 4 2 4 2 2 2" xfId="43224"/>
    <cellStyle name="40% - Accent6 4 2 4 2 2 2 2" xfId="43225"/>
    <cellStyle name="40% - Accent6 4 2 4 2 2 2 3" xfId="43226"/>
    <cellStyle name="40% - Accent6 4 2 4 2 2 3" xfId="43227"/>
    <cellStyle name="40% - Accent6 4 2 4 2 2 3 2" xfId="43228"/>
    <cellStyle name="40% - Accent6 4 2 4 2 2 3 3" xfId="43229"/>
    <cellStyle name="40% - Accent6 4 2 4 2 2 4" xfId="43230"/>
    <cellStyle name="40% - Accent6 4 2 4 2 2 4 2" xfId="43231"/>
    <cellStyle name="40% - Accent6 4 2 4 2 2 5" xfId="43232"/>
    <cellStyle name="40% - Accent6 4 2 4 2 2 6" xfId="43233"/>
    <cellStyle name="40% - Accent6 4 2 4 2 3" xfId="43234"/>
    <cellStyle name="40% - Accent6 4 2 4 2 3 2" xfId="43235"/>
    <cellStyle name="40% - Accent6 4 2 4 2 3 2 2" xfId="43236"/>
    <cellStyle name="40% - Accent6 4 2 4 2 3 2 3" xfId="43237"/>
    <cellStyle name="40% - Accent6 4 2 4 2 3 3" xfId="43238"/>
    <cellStyle name="40% - Accent6 4 2 4 2 3 3 2" xfId="43239"/>
    <cellStyle name="40% - Accent6 4 2 4 2 3 3 3" xfId="43240"/>
    <cellStyle name="40% - Accent6 4 2 4 2 3 4" xfId="43241"/>
    <cellStyle name="40% - Accent6 4 2 4 2 3 4 2" xfId="43242"/>
    <cellStyle name="40% - Accent6 4 2 4 2 3 5" xfId="43243"/>
    <cellStyle name="40% - Accent6 4 2 4 2 3 6" xfId="43244"/>
    <cellStyle name="40% - Accent6 4 2 4 2 4" xfId="43245"/>
    <cellStyle name="40% - Accent6 4 2 4 2 4 2" xfId="43246"/>
    <cellStyle name="40% - Accent6 4 2 4 2 4 2 2" xfId="43247"/>
    <cellStyle name="40% - Accent6 4 2 4 2 4 2 3" xfId="43248"/>
    <cellStyle name="40% - Accent6 4 2 4 2 4 3" xfId="43249"/>
    <cellStyle name="40% - Accent6 4 2 4 2 4 3 2" xfId="43250"/>
    <cellStyle name="40% - Accent6 4 2 4 2 4 4" xfId="43251"/>
    <cellStyle name="40% - Accent6 4 2 4 2 4 5" xfId="43252"/>
    <cellStyle name="40% - Accent6 4 2 4 2 5" xfId="43253"/>
    <cellStyle name="40% - Accent6 4 2 4 2 5 2" xfId="43254"/>
    <cellStyle name="40% - Accent6 4 2 4 2 5 3" xfId="43255"/>
    <cellStyle name="40% - Accent6 4 2 4 2 6" xfId="43256"/>
    <cellStyle name="40% - Accent6 4 2 4 2 6 2" xfId="43257"/>
    <cellStyle name="40% - Accent6 4 2 4 2 6 3" xfId="43258"/>
    <cellStyle name="40% - Accent6 4 2 4 2 7" xfId="43259"/>
    <cellStyle name="40% - Accent6 4 2 4 2 7 2" xfId="43260"/>
    <cellStyle name="40% - Accent6 4 2 4 2 8" xfId="43261"/>
    <cellStyle name="40% - Accent6 4 2 4 2 9" xfId="43262"/>
    <cellStyle name="40% - Accent6 4 2 4 3" xfId="43263"/>
    <cellStyle name="40% - Accent6 4 2 4 3 2" xfId="43264"/>
    <cellStyle name="40% - Accent6 4 2 4 3 2 2" xfId="43265"/>
    <cellStyle name="40% - Accent6 4 2 4 3 2 3" xfId="43266"/>
    <cellStyle name="40% - Accent6 4 2 4 3 3" xfId="43267"/>
    <cellStyle name="40% - Accent6 4 2 4 3 3 2" xfId="43268"/>
    <cellStyle name="40% - Accent6 4 2 4 3 3 3" xfId="43269"/>
    <cellStyle name="40% - Accent6 4 2 4 3 4" xfId="43270"/>
    <cellStyle name="40% - Accent6 4 2 4 3 4 2" xfId="43271"/>
    <cellStyle name="40% - Accent6 4 2 4 3 5" xfId="43272"/>
    <cellStyle name="40% - Accent6 4 2 4 3 6" xfId="43273"/>
    <cellStyle name="40% - Accent6 4 2 4 4" xfId="43274"/>
    <cellStyle name="40% - Accent6 4 2 4 4 2" xfId="43275"/>
    <cellStyle name="40% - Accent6 4 2 4 4 2 2" xfId="43276"/>
    <cellStyle name="40% - Accent6 4 2 4 4 2 3" xfId="43277"/>
    <cellStyle name="40% - Accent6 4 2 4 4 3" xfId="43278"/>
    <cellStyle name="40% - Accent6 4 2 4 4 3 2" xfId="43279"/>
    <cellStyle name="40% - Accent6 4 2 4 4 3 3" xfId="43280"/>
    <cellStyle name="40% - Accent6 4 2 4 4 4" xfId="43281"/>
    <cellStyle name="40% - Accent6 4 2 4 4 4 2" xfId="43282"/>
    <cellStyle name="40% - Accent6 4 2 4 4 5" xfId="43283"/>
    <cellStyle name="40% - Accent6 4 2 4 4 6" xfId="43284"/>
    <cellStyle name="40% - Accent6 4 2 4 5" xfId="43285"/>
    <cellStyle name="40% - Accent6 4 2 4 5 2" xfId="43286"/>
    <cellStyle name="40% - Accent6 4 2 4 5 2 2" xfId="43287"/>
    <cellStyle name="40% - Accent6 4 2 4 5 2 3" xfId="43288"/>
    <cellStyle name="40% - Accent6 4 2 4 5 3" xfId="43289"/>
    <cellStyle name="40% - Accent6 4 2 4 5 3 2" xfId="43290"/>
    <cellStyle name="40% - Accent6 4 2 4 5 4" xfId="43291"/>
    <cellStyle name="40% - Accent6 4 2 4 5 5" xfId="43292"/>
    <cellStyle name="40% - Accent6 4 2 4 6" xfId="43293"/>
    <cellStyle name="40% - Accent6 4 2 4 6 2" xfId="43294"/>
    <cellStyle name="40% - Accent6 4 2 4 6 3" xfId="43295"/>
    <cellStyle name="40% - Accent6 4 2 4 7" xfId="43296"/>
    <cellStyle name="40% - Accent6 4 2 4 7 2" xfId="43297"/>
    <cellStyle name="40% - Accent6 4 2 4 7 3" xfId="43298"/>
    <cellStyle name="40% - Accent6 4 2 4 8" xfId="43299"/>
    <cellStyle name="40% - Accent6 4 2 4 8 2" xfId="43300"/>
    <cellStyle name="40% - Accent6 4 2 4 9" xfId="43301"/>
    <cellStyle name="40% - Accent6 4 2 4_SCH J-3" xfId="5137"/>
    <cellStyle name="40% - Accent6 4 2 5" xfId="5138"/>
    <cellStyle name="40% - Accent6 4 2 5 2" xfId="43302"/>
    <cellStyle name="40% - Accent6 4 2 5 2 2" xfId="43303"/>
    <cellStyle name="40% - Accent6 4 2 5 2 2 2" xfId="43304"/>
    <cellStyle name="40% - Accent6 4 2 5 2 2 3" xfId="43305"/>
    <cellStyle name="40% - Accent6 4 2 5 2 3" xfId="43306"/>
    <cellStyle name="40% - Accent6 4 2 5 2 3 2" xfId="43307"/>
    <cellStyle name="40% - Accent6 4 2 5 2 3 3" xfId="43308"/>
    <cellStyle name="40% - Accent6 4 2 5 2 4" xfId="43309"/>
    <cellStyle name="40% - Accent6 4 2 5 2 4 2" xfId="43310"/>
    <cellStyle name="40% - Accent6 4 2 5 2 5" xfId="43311"/>
    <cellStyle name="40% - Accent6 4 2 5 2 6" xfId="43312"/>
    <cellStyle name="40% - Accent6 4 2 5 3" xfId="43313"/>
    <cellStyle name="40% - Accent6 4 2 5 3 2" xfId="43314"/>
    <cellStyle name="40% - Accent6 4 2 5 3 2 2" xfId="43315"/>
    <cellStyle name="40% - Accent6 4 2 5 3 2 3" xfId="43316"/>
    <cellStyle name="40% - Accent6 4 2 5 3 3" xfId="43317"/>
    <cellStyle name="40% - Accent6 4 2 5 3 3 2" xfId="43318"/>
    <cellStyle name="40% - Accent6 4 2 5 3 3 3" xfId="43319"/>
    <cellStyle name="40% - Accent6 4 2 5 3 4" xfId="43320"/>
    <cellStyle name="40% - Accent6 4 2 5 3 4 2" xfId="43321"/>
    <cellStyle name="40% - Accent6 4 2 5 3 5" xfId="43322"/>
    <cellStyle name="40% - Accent6 4 2 5 3 6" xfId="43323"/>
    <cellStyle name="40% - Accent6 4 2 5 4" xfId="43324"/>
    <cellStyle name="40% - Accent6 4 2 5 4 2" xfId="43325"/>
    <cellStyle name="40% - Accent6 4 2 5 4 2 2" xfId="43326"/>
    <cellStyle name="40% - Accent6 4 2 5 4 2 3" xfId="43327"/>
    <cellStyle name="40% - Accent6 4 2 5 4 3" xfId="43328"/>
    <cellStyle name="40% - Accent6 4 2 5 4 3 2" xfId="43329"/>
    <cellStyle name="40% - Accent6 4 2 5 4 4" xfId="43330"/>
    <cellStyle name="40% - Accent6 4 2 5 4 5" xfId="43331"/>
    <cellStyle name="40% - Accent6 4 2 5 5" xfId="43332"/>
    <cellStyle name="40% - Accent6 4 2 5 5 2" xfId="43333"/>
    <cellStyle name="40% - Accent6 4 2 5 5 3" xfId="43334"/>
    <cellStyle name="40% - Accent6 4 2 5 6" xfId="43335"/>
    <cellStyle name="40% - Accent6 4 2 5 6 2" xfId="43336"/>
    <cellStyle name="40% - Accent6 4 2 5 6 3" xfId="43337"/>
    <cellStyle name="40% - Accent6 4 2 5 7" xfId="43338"/>
    <cellStyle name="40% - Accent6 4 2 5 7 2" xfId="43339"/>
    <cellStyle name="40% - Accent6 4 2 5 8" xfId="43340"/>
    <cellStyle name="40% - Accent6 4 2 5 9" xfId="43341"/>
    <cellStyle name="40% - Accent6 4 2 6" xfId="5139"/>
    <cellStyle name="40% - Accent6 4 2 6 2" xfId="43342"/>
    <cellStyle name="40% - Accent6 4 2 6 2 2" xfId="43343"/>
    <cellStyle name="40% - Accent6 4 2 6 2 2 2" xfId="43344"/>
    <cellStyle name="40% - Accent6 4 2 6 2 2 3" xfId="43345"/>
    <cellStyle name="40% - Accent6 4 2 6 2 3" xfId="43346"/>
    <cellStyle name="40% - Accent6 4 2 6 2 3 2" xfId="43347"/>
    <cellStyle name="40% - Accent6 4 2 6 2 3 3" xfId="43348"/>
    <cellStyle name="40% - Accent6 4 2 6 2 4" xfId="43349"/>
    <cellStyle name="40% - Accent6 4 2 6 2 4 2" xfId="43350"/>
    <cellStyle name="40% - Accent6 4 2 6 2 5" xfId="43351"/>
    <cellStyle name="40% - Accent6 4 2 6 2 6" xfId="43352"/>
    <cellStyle name="40% - Accent6 4 2 6 3" xfId="43353"/>
    <cellStyle name="40% - Accent6 4 2 6 3 2" xfId="43354"/>
    <cellStyle name="40% - Accent6 4 2 6 3 2 2" xfId="43355"/>
    <cellStyle name="40% - Accent6 4 2 6 3 2 3" xfId="43356"/>
    <cellStyle name="40% - Accent6 4 2 6 3 3" xfId="43357"/>
    <cellStyle name="40% - Accent6 4 2 6 3 3 2" xfId="43358"/>
    <cellStyle name="40% - Accent6 4 2 6 3 3 3" xfId="43359"/>
    <cellStyle name="40% - Accent6 4 2 6 3 4" xfId="43360"/>
    <cellStyle name="40% - Accent6 4 2 6 3 4 2" xfId="43361"/>
    <cellStyle name="40% - Accent6 4 2 6 3 5" xfId="43362"/>
    <cellStyle name="40% - Accent6 4 2 6 3 6" xfId="43363"/>
    <cellStyle name="40% - Accent6 4 2 6 4" xfId="43364"/>
    <cellStyle name="40% - Accent6 4 2 6 4 2" xfId="43365"/>
    <cellStyle name="40% - Accent6 4 2 6 4 2 2" xfId="43366"/>
    <cellStyle name="40% - Accent6 4 2 6 4 2 3" xfId="43367"/>
    <cellStyle name="40% - Accent6 4 2 6 4 3" xfId="43368"/>
    <cellStyle name="40% - Accent6 4 2 6 4 3 2" xfId="43369"/>
    <cellStyle name="40% - Accent6 4 2 6 4 4" xfId="43370"/>
    <cellStyle name="40% - Accent6 4 2 6 4 5" xfId="43371"/>
    <cellStyle name="40% - Accent6 4 2 6 5" xfId="43372"/>
    <cellStyle name="40% - Accent6 4 2 6 5 2" xfId="43373"/>
    <cellStyle name="40% - Accent6 4 2 6 5 3" xfId="43374"/>
    <cellStyle name="40% - Accent6 4 2 6 6" xfId="43375"/>
    <cellStyle name="40% - Accent6 4 2 6 6 2" xfId="43376"/>
    <cellStyle name="40% - Accent6 4 2 6 6 3" xfId="43377"/>
    <cellStyle name="40% - Accent6 4 2 6 7" xfId="43378"/>
    <cellStyle name="40% - Accent6 4 2 6 7 2" xfId="43379"/>
    <cellStyle name="40% - Accent6 4 2 6 8" xfId="43380"/>
    <cellStyle name="40% - Accent6 4 2 6 9" xfId="43381"/>
    <cellStyle name="40% - Accent6 4 2 7" xfId="43382"/>
    <cellStyle name="40% - Accent6 4 2 7 2" xfId="43383"/>
    <cellStyle name="40% - Accent6 4 2 7 2 2" xfId="43384"/>
    <cellStyle name="40% - Accent6 4 2 7 2 3" xfId="43385"/>
    <cellStyle name="40% - Accent6 4 2 7 3" xfId="43386"/>
    <cellStyle name="40% - Accent6 4 2 7 3 2" xfId="43387"/>
    <cellStyle name="40% - Accent6 4 2 7 3 3" xfId="43388"/>
    <cellStyle name="40% - Accent6 4 2 7 4" xfId="43389"/>
    <cellStyle name="40% - Accent6 4 2 7 4 2" xfId="43390"/>
    <cellStyle name="40% - Accent6 4 2 7 5" xfId="43391"/>
    <cellStyle name="40% - Accent6 4 2 7 6" xfId="43392"/>
    <cellStyle name="40% - Accent6 4 2 8" xfId="43393"/>
    <cellStyle name="40% - Accent6 4 2 8 2" xfId="43394"/>
    <cellStyle name="40% - Accent6 4 2 8 2 2" xfId="43395"/>
    <cellStyle name="40% - Accent6 4 2 8 2 3" xfId="43396"/>
    <cellStyle name="40% - Accent6 4 2 8 3" xfId="43397"/>
    <cellStyle name="40% - Accent6 4 2 8 3 2" xfId="43398"/>
    <cellStyle name="40% - Accent6 4 2 8 3 3" xfId="43399"/>
    <cellStyle name="40% - Accent6 4 2 8 4" xfId="43400"/>
    <cellStyle name="40% - Accent6 4 2 8 4 2" xfId="43401"/>
    <cellStyle name="40% - Accent6 4 2 8 5" xfId="43402"/>
    <cellStyle name="40% - Accent6 4 2 8 6" xfId="43403"/>
    <cellStyle name="40% - Accent6 4 2 9" xfId="43404"/>
    <cellStyle name="40% - Accent6 4 2 9 2" xfId="43405"/>
    <cellStyle name="40% - Accent6 4 2 9 2 2" xfId="43406"/>
    <cellStyle name="40% - Accent6 4 2 9 2 3" xfId="43407"/>
    <cellStyle name="40% - Accent6 4 2 9 3" xfId="43408"/>
    <cellStyle name="40% - Accent6 4 2 9 3 2" xfId="43409"/>
    <cellStyle name="40% - Accent6 4 2 9 4" xfId="43410"/>
    <cellStyle name="40% - Accent6 4 2 9 5" xfId="43411"/>
    <cellStyle name="40% - Accent6 4 2_SCH J-3" xfId="5140"/>
    <cellStyle name="40% - Accent6 4 3" xfId="5141"/>
    <cellStyle name="40% - Accent6 4 3 10" xfId="43412"/>
    <cellStyle name="40% - Accent6 4 3 10 2" xfId="43413"/>
    <cellStyle name="40% - Accent6 4 3 10 3" xfId="43414"/>
    <cellStyle name="40% - Accent6 4 3 11" xfId="43415"/>
    <cellStyle name="40% - Accent6 4 3 11 2" xfId="43416"/>
    <cellStyle name="40% - Accent6 4 3 12" xfId="43417"/>
    <cellStyle name="40% - Accent6 4 3 13" xfId="43418"/>
    <cellStyle name="40% - Accent6 4 3 14" xfId="43419"/>
    <cellStyle name="40% - Accent6 4 3 2" xfId="5142"/>
    <cellStyle name="40% - Accent6 4 3 2 10" xfId="43420"/>
    <cellStyle name="40% - Accent6 4 3 2 10 2" xfId="43421"/>
    <cellStyle name="40% - Accent6 4 3 2 11" xfId="43422"/>
    <cellStyle name="40% - Accent6 4 3 2 12" xfId="43423"/>
    <cellStyle name="40% - Accent6 4 3 2 2" xfId="5143"/>
    <cellStyle name="40% - Accent6 4 3 2 2 10" xfId="43424"/>
    <cellStyle name="40% - Accent6 4 3 2 2 2" xfId="5144"/>
    <cellStyle name="40% - Accent6 4 3 2 2 2 2" xfId="43425"/>
    <cellStyle name="40% - Accent6 4 3 2 2 2 2 2" xfId="43426"/>
    <cellStyle name="40% - Accent6 4 3 2 2 2 2 2 2" xfId="43427"/>
    <cellStyle name="40% - Accent6 4 3 2 2 2 2 2 3" xfId="43428"/>
    <cellStyle name="40% - Accent6 4 3 2 2 2 2 3" xfId="43429"/>
    <cellStyle name="40% - Accent6 4 3 2 2 2 2 3 2" xfId="43430"/>
    <cellStyle name="40% - Accent6 4 3 2 2 2 2 3 3" xfId="43431"/>
    <cellStyle name="40% - Accent6 4 3 2 2 2 2 4" xfId="43432"/>
    <cellStyle name="40% - Accent6 4 3 2 2 2 2 4 2" xfId="43433"/>
    <cellStyle name="40% - Accent6 4 3 2 2 2 2 5" xfId="43434"/>
    <cellStyle name="40% - Accent6 4 3 2 2 2 2 6" xfId="43435"/>
    <cellStyle name="40% - Accent6 4 3 2 2 2 3" xfId="43436"/>
    <cellStyle name="40% - Accent6 4 3 2 2 2 3 2" xfId="43437"/>
    <cellStyle name="40% - Accent6 4 3 2 2 2 3 2 2" xfId="43438"/>
    <cellStyle name="40% - Accent6 4 3 2 2 2 3 2 3" xfId="43439"/>
    <cellStyle name="40% - Accent6 4 3 2 2 2 3 3" xfId="43440"/>
    <cellStyle name="40% - Accent6 4 3 2 2 2 3 3 2" xfId="43441"/>
    <cellStyle name="40% - Accent6 4 3 2 2 2 3 3 3" xfId="43442"/>
    <cellStyle name="40% - Accent6 4 3 2 2 2 3 4" xfId="43443"/>
    <cellStyle name="40% - Accent6 4 3 2 2 2 3 4 2" xfId="43444"/>
    <cellStyle name="40% - Accent6 4 3 2 2 2 3 5" xfId="43445"/>
    <cellStyle name="40% - Accent6 4 3 2 2 2 3 6" xfId="43446"/>
    <cellStyle name="40% - Accent6 4 3 2 2 2 4" xfId="43447"/>
    <cellStyle name="40% - Accent6 4 3 2 2 2 4 2" xfId="43448"/>
    <cellStyle name="40% - Accent6 4 3 2 2 2 4 2 2" xfId="43449"/>
    <cellStyle name="40% - Accent6 4 3 2 2 2 4 2 3" xfId="43450"/>
    <cellStyle name="40% - Accent6 4 3 2 2 2 4 3" xfId="43451"/>
    <cellStyle name="40% - Accent6 4 3 2 2 2 4 3 2" xfId="43452"/>
    <cellStyle name="40% - Accent6 4 3 2 2 2 4 4" xfId="43453"/>
    <cellStyle name="40% - Accent6 4 3 2 2 2 4 5" xfId="43454"/>
    <cellStyle name="40% - Accent6 4 3 2 2 2 5" xfId="43455"/>
    <cellStyle name="40% - Accent6 4 3 2 2 2 5 2" xfId="43456"/>
    <cellStyle name="40% - Accent6 4 3 2 2 2 5 3" xfId="43457"/>
    <cellStyle name="40% - Accent6 4 3 2 2 2 6" xfId="43458"/>
    <cellStyle name="40% - Accent6 4 3 2 2 2 6 2" xfId="43459"/>
    <cellStyle name="40% - Accent6 4 3 2 2 2 6 3" xfId="43460"/>
    <cellStyle name="40% - Accent6 4 3 2 2 2 7" xfId="43461"/>
    <cellStyle name="40% - Accent6 4 3 2 2 2 7 2" xfId="43462"/>
    <cellStyle name="40% - Accent6 4 3 2 2 2 8" xfId="43463"/>
    <cellStyle name="40% - Accent6 4 3 2 2 2 9" xfId="43464"/>
    <cellStyle name="40% - Accent6 4 3 2 2 3" xfId="43465"/>
    <cellStyle name="40% - Accent6 4 3 2 2 3 2" xfId="43466"/>
    <cellStyle name="40% - Accent6 4 3 2 2 3 2 2" xfId="43467"/>
    <cellStyle name="40% - Accent6 4 3 2 2 3 2 3" xfId="43468"/>
    <cellStyle name="40% - Accent6 4 3 2 2 3 3" xfId="43469"/>
    <cellStyle name="40% - Accent6 4 3 2 2 3 3 2" xfId="43470"/>
    <cellStyle name="40% - Accent6 4 3 2 2 3 3 3" xfId="43471"/>
    <cellStyle name="40% - Accent6 4 3 2 2 3 4" xfId="43472"/>
    <cellStyle name="40% - Accent6 4 3 2 2 3 4 2" xfId="43473"/>
    <cellStyle name="40% - Accent6 4 3 2 2 3 5" xfId="43474"/>
    <cellStyle name="40% - Accent6 4 3 2 2 3 6" xfId="43475"/>
    <cellStyle name="40% - Accent6 4 3 2 2 4" xfId="43476"/>
    <cellStyle name="40% - Accent6 4 3 2 2 4 2" xfId="43477"/>
    <cellStyle name="40% - Accent6 4 3 2 2 4 2 2" xfId="43478"/>
    <cellStyle name="40% - Accent6 4 3 2 2 4 2 3" xfId="43479"/>
    <cellStyle name="40% - Accent6 4 3 2 2 4 3" xfId="43480"/>
    <cellStyle name="40% - Accent6 4 3 2 2 4 3 2" xfId="43481"/>
    <cellStyle name="40% - Accent6 4 3 2 2 4 3 3" xfId="43482"/>
    <cellStyle name="40% - Accent6 4 3 2 2 4 4" xfId="43483"/>
    <cellStyle name="40% - Accent6 4 3 2 2 4 4 2" xfId="43484"/>
    <cellStyle name="40% - Accent6 4 3 2 2 4 5" xfId="43485"/>
    <cellStyle name="40% - Accent6 4 3 2 2 4 6" xfId="43486"/>
    <cellStyle name="40% - Accent6 4 3 2 2 5" xfId="43487"/>
    <cellStyle name="40% - Accent6 4 3 2 2 5 2" xfId="43488"/>
    <cellStyle name="40% - Accent6 4 3 2 2 5 2 2" xfId="43489"/>
    <cellStyle name="40% - Accent6 4 3 2 2 5 2 3" xfId="43490"/>
    <cellStyle name="40% - Accent6 4 3 2 2 5 3" xfId="43491"/>
    <cellStyle name="40% - Accent6 4 3 2 2 5 3 2" xfId="43492"/>
    <cellStyle name="40% - Accent6 4 3 2 2 5 4" xfId="43493"/>
    <cellStyle name="40% - Accent6 4 3 2 2 5 5" xfId="43494"/>
    <cellStyle name="40% - Accent6 4 3 2 2 6" xfId="43495"/>
    <cellStyle name="40% - Accent6 4 3 2 2 6 2" xfId="43496"/>
    <cellStyle name="40% - Accent6 4 3 2 2 6 3" xfId="43497"/>
    <cellStyle name="40% - Accent6 4 3 2 2 7" xfId="43498"/>
    <cellStyle name="40% - Accent6 4 3 2 2 7 2" xfId="43499"/>
    <cellStyle name="40% - Accent6 4 3 2 2 7 3" xfId="43500"/>
    <cellStyle name="40% - Accent6 4 3 2 2 8" xfId="43501"/>
    <cellStyle name="40% - Accent6 4 3 2 2 8 2" xfId="43502"/>
    <cellStyle name="40% - Accent6 4 3 2 2 9" xfId="43503"/>
    <cellStyle name="40% - Accent6 4 3 2 2_SCH J-3" xfId="5145"/>
    <cellStyle name="40% - Accent6 4 3 2 3" xfId="5146"/>
    <cellStyle name="40% - Accent6 4 3 2 3 2" xfId="43504"/>
    <cellStyle name="40% - Accent6 4 3 2 3 2 2" xfId="43505"/>
    <cellStyle name="40% - Accent6 4 3 2 3 2 2 2" xfId="43506"/>
    <cellStyle name="40% - Accent6 4 3 2 3 2 2 3" xfId="43507"/>
    <cellStyle name="40% - Accent6 4 3 2 3 2 3" xfId="43508"/>
    <cellStyle name="40% - Accent6 4 3 2 3 2 3 2" xfId="43509"/>
    <cellStyle name="40% - Accent6 4 3 2 3 2 3 3" xfId="43510"/>
    <cellStyle name="40% - Accent6 4 3 2 3 2 4" xfId="43511"/>
    <cellStyle name="40% - Accent6 4 3 2 3 2 4 2" xfId="43512"/>
    <cellStyle name="40% - Accent6 4 3 2 3 2 5" xfId="43513"/>
    <cellStyle name="40% - Accent6 4 3 2 3 2 6" xfId="43514"/>
    <cellStyle name="40% - Accent6 4 3 2 3 3" xfId="43515"/>
    <cellStyle name="40% - Accent6 4 3 2 3 3 2" xfId="43516"/>
    <cellStyle name="40% - Accent6 4 3 2 3 3 2 2" xfId="43517"/>
    <cellStyle name="40% - Accent6 4 3 2 3 3 2 3" xfId="43518"/>
    <cellStyle name="40% - Accent6 4 3 2 3 3 3" xfId="43519"/>
    <cellStyle name="40% - Accent6 4 3 2 3 3 3 2" xfId="43520"/>
    <cellStyle name="40% - Accent6 4 3 2 3 3 3 3" xfId="43521"/>
    <cellStyle name="40% - Accent6 4 3 2 3 3 4" xfId="43522"/>
    <cellStyle name="40% - Accent6 4 3 2 3 3 4 2" xfId="43523"/>
    <cellStyle name="40% - Accent6 4 3 2 3 3 5" xfId="43524"/>
    <cellStyle name="40% - Accent6 4 3 2 3 3 6" xfId="43525"/>
    <cellStyle name="40% - Accent6 4 3 2 3 4" xfId="43526"/>
    <cellStyle name="40% - Accent6 4 3 2 3 4 2" xfId="43527"/>
    <cellStyle name="40% - Accent6 4 3 2 3 4 2 2" xfId="43528"/>
    <cellStyle name="40% - Accent6 4 3 2 3 4 2 3" xfId="43529"/>
    <cellStyle name="40% - Accent6 4 3 2 3 4 3" xfId="43530"/>
    <cellStyle name="40% - Accent6 4 3 2 3 4 3 2" xfId="43531"/>
    <cellStyle name="40% - Accent6 4 3 2 3 4 4" xfId="43532"/>
    <cellStyle name="40% - Accent6 4 3 2 3 4 5" xfId="43533"/>
    <cellStyle name="40% - Accent6 4 3 2 3 5" xfId="43534"/>
    <cellStyle name="40% - Accent6 4 3 2 3 5 2" xfId="43535"/>
    <cellStyle name="40% - Accent6 4 3 2 3 5 3" xfId="43536"/>
    <cellStyle name="40% - Accent6 4 3 2 3 6" xfId="43537"/>
    <cellStyle name="40% - Accent6 4 3 2 3 6 2" xfId="43538"/>
    <cellStyle name="40% - Accent6 4 3 2 3 6 3" xfId="43539"/>
    <cellStyle name="40% - Accent6 4 3 2 3 7" xfId="43540"/>
    <cellStyle name="40% - Accent6 4 3 2 3 7 2" xfId="43541"/>
    <cellStyle name="40% - Accent6 4 3 2 3 8" xfId="43542"/>
    <cellStyle name="40% - Accent6 4 3 2 3 9" xfId="43543"/>
    <cellStyle name="40% - Accent6 4 3 2 4" xfId="43544"/>
    <cellStyle name="40% - Accent6 4 3 2 4 2" xfId="43545"/>
    <cellStyle name="40% - Accent6 4 3 2 4 2 2" xfId="43546"/>
    <cellStyle name="40% - Accent6 4 3 2 4 2 2 2" xfId="43547"/>
    <cellStyle name="40% - Accent6 4 3 2 4 2 2 3" xfId="43548"/>
    <cellStyle name="40% - Accent6 4 3 2 4 2 3" xfId="43549"/>
    <cellStyle name="40% - Accent6 4 3 2 4 2 3 2" xfId="43550"/>
    <cellStyle name="40% - Accent6 4 3 2 4 2 3 3" xfId="43551"/>
    <cellStyle name="40% - Accent6 4 3 2 4 2 4" xfId="43552"/>
    <cellStyle name="40% - Accent6 4 3 2 4 2 4 2" xfId="43553"/>
    <cellStyle name="40% - Accent6 4 3 2 4 2 5" xfId="43554"/>
    <cellStyle name="40% - Accent6 4 3 2 4 2 6" xfId="43555"/>
    <cellStyle name="40% - Accent6 4 3 2 4 3" xfId="43556"/>
    <cellStyle name="40% - Accent6 4 3 2 4 3 2" xfId="43557"/>
    <cellStyle name="40% - Accent6 4 3 2 4 3 2 2" xfId="43558"/>
    <cellStyle name="40% - Accent6 4 3 2 4 3 2 3" xfId="43559"/>
    <cellStyle name="40% - Accent6 4 3 2 4 3 3" xfId="43560"/>
    <cellStyle name="40% - Accent6 4 3 2 4 3 3 2" xfId="43561"/>
    <cellStyle name="40% - Accent6 4 3 2 4 3 3 3" xfId="43562"/>
    <cellStyle name="40% - Accent6 4 3 2 4 3 4" xfId="43563"/>
    <cellStyle name="40% - Accent6 4 3 2 4 3 4 2" xfId="43564"/>
    <cellStyle name="40% - Accent6 4 3 2 4 3 5" xfId="43565"/>
    <cellStyle name="40% - Accent6 4 3 2 4 3 6" xfId="43566"/>
    <cellStyle name="40% - Accent6 4 3 2 4 4" xfId="43567"/>
    <cellStyle name="40% - Accent6 4 3 2 4 4 2" xfId="43568"/>
    <cellStyle name="40% - Accent6 4 3 2 4 4 2 2" xfId="43569"/>
    <cellStyle name="40% - Accent6 4 3 2 4 4 2 3" xfId="43570"/>
    <cellStyle name="40% - Accent6 4 3 2 4 4 3" xfId="43571"/>
    <cellStyle name="40% - Accent6 4 3 2 4 4 3 2" xfId="43572"/>
    <cellStyle name="40% - Accent6 4 3 2 4 4 4" xfId="43573"/>
    <cellStyle name="40% - Accent6 4 3 2 4 4 5" xfId="43574"/>
    <cellStyle name="40% - Accent6 4 3 2 4 5" xfId="43575"/>
    <cellStyle name="40% - Accent6 4 3 2 4 5 2" xfId="43576"/>
    <cellStyle name="40% - Accent6 4 3 2 4 5 3" xfId="43577"/>
    <cellStyle name="40% - Accent6 4 3 2 4 6" xfId="43578"/>
    <cellStyle name="40% - Accent6 4 3 2 4 6 2" xfId="43579"/>
    <cellStyle name="40% - Accent6 4 3 2 4 6 3" xfId="43580"/>
    <cellStyle name="40% - Accent6 4 3 2 4 7" xfId="43581"/>
    <cellStyle name="40% - Accent6 4 3 2 4 7 2" xfId="43582"/>
    <cellStyle name="40% - Accent6 4 3 2 4 8" xfId="43583"/>
    <cellStyle name="40% - Accent6 4 3 2 4 9" xfId="43584"/>
    <cellStyle name="40% - Accent6 4 3 2 5" xfId="43585"/>
    <cellStyle name="40% - Accent6 4 3 2 5 2" xfId="43586"/>
    <cellStyle name="40% - Accent6 4 3 2 5 2 2" xfId="43587"/>
    <cellStyle name="40% - Accent6 4 3 2 5 2 3" xfId="43588"/>
    <cellStyle name="40% - Accent6 4 3 2 5 3" xfId="43589"/>
    <cellStyle name="40% - Accent6 4 3 2 5 3 2" xfId="43590"/>
    <cellStyle name="40% - Accent6 4 3 2 5 3 3" xfId="43591"/>
    <cellStyle name="40% - Accent6 4 3 2 5 4" xfId="43592"/>
    <cellStyle name="40% - Accent6 4 3 2 5 4 2" xfId="43593"/>
    <cellStyle name="40% - Accent6 4 3 2 5 5" xfId="43594"/>
    <cellStyle name="40% - Accent6 4 3 2 5 6" xfId="43595"/>
    <cellStyle name="40% - Accent6 4 3 2 6" xfId="43596"/>
    <cellStyle name="40% - Accent6 4 3 2 6 2" xfId="43597"/>
    <cellStyle name="40% - Accent6 4 3 2 6 2 2" xfId="43598"/>
    <cellStyle name="40% - Accent6 4 3 2 6 2 3" xfId="43599"/>
    <cellStyle name="40% - Accent6 4 3 2 6 3" xfId="43600"/>
    <cellStyle name="40% - Accent6 4 3 2 6 3 2" xfId="43601"/>
    <cellStyle name="40% - Accent6 4 3 2 6 3 3" xfId="43602"/>
    <cellStyle name="40% - Accent6 4 3 2 6 4" xfId="43603"/>
    <cellStyle name="40% - Accent6 4 3 2 6 4 2" xfId="43604"/>
    <cellStyle name="40% - Accent6 4 3 2 6 5" xfId="43605"/>
    <cellStyle name="40% - Accent6 4 3 2 6 6" xfId="43606"/>
    <cellStyle name="40% - Accent6 4 3 2 7" xfId="43607"/>
    <cellStyle name="40% - Accent6 4 3 2 7 2" xfId="43608"/>
    <cellStyle name="40% - Accent6 4 3 2 7 2 2" xfId="43609"/>
    <cellStyle name="40% - Accent6 4 3 2 7 2 3" xfId="43610"/>
    <cellStyle name="40% - Accent6 4 3 2 7 3" xfId="43611"/>
    <cellStyle name="40% - Accent6 4 3 2 7 3 2" xfId="43612"/>
    <cellStyle name="40% - Accent6 4 3 2 7 4" xfId="43613"/>
    <cellStyle name="40% - Accent6 4 3 2 7 5" xfId="43614"/>
    <cellStyle name="40% - Accent6 4 3 2 8" xfId="43615"/>
    <cellStyle name="40% - Accent6 4 3 2 8 2" xfId="43616"/>
    <cellStyle name="40% - Accent6 4 3 2 8 3" xfId="43617"/>
    <cellStyle name="40% - Accent6 4 3 2 9" xfId="43618"/>
    <cellStyle name="40% - Accent6 4 3 2 9 2" xfId="43619"/>
    <cellStyle name="40% - Accent6 4 3 2 9 3" xfId="43620"/>
    <cellStyle name="40% - Accent6 4 3 2_SCH J-3" xfId="5147"/>
    <cellStyle name="40% - Accent6 4 3 3" xfId="5148"/>
    <cellStyle name="40% - Accent6 4 3 3 10" xfId="43621"/>
    <cellStyle name="40% - Accent6 4 3 3 2" xfId="5149"/>
    <cellStyle name="40% - Accent6 4 3 3 2 2" xfId="43622"/>
    <cellStyle name="40% - Accent6 4 3 3 2 2 2" xfId="43623"/>
    <cellStyle name="40% - Accent6 4 3 3 2 2 2 2" xfId="43624"/>
    <cellStyle name="40% - Accent6 4 3 3 2 2 2 3" xfId="43625"/>
    <cellStyle name="40% - Accent6 4 3 3 2 2 3" xfId="43626"/>
    <cellStyle name="40% - Accent6 4 3 3 2 2 3 2" xfId="43627"/>
    <cellStyle name="40% - Accent6 4 3 3 2 2 3 3" xfId="43628"/>
    <cellStyle name="40% - Accent6 4 3 3 2 2 4" xfId="43629"/>
    <cellStyle name="40% - Accent6 4 3 3 2 2 4 2" xfId="43630"/>
    <cellStyle name="40% - Accent6 4 3 3 2 2 5" xfId="43631"/>
    <cellStyle name="40% - Accent6 4 3 3 2 2 6" xfId="43632"/>
    <cellStyle name="40% - Accent6 4 3 3 2 3" xfId="43633"/>
    <cellStyle name="40% - Accent6 4 3 3 2 3 2" xfId="43634"/>
    <cellStyle name="40% - Accent6 4 3 3 2 3 2 2" xfId="43635"/>
    <cellStyle name="40% - Accent6 4 3 3 2 3 2 3" xfId="43636"/>
    <cellStyle name="40% - Accent6 4 3 3 2 3 3" xfId="43637"/>
    <cellStyle name="40% - Accent6 4 3 3 2 3 3 2" xfId="43638"/>
    <cellStyle name="40% - Accent6 4 3 3 2 3 3 3" xfId="43639"/>
    <cellStyle name="40% - Accent6 4 3 3 2 3 4" xfId="43640"/>
    <cellStyle name="40% - Accent6 4 3 3 2 3 4 2" xfId="43641"/>
    <cellStyle name="40% - Accent6 4 3 3 2 3 5" xfId="43642"/>
    <cellStyle name="40% - Accent6 4 3 3 2 3 6" xfId="43643"/>
    <cellStyle name="40% - Accent6 4 3 3 2 4" xfId="43644"/>
    <cellStyle name="40% - Accent6 4 3 3 2 4 2" xfId="43645"/>
    <cellStyle name="40% - Accent6 4 3 3 2 4 2 2" xfId="43646"/>
    <cellStyle name="40% - Accent6 4 3 3 2 4 2 3" xfId="43647"/>
    <cellStyle name="40% - Accent6 4 3 3 2 4 3" xfId="43648"/>
    <cellStyle name="40% - Accent6 4 3 3 2 4 3 2" xfId="43649"/>
    <cellStyle name="40% - Accent6 4 3 3 2 4 4" xfId="43650"/>
    <cellStyle name="40% - Accent6 4 3 3 2 4 5" xfId="43651"/>
    <cellStyle name="40% - Accent6 4 3 3 2 5" xfId="43652"/>
    <cellStyle name="40% - Accent6 4 3 3 2 5 2" xfId="43653"/>
    <cellStyle name="40% - Accent6 4 3 3 2 5 3" xfId="43654"/>
    <cellStyle name="40% - Accent6 4 3 3 2 6" xfId="43655"/>
    <cellStyle name="40% - Accent6 4 3 3 2 6 2" xfId="43656"/>
    <cellStyle name="40% - Accent6 4 3 3 2 6 3" xfId="43657"/>
    <cellStyle name="40% - Accent6 4 3 3 2 7" xfId="43658"/>
    <cellStyle name="40% - Accent6 4 3 3 2 7 2" xfId="43659"/>
    <cellStyle name="40% - Accent6 4 3 3 2 8" xfId="43660"/>
    <cellStyle name="40% - Accent6 4 3 3 2 9" xfId="43661"/>
    <cellStyle name="40% - Accent6 4 3 3 3" xfId="43662"/>
    <cellStyle name="40% - Accent6 4 3 3 3 2" xfId="43663"/>
    <cellStyle name="40% - Accent6 4 3 3 3 2 2" xfId="43664"/>
    <cellStyle name="40% - Accent6 4 3 3 3 2 3" xfId="43665"/>
    <cellStyle name="40% - Accent6 4 3 3 3 3" xfId="43666"/>
    <cellStyle name="40% - Accent6 4 3 3 3 3 2" xfId="43667"/>
    <cellStyle name="40% - Accent6 4 3 3 3 3 3" xfId="43668"/>
    <cellStyle name="40% - Accent6 4 3 3 3 4" xfId="43669"/>
    <cellStyle name="40% - Accent6 4 3 3 3 4 2" xfId="43670"/>
    <cellStyle name="40% - Accent6 4 3 3 3 5" xfId="43671"/>
    <cellStyle name="40% - Accent6 4 3 3 3 6" xfId="43672"/>
    <cellStyle name="40% - Accent6 4 3 3 4" xfId="43673"/>
    <cellStyle name="40% - Accent6 4 3 3 4 2" xfId="43674"/>
    <cellStyle name="40% - Accent6 4 3 3 4 2 2" xfId="43675"/>
    <cellStyle name="40% - Accent6 4 3 3 4 2 3" xfId="43676"/>
    <cellStyle name="40% - Accent6 4 3 3 4 3" xfId="43677"/>
    <cellStyle name="40% - Accent6 4 3 3 4 3 2" xfId="43678"/>
    <cellStyle name="40% - Accent6 4 3 3 4 3 3" xfId="43679"/>
    <cellStyle name="40% - Accent6 4 3 3 4 4" xfId="43680"/>
    <cellStyle name="40% - Accent6 4 3 3 4 4 2" xfId="43681"/>
    <cellStyle name="40% - Accent6 4 3 3 4 5" xfId="43682"/>
    <cellStyle name="40% - Accent6 4 3 3 4 6" xfId="43683"/>
    <cellStyle name="40% - Accent6 4 3 3 5" xfId="43684"/>
    <cellStyle name="40% - Accent6 4 3 3 5 2" xfId="43685"/>
    <cellStyle name="40% - Accent6 4 3 3 5 2 2" xfId="43686"/>
    <cellStyle name="40% - Accent6 4 3 3 5 2 3" xfId="43687"/>
    <cellStyle name="40% - Accent6 4 3 3 5 3" xfId="43688"/>
    <cellStyle name="40% - Accent6 4 3 3 5 3 2" xfId="43689"/>
    <cellStyle name="40% - Accent6 4 3 3 5 4" xfId="43690"/>
    <cellStyle name="40% - Accent6 4 3 3 5 5" xfId="43691"/>
    <cellStyle name="40% - Accent6 4 3 3 6" xfId="43692"/>
    <cellStyle name="40% - Accent6 4 3 3 6 2" xfId="43693"/>
    <cellStyle name="40% - Accent6 4 3 3 6 3" xfId="43694"/>
    <cellStyle name="40% - Accent6 4 3 3 7" xfId="43695"/>
    <cellStyle name="40% - Accent6 4 3 3 7 2" xfId="43696"/>
    <cellStyle name="40% - Accent6 4 3 3 7 3" xfId="43697"/>
    <cellStyle name="40% - Accent6 4 3 3 8" xfId="43698"/>
    <cellStyle name="40% - Accent6 4 3 3 8 2" xfId="43699"/>
    <cellStyle name="40% - Accent6 4 3 3 9" xfId="43700"/>
    <cellStyle name="40% - Accent6 4 3 3_SCH J-3" xfId="5150"/>
    <cellStyle name="40% - Accent6 4 3 4" xfId="5151"/>
    <cellStyle name="40% - Accent6 4 3 4 2" xfId="43701"/>
    <cellStyle name="40% - Accent6 4 3 4 2 2" xfId="43702"/>
    <cellStyle name="40% - Accent6 4 3 4 2 2 2" xfId="43703"/>
    <cellStyle name="40% - Accent6 4 3 4 2 2 3" xfId="43704"/>
    <cellStyle name="40% - Accent6 4 3 4 2 3" xfId="43705"/>
    <cellStyle name="40% - Accent6 4 3 4 2 3 2" xfId="43706"/>
    <cellStyle name="40% - Accent6 4 3 4 2 3 3" xfId="43707"/>
    <cellStyle name="40% - Accent6 4 3 4 2 4" xfId="43708"/>
    <cellStyle name="40% - Accent6 4 3 4 2 4 2" xfId="43709"/>
    <cellStyle name="40% - Accent6 4 3 4 2 5" xfId="43710"/>
    <cellStyle name="40% - Accent6 4 3 4 2 6" xfId="43711"/>
    <cellStyle name="40% - Accent6 4 3 4 3" xfId="43712"/>
    <cellStyle name="40% - Accent6 4 3 4 3 2" xfId="43713"/>
    <cellStyle name="40% - Accent6 4 3 4 3 2 2" xfId="43714"/>
    <cellStyle name="40% - Accent6 4 3 4 3 2 3" xfId="43715"/>
    <cellStyle name="40% - Accent6 4 3 4 3 3" xfId="43716"/>
    <cellStyle name="40% - Accent6 4 3 4 3 3 2" xfId="43717"/>
    <cellStyle name="40% - Accent6 4 3 4 3 3 3" xfId="43718"/>
    <cellStyle name="40% - Accent6 4 3 4 3 4" xfId="43719"/>
    <cellStyle name="40% - Accent6 4 3 4 3 4 2" xfId="43720"/>
    <cellStyle name="40% - Accent6 4 3 4 3 5" xfId="43721"/>
    <cellStyle name="40% - Accent6 4 3 4 3 6" xfId="43722"/>
    <cellStyle name="40% - Accent6 4 3 4 4" xfId="43723"/>
    <cellStyle name="40% - Accent6 4 3 4 4 2" xfId="43724"/>
    <cellStyle name="40% - Accent6 4 3 4 4 2 2" xfId="43725"/>
    <cellStyle name="40% - Accent6 4 3 4 4 2 3" xfId="43726"/>
    <cellStyle name="40% - Accent6 4 3 4 4 3" xfId="43727"/>
    <cellStyle name="40% - Accent6 4 3 4 4 3 2" xfId="43728"/>
    <cellStyle name="40% - Accent6 4 3 4 4 4" xfId="43729"/>
    <cellStyle name="40% - Accent6 4 3 4 4 5" xfId="43730"/>
    <cellStyle name="40% - Accent6 4 3 4 5" xfId="43731"/>
    <cellStyle name="40% - Accent6 4 3 4 5 2" xfId="43732"/>
    <cellStyle name="40% - Accent6 4 3 4 5 3" xfId="43733"/>
    <cellStyle name="40% - Accent6 4 3 4 6" xfId="43734"/>
    <cellStyle name="40% - Accent6 4 3 4 6 2" xfId="43735"/>
    <cellStyle name="40% - Accent6 4 3 4 6 3" xfId="43736"/>
    <cellStyle name="40% - Accent6 4 3 4 7" xfId="43737"/>
    <cellStyle name="40% - Accent6 4 3 4 7 2" xfId="43738"/>
    <cellStyle name="40% - Accent6 4 3 4 8" xfId="43739"/>
    <cellStyle name="40% - Accent6 4 3 4 9" xfId="43740"/>
    <cellStyle name="40% - Accent6 4 3 5" xfId="5152"/>
    <cellStyle name="40% - Accent6 4 3 5 2" xfId="43741"/>
    <cellStyle name="40% - Accent6 4 3 5 2 2" xfId="43742"/>
    <cellStyle name="40% - Accent6 4 3 5 2 2 2" xfId="43743"/>
    <cellStyle name="40% - Accent6 4 3 5 2 2 3" xfId="43744"/>
    <cellStyle name="40% - Accent6 4 3 5 2 3" xfId="43745"/>
    <cellStyle name="40% - Accent6 4 3 5 2 3 2" xfId="43746"/>
    <cellStyle name="40% - Accent6 4 3 5 2 3 3" xfId="43747"/>
    <cellStyle name="40% - Accent6 4 3 5 2 4" xfId="43748"/>
    <cellStyle name="40% - Accent6 4 3 5 2 4 2" xfId="43749"/>
    <cellStyle name="40% - Accent6 4 3 5 2 5" xfId="43750"/>
    <cellStyle name="40% - Accent6 4 3 5 2 6" xfId="43751"/>
    <cellStyle name="40% - Accent6 4 3 5 3" xfId="43752"/>
    <cellStyle name="40% - Accent6 4 3 5 3 2" xfId="43753"/>
    <cellStyle name="40% - Accent6 4 3 5 3 2 2" xfId="43754"/>
    <cellStyle name="40% - Accent6 4 3 5 3 2 3" xfId="43755"/>
    <cellStyle name="40% - Accent6 4 3 5 3 3" xfId="43756"/>
    <cellStyle name="40% - Accent6 4 3 5 3 3 2" xfId="43757"/>
    <cellStyle name="40% - Accent6 4 3 5 3 3 3" xfId="43758"/>
    <cellStyle name="40% - Accent6 4 3 5 3 4" xfId="43759"/>
    <cellStyle name="40% - Accent6 4 3 5 3 4 2" xfId="43760"/>
    <cellStyle name="40% - Accent6 4 3 5 3 5" xfId="43761"/>
    <cellStyle name="40% - Accent6 4 3 5 3 6" xfId="43762"/>
    <cellStyle name="40% - Accent6 4 3 5 4" xfId="43763"/>
    <cellStyle name="40% - Accent6 4 3 5 4 2" xfId="43764"/>
    <cellStyle name="40% - Accent6 4 3 5 4 2 2" xfId="43765"/>
    <cellStyle name="40% - Accent6 4 3 5 4 2 3" xfId="43766"/>
    <cellStyle name="40% - Accent6 4 3 5 4 3" xfId="43767"/>
    <cellStyle name="40% - Accent6 4 3 5 4 3 2" xfId="43768"/>
    <cellStyle name="40% - Accent6 4 3 5 4 4" xfId="43769"/>
    <cellStyle name="40% - Accent6 4 3 5 4 5" xfId="43770"/>
    <cellStyle name="40% - Accent6 4 3 5 5" xfId="43771"/>
    <cellStyle name="40% - Accent6 4 3 5 5 2" xfId="43772"/>
    <cellStyle name="40% - Accent6 4 3 5 5 3" xfId="43773"/>
    <cellStyle name="40% - Accent6 4 3 5 6" xfId="43774"/>
    <cellStyle name="40% - Accent6 4 3 5 6 2" xfId="43775"/>
    <cellStyle name="40% - Accent6 4 3 5 6 3" xfId="43776"/>
    <cellStyle name="40% - Accent6 4 3 5 7" xfId="43777"/>
    <cellStyle name="40% - Accent6 4 3 5 7 2" xfId="43778"/>
    <cellStyle name="40% - Accent6 4 3 5 8" xfId="43779"/>
    <cellStyle name="40% - Accent6 4 3 5 9" xfId="43780"/>
    <cellStyle name="40% - Accent6 4 3 6" xfId="43781"/>
    <cellStyle name="40% - Accent6 4 3 6 2" xfId="43782"/>
    <cellStyle name="40% - Accent6 4 3 6 2 2" xfId="43783"/>
    <cellStyle name="40% - Accent6 4 3 6 2 3" xfId="43784"/>
    <cellStyle name="40% - Accent6 4 3 6 3" xfId="43785"/>
    <cellStyle name="40% - Accent6 4 3 6 3 2" xfId="43786"/>
    <cellStyle name="40% - Accent6 4 3 6 3 3" xfId="43787"/>
    <cellStyle name="40% - Accent6 4 3 6 4" xfId="43788"/>
    <cellStyle name="40% - Accent6 4 3 6 4 2" xfId="43789"/>
    <cellStyle name="40% - Accent6 4 3 6 5" xfId="43790"/>
    <cellStyle name="40% - Accent6 4 3 6 6" xfId="43791"/>
    <cellStyle name="40% - Accent6 4 3 7" xfId="43792"/>
    <cellStyle name="40% - Accent6 4 3 7 2" xfId="43793"/>
    <cellStyle name="40% - Accent6 4 3 7 2 2" xfId="43794"/>
    <cellStyle name="40% - Accent6 4 3 7 2 3" xfId="43795"/>
    <cellStyle name="40% - Accent6 4 3 7 3" xfId="43796"/>
    <cellStyle name="40% - Accent6 4 3 7 3 2" xfId="43797"/>
    <cellStyle name="40% - Accent6 4 3 7 3 3" xfId="43798"/>
    <cellStyle name="40% - Accent6 4 3 7 4" xfId="43799"/>
    <cellStyle name="40% - Accent6 4 3 7 4 2" xfId="43800"/>
    <cellStyle name="40% - Accent6 4 3 7 5" xfId="43801"/>
    <cellStyle name="40% - Accent6 4 3 7 6" xfId="43802"/>
    <cellStyle name="40% - Accent6 4 3 8" xfId="43803"/>
    <cellStyle name="40% - Accent6 4 3 8 2" xfId="43804"/>
    <cellStyle name="40% - Accent6 4 3 8 2 2" xfId="43805"/>
    <cellStyle name="40% - Accent6 4 3 8 2 3" xfId="43806"/>
    <cellStyle name="40% - Accent6 4 3 8 3" xfId="43807"/>
    <cellStyle name="40% - Accent6 4 3 8 3 2" xfId="43808"/>
    <cellStyle name="40% - Accent6 4 3 8 4" xfId="43809"/>
    <cellStyle name="40% - Accent6 4 3 8 5" xfId="43810"/>
    <cellStyle name="40% - Accent6 4 3 9" xfId="43811"/>
    <cellStyle name="40% - Accent6 4 3 9 2" xfId="43812"/>
    <cellStyle name="40% - Accent6 4 3 9 3" xfId="43813"/>
    <cellStyle name="40% - Accent6 4 3_SCH J-3" xfId="5153"/>
    <cellStyle name="40% - Accent6 4 4" xfId="5154"/>
    <cellStyle name="40% - Accent6 4 4 10" xfId="43814"/>
    <cellStyle name="40% - Accent6 4 4 10 2" xfId="43815"/>
    <cellStyle name="40% - Accent6 4 4 11" xfId="43816"/>
    <cellStyle name="40% - Accent6 4 4 12" xfId="43817"/>
    <cellStyle name="40% - Accent6 4 4 2" xfId="5155"/>
    <cellStyle name="40% - Accent6 4 4 2 10" xfId="43818"/>
    <cellStyle name="40% - Accent6 4 4 2 2" xfId="5156"/>
    <cellStyle name="40% - Accent6 4 4 2 2 2" xfId="43819"/>
    <cellStyle name="40% - Accent6 4 4 2 2 2 2" xfId="43820"/>
    <cellStyle name="40% - Accent6 4 4 2 2 2 2 2" xfId="43821"/>
    <cellStyle name="40% - Accent6 4 4 2 2 2 2 3" xfId="43822"/>
    <cellStyle name="40% - Accent6 4 4 2 2 2 3" xfId="43823"/>
    <cellStyle name="40% - Accent6 4 4 2 2 2 3 2" xfId="43824"/>
    <cellStyle name="40% - Accent6 4 4 2 2 2 3 3" xfId="43825"/>
    <cellStyle name="40% - Accent6 4 4 2 2 2 4" xfId="43826"/>
    <cellStyle name="40% - Accent6 4 4 2 2 2 4 2" xfId="43827"/>
    <cellStyle name="40% - Accent6 4 4 2 2 2 5" xfId="43828"/>
    <cellStyle name="40% - Accent6 4 4 2 2 2 6" xfId="43829"/>
    <cellStyle name="40% - Accent6 4 4 2 2 3" xfId="43830"/>
    <cellStyle name="40% - Accent6 4 4 2 2 3 2" xfId="43831"/>
    <cellStyle name="40% - Accent6 4 4 2 2 3 2 2" xfId="43832"/>
    <cellStyle name="40% - Accent6 4 4 2 2 3 2 3" xfId="43833"/>
    <cellStyle name="40% - Accent6 4 4 2 2 3 3" xfId="43834"/>
    <cellStyle name="40% - Accent6 4 4 2 2 3 3 2" xfId="43835"/>
    <cellStyle name="40% - Accent6 4 4 2 2 3 3 3" xfId="43836"/>
    <cellStyle name="40% - Accent6 4 4 2 2 3 4" xfId="43837"/>
    <cellStyle name="40% - Accent6 4 4 2 2 3 4 2" xfId="43838"/>
    <cellStyle name="40% - Accent6 4 4 2 2 3 5" xfId="43839"/>
    <cellStyle name="40% - Accent6 4 4 2 2 3 6" xfId="43840"/>
    <cellStyle name="40% - Accent6 4 4 2 2 4" xfId="43841"/>
    <cellStyle name="40% - Accent6 4 4 2 2 4 2" xfId="43842"/>
    <cellStyle name="40% - Accent6 4 4 2 2 4 2 2" xfId="43843"/>
    <cellStyle name="40% - Accent6 4 4 2 2 4 2 3" xfId="43844"/>
    <cellStyle name="40% - Accent6 4 4 2 2 4 3" xfId="43845"/>
    <cellStyle name="40% - Accent6 4 4 2 2 4 3 2" xfId="43846"/>
    <cellStyle name="40% - Accent6 4 4 2 2 4 4" xfId="43847"/>
    <cellStyle name="40% - Accent6 4 4 2 2 4 5" xfId="43848"/>
    <cellStyle name="40% - Accent6 4 4 2 2 5" xfId="43849"/>
    <cellStyle name="40% - Accent6 4 4 2 2 5 2" xfId="43850"/>
    <cellStyle name="40% - Accent6 4 4 2 2 5 3" xfId="43851"/>
    <cellStyle name="40% - Accent6 4 4 2 2 6" xfId="43852"/>
    <cellStyle name="40% - Accent6 4 4 2 2 6 2" xfId="43853"/>
    <cellStyle name="40% - Accent6 4 4 2 2 6 3" xfId="43854"/>
    <cellStyle name="40% - Accent6 4 4 2 2 7" xfId="43855"/>
    <cellStyle name="40% - Accent6 4 4 2 2 7 2" xfId="43856"/>
    <cellStyle name="40% - Accent6 4 4 2 2 8" xfId="43857"/>
    <cellStyle name="40% - Accent6 4 4 2 2 9" xfId="43858"/>
    <cellStyle name="40% - Accent6 4 4 2 3" xfId="43859"/>
    <cellStyle name="40% - Accent6 4 4 2 3 2" xfId="43860"/>
    <cellStyle name="40% - Accent6 4 4 2 3 2 2" xfId="43861"/>
    <cellStyle name="40% - Accent6 4 4 2 3 2 3" xfId="43862"/>
    <cellStyle name="40% - Accent6 4 4 2 3 3" xfId="43863"/>
    <cellStyle name="40% - Accent6 4 4 2 3 3 2" xfId="43864"/>
    <cellStyle name="40% - Accent6 4 4 2 3 3 3" xfId="43865"/>
    <cellStyle name="40% - Accent6 4 4 2 3 4" xfId="43866"/>
    <cellStyle name="40% - Accent6 4 4 2 3 4 2" xfId="43867"/>
    <cellStyle name="40% - Accent6 4 4 2 3 5" xfId="43868"/>
    <cellStyle name="40% - Accent6 4 4 2 3 6" xfId="43869"/>
    <cellStyle name="40% - Accent6 4 4 2 4" xfId="43870"/>
    <cellStyle name="40% - Accent6 4 4 2 4 2" xfId="43871"/>
    <cellStyle name="40% - Accent6 4 4 2 4 2 2" xfId="43872"/>
    <cellStyle name="40% - Accent6 4 4 2 4 2 3" xfId="43873"/>
    <cellStyle name="40% - Accent6 4 4 2 4 3" xfId="43874"/>
    <cellStyle name="40% - Accent6 4 4 2 4 3 2" xfId="43875"/>
    <cellStyle name="40% - Accent6 4 4 2 4 3 3" xfId="43876"/>
    <cellStyle name="40% - Accent6 4 4 2 4 4" xfId="43877"/>
    <cellStyle name="40% - Accent6 4 4 2 4 4 2" xfId="43878"/>
    <cellStyle name="40% - Accent6 4 4 2 4 5" xfId="43879"/>
    <cellStyle name="40% - Accent6 4 4 2 4 6" xfId="43880"/>
    <cellStyle name="40% - Accent6 4 4 2 5" xfId="43881"/>
    <cellStyle name="40% - Accent6 4 4 2 5 2" xfId="43882"/>
    <cellStyle name="40% - Accent6 4 4 2 5 2 2" xfId="43883"/>
    <cellStyle name="40% - Accent6 4 4 2 5 2 3" xfId="43884"/>
    <cellStyle name="40% - Accent6 4 4 2 5 3" xfId="43885"/>
    <cellStyle name="40% - Accent6 4 4 2 5 3 2" xfId="43886"/>
    <cellStyle name="40% - Accent6 4 4 2 5 4" xfId="43887"/>
    <cellStyle name="40% - Accent6 4 4 2 5 5" xfId="43888"/>
    <cellStyle name="40% - Accent6 4 4 2 6" xfId="43889"/>
    <cellStyle name="40% - Accent6 4 4 2 6 2" xfId="43890"/>
    <cellStyle name="40% - Accent6 4 4 2 6 3" xfId="43891"/>
    <cellStyle name="40% - Accent6 4 4 2 7" xfId="43892"/>
    <cellStyle name="40% - Accent6 4 4 2 7 2" xfId="43893"/>
    <cellStyle name="40% - Accent6 4 4 2 7 3" xfId="43894"/>
    <cellStyle name="40% - Accent6 4 4 2 8" xfId="43895"/>
    <cellStyle name="40% - Accent6 4 4 2 8 2" xfId="43896"/>
    <cellStyle name="40% - Accent6 4 4 2 9" xfId="43897"/>
    <cellStyle name="40% - Accent6 4 4 2_SCH J-3" xfId="5157"/>
    <cellStyle name="40% - Accent6 4 4 3" xfId="5158"/>
    <cellStyle name="40% - Accent6 4 4 3 2" xfId="43898"/>
    <cellStyle name="40% - Accent6 4 4 3 2 2" xfId="43899"/>
    <cellStyle name="40% - Accent6 4 4 3 2 2 2" xfId="43900"/>
    <cellStyle name="40% - Accent6 4 4 3 2 2 3" xfId="43901"/>
    <cellStyle name="40% - Accent6 4 4 3 2 3" xfId="43902"/>
    <cellStyle name="40% - Accent6 4 4 3 2 3 2" xfId="43903"/>
    <cellStyle name="40% - Accent6 4 4 3 2 3 3" xfId="43904"/>
    <cellStyle name="40% - Accent6 4 4 3 2 4" xfId="43905"/>
    <cellStyle name="40% - Accent6 4 4 3 2 4 2" xfId="43906"/>
    <cellStyle name="40% - Accent6 4 4 3 2 5" xfId="43907"/>
    <cellStyle name="40% - Accent6 4 4 3 2 6" xfId="43908"/>
    <cellStyle name="40% - Accent6 4 4 3 3" xfId="43909"/>
    <cellStyle name="40% - Accent6 4 4 3 3 2" xfId="43910"/>
    <cellStyle name="40% - Accent6 4 4 3 3 2 2" xfId="43911"/>
    <cellStyle name="40% - Accent6 4 4 3 3 2 3" xfId="43912"/>
    <cellStyle name="40% - Accent6 4 4 3 3 3" xfId="43913"/>
    <cellStyle name="40% - Accent6 4 4 3 3 3 2" xfId="43914"/>
    <cellStyle name="40% - Accent6 4 4 3 3 3 3" xfId="43915"/>
    <cellStyle name="40% - Accent6 4 4 3 3 4" xfId="43916"/>
    <cellStyle name="40% - Accent6 4 4 3 3 4 2" xfId="43917"/>
    <cellStyle name="40% - Accent6 4 4 3 3 5" xfId="43918"/>
    <cellStyle name="40% - Accent6 4 4 3 3 6" xfId="43919"/>
    <cellStyle name="40% - Accent6 4 4 3 4" xfId="43920"/>
    <cellStyle name="40% - Accent6 4 4 3 4 2" xfId="43921"/>
    <cellStyle name="40% - Accent6 4 4 3 4 2 2" xfId="43922"/>
    <cellStyle name="40% - Accent6 4 4 3 4 2 3" xfId="43923"/>
    <cellStyle name="40% - Accent6 4 4 3 4 3" xfId="43924"/>
    <cellStyle name="40% - Accent6 4 4 3 4 3 2" xfId="43925"/>
    <cellStyle name="40% - Accent6 4 4 3 4 4" xfId="43926"/>
    <cellStyle name="40% - Accent6 4 4 3 4 5" xfId="43927"/>
    <cellStyle name="40% - Accent6 4 4 3 5" xfId="43928"/>
    <cellStyle name="40% - Accent6 4 4 3 5 2" xfId="43929"/>
    <cellStyle name="40% - Accent6 4 4 3 5 3" xfId="43930"/>
    <cellStyle name="40% - Accent6 4 4 3 6" xfId="43931"/>
    <cellStyle name="40% - Accent6 4 4 3 6 2" xfId="43932"/>
    <cellStyle name="40% - Accent6 4 4 3 6 3" xfId="43933"/>
    <cellStyle name="40% - Accent6 4 4 3 7" xfId="43934"/>
    <cellStyle name="40% - Accent6 4 4 3 7 2" xfId="43935"/>
    <cellStyle name="40% - Accent6 4 4 3 8" xfId="43936"/>
    <cellStyle name="40% - Accent6 4 4 3 9" xfId="43937"/>
    <cellStyle name="40% - Accent6 4 4 4" xfId="43938"/>
    <cellStyle name="40% - Accent6 4 4 4 2" xfId="43939"/>
    <cellStyle name="40% - Accent6 4 4 4 2 2" xfId="43940"/>
    <cellStyle name="40% - Accent6 4 4 4 2 2 2" xfId="43941"/>
    <cellStyle name="40% - Accent6 4 4 4 2 2 3" xfId="43942"/>
    <cellStyle name="40% - Accent6 4 4 4 2 3" xfId="43943"/>
    <cellStyle name="40% - Accent6 4 4 4 2 3 2" xfId="43944"/>
    <cellStyle name="40% - Accent6 4 4 4 2 3 3" xfId="43945"/>
    <cellStyle name="40% - Accent6 4 4 4 2 4" xfId="43946"/>
    <cellStyle name="40% - Accent6 4 4 4 2 4 2" xfId="43947"/>
    <cellStyle name="40% - Accent6 4 4 4 2 5" xfId="43948"/>
    <cellStyle name="40% - Accent6 4 4 4 2 6" xfId="43949"/>
    <cellStyle name="40% - Accent6 4 4 4 3" xfId="43950"/>
    <cellStyle name="40% - Accent6 4 4 4 3 2" xfId="43951"/>
    <cellStyle name="40% - Accent6 4 4 4 3 2 2" xfId="43952"/>
    <cellStyle name="40% - Accent6 4 4 4 3 2 3" xfId="43953"/>
    <cellStyle name="40% - Accent6 4 4 4 3 3" xfId="43954"/>
    <cellStyle name="40% - Accent6 4 4 4 3 3 2" xfId="43955"/>
    <cellStyle name="40% - Accent6 4 4 4 3 3 3" xfId="43956"/>
    <cellStyle name="40% - Accent6 4 4 4 3 4" xfId="43957"/>
    <cellStyle name="40% - Accent6 4 4 4 3 4 2" xfId="43958"/>
    <cellStyle name="40% - Accent6 4 4 4 3 5" xfId="43959"/>
    <cellStyle name="40% - Accent6 4 4 4 3 6" xfId="43960"/>
    <cellStyle name="40% - Accent6 4 4 4 4" xfId="43961"/>
    <cellStyle name="40% - Accent6 4 4 4 4 2" xfId="43962"/>
    <cellStyle name="40% - Accent6 4 4 4 4 2 2" xfId="43963"/>
    <cellStyle name="40% - Accent6 4 4 4 4 2 3" xfId="43964"/>
    <cellStyle name="40% - Accent6 4 4 4 4 3" xfId="43965"/>
    <cellStyle name="40% - Accent6 4 4 4 4 3 2" xfId="43966"/>
    <cellStyle name="40% - Accent6 4 4 4 4 4" xfId="43967"/>
    <cellStyle name="40% - Accent6 4 4 4 4 5" xfId="43968"/>
    <cellStyle name="40% - Accent6 4 4 4 5" xfId="43969"/>
    <cellStyle name="40% - Accent6 4 4 4 5 2" xfId="43970"/>
    <cellStyle name="40% - Accent6 4 4 4 5 3" xfId="43971"/>
    <cellStyle name="40% - Accent6 4 4 4 6" xfId="43972"/>
    <cellStyle name="40% - Accent6 4 4 4 6 2" xfId="43973"/>
    <cellStyle name="40% - Accent6 4 4 4 6 3" xfId="43974"/>
    <cellStyle name="40% - Accent6 4 4 4 7" xfId="43975"/>
    <cellStyle name="40% - Accent6 4 4 4 7 2" xfId="43976"/>
    <cellStyle name="40% - Accent6 4 4 4 8" xfId="43977"/>
    <cellStyle name="40% - Accent6 4 4 4 9" xfId="43978"/>
    <cellStyle name="40% - Accent6 4 4 5" xfId="43979"/>
    <cellStyle name="40% - Accent6 4 4 5 2" xfId="43980"/>
    <cellStyle name="40% - Accent6 4 4 5 2 2" xfId="43981"/>
    <cellStyle name="40% - Accent6 4 4 5 2 3" xfId="43982"/>
    <cellStyle name="40% - Accent6 4 4 5 3" xfId="43983"/>
    <cellStyle name="40% - Accent6 4 4 5 3 2" xfId="43984"/>
    <cellStyle name="40% - Accent6 4 4 5 3 3" xfId="43985"/>
    <cellStyle name="40% - Accent6 4 4 5 4" xfId="43986"/>
    <cellStyle name="40% - Accent6 4 4 5 4 2" xfId="43987"/>
    <cellStyle name="40% - Accent6 4 4 5 5" xfId="43988"/>
    <cellStyle name="40% - Accent6 4 4 5 6" xfId="43989"/>
    <cellStyle name="40% - Accent6 4 4 6" xfId="43990"/>
    <cellStyle name="40% - Accent6 4 4 6 2" xfId="43991"/>
    <cellStyle name="40% - Accent6 4 4 6 2 2" xfId="43992"/>
    <cellStyle name="40% - Accent6 4 4 6 2 3" xfId="43993"/>
    <cellStyle name="40% - Accent6 4 4 6 3" xfId="43994"/>
    <cellStyle name="40% - Accent6 4 4 6 3 2" xfId="43995"/>
    <cellStyle name="40% - Accent6 4 4 6 3 3" xfId="43996"/>
    <cellStyle name="40% - Accent6 4 4 6 4" xfId="43997"/>
    <cellStyle name="40% - Accent6 4 4 6 4 2" xfId="43998"/>
    <cellStyle name="40% - Accent6 4 4 6 5" xfId="43999"/>
    <cellStyle name="40% - Accent6 4 4 6 6" xfId="44000"/>
    <cellStyle name="40% - Accent6 4 4 7" xfId="44001"/>
    <cellStyle name="40% - Accent6 4 4 7 2" xfId="44002"/>
    <cellStyle name="40% - Accent6 4 4 7 2 2" xfId="44003"/>
    <cellStyle name="40% - Accent6 4 4 7 2 3" xfId="44004"/>
    <cellStyle name="40% - Accent6 4 4 7 3" xfId="44005"/>
    <cellStyle name="40% - Accent6 4 4 7 3 2" xfId="44006"/>
    <cellStyle name="40% - Accent6 4 4 7 4" xfId="44007"/>
    <cellStyle name="40% - Accent6 4 4 7 5" xfId="44008"/>
    <cellStyle name="40% - Accent6 4 4 8" xfId="44009"/>
    <cellStyle name="40% - Accent6 4 4 8 2" xfId="44010"/>
    <cellStyle name="40% - Accent6 4 4 8 3" xfId="44011"/>
    <cellStyle name="40% - Accent6 4 4 9" xfId="44012"/>
    <cellStyle name="40% - Accent6 4 4 9 2" xfId="44013"/>
    <cellStyle name="40% - Accent6 4 4 9 3" xfId="44014"/>
    <cellStyle name="40% - Accent6 4 4_SCH J-3" xfId="5159"/>
    <cellStyle name="40% - Accent6 4 5" xfId="5160"/>
    <cellStyle name="40% - Accent6 4 5 10" xfId="44015"/>
    <cellStyle name="40% - Accent6 4 5 2" xfId="5161"/>
    <cellStyle name="40% - Accent6 4 5 2 2" xfId="44016"/>
    <cellStyle name="40% - Accent6 4 5 2 2 2" xfId="44017"/>
    <cellStyle name="40% - Accent6 4 5 2 2 2 2" xfId="44018"/>
    <cellStyle name="40% - Accent6 4 5 2 2 2 3" xfId="44019"/>
    <cellStyle name="40% - Accent6 4 5 2 2 3" xfId="44020"/>
    <cellStyle name="40% - Accent6 4 5 2 2 3 2" xfId="44021"/>
    <cellStyle name="40% - Accent6 4 5 2 2 3 3" xfId="44022"/>
    <cellStyle name="40% - Accent6 4 5 2 2 4" xfId="44023"/>
    <cellStyle name="40% - Accent6 4 5 2 2 4 2" xfId="44024"/>
    <cellStyle name="40% - Accent6 4 5 2 2 5" xfId="44025"/>
    <cellStyle name="40% - Accent6 4 5 2 2 6" xfId="44026"/>
    <cellStyle name="40% - Accent6 4 5 2 3" xfId="44027"/>
    <cellStyle name="40% - Accent6 4 5 2 3 2" xfId="44028"/>
    <cellStyle name="40% - Accent6 4 5 2 3 2 2" xfId="44029"/>
    <cellStyle name="40% - Accent6 4 5 2 3 2 3" xfId="44030"/>
    <cellStyle name="40% - Accent6 4 5 2 3 3" xfId="44031"/>
    <cellStyle name="40% - Accent6 4 5 2 3 3 2" xfId="44032"/>
    <cellStyle name="40% - Accent6 4 5 2 3 3 3" xfId="44033"/>
    <cellStyle name="40% - Accent6 4 5 2 3 4" xfId="44034"/>
    <cellStyle name="40% - Accent6 4 5 2 3 4 2" xfId="44035"/>
    <cellStyle name="40% - Accent6 4 5 2 3 5" xfId="44036"/>
    <cellStyle name="40% - Accent6 4 5 2 3 6" xfId="44037"/>
    <cellStyle name="40% - Accent6 4 5 2 4" xfId="44038"/>
    <cellStyle name="40% - Accent6 4 5 2 4 2" xfId="44039"/>
    <cellStyle name="40% - Accent6 4 5 2 4 2 2" xfId="44040"/>
    <cellStyle name="40% - Accent6 4 5 2 4 2 3" xfId="44041"/>
    <cellStyle name="40% - Accent6 4 5 2 4 3" xfId="44042"/>
    <cellStyle name="40% - Accent6 4 5 2 4 3 2" xfId="44043"/>
    <cellStyle name="40% - Accent6 4 5 2 4 4" xfId="44044"/>
    <cellStyle name="40% - Accent6 4 5 2 4 5" xfId="44045"/>
    <cellStyle name="40% - Accent6 4 5 2 5" xfId="44046"/>
    <cellStyle name="40% - Accent6 4 5 2 5 2" xfId="44047"/>
    <cellStyle name="40% - Accent6 4 5 2 5 3" xfId="44048"/>
    <cellStyle name="40% - Accent6 4 5 2 6" xfId="44049"/>
    <cellStyle name="40% - Accent6 4 5 2 6 2" xfId="44050"/>
    <cellStyle name="40% - Accent6 4 5 2 6 3" xfId="44051"/>
    <cellStyle name="40% - Accent6 4 5 2 7" xfId="44052"/>
    <cellStyle name="40% - Accent6 4 5 2 7 2" xfId="44053"/>
    <cellStyle name="40% - Accent6 4 5 2 8" xfId="44054"/>
    <cellStyle name="40% - Accent6 4 5 2 9" xfId="44055"/>
    <cellStyle name="40% - Accent6 4 5 3" xfId="44056"/>
    <cellStyle name="40% - Accent6 4 5 3 2" xfId="44057"/>
    <cellStyle name="40% - Accent6 4 5 3 2 2" xfId="44058"/>
    <cellStyle name="40% - Accent6 4 5 3 2 3" xfId="44059"/>
    <cellStyle name="40% - Accent6 4 5 3 3" xfId="44060"/>
    <cellStyle name="40% - Accent6 4 5 3 3 2" xfId="44061"/>
    <cellStyle name="40% - Accent6 4 5 3 3 3" xfId="44062"/>
    <cellStyle name="40% - Accent6 4 5 3 4" xfId="44063"/>
    <cellStyle name="40% - Accent6 4 5 3 4 2" xfId="44064"/>
    <cellStyle name="40% - Accent6 4 5 3 5" xfId="44065"/>
    <cellStyle name="40% - Accent6 4 5 3 6" xfId="44066"/>
    <cellStyle name="40% - Accent6 4 5 4" xfId="44067"/>
    <cellStyle name="40% - Accent6 4 5 4 2" xfId="44068"/>
    <cellStyle name="40% - Accent6 4 5 4 2 2" xfId="44069"/>
    <cellStyle name="40% - Accent6 4 5 4 2 3" xfId="44070"/>
    <cellStyle name="40% - Accent6 4 5 4 3" xfId="44071"/>
    <cellStyle name="40% - Accent6 4 5 4 3 2" xfId="44072"/>
    <cellStyle name="40% - Accent6 4 5 4 3 3" xfId="44073"/>
    <cellStyle name="40% - Accent6 4 5 4 4" xfId="44074"/>
    <cellStyle name="40% - Accent6 4 5 4 4 2" xfId="44075"/>
    <cellStyle name="40% - Accent6 4 5 4 5" xfId="44076"/>
    <cellStyle name="40% - Accent6 4 5 4 6" xfId="44077"/>
    <cellStyle name="40% - Accent6 4 5 5" xfId="44078"/>
    <cellStyle name="40% - Accent6 4 5 5 2" xfId="44079"/>
    <cellStyle name="40% - Accent6 4 5 5 2 2" xfId="44080"/>
    <cellStyle name="40% - Accent6 4 5 5 2 3" xfId="44081"/>
    <cellStyle name="40% - Accent6 4 5 5 3" xfId="44082"/>
    <cellStyle name="40% - Accent6 4 5 5 3 2" xfId="44083"/>
    <cellStyle name="40% - Accent6 4 5 5 4" xfId="44084"/>
    <cellStyle name="40% - Accent6 4 5 5 5" xfId="44085"/>
    <cellStyle name="40% - Accent6 4 5 6" xfId="44086"/>
    <cellStyle name="40% - Accent6 4 5 6 2" xfId="44087"/>
    <cellStyle name="40% - Accent6 4 5 6 3" xfId="44088"/>
    <cellStyle name="40% - Accent6 4 5 7" xfId="44089"/>
    <cellStyle name="40% - Accent6 4 5 7 2" xfId="44090"/>
    <cellStyle name="40% - Accent6 4 5 7 3" xfId="44091"/>
    <cellStyle name="40% - Accent6 4 5 8" xfId="44092"/>
    <cellStyle name="40% - Accent6 4 5 8 2" xfId="44093"/>
    <cellStyle name="40% - Accent6 4 5 9" xfId="44094"/>
    <cellStyle name="40% - Accent6 4 5_SCH J-3" xfId="5162"/>
    <cellStyle name="40% - Accent6 4 6" xfId="5163"/>
    <cellStyle name="40% - Accent6 4 6 2" xfId="44095"/>
    <cellStyle name="40% - Accent6 4 6 2 2" xfId="44096"/>
    <cellStyle name="40% - Accent6 4 6 2 2 2" xfId="44097"/>
    <cellStyle name="40% - Accent6 4 6 2 2 3" xfId="44098"/>
    <cellStyle name="40% - Accent6 4 6 2 3" xfId="44099"/>
    <cellStyle name="40% - Accent6 4 6 2 3 2" xfId="44100"/>
    <cellStyle name="40% - Accent6 4 6 2 3 3" xfId="44101"/>
    <cellStyle name="40% - Accent6 4 6 2 4" xfId="44102"/>
    <cellStyle name="40% - Accent6 4 6 2 4 2" xfId="44103"/>
    <cellStyle name="40% - Accent6 4 6 2 5" xfId="44104"/>
    <cellStyle name="40% - Accent6 4 6 2 6" xfId="44105"/>
    <cellStyle name="40% - Accent6 4 6 3" xfId="44106"/>
    <cellStyle name="40% - Accent6 4 6 3 2" xfId="44107"/>
    <cellStyle name="40% - Accent6 4 6 3 2 2" xfId="44108"/>
    <cellStyle name="40% - Accent6 4 6 3 2 3" xfId="44109"/>
    <cellStyle name="40% - Accent6 4 6 3 3" xfId="44110"/>
    <cellStyle name="40% - Accent6 4 6 3 3 2" xfId="44111"/>
    <cellStyle name="40% - Accent6 4 6 3 3 3" xfId="44112"/>
    <cellStyle name="40% - Accent6 4 6 3 4" xfId="44113"/>
    <cellStyle name="40% - Accent6 4 6 3 4 2" xfId="44114"/>
    <cellStyle name="40% - Accent6 4 6 3 5" xfId="44115"/>
    <cellStyle name="40% - Accent6 4 6 3 6" xfId="44116"/>
    <cellStyle name="40% - Accent6 4 6 4" xfId="44117"/>
    <cellStyle name="40% - Accent6 4 6 4 2" xfId="44118"/>
    <cellStyle name="40% - Accent6 4 6 4 2 2" xfId="44119"/>
    <cellStyle name="40% - Accent6 4 6 4 2 3" xfId="44120"/>
    <cellStyle name="40% - Accent6 4 6 4 3" xfId="44121"/>
    <cellStyle name="40% - Accent6 4 6 4 3 2" xfId="44122"/>
    <cellStyle name="40% - Accent6 4 6 4 4" xfId="44123"/>
    <cellStyle name="40% - Accent6 4 6 4 5" xfId="44124"/>
    <cellStyle name="40% - Accent6 4 6 5" xfId="44125"/>
    <cellStyle name="40% - Accent6 4 6 5 2" xfId="44126"/>
    <cellStyle name="40% - Accent6 4 6 5 3" xfId="44127"/>
    <cellStyle name="40% - Accent6 4 6 6" xfId="44128"/>
    <cellStyle name="40% - Accent6 4 6 6 2" xfId="44129"/>
    <cellStyle name="40% - Accent6 4 6 6 3" xfId="44130"/>
    <cellStyle name="40% - Accent6 4 6 7" xfId="44131"/>
    <cellStyle name="40% - Accent6 4 6 7 2" xfId="44132"/>
    <cellStyle name="40% - Accent6 4 6 8" xfId="44133"/>
    <cellStyle name="40% - Accent6 4 6 9" xfId="44134"/>
    <cellStyle name="40% - Accent6 4 7" xfId="5164"/>
    <cellStyle name="40% - Accent6 4 7 2" xfId="44135"/>
    <cellStyle name="40% - Accent6 4 7 2 2" xfId="44136"/>
    <cellStyle name="40% - Accent6 4 7 2 2 2" xfId="44137"/>
    <cellStyle name="40% - Accent6 4 7 2 2 3" xfId="44138"/>
    <cellStyle name="40% - Accent6 4 7 2 3" xfId="44139"/>
    <cellStyle name="40% - Accent6 4 7 2 3 2" xfId="44140"/>
    <cellStyle name="40% - Accent6 4 7 2 3 3" xfId="44141"/>
    <cellStyle name="40% - Accent6 4 7 2 4" xfId="44142"/>
    <cellStyle name="40% - Accent6 4 7 2 4 2" xfId="44143"/>
    <cellStyle name="40% - Accent6 4 7 2 5" xfId="44144"/>
    <cellStyle name="40% - Accent6 4 7 2 6" xfId="44145"/>
    <cellStyle name="40% - Accent6 4 7 3" xfId="44146"/>
    <cellStyle name="40% - Accent6 4 7 3 2" xfId="44147"/>
    <cellStyle name="40% - Accent6 4 7 3 2 2" xfId="44148"/>
    <cellStyle name="40% - Accent6 4 7 3 2 3" xfId="44149"/>
    <cellStyle name="40% - Accent6 4 7 3 3" xfId="44150"/>
    <cellStyle name="40% - Accent6 4 7 3 3 2" xfId="44151"/>
    <cellStyle name="40% - Accent6 4 7 3 3 3" xfId="44152"/>
    <cellStyle name="40% - Accent6 4 7 3 4" xfId="44153"/>
    <cellStyle name="40% - Accent6 4 7 3 4 2" xfId="44154"/>
    <cellStyle name="40% - Accent6 4 7 3 5" xfId="44155"/>
    <cellStyle name="40% - Accent6 4 7 3 6" xfId="44156"/>
    <cellStyle name="40% - Accent6 4 7 4" xfId="44157"/>
    <cellStyle name="40% - Accent6 4 7 4 2" xfId="44158"/>
    <cellStyle name="40% - Accent6 4 7 4 2 2" xfId="44159"/>
    <cellStyle name="40% - Accent6 4 7 4 2 3" xfId="44160"/>
    <cellStyle name="40% - Accent6 4 7 4 3" xfId="44161"/>
    <cellStyle name="40% - Accent6 4 7 4 3 2" xfId="44162"/>
    <cellStyle name="40% - Accent6 4 7 4 4" xfId="44163"/>
    <cellStyle name="40% - Accent6 4 7 4 5" xfId="44164"/>
    <cellStyle name="40% - Accent6 4 7 5" xfId="44165"/>
    <cellStyle name="40% - Accent6 4 7 5 2" xfId="44166"/>
    <cellStyle name="40% - Accent6 4 7 5 3" xfId="44167"/>
    <cellStyle name="40% - Accent6 4 7 6" xfId="44168"/>
    <cellStyle name="40% - Accent6 4 7 6 2" xfId="44169"/>
    <cellStyle name="40% - Accent6 4 7 6 3" xfId="44170"/>
    <cellStyle name="40% - Accent6 4 7 7" xfId="44171"/>
    <cellStyle name="40% - Accent6 4 7 7 2" xfId="44172"/>
    <cellStyle name="40% - Accent6 4 7 8" xfId="44173"/>
    <cellStyle name="40% - Accent6 4 7 9" xfId="44174"/>
    <cellStyle name="40% - Accent6 4 8" xfId="44175"/>
    <cellStyle name="40% - Accent6 4 8 2" xfId="44176"/>
    <cellStyle name="40% - Accent6 4 8 2 2" xfId="44177"/>
    <cellStyle name="40% - Accent6 4 8 2 3" xfId="44178"/>
    <cellStyle name="40% - Accent6 4 8 3" xfId="44179"/>
    <cellStyle name="40% - Accent6 4 8 3 2" xfId="44180"/>
    <cellStyle name="40% - Accent6 4 8 3 3" xfId="44181"/>
    <cellStyle name="40% - Accent6 4 8 4" xfId="44182"/>
    <cellStyle name="40% - Accent6 4 8 4 2" xfId="44183"/>
    <cellStyle name="40% - Accent6 4 8 5" xfId="44184"/>
    <cellStyle name="40% - Accent6 4 8 6" xfId="44185"/>
    <cellStyle name="40% - Accent6 4 9" xfId="44186"/>
    <cellStyle name="40% - Accent6 4 9 2" xfId="44187"/>
    <cellStyle name="40% - Accent6 4 9 2 2" xfId="44188"/>
    <cellStyle name="40% - Accent6 4 9 2 3" xfId="44189"/>
    <cellStyle name="40% - Accent6 4 9 3" xfId="44190"/>
    <cellStyle name="40% - Accent6 4 9 3 2" xfId="44191"/>
    <cellStyle name="40% - Accent6 4 9 3 3" xfId="44192"/>
    <cellStyle name="40% - Accent6 4 9 4" xfId="44193"/>
    <cellStyle name="40% - Accent6 4 9 4 2" xfId="44194"/>
    <cellStyle name="40% - Accent6 4 9 5" xfId="44195"/>
    <cellStyle name="40% - Accent6 4 9 6" xfId="44196"/>
    <cellStyle name="40% - Accent6 4_SCH J-3" xfId="5165"/>
    <cellStyle name="40% - Accent6 5" xfId="5166"/>
    <cellStyle name="40% - Accent6 5 2" xfId="5167"/>
    <cellStyle name="40% - Accent6 5 2 2" xfId="5168"/>
    <cellStyle name="40% - Accent6 5 2 2 2" xfId="5169"/>
    <cellStyle name="40% - Accent6 5 2 2 2 2" xfId="5170"/>
    <cellStyle name="40% - Accent6 5 2 2 2_SCH J-3" xfId="5171"/>
    <cellStyle name="40% - Accent6 5 2 2 3" xfId="5172"/>
    <cellStyle name="40% - Accent6 5 2 2_SCH J-3" xfId="5173"/>
    <cellStyle name="40% - Accent6 5 2 3" xfId="5174"/>
    <cellStyle name="40% - Accent6 5 2 3 2" xfId="5175"/>
    <cellStyle name="40% - Accent6 5 2 3_SCH J-3" xfId="5176"/>
    <cellStyle name="40% - Accent6 5 2 4" xfId="5177"/>
    <cellStyle name="40% - Accent6 5 2 5" xfId="5178"/>
    <cellStyle name="40% - Accent6 5 2_SCH J-3" xfId="5179"/>
    <cellStyle name="40% - Accent6 5 3" xfId="5180"/>
    <cellStyle name="40% - Accent6 5 3 2" xfId="5181"/>
    <cellStyle name="40% - Accent6 5 3 2 2" xfId="5182"/>
    <cellStyle name="40% - Accent6 5 3 2_SCH J-3" xfId="5183"/>
    <cellStyle name="40% - Accent6 5 3 3" xfId="5184"/>
    <cellStyle name="40% - Accent6 5 3_SCH J-3" xfId="5185"/>
    <cellStyle name="40% - Accent6 5 4" xfId="5186"/>
    <cellStyle name="40% - Accent6 5 4 2" xfId="5187"/>
    <cellStyle name="40% - Accent6 5 4_SCH J-3" xfId="5188"/>
    <cellStyle name="40% - Accent6 5 5" xfId="5189"/>
    <cellStyle name="40% - Accent6 5 6" xfId="5190"/>
    <cellStyle name="40% - Accent6 5_SCH J-3" xfId="5191"/>
    <cellStyle name="40% - Accent6 6" xfId="5192"/>
    <cellStyle name="40% - Accent6 6 2" xfId="5193"/>
    <cellStyle name="40% - Accent6 6 2 2" xfId="5194"/>
    <cellStyle name="40% - Accent6 6 2 2 2" xfId="5195"/>
    <cellStyle name="40% - Accent6 6 2 2_SCH J-3" xfId="5196"/>
    <cellStyle name="40% - Accent6 6 2 3" xfId="5197"/>
    <cellStyle name="40% - Accent6 6 2 4" xfId="5198"/>
    <cellStyle name="40% - Accent6 6 2 5" xfId="5199"/>
    <cellStyle name="40% - Accent6 6 2_SCH J-3" xfId="5200"/>
    <cellStyle name="40% - Accent6 6 3" xfId="5201"/>
    <cellStyle name="40% - Accent6 6 3 2" xfId="5202"/>
    <cellStyle name="40% - Accent6 6 3_SCH J-3" xfId="5203"/>
    <cellStyle name="40% - Accent6 6 4" xfId="5204"/>
    <cellStyle name="40% - Accent6 6 5" xfId="5205"/>
    <cellStyle name="40% - Accent6 6_SCH J-3" xfId="5206"/>
    <cellStyle name="40% - Accent6 7" xfId="5207"/>
    <cellStyle name="40% - Accent6 7 2" xfId="5208"/>
    <cellStyle name="40% - Accent6 7 2 2" xfId="5209"/>
    <cellStyle name="40% - Accent6 7 2 2 2" xfId="5210"/>
    <cellStyle name="40% - Accent6 7 2 2_SCH J-3" xfId="5211"/>
    <cellStyle name="40% - Accent6 7 2 3" xfId="5212"/>
    <cellStyle name="40% - Accent6 7 2_SCH J-3" xfId="5213"/>
    <cellStyle name="40% - Accent6 7 3" xfId="5214"/>
    <cellStyle name="40% - Accent6 7 3 2" xfId="5215"/>
    <cellStyle name="40% - Accent6 7 3_SCH J-3" xfId="5216"/>
    <cellStyle name="40% - Accent6 7 4" xfId="5217"/>
    <cellStyle name="40% - Accent6 7 5" xfId="5218"/>
    <cellStyle name="40% - Accent6 7_SCH J-3" xfId="5219"/>
    <cellStyle name="40% - Accent6 8" xfId="5220"/>
    <cellStyle name="40% - Accent6 8 2" xfId="5221"/>
    <cellStyle name="40% - Accent6 8 2 2" xfId="5222"/>
    <cellStyle name="40% - Accent6 8 2 2 2" xfId="5223"/>
    <cellStyle name="40% - Accent6 8 2 2_SCH J-3" xfId="5224"/>
    <cellStyle name="40% - Accent6 8 2 3" xfId="5225"/>
    <cellStyle name="40% - Accent6 8 2_SCH J-3" xfId="5226"/>
    <cellStyle name="40% - Accent6 8 3" xfId="5227"/>
    <cellStyle name="40% - Accent6 8 3 2" xfId="5228"/>
    <cellStyle name="40% - Accent6 8 3_SCH J-3" xfId="5229"/>
    <cellStyle name="40% - Accent6 8 4" xfId="5230"/>
    <cellStyle name="40% - Accent6 8 5" xfId="5231"/>
    <cellStyle name="40% - Accent6 8_SCH J-3" xfId="5232"/>
    <cellStyle name="40% - Accent6 9" xfId="5233"/>
    <cellStyle name="40% - Accent6 9 2" xfId="5234"/>
    <cellStyle name="40% - Accent6 9 2 2" xfId="5235"/>
    <cellStyle name="40% - Accent6 9 2_SCH J-3" xfId="5236"/>
    <cellStyle name="40% - Accent6 9 3" xfId="5237"/>
    <cellStyle name="40% - Accent6 9 4" xfId="5238"/>
    <cellStyle name="40% - Accent6 9_SCH J-3" xfId="5239"/>
    <cellStyle name="60% - Accent1 10" xfId="5240"/>
    <cellStyle name="60% - Accent1 11" xfId="5241"/>
    <cellStyle name="60% - Accent1 12" xfId="5242"/>
    <cellStyle name="60% - Accent1 13" xfId="5243"/>
    <cellStyle name="60% - Accent1 14" xfId="5244"/>
    <cellStyle name="60% - Accent1 15" xfId="5245"/>
    <cellStyle name="60% - Accent1 16" xfId="5246"/>
    <cellStyle name="60% - Accent1 17" xfId="5247"/>
    <cellStyle name="60% - Accent1 17 2" xfId="5248"/>
    <cellStyle name="60% - Accent1 2" xfId="5249"/>
    <cellStyle name="60% - Accent1 2 2" xfId="5250"/>
    <cellStyle name="60% - Accent1 2 2 2" xfId="5251"/>
    <cellStyle name="60% - Accent1 2 3" xfId="5252"/>
    <cellStyle name="60% - Accent1 2 4" xfId="44197"/>
    <cellStyle name="60% - Accent1 2 5" xfId="44198"/>
    <cellStyle name="60% - Accent1 2 6" xfId="44199"/>
    <cellStyle name="60% - Accent1 3" xfId="5253"/>
    <cellStyle name="60% - Accent1 3 2" xfId="5254"/>
    <cellStyle name="60% - Accent1 3 3" xfId="5255"/>
    <cellStyle name="60% - Accent1 4" xfId="5256"/>
    <cellStyle name="60% - Accent1 4 2" xfId="5257"/>
    <cellStyle name="60% - Accent1 4 3" xfId="44200"/>
    <cellStyle name="60% - Accent1 5" xfId="5258"/>
    <cellStyle name="60% - Accent1 5 2" xfId="5259"/>
    <cellStyle name="60% - Accent1 6" xfId="5260"/>
    <cellStyle name="60% - Accent1 6 2" xfId="5261"/>
    <cellStyle name="60% - Accent1 7" xfId="5262"/>
    <cellStyle name="60% - Accent1 7 2" xfId="5263"/>
    <cellStyle name="60% - Accent1 8" xfId="5264"/>
    <cellStyle name="60% - Accent1 8 2" xfId="5265"/>
    <cellStyle name="60% - Accent1 9" xfId="5266"/>
    <cellStyle name="60% - Accent2 10" xfId="5267"/>
    <cellStyle name="60% - Accent2 11" xfId="5268"/>
    <cellStyle name="60% - Accent2 12" xfId="5269"/>
    <cellStyle name="60% - Accent2 13" xfId="5270"/>
    <cellStyle name="60% - Accent2 14" xfId="5271"/>
    <cellStyle name="60% - Accent2 15" xfId="5272"/>
    <cellStyle name="60% - Accent2 16" xfId="5273"/>
    <cellStyle name="60% - Accent2 17" xfId="5274"/>
    <cellStyle name="60% - Accent2 17 2" xfId="5275"/>
    <cellStyle name="60% - Accent2 2" xfId="5276"/>
    <cellStyle name="60% - Accent2 2 2" xfId="5277"/>
    <cellStyle name="60% - Accent2 2 2 2" xfId="5278"/>
    <cellStyle name="60% - Accent2 2 3" xfId="5279"/>
    <cellStyle name="60% - Accent2 2 4" xfId="44201"/>
    <cellStyle name="60% - Accent2 2 5" xfId="44202"/>
    <cellStyle name="60% - Accent2 2 6" xfId="44203"/>
    <cellStyle name="60% - Accent2 3" xfId="5280"/>
    <cellStyle name="60% - Accent2 3 2" xfId="5281"/>
    <cellStyle name="60% - Accent2 3 3" xfId="5282"/>
    <cellStyle name="60% - Accent2 4" xfId="5283"/>
    <cellStyle name="60% - Accent2 4 2" xfId="5284"/>
    <cellStyle name="60% - Accent2 4 3" xfId="44204"/>
    <cellStyle name="60% - Accent2 5" xfId="5285"/>
    <cellStyle name="60% - Accent2 5 2" xfId="5286"/>
    <cellStyle name="60% - Accent2 6" xfId="5287"/>
    <cellStyle name="60% - Accent2 6 2" xfId="5288"/>
    <cellStyle name="60% - Accent2 7" xfId="5289"/>
    <cellStyle name="60% - Accent2 7 2" xfId="44205"/>
    <cellStyle name="60% - Accent2 8" xfId="5290"/>
    <cellStyle name="60% - Accent2 8 2" xfId="44206"/>
    <cellStyle name="60% - Accent2 9" xfId="5291"/>
    <cellStyle name="60% - Accent3 10" xfId="5292"/>
    <cellStyle name="60% - Accent3 11" xfId="5293"/>
    <cellStyle name="60% - Accent3 12" xfId="5294"/>
    <cellStyle name="60% - Accent3 13" xfId="5295"/>
    <cellStyle name="60% - Accent3 14" xfId="5296"/>
    <cellStyle name="60% - Accent3 15" xfId="5297"/>
    <cellStyle name="60% - Accent3 16" xfId="5298"/>
    <cellStyle name="60% - Accent3 17" xfId="5299"/>
    <cellStyle name="60% - Accent3 17 2" xfId="5300"/>
    <cellStyle name="60% - Accent3 2" xfId="5301"/>
    <cellStyle name="60% - Accent3 2 2" xfId="5302"/>
    <cellStyle name="60% - Accent3 2 2 2" xfId="5303"/>
    <cellStyle name="60% - Accent3 2 3" xfId="5304"/>
    <cellStyle name="60% - Accent3 2 4" xfId="44207"/>
    <cellStyle name="60% - Accent3 2 5" xfId="44208"/>
    <cellStyle name="60% - Accent3 2 6" xfId="44209"/>
    <cellStyle name="60% - Accent3 3" xfId="5305"/>
    <cellStyle name="60% - Accent3 3 2" xfId="5306"/>
    <cellStyle name="60% - Accent3 3 3" xfId="5307"/>
    <cellStyle name="60% - Accent3 4" xfId="5308"/>
    <cellStyle name="60% - Accent3 4 2" xfId="5309"/>
    <cellStyle name="60% - Accent3 5" xfId="5310"/>
    <cellStyle name="60% - Accent3 5 2" xfId="5311"/>
    <cellStyle name="60% - Accent3 6" xfId="5312"/>
    <cellStyle name="60% - Accent3 6 2" xfId="5313"/>
    <cellStyle name="60% - Accent3 7" xfId="5314"/>
    <cellStyle name="60% - Accent3 7 2" xfId="5315"/>
    <cellStyle name="60% - Accent3 8" xfId="5316"/>
    <cellStyle name="60% - Accent3 8 2" xfId="5317"/>
    <cellStyle name="60% - Accent3 9" xfId="5318"/>
    <cellStyle name="60% - Accent4 10" xfId="5319"/>
    <cellStyle name="60% - Accent4 11" xfId="5320"/>
    <cellStyle name="60% - Accent4 12" xfId="5321"/>
    <cellStyle name="60% - Accent4 13" xfId="5322"/>
    <cellStyle name="60% - Accent4 14" xfId="5323"/>
    <cellStyle name="60% - Accent4 15" xfId="5324"/>
    <cellStyle name="60% - Accent4 16" xfId="5325"/>
    <cellStyle name="60% - Accent4 17" xfId="5326"/>
    <cellStyle name="60% - Accent4 17 2" xfId="5327"/>
    <cellStyle name="60% - Accent4 2" xfId="5328"/>
    <cellStyle name="60% - Accent4 2 2" xfId="5329"/>
    <cellStyle name="60% - Accent4 2 2 2" xfId="5330"/>
    <cellStyle name="60% - Accent4 2 3" xfId="5331"/>
    <cellStyle name="60% - Accent4 2 4" xfId="44210"/>
    <cellStyle name="60% - Accent4 2 5" xfId="44211"/>
    <cellStyle name="60% - Accent4 2 6" xfId="44212"/>
    <cellStyle name="60% - Accent4 3" xfId="5332"/>
    <cellStyle name="60% - Accent4 3 2" xfId="5333"/>
    <cellStyle name="60% - Accent4 3 3" xfId="5334"/>
    <cellStyle name="60% - Accent4 4" xfId="5335"/>
    <cellStyle name="60% - Accent4 4 2" xfId="5336"/>
    <cellStyle name="60% - Accent4 5" xfId="5337"/>
    <cellStyle name="60% - Accent4 5 2" xfId="5338"/>
    <cellStyle name="60% - Accent4 6" xfId="5339"/>
    <cellStyle name="60% - Accent4 6 2" xfId="5340"/>
    <cellStyle name="60% - Accent4 7" xfId="5341"/>
    <cellStyle name="60% - Accent4 7 2" xfId="5342"/>
    <cellStyle name="60% - Accent4 8" xfId="5343"/>
    <cellStyle name="60% - Accent4 8 2" xfId="5344"/>
    <cellStyle name="60% - Accent4 9" xfId="5345"/>
    <cellStyle name="60% - Accent5 10" xfId="5346"/>
    <cellStyle name="60% - Accent5 11" xfId="5347"/>
    <cellStyle name="60% - Accent5 12" xfId="5348"/>
    <cellStyle name="60% - Accent5 13" xfId="5349"/>
    <cellStyle name="60% - Accent5 14" xfId="5350"/>
    <cellStyle name="60% - Accent5 15" xfId="5351"/>
    <cellStyle name="60% - Accent5 16" xfId="5352"/>
    <cellStyle name="60% - Accent5 17" xfId="5353"/>
    <cellStyle name="60% - Accent5 17 2" xfId="5354"/>
    <cellStyle name="60% - Accent5 2" xfId="5355"/>
    <cellStyle name="60% - Accent5 2 2" xfId="5356"/>
    <cellStyle name="60% - Accent5 2 2 2" xfId="5357"/>
    <cellStyle name="60% - Accent5 2 3" xfId="5358"/>
    <cellStyle name="60% - Accent5 2 4" xfId="44213"/>
    <cellStyle name="60% - Accent5 2 5" xfId="44214"/>
    <cellStyle name="60% - Accent5 2 6" xfId="44215"/>
    <cellStyle name="60% - Accent5 3" xfId="5359"/>
    <cellStyle name="60% - Accent5 3 2" xfId="5360"/>
    <cellStyle name="60% - Accent5 3 3" xfId="5361"/>
    <cellStyle name="60% - Accent5 4" xfId="5362"/>
    <cellStyle name="60% - Accent5 4 2" xfId="5363"/>
    <cellStyle name="60% - Accent5 4 3" xfId="44216"/>
    <cellStyle name="60% - Accent5 5" xfId="5364"/>
    <cellStyle name="60% - Accent5 5 2" xfId="5365"/>
    <cellStyle name="60% - Accent5 6" xfId="5366"/>
    <cellStyle name="60% - Accent5 6 2" xfId="5367"/>
    <cellStyle name="60% - Accent5 7" xfId="5368"/>
    <cellStyle name="60% - Accent5 7 2" xfId="44217"/>
    <cellStyle name="60% - Accent5 8" xfId="5369"/>
    <cellStyle name="60% - Accent5 8 2" xfId="44218"/>
    <cellStyle name="60% - Accent5 9" xfId="5370"/>
    <cellStyle name="60% - Accent6 10" xfId="5371"/>
    <cellStyle name="60% - Accent6 11" xfId="5372"/>
    <cellStyle name="60% - Accent6 12" xfId="5373"/>
    <cellStyle name="60% - Accent6 13" xfId="5374"/>
    <cellStyle name="60% - Accent6 14" xfId="5375"/>
    <cellStyle name="60% - Accent6 15" xfId="5376"/>
    <cellStyle name="60% - Accent6 16" xfId="5377"/>
    <cellStyle name="60% - Accent6 17" xfId="5378"/>
    <cellStyle name="60% - Accent6 17 2" xfId="5379"/>
    <cellStyle name="60% - Accent6 2" xfId="5380"/>
    <cellStyle name="60% - Accent6 2 2" xfId="5381"/>
    <cellStyle name="60% - Accent6 2 2 2" xfId="5382"/>
    <cellStyle name="60% - Accent6 2 3" xfId="5383"/>
    <cellStyle name="60% - Accent6 2 4" xfId="44219"/>
    <cellStyle name="60% - Accent6 2 5" xfId="44220"/>
    <cellStyle name="60% - Accent6 2 6" xfId="44221"/>
    <cellStyle name="60% - Accent6 3" xfId="5384"/>
    <cellStyle name="60% - Accent6 3 2" xfId="5385"/>
    <cellStyle name="60% - Accent6 3 3" xfId="5386"/>
    <cellStyle name="60% - Accent6 4" xfId="5387"/>
    <cellStyle name="60% - Accent6 4 2" xfId="5388"/>
    <cellStyle name="60% - Accent6 5" xfId="5389"/>
    <cellStyle name="60% - Accent6 5 2" xfId="5390"/>
    <cellStyle name="60% - Accent6 6" xfId="5391"/>
    <cellStyle name="60% - Accent6 6 2" xfId="5392"/>
    <cellStyle name="60% - Accent6 7" xfId="5393"/>
    <cellStyle name="60% - Accent6 7 2" xfId="5394"/>
    <cellStyle name="60% - Accent6 8" xfId="5395"/>
    <cellStyle name="60% - Accent6 8 2" xfId="5396"/>
    <cellStyle name="60% - Accent6 9" xfId="5397"/>
    <cellStyle name="ac" xfId="5398"/>
    <cellStyle name="ac 2" xfId="44222"/>
    <cellStyle name="Accent1 10" xfId="5399"/>
    <cellStyle name="Accent1 11" xfId="5400"/>
    <cellStyle name="Accent1 12" xfId="5401"/>
    <cellStyle name="Accent1 13" xfId="5402"/>
    <cellStyle name="Accent1 14" xfId="5403"/>
    <cellStyle name="Accent1 15" xfId="5404"/>
    <cellStyle name="Accent1 16" xfId="5405"/>
    <cellStyle name="Accent1 17" xfId="5406"/>
    <cellStyle name="Accent1 17 2" xfId="5407"/>
    <cellStyle name="Accent1 2" xfId="5408"/>
    <cellStyle name="Accent1 2 2" xfId="5409"/>
    <cellStyle name="Accent1 2 2 2" xfId="5410"/>
    <cellStyle name="Accent1 2 3" xfId="5411"/>
    <cellStyle name="Accent1 2 4" xfId="44223"/>
    <cellStyle name="Accent1 2 5" xfId="44224"/>
    <cellStyle name="Accent1 2 6" xfId="44225"/>
    <cellStyle name="Accent1 3" xfId="5412"/>
    <cellStyle name="Accent1 3 2" xfId="5413"/>
    <cellStyle name="Accent1 3 3" xfId="5414"/>
    <cellStyle name="Accent1 4" xfId="5415"/>
    <cellStyle name="Accent1 4 2" xfId="5416"/>
    <cellStyle name="Accent1 5" xfId="5417"/>
    <cellStyle name="Accent1 5 2" xfId="5418"/>
    <cellStyle name="Accent1 6" xfId="5419"/>
    <cellStyle name="Accent1 6 2" xfId="5420"/>
    <cellStyle name="Accent1 7" xfId="5421"/>
    <cellStyle name="Accent1 7 2" xfId="5422"/>
    <cellStyle name="Accent1 8" xfId="5423"/>
    <cellStyle name="Accent1 8 2" xfId="5424"/>
    <cellStyle name="Accent1 9" xfId="5425"/>
    <cellStyle name="Accent2 10" xfId="5426"/>
    <cellStyle name="Accent2 11" xfId="5427"/>
    <cellStyle name="Accent2 12" xfId="5428"/>
    <cellStyle name="Accent2 13" xfId="5429"/>
    <cellStyle name="Accent2 14" xfId="5430"/>
    <cellStyle name="Accent2 15" xfId="5431"/>
    <cellStyle name="Accent2 16" xfId="5432"/>
    <cellStyle name="Accent2 17" xfId="5433"/>
    <cellStyle name="Accent2 17 2" xfId="5434"/>
    <cellStyle name="Accent2 2" xfId="5435"/>
    <cellStyle name="Accent2 2 2" xfId="5436"/>
    <cellStyle name="Accent2 2 2 2" xfId="5437"/>
    <cellStyle name="Accent2 2 3" xfId="5438"/>
    <cellStyle name="Accent2 2 4" xfId="44226"/>
    <cellStyle name="Accent2 2 5" xfId="44227"/>
    <cellStyle name="Accent2 2 6" xfId="44228"/>
    <cellStyle name="Accent2 3" xfId="5439"/>
    <cellStyle name="Accent2 3 2" xfId="5440"/>
    <cellStyle name="Accent2 3 3" xfId="5441"/>
    <cellStyle name="Accent2 4" xfId="5442"/>
    <cellStyle name="Accent2 4 2" xfId="5443"/>
    <cellStyle name="Accent2 5" xfId="5444"/>
    <cellStyle name="Accent2 5 2" xfId="5445"/>
    <cellStyle name="Accent2 6" xfId="5446"/>
    <cellStyle name="Accent2 6 2" xfId="5447"/>
    <cellStyle name="Accent2 7" xfId="5448"/>
    <cellStyle name="Accent2 7 2" xfId="44229"/>
    <cellStyle name="Accent2 8" xfId="5449"/>
    <cellStyle name="Accent2 8 2" xfId="44230"/>
    <cellStyle name="Accent2 9" xfId="5450"/>
    <cellStyle name="Accent3 10" xfId="5451"/>
    <cellStyle name="Accent3 11" xfId="5452"/>
    <cellStyle name="Accent3 12" xfId="5453"/>
    <cellStyle name="Accent3 13" xfId="5454"/>
    <cellStyle name="Accent3 14" xfId="5455"/>
    <cellStyle name="Accent3 15" xfId="5456"/>
    <cellStyle name="Accent3 16" xfId="5457"/>
    <cellStyle name="Accent3 17" xfId="5458"/>
    <cellStyle name="Accent3 17 2" xfId="5459"/>
    <cellStyle name="Accent3 2" xfId="5460"/>
    <cellStyle name="Accent3 2 2" xfId="5461"/>
    <cellStyle name="Accent3 2 2 2" xfId="5462"/>
    <cellStyle name="Accent3 2 3" xfId="5463"/>
    <cellStyle name="Accent3 2 4" xfId="44231"/>
    <cellStyle name="Accent3 2 5" xfId="44232"/>
    <cellStyle name="Accent3 2 6" xfId="44233"/>
    <cellStyle name="Accent3 3" xfId="5464"/>
    <cellStyle name="Accent3 3 2" xfId="5465"/>
    <cellStyle name="Accent3 3 3" xfId="5466"/>
    <cellStyle name="Accent3 4" xfId="5467"/>
    <cellStyle name="Accent3 4 2" xfId="5468"/>
    <cellStyle name="Accent3 5" xfId="5469"/>
    <cellStyle name="Accent3 5 2" xfId="5470"/>
    <cellStyle name="Accent3 6" xfId="5471"/>
    <cellStyle name="Accent3 6 2" xfId="5472"/>
    <cellStyle name="Accent3 7" xfId="5473"/>
    <cellStyle name="Accent3 7 2" xfId="44234"/>
    <cellStyle name="Accent3 8" xfId="5474"/>
    <cellStyle name="Accent3 8 2" xfId="44235"/>
    <cellStyle name="Accent3 9" xfId="5475"/>
    <cellStyle name="Accent4 10" xfId="5476"/>
    <cellStyle name="Accent4 11" xfId="5477"/>
    <cellStyle name="Accent4 12" xfId="5478"/>
    <cellStyle name="Accent4 13" xfId="5479"/>
    <cellStyle name="Accent4 14" xfId="5480"/>
    <cellStyle name="Accent4 15" xfId="5481"/>
    <cellStyle name="Accent4 16" xfId="5482"/>
    <cellStyle name="Accent4 17" xfId="5483"/>
    <cellStyle name="Accent4 17 2" xfId="5484"/>
    <cellStyle name="Accent4 2" xfId="5485"/>
    <cellStyle name="Accent4 2 2" xfId="5486"/>
    <cellStyle name="Accent4 2 2 2" xfId="5487"/>
    <cellStyle name="Accent4 2 3" xfId="5488"/>
    <cellStyle name="Accent4 2 4" xfId="44236"/>
    <cellStyle name="Accent4 2 5" xfId="44237"/>
    <cellStyle name="Accent4 2 6" xfId="44238"/>
    <cellStyle name="Accent4 3" xfId="5489"/>
    <cellStyle name="Accent4 3 2" xfId="5490"/>
    <cellStyle name="Accent4 3 3" xfId="5491"/>
    <cellStyle name="Accent4 4" xfId="5492"/>
    <cellStyle name="Accent4 4 2" xfId="5493"/>
    <cellStyle name="Accent4 5" xfId="5494"/>
    <cellStyle name="Accent4 5 2" xfId="5495"/>
    <cellStyle name="Accent4 6" xfId="5496"/>
    <cellStyle name="Accent4 6 2" xfId="5497"/>
    <cellStyle name="Accent4 7" xfId="5498"/>
    <cellStyle name="Accent4 7 2" xfId="5499"/>
    <cellStyle name="Accent4 8" xfId="5500"/>
    <cellStyle name="Accent4 8 2" xfId="5501"/>
    <cellStyle name="Accent4 9" xfId="5502"/>
    <cellStyle name="Accent5 10" xfId="5503"/>
    <cellStyle name="Accent5 11" xfId="5504"/>
    <cellStyle name="Accent5 12" xfId="5505"/>
    <cellStyle name="Accent5 13" xfId="5506"/>
    <cellStyle name="Accent5 14" xfId="5507"/>
    <cellStyle name="Accent5 15" xfId="5508"/>
    <cellStyle name="Accent5 16" xfId="5509"/>
    <cellStyle name="Accent5 17" xfId="5510"/>
    <cellStyle name="Accent5 2" xfId="5511"/>
    <cellStyle name="Accent5 2 2" xfId="5512"/>
    <cellStyle name="Accent5 2 2 2" xfId="5513"/>
    <cellStyle name="Accent5 2 3" xfId="5514"/>
    <cellStyle name="Accent5 2 4" xfId="44239"/>
    <cellStyle name="Accent5 2 5" xfId="44240"/>
    <cellStyle name="Accent5 2 6" xfId="44241"/>
    <cellStyle name="Accent5 3" xfId="5515"/>
    <cellStyle name="Accent5 3 2" xfId="5516"/>
    <cellStyle name="Accent5 3 3" xfId="5517"/>
    <cellStyle name="Accent5 4" xfId="5518"/>
    <cellStyle name="Accent5 4 2" xfId="5519"/>
    <cellStyle name="Accent5 5" xfId="5520"/>
    <cellStyle name="Accent5 5 2" xfId="5521"/>
    <cellStyle name="Accent5 6" xfId="5522"/>
    <cellStyle name="Accent5 6 2" xfId="5523"/>
    <cellStyle name="Accent5 7" xfId="5524"/>
    <cellStyle name="Accent5 7 2" xfId="44242"/>
    <cellStyle name="Accent5 8" xfId="5525"/>
    <cellStyle name="Accent5 8 2" xfId="44243"/>
    <cellStyle name="Accent5 9" xfId="5526"/>
    <cellStyle name="Accent6 10" xfId="5527"/>
    <cellStyle name="Accent6 11" xfId="5528"/>
    <cellStyle name="Accent6 12" xfId="5529"/>
    <cellStyle name="Accent6 13" xfId="5530"/>
    <cellStyle name="Accent6 14" xfId="5531"/>
    <cellStyle name="Accent6 15" xfId="5532"/>
    <cellStyle name="Accent6 16" xfId="5533"/>
    <cellStyle name="Accent6 17" xfId="5534"/>
    <cellStyle name="Accent6 17 2" xfId="5535"/>
    <cellStyle name="Accent6 2" xfId="5536"/>
    <cellStyle name="Accent6 2 2" xfId="5537"/>
    <cellStyle name="Accent6 2 2 2" xfId="5538"/>
    <cellStyle name="Accent6 2 3" xfId="5539"/>
    <cellStyle name="Accent6 2 4" xfId="44244"/>
    <cellStyle name="Accent6 2 5" xfId="44245"/>
    <cellStyle name="Accent6 2 6" xfId="44246"/>
    <cellStyle name="Accent6 3" xfId="5540"/>
    <cellStyle name="Accent6 3 2" xfId="5541"/>
    <cellStyle name="Accent6 3 3" xfId="5542"/>
    <cellStyle name="Accent6 4" xfId="5543"/>
    <cellStyle name="Accent6 4 2" xfId="5544"/>
    <cellStyle name="Accent6 5" xfId="5545"/>
    <cellStyle name="Accent6 5 2" xfId="5546"/>
    <cellStyle name="Accent6 6" xfId="5547"/>
    <cellStyle name="Accent6 6 2" xfId="5548"/>
    <cellStyle name="Accent6 7" xfId="5549"/>
    <cellStyle name="Accent6 7 2" xfId="44247"/>
    <cellStyle name="Accent6 8" xfId="5550"/>
    <cellStyle name="Accent6 8 2" xfId="44248"/>
    <cellStyle name="Accent6 9" xfId="5551"/>
    <cellStyle name="Bad 10" xfId="5552"/>
    <cellStyle name="Bad 11" xfId="5553"/>
    <cellStyle name="Bad 12" xfId="5554"/>
    <cellStyle name="Bad 13" xfId="5555"/>
    <cellStyle name="Bad 14" xfId="5556"/>
    <cellStyle name="Bad 15" xfId="5557"/>
    <cellStyle name="Bad 16" xfId="5558"/>
    <cellStyle name="Bad 17" xfId="5559"/>
    <cellStyle name="Bad 17 2" xfId="5560"/>
    <cellStyle name="Bad 2" xfId="5561"/>
    <cellStyle name="Bad 2 2" xfId="5562"/>
    <cellStyle name="Bad 2 2 2" xfId="5563"/>
    <cellStyle name="Bad 2 3" xfId="5564"/>
    <cellStyle name="Bad 2 4" xfId="44249"/>
    <cellStyle name="Bad 2 5" xfId="44250"/>
    <cellStyle name="Bad 3" xfId="5565"/>
    <cellStyle name="Bad 3 2" xfId="5566"/>
    <cellStyle name="Bad 3 3" xfId="5567"/>
    <cellStyle name="Bad 4" xfId="5568"/>
    <cellStyle name="Bad 4 2" xfId="5569"/>
    <cellStyle name="Bad 5" xfId="5570"/>
    <cellStyle name="Bad 5 2" xfId="5571"/>
    <cellStyle name="Bad 6" xfId="5572"/>
    <cellStyle name="Bad 6 2" xfId="5573"/>
    <cellStyle name="Bad 7" xfId="5574"/>
    <cellStyle name="Bad 7 2" xfId="5575"/>
    <cellStyle name="Bad 8" xfId="5576"/>
    <cellStyle name="Bad 9" xfId="5577"/>
    <cellStyle name="Basic" xfId="5578"/>
    <cellStyle name="Basic - Style1" xfId="5579"/>
    <cellStyle name="Border Heavy" xfId="5580"/>
    <cellStyle name="Border Thin" xfId="5581"/>
    <cellStyle name="c" xfId="5582"/>
    <cellStyle name="C00A" xfId="5583"/>
    <cellStyle name="C00B" xfId="5584"/>
    <cellStyle name="C00L" xfId="5585"/>
    <cellStyle name="C01A" xfId="5586"/>
    <cellStyle name="C01B" xfId="5587"/>
    <cellStyle name="C01B 2" xfId="5588"/>
    <cellStyle name="C01H" xfId="5589"/>
    <cellStyle name="C01L" xfId="5590"/>
    <cellStyle name="C02A" xfId="5591"/>
    <cellStyle name="C02B" xfId="5592"/>
    <cellStyle name="C02B 2" xfId="5593"/>
    <cellStyle name="C02H" xfId="5594"/>
    <cellStyle name="C02L" xfId="5595"/>
    <cellStyle name="C03A" xfId="5596"/>
    <cellStyle name="C03B" xfId="5597"/>
    <cellStyle name="C03H" xfId="5598"/>
    <cellStyle name="C03L" xfId="5599"/>
    <cellStyle name="C04A" xfId="5600"/>
    <cellStyle name="C04A 2" xfId="5601"/>
    <cellStyle name="C04B" xfId="5602"/>
    <cellStyle name="C04H" xfId="5603"/>
    <cellStyle name="C04L" xfId="5604"/>
    <cellStyle name="C05A" xfId="5605"/>
    <cellStyle name="C05B" xfId="5606"/>
    <cellStyle name="C05H" xfId="5607"/>
    <cellStyle name="C05L" xfId="5608"/>
    <cellStyle name="C05L 2" xfId="5609"/>
    <cellStyle name="C06A" xfId="5610"/>
    <cellStyle name="C06B" xfId="5611"/>
    <cellStyle name="C06H" xfId="5612"/>
    <cellStyle name="C06L" xfId="5613"/>
    <cellStyle name="C07A" xfId="5614"/>
    <cellStyle name="C07B" xfId="5615"/>
    <cellStyle name="C07H" xfId="5616"/>
    <cellStyle name="C07L" xfId="5617"/>
    <cellStyle name="cajun" xfId="5618"/>
    <cellStyle name="Calculation 10" xfId="5619"/>
    <cellStyle name="Calculation 10 10" xfId="5620"/>
    <cellStyle name="Calculation 10 11" xfId="5621"/>
    <cellStyle name="Calculation 10 12" xfId="5622"/>
    <cellStyle name="Calculation 10 2" xfId="5623"/>
    <cellStyle name="Calculation 10 2 2" xfId="5624"/>
    <cellStyle name="Calculation 10 2 2 2" xfId="5625"/>
    <cellStyle name="Calculation 10 2 3" xfId="5626"/>
    <cellStyle name="Calculation 10 2 3 2" xfId="5627"/>
    <cellStyle name="Calculation 10 2 4" xfId="5628"/>
    <cellStyle name="Calculation 10 2 4 2" xfId="5629"/>
    <cellStyle name="Calculation 10 2 5" xfId="5630"/>
    <cellStyle name="Calculation 10 2 5 2" xfId="5631"/>
    <cellStyle name="Calculation 10 2 6" xfId="5632"/>
    <cellStyle name="Calculation 10 2 6 2" xfId="5633"/>
    <cellStyle name="Calculation 10 2 7" xfId="5634"/>
    <cellStyle name="Calculation 10 2 7 2" xfId="5635"/>
    <cellStyle name="Calculation 10 2 8" xfId="5636"/>
    <cellStyle name="Calculation 10 2 8 2" xfId="5637"/>
    <cellStyle name="Calculation 10 2 9" xfId="5638"/>
    <cellStyle name="Calculation 10 3" xfId="5639"/>
    <cellStyle name="Calculation 10 3 2" xfId="5640"/>
    <cellStyle name="Calculation 10 4" xfId="5641"/>
    <cellStyle name="Calculation 10 4 2" xfId="5642"/>
    <cellStyle name="Calculation 10 5" xfId="5643"/>
    <cellStyle name="Calculation 10 5 2" xfId="5644"/>
    <cellStyle name="Calculation 10 6" xfId="5645"/>
    <cellStyle name="Calculation 10 6 2" xfId="5646"/>
    <cellStyle name="Calculation 10 7" xfId="5647"/>
    <cellStyle name="Calculation 10 7 2" xfId="5648"/>
    <cellStyle name="Calculation 10 8" xfId="5649"/>
    <cellStyle name="Calculation 10 8 2" xfId="5650"/>
    <cellStyle name="Calculation 10 9" xfId="5651"/>
    <cellStyle name="Calculation 10 9 2" xfId="5652"/>
    <cellStyle name="Calculation 11" xfId="5653"/>
    <cellStyle name="Calculation 11 10" xfId="5654"/>
    <cellStyle name="Calculation 11 11" xfId="5655"/>
    <cellStyle name="Calculation 11 12" xfId="5656"/>
    <cellStyle name="Calculation 11 2" xfId="5657"/>
    <cellStyle name="Calculation 11 2 2" xfId="5658"/>
    <cellStyle name="Calculation 11 2 2 2" xfId="5659"/>
    <cellStyle name="Calculation 11 2 3" xfId="5660"/>
    <cellStyle name="Calculation 11 2 3 2" xfId="5661"/>
    <cellStyle name="Calculation 11 2 4" xfId="5662"/>
    <cellStyle name="Calculation 11 2 4 2" xfId="5663"/>
    <cellStyle name="Calculation 11 2 5" xfId="5664"/>
    <cellStyle name="Calculation 11 2 5 2" xfId="5665"/>
    <cellStyle name="Calculation 11 2 6" xfId="5666"/>
    <cellStyle name="Calculation 11 2 6 2" xfId="5667"/>
    <cellStyle name="Calculation 11 2 7" xfId="5668"/>
    <cellStyle name="Calculation 11 2 7 2" xfId="5669"/>
    <cellStyle name="Calculation 11 2 8" xfId="5670"/>
    <cellStyle name="Calculation 11 2 8 2" xfId="5671"/>
    <cellStyle name="Calculation 11 2 9" xfId="5672"/>
    <cellStyle name="Calculation 11 3" xfId="5673"/>
    <cellStyle name="Calculation 11 3 2" xfId="5674"/>
    <cellStyle name="Calculation 11 4" xfId="5675"/>
    <cellStyle name="Calculation 11 4 2" xfId="5676"/>
    <cellStyle name="Calculation 11 5" xfId="5677"/>
    <cellStyle name="Calculation 11 5 2" xfId="5678"/>
    <cellStyle name="Calculation 11 6" xfId="5679"/>
    <cellStyle name="Calculation 11 6 2" xfId="5680"/>
    <cellStyle name="Calculation 11 7" xfId="5681"/>
    <cellStyle name="Calculation 11 7 2" xfId="5682"/>
    <cellStyle name="Calculation 11 8" xfId="5683"/>
    <cellStyle name="Calculation 11 8 2" xfId="5684"/>
    <cellStyle name="Calculation 11 9" xfId="5685"/>
    <cellStyle name="Calculation 11 9 2" xfId="5686"/>
    <cellStyle name="Calculation 12" xfId="5687"/>
    <cellStyle name="Calculation 12 10" xfId="5688"/>
    <cellStyle name="Calculation 12 11" xfId="5689"/>
    <cellStyle name="Calculation 12 12" xfId="5690"/>
    <cellStyle name="Calculation 12 2" xfId="5691"/>
    <cellStyle name="Calculation 12 2 2" xfId="5692"/>
    <cellStyle name="Calculation 12 2 2 2" xfId="5693"/>
    <cellStyle name="Calculation 12 2 3" xfId="5694"/>
    <cellStyle name="Calculation 12 2 3 2" xfId="5695"/>
    <cellStyle name="Calculation 12 2 4" xfId="5696"/>
    <cellStyle name="Calculation 12 2 4 2" xfId="5697"/>
    <cellStyle name="Calculation 12 2 5" xfId="5698"/>
    <cellStyle name="Calculation 12 2 5 2" xfId="5699"/>
    <cellStyle name="Calculation 12 2 6" xfId="5700"/>
    <cellStyle name="Calculation 12 2 6 2" xfId="5701"/>
    <cellStyle name="Calculation 12 2 7" xfId="5702"/>
    <cellStyle name="Calculation 12 2 7 2" xfId="5703"/>
    <cellStyle name="Calculation 12 2 8" xfId="5704"/>
    <cellStyle name="Calculation 12 2 8 2" xfId="5705"/>
    <cellStyle name="Calculation 12 2 9" xfId="5706"/>
    <cellStyle name="Calculation 12 3" xfId="5707"/>
    <cellStyle name="Calculation 12 3 2" xfId="5708"/>
    <cellStyle name="Calculation 12 4" xfId="5709"/>
    <cellStyle name="Calculation 12 4 2" xfId="5710"/>
    <cellStyle name="Calculation 12 5" xfId="5711"/>
    <cellStyle name="Calculation 12 5 2" xfId="5712"/>
    <cellStyle name="Calculation 12 6" xfId="5713"/>
    <cellStyle name="Calculation 12 6 2" xfId="5714"/>
    <cellStyle name="Calculation 12 7" xfId="5715"/>
    <cellStyle name="Calculation 12 7 2" xfId="5716"/>
    <cellStyle name="Calculation 12 8" xfId="5717"/>
    <cellStyle name="Calculation 12 8 2" xfId="5718"/>
    <cellStyle name="Calculation 12 9" xfId="5719"/>
    <cellStyle name="Calculation 12 9 2" xfId="5720"/>
    <cellStyle name="Calculation 13" xfId="5721"/>
    <cellStyle name="Calculation 13 10" xfId="5722"/>
    <cellStyle name="Calculation 13 11" xfId="5723"/>
    <cellStyle name="Calculation 13 12" xfId="5724"/>
    <cellStyle name="Calculation 13 2" xfId="5725"/>
    <cellStyle name="Calculation 13 2 2" xfId="5726"/>
    <cellStyle name="Calculation 13 2 2 2" xfId="5727"/>
    <cellStyle name="Calculation 13 2 3" xfId="5728"/>
    <cellStyle name="Calculation 13 2 3 2" xfId="5729"/>
    <cellStyle name="Calculation 13 2 4" xfId="5730"/>
    <cellStyle name="Calculation 13 2 4 2" xfId="5731"/>
    <cellStyle name="Calculation 13 2 5" xfId="5732"/>
    <cellStyle name="Calculation 13 2 5 2" xfId="5733"/>
    <cellStyle name="Calculation 13 2 6" xfId="5734"/>
    <cellStyle name="Calculation 13 2 6 2" xfId="5735"/>
    <cellStyle name="Calculation 13 2 7" xfId="5736"/>
    <cellStyle name="Calculation 13 2 7 2" xfId="5737"/>
    <cellStyle name="Calculation 13 2 8" xfId="5738"/>
    <cellStyle name="Calculation 13 2 8 2" xfId="5739"/>
    <cellStyle name="Calculation 13 2 9" xfId="5740"/>
    <cellStyle name="Calculation 13 3" xfId="5741"/>
    <cellStyle name="Calculation 13 3 2" xfId="5742"/>
    <cellStyle name="Calculation 13 4" xfId="5743"/>
    <cellStyle name="Calculation 13 4 2" xfId="5744"/>
    <cellStyle name="Calculation 13 5" xfId="5745"/>
    <cellStyle name="Calculation 13 5 2" xfId="5746"/>
    <cellStyle name="Calculation 13 6" xfId="5747"/>
    <cellStyle name="Calculation 13 6 2" xfId="5748"/>
    <cellStyle name="Calculation 13 7" xfId="5749"/>
    <cellStyle name="Calculation 13 7 2" xfId="5750"/>
    <cellStyle name="Calculation 13 8" xfId="5751"/>
    <cellStyle name="Calculation 13 8 2" xfId="5752"/>
    <cellStyle name="Calculation 13 9" xfId="5753"/>
    <cellStyle name="Calculation 13 9 2" xfId="5754"/>
    <cellStyle name="Calculation 14" xfId="5755"/>
    <cellStyle name="Calculation 14 10" xfId="5756"/>
    <cellStyle name="Calculation 14 11" xfId="5757"/>
    <cellStyle name="Calculation 14 12" xfId="5758"/>
    <cellStyle name="Calculation 14 2" xfId="5759"/>
    <cellStyle name="Calculation 14 2 2" xfId="5760"/>
    <cellStyle name="Calculation 14 2 2 2" xfId="5761"/>
    <cellStyle name="Calculation 14 2 3" xfId="5762"/>
    <cellStyle name="Calculation 14 2 3 2" xfId="5763"/>
    <cellStyle name="Calculation 14 2 4" xfId="5764"/>
    <cellStyle name="Calculation 14 2 4 2" xfId="5765"/>
    <cellStyle name="Calculation 14 2 5" xfId="5766"/>
    <cellStyle name="Calculation 14 2 5 2" xfId="5767"/>
    <cellStyle name="Calculation 14 2 6" xfId="5768"/>
    <cellStyle name="Calculation 14 2 6 2" xfId="5769"/>
    <cellStyle name="Calculation 14 2 7" xfId="5770"/>
    <cellStyle name="Calculation 14 2 7 2" xfId="5771"/>
    <cellStyle name="Calculation 14 2 8" xfId="5772"/>
    <cellStyle name="Calculation 14 2 8 2" xfId="5773"/>
    <cellStyle name="Calculation 14 2 9" xfId="5774"/>
    <cellStyle name="Calculation 14 3" xfId="5775"/>
    <cellStyle name="Calculation 14 3 2" xfId="5776"/>
    <cellStyle name="Calculation 14 4" xfId="5777"/>
    <cellStyle name="Calculation 14 4 2" xfId="5778"/>
    <cellStyle name="Calculation 14 5" xfId="5779"/>
    <cellStyle name="Calculation 14 5 2" xfId="5780"/>
    <cellStyle name="Calculation 14 6" xfId="5781"/>
    <cellStyle name="Calculation 14 6 2" xfId="5782"/>
    <cellStyle name="Calculation 14 7" xfId="5783"/>
    <cellStyle name="Calculation 14 7 2" xfId="5784"/>
    <cellStyle name="Calculation 14 8" xfId="5785"/>
    <cellStyle name="Calculation 14 8 2" xfId="5786"/>
    <cellStyle name="Calculation 14 9" xfId="5787"/>
    <cellStyle name="Calculation 14 9 2" xfId="5788"/>
    <cellStyle name="Calculation 15" xfId="5789"/>
    <cellStyle name="Calculation 15 10" xfId="5790"/>
    <cellStyle name="Calculation 15 11" xfId="5791"/>
    <cellStyle name="Calculation 15 12" xfId="5792"/>
    <cellStyle name="Calculation 15 2" xfId="5793"/>
    <cellStyle name="Calculation 15 2 2" xfId="5794"/>
    <cellStyle name="Calculation 15 2 2 2" xfId="5795"/>
    <cellStyle name="Calculation 15 2 3" xfId="5796"/>
    <cellStyle name="Calculation 15 2 3 2" xfId="5797"/>
    <cellStyle name="Calculation 15 2 4" xfId="5798"/>
    <cellStyle name="Calculation 15 2 4 2" xfId="5799"/>
    <cellStyle name="Calculation 15 2 5" xfId="5800"/>
    <cellStyle name="Calculation 15 2 5 2" xfId="5801"/>
    <cellStyle name="Calculation 15 2 6" xfId="5802"/>
    <cellStyle name="Calculation 15 2 6 2" xfId="5803"/>
    <cellStyle name="Calculation 15 2 7" xfId="5804"/>
    <cellStyle name="Calculation 15 2 7 2" xfId="5805"/>
    <cellStyle name="Calculation 15 2 8" xfId="5806"/>
    <cellStyle name="Calculation 15 2 8 2" xfId="5807"/>
    <cellStyle name="Calculation 15 2 9" xfId="5808"/>
    <cellStyle name="Calculation 15 3" xfId="5809"/>
    <cellStyle name="Calculation 15 3 2" xfId="5810"/>
    <cellStyle name="Calculation 15 4" xfId="5811"/>
    <cellStyle name="Calculation 15 4 2" xfId="5812"/>
    <cellStyle name="Calculation 15 5" xfId="5813"/>
    <cellStyle name="Calculation 15 5 2" xfId="5814"/>
    <cellStyle name="Calculation 15 6" xfId="5815"/>
    <cellStyle name="Calculation 15 6 2" xfId="5816"/>
    <cellStyle name="Calculation 15 7" xfId="5817"/>
    <cellStyle name="Calculation 15 7 2" xfId="5818"/>
    <cellStyle name="Calculation 15 8" xfId="5819"/>
    <cellStyle name="Calculation 15 8 2" xfId="5820"/>
    <cellStyle name="Calculation 15 9" xfId="5821"/>
    <cellStyle name="Calculation 15 9 2" xfId="5822"/>
    <cellStyle name="Calculation 16" xfId="5823"/>
    <cellStyle name="Calculation 16 10" xfId="5824"/>
    <cellStyle name="Calculation 16 11" xfId="5825"/>
    <cellStyle name="Calculation 16 12" xfId="5826"/>
    <cellStyle name="Calculation 16 2" xfId="5827"/>
    <cellStyle name="Calculation 16 2 2" xfId="5828"/>
    <cellStyle name="Calculation 16 2 2 2" xfId="5829"/>
    <cellStyle name="Calculation 16 2 3" xfId="5830"/>
    <cellStyle name="Calculation 16 2 3 2" xfId="5831"/>
    <cellStyle name="Calculation 16 2 4" xfId="5832"/>
    <cellStyle name="Calculation 16 2 4 2" xfId="5833"/>
    <cellStyle name="Calculation 16 2 5" xfId="5834"/>
    <cellStyle name="Calculation 16 2 5 2" xfId="5835"/>
    <cellStyle name="Calculation 16 2 6" xfId="5836"/>
    <cellStyle name="Calculation 16 2 6 2" xfId="5837"/>
    <cellStyle name="Calculation 16 2 7" xfId="5838"/>
    <cellStyle name="Calculation 16 2 7 2" xfId="5839"/>
    <cellStyle name="Calculation 16 2 8" xfId="5840"/>
    <cellStyle name="Calculation 16 2 8 2" xfId="5841"/>
    <cellStyle name="Calculation 16 2 9" xfId="5842"/>
    <cellStyle name="Calculation 16 3" xfId="5843"/>
    <cellStyle name="Calculation 16 3 2" xfId="5844"/>
    <cellStyle name="Calculation 16 4" xfId="5845"/>
    <cellStyle name="Calculation 16 4 2" xfId="5846"/>
    <cellStyle name="Calculation 16 5" xfId="5847"/>
    <cellStyle name="Calculation 16 5 2" xfId="5848"/>
    <cellStyle name="Calculation 16 6" xfId="5849"/>
    <cellStyle name="Calculation 16 6 2" xfId="5850"/>
    <cellStyle name="Calculation 16 7" xfId="5851"/>
    <cellStyle name="Calculation 16 7 2" xfId="5852"/>
    <cellStyle name="Calculation 16 8" xfId="5853"/>
    <cellStyle name="Calculation 16 8 2" xfId="5854"/>
    <cellStyle name="Calculation 16 9" xfId="5855"/>
    <cellStyle name="Calculation 16 9 2" xfId="5856"/>
    <cellStyle name="Calculation 17" xfId="5857"/>
    <cellStyle name="Calculation 17 10" xfId="5858"/>
    <cellStyle name="Calculation 17 11" xfId="5859"/>
    <cellStyle name="Calculation 17 2" xfId="5860"/>
    <cellStyle name="Calculation 17 2 2" xfId="5861"/>
    <cellStyle name="Calculation 17 2 2 2" xfId="5862"/>
    <cellStyle name="Calculation 17 2 3" xfId="5863"/>
    <cellStyle name="Calculation 17 2 3 2" xfId="5864"/>
    <cellStyle name="Calculation 17 2 4" xfId="5865"/>
    <cellStyle name="Calculation 17 2 4 2" xfId="5866"/>
    <cellStyle name="Calculation 17 2 5" xfId="5867"/>
    <cellStyle name="Calculation 17 2 5 2" xfId="5868"/>
    <cellStyle name="Calculation 17 2 6" xfId="5869"/>
    <cellStyle name="Calculation 17 2 6 2" xfId="5870"/>
    <cellStyle name="Calculation 17 2 7" xfId="5871"/>
    <cellStyle name="Calculation 17 2 7 2" xfId="5872"/>
    <cellStyle name="Calculation 17 2 8" xfId="5873"/>
    <cellStyle name="Calculation 17 2 8 2" xfId="5874"/>
    <cellStyle name="Calculation 17 2 9" xfId="5875"/>
    <cellStyle name="Calculation 17 3" xfId="5876"/>
    <cellStyle name="Calculation 17 3 2" xfId="5877"/>
    <cellStyle name="Calculation 17 4" xfId="5878"/>
    <cellStyle name="Calculation 17 4 2" xfId="5879"/>
    <cellStyle name="Calculation 17 5" xfId="5880"/>
    <cellStyle name="Calculation 17 5 2" xfId="5881"/>
    <cellStyle name="Calculation 17 6" xfId="5882"/>
    <cellStyle name="Calculation 17 6 2" xfId="5883"/>
    <cellStyle name="Calculation 17 7" xfId="5884"/>
    <cellStyle name="Calculation 17 7 2" xfId="5885"/>
    <cellStyle name="Calculation 17 8" xfId="5886"/>
    <cellStyle name="Calculation 17 8 2" xfId="5887"/>
    <cellStyle name="Calculation 17 9" xfId="5888"/>
    <cellStyle name="Calculation 17 9 2" xfId="5889"/>
    <cellStyle name="Calculation 18" xfId="5890"/>
    <cellStyle name="Calculation 18 10" xfId="5891"/>
    <cellStyle name="Calculation 18 2" xfId="5892"/>
    <cellStyle name="Calculation 18 2 2" xfId="5893"/>
    <cellStyle name="Calculation 18 2 2 2" xfId="5894"/>
    <cellStyle name="Calculation 18 2 3" xfId="5895"/>
    <cellStyle name="Calculation 18 2 3 2" xfId="5896"/>
    <cellStyle name="Calculation 18 2 4" xfId="5897"/>
    <cellStyle name="Calculation 18 2 4 2" xfId="5898"/>
    <cellStyle name="Calculation 18 2 5" xfId="5899"/>
    <cellStyle name="Calculation 18 2 5 2" xfId="5900"/>
    <cellStyle name="Calculation 18 2 6" xfId="5901"/>
    <cellStyle name="Calculation 18 2 6 2" xfId="5902"/>
    <cellStyle name="Calculation 18 2 7" xfId="5903"/>
    <cellStyle name="Calculation 18 2 7 2" xfId="5904"/>
    <cellStyle name="Calculation 18 2 8" xfId="5905"/>
    <cellStyle name="Calculation 18 2 8 2" xfId="5906"/>
    <cellStyle name="Calculation 18 2 9" xfId="5907"/>
    <cellStyle name="Calculation 18 3" xfId="5908"/>
    <cellStyle name="Calculation 18 3 2" xfId="5909"/>
    <cellStyle name="Calculation 18 4" xfId="5910"/>
    <cellStyle name="Calculation 18 4 2" xfId="5911"/>
    <cellStyle name="Calculation 18 5" xfId="5912"/>
    <cellStyle name="Calculation 18 5 2" xfId="5913"/>
    <cellStyle name="Calculation 18 6" xfId="5914"/>
    <cellStyle name="Calculation 18 6 2" xfId="5915"/>
    <cellStyle name="Calculation 18 7" xfId="5916"/>
    <cellStyle name="Calculation 18 7 2" xfId="5917"/>
    <cellStyle name="Calculation 18 8" xfId="5918"/>
    <cellStyle name="Calculation 18 8 2" xfId="5919"/>
    <cellStyle name="Calculation 18 9" xfId="5920"/>
    <cellStyle name="Calculation 18 9 2" xfId="5921"/>
    <cellStyle name="Calculation 19" xfId="5922"/>
    <cellStyle name="Calculation 19 10" xfId="5923"/>
    <cellStyle name="Calculation 19 2" xfId="5924"/>
    <cellStyle name="Calculation 19 2 2" xfId="5925"/>
    <cellStyle name="Calculation 19 2 2 2" xfId="5926"/>
    <cellStyle name="Calculation 19 2 3" xfId="5927"/>
    <cellStyle name="Calculation 19 2 3 2" xfId="5928"/>
    <cellStyle name="Calculation 19 2 4" xfId="5929"/>
    <cellStyle name="Calculation 19 2 4 2" xfId="5930"/>
    <cellStyle name="Calculation 19 2 5" xfId="5931"/>
    <cellStyle name="Calculation 19 2 5 2" xfId="5932"/>
    <cellStyle name="Calculation 19 2 6" xfId="5933"/>
    <cellStyle name="Calculation 19 2 6 2" xfId="5934"/>
    <cellStyle name="Calculation 19 2 7" xfId="5935"/>
    <cellStyle name="Calculation 19 2 7 2" xfId="5936"/>
    <cellStyle name="Calculation 19 2 8" xfId="5937"/>
    <cellStyle name="Calculation 19 2 8 2" xfId="5938"/>
    <cellStyle name="Calculation 19 2 9" xfId="5939"/>
    <cellStyle name="Calculation 19 3" xfId="5940"/>
    <cellStyle name="Calculation 19 3 2" xfId="5941"/>
    <cellStyle name="Calculation 19 4" xfId="5942"/>
    <cellStyle name="Calculation 19 4 2" xfId="5943"/>
    <cellStyle name="Calculation 19 5" xfId="5944"/>
    <cellStyle name="Calculation 19 5 2" xfId="5945"/>
    <cellStyle name="Calculation 19 6" xfId="5946"/>
    <cellStyle name="Calculation 19 6 2" xfId="5947"/>
    <cellStyle name="Calculation 19 7" xfId="5948"/>
    <cellStyle name="Calculation 19 7 2" xfId="5949"/>
    <cellStyle name="Calculation 19 8" xfId="5950"/>
    <cellStyle name="Calculation 19 8 2" xfId="5951"/>
    <cellStyle name="Calculation 19 9" xfId="5952"/>
    <cellStyle name="Calculation 19 9 2" xfId="5953"/>
    <cellStyle name="Calculation 2" xfId="5954"/>
    <cellStyle name="Calculation 2 10" xfId="5955"/>
    <cellStyle name="Calculation 2 2" xfId="5956"/>
    <cellStyle name="Calculation 2 2 10" xfId="5957"/>
    <cellStyle name="Calculation 2 2 11" xfId="5958"/>
    <cellStyle name="Calculation 2 2 2" xfId="5959"/>
    <cellStyle name="Calculation 2 2 2 2" xfId="5960"/>
    <cellStyle name="Calculation 2 2 3" xfId="5961"/>
    <cellStyle name="Calculation 2 2 3 2" xfId="5962"/>
    <cellStyle name="Calculation 2 2 4" xfId="5963"/>
    <cellStyle name="Calculation 2 2 4 2" xfId="5964"/>
    <cellStyle name="Calculation 2 2 5" xfId="5965"/>
    <cellStyle name="Calculation 2 2 5 2" xfId="5966"/>
    <cellStyle name="Calculation 2 2 6" xfId="5967"/>
    <cellStyle name="Calculation 2 2 6 2" xfId="5968"/>
    <cellStyle name="Calculation 2 2 7" xfId="5969"/>
    <cellStyle name="Calculation 2 2 7 2" xfId="5970"/>
    <cellStyle name="Calculation 2 2 8" xfId="5971"/>
    <cellStyle name="Calculation 2 2 8 2" xfId="5972"/>
    <cellStyle name="Calculation 2 2 9" xfId="5973"/>
    <cellStyle name="Calculation 2 3" xfId="5974"/>
    <cellStyle name="Calculation 2 3 2" xfId="5975"/>
    <cellStyle name="Calculation 2 4" xfId="5976"/>
    <cellStyle name="Calculation 2 4 2" xfId="5977"/>
    <cellStyle name="Calculation 2 4_SCH J-3" xfId="5978"/>
    <cellStyle name="Calculation 2 5" xfId="5979"/>
    <cellStyle name="Calculation 2 5 2" xfId="5980"/>
    <cellStyle name="Calculation 2 5_SCH J-3" xfId="5981"/>
    <cellStyle name="Calculation 2 6" xfId="5982"/>
    <cellStyle name="Calculation 2 6 2" xfId="5983"/>
    <cellStyle name="Calculation 2 6_SCH J-3" xfId="5984"/>
    <cellStyle name="Calculation 2 7" xfId="5985"/>
    <cellStyle name="Calculation 2 7 2" xfId="5986"/>
    <cellStyle name="Calculation 2 7_SCH J-3" xfId="5987"/>
    <cellStyle name="Calculation 2 8" xfId="5988"/>
    <cellStyle name="Calculation 2 8 2" xfId="5989"/>
    <cellStyle name="Calculation 2 8_SCH J-3" xfId="5990"/>
    <cellStyle name="Calculation 2 9" xfId="5991"/>
    <cellStyle name="Calculation 20" xfId="5992"/>
    <cellStyle name="Calculation 20 10" xfId="5993"/>
    <cellStyle name="Calculation 20 2" xfId="5994"/>
    <cellStyle name="Calculation 20 2 2" xfId="5995"/>
    <cellStyle name="Calculation 20 2 2 2" xfId="5996"/>
    <cellStyle name="Calculation 20 2 2_SCH J-3" xfId="5997"/>
    <cellStyle name="Calculation 20 2 3" xfId="5998"/>
    <cellStyle name="Calculation 20 2 3 2" xfId="5999"/>
    <cellStyle name="Calculation 20 2 3_SCH J-3" xfId="6000"/>
    <cellStyle name="Calculation 20 2 4" xfId="6001"/>
    <cellStyle name="Calculation 20 2 4 2" xfId="6002"/>
    <cellStyle name="Calculation 20 2 4_SCH J-3" xfId="6003"/>
    <cellStyle name="Calculation 20 2 5" xfId="6004"/>
    <cellStyle name="Calculation 20 2 5 2" xfId="6005"/>
    <cellStyle name="Calculation 20 2 5_SCH J-3" xfId="6006"/>
    <cellStyle name="Calculation 20 2 6" xfId="6007"/>
    <cellStyle name="Calculation 20 2 6 2" xfId="6008"/>
    <cellStyle name="Calculation 20 2 6_SCH J-3" xfId="6009"/>
    <cellStyle name="Calculation 20 2 7" xfId="6010"/>
    <cellStyle name="Calculation 20 2 7 2" xfId="6011"/>
    <cellStyle name="Calculation 20 2 7_SCH J-3" xfId="6012"/>
    <cellStyle name="Calculation 20 2 8" xfId="6013"/>
    <cellStyle name="Calculation 20 2 8 2" xfId="6014"/>
    <cellStyle name="Calculation 20 2 8_SCH J-3" xfId="6015"/>
    <cellStyle name="Calculation 20 2 9" xfId="6016"/>
    <cellStyle name="Calculation 20 2_SCH J-3" xfId="6017"/>
    <cellStyle name="Calculation 20 3" xfId="6018"/>
    <cellStyle name="Calculation 20 3 2" xfId="6019"/>
    <cellStyle name="Calculation 20 3_SCH J-3" xfId="6020"/>
    <cellStyle name="Calculation 20 4" xfId="6021"/>
    <cellStyle name="Calculation 20 4 2" xfId="6022"/>
    <cellStyle name="Calculation 20 4_SCH J-3" xfId="6023"/>
    <cellStyle name="Calculation 20 5" xfId="6024"/>
    <cellStyle name="Calculation 20 5 2" xfId="6025"/>
    <cellStyle name="Calculation 20 5_SCH J-3" xfId="6026"/>
    <cellStyle name="Calculation 20 6" xfId="6027"/>
    <cellStyle name="Calculation 20 6 2" xfId="6028"/>
    <cellStyle name="Calculation 20 6_SCH J-3" xfId="6029"/>
    <cellStyle name="Calculation 20 7" xfId="6030"/>
    <cellStyle name="Calculation 20 7 2" xfId="6031"/>
    <cellStyle name="Calculation 20 7_SCH J-3" xfId="6032"/>
    <cellStyle name="Calculation 20 8" xfId="6033"/>
    <cellStyle name="Calculation 20 8 2" xfId="6034"/>
    <cellStyle name="Calculation 20 8_SCH J-3" xfId="6035"/>
    <cellStyle name="Calculation 20 9" xfId="6036"/>
    <cellStyle name="Calculation 20 9 2" xfId="6037"/>
    <cellStyle name="Calculation 20 9_SCH J-3" xfId="6038"/>
    <cellStyle name="Calculation 20_SCH J-3" xfId="6039"/>
    <cellStyle name="Calculation 21" xfId="6040"/>
    <cellStyle name="Calculation 21 10" xfId="6041"/>
    <cellStyle name="Calculation 21 2" xfId="6042"/>
    <cellStyle name="Calculation 21 2 2" xfId="6043"/>
    <cellStyle name="Calculation 21 2 2 2" xfId="6044"/>
    <cellStyle name="Calculation 21 2 2_SCH J-3" xfId="6045"/>
    <cellStyle name="Calculation 21 2 3" xfId="6046"/>
    <cellStyle name="Calculation 21 2 3 2" xfId="6047"/>
    <cellStyle name="Calculation 21 2 3_SCH J-3" xfId="6048"/>
    <cellStyle name="Calculation 21 2 4" xfId="6049"/>
    <cellStyle name="Calculation 21 2 4 2" xfId="6050"/>
    <cellStyle name="Calculation 21 2 4_SCH J-3" xfId="6051"/>
    <cellStyle name="Calculation 21 2 5" xfId="6052"/>
    <cellStyle name="Calculation 21 2 5 2" xfId="6053"/>
    <cellStyle name="Calculation 21 2 5_SCH J-3" xfId="6054"/>
    <cellStyle name="Calculation 21 2 6" xfId="6055"/>
    <cellStyle name="Calculation 21 2 6 2" xfId="6056"/>
    <cellStyle name="Calculation 21 2 6_SCH J-3" xfId="6057"/>
    <cellStyle name="Calculation 21 2 7" xfId="6058"/>
    <cellStyle name="Calculation 21 2 7 2" xfId="6059"/>
    <cellStyle name="Calculation 21 2 7_SCH J-3" xfId="6060"/>
    <cellStyle name="Calculation 21 2 8" xfId="6061"/>
    <cellStyle name="Calculation 21 2 8 2" xfId="6062"/>
    <cellStyle name="Calculation 21 2 8_SCH J-3" xfId="6063"/>
    <cellStyle name="Calculation 21 2 9" xfId="6064"/>
    <cellStyle name="Calculation 21 2_SCH J-3" xfId="6065"/>
    <cellStyle name="Calculation 21 3" xfId="6066"/>
    <cellStyle name="Calculation 21 3 2" xfId="6067"/>
    <cellStyle name="Calculation 21 3_SCH J-3" xfId="6068"/>
    <cellStyle name="Calculation 21 4" xfId="6069"/>
    <cellStyle name="Calculation 21 4 2" xfId="6070"/>
    <cellStyle name="Calculation 21 4_SCH J-3" xfId="6071"/>
    <cellStyle name="Calculation 21 5" xfId="6072"/>
    <cellStyle name="Calculation 21 5 2" xfId="6073"/>
    <cellStyle name="Calculation 21 5_SCH J-3" xfId="6074"/>
    <cellStyle name="Calculation 21 6" xfId="6075"/>
    <cellStyle name="Calculation 21 6 2" xfId="6076"/>
    <cellStyle name="Calculation 21 6_SCH J-3" xfId="6077"/>
    <cellStyle name="Calculation 21 7" xfId="6078"/>
    <cellStyle name="Calculation 21 7 2" xfId="6079"/>
    <cellStyle name="Calculation 21 7_SCH J-3" xfId="6080"/>
    <cellStyle name="Calculation 21 8" xfId="6081"/>
    <cellStyle name="Calculation 21 8 2" xfId="6082"/>
    <cellStyle name="Calculation 21 8_SCH J-3" xfId="6083"/>
    <cellStyle name="Calculation 21 9" xfId="6084"/>
    <cellStyle name="Calculation 21 9 2" xfId="6085"/>
    <cellStyle name="Calculation 21 9_SCH J-3" xfId="6086"/>
    <cellStyle name="Calculation 21_SCH J-3" xfId="6087"/>
    <cellStyle name="Calculation 22" xfId="6088"/>
    <cellStyle name="Calculation 22 2" xfId="6089"/>
    <cellStyle name="Calculation 22 2 2" xfId="6090"/>
    <cellStyle name="Calculation 22 2_SCH J-3" xfId="6091"/>
    <cellStyle name="Calculation 22 3" xfId="6092"/>
    <cellStyle name="Calculation 22 3 2" xfId="6093"/>
    <cellStyle name="Calculation 22 3_SCH J-3" xfId="6094"/>
    <cellStyle name="Calculation 22 4" xfId="6095"/>
    <cellStyle name="Calculation 22 4 2" xfId="6096"/>
    <cellStyle name="Calculation 22 4_SCH J-3" xfId="6097"/>
    <cellStyle name="Calculation 22 5" xfId="6098"/>
    <cellStyle name="Calculation 22 5 2" xfId="6099"/>
    <cellStyle name="Calculation 22 5_SCH J-3" xfId="6100"/>
    <cellStyle name="Calculation 22 6" xfId="6101"/>
    <cellStyle name="Calculation 22 6 2" xfId="6102"/>
    <cellStyle name="Calculation 22 6_SCH J-3" xfId="6103"/>
    <cellStyle name="Calculation 22 7" xfId="6104"/>
    <cellStyle name="Calculation 22 7 2" xfId="6105"/>
    <cellStyle name="Calculation 22 7_SCH J-3" xfId="6106"/>
    <cellStyle name="Calculation 22 8" xfId="6107"/>
    <cellStyle name="Calculation 22 8 2" xfId="6108"/>
    <cellStyle name="Calculation 22 8_SCH J-3" xfId="6109"/>
    <cellStyle name="Calculation 22 9" xfId="6110"/>
    <cellStyle name="Calculation 22_SCH J-3" xfId="6111"/>
    <cellStyle name="Calculation 23" xfId="6112"/>
    <cellStyle name="Calculation 3" xfId="6113"/>
    <cellStyle name="Calculation 3 10" xfId="6114"/>
    <cellStyle name="Calculation 3 11" xfId="6115"/>
    <cellStyle name="Calculation 3 2" xfId="6116"/>
    <cellStyle name="Calculation 3 2 10" xfId="6117"/>
    <cellStyle name="Calculation 3 2 2" xfId="6118"/>
    <cellStyle name="Calculation 3 2 2 2" xfId="6119"/>
    <cellStyle name="Calculation 3 2 2_SCH J-3" xfId="6120"/>
    <cellStyle name="Calculation 3 2 3" xfId="6121"/>
    <cellStyle name="Calculation 3 2 3 2" xfId="6122"/>
    <cellStyle name="Calculation 3 2 3_SCH J-3" xfId="6123"/>
    <cellStyle name="Calculation 3 2 4" xfId="6124"/>
    <cellStyle name="Calculation 3 2 4 2" xfId="6125"/>
    <cellStyle name="Calculation 3 2 4_SCH J-3" xfId="6126"/>
    <cellStyle name="Calculation 3 2 5" xfId="6127"/>
    <cellStyle name="Calculation 3 2 5 2" xfId="6128"/>
    <cellStyle name="Calculation 3 2 5_SCH J-3" xfId="6129"/>
    <cellStyle name="Calculation 3 2 6" xfId="6130"/>
    <cellStyle name="Calculation 3 2 6 2" xfId="6131"/>
    <cellStyle name="Calculation 3 2 6_SCH J-3" xfId="6132"/>
    <cellStyle name="Calculation 3 2 7" xfId="6133"/>
    <cellStyle name="Calculation 3 2 7 2" xfId="6134"/>
    <cellStyle name="Calculation 3 2 7_SCH J-3" xfId="6135"/>
    <cellStyle name="Calculation 3 2 8" xfId="6136"/>
    <cellStyle name="Calculation 3 2 8 2" xfId="6137"/>
    <cellStyle name="Calculation 3 2 8_SCH J-3" xfId="6138"/>
    <cellStyle name="Calculation 3 2 9" xfId="6139"/>
    <cellStyle name="Calculation 3 2_SCH J-3" xfId="6140"/>
    <cellStyle name="Calculation 3 3" xfId="6141"/>
    <cellStyle name="Calculation 3 3 2" xfId="6142"/>
    <cellStyle name="Calculation 3 3_SCH J-3" xfId="6143"/>
    <cellStyle name="Calculation 3 4" xfId="6144"/>
    <cellStyle name="Calculation 3 4 2" xfId="6145"/>
    <cellStyle name="Calculation 3 4_SCH J-3" xfId="6146"/>
    <cellStyle name="Calculation 3 5" xfId="6147"/>
    <cellStyle name="Calculation 3 5 2" xfId="6148"/>
    <cellStyle name="Calculation 3 5_SCH J-3" xfId="6149"/>
    <cellStyle name="Calculation 3 6" xfId="6150"/>
    <cellStyle name="Calculation 3 6 2" xfId="6151"/>
    <cellStyle name="Calculation 3 6_SCH J-3" xfId="6152"/>
    <cellStyle name="Calculation 3 7" xfId="6153"/>
    <cellStyle name="Calculation 3 7 2" xfId="6154"/>
    <cellStyle name="Calculation 3 7_SCH J-3" xfId="6155"/>
    <cellStyle name="Calculation 3 8" xfId="6156"/>
    <cellStyle name="Calculation 3 8 2" xfId="6157"/>
    <cellStyle name="Calculation 3 8_SCH J-3" xfId="6158"/>
    <cellStyle name="Calculation 3 9" xfId="6159"/>
    <cellStyle name="Calculation 3 9 2" xfId="6160"/>
    <cellStyle name="Calculation 3 9_SCH J-3" xfId="6161"/>
    <cellStyle name="Calculation 3_SCH J-3" xfId="6162"/>
    <cellStyle name="Calculation 4" xfId="6163"/>
    <cellStyle name="Calculation 4 10" xfId="6164"/>
    <cellStyle name="Calculation 4 11" xfId="6165"/>
    <cellStyle name="Calculation 4 12" xfId="6166"/>
    <cellStyle name="Calculation 4 2" xfId="6167"/>
    <cellStyle name="Calculation 4 2 2" xfId="6168"/>
    <cellStyle name="Calculation 4 2 2 2" xfId="6169"/>
    <cellStyle name="Calculation 4 2 2_SCH J-3" xfId="6170"/>
    <cellStyle name="Calculation 4 2 3" xfId="6171"/>
    <cellStyle name="Calculation 4 2 3 2" xfId="6172"/>
    <cellStyle name="Calculation 4 2 3_SCH J-3" xfId="6173"/>
    <cellStyle name="Calculation 4 2 4" xfId="6174"/>
    <cellStyle name="Calculation 4 2 4 2" xfId="6175"/>
    <cellStyle name="Calculation 4 2 4_SCH J-3" xfId="6176"/>
    <cellStyle name="Calculation 4 2 5" xfId="6177"/>
    <cellStyle name="Calculation 4 2 5 2" xfId="6178"/>
    <cellStyle name="Calculation 4 2 5_SCH J-3" xfId="6179"/>
    <cellStyle name="Calculation 4 2 6" xfId="6180"/>
    <cellStyle name="Calculation 4 2 6 2" xfId="6181"/>
    <cellStyle name="Calculation 4 2 6_SCH J-3" xfId="6182"/>
    <cellStyle name="Calculation 4 2 7" xfId="6183"/>
    <cellStyle name="Calculation 4 2 7 2" xfId="6184"/>
    <cellStyle name="Calculation 4 2 7_SCH J-3" xfId="6185"/>
    <cellStyle name="Calculation 4 2 8" xfId="6186"/>
    <cellStyle name="Calculation 4 2 8 2" xfId="6187"/>
    <cellStyle name="Calculation 4 2 8_SCH J-3" xfId="6188"/>
    <cellStyle name="Calculation 4 2 9" xfId="6189"/>
    <cellStyle name="Calculation 4 2_SCH J-3" xfId="6190"/>
    <cellStyle name="Calculation 4 3" xfId="6191"/>
    <cellStyle name="Calculation 4 3 2" xfId="6192"/>
    <cellStyle name="Calculation 4 3_SCH J-3" xfId="6193"/>
    <cellStyle name="Calculation 4 4" xfId="6194"/>
    <cellStyle name="Calculation 4 4 2" xfId="6195"/>
    <cellStyle name="Calculation 4 4_SCH J-3" xfId="6196"/>
    <cellStyle name="Calculation 4 5" xfId="6197"/>
    <cellStyle name="Calculation 4 5 2" xfId="6198"/>
    <cellStyle name="Calculation 4 5_SCH J-3" xfId="6199"/>
    <cellStyle name="Calculation 4 6" xfId="6200"/>
    <cellStyle name="Calculation 4 6 2" xfId="6201"/>
    <cellStyle name="Calculation 4 6_SCH J-3" xfId="6202"/>
    <cellStyle name="Calculation 4 7" xfId="6203"/>
    <cellStyle name="Calculation 4 7 2" xfId="6204"/>
    <cellStyle name="Calculation 4 7_SCH J-3" xfId="6205"/>
    <cellStyle name="Calculation 4 8" xfId="6206"/>
    <cellStyle name="Calculation 4 8 2" xfId="6207"/>
    <cellStyle name="Calculation 4 8_SCH J-3" xfId="6208"/>
    <cellStyle name="Calculation 4 9" xfId="6209"/>
    <cellStyle name="Calculation 4 9 2" xfId="6210"/>
    <cellStyle name="Calculation 4 9_SCH J-3" xfId="6211"/>
    <cellStyle name="Calculation 4_SCH J-3" xfId="6212"/>
    <cellStyle name="Calculation 5" xfId="6213"/>
    <cellStyle name="Calculation 5 10" xfId="6214"/>
    <cellStyle name="Calculation 5 11" xfId="6215"/>
    <cellStyle name="Calculation 5 12" xfId="6216"/>
    <cellStyle name="Calculation 5 2" xfId="6217"/>
    <cellStyle name="Calculation 5 2 2" xfId="6218"/>
    <cellStyle name="Calculation 5 2 2 2" xfId="6219"/>
    <cellStyle name="Calculation 5 2 2_SCH J-3" xfId="6220"/>
    <cellStyle name="Calculation 5 2 3" xfId="6221"/>
    <cellStyle name="Calculation 5 2 3 2" xfId="6222"/>
    <cellStyle name="Calculation 5 2 3_SCH J-3" xfId="6223"/>
    <cellStyle name="Calculation 5 2 4" xfId="6224"/>
    <cellStyle name="Calculation 5 2 4 2" xfId="6225"/>
    <cellStyle name="Calculation 5 2 4_SCH J-3" xfId="6226"/>
    <cellStyle name="Calculation 5 2 5" xfId="6227"/>
    <cellStyle name="Calculation 5 2 5 2" xfId="6228"/>
    <cellStyle name="Calculation 5 2 5_SCH J-3" xfId="6229"/>
    <cellStyle name="Calculation 5 2 6" xfId="6230"/>
    <cellStyle name="Calculation 5 2 6 2" xfId="6231"/>
    <cellStyle name="Calculation 5 2 6_SCH J-3" xfId="6232"/>
    <cellStyle name="Calculation 5 2 7" xfId="6233"/>
    <cellStyle name="Calculation 5 2 7 2" xfId="6234"/>
    <cellStyle name="Calculation 5 2 7_SCH J-3" xfId="6235"/>
    <cellStyle name="Calculation 5 2 8" xfId="6236"/>
    <cellStyle name="Calculation 5 2 8 2" xfId="6237"/>
    <cellStyle name="Calculation 5 2 8_SCH J-3" xfId="6238"/>
    <cellStyle name="Calculation 5 2 9" xfId="6239"/>
    <cellStyle name="Calculation 5 2_SCH J-3" xfId="6240"/>
    <cellStyle name="Calculation 5 3" xfId="6241"/>
    <cellStyle name="Calculation 5 3 2" xfId="6242"/>
    <cellStyle name="Calculation 5 3_SCH J-3" xfId="6243"/>
    <cellStyle name="Calculation 5 4" xfId="6244"/>
    <cellStyle name="Calculation 5 4 2" xfId="6245"/>
    <cellStyle name="Calculation 5 4_SCH J-3" xfId="6246"/>
    <cellStyle name="Calculation 5 5" xfId="6247"/>
    <cellStyle name="Calculation 5 5 2" xfId="6248"/>
    <cellStyle name="Calculation 5 5_SCH J-3" xfId="6249"/>
    <cellStyle name="Calculation 5 6" xfId="6250"/>
    <cellStyle name="Calculation 5 6 2" xfId="6251"/>
    <cellStyle name="Calculation 5 6_SCH J-3" xfId="6252"/>
    <cellStyle name="Calculation 5 7" xfId="6253"/>
    <cellStyle name="Calculation 5 7 2" xfId="6254"/>
    <cellStyle name="Calculation 5 7_SCH J-3" xfId="6255"/>
    <cellStyle name="Calculation 5 8" xfId="6256"/>
    <cellStyle name="Calculation 5 8 2" xfId="6257"/>
    <cellStyle name="Calculation 5 8_SCH J-3" xfId="6258"/>
    <cellStyle name="Calculation 5 9" xfId="6259"/>
    <cellStyle name="Calculation 5 9 2" xfId="6260"/>
    <cellStyle name="Calculation 5 9_SCH J-3" xfId="6261"/>
    <cellStyle name="Calculation 5_SCH J-3" xfId="6262"/>
    <cellStyle name="Calculation 6" xfId="6263"/>
    <cellStyle name="Calculation 6 10" xfId="6264"/>
    <cellStyle name="Calculation 6 11" xfId="6265"/>
    <cellStyle name="Calculation 6 12" xfId="6266"/>
    <cellStyle name="Calculation 6 2" xfId="6267"/>
    <cellStyle name="Calculation 6 2 2" xfId="6268"/>
    <cellStyle name="Calculation 6 2 2 2" xfId="6269"/>
    <cellStyle name="Calculation 6 2 2_SCH J-3" xfId="6270"/>
    <cellStyle name="Calculation 6 2 3" xfId="6271"/>
    <cellStyle name="Calculation 6 2 3 2" xfId="6272"/>
    <cellStyle name="Calculation 6 2 3_SCH J-3" xfId="6273"/>
    <cellStyle name="Calculation 6 2 4" xfId="6274"/>
    <cellStyle name="Calculation 6 2 4 2" xfId="6275"/>
    <cellStyle name="Calculation 6 2 4_SCH J-3" xfId="6276"/>
    <cellStyle name="Calculation 6 2 5" xfId="6277"/>
    <cellStyle name="Calculation 6 2 5 2" xfId="6278"/>
    <cellStyle name="Calculation 6 2 5_SCH J-3" xfId="6279"/>
    <cellStyle name="Calculation 6 2 6" xfId="6280"/>
    <cellStyle name="Calculation 6 2 6 2" xfId="6281"/>
    <cellStyle name="Calculation 6 2 6_SCH J-3" xfId="6282"/>
    <cellStyle name="Calculation 6 2 7" xfId="6283"/>
    <cellStyle name="Calculation 6 2 7 2" xfId="6284"/>
    <cellStyle name="Calculation 6 2 7_SCH J-3" xfId="6285"/>
    <cellStyle name="Calculation 6 2 8" xfId="6286"/>
    <cellStyle name="Calculation 6 2 8 2" xfId="6287"/>
    <cellStyle name="Calculation 6 2 8_SCH J-3" xfId="6288"/>
    <cellStyle name="Calculation 6 2 9" xfId="6289"/>
    <cellStyle name="Calculation 6 2_SCH J-3" xfId="6290"/>
    <cellStyle name="Calculation 6 3" xfId="6291"/>
    <cellStyle name="Calculation 6 3 2" xfId="6292"/>
    <cellStyle name="Calculation 6 3_SCH J-3" xfId="6293"/>
    <cellStyle name="Calculation 6 4" xfId="6294"/>
    <cellStyle name="Calculation 6 4 2" xfId="6295"/>
    <cellStyle name="Calculation 6 4_SCH J-3" xfId="6296"/>
    <cellStyle name="Calculation 6 5" xfId="6297"/>
    <cellStyle name="Calculation 6 5 2" xfId="6298"/>
    <cellStyle name="Calculation 6 5_SCH J-3" xfId="6299"/>
    <cellStyle name="Calculation 6 6" xfId="6300"/>
    <cellStyle name="Calculation 6 6 2" xfId="6301"/>
    <cellStyle name="Calculation 6 6_SCH J-3" xfId="6302"/>
    <cellStyle name="Calculation 6 7" xfId="6303"/>
    <cellStyle name="Calculation 6 7 2" xfId="6304"/>
    <cellStyle name="Calculation 6 7_SCH J-3" xfId="6305"/>
    <cellStyle name="Calculation 6 8" xfId="6306"/>
    <cellStyle name="Calculation 6 8 2" xfId="6307"/>
    <cellStyle name="Calculation 6 8_SCH J-3" xfId="6308"/>
    <cellStyle name="Calculation 6 9" xfId="6309"/>
    <cellStyle name="Calculation 6 9 2" xfId="6310"/>
    <cellStyle name="Calculation 6 9_SCH J-3" xfId="6311"/>
    <cellStyle name="Calculation 6_SCH J-3" xfId="6312"/>
    <cellStyle name="Calculation 7" xfId="6313"/>
    <cellStyle name="Calculation 7 10" xfId="6314"/>
    <cellStyle name="Calculation 7 11" xfId="6315"/>
    <cellStyle name="Calculation 7 12" xfId="6316"/>
    <cellStyle name="Calculation 7 2" xfId="6317"/>
    <cellStyle name="Calculation 7 2 2" xfId="6318"/>
    <cellStyle name="Calculation 7 2 2 2" xfId="6319"/>
    <cellStyle name="Calculation 7 2 2_SCH J-3" xfId="6320"/>
    <cellStyle name="Calculation 7 2 3" xfId="6321"/>
    <cellStyle name="Calculation 7 2 3 2" xfId="6322"/>
    <cellStyle name="Calculation 7 2 3_SCH J-3" xfId="6323"/>
    <cellStyle name="Calculation 7 2 4" xfId="6324"/>
    <cellStyle name="Calculation 7 2 4 2" xfId="6325"/>
    <cellStyle name="Calculation 7 2 4_SCH J-3" xfId="6326"/>
    <cellStyle name="Calculation 7 2 5" xfId="6327"/>
    <cellStyle name="Calculation 7 2 5 2" xfId="6328"/>
    <cellStyle name="Calculation 7 2 5_SCH J-3" xfId="6329"/>
    <cellStyle name="Calculation 7 2 6" xfId="6330"/>
    <cellStyle name="Calculation 7 2 6 2" xfId="6331"/>
    <cellStyle name="Calculation 7 2 6_SCH J-3" xfId="6332"/>
    <cellStyle name="Calculation 7 2 7" xfId="6333"/>
    <cellStyle name="Calculation 7 2 7 2" xfId="6334"/>
    <cellStyle name="Calculation 7 2 7_SCH J-3" xfId="6335"/>
    <cellStyle name="Calculation 7 2 8" xfId="6336"/>
    <cellStyle name="Calculation 7 2 8 2" xfId="6337"/>
    <cellStyle name="Calculation 7 2 8_SCH J-3" xfId="6338"/>
    <cellStyle name="Calculation 7 2 9" xfId="6339"/>
    <cellStyle name="Calculation 7 2_SCH J-3" xfId="6340"/>
    <cellStyle name="Calculation 7 3" xfId="6341"/>
    <cellStyle name="Calculation 7 3 2" xfId="6342"/>
    <cellStyle name="Calculation 7 3_SCH J-3" xfId="6343"/>
    <cellStyle name="Calculation 7 4" xfId="6344"/>
    <cellStyle name="Calculation 7 4 2" xfId="6345"/>
    <cellStyle name="Calculation 7 4_SCH J-3" xfId="6346"/>
    <cellStyle name="Calculation 7 5" xfId="6347"/>
    <cellStyle name="Calculation 7 5 2" xfId="6348"/>
    <cellStyle name="Calculation 7 5_SCH J-3" xfId="6349"/>
    <cellStyle name="Calculation 7 6" xfId="6350"/>
    <cellStyle name="Calculation 7 6 2" xfId="6351"/>
    <cellStyle name="Calculation 7 6_SCH J-3" xfId="6352"/>
    <cellStyle name="Calculation 7 7" xfId="6353"/>
    <cellStyle name="Calculation 7 7 2" xfId="6354"/>
    <cellStyle name="Calculation 7 7_SCH J-3" xfId="6355"/>
    <cellStyle name="Calculation 7 8" xfId="6356"/>
    <cellStyle name="Calculation 7 8 2" xfId="6357"/>
    <cellStyle name="Calculation 7 8_SCH J-3" xfId="6358"/>
    <cellStyle name="Calculation 7 9" xfId="6359"/>
    <cellStyle name="Calculation 7 9 2" xfId="6360"/>
    <cellStyle name="Calculation 7 9_SCH J-3" xfId="6361"/>
    <cellStyle name="Calculation 7_SCH J-3" xfId="6362"/>
    <cellStyle name="Calculation 8" xfId="6363"/>
    <cellStyle name="Calculation 8 10" xfId="6364"/>
    <cellStyle name="Calculation 8 11" xfId="6365"/>
    <cellStyle name="Calculation 8 12" xfId="6366"/>
    <cellStyle name="Calculation 8 2" xfId="6367"/>
    <cellStyle name="Calculation 8 2 2" xfId="6368"/>
    <cellStyle name="Calculation 8 2 2 2" xfId="6369"/>
    <cellStyle name="Calculation 8 2 2_SCH J-3" xfId="6370"/>
    <cellStyle name="Calculation 8 2 3" xfId="6371"/>
    <cellStyle name="Calculation 8 2 3 2" xfId="6372"/>
    <cellStyle name="Calculation 8 2 3_SCH J-3" xfId="6373"/>
    <cellStyle name="Calculation 8 2 4" xfId="6374"/>
    <cellStyle name="Calculation 8 2 4 2" xfId="6375"/>
    <cellStyle name="Calculation 8 2 4_SCH J-3" xfId="6376"/>
    <cellStyle name="Calculation 8 2 5" xfId="6377"/>
    <cellStyle name="Calculation 8 2 5 2" xfId="6378"/>
    <cellStyle name="Calculation 8 2 5_SCH J-3" xfId="6379"/>
    <cellStyle name="Calculation 8 2 6" xfId="6380"/>
    <cellStyle name="Calculation 8 2 6 2" xfId="6381"/>
    <cellStyle name="Calculation 8 2 6_SCH J-3" xfId="6382"/>
    <cellStyle name="Calculation 8 2 7" xfId="6383"/>
    <cellStyle name="Calculation 8 2 7 2" xfId="6384"/>
    <cellStyle name="Calculation 8 2 7_SCH J-3" xfId="6385"/>
    <cellStyle name="Calculation 8 2 8" xfId="6386"/>
    <cellStyle name="Calculation 8 2 8 2" xfId="6387"/>
    <cellStyle name="Calculation 8 2 8_SCH J-3" xfId="6388"/>
    <cellStyle name="Calculation 8 2 9" xfId="6389"/>
    <cellStyle name="Calculation 8 2_SCH J-3" xfId="6390"/>
    <cellStyle name="Calculation 8 3" xfId="6391"/>
    <cellStyle name="Calculation 8 3 2" xfId="6392"/>
    <cellStyle name="Calculation 8 3_SCH J-3" xfId="6393"/>
    <cellStyle name="Calculation 8 4" xfId="6394"/>
    <cellStyle name="Calculation 8 4 2" xfId="6395"/>
    <cellStyle name="Calculation 8 4_SCH J-3" xfId="6396"/>
    <cellStyle name="Calculation 8 5" xfId="6397"/>
    <cellStyle name="Calculation 8 5 2" xfId="6398"/>
    <cellStyle name="Calculation 8 5_SCH J-3" xfId="6399"/>
    <cellStyle name="Calculation 8 6" xfId="6400"/>
    <cellStyle name="Calculation 8 6 2" xfId="6401"/>
    <cellStyle name="Calculation 8 6_SCH J-3" xfId="6402"/>
    <cellStyle name="Calculation 8 7" xfId="6403"/>
    <cellStyle name="Calculation 8 7 2" xfId="6404"/>
    <cellStyle name="Calculation 8 7_SCH J-3" xfId="6405"/>
    <cellStyle name="Calculation 8 8" xfId="6406"/>
    <cellStyle name="Calculation 8 8 2" xfId="6407"/>
    <cellStyle name="Calculation 8 8_SCH J-3" xfId="6408"/>
    <cellStyle name="Calculation 8 9" xfId="6409"/>
    <cellStyle name="Calculation 8 9 2" xfId="6410"/>
    <cellStyle name="Calculation 8 9_SCH J-3" xfId="6411"/>
    <cellStyle name="Calculation 8_SCH J-3" xfId="6412"/>
    <cellStyle name="Calculation 9" xfId="6413"/>
    <cellStyle name="Calculation 9 10" xfId="6414"/>
    <cellStyle name="Calculation 9 11" xfId="6415"/>
    <cellStyle name="Calculation 9 12" xfId="6416"/>
    <cellStyle name="Calculation 9 2" xfId="6417"/>
    <cellStyle name="Calculation 9 2 2" xfId="6418"/>
    <cellStyle name="Calculation 9 2 2 2" xfId="6419"/>
    <cellStyle name="Calculation 9 2 2_SCH J-3" xfId="6420"/>
    <cellStyle name="Calculation 9 2 3" xfId="6421"/>
    <cellStyle name="Calculation 9 2 3 2" xfId="6422"/>
    <cellStyle name="Calculation 9 2 3_SCH J-3" xfId="6423"/>
    <cellStyle name="Calculation 9 2 4" xfId="6424"/>
    <cellStyle name="Calculation 9 2 4 2" xfId="6425"/>
    <cellStyle name="Calculation 9 2 4_SCH J-3" xfId="6426"/>
    <cellStyle name="Calculation 9 2 5" xfId="6427"/>
    <cellStyle name="Calculation 9 2 5 2" xfId="6428"/>
    <cellStyle name="Calculation 9 2 5_SCH J-3" xfId="6429"/>
    <cellStyle name="Calculation 9 2 6" xfId="6430"/>
    <cellStyle name="Calculation 9 2 6 2" xfId="6431"/>
    <cellStyle name="Calculation 9 2 6_SCH J-3" xfId="6432"/>
    <cellStyle name="Calculation 9 2 7" xfId="6433"/>
    <cellStyle name="Calculation 9 2 7 2" xfId="6434"/>
    <cellStyle name="Calculation 9 2 7_SCH J-3" xfId="6435"/>
    <cellStyle name="Calculation 9 2 8" xfId="6436"/>
    <cellStyle name="Calculation 9 2 8 2" xfId="6437"/>
    <cellStyle name="Calculation 9 2 8_SCH J-3" xfId="6438"/>
    <cellStyle name="Calculation 9 2 9" xfId="6439"/>
    <cellStyle name="Calculation 9 2_SCH J-3" xfId="6440"/>
    <cellStyle name="Calculation 9 3" xfId="6441"/>
    <cellStyle name="Calculation 9 3 2" xfId="6442"/>
    <cellStyle name="Calculation 9 3_SCH J-3" xfId="6443"/>
    <cellStyle name="Calculation 9 4" xfId="6444"/>
    <cellStyle name="Calculation 9 4 2" xfId="6445"/>
    <cellStyle name="Calculation 9 4_SCH J-3" xfId="6446"/>
    <cellStyle name="Calculation 9 5" xfId="6447"/>
    <cellStyle name="Calculation 9 5 2" xfId="6448"/>
    <cellStyle name="Calculation 9 5_SCH J-3" xfId="6449"/>
    <cellStyle name="Calculation 9 6" xfId="6450"/>
    <cellStyle name="Calculation 9 6 2" xfId="6451"/>
    <cellStyle name="Calculation 9 6_SCH J-3" xfId="6452"/>
    <cellStyle name="Calculation 9 7" xfId="6453"/>
    <cellStyle name="Calculation 9 7 2" xfId="6454"/>
    <cellStyle name="Calculation 9 7_SCH J-3" xfId="6455"/>
    <cellStyle name="Calculation 9 8" xfId="6456"/>
    <cellStyle name="Calculation 9 8 2" xfId="6457"/>
    <cellStyle name="Calculation 9 8_SCH J-3" xfId="6458"/>
    <cellStyle name="Calculation 9 9" xfId="6459"/>
    <cellStyle name="Calculation 9 9 2" xfId="6460"/>
    <cellStyle name="Calculation 9 9_SCH J-3" xfId="6461"/>
    <cellStyle name="Calculation 9_SCH J-3" xfId="6462"/>
    <cellStyle name="cd" xfId="6463"/>
    <cellStyle name="Check Cell 10" xfId="6464"/>
    <cellStyle name="Check Cell 11" xfId="6465"/>
    <cellStyle name="Check Cell 12" xfId="6466"/>
    <cellStyle name="Check Cell 13" xfId="6467"/>
    <cellStyle name="Check Cell 14" xfId="6468"/>
    <cellStyle name="Check Cell 15" xfId="6469"/>
    <cellStyle name="Check Cell 16" xfId="6470"/>
    <cellStyle name="Check Cell 17" xfId="6471"/>
    <cellStyle name="Check Cell 2" xfId="6472"/>
    <cellStyle name="Check Cell 2 2" xfId="6473"/>
    <cellStyle name="Check Cell 2 2 2" xfId="6474"/>
    <cellStyle name="Check Cell 2 2_SCH J-3" xfId="6475"/>
    <cellStyle name="Check Cell 2 3" xfId="6476"/>
    <cellStyle name="Check Cell 2 4" xfId="44251"/>
    <cellStyle name="Check Cell 2 5" xfId="44252"/>
    <cellStyle name="Check Cell 2_SCH J-3" xfId="6477"/>
    <cellStyle name="Check Cell 3" xfId="6478"/>
    <cellStyle name="Check Cell 3 2" xfId="6479"/>
    <cellStyle name="Check Cell 3 3" xfId="6480"/>
    <cellStyle name="Check Cell 3_SCH J-3" xfId="6481"/>
    <cellStyle name="Check Cell 4" xfId="6482"/>
    <cellStyle name="Check Cell 4 2" xfId="6483"/>
    <cellStyle name="Check Cell 5" xfId="6484"/>
    <cellStyle name="Check Cell 5 2" xfId="6485"/>
    <cellStyle name="Check Cell 6" xfId="6486"/>
    <cellStyle name="Check Cell 6 2" xfId="6487"/>
    <cellStyle name="Check Cell 7" xfId="6488"/>
    <cellStyle name="Check Cell 7 2" xfId="6489"/>
    <cellStyle name="Check Cell 8" xfId="6490"/>
    <cellStyle name="Check Cell 9" xfId="6491"/>
    <cellStyle name="CodeEingabe" xfId="6492"/>
    <cellStyle name="ColumnAttributeAbovePrompt" xfId="6493"/>
    <cellStyle name="ColumnAttributeAbovePrompt 2" xfId="6494"/>
    <cellStyle name="ColumnAttributeAbovePrompt 2 2" xfId="6495"/>
    <cellStyle name="ColumnAttributeAbovePrompt 2 3" xfId="6496"/>
    <cellStyle name="ColumnAttributeAbovePrompt 2_SCH J-3" xfId="6497"/>
    <cellStyle name="ColumnAttributeAbovePrompt 3" xfId="6498"/>
    <cellStyle name="ColumnAttributeAbovePrompt 4" xfId="6499"/>
    <cellStyle name="ColumnAttributeAbovePrompt_SCH J-3" xfId="6500"/>
    <cellStyle name="ColumnAttributePrompt" xfId="6501"/>
    <cellStyle name="ColumnAttributePrompt 2" xfId="6502"/>
    <cellStyle name="ColumnAttributePrompt 2 2" xfId="6503"/>
    <cellStyle name="ColumnAttributePrompt 2 3" xfId="6504"/>
    <cellStyle name="ColumnAttributePrompt 2_SCH J-3" xfId="6505"/>
    <cellStyle name="ColumnAttributePrompt 3" xfId="6506"/>
    <cellStyle name="ColumnAttributePrompt 4" xfId="6507"/>
    <cellStyle name="ColumnAttributePrompt_SCH J-3" xfId="6508"/>
    <cellStyle name="ColumnAttributeValue" xfId="6509"/>
    <cellStyle name="ColumnAttributeValue 2" xfId="6510"/>
    <cellStyle name="ColumnAttributeValue 2 2" xfId="6511"/>
    <cellStyle name="ColumnAttributeValue 2 3" xfId="6512"/>
    <cellStyle name="ColumnAttributeValue 2_SCH J-3" xfId="6513"/>
    <cellStyle name="ColumnAttributeValue 3" xfId="6514"/>
    <cellStyle name="ColumnAttributeValue 4" xfId="6515"/>
    <cellStyle name="ColumnAttributeValue_SCH J-3" xfId="6516"/>
    <cellStyle name="ColumnHeadingPrompt" xfId="6517"/>
    <cellStyle name="ColumnHeadingPrompt 2" xfId="6518"/>
    <cellStyle name="ColumnHeadingPrompt 2 2" xfId="6519"/>
    <cellStyle name="ColumnHeadingPrompt 2 3" xfId="6520"/>
    <cellStyle name="ColumnHeadingPrompt 2_SCH J-3" xfId="6521"/>
    <cellStyle name="ColumnHeadingPrompt 3" xfId="6522"/>
    <cellStyle name="ColumnHeadingPrompt 4" xfId="6523"/>
    <cellStyle name="ColumnHeadingPrompt_SCH J-3" xfId="6524"/>
    <cellStyle name="ColumnHeadingValue" xfId="6525"/>
    <cellStyle name="ColumnHeadingValue 2" xfId="6526"/>
    <cellStyle name="ColumnHeadingValue 2 2" xfId="6527"/>
    <cellStyle name="ColumnHeadingValue 2_SCH J-3" xfId="6528"/>
    <cellStyle name="ColumnHeadingValue 3" xfId="6529"/>
    <cellStyle name="ColumnHeadingValue 4" xfId="6530"/>
    <cellStyle name="ColumnHeadingValue_SCH J-3" xfId="6531"/>
    <cellStyle name="Comma" xfId="1" builtinId="3"/>
    <cellStyle name="Comma [0] 2" xfId="6532"/>
    <cellStyle name="Comma [0] 2 2" xfId="6533"/>
    <cellStyle name="Comma [0] 2 3" xfId="44253"/>
    <cellStyle name="Comma [0] 2_SCH J-3" xfId="6534"/>
    <cellStyle name="Comma [0] 3" xfId="6535"/>
    <cellStyle name="Comma [0] 3 2" xfId="6536"/>
    <cellStyle name="Comma [0] 3 2 2" xfId="6537"/>
    <cellStyle name="Comma [0] 3 2 2 2" xfId="6538"/>
    <cellStyle name="Comma [0] 3 2 2_SCH J-3" xfId="6539"/>
    <cellStyle name="Comma [0] 3 2 3" xfId="6540"/>
    <cellStyle name="Comma [0] 3 2 4" xfId="6541"/>
    <cellStyle name="Comma [0] 3 2_SCH J-3" xfId="6542"/>
    <cellStyle name="Comma [0] 3 3" xfId="6543"/>
    <cellStyle name="Comma [0] 3 4" xfId="6544"/>
    <cellStyle name="Comma [0] 3 4 2" xfId="6545"/>
    <cellStyle name="Comma [0] 3 4_SCH J-3" xfId="6546"/>
    <cellStyle name="Comma [0] 3 5" xfId="6547"/>
    <cellStyle name="Comma [0] 3_SCH J-3" xfId="6548"/>
    <cellStyle name="Comma [0] 4" xfId="6549"/>
    <cellStyle name="Comma [0] 4 2" xfId="6550"/>
    <cellStyle name="Comma [0] 4_SCH J-3" xfId="6551"/>
    <cellStyle name="Comma [0] 5" xfId="6552"/>
    <cellStyle name="Comma [0] 5 2" xfId="6553"/>
    <cellStyle name="Comma [0] 5 2 2" xfId="6554"/>
    <cellStyle name="Comma [0] 5 2 3" xfId="6555"/>
    <cellStyle name="Comma [0] 5 2_SCH J-3" xfId="6556"/>
    <cellStyle name="Comma [0] 5 3" xfId="6557"/>
    <cellStyle name="Comma [0] 5 3 2" xfId="44254"/>
    <cellStyle name="Comma [0] 5 4" xfId="6558"/>
    <cellStyle name="Comma [0] 5_SCH J-3" xfId="6559"/>
    <cellStyle name="Comma [0] 6" xfId="6560"/>
    <cellStyle name="Comma [0] 6 2" xfId="6561"/>
    <cellStyle name="Comma [0] 6 2 2" xfId="6562"/>
    <cellStyle name="Comma [0] 6 2_SCH J-3" xfId="6563"/>
    <cellStyle name="Comma [0] 6 3" xfId="6564"/>
    <cellStyle name="Comma [0] 6_SCH J-3" xfId="6565"/>
    <cellStyle name="Comma [1]" xfId="6566"/>
    <cellStyle name="Comma 10" xfId="6567"/>
    <cellStyle name="Comma 10 10" xfId="6568"/>
    <cellStyle name="Comma 10 10 2" xfId="44255"/>
    <cellStyle name="Comma 10 10 2 2" xfId="44256"/>
    <cellStyle name="Comma 10 10 2 3" xfId="44257"/>
    <cellStyle name="Comma 10 10 3" xfId="44258"/>
    <cellStyle name="Comma 10 10 3 2" xfId="44259"/>
    <cellStyle name="Comma 10 10 4" xfId="44260"/>
    <cellStyle name="Comma 10 10 5" xfId="44261"/>
    <cellStyle name="Comma 10 11" xfId="44262"/>
    <cellStyle name="Comma 10 11 2" xfId="44263"/>
    <cellStyle name="Comma 10 11 3" xfId="44264"/>
    <cellStyle name="Comma 10 12" xfId="44265"/>
    <cellStyle name="Comma 10 12 2" xfId="44266"/>
    <cellStyle name="Comma 10 12 3" xfId="44267"/>
    <cellStyle name="Comma 10 13" xfId="44268"/>
    <cellStyle name="Comma 10 13 2" xfId="44269"/>
    <cellStyle name="Comma 10 14" xfId="44270"/>
    <cellStyle name="Comma 10 15" xfId="44271"/>
    <cellStyle name="Comma 10 16" xfId="44272"/>
    <cellStyle name="Comma 10 2" xfId="6569"/>
    <cellStyle name="Comma 10 2 10" xfId="44273"/>
    <cellStyle name="Comma 10 2 10 2" xfId="44274"/>
    <cellStyle name="Comma 10 2 10 3" xfId="44275"/>
    <cellStyle name="Comma 10 2 11" xfId="44276"/>
    <cellStyle name="Comma 10 2 11 2" xfId="44277"/>
    <cellStyle name="Comma 10 2 11 3" xfId="44278"/>
    <cellStyle name="Comma 10 2 12" xfId="44279"/>
    <cellStyle name="Comma 10 2 12 2" xfId="44280"/>
    <cellStyle name="Comma 10 2 13" xfId="44281"/>
    <cellStyle name="Comma 10 2 14" xfId="44282"/>
    <cellStyle name="Comma 10 2 15" xfId="44283"/>
    <cellStyle name="Comma 10 2 2" xfId="6570"/>
    <cellStyle name="Comma 10 2 2 10" xfId="44284"/>
    <cellStyle name="Comma 10 2 2 10 2" xfId="44285"/>
    <cellStyle name="Comma 10 2 2 10 3" xfId="44286"/>
    <cellStyle name="Comma 10 2 2 11" xfId="44287"/>
    <cellStyle name="Comma 10 2 2 11 2" xfId="44288"/>
    <cellStyle name="Comma 10 2 2 12" xfId="44289"/>
    <cellStyle name="Comma 10 2 2 13" xfId="44290"/>
    <cellStyle name="Comma 10 2 2 14" xfId="44291"/>
    <cellStyle name="Comma 10 2 2 2" xfId="6571"/>
    <cellStyle name="Comma 10 2 2 2 10" xfId="44292"/>
    <cellStyle name="Comma 10 2 2 2 10 2" xfId="44293"/>
    <cellStyle name="Comma 10 2 2 2 11" xfId="44294"/>
    <cellStyle name="Comma 10 2 2 2 12" xfId="44295"/>
    <cellStyle name="Comma 10 2 2 2 2" xfId="6572"/>
    <cellStyle name="Comma 10 2 2 2 2 10" xfId="44296"/>
    <cellStyle name="Comma 10 2 2 2 2 2" xfId="6573"/>
    <cellStyle name="Comma 10 2 2 2 2 2 2" xfId="6574"/>
    <cellStyle name="Comma 10 2 2 2 2 2 2 2" xfId="44297"/>
    <cellStyle name="Comma 10 2 2 2 2 2 2 2 2" xfId="44298"/>
    <cellStyle name="Comma 10 2 2 2 2 2 2 2 3" xfId="44299"/>
    <cellStyle name="Comma 10 2 2 2 2 2 2 3" xfId="44300"/>
    <cellStyle name="Comma 10 2 2 2 2 2 2 3 2" xfId="44301"/>
    <cellStyle name="Comma 10 2 2 2 2 2 2 3 3" xfId="44302"/>
    <cellStyle name="Comma 10 2 2 2 2 2 2 4" xfId="44303"/>
    <cellStyle name="Comma 10 2 2 2 2 2 2 4 2" xfId="44304"/>
    <cellStyle name="Comma 10 2 2 2 2 2 2 5" xfId="44305"/>
    <cellStyle name="Comma 10 2 2 2 2 2 2 6" xfId="44306"/>
    <cellStyle name="Comma 10 2 2 2 2 2 3" xfId="44307"/>
    <cellStyle name="Comma 10 2 2 2 2 2 3 2" xfId="44308"/>
    <cellStyle name="Comma 10 2 2 2 2 2 3 2 2" xfId="44309"/>
    <cellStyle name="Comma 10 2 2 2 2 2 3 2 3" xfId="44310"/>
    <cellStyle name="Comma 10 2 2 2 2 2 3 3" xfId="44311"/>
    <cellStyle name="Comma 10 2 2 2 2 2 3 3 2" xfId="44312"/>
    <cellStyle name="Comma 10 2 2 2 2 2 3 3 3" xfId="44313"/>
    <cellStyle name="Comma 10 2 2 2 2 2 3 4" xfId="44314"/>
    <cellStyle name="Comma 10 2 2 2 2 2 3 4 2" xfId="44315"/>
    <cellStyle name="Comma 10 2 2 2 2 2 3 5" xfId="44316"/>
    <cellStyle name="Comma 10 2 2 2 2 2 3 6" xfId="44317"/>
    <cellStyle name="Comma 10 2 2 2 2 2 4" xfId="44318"/>
    <cellStyle name="Comma 10 2 2 2 2 2 4 2" xfId="44319"/>
    <cellStyle name="Comma 10 2 2 2 2 2 4 2 2" xfId="44320"/>
    <cellStyle name="Comma 10 2 2 2 2 2 4 2 3" xfId="44321"/>
    <cellStyle name="Comma 10 2 2 2 2 2 4 3" xfId="44322"/>
    <cellStyle name="Comma 10 2 2 2 2 2 4 3 2" xfId="44323"/>
    <cellStyle name="Comma 10 2 2 2 2 2 4 4" xfId="44324"/>
    <cellStyle name="Comma 10 2 2 2 2 2 4 5" xfId="44325"/>
    <cellStyle name="Comma 10 2 2 2 2 2 5" xfId="44326"/>
    <cellStyle name="Comma 10 2 2 2 2 2 5 2" xfId="44327"/>
    <cellStyle name="Comma 10 2 2 2 2 2 5 3" xfId="44328"/>
    <cellStyle name="Comma 10 2 2 2 2 2 6" xfId="44329"/>
    <cellStyle name="Comma 10 2 2 2 2 2 6 2" xfId="44330"/>
    <cellStyle name="Comma 10 2 2 2 2 2 6 3" xfId="44331"/>
    <cellStyle name="Comma 10 2 2 2 2 2 7" xfId="44332"/>
    <cellStyle name="Comma 10 2 2 2 2 2 7 2" xfId="44333"/>
    <cellStyle name="Comma 10 2 2 2 2 2 8" xfId="44334"/>
    <cellStyle name="Comma 10 2 2 2 2 2 9" xfId="44335"/>
    <cellStyle name="Comma 10 2 2 2 2 2_SCH J-3" xfId="6575"/>
    <cellStyle name="Comma 10 2 2 2 2 3" xfId="6576"/>
    <cellStyle name="Comma 10 2 2 2 2 3 2" xfId="44336"/>
    <cellStyle name="Comma 10 2 2 2 2 3 2 2" xfId="44337"/>
    <cellStyle name="Comma 10 2 2 2 2 3 2 3" xfId="44338"/>
    <cellStyle name="Comma 10 2 2 2 2 3 3" xfId="44339"/>
    <cellStyle name="Comma 10 2 2 2 2 3 3 2" xfId="44340"/>
    <cellStyle name="Comma 10 2 2 2 2 3 3 3" xfId="44341"/>
    <cellStyle name="Comma 10 2 2 2 2 3 4" xfId="44342"/>
    <cellStyle name="Comma 10 2 2 2 2 3 4 2" xfId="44343"/>
    <cellStyle name="Comma 10 2 2 2 2 3 5" xfId="44344"/>
    <cellStyle name="Comma 10 2 2 2 2 3 6" xfId="44345"/>
    <cellStyle name="Comma 10 2 2 2 2 4" xfId="44346"/>
    <cellStyle name="Comma 10 2 2 2 2 4 2" xfId="44347"/>
    <cellStyle name="Comma 10 2 2 2 2 4 2 2" xfId="44348"/>
    <cellStyle name="Comma 10 2 2 2 2 4 2 3" xfId="44349"/>
    <cellStyle name="Comma 10 2 2 2 2 4 3" xfId="44350"/>
    <cellStyle name="Comma 10 2 2 2 2 4 3 2" xfId="44351"/>
    <cellStyle name="Comma 10 2 2 2 2 4 3 3" xfId="44352"/>
    <cellStyle name="Comma 10 2 2 2 2 4 4" xfId="44353"/>
    <cellStyle name="Comma 10 2 2 2 2 4 4 2" xfId="44354"/>
    <cellStyle name="Comma 10 2 2 2 2 4 5" xfId="44355"/>
    <cellStyle name="Comma 10 2 2 2 2 4 6" xfId="44356"/>
    <cellStyle name="Comma 10 2 2 2 2 5" xfId="44357"/>
    <cellStyle name="Comma 10 2 2 2 2 5 2" xfId="44358"/>
    <cellStyle name="Comma 10 2 2 2 2 5 2 2" xfId="44359"/>
    <cellStyle name="Comma 10 2 2 2 2 5 2 3" xfId="44360"/>
    <cellStyle name="Comma 10 2 2 2 2 5 3" xfId="44361"/>
    <cellStyle name="Comma 10 2 2 2 2 5 3 2" xfId="44362"/>
    <cellStyle name="Comma 10 2 2 2 2 5 4" xfId="44363"/>
    <cellStyle name="Comma 10 2 2 2 2 5 5" xfId="44364"/>
    <cellStyle name="Comma 10 2 2 2 2 6" xfId="44365"/>
    <cellStyle name="Comma 10 2 2 2 2 6 2" xfId="44366"/>
    <cellStyle name="Comma 10 2 2 2 2 6 3" xfId="44367"/>
    <cellStyle name="Comma 10 2 2 2 2 7" xfId="44368"/>
    <cellStyle name="Comma 10 2 2 2 2 7 2" xfId="44369"/>
    <cellStyle name="Comma 10 2 2 2 2 7 3" xfId="44370"/>
    <cellStyle name="Comma 10 2 2 2 2 8" xfId="44371"/>
    <cellStyle name="Comma 10 2 2 2 2 8 2" xfId="44372"/>
    <cellStyle name="Comma 10 2 2 2 2 9" xfId="44373"/>
    <cellStyle name="Comma 10 2 2 2 2_SCH J-3" xfId="6577"/>
    <cellStyle name="Comma 10 2 2 2 3" xfId="6578"/>
    <cellStyle name="Comma 10 2 2 2 3 2" xfId="6579"/>
    <cellStyle name="Comma 10 2 2 2 3 2 2" xfId="44374"/>
    <cellStyle name="Comma 10 2 2 2 3 2 2 2" xfId="44375"/>
    <cellStyle name="Comma 10 2 2 2 3 2 2 3" xfId="44376"/>
    <cellStyle name="Comma 10 2 2 2 3 2 3" xfId="44377"/>
    <cellStyle name="Comma 10 2 2 2 3 2 3 2" xfId="44378"/>
    <cellStyle name="Comma 10 2 2 2 3 2 3 3" xfId="44379"/>
    <cellStyle name="Comma 10 2 2 2 3 2 4" xfId="44380"/>
    <cellStyle name="Comma 10 2 2 2 3 2 4 2" xfId="44381"/>
    <cellStyle name="Comma 10 2 2 2 3 2 5" xfId="44382"/>
    <cellStyle name="Comma 10 2 2 2 3 2 6" xfId="44383"/>
    <cellStyle name="Comma 10 2 2 2 3 3" xfId="44384"/>
    <cellStyle name="Comma 10 2 2 2 3 3 2" xfId="44385"/>
    <cellStyle name="Comma 10 2 2 2 3 3 2 2" xfId="44386"/>
    <cellStyle name="Comma 10 2 2 2 3 3 2 3" xfId="44387"/>
    <cellStyle name="Comma 10 2 2 2 3 3 3" xfId="44388"/>
    <cellStyle name="Comma 10 2 2 2 3 3 3 2" xfId="44389"/>
    <cellStyle name="Comma 10 2 2 2 3 3 3 3" xfId="44390"/>
    <cellStyle name="Comma 10 2 2 2 3 3 4" xfId="44391"/>
    <cellStyle name="Comma 10 2 2 2 3 3 4 2" xfId="44392"/>
    <cellStyle name="Comma 10 2 2 2 3 3 5" xfId="44393"/>
    <cellStyle name="Comma 10 2 2 2 3 3 6" xfId="44394"/>
    <cellStyle name="Comma 10 2 2 2 3 4" xfId="44395"/>
    <cellStyle name="Comma 10 2 2 2 3 4 2" xfId="44396"/>
    <cellStyle name="Comma 10 2 2 2 3 4 2 2" xfId="44397"/>
    <cellStyle name="Comma 10 2 2 2 3 4 2 3" xfId="44398"/>
    <cellStyle name="Comma 10 2 2 2 3 4 3" xfId="44399"/>
    <cellStyle name="Comma 10 2 2 2 3 4 3 2" xfId="44400"/>
    <cellStyle name="Comma 10 2 2 2 3 4 4" xfId="44401"/>
    <cellStyle name="Comma 10 2 2 2 3 4 5" xfId="44402"/>
    <cellStyle name="Comma 10 2 2 2 3 5" xfId="44403"/>
    <cellStyle name="Comma 10 2 2 2 3 5 2" xfId="44404"/>
    <cellStyle name="Comma 10 2 2 2 3 5 3" xfId="44405"/>
    <cellStyle name="Comma 10 2 2 2 3 6" xfId="44406"/>
    <cellStyle name="Comma 10 2 2 2 3 6 2" xfId="44407"/>
    <cellStyle name="Comma 10 2 2 2 3 6 3" xfId="44408"/>
    <cellStyle name="Comma 10 2 2 2 3 7" xfId="44409"/>
    <cellStyle name="Comma 10 2 2 2 3 7 2" xfId="44410"/>
    <cellStyle name="Comma 10 2 2 2 3 8" xfId="44411"/>
    <cellStyle name="Comma 10 2 2 2 3 9" xfId="44412"/>
    <cellStyle name="Comma 10 2 2 2 3_SCH J-3" xfId="6580"/>
    <cellStyle name="Comma 10 2 2 2 4" xfId="6581"/>
    <cellStyle name="Comma 10 2 2 2 4 2" xfId="44413"/>
    <cellStyle name="Comma 10 2 2 2 4 2 2" xfId="44414"/>
    <cellStyle name="Comma 10 2 2 2 4 2 2 2" xfId="44415"/>
    <cellStyle name="Comma 10 2 2 2 4 2 2 3" xfId="44416"/>
    <cellStyle name="Comma 10 2 2 2 4 2 3" xfId="44417"/>
    <cellStyle name="Comma 10 2 2 2 4 2 3 2" xfId="44418"/>
    <cellStyle name="Comma 10 2 2 2 4 2 3 3" xfId="44419"/>
    <cellStyle name="Comma 10 2 2 2 4 2 4" xfId="44420"/>
    <cellStyle name="Comma 10 2 2 2 4 2 4 2" xfId="44421"/>
    <cellStyle name="Comma 10 2 2 2 4 2 5" xfId="44422"/>
    <cellStyle name="Comma 10 2 2 2 4 2 6" xfId="44423"/>
    <cellStyle name="Comma 10 2 2 2 4 3" xfId="44424"/>
    <cellStyle name="Comma 10 2 2 2 4 3 2" xfId="44425"/>
    <cellStyle name="Comma 10 2 2 2 4 3 2 2" xfId="44426"/>
    <cellStyle name="Comma 10 2 2 2 4 3 2 3" xfId="44427"/>
    <cellStyle name="Comma 10 2 2 2 4 3 3" xfId="44428"/>
    <cellStyle name="Comma 10 2 2 2 4 3 3 2" xfId="44429"/>
    <cellStyle name="Comma 10 2 2 2 4 3 3 3" xfId="44430"/>
    <cellStyle name="Comma 10 2 2 2 4 3 4" xfId="44431"/>
    <cellStyle name="Comma 10 2 2 2 4 3 4 2" xfId="44432"/>
    <cellStyle name="Comma 10 2 2 2 4 3 5" xfId="44433"/>
    <cellStyle name="Comma 10 2 2 2 4 3 6" xfId="44434"/>
    <cellStyle name="Comma 10 2 2 2 4 4" xfId="44435"/>
    <cellStyle name="Comma 10 2 2 2 4 4 2" xfId="44436"/>
    <cellStyle name="Comma 10 2 2 2 4 4 2 2" xfId="44437"/>
    <cellStyle name="Comma 10 2 2 2 4 4 2 3" xfId="44438"/>
    <cellStyle name="Comma 10 2 2 2 4 4 3" xfId="44439"/>
    <cellStyle name="Comma 10 2 2 2 4 4 3 2" xfId="44440"/>
    <cellStyle name="Comma 10 2 2 2 4 4 4" xfId="44441"/>
    <cellStyle name="Comma 10 2 2 2 4 4 5" xfId="44442"/>
    <cellStyle name="Comma 10 2 2 2 4 5" xfId="44443"/>
    <cellStyle name="Comma 10 2 2 2 4 5 2" xfId="44444"/>
    <cellStyle name="Comma 10 2 2 2 4 5 3" xfId="44445"/>
    <cellStyle name="Comma 10 2 2 2 4 6" xfId="44446"/>
    <cellStyle name="Comma 10 2 2 2 4 6 2" xfId="44447"/>
    <cellStyle name="Comma 10 2 2 2 4 6 3" xfId="44448"/>
    <cellStyle name="Comma 10 2 2 2 4 7" xfId="44449"/>
    <cellStyle name="Comma 10 2 2 2 4 7 2" xfId="44450"/>
    <cellStyle name="Comma 10 2 2 2 4 8" xfId="44451"/>
    <cellStyle name="Comma 10 2 2 2 4 9" xfId="44452"/>
    <cellStyle name="Comma 10 2 2 2 5" xfId="44453"/>
    <cellStyle name="Comma 10 2 2 2 5 2" xfId="44454"/>
    <cellStyle name="Comma 10 2 2 2 5 2 2" xfId="44455"/>
    <cellStyle name="Comma 10 2 2 2 5 2 3" xfId="44456"/>
    <cellStyle name="Comma 10 2 2 2 5 3" xfId="44457"/>
    <cellStyle name="Comma 10 2 2 2 5 3 2" xfId="44458"/>
    <cellStyle name="Comma 10 2 2 2 5 3 3" xfId="44459"/>
    <cellStyle name="Comma 10 2 2 2 5 4" xfId="44460"/>
    <cellStyle name="Comma 10 2 2 2 5 4 2" xfId="44461"/>
    <cellStyle name="Comma 10 2 2 2 5 5" xfId="44462"/>
    <cellStyle name="Comma 10 2 2 2 5 6" xfId="44463"/>
    <cellStyle name="Comma 10 2 2 2 6" xfId="44464"/>
    <cellStyle name="Comma 10 2 2 2 6 2" xfId="44465"/>
    <cellStyle name="Comma 10 2 2 2 6 2 2" xfId="44466"/>
    <cellStyle name="Comma 10 2 2 2 6 2 3" xfId="44467"/>
    <cellStyle name="Comma 10 2 2 2 6 3" xfId="44468"/>
    <cellStyle name="Comma 10 2 2 2 6 3 2" xfId="44469"/>
    <cellStyle name="Comma 10 2 2 2 6 3 3" xfId="44470"/>
    <cellStyle name="Comma 10 2 2 2 6 4" xfId="44471"/>
    <cellStyle name="Comma 10 2 2 2 6 4 2" xfId="44472"/>
    <cellStyle name="Comma 10 2 2 2 6 5" xfId="44473"/>
    <cellStyle name="Comma 10 2 2 2 6 6" xfId="44474"/>
    <cellStyle name="Comma 10 2 2 2 7" xfId="44475"/>
    <cellStyle name="Comma 10 2 2 2 7 2" xfId="44476"/>
    <cellStyle name="Comma 10 2 2 2 7 2 2" xfId="44477"/>
    <cellStyle name="Comma 10 2 2 2 7 2 3" xfId="44478"/>
    <cellStyle name="Comma 10 2 2 2 7 3" xfId="44479"/>
    <cellStyle name="Comma 10 2 2 2 7 3 2" xfId="44480"/>
    <cellStyle name="Comma 10 2 2 2 7 4" xfId="44481"/>
    <cellStyle name="Comma 10 2 2 2 7 5" xfId="44482"/>
    <cellStyle name="Comma 10 2 2 2 8" xfId="44483"/>
    <cellStyle name="Comma 10 2 2 2 8 2" xfId="44484"/>
    <cellStyle name="Comma 10 2 2 2 8 3" xfId="44485"/>
    <cellStyle name="Comma 10 2 2 2 9" xfId="44486"/>
    <cellStyle name="Comma 10 2 2 2 9 2" xfId="44487"/>
    <cellStyle name="Comma 10 2 2 2 9 3" xfId="44488"/>
    <cellStyle name="Comma 10 2 2 2_SCH J-3" xfId="6582"/>
    <cellStyle name="Comma 10 2 2 3" xfId="6583"/>
    <cellStyle name="Comma 10 2 2 3 10" xfId="44489"/>
    <cellStyle name="Comma 10 2 2 3 2" xfId="6584"/>
    <cellStyle name="Comma 10 2 2 3 2 2" xfId="6585"/>
    <cellStyle name="Comma 10 2 2 3 2 2 2" xfId="44490"/>
    <cellStyle name="Comma 10 2 2 3 2 2 2 2" xfId="44491"/>
    <cellStyle name="Comma 10 2 2 3 2 2 2 3" xfId="44492"/>
    <cellStyle name="Comma 10 2 2 3 2 2 3" xfId="44493"/>
    <cellStyle name="Comma 10 2 2 3 2 2 3 2" xfId="44494"/>
    <cellStyle name="Comma 10 2 2 3 2 2 3 3" xfId="44495"/>
    <cellStyle name="Comma 10 2 2 3 2 2 4" xfId="44496"/>
    <cellStyle name="Comma 10 2 2 3 2 2 4 2" xfId="44497"/>
    <cellStyle name="Comma 10 2 2 3 2 2 5" xfId="44498"/>
    <cellStyle name="Comma 10 2 2 3 2 2 6" xfId="44499"/>
    <cellStyle name="Comma 10 2 2 3 2 3" xfId="44500"/>
    <cellStyle name="Comma 10 2 2 3 2 3 2" xfId="44501"/>
    <cellStyle name="Comma 10 2 2 3 2 3 2 2" xfId="44502"/>
    <cellStyle name="Comma 10 2 2 3 2 3 2 3" xfId="44503"/>
    <cellStyle name="Comma 10 2 2 3 2 3 3" xfId="44504"/>
    <cellStyle name="Comma 10 2 2 3 2 3 3 2" xfId="44505"/>
    <cellStyle name="Comma 10 2 2 3 2 3 3 3" xfId="44506"/>
    <cellStyle name="Comma 10 2 2 3 2 3 4" xfId="44507"/>
    <cellStyle name="Comma 10 2 2 3 2 3 4 2" xfId="44508"/>
    <cellStyle name="Comma 10 2 2 3 2 3 5" xfId="44509"/>
    <cellStyle name="Comma 10 2 2 3 2 3 6" xfId="44510"/>
    <cellStyle name="Comma 10 2 2 3 2 4" xfId="44511"/>
    <cellStyle name="Comma 10 2 2 3 2 4 2" xfId="44512"/>
    <cellStyle name="Comma 10 2 2 3 2 4 2 2" xfId="44513"/>
    <cellStyle name="Comma 10 2 2 3 2 4 2 3" xfId="44514"/>
    <cellStyle name="Comma 10 2 2 3 2 4 3" xfId="44515"/>
    <cellStyle name="Comma 10 2 2 3 2 4 3 2" xfId="44516"/>
    <cellStyle name="Comma 10 2 2 3 2 4 4" xfId="44517"/>
    <cellStyle name="Comma 10 2 2 3 2 4 5" xfId="44518"/>
    <cellStyle name="Comma 10 2 2 3 2 5" xfId="44519"/>
    <cellStyle name="Comma 10 2 2 3 2 5 2" xfId="44520"/>
    <cellStyle name="Comma 10 2 2 3 2 5 3" xfId="44521"/>
    <cellStyle name="Comma 10 2 2 3 2 6" xfId="44522"/>
    <cellStyle name="Comma 10 2 2 3 2 6 2" xfId="44523"/>
    <cellStyle name="Comma 10 2 2 3 2 6 3" xfId="44524"/>
    <cellStyle name="Comma 10 2 2 3 2 7" xfId="44525"/>
    <cellStyle name="Comma 10 2 2 3 2 7 2" xfId="44526"/>
    <cellStyle name="Comma 10 2 2 3 2 8" xfId="44527"/>
    <cellStyle name="Comma 10 2 2 3 2 9" xfId="44528"/>
    <cellStyle name="Comma 10 2 2 3 2_SCH J-3" xfId="6586"/>
    <cellStyle name="Comma 10 2 2 3 3" xfId="6587"/>
    <cellStyle name="Comma 10 2 2 3 3 2" xfId="44529"/>
    <cellStyle name="Comma 10 2 2 3 3 2 2" xfId="44530"/>
    <cellStyle name="Comma 10 2 2 3 3 2 3" xfId="44531"/>
    <cellStyle name="Comma 10 2 2 3 3 3" xfId="44532"/>
    <cellStyle name="Comma 10 2 2 3 3 3 2" xfId="44533"/>
    <cellStyle name="Comma 10 2 2 3 3 3 3" xfId="44534"/>
    <cellStyle name="Comma 10 2 2 3 3 4" xfId="44535"/>
    <cellStyle name="Comma 10 2 2 3 3 4 2" xfId="44536"/>
    <cellStyle name="Comma 10 2 2 3 3 5" xfId="44537"/>
    <cellStyle name="Comma 10 2 2 3 3 6" xfId="44538"/>
    <cellStyle name="Comma 10 2 2 3 4" xfId="44539"/>
    <cellStyle name="Comma 10 2 2 3 4 2" xfId="44540"/>
    <cellStyle name="Comma 10 2 2 3 4 2 2" xfId="44541"/>
    <cellStyle name="Comma 10 2 2 3 4 2 3" xfId="44542"/>
    <cellStyle name="Comma 10 2 2 3 4 3" xfId="44543"/>
    <cellStyle name="Comma 10 2 2 3 4 3 2" xfId="44544"/>
    <cellStyle name="Comma 10 2 2 3 4 3 3" xfId="44545"/>
    <cellStyle name="Comma 10 2 2 3 4 4" xfId="44546"/>
    <cellStyle name="Comma 10 2 2 3 4 4 2" xfId="44547"/>
    <cellStyle name="Comma 10 2 2 3 4 5" xfId="44548"/>
    <cellStyle name="Comma 10 2 2 3 4 6" xfId="44549"/>
    <cellStyle name="Comma 10 2 2 3 5" xfId="44550"/>
    <cellStyle name="Comma 10 2 2 3 5 2" xfId="44551"/>
    <cellStyle name="Comma 10 2 2 3 5 2 2" xfId="44552"/>
    <cellStyle name="Comma 10 2 2 3 5 2 3" xfId="44553"/>
    <cellStyle name="Comma 10 2 2 3 5 3" xfId="44554"/>
    <cellStyle name="Comma 10 2 2 3 5 3 2" xfId="44555"/>
    <cellStyle name="Comma 10 2 2 3 5 4" xfId="44556"/>
    <cellStyle name="Comma 10 2 2 3 5 5" xfId="44557"/>
    <cellStyle name="Comma 10 2 2 3 6" xfId="44558"/>
    <cellStyle name="Comma 10 2 2 3 6 2" xfId="44559"/>
    <cellStyle name="Comma 10 2 2 3 6 3" xfId="44560"/>
    <cellStyle name="Comma 10 2 2 3 7" xfId="44561"/>
    <cellStyle name="Comma 10 2 2 3 7 2" xfId="44562"/>
    <cellStyle name="Comma 10 2 2 3 7 3" xfId="44563"/>
    <cellStyle name="Comma 10 2 2 3 8" xfId="44564"/>
    <cellStyle name="Comma 10 2 2 3 8 2" xfId="44565"/>
    <cellStyle name="Comma 10 2 2 3 9" xfId="44566"/>
    <cellStyle name="Comma 10 2 2 3_SCH J-3" xfId="6588"/>
    <cellStyle name="Comma 10 2 2 4" xfId="6589"/>
    <cellStyle name="Comma 10 2 2 4 2" xfId="6590"/>
    <cellStyle name="Comma 10 2 2 4 2 2" xfId="44567"/>
    <cellStyle name="Comma 10 2 2 4 2 2 2" xfId="44568"/>
    <cellStyle name="Comma 10 2 2 4 2 2 3" xfId="44569"/>
    <cellStyle name="Comma 10 2 2 4 2 3" xfId="44570"/>
    <cellStyle name="Comma 10 2 2 4 2 3 2" xfId="44571"/>
    <cellStyle name="Comma 10 2 2 4 2 3 3" xfId="44572"/>
    <cellStyle name="Comma 10 2 2 4 2 4" xfId="44573"/>
    <cellStyle name="Comma 10 2 2 4 2 4 2" xfId="44574"/>
    <cellStyle name="Comma 10 2 2 4 2 5" xfId="44575"/>
    <cellStyle name="Comma 10 2 2 4 2 6" xfId="44576"/>
    <cellStyle name="Comma 10 2 2 4 3" xfId="44577"/>
    <cellStyle name="Comma 10 2 2 4 3 2" xfId="44578"/>
    <cellStyle name="Comma 10 2 2 4 3 2 2" xfId="44579"/>
    <cellStyle name="Comma 10 2 2 4 3 2 3" xfId="44580"/>
    <cellStyle name="Comma 10 2 2 4 3 3" xfId="44581"/>
    <cellStyle name="Comma 10 2 2 4 3 3 2" xfId="44582"/>
    <cellStyle name="Comma 10 2 2 4 3 3 3" xfId="44583"/>
    <cellStyle name="Comma 10 2 2 4 3 4" xfId="44584"/>
    <cellStyle name="Comma 10 2 2 4 3 4 2" xfId="44585"/>
    <cellStyle name="Comma 10 2 2 4 3 5" xfId="44586"/>
    <cellStyle name="Comma 10 2 2 4 3 6" xfId="44587"/>
    <cellStyle name="Comma 10 2 2 4 4" xfId="44588"/>
    <cellStyle name="Comma 10 2 2 4 4 2" xfId="44589"/>
    <cellStyle name="Comma 10 2 2 4 4 2 2" xfId="44590"/>
    <cellStyle name="Comma 10 2 2 4 4 2 3" xfId="44591"/>
    <cellStyle name="Comma 10 2 2 4 4 3" xfId="44592"/>
    <cellStyle name="Comma 10 2 2 4 4 3 2" xfId="44593"/>
    <cellStyle name="Comma 10 2 2 4 4 4" xfId="44594"/>
    <cellStyle name="Comma 10 2 2 4 4 5" xfId="44595"/>
    <cellStyle name="Comma 10 2 2 4 5" xfId="44596"/>
    <cellStyle name="Comma 10 2 2 4 5 2" xfId="44597"/>
    <cellStyle name="Comma 10 2 2 4 5 3" xfId="44598"/>
    <cellStyle name="Comma 10 2 2 4 6" xfId="44599"/>
    <cellStyle name="Comma 10 2 2 4 6 2" xfId="44600"/>
    <cellStyle name="Comma 10 2 2 4 6 3" xfId="44601"/>
    <cellStyle name="Comma 10 2 2 4 7" xfId="44602"/>
    <cellStyle name="Comma 10 2 2 4 7 2" xfId="44603"/>
    <cellStyle name="Comma 10 2 2 4 8" xfId="44604"/>
    <cellStyle name="Comma 10 2 2 4 9" xfId="44605"/>
    <cellStyle name="Comma 10 2 2 4_SCH J-3" xfId="6591"/>
    <cellStyle name="Comma 10 2 2 5" xfId="6592"/>
    <cellStyle name="Comma 10 2 2 5 2" xfId="44606"/>
    <cellStyle name="Comma 10 2 2 5 2 2" xfId="44607"/>
    <cellStyle name="Comma 10 2 2 5 2 2 2" xfId="44608"/>
    <cellStyle name="Comma 10 2 2 5 2 2 3" xfId="44609"/>
    <cellStyle name="Comma 10 2 2 5 2 3" xfId="44610"/>
    <cellStyle name="Comma 10 2 2 5 2 3 2" xfId="44611"/>
    <cellStyle name="Comma 10 2 2 5 2 3 3" xfId="44612"/>
    <cellStyle name="Comma 10 2 2 5 2 4" xfId="44613"/>
    <cellStyle name="Comma 10 2 2 5 2 4 2" xfId="44614"/>
    <cellStyle name="Comma 10 2 2 5 2 5" xfId="44615"/>
    <cellStyle name="Comma 10 2 2 5 2 6" xfId="44616"/>
    <cellStyle name="Comma 10 2 2 5 3" xfId="44617"/>
    <cellStyle name="Comma 10 2 2 5 3 2" xfId="44618"/>
    <cellStyle name="Comma 10 2 2 5 3 2 2" xfId="44619"/>
    <cellStyle name="Comma 10 2 2 5 3 2 3" xfId="44620"/>
    <cellStyle name="Comma 10 2 2 5 3 3" xfId="44621"/>
    <cellStyle name="Comma 10 2 2 5 3 3 2" xfId="44622"/>
    <cellStyle name="Comma 10 2 2 5 3 3 3" xfId="44623"/>
    <cellStyle name="Comma 10 2 2 5 3 4" xfId="44624"/>
    <cellStyle name="Comma 10 2 2 5 3 4 2" xfId="44625"/>
    <cellStyle name="Comma 10 2 2 5 3 5" xfId="44626"/>
    <cellStyle name="Comma 10 2 2 5 3 6" xfId="44627"/>
    <cellStyle name="Comma 10 2 2 5 4" xfId="44628"/>
    <cellStyle name="Comma 10 2 2 5 4 2" xfId="44629"/>
    <cellStyle name="Comma 10 2 2 5 4 2 2" xfId="44630"/>
    <cellStyle name="Comma 10 2 2 5 4 2 3" xfId="44631"/>
    <cellStyle name="Comma 10 2 2 5 4 3" xfId="44632"/>
    <cellStyle name="Comma 10 2 2 5 4 3 2" xfId="44633"/>
    <cellStyle name="Comma 10 2 2 5 4 4" xfId="44634"/>
    <cellStyle name="Comma 10 2 2 5 4 5" xfId="44635"/>
    <cellStyle name="Comma 10 2 2 5 5" xfId="44636"/>
    <cellStyle name="Comma 10 2 2 5 5 2" xfId="44637"/>
    <cellStyle name="Comma 10 2 2 5 5 3" xfId="44638"/>
    <cellStyle name="Comma 10 2 2 5 6" xfId="44639"/>
    <cellStyle name="Comma 10 2 2 5 6 2" xfId="44640"/>
    <cellStyle name="Comma 10 2 2 5 6 3" xfId="44641"/>
    <cellStyle name="Comma 10 2 2 5 7" xfId="44642"/>
    <cellStyle name="Comma 10 2 2 5 7 2" xfId="44643"/>
    <cellStyle name="Comma 10 2 2 5 8" xfId="44644"/>
    <cellStyle name="Comma 10 2 2 5 9" xfId="44645"/>
    <cellStyle name="Comma 10 2 2 6" xfId="6593"/>
    <cellStyle name="Comma 10 2 2 6 2" xfId="44646"/>
    <cellStyle name="Comma 10 2 2 6 2 2" xfId="44647"/>
    <cellStyle name="Comma 10 2 2 6 2 3" xfId="44648"/>
    <cellStyle name="Comma 10 2 2 6 3" xfId="44649"/>
    <cellStyle name="Comma 10 2 2 6 3 2" xfId="44650"/>
    <cellStyle name="Comma 10 2 2 6 3 3" xfId="44651"/>
    <cellStyle name="Comma 10 2 2 6 4" xfId="44652"/>
    <cellStyle name="Comma 10 2 2 6 4 2" xfId="44653"/>
    <cellStyle name="Comma 10 2 2 6 5" xfId="44654"/>
    <cellStyle name="Comma 10 2 2 6 6" xfId="44655"/>
    <cellStyle name="Comma 10 2 2 7" xfId="44656"/>
    <cellStyle name="Comma 10 2 2 7 2" xfId="44657"/>
    <cellStyle name="Comma 10 2 2 7 2 2" xfId="44658"/>
    <cellStyle name="Comma 10 2 2 7 2 3" xfId="44659"/>
    <cellStyle name="Comma 10 2 2 7 3" xfId="44660"/>
    <cellStyle name="Comma 10 2 2 7 3 2" xfId="44661"/>
    <cellStyle name="Comma 10 2 2 7 3 3" xfId="44662"/>
    <cellStyle name="Comma 10 2 2 7 4" xfId="44663"/>
    <cellStyle name="Comma 10 2 2 7 4 2" xfId="44664"/>
    <cellStyle name="Comma 10 2 2 7 5" xfId="44665"/>
    <cellStyle name="Comma 10 2 2 7 6" xfId="44666"/>
    <cellStyle name="Comma 10 2 2 8" xfId="44667"/>
    <cellStyle name="Comma 10 2 2 8 2" xfId="44668"/>
    <cellStyle name="Comma 10 2 2 8 2 2" xfId="44669"/>
    <cellStyle name="Comma 10 2 2 8 2 3" xfId="44670"/>
    <cellStyle name="Comma 10 2 2 8 3" xfId="44671"/>
    <cellStyle name="Comma 10 2 2 8 3 2" xfId="44672"/>
    <cellStyle name="Comma 10 2 2 8 4" xfId="44673"/>
    <cellStyle name="Comma 10 2 2 8 5" xfId="44674"/>
    <cellStyle name="Comma 10 2 2 9" xfId="44675"/>
    <cellStyle name="Comma 10 2 2 9 2" xfId="44676"/>
    <cellStyle name="Comma 10 2 2 9 3" xfId="44677"/>
    <cellStyle name="Comma 10 2 2_SCH J-3" xfId="6594"/>
    <cellStyle name="Comma 10 2 3" xfId="6595"/>
    <cellStyle name="Comma 10 2 3 10" xfId="44678"/>
    <cellStyle name="Comma 10 2 3 10 2" xfId="44679"/>
    <cellStyle name="Comma 10 2 3 11" xfId="44680"/>
    <cellStyle name="Comma 10 2 3 12" xfId="44681"/>
    <cellStyle name="Comma 10 2 3 2" xfId="6596"/>
    <cellStyle name="Comma 10 2 3 2 10" xfId="44682"/>
    <cellStyle name="Comma 10 2 3 2 2" xfId="6597"/>
    <cellStyle name="Comma 10 2 3 2 2 2" xfId="6598"/>
    <cellStyle name="Comma 10 2 3 2 2 2 2" xfId="44683"/>
    <cellStyle name="Comma 10 2 3 2 2 2 2 2" xfId="44684"/>
    <cellStyle name="Comma 10 2 3 2 2 2 2 3" xfId="44685"/>
    <cellStyle name="Comma 10 2 3 2 2 2 3" xfId="44686"/>
    <cellStyle name="Comma 10 2 3 2 2 2 3 2" xfId="44687"/>
    <cellStyle name="Comma 10 2 3 2 2 2 3 3" xfId="44688"/>
    <cellStyle name="Comma 10 2 3 2 2 2 4" xfId="44689"/>
    <cellStyle name="Comma 10 2 3 2 2 2 4 2" xfId="44690"/>
    <cellStyle name="Comma 10 2 3 2 2 2 5" xfId="44691"/>
    <cellStyle name="Comma 10 2 3 2 2 2 6" xfId="44692"/>
    <cellStyle name="Comma 10 2 3 2 2 3" xfId="44693"/>
    <cellStyle name="Comma 10 2 3 2 2 3 2" xfId="44694"/>
    <cellStyle name="Comma 10 2 3 2 2 3 2 2" xfId="44695"/>
    <cellStyle name="Comma 10 2 3 2 2 3 2 3" xfId="44696"/>
    <cellStyle name="Comma 10 2 3 2 2 3 3" xfId="44697"/>
    <cellStyle name="Comma 10 2 3 2 2 3 3 2" xfId="44698"/>
    <cellStyle name="Comma 10 2 3 2 2 3 3 3" xfId="44699"/>
    <cellStyle name="Comma 10 2 3 2 2 3 4" xfId="44700"/>
    <cellStyle name="Comma 10 2 3 2 2 3 4 2" xfId="44701"/>
    <cellStyle name="Comma 10 2 3 2 2 3 5" xfId="44702"/>
    <cellStyle name="Comma 10 2 3 2 2 3 6" xfId="44703"/>
    <cellStyle name="Comma 10 2 3 2 2 4" xfId="44704"/>
    <cellStyle name="Comma 10 2 3 2 2 4 2" xfId="44705"/>
    <cellStyle name="Comma 10 2 3 2 2 4 2 2" xfId="44706"/>
    <cellStyle name="Comma 10 2 3 2 2 4 2 3" xfId="44707"/>
    <cellStyle name="Comma 10 2 3 2 2 4 3" xfId="44708"/>
    <cellStyle name="Comma 10 2 3 2 2 4 3 2" xfId="44709"/>
    <cellStyle name="Comma 10 2 3 2 2 4 4" xfId="44710"/>
    <cellStyle name="Comma 10 2 3 2 2 4 5" xfId="44711"/>
    <cellStyle name="Comma 10 2 3 2 2 5" xfId="44712"/>
    <cellStyle name="Comma 10 2 3 2 2 5 2" xfId="44713"/>
    <cellStyle name="Comma 10 2 3 2 2 5 3" xfId="44714"/>
    <cellStyle name="Comma 10 2 3 2 2 6" xfId="44715"/>
    <cellStyle name="Comma 10 2 3 2 2 6 2" xfId="44716"/>
    <cellStyle name="Comma 10 2 3 2 2 6 3" xfId="44717"/>
    <cellStyle name="Comma 10 2 3 2 2 7" xfId="44718"/>
    <cellStyle name="Comma 10 2 3 2 2 7 2" xfId="44719"/>
    <cellStyle name="Comma 10 2 3 2 2 8" xfId="44720"/>
    <cellStyle name="Comma 10 2 3 2 2 9" xfId="44721"/>
    <cellStyle name="Comma 10 2 3 2 2_SCH J-3" xfId="6599"/>
    <cellStyle name="Comma 10 2 3 2 3" xfId="6600"/>
    <cellStyle name="Comma 10 2 3 2 3 2" xfId="44722"/>
    <cellStyle name="Comma 10 2 3 2 3 2 2" xfId="44723"/>
    <cellStyle name="Comma 10 2 3 2 3 2 3" xfId="44724"/>
    <cellStyle name="Comma 10 2 3 2 3 3" xfId="44725"/>
    <cellStyle name="Comma 10 2 3 2 3 3 2" xfId="44726"/>
    <cellStyle name="Comma 10 2 3 2 3 3 3" xfId="44727"/>
    <cellStyle name="Comma 10 2 3 2 3 4" xfId="44728"/>
    <cellStyle name="Comma 10 2 3 2 3 4 2" xfId="44729"/>
    <cellStyle name="Comma 10 2 3 2 3 5" xfId="44730"/>
    <cellStyle name="Comma 10 2 3 2 3 6" xfId="44731"/>
    <cellStyle name="Comma 10 2 3 2 4" xfId="44732"/>
    <cellStyle name="Comma 10 2 3 2 4 2" xfId="44733"/>
    <cellStyle name="Comma 10 2 3 2 4 2 2" xfId="44734"/>
    <cellStyle name="Comma 10 2 3 2 4 2 3" xfId="44735"/>
    <cellStyle name="Comma 10 2 3 2 4 3" xfId="44736"/>
    <cellStyle name="Comma 10 2 3 2 4 3 2" xfId="44737"/>
    <cellStyle name="Comma 10 2 3 2 4 3 3" xfId="44738"/>
    <cellStyle name="Comma 10 2 3 2 4 4" xfId="44739"/>
    <cellStyle name="Comma 10 2 3 2 4 4 2" xfId="44740"/>
    <cellStyle name="Comma 10 2 3 2 4 5" xfId="44741"/>
    <cellStyle name="Comma 10 2 3 2 4 6" xfId="44742"/>
    <cellStyle name="Comma 10 2 3 2 5" xfId="44743"/>
    <cellStyle name="Comma 10 2 3 2 5 2" xfId="44744"/>
    <cellStyle name="Comma 10 2 3 2 5 2 2" xfId="44745"/>
    <cellStyle name="Comma 10 2 3 2 5 2 3" xfId="44746"/>
    <cellStyle name="Comma 10 2 3 2 5 3" xfId="44747"/>
    <cellStyle name="Comma 10 2 3 2 5 3 2" xfId="44748"/>
    <cellStyle name="Comma 10 2 3 2 5 4" xfId="44749"/>
    <cellStyle name="Comma 10 2 3 2 5 5" xfId="44750"/>
    <cellStyle name="Comma 10 2 3 2 6" xfId="44751"/>
    <cellStyle name="Comma 10 2 3 2 6 2" xfId="44752"/>
    <cellStyle name="Comma 10 2 3 2 6 3" xfId="44753"/>
    <cellStyle name="Comma 10 2 3 2 7" xfId="44754"/>
    <cellStyle name="Comma 10 2 3 2 7 2" xfId="44755"/>
    <cellStyle name="Comma 10 2 3 2 7 3" xfId="44756"/>
    <cellStyle name="Comma 10 2 3 2 8" xfId="44757"/>
    <cellStyle name="Comma 10 2 3 2 8 2" xfId="44758"/>
    <cellStyle name="Comma 10 2 3 2 9" xfId="44759"/>
    <cellStyle name="Comma 10 2 3 2_SCH J-3" xfId="6601"/>
    <cellStyle name="Comma 10 2 3 3" xfId="6602"/>
    <cellStyle name="Comma 10 2 3 3 2" xfId="6603"/>
    <cellStyle name="Comma 10 2 3 3 2 2" xfId="44760"/>
    <cellStyle name="Comma 10 2 3 3 2 2 2" xfId="44761"/>
    <cellStyle name="Comma 10 2 3 3 2 2 3" xfId="44762"/>
    <cellStyle name="Comma 10 2 3 3 2 3" xfId="44763"/>
    <cellStyle name="Comma 10 2 3 3 2 3 2" xfId="44764"/>
    <cellStyle name="Comma 10 2 3 3 2 3 3" xfId="44765"/>
    <cellStyle name="Comma 10 2 3 3 2 4" xfId="44766"/>
    <cellStyle name="Comma 10 2 3 3 2 4 2" xfId="44767"/>
    <cellStyle name="Comma 10 2 3 3 2 5" xfId="44768"/>
    <cellStyle name="Comma 10 2 3 3 2 6" xfId="44769"/>
    <cellStyle name="Comma 10 2 3 3 3" xfId="44770"/>
    <cellStyle name="Comma 10 2 3 3 3 2" xfId="44771"/>
    <cellStyle name="Comma 10 2 3 3 3 2 2" xfId="44772"/>
    <cellStyle name="Comma 10 2 3 3 3 2 3" xfId="44773"/>
    <cellStyle name="Comma 10 2 3 3 3 3" xfId="44774"/>
    <cellStyle name="Comma 10 2 3 3 3 3 2" xfId="44775"/>
    <cellStyle name="Comma 10 2 3 3 3 3 3" xfId="44776"/>
    <cellStyle name="Comma 10 2 3 3 3 4" xfId="44777"/>
    <cellStyle name="Comma 10 2 3 3 3 4 2" xfId="44778"/>
    <cellStyle name="Comma 10 2 3 3 3 5" xfId="44779"/>
    <cellStyle name="Comma 10 2 3 3 3 6" xfId="44780"/>
    <cellStyle name="Comma 10 2 3 3 4" xfId="44781"/>
    <cellStyle name="Comma 10 2 3 3 4 2" xfId="44782"/>
    <cellStyle name="Comma 10 2 3 3 4 2 2" xfId="44783"/>
    <cellStyle name="Comma 10 2 3 3 4 2 3" xfId="44784"/>
    <cellStyle name="Comma 10 2 3 3 4 3" xfId="44785"/>
    <cellStyle name="Comma 10 2 3 3 4 3 2" xfId="44786"/>
    <cellStyle name="Comma 10 2 3 3 4 4" xfId="44787"/>
    <cellStyle name="Comma 10 2 3 3 4 5" xfId="44788"/>
    <cellStyle name="Comma 10 2 3 3 5" xfId="44789"/>
    <cellStyle name="Comma 10 2 3 3 5 2" xfId="44790"/>
    <cellStyle name="Comma 10 2 3 3 5 3" xfId="44791"/>
    <cellStyle name="Comma 10 2 3 3 6" xfId="44792"/>
    <cellStyle name="Comma 10 2 3 3 6 2" xfId="44793"/>
    <cellStyle name="Comma 10 2 3 3 6 3" xfId="44794"/>
    <cellStyle name="Comma 10 2 3 3 7" xfId="44795"/>
    <cellStyle name="Comma 10 2 3 3 7 2" xfId="44796"/>
    <cellStyle name="Comma 10 2 3 3 8" xfId="44797"/>
    <cellStyle name="Comma 10 2 3 3 9" xfId="44798"/>
    <cellStyle name="Comma 10 2 3 3_SCH J-3" xfId="6604"/>
    <cellStyle name="Comma 10 2 3 4" xfId="6605"/>
    <cellStyle name="Comma 10 2 3 4 2" xfId="44799"/>
    <cellStyle name="Comma 10 2 3 4 2 2" xfId="44800"/>
    <cellStyle name="Comma 10 2 3 4 2 2 2" xfId="44801"/>
    <cellStyle name="Comma 10 2 3 4 2 2 3" xfId="44802"/>
    <cellStyle name="Comma 10 2 3 4 2 3" xfId="44803"/>
    <cellStyle name="Comma 10 2 3 4 2 3 2" xfId="44804"/>
    <cellStyle name="Comma 10 2 3 4 2 3 3" xfId="44805"/>
    <cellStyle name="Comma 10 2 3 4 2 4" xfId="44806"/>
    <cellStyle name="Comma 10 2 3 4 2 4 2" xfId="44807"/>
    <cellStyle name="Comma 10 2 3 4 2 5" xfId="44808"/>
    <cellStyle name="Comma 10 2 3 4 2 6" xfId="44809"/>
    <cellStyle name="Comma 10 2 3 4 3" xfId="44810"/>
    <cellStyle name="Comma 10 2 3 4 3 2" xfId="44811"/>
    <cellStyle name="Comma 10 2 3 4 3 2 2" xfId="44812"/>
    <cellStyle name="Comma 10 2 3 4 3 2 3" xfId="44813"/>
    <cellStyle name="Comma 10 2 3 4 3 3" xfId="44814"/>
    <cellStyle name="Comma 10 2 3 4 3 3 2" xfId="44815"/>
    <cellStyle name="Comma 10 2 3 4 3 3 3" xfId="44816"/>
    <cellStyle name="Comma 10 2 3 4 3 4" xfId="44817"/>
    <cellStyle name="Comma 10 2 3 4 3 4 2" xfId="44818"/>
    <cellStyle name="Comma 10 2 3 4 3 5" xfId="44819"/>
    <cellStyle name="Comma 10 2 3 4 3 6" xfId="44820"/>
    <cellStyle name="Comma 10 2 3 4 4" xfId="44821"/>
    <cellStyle name="Comma 10 2 3 4 4 2" xfId="44822"/>
    <cellStyle name="Comma 10 2 3 4 4 2 2" xfId="44823"/>
    <cellStyle name="Comma 10 2 3 4 4 2 3" xfId="44824"/>
    <cellStyle name="Comma 10 2 3 4 4 3" xfId="44825"/>
    <cellStyle name="Comma 10 2 3 4 4 3 2" xfId="44826"/>
    <cellStyle name="Comma 10 2 3 4 4 4" xfId="44827"/>
    <cellStyle name="Comma 10 2 3 4 4 5" xfId="44828"/>
    <cellStyle name="Comma 10 2 3 4 5" xfId="44829"/>
    <cellStyle name="Comma 10 2 3 4 5 2" xfId="44830"/>
    <cellStyle name="Comma 10 2 3 4 5 3" xfId="44831"/>
    <cellStyle name="Comma 10 2 3 4 6" xfId="44832"/>
    <cellStyle name="Comma 10 2 3 4 6 2" xfId="44833"/>
    <cellStyle name="Comma 10 2 3 4 6 3" xfId="44834"/>
    <cellStyle name="Comma 10 2 3 4 7" xfId="44835"/>
    <cellStyle name="Comma 10 2 3 4 7 2" xfId="44836"/>
    <cellStyle name="Comma 10 2 3 4 8" xfId="44837"/>
    <cellStyle name="Comma 10 2 3 4 9" xfId="44838"/>
    <cellStyle name="Comma 10 2 3 5" xfId="44839"/>
    <cellStyle name="Comma 10 2 3 5 2" xfId="44840"/>
    <cellStyle name="Comma 10 2 3 5 2 2" xfId="44841"/>
    <cellStyle name="Comma 10 2 3 5 2 3" xfId="44842"/>
    <cellStyle name="Comma 10 2 3 5 3" xfId="44843"/>
    <cellStyle name="Comma 10 2 3 5 3 2" xfId="44844"/>
    <cellStyle name="Comma 10 2 3 5 3 3" xfId="44845"/>
    <cellStyle name="Comma 10 2 3 5 4" xfId="44846"/>
    <cellStyle name="Comma 10 2 3 5 4 2" xfId="44847"/>
    <cellStyle name="Comma 10 2 3 5 5" xfId="44848"/>
    <cellStyle name="Comma 10 2 3 5 6" xfId="44849"/>
    <cellStyle name="Comma 10 2 3 6" xfId="44850"/>
    <cellStyle name="Comma 10 2 3 6 2" xfId="44851"/>
    <cellStyle name="Comma 10 2 3 6 2 2" xfId="44852"/>
    <cellStyle name="Comma 10 2 3 6 2 3" xfId="44853"/>
    <cellStyle name="Comma 10 2 3 6 3" xfId="44854"/>
    <cellStyle name="Comma 10 2 3 6 3 2" xfId="44855"/>
    <cellStyle name="Comma 10 2 3 6 3 3" xfId="44856"/>
    <cellStyle name="Comma 10 2 3 6 4" xfId="44857"/>
    <cellStyle name="Comma 10 2 3 6 4 2" xfId="44858"/>
    <cellStyle name="Comma 10 2 3 6 5" xfId="44859"/>
    <cellStyle name="Comma 10 2 3 6 6" xfId="44860"/>
    <cellStyle name="Comma 10 2 3 7" xfId="44861"/>
    <cellStyle name="Comma 10 2 3 7 2" xfId="44862"/>
    <cellStyle name="Comma 10 2 3 7 2 2" xfId="44863"/>
    <cellStyle name="Comma 10 2 3 7 2 3" xfId="44864"/>
    <cellStyle name="Comma 10 2 3 7 3" xfId="44865"/>
    <cellStyle name="Comma 10 2 3 7 3 2" xfId="44866"/>
    <cellStyle name="Comma 10 2 3 7 4" xfId="44867"/>
    <cellStyle name="Comma 10 2 3 7 5" xfId="44868"/>
    <cellStyle name="Comma 10 2 3 8" xfId="44869"/>
    <cellStyle name="Comma 10 2 3 8 2" xfId="44870"/>
    <cellStyle name="Comma 10 2 3 8 3" xfId="44871"/>
    <cellStyle name="Comma 10 2 3 9" xfId="44872"/>
    <cellStyle name="Comma 10 2 3 9 2" xfId="44873"/>
    <cellStyle name="Comma 10 2 3 9 3" xfId="44874"/>
    <cellStyle name="Comma 10 2 3_SCH J-3" xfId="6606"/>
    <cellStyle name="Comma 10 2 4" xfId="6607"/>
    <cellStyle name="Comma 10 2 4 10" xfId="44875"/>
    <cellStyle name="Comma 10 2 4 2" xfId="6608"/>
    <cellStyle name="Comma 10 2 4 2 2" xfId="6609"/>
    <cellStyle name="Comma 10 2 4 2 2 2" xfId="44876"/>
    <cellStyle name="Comma 10 2 4 2 2 2 2" xfId="44877"/>
    <cellStyle name="Comma 10 2 4 2 2 2 3" xfId="44878"/>
    <cellStyle name="Comma 10 2 4 2 2 3" xfId="44879"/>
    <cellStyle name="Comma 10 2 4 2 2 3 2" xfId="44880"/>
    <cellStyle name="Comma 10 2 4 2 2 3 3" xfId="44881"/>
    <cellStyle name="Comma 10 2 4 2 2 4" xfId="44882"/>
    <cellStyle name="Comma 10 2 4 2 2 4 2" xfId="44883"/>
    <cellStyle name="Comma 10 2 4 2 2 5" xfId="44884"/>
    <cellStyle name="Comma 10 2 4 2 2 6" xfId="44885"/>
    <cellStyle name="Comma 10 2 4 2 3" xfId="44886"/>
    <cellStyle name="Comma 10 2 4 2 3 2" xfId="44887"/>
    <cellStyle name="Comma 10 2 4 2 3 2 2" xfId="44888"/>
    <cellStyle name="Comma 10 2 4 2 3 2 3" xfId="44889"/>
    <cellStyle name="Comma 10 2 4 2 3 3" xfId="44890"/>
    <cellStyle name="Comma 10 2 4 2 3 3 2" xfId="44891"/>
    <cellStyle name="Comma 10 2 4 2 3 3 3" xfId="44892"/>
    <cellStyle name="Comma 10 2 4 2 3 4" xfId="44893"/>
    <cellStyle name="Comma 10 2 4 2 3 4 2" xfId="44894"/>
    <cellStyle name="Comma 10 2 4 2 3 5" xfId="44895"/>
    <cellStyle name="Comma 10 2 4 2 3 6" xfId="44896"/>
    <cellStyle name="Comma 10 2 4 2 4" xfId="44897"/>
    <cellStyle name="Comma 10 2 4 2 4 2" xfId="44898"/>
    <cellStyle name="Comma 10 2 4 2 4 2 2" xfId="44899"/>
    <cellStyle name="Comma 10 2 4 2 4 2 3" xfId="44900"/>
    <cellStyle name="Comma 10 2 4 2 4 3" xfId="44901"/>
    <cellStyle name="Comma 10 2 4 2 4 3 2" xfId="44902"/>
    <cellStyle name="Comma 10 2 4 2 4 4" xfId="44903"/>
    <cellStyle name="Comma 10 2 4 2 4 5" xfId="44904"/>
    <cellStyle name="Comma 10 2 4 2 5" xfId="44905"/>
    <cellStyle name="Comma 10 2 4 2 5 2" xfId="44906"/>
    <cellStyle name="Comma 10 2 4 2 5 3" xfId="44907"/>
    <cellStyle name="Comma 10 2 4 2 6" xfId="44908"/>
    <cellStyle name="Comma 10 2 4 2 6 2" xfId="44909"/>
    <cellStyle name="Comma 10 2 4 2 6 3" xfId="44910"/>
    <cellStyle name="Comma 10 2 4 2 7" xfId="44911"/>
    <cellStyle name="Comma 10 2 4 2 7 2" xfId="44912"/>
    <cellStyle name="Comma 10 2 4 2 8" xfId="44913"/>
    <cellStyle name="Comma 10 2 4 2 9" xfId="44914"/>
    <cellStyle name="Comma 10 2 4 2_SCH J-3" xfId="6610"/>
    <cellStyle name="Comma 10 2 4 3" xfId="6611"/>
    <cellStyle name="Comma 10 2 4 3 2" xfId="44915"/>
    <cellStyle name="Comma 10 2 4 3 2 2" xfId="44916"/>
    <cellStyle name="Comma 10 2 4 3 2 3" xfId="44917"/>
    <cellStyle name="Comma 10 2 4 3 3" xfId="44918"/>
    <cellStyle name="Comma 10 2 4 3 3 2" xfId="44919"/>
    <cellStyle name="Comma 10 2 4 3 3 3" xfId="44920"/>
    <cellStyle name="Comma 10 2 4 3 4" xfId="44921"/>
    <cellStyle name="Comma 10 2 4 3 4 2" xfId="44922"/>
    <cellStyle name="Comma 10 2 4 3 5" xfId="44923"/>
    <cellStyle name="Comma 10 2 4 3 6" xfId="44924"/>
    <cellStyle name="Comma 10 2 4 4" xfId="44925"/>
    <cellStyle name="Comma 10 2 4 4 2" xfId="44926"/>
    <cellStyle name="Comma 10 2 4 4 2 2" xfId="44927"/>
    <cellStyle name="Comma 10 2 4 4 2 3" xfId="44928"/>
    <cellStyle name="Comma 10 2 4 4 3" xfId="44929"/>
    <cellStyle name="Comma 10 2 4 4 3 2" xfId="44930"/>
    <cellStyle name="Comma 10 2 4 4 3 3" xfId="44931"/>
    <cellStyle name="Comma 10 2 4 4 4" xfId="44932"/>
    <cellStyle name="Comma 10 2 4 4 4 2" xfId="44933"/>
    <cellStyle name="Comma 10 2 4 4 5" xfId="44934"/>
    <cellStyle name="Comma 10 2 4 4 6" xfId="44935"/>
    <cellStyle name="Comma 10 2 4 5" xfId="44936"/>
    <cellStyle name="Comma 10 2 4 5 2" xfId="44937"/>
    <cellStyle name="Comma 10 2 4 5 2 2" xfId="44938"/>
    <cellStyle name="Comma 10 2 4 5 2 3" xfId="44939"/>
    <cellStyle name="Comma 10 2 4 5 3" xfId="44940"/>
    <cellStyle name="Comma 10 2 4 5 3 2" xfId="44941"/>
    <cellStyle name="Comma 10 2 4 5 4" xfId="44942"/>
    <cellStyle name="Comma 10 2 4 5 5" xfId="44943"/>
    <cellStyle name="Comma 10 2 4 6" xfId="44944"/>
    <cellStyle name="Comma 10 2 4 6 2" xfId="44945"/>
    <cellStyle name="Comma 10 2 4 6 3" xfId="44946"/>
    <cellStyle name="Comma 10 2 4 7" xfId="44947"/>
    <cellStyle name="Comma 10 2 4 7 2" xfId="44948"/>
    <cellStyle name="Comma 10 2 4 7 3" xfId="44949"/>
    <cellStyle name="Comma 10 2 4 8" xfId="44950"/>
    <cellStyle name="Comma 10 2 4 8 2" xfId="44951"/>
    <cellStyle name="Comma 10 2 4 9" xfId="44952"/>
    <cellStyle name="Comma 10 2 4_SCH J-3" xfId="6612"/>
    <cellStyle name="Comma 10 2 5" xfId="6613"/>
    <cellStyle name="Comma 10 2 5 2" xfId="6614"/>
    <cellStyle name="Comma 10 2 5 2 2" xfId="44953"/>
    <cellStyle name="Comma 10 2 5 2 2 2" xfId="44954"/>
    <cellStyle name="Comma 10 2 5 2 2 3" xfId="44955"/>
    <cellStyle name="Comma 10 2 5 2 3" xfId="44956"/>
    <cellStyle name="Comma 10 2 5 2 3 2" xfId="44957"/>
    <cellStyle name="Comma 10 2 5 2 3 3" xfId="44958"/>
    <cellStyle name="Comma 10 2 5 2 4" xfId="44959"/>
    <cellStyle name="Comma 10 2 5 2 4 2" xfId="44960"/>
    <cellStyle name="Comma 10 2 5 2 5" xfId="44961"/>
    <cellStyle name="Comma 10 2 5 2 6" xfId="44962"/>
    <cellStyle name="Comma 10 2 5 3" xfId="44963"/>
    <cellStyle name="Comma 10 2 5 3 2" xfId="44964"/>
    <cellStyle name="Comma 10 2 5 3 2 2" xfId="44965"/>
    <cellStyle name="Comma 10 2 5 3 2 3" xfId="44966"/>
    <cellStyle name="Comma 10 2 5 3 3" xfId="44967"/>
    <cellStyle name="Comma 10 2 5 3 3 2" xfId="44968"/>
    <cellStyle name="Comma 10 2 5 3 3 3" xfId="44969"/>
    <cellStyle name="Comma 10 2 5 3 4" xfId="44970"/>
    <cellStyle name="Comma 10 2 5 3 4 2" xfId="44971"/>
    <cellStyle name="Comma 10 2 5 3 5" xfId="44972"/>
    <cellStyle name="Comma 10 2 5 3 6" xfId="44973"/>
    <cellStyle name="Comma 10 2 5 4" xfId="44974"/>
    <cellStyle name="Comma 10 2 5 4 2" xfId="44975"/>
    <cellStyle name="Comma 10 2 5 4 2 2" xfId="44976"/>
    <cellStyle name="Comma 10 2 5 4 2 3" xfId="44977"/>
    <cellStyle name="Comma 10 2 5 4 3" xfId="44978"/>
    <cellStyle name="Comma 10 2 5 4 3 2" xfId="44979"/>
    <cellStyle name="Comma 10 2 5 4 4" xfId="44980"/>
    <cellStyle name="Comma 10 2 5 4 5" xfId="44981"/>
    <cellStyle name="Comma 10 2 5 5" xfId="44982"/>
    <cellStyle name="Comma 10 2 5 5 2" xfId="44983"/>
    <cellStyle name="Comma 10 2 5 5 3" xfId="44984"/>
    <cellStyle name="Comma 10 2 5 6" xfId="44985"/>
    <cellStyle name="Comma 10 2 5 6 2" xfId="44986"/>
    <cellStyle name="Comma 10 2 5 6 3" xfId="44987"/>
    <cellStyle name="Comma 10 2 5 7" xfId="44988"/>
    <cellStyle name="Comma 10 2 5 7 2" xfId="44989"/>
    <cellStyle name="Comma 10 2 5 8" xfId="44990"/>
    <cellStyle name="Comma 10 2 5 9" xfId="44991"/>
    <cellStyle name="Comma 10 2 5_SCH J-3" xfId="6615"/>
    <cellStyle name="Comma 10 2 6" xfId="6616"/>
    <cellStyle name="Comma 10 2 6 2" xfId="44992"/>
    <cellStyle name="Comma 10 2 6 2 2" xfId="44993"/>
    <cellStyle name="Comma 10 2 6 2 2 2" xfId="44994"/>
    <cellStyle name="Comma 10 2 6 2 2 3" xfId="44995"/>
    <cellStyle name="Comma 10 2 6 2 3" xfId="44996"/>
    <cellStyle name="Comma 10 2 6 2 3 2" xfId="44997"/>
    <cellStyle name="Comma 10 2 6 2 3 3" xfId="44998"/>
    <cellStyle name="Comma 10 2 6 2 4" xfId="44999"/>
    <cellStyle name="Comma 10 2 6 2 4 2" xfId="45000"/>
    <cellStyle name="Comma 10 2 6 2 5" xfId="45001"/>
    <cellStyle name="Comma 10 2 6 2 6" xfId="45002"/>
    <cellStyle name="Comma 10 2 6 3" xfId="45003"/>
    <cellStyle name="Comma 10 2 6 3 2" xfId="45004"/>
    <cellStyle name="Comma 10 2 6 3 2 2" xfId="45005"/>
    <cellStyle name="Comma 10 2 6 3 2 3" xfId="45006"/>
    <cellStyle name="Comma 10 2 6 3 3" xfId="45007"/>
    <cellStyle name="Comma 10 2 6 3 3 2" xfId="45008"/>
    <cellStyle name="Comma 10 2 6 3 3 3" xfId="45009"/>
    <cellStyle name="Comma 10 2 6 3 4" xfId="45010"/>
    <cellStyle name="Comma 10 2 6 3 4 2" xfId="45011"/>
    <cellStyle name="Comma 10 2 6 3 5" xfId="45012"/>
    <cellStyle name="Comma 10 2 6 3 6" xfId="45013"/>
    <cellStyle name="Comma 10 2 6 4" xfId="45014"/>
    <cellStyle name="Comma 10 2 6 4 2" xfId="45015"/>
    <cellStyle name="Comma 10 2 6 4 2 2" xfId="45016"/>
    <cellStyle name="Comma 10 2 6 4 2 3" xfId="45017"/>
    <cellStyle name="Comma 10 2 6 4 3" xfId="45018"/>
    <cellStyle name="Comma 10 2 6 4 3 2" xfId="45019"/>
    <cellStyle name="Comma 10 2 6 4 4" xfId="45020"/>
    <cellStyle name="Comma 10 2 6 4 5" xfId="45021"/>
    <cellStyle name="Comma 10 2 6 5" xfId="45022"/>
    <cellStyle name="Comma 10 2 6 5 2" xfId="45023"/>
    <cellStyle name="Comma 10 2 6 5 3" xfId="45024"/>
    <cellStyle name="Comma 10 2 6 6" xfId="45025"/>
    <cellStyle name="Comma 10 2 6 6 2" xfId="45026"/>
    <cellStyle name="Comma 10 2 6 6 3" xfId="45027"/>
    <cellStyle name="Comma 10 2 6 7" xfId="45028"/>
    <cellStyle name="Comma 10 2 6 7 2" xfId="45029"/>
    <cellStyle name="Comma 10 2 6 8" xfId="45030"/>
    <cellStyle name="Comma 10 2 6 9" xfId="45031"/>
    <cellStyle name="Comma 10 2 7" xfId="6617"/>
    <cellStyle name="Comma 10 2 7 2" xfId="45032"/>
    <cellStyle name="Comma 10 2 7 2 2" xfId="45033"/>
    <cellStyle name="Comma 10 2 7 2 3" xfId="45034"/>
    <cellStyle name="Comma 10 2 7 3" xfId="45035"/>
    <cellStyle name="Comma 10 2 7 3 2" xfId="45036"/>
    <cellStyle name="Comma 10 2 7 3 3" xfId="45037"/>
    <cellStyle name="Comma 10 2 7 4" xfId="45038"/>
    <cellStyle name="Comma 10 2 7 4 2" xfId="45039"/>
    <cellStyle name="Comma 10 2 7 5" xfId="45040"/>
    <cellStyle name="Comma 10 2 7 6" xfId="45041"/>
    <cellStyle name="Comma 10 2 8" xfId="45042"/>
    <cellStyle name="Comma 10 2 8 2" xfId="45043"/>
    <cellStyle name="Comma 10 2 8 2 2" xfId="45044"/>
    <cellStyle name="Comma 10 2 8 2 3" xfId="45045"/>
    <cellStyle name="Comma 10 2 8 3" xfId="45046"/>
    <cellStyle name="Comma 10 2 8 3 2" xfId="45047"/>
    <cellStyle name="Comma 10 2 8 3 3" xfId="45048"/>
    <cellStyle name="Comma 10 2 8 4" xfId="45049"/>
    <cellStyle name="Comma 10 2 8 4 2" xfId="45050"/>
    <cellStyle name="Comma 10 2 8 5" xfId="45051"/>
    <cellStyle name="Comma 10 2 8 6" xfId="45052"/>
    <cellStyle name="Comma 10 2 9" xfId="45053"/>
    <cellStyle name="Comma 10 2 9 2" xfId="45054"/>
    <cellStyle name="Comma 10 2 9 2 2" xfId="45055"/>
    <cellStyle name="Comma 10 2 9 2 3" xfId="45056"/>
    <cellStyle name="Comma 10 2 9 3" xfId="45057"/>
    <cellStyle name="Comma 10 2 9 3 2" xfId="45058"/>
    <cellStyle name="Comma 10 2 9 4" xfId="45059"/>
    <cellStyle name="Comma 10 2 9 5" xfId="45060"/>
    <cellStyle name="Comma 10 2_SCH J-3" xfId="6618"/>
    <cellStyle name="Comma 10 3" xfId="6619"/>
    <cellStyle name="Comma 10 3 10" xfId="45061"/>
    <cellStyle name="Comma 10 3 10 2" xfId="45062"/>
    <cellStyle name="Comma 10 3 10 3" xfId="45063"/>
    <cellStyle name="Comma 10 3 11" xfId="45064"/>
    <cellStyle name="Comma 10 3 11 2" xfId="45065"/>
    <cellStyle name="Comma 10 3 12" xfId="45066"/>
    <cellStyle name="Comma 10 3 13" xfId="45067"/>
    <cellStyle name="Comma 10 3 14" xfId="45068"/>
    <cellStyle name="Comma 10 3 2" xfId="6620"/>
    <cellStyle name="Comma 10 3 2 10" xfId="45069"/>
    <cellStyle name="Comma 10 3 2 10 2" xfId="45070"/>
    <cellStyle name="Comma 10 3 2 11" xfId="45071"/>
    <cellStyle name="Comma 10 3 2 12" xfId="45072"/>
    <cellStyle name="Comma 10 3 2 2" xfId="6621"/>
    <cellStyle name="Comma 10 3 2 2 10" xfId="45073"/>
    <cellStyle name="Comma 10 3 2 2 2" xfId="6622"/>
    <cellStyle name="Comma 10 3 2 2 2 2" xfId="6623"/>
    <cellStyle name="Comma 10 3 2 2 2 2 2" xfId="45074"/>
    <cellStyle name="Comma 10 3 2 2 2 2 2 2" xfId="45075"/>
    <cellStyle name="Comma 10 3 2 2 2 2 2 3" xfId="45076"/>
    <cellStyle name="Comma 10 3 2 2 2 2 3" xfId="45077"/>
    <cellStyle name="Comma 10 3 2 2 2 2 3 2" xfId="45078"/>
    <cellStyle name="Comma 10 3 2 2 2 2 3 3" xfId="45079"/>
    <cellStyle name="Comma 10 3 2 2 2 2 4" xfId="45080"/>
    <cellStyle name="Comma 10 3 2 2 2 2 4 2" xfId="45081"/>
    <cellStyle name="Comma 10 3 2 2 2 2 5" xfId="45082"/>
    <cellStyle name="Comma 10 3 2 2 2 2 6" xfId="45083"/>
    <cellStyle name="Comma 10 3 2 2 2 3" xfId="45084"/>
    <cellStyle name="Comma 10 3 2 2 2 3 2" xfId="45085"/>
    <cellStyle name="Comma 10 3 2 2 2 3 2 2" xfId="45086"/>
    <cellStyle name="Comma 10 3 2 2 2 3 2 3" xfId="45087"/>
    <cellStyle name="Comma 10 3 2 2 2 3 3" xfId="45088"/>
    <cellStyle name="Comma 10 3 2 2 2 3 3 2" xfId="45089"/>
    <cellStyle name="Comma 10 3 2 2 2 3 3 3" xfId="45090"/>
    <cellStyle name="Comma 10 3 2 2 2 3 4" xfId="45091"/>
    <cellStyle name="Comma 10 3 2 2 2 3 4 2" xfId="45092"/>
    <cellStyle name="Comma 10 3 2 2 2 3 5" xfId="45093"/>
    <cellStyle name="Comma 10 3 2 2 2 3 6" xfId="45094"/>
    <cellStyle name="Comma 10 3 2 2 2 4" xfId="45095"/>
    <cellStyle name="Comma 10 3 2 2 2 4 2" xfId="45096"/>
    <cellStyle name="Comma 10 3 2 2 2 4 2 2" xfId="45097"/>
    <cellStyle name="Comma 10 3 2 2 2 4 2 3" xfId="45098"/>
    <cellStyle name="Comma 10 3 2 2 2 4 3" xfId="45099"/>
    <cellStyle name="Comma 10 3 2 2 2 4 3 2" xfId="45100"/>
    <cellStyle name="Comma 10 3 2 2 2 4 4" xfId="45101"/>
    <cellStyle name="Comma 10 3 2 2 2 4 5" xfId="45102"/>
    <cellStyle name="Comma 10 3 2 2 2 5" xfId="45103"/>
    <cellStyle name="Comma 10 3 2 2 2 5 2" xfId="45104"/>
    <cellStyle name="Comma 10 3 2 2 2 5 3" xfId="45105"/>
    <cellStyle name="Comma 10 3 2 2 2 6" xfId="45106"/>
    <cellStyle name="Comma 10 3 2 2 2 6 2" xfId="45107"/>
    <cellStyle name="Comma 10 3 2 2 2 6 3" xfId="45108"/>
    <cellStyle name="Comma 10 3 2 2 2 7" xfId="45109"/>
    <cellStyle name="Comma 10 3 2 2 2 7 2" xfId="45110"/>
    <cellStyle name="Comma 10 3 2 2 2 8" xfId="45111"/>
    <cellStyle name="Comma 10 3 2 2 2 9" xfId="45112"/>
    <cellStyle name="Comma 10 3 2 2 2_SCH J-3" xfId="6624"/>
    <cellStyle name="Comma 10 3 2 2 3" xfId="6625"/>
    <cellStyle name="Comma 10 3 2 2 3 2" xfId="45113"/>
    <cellStyle name="Comma 10 3 2 2 3 2 2" xfId="45114"/>
    <cellStyle name="Comma 10 3 2 2 3 2 3" xfId="45115"/>
    <cellStyle name="Comma 10 3 2 2 3 3" xfId="45116"/>
    <cellStyle name="Comma 10 3 2 2 3 3 2" xfId="45117"/>
    <cellStyle name="Comma 10 3 2 2 3 3 3" xfId="45118"/>
    <cellStyle name="Comma 10 3 2 2 3 4" xfId="45119"/>
    <cellStyle name="Comma 10 3 2 2 3 4 2" xfId="45120"/>
    <cellStyle name="Comma 10 3 2 2 3 5" xfId="45121"/>
    <cellStyle name="Comma 10 3 2 2 3 6" xfId="45122"/>
    <cellStyle name="Comma 10 3 2 2 4" xfId="45123"/>
    <cellStyle name="Comma 10 3 2 2 4 2" xfId="45124"/>
    <cellStyle name="Comma 10 3 2 2 4 2 2" xfId="45125"/>
    <cellStyle name="Comma 10 3 2 2 4 2 3" xfId="45126"/>
    <cellStyle name="Comma 10 3 2 2 4 3" xfId="45127"/>
    <cellStyle name="Comma 10 3 2 2 4 3 2" xfId="45128"/>
    <cellStyle name="Comma 10 3 2 2 4 3 3" xfId="45129"/>
    <cellStyle name="Comma 10 3 2 2 4 4" xfId="45130"/>
    <cellStyle name="Comma 10 3 2 2 4 4 2" xfId="45131"/>
    <cellStyle name="Comma 10 3 2 2 4 5" xfId="45132"/>
    <cellStyle name="Comma 10 3 2 2 4 6" xfId="45133"/>
    <cellStyle name="Comma 10 3 2 2 5" xfId="45134"/>
    <cellStyle name="Comma 10 3 2 2 5 2" xfId="45135"/>
    <cellStyle name="Comma 10 3 2 2 5 2 2" xfId="45136"/>
    <cellStyle name="Comma 10 3 2 2 5 2 3" xfId="45137"/>
    <cellStyle name="Comma 10 3 2 2 5 3" xfId="45138"/>
    <cellStyle name="Comma 10 3 2 2 5 3 2" xfId="45139"/>
    <cellStyle name="Comma 10 3 2 2 5 4" xfId="45140"/>
    <cellStyle name="Comma 10 3 2 2 5 5" xfId="45141"/>
    <cellStyle name="Comma 10 3 2 2 6" xfId="45142"/>
    <cellStyle name="Comma 10 3 2 2 6 2" xfId="45143"/>
    <cellStyle name="Comma 10 3 2 2 6 3" xfId="45144"/>
    <cellStyle name="Comma 10 3 2 2 7" xfId="45145"/>
    <cellStyle name="Comma 10 3 2 2 7 2" xfId="45146"/>
    <cellStyle name="Comma 10 3 2 2 7 3" xfId="45147"/>
    <cellStyle name="Comma 10 3 2 2 8" xfId="45148"/>
    <cellStyle name="Comma 10 3 2 2 8 2" xfId="45149"/>
    <cellStyle name="Comma 10 3 2 2 9" xfId="45150"/>
    <cellStyle name="Comma 10 3 2 2_SCH J-3" xfId="6626"/>
    <cellStyle name="Comma 10 3 2 3" xfId="6627"/>
    <cellStyle name="Comma 10 3 2 3 2" xfId="6628"/>
    <cellStyle name="Comma 10 3 2 3 2 2" xfId="45151"/>
    <cellStyle name="Comma 10 3 2 3 2 2 2" xfId="45152"/>
    <cellStyle name="Comma 10 3 2 3 2 2 3" xfId="45153"/>
    <cellStyle name="Comma 10 3 2 3 2 3" xfId="45154"/>
    <cellStyle name="Comma 10 3 2 3 2 3 2" xfId="45155"/>
    <cellStyle name="Comma 10 3 2 3 2 3 3" xfId="45156"/>
    <cellStyle name="Comma 10 3 2 3 2 4" xfId="45157"/>
    <cellStyle name="Comma 10 3 2 3 2 4 2" xfId="45158"/>
    <cellStyle name="Comma 10 3 2 3 2 5" xfId="45159"/>
    <cellStyle name="Comma 10 3 2 3 2 6" xfId="45160"/>
    <cellStyle name="Comma 10 3 2 3 3" xfId="45161"/>
    <cellStyle name="Comma 10 3 2 3 3 2" xfId="45162"/>
    <cellStyle name="Comma 10 3 2 3 3 2 2" xfId="45163"/>
    <cellStyle name="Comma 10 3 2 3 3 2 3" xfId="45164"/>
    <cellStyle name="Comma 10 3 2 3 3 3" xfId="45165"/>
    <cellStyle name="Comma 10 3 2 3 3 3 2" xfId="45166"/>
    <cellStyle name="Comma 10 3 2 3 3 3 3" xfId="45167"/>
    <cellStyle name="Comma 10 3 2 3 3 4" xfId="45168"/>
    <cellStyle name="Comma 10 3 2 3 3 4 2" xfId="45169"/>
    <cellStyle name="Comma 10 3 2 3 3 5" xfId="45170"/>
    <cellStyle name="Comma 10 3 2 3 3 6" xfId="45171"/>
    <cellStyle name="Comma 10 3 2 3 4" xfId="45172"/>
    <cellStyle name="Comma 10 3 2 3 4 2" xfId="45173"/>
    <cellStyle name="Comma 10 3 2 3 4 2 2" xfId="45174"/>
    <cellStyle name="Comma 10 3 2 3 4 2 3" xfId="45175"/>
    <cellStyle name="Comma 10 3 2 3 4 3" xfId="45176"/>
    <cellStyle name="Comma 10 3 2 3 4 3 2" xfId="45177"/>
    <cellStyle name="Comma 10 3 2 3 4 4" xfId="45178"/>
    <cellStyle name="Comma 10 3 2 3 4 5" xfId="45179"/>
    <cellStyle name="Comma 10 3 2 3 5" xfId="45180"/>
    <cellStyle name="Comma 10 3 2 3 5 2" xfId="45181"/>
    <cellStyle name="Comma 10 3 2 3 5 3" xfId="45182"/>
    <cellStyle name="Comma 10 3 2 3 6" xfId="45183"/>
    <cellStyle name="Comma 10 3 2 3 6 2" xfId="45184"/>
    <cellStyle name="Comma 10 3 2 3 6 3" xfId="45185"/>
    <cellStyle name="Comma 10 3 2 3 7" xfId="45186"/>
    <cellStyle name="Comma 10 3 2 3 7 2" xfId="45187"/>
    <cellStyle name="Comma 10 3 2 3 8" xfId="45188"/>
    <cellStyle name="Comma 10 3 2 3 9" xfId="45189"/>
    <cellStyle name="Comma 10 3 2 3_SCH J-3" xfId="6629"/>
    <cellStyle name="Comma 10 3 2 4" xfId="6630"/>
    <cellStyle name="Comma 10 3 2 4 2" xfId="45190"/>
    <cellStyle name="Comma 10 3 2 4 2 2" xfId="45191"/>
    <cellStyle name="Comma 10 3 2 4 2 2 2" xfId="45192"/>
    <cellStyle name="Comma 10 3 2 4 2 2 3" xfId="45193"/>
    <cellStyle name="Comma 10 3 2 4 2 3" xfId="45194"/>
    <cellStyle name="Comma 10 3 2 4 2 3 2" xfId="45195"/>
    <cellStyle name="Comma 10 3 2 4 2 3 3" xfId="45196"/>
    <cellStyle name="Comma 10 3 2 4 2 4" xfId="45197"/>
    <cellStyle name="Comma 10 3 2 4 2 4 2" xfId="45198"/>
    <cellStyle name="Comma 10 3 2 4 2 5" xfId="45199"/>
    <cellStyle name="Comma 10 3 2 4 2 6" xfId="45200"/>
    <cellStyle name="Comma 10 3 2 4 3" xfId="45201"/>
    <cellStyle name="Comma 10 3 2 4 3 2" xfId="45202"/>
    <cellStyle name="Comma 10 3 2 4 3 2 2" xfId="45203"/>
    <cellStyle name="Comma 10 3 2 4 3 2 3" xfId="45204"/>
    <cellStyle name="Comma 10 3 2 4 3 3" xfId="45205"/>
    <cellStyle name="Comma 10 3 2 4 3 3 2" xfId="45206"/>
    <cellStyle name="Comma 10 3 2 4 3 3 3" xfId="45207"/>
    <cellStyle name="Comma 10 3 2 4 3 4" xfId="45208"/>
    <cellStyle name="Comma 10 3 2 4 3 4 2" xfId="45209"/>
    <cellStyle name="Comma 10 3 2 4 3 5" xfId="45210"/>
    <cellStyle name="Comma 10 3 2 4 3 6" xfId="45211"/>
    <cellStyle name="Comma 10 3 2 4 4" xfId="45212"/>
    <cellStyle name="Comma 10 3 2 4 4 2" xfId="45213"/>
    <cellStyle name="Comma 10 3 2 4 4 2 2" xfId="45214"/>
    <cellStyle name="Comma 10 3 2 4 4 2 3" xfId="45215"/>
    <cellStyle name="Comma 10 3 2 4 4 3" xfId="45216"/>
    <cellStyle name="Comma 10 3 2 4 4 3 2" xfId="45217"/>
    <cellStyle name="Comma 10 3 2 4 4 4" xfId="45218"/>
    <cellStyle name="Comma 10 3 2 4 4 5" xfId="45219"/>
    <cellStyle name="Comma 10 3 2 4 5" xfId="45220"/>
    <cellStyle name="Comma 10 3 2 4 5 2" xfId="45221"/>
    <cellStyle name="Comma 10 3 2 4 5 3" xfId="45222"/>
    <cellStyle name="Comma 10 3 2 4 6" xfId="45223"/>
    <cellStyle name="Comma 10 3 2 4 6 2" xfId="45224"/>
    <cellStyle name="Comma 10 3 2 4 6 3" xfId="45225"/>
    <cellStyle name="Comma 10 3 2 4 7" xfId="45226"/>
    <cellStyle name="Comma 10 3 2 4 7 2" xfId="45227"/>
    <cellStyle name="Comma 10 3 2 4 8" xfId="45228"/>
    <cellStyle name="Comma 10 3 2 4 9" xfId="45229"/>
    <cellStyle name="Comma 10 3 2 5" xfId="45230"/>
    <cellStyle name="Comma 10 3 2 5 2" xfId="45231"/>
    <cellStyle name="Comma 10 3 2 5 2 2" xfId="45232"/>
    <cellStyle name="Comma 10 3 2 5 2 3" xfId="45233"/>
    <cellStyle name="Comma 10 3 2 5 3" xfId="45234"/>
    <cellStyle name="Comma 10 3 2 5 3 2" xfId="45235"/>
    <cellStyle name="Comma 10 3 2 5 3 3" xfId="45236"/>
    <cellStyle name="Comma 10 3 2 5 4" xfId="45237"/>
    <cellStyle name="Comma 10 3 2 5 4 2" xfId="45238"/>
    <cellStyle name="Comma 10 3 2 5 5" xfId="45239"/>
    <cellStyle name="Comma 10 3 2 5 6" xfId="45240"/>
    <cellStyle name="Comma 10 3 2 6" xfId="45241"/>
    <cellStyle name="Comma 10 3 2 6 2" xfId="45242"/>
    <cellStyle name="Comma 10 3 2 6 2 2" xfId="45243"/>
    <cellStyle name="Comma 10 3 2 6 2 3" xfId="45244"/>
    <cellStyle name="Comma 10 3 2 6 3" xfId="45245"/>
    <cellStyle name="Comma 10 3 2 6 3 2" xfId="45246"/>
    <cellStyle name="Comma 10 3 2 6 3 3" xfId="45247"/>
    <cellStyle name="Comma 10 3 2 6 4" xfId="45248"/>
    <cellStyle name="Comma 10 3 2 6 4 2" xfId="45249"/>
    <cellStyle name="Comma 10 3 2 6 5" xfId="45250"/>
    <cellStyle name="Comma 10 3 2 6 6" xfId="45251"/>
    <cellStyle name="Comma 10 3 2 7" xfId="45252"/>
    <cellStyle name="Comma 10 3 2 7 2" xfId="45253"/>
    <cellStyle name="Comma 10 3 2 7 2 2" xfId="45254"/>
    <cellStyle name="Comma 10 3 2 7 2 3" xfId="45255"/>
    <cellStyle name="Comma 10 3 2 7 3" xfId="45256"/>
    <cellStyle name="Comma 10 3 2 7 3 2" xfId="45257"/>
    <cellStyle name="Comma 10 3 2 7 4" xfId="45258"/>
    <cellStyle name="Comma 10 3 2 7 5" xfId="45259"/>
    <cellStyle name="Comma 10 3 2 8" xfId="45260"/>
    <cellStyle name="Comma 10 3 2 8 2" xfId="45261"/>
    <cellStyle name="Comma 10 3 2 8 3" xfId="45262"/>
    <cellStyle name="Comma 10 3 2 9" xfId="45263"/>
    <cellStyle name="Comma 10 3 2 9 2" xfId="45264"/>
    <cellStyle name="Comma 10 3 2 9 3" xfId="45265"/>
    <cellStyle name="Comma 10 3 2_SCH J-3" xfId="6631"/>
    <cellStyle name="Comma 10 3 3" xfId="6632"/>
    <cellStyle name="Comma 10 3 3 10" xfId="45266"/>
    <cellStyle name="Comma 10 3 3 2" xfId="6633"/>
    <cellStyle name="Comma 10 3 3 2 2" xfId="6634"/>
    <cellStyle name="Comma 10 3 3 2 2 2" xfId="45267"/>
    <cellStyle name="Comma 10 3 3 2 2 2 2" xfId="45268"/>
    <cellStyle name="Comma 10 3 3 2 2 2 3" xfId="45269"/>
    <cellStyle name="Comma 10 3 3 2 2 3" xfId="45270"/>
    <cellStyle name="Comma 10 3 3 2 2 3 2" xfId="45271"/>
    <cellStyle name="Comma 10 3 3 2 2 3 3" xfId="45272"/>
    <cellStyle name="Comma 10 3 3 2 2 4" xfId="45273"/>
    <cellStyle name="Comma 10 3 3 2 2 4 2" xfId="45274"/>
    <cellStyle name="Comma 10 3 3 2 2 5" xfId="45275"/>
    <cellStyle name="Comma 10 3 3 2 2 6" xfId="45276"/>
    <cellStyle name="Comma 10 3 3 2 3" xfId="45277"/>
    <cellStyle name="Comma 10 3 3 2 3 2" xfId="45278"/>
    <cellStyle name="Comma 10 3 3 2 3 2 2" xfId="45279"/>
    <cellStyle name="Comma 10 3 3 2 3 2 3" xfId="45280"/>
    <cellStyle name="Comma 10 3 3 2 3 3" xfId="45281"/>
    <cellStyle name="Comma 10 3 3 2 3 3 2" xfId="45282"/>
    <cellStyle name="Comma 10 3 3 2 3 3 3" xfId="45283"/>
    <cellStyle name="Comma 10 3 3 2 3 4" xfId="45284"/>
    <cellStyle name="Comma 10 3 3 2 3 4 2" xfId="45285"/>
    <cellStyle name="Comma 10 3 3 2 3 5" xfId="45286"/>
    <cellStyle name="Comma 10 3 3 2 3 6" xfId="45287"/>
    <cellStyle name="Comma 10 3 3 2 4" xfId="45288"/>
    <cellStyle name="Comma 10 3 3 2 4 2" xfId="45289"/>
    <cellStyle name="Comma 10 3 3 2 4 2 2" xfId="45290"/>
    <cellStyle name="Comma 10 3 3 2 4 2 3" xfId="45291"/>
    <cellStyle name="Comma 10 3 3 2 4 3" xfId="45292"/>
    <cellStyle name="Comma 10 3 3 2 4 3 2" xfId="45293"/>
    <cellStyle name="Comma 10 3 3 2 4 4" xfId="45294"/>
    <cellStyle name="Comma 10 3 3 2 4 5" xfId="45295"/>
    <cellStyle name="Comma 10 3 3 2 5" xfId="45296"/>
    <cellStyle name="Comma 10 3 3 2 5 2" xfId="45297"/>
    <cellStyle name="Comma 10 3 3 2 5 3" xfId="45298"/>
    <cellStyle name="Comma 10 3 3 2 6" xfId="45299"/>
    <cellStyle name="Comma 10 3 3 2 6 2" xfId="45300"/>
    <cellStyle name="Comma 10 3 3 2 6 3" xfId="45301"/>
    <cellStyle name="Comma 10 3 3 2 7" xfId="45302"/>
    <cellStyle name="Comma 10 3 3 2 7 2" xfId="45303"/>
    <cellStyle name="Comma 10 3 3 2 8" xfId="45304"/>
    <cellStyle name="Comma 10 3 3 2 9" xfId="45305"/>
    <cellStyle name="Comma 10 3 3 2_SCH J-3" xfId="6635"/>
    <cellStyle name="Comma 10 3 3 3" xfId="6636"/>
    <cellStyle name="Comma 10 3 3 3 2" xfId="45306"/>
    <cellStyle name="Comma 10 3 3 3 2 2" xfId="45307"/>
    <cellStyle name="Comma 10 3 3 3 2 3" xfId="45308"/>
    <cellStyle name="Comma 10 3 3 3 3" xfId="45309"/>
    <cellStyle name="Comma 10 3 3 3 3 2" xfId="45310"/>
    <cellStyle name="Comma 10 3 3 3 3 3" xfId="45311"/>
    <cellStyle name="Comma 10 3 3 3 4" xfId="45312"/>
    <cellStyle name="Comma 10 3 3 3 4 2" xfId="45313"/>
    <cellStyle name="Comma 10 3 3 3 5" xfId="45314"/>
    <cellStyle name="Comma 10 3 3 3 6" xfId="45315"/>
    <cellStyle name="Comma 10 3 3 4" xfId="45316"/>
    <cellStyle name="Comma 10 3 3 4 2" xfId="45317"/>
    <cellStyle name="Comma 10 3 3 4 2 2" xfId="45318"/>
    <cellStyle name="Comma 10 3 3 4 2 3" xfId="45319"/>
    <cellStyle name="Comma 10 3 3 4 3" xfId="45320"/>
    <cellStyle name="Comma 10 3 3 4 3 2" xfId="45321"/>
    <cellStyle name="Comma 10 3 3 4 3 3" xfId="45322"/>
    <cellStyle name="Comma 10 3 3 4 4" xfId="45323"/>
    <cellStyle name="Comma 10 3 3 4 4 2" xfId="45324"/>
    <cellStyle name="Comma 10 3 3 4 5" xfId="45325"/>
    <cellStyle name="Comma 10 3 3 4 6" xfId="45326"/>
    <cellStyle name="Comma 10 3 3 5" xfId="45327"/>
    <cellStyle name="Comma 10 3 3 5 2" xfId="45328"/>
    <cellStyle name="Comma 10 3 3 5 2 2" xfId="45329"/>
    <cellStyle name="Comma 10 3 3 5 2 3" xfId="45330"/>
    <cellStyle name="Comma 10 3 3 5 3" xfId="45331"/>
    <cellStyle name="Comma 10 3 3 5 3 2" xfId="45332"/>
    <cellStyle name="Comma 10 3 3 5 4" xfId="45333"/>
    <cellStyle name="Comma 10 3 3 5 5" xfId="45334"/>
    <cellStyle name="Comma 10 3 3 6" xfId="45335"/>
    <cellStyle name="Comma 10 3 3 6 2" xfId="45336"/>
    <cellStyle name="Comma 10 3 3 6 3" xfId="45337"/>
    <cellStyle name="Comma 10 3 3 7" xfId="45338"/>
    <cellStyle name="Comma 10 3 3 7 2" xfId="45339"/>
    <cellStyle name="Comma 10 3 3 7 3" xfId="45340"/>
    <cellStyle name="Comma 10 3 3 8" xfId="45341"/>
    <cellStyle name="Comma 10 3 3 8 2" xfId="45342"/>
    <cellStyle name="Comma 10 3 3 9" xfId="45343"/>
    <cellStyle name="Comma 10 3 3_SCH J-3" xfId="6637"/>
    <cellStyle name="Comma 10 3 4" xfId="6638"/>
    <cellStyle name="Comma 10 3 4 2" xfId="6639"/>
    <cellStyle name="Comma 10 3 4 2 2" xfId="45344"/>
    <cellStyle name="Comma 10 3 4 2 2 2" xfId="45345"/>
    <cellStyle name="Comma 10 3 4 2 2 3" xfId="45346"/>
    <cellStyle name="Comma 10 3 4 2 3" xfId="45347"/>
    <cellStyle name="Comma 10 3 4 2 3 2" xfId="45348"/>
    <cellStyle name="Comma 10 3 4 2 3 3" xfId="45349"/>
    <cellStyle name="Comma 10 3 4 2 4" xfId="45350"/>
    <cellStyle name="Comma 10 3 4 2 4 2" xfId="45351"/>
    <cellStyle name="Comma 10 3 4 2 5" xfId="45352"/>
    <cellStyle name="Comma 10 3 4 2 6" xfId="45353"/>
    <cellStyle name="Comma 10 3 4 3" xfId="45354"/>
    <cellStyle name="Comma 10 3 4 3 2" xfId="45355"/>
    <cellStyle name="Comma 10 3 4 3 2 2" xfId="45356"/>
    <cellStyle name="Comma 10 3 4 3 2 3" xfId="45357"/>
    <cellStyle name="Comma 10 3 4 3 3" xfId="45358"/>
    <cellStyle name="Comma 10 3 4 3 3 2" xfId="45359"/>
    <cellStyle name="Comma 10 3 4 3 3 3" xfId="45360"/>
    <cellStyle name="Comma 10 3 4 3 4" xfId="45361"/>
    <cellStyle name="Comma 10 3 4 3 4 2" xfId="45362"/>
    <cellStyle name="Comma 10 3 4 3 5" xfId="45363"/>
    <cellStyle name="Comma 10 3 4 3 6" xfId="45364"/>
    <cellStyle name="Comma 10 3 4 4" xfId="45365"/>
    <cellStyle name="Comma 10 3 4 4 2" xfId="45366"/>
    <cellStyle name="Comma 10 3 4 4 2 2" xfId="45367"/>
    <cellStyle name="Comma 10 3 4 4 2 3" xfId="45368"/>
    <cellStyle name="Comma 10 3 4 4 3" xfId="45369"/>
    <cellStyle name="Comma 10 3 4 4 3 2" xfId="45370"/>
    <cellStyle name="Comma 10 3 4 4 4" xfId="45371"/>
    <cellStyle name="Comma 10 3 4 4 5" xfId="45372"/>
    <cellStyle name="Comma 10 3 4 5" xfId="45373"/>
    <cellStyle name="Comma 10 3 4 5 2" xfId="45374"/>
    <cellStyle name="Comma 10 3 4 5 3" xfId="45375"/>
    <cellStyle name="Comma 10 3 4 6" xfId="45376"/>
    <cellStyle name="Comma 10 3 4 6 2" xfId="45377"/>
    <cellStyle name="Comma 10 3 4 6 3" xfId="45378"/>
    <cellStyle name="Comma 10 3 4 7" xfId="45379"/>
    <cellStyle name="Comma 10 3 4 7 2" xfId="45380"/>
    <cellStyle name="Comma 10 3 4 8" xfId="45381"/>
    <cellStyle name="Comma 10 3 4 9" xfId="45382"/>
    <cellStyle name="Comma 10 3 4_SCH J-3" xfId="6640"/>
    <cellStyle name="Comma 10 3 5" xfId="6641"/>
    <cellStyle name="Comma 10 3 5 2" xfId="45383"/>
    <cellStyle name="Comma 10 3 5 2 2" xfId="45384"/>
    <cellStyle name="Comma 10 3 5 2 2 2" xfId="45385"/>
    <cellStyle name="Comma 10 3 5 2 2 3" xfId="45386"/>
    <cellStyle name="Comma 10 3 5 2 3" xfId="45387"/>
    <cellStyle name="Comma 10 3 5 2 3 2" xfId="45388"/>
    <cellStyle name="Comma 10 3 5 2 3 3" xfId="45389"/>
    <cellStyle name="Comma 10 3 5 2 4" xfId="45390"/>
    <cellStyle name="Comma 10 3 5 2 4 2" xfId="45391"/>
    <cellStyle name="Comma 10 3 5 2 5" xfId="45392"/>
    <cellStyle name="Comma 10 3 5 2 6" xfId="45393"/>
    <cellStyle name="Comma 10 3 5 3" xfId="45394"/>
    <cellStyle name="Comma 10 3 5 3 2" xfId="45395"/>
    <cellStyle name="Comma 10 3 5 3 2 2" xfId="45396"/>
    <cellStyle name="Comma 10 3 5 3 2 3" xfId="45397"/>
    <cellStyle name="Comma 10 3 5 3 3" xfId="45398"/>
    <cellStyle name="Comma 10 3 5 3 3 2" xfId="45399"/>
    <cellStyle name="Comma 10 3 5 3 3 3" xfId="45400"/>
    <cellStyle name="Comma 10 3 5 3 4" xfId="45401"/>
    <cellStyle name="Comma 10 3 5 3 4 2" xfId="45402"/>
    <cellStyle name="Comma 10 3 5 3 5" xfId="45403"/>
    <cellStyle name="Comma 10 3 5 3 6" xfId="45404"/>
    <cellStyle name="Comma 10 3 5 4" xfId="45405"/>
    <cellStyle name="Comma 10 3 5 4 2" xfId="45406"/>
    <cellStyle name="Comma 10 3 5 4 2 2" xfId="45407"/>
    <cellStyle name="Comma 10 3 5 4 2 3" xfId="45408"/>
    <cellStyle name="Comma 10 3 5 4 3" xfId="45409"/>
    <cellStyle name="Comma 10 3 5 4 3 2" xfId="45410"/>
    <cellStyle name="Comma 10 3 5 4 4" xfId="45411"/>
    <cellStyle name="Comma 10 3 5 4 5" xfId="45412"/>
    <cellStyle name="Comma 10 3 5 5" xfId="45413"/>
    <cellStyle name="Comma 10 3 5 5 2" xfId="45414"/>
    <cellStyle name="Comma 10 3 5 5 3" xfId="45415"/>
    <cellStyle name="Comma 10 3 5 6" xfId="45416"/>
    <cellStyle name="Comma 10 3 5 6 2" xfId="45417"/>
    <cellStyle name="Comma 10 3 5 6 3" xfId="45418"/>
    <cellStyle name="Comma 10 3 5 7" xfId="45419"/>
    <cellStyle name="Comma 10 3 5 7 2" xfId="45420"/>
    <cellStyle name="Comma 10 3 5 8" xfId="45421"/>
    <cellStyle name="Comma 10 3 5 9" xfId="45422"/>
    <cellStyle name="Comma 10 3 6" xfId="6642"/>
    <cellStyle name="Comma 10 3 6 2" xfId="45423"/>
    <cellStyle name="Comma 10 3 6 2 2" xfId="45424"/>
    <cellStyle name="Comma 10 3 6 2 3" xfId="45425"/>
    <cellStyle name="Comma 10 3 6 3" xfId="45426"/>
    <cellStyle name="Comma 10 3 6 3 2" xfId="45427"/>
    <cellStyle name="Comma 10 3 6 3 3" xfId="45428"/>
    <cellStyle name="Comma 10 3 6 4" xfId="45429"/>
    <cellStyle name="Comma 10 3 6 4 2" xfId="45430"/>
    <cellStyle name="Comma 10 3 6 5" xfId="45431"/>
    <cellStyle name="Comma 10 3 6 6" xfId="45432"/>
    <cellStyle name="Comma 10 3 7" xfId="45433"/>
    <cellStyle name="Comma 10 3 7 2" xfId="45434"/>
    <cellStyle name="Comma 10 3 7 2 2" xfId="45435"/>
    <cellStyle name="Comma 10 3 7 2 3" xfId="45436"/>
    <cellStyle name="Comma 10 3 7 3" xfId="45437"/>
    <cellStyle name="Comma 10 3 7 3 2" xfId="45438"/>
    <cellStyle name="Comma 10 3 7 3 3" xfId="45439"/>
    <cellStyle name="Comma 10 3 7 4" xfId="45440"/>
    <cellStyle name="Comma 10 3 7 4 2" xfId="45441"/>
    <cellStyle name="Comma 10 3 7 5" xfId="45442"/>
    <cellStyle name="Comma 10 3 7 6" xfId="45443"/>
    <cellStyle name="Comma 10 3 8" xfId="45444"/>
    <cellStyle name="Comma 10 3 8 2" xfId="45445"/>
    <cellStyle name="Comma 10 3 8 2 2" xfId="45446"/>
    <cellStyle name="Comma 10 3 8 2 3" xfId="45447"/>
    <cellStyle name="Comma 10 3 8 3" xfId="45448"/>
    <cellStyle name="Comma 10 3 8 3 2" xfId="45449"/>
    <cellStyle name="Comma 10 3 8 4" xfId="45450"/>
    <cellStyle name="Comma 10 3 8 5" xfId="45451"/>
    <cellStyle name="Comma 10 3 9" xfId="45452"/>
    <cellStyle name="Comma 10 3 9 2" xfId="45453"/>
    <cellStyle name="Comma 10 3 9 3" xfId="45454"/>
    <cellStyle name="Comma 10 3_SCH J-3" xfId="6643"/>
    <cellStyle name="Comma 10 4" xfId="6644"/>
    <cellStyle name="Comma 10 4 10" xfId="45455"/>
    <cellStyle name="Comma 10 4 10 2" xfId="45456"/>
    <cellStyle name="Comma 10 4 11" xfId="45457"/>
    <cellStyle name="Comma 10 4 12" xfId="45458"/>
    <cellStyle name="Comma 10 4 2" xfId="6645"/>
    <cellStyle name="Comma 10 4 2 10" xfId="45459"/>
    <cellStyle name="Comma 10 4 2 2" xfId="6646"/>
    <cellStyle name="Comma 10 4 2 2 2" xfId="6647"/>
    <cellStyle name="Comma 10 4 2 2 2 2" xfId="45460"/>
    <cellStyle name="Comma 10 4 2 2 2 2 2" xfId="45461"/>
    <cellStyle name="Comma 10 4 2 2 2 2 3" xfId="45462"/>
    <cellStyle name="Comma 10 4 2 2 2 3" xfId="45463"/>
    <cellStyle name="Comma 10 4 2 2 2 3 2" xfId="45464"/>
    <cellStyle name="Comma 10 4 2 2 2 3 3" xfId="45465"/>
    <cellStyle name="Comma 10 4 2 2 2 4" xfId="45466"/>
    <cellStyle name="Comma 10 4 2 2 2 4 2" xfId="45467"/>
    <cellStyle name="Comma 10 4 2 2 2 5" xfId="45468"/>
    <cellStyle name="Comma 10 4 2 2 2 6" xfId="45469"/>
    <cellStyle name="Comma 10 4 2 2 3" xfId="45470"/>
    <cellStyle name="Comma 10 4 2 2 3 2" xfId="45471"/>
    <cellStyle name="Comma 10 4 2 2 3 2 2" xfId="45472"/>
    <cellStyle name="Comma 10 4 2 2 3 2 3" xfId="45473"/>
    <cellStyle name="Comma 10 4 2 2 3 3" xfId="45474"/>
    <cellStyle name="Comma 10 4 2 2 3 3 2" xfId="45475"/>
    <cellStyle name="Comma 10 4 2 2 3 3 3" xfId="45476"/>
    <cellStyle name="Comma 10 4 2 2 3 4" xfId="45477"/>
    <cellStyle name="Comma 10 4 2 2 3 4 2" xfId="45478"/>
    <cellStyle name="Comma 10 4 2 2 3 5" xfId="45479"/>
    <cellStyle name="Comma 10 4 2 2 3 6" xfId="45480"/>
    <cellStyle name="Comma 10 4 2 2 4" xfId="45481"/>
    <cellStyle name="Comma 10 4 2 2 4 2" xfId="45482"/>
    <cellStyle name="Comma 10 4 2 2 4 2 2" xfId="45483"/>
    <cellStyle name="Comma 10 4 2 2 4 2 3" xfId="45484"/>
    <cellStyle name="Comma 10 4 2 2 4 3" xfId="45485"/>
    <cellStyle name="Comma 10 4 2 2 4 3 2" xfId="45486"/>
    <cellStyle name="Comma 10 4 2 2 4 4" xfId="45487"/>
    <cellStyle name="Comma 10 4 2 2 4 5" xfId="45488"/>
    <cellStyle name="Comma 10 4 2 2 5" xfId="45489"/>
    <cellStyle name="Comma 10 4 2 2 5 2" xfId="45490"/>
    <cellStyle name="Comma 10 4 2 2 5 3" xfId="45491"/>
    <cellStyle name="Comma 10 4 2 2 6" xfId="45492"/>
    <cellStyle name="Comma 10 4 2 2 6 2" xfId="45493"/>
    <cellStyle name="Comma 10 4 2 2 6 3" xfId="45494"/>
    <cellStyle name="Comma 10 4 2 2 7" xfId="45495"/>
    <cellStyle name="Comma 10 4 2 2 7 2" xfId="45496"/>
    <cellStyle name="Comma 10 4 2 2 8" xfId="45497"/>
    <cellStyle name="Comma 10 4 2 2 9" xfId="45498"/>
    <cellStyle name="Comma 10 4 2 2_SCH J-3" xfId="6648"/>
    <cellStyle name="Comma 10 4 2 3" xfId="6649"/>
    <cellStyle name="Comma 10 4 2 3 2" xfId="45499"/>
    <cellStyle name="Comma 10 4 2 3 2 2" xfId="45500"/>
    <cellStyle name="Comma 10 4 2 3 2 3" xfId="45501"/>
    <cellStyle name="Comma 10 4 2 3 3" xfId="45502"/>
    <cellStyle name="Comma 10 4 2 3 3 2" xfId="45503"/>
    <cellStyle name="Comma 10 4 2 3 3 3" xfId="45504"/>
    <cellStyle name="Comma 10 4 2 3 4" xfId="45505"/>
    <cellStyle name="Comma 10 4 2 3 4 2" xfId="45506"/>
    <cellStyle name="Comma 10 4 2 3 5" xfId="45507"/>
    <cellStyle name="Comma 10 4 2 3 6" xfId="45508"/>
    <cellStyle name="Comma 10 4 2 4" xfId="45509"/>
    <cellStyle name="Comma 10 4 2 4 2" xfId="45510"/>
    <cellStyle name="Comma 10 4 2 4 2 2" xfId="45511"/>
    <cellStyle name="Comma 10 4 2 4 2 3" xfId="45512"/>
    <cellStyle name="Comma 10 4 2 4 3" xfId="45513"/>
    <cellStyle name="Comma 10 4 2 4 3 2" xfId="45514"/>
    <cellStyle name="Comma 10 4 2 4 3 3" xfId="45515"/>
    <cellStyle name="Comma 10 4 2 4 4" xfId="45516"/>
    <cellStyle name="Comma 10 4 2 4 4 2" xfId="45517"/>
    <cellStyle name="Comma 10 4 2 4 5" xfId="45518"/>
    <cellStyle name="Comma 10 4 2 4 6" xfId="45519"/>
    <cellStyle name="Comma 10 4 2 5" xfId="45520"/>
    <cellStyle name="Comma 10 4 2 5 2" xfId="45521"/>
    <cellStyle name="Comma 10 4 2 5 2 2" xfId="45522"/>
    <cellStyle name="Comma 10 4 2 5 2 3" xfId="45523"/>
    <cellStyle name="Comma 10 4 2 5 3" xfId="45524"/>
    <cellStyle name="Comma 10 4 2 5 3 2" xfId="45525"/>
    <cellStyle name="Comma 10 4 2 5 4" xfId="45526"/>
    <cellStyle name="Comma 10 4 2 5 5" xfId="45527"/>
    <cellStyle name="Comma 10 4 2 6" xfId="45528"/>
    <cellStyle name="Comma 10 4 2 6 2" xfId="45529"/>
    <cellStyle name="Comma 10 4 2 6 3" xfId="45530"/>
    <cellStyle name="Comma 10 4 2 7" xfId="45531"/>
    <cellStyle name="Comma 10 4 2 7 2" xfId="45532"/>
    <cellStyle name="Comma 10 4 2 7 3" xfId="45533"/>
    <cellStyle name="Comma 10 4 2 8" xfId="45534"/>
    <cellStyle name="Comma 10 4 2 8 2" xfId="45535"/>
    <cellStyle name="Comma 10 4 2 9" xfId="45536"/>
    <cellStyle name="Comma 10 4 2_SCH J-3" xfId="6650"/>
    <cellStyle name="Comma 10 4 3" xfId="6651"/>
    <cellStyle name="Comma 10 4 3 2" xfId="6652"/>
    <cellStyle name="Comma 10 4 3 2 2" xfId="45537"/>
    <cellStyle name="Comma 10 4 3 2 2 2" xfId="45538"/>
    <cellStyle name="Comma 10 4 3 2 2 3" xfId="45539"/>
    <cellStyle name="Comma 10 4 3 2 3" xfId="45540"/>
    <cellStyle name="Comma 10 4 3 2 3 2" xfId="45541"/>
    <cellStyle name="Comma 10 4 3 2 3 3" xfId="45542"/>
    <cellStyle name="Comma 10 4 3 2 4" xfId="45543"/>
    <cellStyle name="Comma 10 4 3 2 4 2" xfId="45544"/>
    <cellStyle name="Comma 10 4 3 2 5" xfId="45545"/>
    <cellStyle name="Comma 10 4 3 2 6" xfId="45546"/>
    <cellStyle name="Comma 10 4 3 3" xfId="45547"/>
    <cellStyle name="Comma 10 4 3 3 2" xfId="45548"/>
    <cellStyle name="Comma 10 4 3 3 2 2" xfId="45549"/>
    <cellStyle name="Comma 10 4 3 3 2 3" xfId="45550"/>
    <cellStyle name="Comma 10 4 3 3 3" xfId="45551"/>
    <cellStyle name="Comma 10 4 3 3 3 2" xfId="45552"/>
    <cellStyle name="Comma 10 4 3 3 3 3" xfId="45553"/>
    <cellStyle name="Comma 10 4 3 3 4" xfId="45554"/>
    <cellStyle name="Comma 10 4 3 3 4 2" xfId="45555"/>
    <cellStyle name="Comma 10 4 3 3 5" xfId="45556"/>
    <cellStyle name="Comma 10 4 3 3 6" xfId="45557"/>
    <cellStyle name="Comma 10 4 3 4" xfId="45558"/>
    <cellStyle name="Comma 10 4 3 4 2" xfId="45559"/>
    <cellStyle name="Comma 10 4 3 4 2 2" xfId="45560"/>
    <cellStyle name="Comma 10 4 3 4 2 3" xfId="45561"/>
    <cellStyle name="Comma 10 4 3 4 3" xfId="45562"/>
    <cellStyle name="Comma 10 4 3 4 3 2" xfId="45563"/>
    <cellStyle name="Comma 10 4 3 4 4" xfId="45564"/>
    <cellStyle name="Comma 10 4 3 4 5" xfId="45565"/>
    <cellStyle name="Comma 10 4 3 5" xfId="45566"/>
    <cellStyle name="Comma 10 4 3 5 2" xfId="45567"/>
    <cellStyle name="Comma 10 4 3 5 3" xfId="45568"/>
    <cellStyle name="Comma 10 4 3 6" xfId="45569"/>
    <cellStyle name="Comma 10 4 3 6 2" xfId="45570"/>
    <cellStyle name="Comma 10 4 3 6 3" xfId="45571"/>
    <cellStyle name="Comma 10 4 3 7" xfId="45572"/>
    <cellStyle name="Comma 10 4 3 7 2" xfId="45573"/>
    <cellStyle name="Comma 10 4 3 8" xfId="45574"/>
    <cellStyle name="Comma 10 4 3 9" xfId="45575"/>
    <cellStyle name="Comma 10 4 3_SCH J-3" xfId="6653"/>
    <cellStyle name="Comma 10 4 4" xfId="6654"/>
    <cellStyle name="Comma 10 4 4 2" xfId="45576"/>
    <cellStyle name="Comma 10 4 4 2 2" xfId="45577"/>
    <cellStyle name="Comma 10 4 4 2 2 2" xfId="45578"/>
    <cellStyle name="Comma 10 4 4 2 2 3" xfId="45579"/>
    <cellStyle name="Comma 10 4 4 2 3" xfId="45580"/>
    <cellStyle name="Comma 10 4 4 2 3 2" xfId="45581"/>
    <cellStyle name="Comma 10 4 4 2 3 3" xfId="45582"/>
    <cellStyle name="Comma 10 4 4 2 4" xfId="45583"/>
    <cellStyle name="Comma 10 4 4 2 4 2" xfId="45584"/>
    <cellStyle name="Comma 10 4 4 2 5" xfId="45585"/>
    <cellStyle name="Comma 10 4 4 2 6" xfId="45586"/>
    <cellStyle name="Comma 10 4 4 3" xfId="45587"/>
    <cellStyle name="Comma 10 4 4 3 2" xfId="45588"/>
    <cellStyle name="Comma 10 4 4 3 2 2" xfId="45589"/>
    <cellStyle name="Comma 10 4 4 3 2 3" xfId="45590"/>
    <cellStyle name="Comma 10 4 4 3 3" xfId="45591"/>
    <cellStyle name="Comma 10 4 4 3 3 2" xfId="45592"/>
    <cellStyle name="Comma 10 4 4 3 3 3" xfId="45593"/>
    <cellStyle name="Comma 10 4 4 3 4" xfId="45594"/>
    <cellStyle name="Comma 10 4 4 3 4 2" xfId="45595"/>
    <cellStyle name="Comma 10 4 4 3 5" xfId="45596"/>
    <cellStyle name="Comma 10 4 4 3 6" xfId="45597"/>
    <cellStyle name="Comma 10 4 4 4" xfId="45598"/>
    <cellStyle name="Comma 10 4 4 4 2" xfId="45599"/>
    <cellStyle name="Comma 10 4 4 4 2 2" xfId="45600"/>
    <cellStyle name="Comma 10 4 4 4 2 3" xfId="45601"/>
    <cellStyle name="Comma 10 4 4 4 3" xfId="45602"/>
    <cellStyle name="Comma 10 4 4 4 3 2" xfId="45603"/>
    <cellStyle name="Comma 10 4 4 4 4" xfId="45604"/>
    <cellStyle name="Comma 10 4 4 4 5" xfId="45605"/>
    <cellStyle name="Comma 10 4 4 5" xfId="45606"/>
    <cellStyle name="Comma 10 4 4 5 2" xfId="45607"/>
    <cellStyle name="Comma 10 4 4 5 3" xfId="45608"/>
    <cellStyle name="Comma 10 4 4 6" xfId="45609"/>
    <cellStyle name="Comma 10 4 4 6 2" xfId="45610"/>
    <cellStyle name="Comma 10 4 4 6 3" xfId="45611"/>
    <cellStyle name="Comma 10 4 4 7" xfId="45612"/>
    <cellStyle name="Comma 10 4 4 7 2" xfId="45613"/>
    <cellStyle name="Comma 10 4 4 8" xfId="45614"/>
    <cellStyle name="Comma 10 4 4 9" xfId="45615"/>
    <cellStyle name="Comma 10 4 5" xfId="45616"/>
    <cellStyle name="Comma 10 4 5 2" xfId="45617"/>
    <cellStyle name="Comma 10 4 5 2 2" xfId="45618"/>
    <cellStyle name="Comma 10 4 5 2 3" xfId="45619"/>
    <cellStyle name="Comma 10 4 5 3" xfId="45620"/>
    <cellStyle name="Comma 10 4 5 3 2" xfId="45621"/>
    <cellStyle name="Comma 10 4 5 3 3" xfId="45622"/>
    <cellStyle name="Comma 10 4 5 4" xfId="45623"/>
    <cellStyle name="Comma 10 4 5 4 2" xfId="45624"/>
    <cellStyle name="Comma 10 4 5 5" xfId="45625"/>
    <cellStyle name="Comma 10 4 5 6" xfId="45626"/>
    <cellStyle name="Comma 10 4 6" xfId="45627"/>
    <cellStyle name="Comma 10 4 6 2" xfId="45628"/>
    <cellStyle name="Comma 10 4 6 2 2" xfId="45629"/>
    <cellStyle name="Comma 10 4 6 2 3" xfId="45630"/>
    <cellStyle name="Comma 10 4 6 3" xfId="45631"/>
    <cellStyle name="Comma 10 4 6 3 2" xfId="45632"/>
    <cellStyle name="Comma 10 4 6 3 3" xfId="45633"/>
    <cellStyle name="Comma 10 4 6 4" xfId="45634"/>
    <cellStyle name="Comma 10 4 6 4 2" xfId="45635"/>
    <cellStyle name="Comma 10 4 6 5" xfId="45636"/>
    <cellStyle name="Comma 10 4 6 6" xfId="45637"/>
    <cellStyle name="Comma 10 4 7" xfId="45638"/>
    <cellStyle name="Comma 10 4 7 2" xfId="45639"/>
    <cellStyle name="Comma 10 4 7 2 2" xfId="45640"/>
    <cellStyle name="Comma 10 4 7 2 3" xfId="45641"/>
    <cellStyle name="Comma 10 4 7 3" xfId="45642"/>
    <cellStyle name="Comma 10 4 7 3 2" xfId="45643"/>
    <cellStyle name="Comma 10 4 7 4" xfId="45644"/>
    <cellStyle name="Comma 10 4 7 5" xfId="45645"/>
    <cellStyle name="Comma 10 4 8" xfId="45646"/>
    <cellStyle name="Comma 10 4 8 2" xfId="45647"/>
    <cellStyle name="Comma 10 4 8 3" xfId="45648"/>
    <cellStyle name="Comma 10 4 9" xfId="45649"/>
    <cellStyle name="Comma 10 4 9 2" xfId="45650"/>
    <cellStyle name="Comma 10 4 9 3" xfId="45651"/>
    <cellStyle name="Comma 10 4_SCH J-3" xfId="6655"/>
    <cellStyle name="Comma 10 5" xfId="6656"/>
    <cellStyle name="Comma 10 5 10" xfId="45652"/>
    <cellStyle name="Comma 10 5 2" xfId="6657"/>
    <cellStyle name="Comma 10 5 2 2" xfId="6658"/>
    <cellStyle name="Comma 10 5 2 2 2" xfId="45653"/>
    <cellStyle name="Comma 10 5 2 2 2 2" xfId="45654"/>
    <cellStyle name="Comma 10 5 2 2 2 3" xfId="45655"/>
    <cellStyle name="Comma 10 5 2 2 3" xfId="45656"/>
    <cellStyle name="Comma 10 5 2 2 3 2" xfId="45657"/>
    <cellStyle name="Comma 10 5 2 2 3 3" xfId="45658"/>
    <cellStyle name="Comma 10 5 2 2 4" xfId="45659"/>
    <cellStyle name="Comma 10 5 2 2 4 2" xfId="45660"/>
    <cellStyle name="Comma 10 5 2 2 5" xfId="45661"/>
    <cellStyle name="Comma 10 5 2 2 6" xfId="45662"/>
    <cellStyle name="Comma 10 5 2 3" xfId="6659"/>
    <cellStyle name="Comma 10 5 2 3 2" xfId="6660"/>
    <cellStyle name="Comma 10 5 2 3 2 2" xfId="45663"/>
    <cellStyle name="Comma 10 5 2 3 2 3" xfId="45664"/>
    <cellStyle name="Comma 10 5 2 3 3" xfId="45665"/>
    <cellStyle name="Comma 10 5 2 3 3 2" xfId="45666"/>
    <cellStyle name="Comma 10 5 2 3 3 3" xfId="45667"/>
    <cellStyle name="Comma 10 5 2 3 4" xfId="45668"/>
    <cellStyle name="Comma 10 5 2 3 4 2" xfId="45669"/>
    <cellStyle name="Comma 10 5 2 3 5" xfId="45670"/>
    <cellStyle name="Comma 10 5 2 3 6" xfId="45671"/>
    <cellStyle name="Comma 10 5 2 4" xfId="45672"/>
    <cellStyle name="Comma 10 5 2 4 2" xfId="45673"/>
    <cellStyle name="Comma 10 5 2 4 2 2" xfId="45674"/>
    <cellStyle name="Comma 10 5 2 4 2 3" xfId="45675"/>
    <cellStyle name="Comma 10 5 2 4 3" xfId="45676"/>
    <cellStyle name="Comma 10 5 2 4 3 2" xfId="45677"/>
    <cellStyle name="Comma 10 5 2 4 4" xfId="45678"/>
    <cellStyle name="Comma 10 5 2 4 5" xfId="45679"/>
    <cellStyle name="Comma 10 5 2 5" xfId="45680"/>
    <cellStyle name="Comma 10 5 2 5 2" xfId="45681"/>
    <cellStyle name="Comma 10 5 2 5 3" xfId="45682"/>
    <cellStyle name="Comma 10 5 2 6" xfId="45683"/>
    <cellStyle name="Comma 10 5 2 6 2" xfId="45684"/>
    <cellStyle name="Comma 10 5 2 6 3" xfId="45685"/>
    <cellStyle name="Comma 10 5 2 7" xfId="45686"/>
    <cellStyle name="Comma 10 5 2 7 2" xfId="45687"/>
    <cellStyle name="Comma 10 5 2 8" xfId="45688"/>
    <cellStyle name="Comma 10 5 2 9" xfId="45689"/>
    <cellStyle name="Comma 10 5 2_SCH J-3" xfId="6661"/>
    <cellStyle name="Comma 10 5 3" xfId="6662"/>
    <cellStyle name="Comma 10 5 3 2" xfId="45690"/>
    <cellStyle name="Comma 10 5 3 2 2" xfId="45691"/>
    <cellStyle name="Comma 10 5 3 2 3" xfId="45692"/>
    <cellStyle name="Comma 10 5 3 3" xfId="45693"/>
    <cellStyle name="Comma 10 5 3 3 2" xfId="45694"/>
    <cellStyle name="Comma 10 5 3 3 3" xfId="45695"/>
    <cellStyle name="Comma 10 5 3 4" xfId="45696"/>
    <cellStyle name="Comma 10 5 3 4 2" xfId="45697"/>
    <cellStyle name="Comma 10 5 3 5" xfId="45698"/>
    <cellStyle name="Comma 10 5 3 6" xfId="45699"/>
    <cellStyle name="Comma 10 5 4" xfId="45700"/>
    <cellStyle name="Comma 10 5 4 2" xfId="45701"/>
    <cellStyle name="Comma 10 5 4 2 2" xfId="45702"/>
    <cellStyle name="Comma 10 5 4 2 3" xfId="45703"/>
    <cellStyle name="Comma 10 5 4 3" xfId="45704"/>
    <cellStyle name="Comma 10 5 4 3 2" xfId="45705"/>
    <cellStyle name="Comma 10 5 4 3 3" xfId="45706"/>
    <cellStyle name="Comma 10 5 4 4" xfId="45707"/>
    <cellStyle name="Comma 10 5 4 4 2" xfId="45708"/>
    <cellStyle name="Comma 10 5 4 5" xfId="45709"/>
    <cellStyle name="Comma 10 5 4 6" xfId="45710"/>
    <cellStyle name="Comma 10 5 5" xfId="45711"/>
    <cellStyle name="Comma 10 5 5 2" xfId="45712"/>
    <cellStyle name="Comma 10 5 5 2 2" xfId="45713"/>
    <cellStyle name="Comma 10 5 5 2 3" xfId="45714"/>
    <cellStyle name="Comma 10 5 5 3" xfId="45715"/>
    <cellStyle name="Comma 10 5 5 3 2" xfId="45716"/>
    <cellStyle name="Comma 10 5 5 4" xfId="45717"/>
    <cellStyle name="Comma 10 5 5 5" xfId="45718"/>
    <cellStyle name="Comma 10 5 6" xfId="45719"/>
    <cellStyle name="Comma 10 5 6 2" xfId="45720"/>
    <cellStyle name="Comma 10 5 6 3" xfId="45721"/>
    <cellStyle name="Comma 10 5 7" xfId="45722"/>
    <cellStyle name="Comma 10 5 7 2" xfId="45723"/>
    <cellStyle name="Comma 10 5 7 3" xfId="45724"/>
    <cellStyle name="Comma 10 5 8" xfId="45725"/>
    <cellStyle name="Comma 10 5 8 2" xfId="45726"/>
    <cellStyle name="Comma 10 5 9" xfId="45727"/>
    <cellStyle name="Comma 10 5_SCH J-3" xfId="6663"/>
    <cellStyle name="Comma 10 6" xfId="6664"/>
    <cellStyle name="Comma 10 6 2" xfId="6665"/>
    <cellStyle name="Comma 10 6 2 2" xfId="45728"/>
    <cellStyle name="Comma 10 6 2 2 2" xfId="45729"/>
    <cellStyle name="Comma 10 6 2 2 3" xfId="45730"/>
    <cellStyle name="Comma 10 6 2 3" xfId="45731"/>
    <cellStyle name="Comma 10 6 2 3 2" xfId="45732"/>
    <cellStyle name="Comma 10 6 2 3 3" xfId="45733"/>
    <cellStyle name="Comma 10 6 2 4" xfId="45734"/>
    <cellStyle name="Comma 10 6 2 4 2" xfId="45735"/>
    <cellStyle name="Comma 10 6 2 5" xfId="45736"/>
    <cellStyle name="Comma 10 6 2 6" xfId="45737"/>
    <cellStyle name="Comma 10 6 3" xfId="6666"/>
    <cellStyle name="Comma 10 6 3 2" xfId="6667"/>
    <cellStyle name="Comma 10 6 3 2 2" xfId="45738"/>
    <cellStyle name="Comma 10 6 3 2 3" xfId="45739"/>
    <cellStyle name="Comma 10 6 3 3" xfId="45740"/>
    <cellStyle name="Comma 10 6 3 3 2" xfId="45741"/>
    <cellStyle name="Comma 10 6 3 3 3" xfId="45742"/>
    <cellStyle name="Comma 10 6 3 4" xfId="45743"/>
    <cellStyle name="Comma 10 6 3 4 2" xfId="45744"/>
    <cellStyle name="Comma 10 6 3 5" xfId="45745"/>
    <cellStyle name="Comma 10 6 3 6" xfId="45746"/>
    <cellStyle name="Comma 10 6 4" xfId="45747"/>
    <cellStyle name="Comma 10 6 4 2" xfId="45748"/>
    <cellStyle name="Comma 10 6 4 2 2" xfId="45749"/>
    <cellStyle name="Comma 10 6 4 2 3" xfId="45750"/>
    <cellStyle name="Comma 10 6 4 3" xfId="45751"/>
    <cellStyle name="Comma 10 6 4 3 2" xfId="45752"/>
    <cellStyle name="Comma 10 6 4 4" xfId="45753"/>
    <cellStyle name="Comma 10 6 4 5" xfId="45754"/>
    <cellStyle name="Comma 10 6 5" xfId="45755"/>
    <cellStyle name="Comma 10 6 5 2" xfId="45756"/>
    <cellStyle name="Comma 10 6 5 3" xfId="45757"/>
    <cellStyle name="Comma 10 6 6" xfId="45758"/>
    <cellStyle name="Comma 10 6 6 2" xfId="45759"/>
    <cellStyle name="Comma 10 6 6 3" xfId="45760"/>
    <cellStyle name="Comma 10 6 7" xfId="45761"/>
    <cellStyle name="Comma 10 6 7 2" xfId="45762"/>
    <cellStyle name="Comma 10 6 8" xfId="45763"/>
    <cellStyle name="Comma 10 6 9" xfId="45764"/>
    <cellStyle name="Comma 10 6_SCH J-3" xfId="6668"/>
    <cellStyle name="Comma 10 7" xfId="6669"/>
    <cellStyle name="Comma 10 7 2" xfId="45765"/>
    <cellStyle name="Comma 10 7 2 2" xfId="45766"/>
    <cellStyle name="Comma 10 7 2 2 2" xfId="45767"/>
    <cellStyle name="Comma 10 7 2 2 3" xfId="45768"/>
    <cellStyle name="Comma 10 7 2 3" xfId="45769"/>
    <cellStyle name="Comma 10 7 2 3 2" xfId="45770"/>
    <cellStyle name="Comma 10 7 2 3 3" xfId="45771"/>
    <cellStyle name="Comma 10 7 2 4" xfId="45772"/>
    <cellStyle name="Comma 10 7 2 4 2" xfId="45773"/>
    <cellStyle name="Comma 10 7 2 5" xfId="45774"/>
    <cellStyle name="Comma 10 7 2 6" xfId="45775"/>
    <cellStyle name="Comma 10 7 3" xfId="45776"/>
    <cellStyle name="Comma 10 7 3 2" xfId="45777"/>
    <cellStyle name="Comma 10 7 3 2 2" xfId="45778"/>
    <cellStyle name="Comma 10 7 3 2 3" xfId="45779"/>
    <cellStyle name="Comma 10 7 3 3" xfId="45780"/>
    <cellStyle name="Comma 10 7 3 3 2" xfId="45781"/>
    <cellStyle name="Comma 10 7 3 3 3" xfId="45782"/>
    <cellStyle name="Comma 10 7 3 4" xfId="45783"/>
    <cellStyle name="Comma 10 7 3 4 2" xfId="45784"/>
    <cellStyle name="Comma 10 7 3 5" xfId="45785"/>
    <cellStyle name="Comma 10 7 3 6" xfId="45786"/>
    <cellStyle name="Comma 10 7 4" xfId="45787"/>
    <cellStyle name="Comma 10 7 4 2" xfId="45788"/>
    <cellStyle name="Comma 10 7 4 2 2" xfId="45789"/>
    <cellStyle name="Comma 10 7 4 2 3" xfId="45790"/>
    <cellStyle name="Comma 10 7 4 3" xfId="45791"/>
    <cellStyle name="Comma 10 7 4 3 2" xfId="45792"/>
    <cellStyle name="Comma 10 7 4 4" xfId="45793"/>
    <cellStyle name="Comma 10 7 4 5" xfId="45794"/>
    <cellStyle name="Comma 10 7 5" xfId="45795"/>
    <cellStyle name="Comma 10 7 5 2" xfId="45796"/>
    <cellStyle name="Comma 10 7 5 3" xfId="45797"/>
    <cellStyle name="Comma 10 7 6" xfId="45798"/>
    <cellStyle name="Comma 10 7 6 2" xfId="45799"/>
    <cellStyle name="Comma 10 7 6 3" xfId="45800"/>
    <cellStyle name="Comma 10 7 7" xfId="45801"/>
    <cellStyle name="Comma 10 7 7 2" xfId="45802"/>
    <cellStyle name="Comma 10 7 8" xfId="45803"/>
    <cellStyle name="Comma 10 7 9" xfId="45804"/>
    <cellStyle name="Comma 10 8" xfId="6670"/>
    <cellStyle name="Comma 10 8 2" xfId="6671"/>
    <cellStyle name="Comma 10 8 2 2" xfId="45805"/>
    <cellStyle name="Comma 10 8 2 3" xfId="45806"/>
    <cellStyle name="Comma 10 8 3" xfId="45807"/>
    <cellStyle name="Comma 10 8 3 2" xfId="45808"/>
    <cellStyle name="Comma 10 8 3 3" xfId="45809"/>
    <cellStyle name="Comma 10 8 4" xfId="45810"/>
    <cellStyle name="Comma 10 8 4 2" xfId="45811"/>
    <cellStyle name="Comma 10 8 5" xfId="45812"/>
    <cellStyle name="Comma 10 8 6" xfId="45813"/>
    <cellStyle name="Comma 10 9" xfId="6672"/>
    <cellStyle name="Comma 10 9 2" xfId="45814"/>
    <cellStyle name="Comma 10 9 2 2" xfId="45815"/>
    <cellStyle name="Comma 10 9 2 3" xfId="45816"/>
    <cellStyle name="Comma 10 9 3" xfId="45817"/>
    <cellStyle name="Comma 10 9 3 2" xfId="45818"/>
    <cellStyle name="Comma 10 9 3 3" xfId="45819"/>
    <cellStyle name="Comma 10 9 4" xfId="45820"/>
    <cellStyle name="Comma 10 9 4 2" xfId="45821"/>
    <cellStyle name="Comma 10 9 5" xfId="45822"/>
    <cellStyle name="Comma 10 9 6" xfId="45823"/>
    <cellStyle name="Comma 10_SCH J-3" xfId="6673"/>
    <cellStyle name="Comma 100" xfId="6674"/>
    <cellStyle name="Comma 101" xfId="6675"/>
    <cellStyle name="Comma 102" xfId="6676"/>
    <cellStyle name="Comma 103" xfId="6677"/>
    <cellStyle name="Comma 104" xfId="6678"/>
    <cellStyle name="Comma 105" xfId="6679"/>
    <cellStyle name="Comma 106" xfId="6680"/>
    <cellStyle name="Comma 107" xfId="6681"/>
    <cellStyle name="Comma 108" xfId="6682"/>
    <cellStyle name="Comma 109" xfId="6683"/>
    <cellStyle name="Comma 11" xfId="6684"/>
    <cellStyle name="Comma 11 10" xfId="6685"/>
    <cellStyle name="Comma 11 10 2" xfId="45824"/>
    <cellStyle name="Comma 11 10 2 2" xfId="45825"/>
    <cellStyle name="Comma 11 10 2 3" xfId="45826"/>
    <cellStyle name="Comma 11 10 3" xfId="45827"/>
    <cellStyle name="Comma 11 10 3 2" xfId="45828"/>
    <cellStyle name="Comma 11 10 4" xfId="45829"/>
    <cellStyle name="Comma 11 10 5" xfId="45830"/>
    <cellStyle name="Comma 11 11" xfId="6686"/>
    <cellStyle name="Comma 11 11 2" xfId="6687"/>
    <cellStyle name="Comma 11 11 2 2" xfId="6688"/>
    <cellStyle name="Comma 11 11 2 3" xfId="6689"/>
    <cellStyle name="Comma 11 11 2 3 2" xfId="6690"/>
    <cellStyle name="Comma 11 11 3" xfId="45831"/>
    <cellStyle name="Comma 11 12" xfId="6691"/>
    <cellStyle name="Comma 11 12 2" xfId="45832"/>
    <cellStyle name="Comma 11 12 3" xfId="45833"/>
    <cellStyle name="Comma 11 13" xfId="6692"/>
    <cellStyle name="Comma 11 13 2" xfId="6693"/>
    <cellStyle name="Comma 11 13 2 2" xfId="6694"/>
    <cellStyle name="Comma 11 13 2 3" xfId="6695"/>
    <cellStyle name="Comma 11 13 2 3 2" xfId="6696"/>
    <cellStyle name="Comma 11 14" xfId="45834"/>
    <cellStyle name="Comma 11 15" xfId="45835"/>
    <cellStyle name="Comma 11 16" xfId="45836"/>
    <cellStyle name="Comma 11 2" xfId="6697"/>
    <cellStyle name="Comma 11 2 10" xfId="45837"/>
    <cellStyle name="Comma 11 2 10 2" xfId="45838"/>
    <cellStyle name="Comma 11 2 10 3" xfId="45839"/>
    <cellStyle name="Comma 11 2 11" xfId="45840"/>
    <cellStyle name="Comma 11 2 11 2" xfId="45841"/>
    <cellStyle name="Comma 11 2 11 3" xfId="45842"/>
    <cellStyle name="Comma 11 2 12" xfId="45843"/>
    <cellStyle name="Comma 11 2 12 2" xfId="45844"/>
    <cellStyle name="Comma 11 2 13" xfId="45845"/>
    <cellStyle name="Comma 11 2 14" xfId="45846"/>
    <cellStyle name="Comma 11 2 15" xfId="45847"/>
    <cellStyle name="Comma 11 2 2" xfId="6698"/>
    <cellStyle name="Comma 11 2 2 10" xfId="45848"/>
    <cellStyle name="Comma 11 2 2 10 2" xfId="45849"/>
    <cellStyle name="Comma 11 2 2 10 3" xfId="45850"/>
    <cellStyle name="Comma 11 2 2 11" xfId="45851"/>
    <cellStyle name="Comma 11 2 2 11 2" xfId="45852"/>
    <cellStyle name="Comma 11 2 2 12" xfId="45853"/>
    <cellStyle name="Comma 11 2 2 13" xfId="45854"/>
    <cellStyle name="Comma 11 2 2 14" xfId="45855"/>
    <cellStyle name="Comma 11 2 2 2" xfId="6699"/>
    <cellStyle name="Comma 11 2 2 2 10" xfId="45856"/>
    <cellStyle name="Comma 11 2 2 2 10 2" xfId="45857"/>
    <cellStyle name="Comma 11 2 2 2 11" xfId="45858"/>
    <cellStyle name="Comma 11 2 2 2 12" xfId="45859"/>
    <cellStyle name="Comma 11 2 2 2 13" xfId="45860"/>
    <cellStyle name="Comma 11 2 2 2 2" xfId="6700"/>
    <cellStyle name="Comma 11 2 2 2 2 10" xfId="45861"/>
    <cellStyle name="Comma 11 2 2 2 2 2" xfId="45862"/>
    <cellStyle name="Comma 11 2 2 2 2 2 2" xfId="45863"/>
    <cellStyle name="Comma 11 2 2 2 2 2 2 2" xfId="45864"/>
    <cellStyle name="Comma 11 2 2 2 2 2 2 2 2" xfId="45865"/>
    <cellStyle name="Comma 11 2 2 2 2 2 2 2 3" xfId="45866"/>
    <cellStyle name="Comma 11 2 2 2 2 2 2 3" xfId="45867"/>
    <cellStyle name="Comma 11 2 2 2 2 2 2 3 2" xfId="45868"/>
    <cellStyle name="Comma 11 2 2 2 2 2 2 3 3" xfId="45869"/>
    <cellStyle name="Comma 11 2 2 2 2 2 2 4" xfId="45870"/>
    <cellStyle name="Comma 11 2 2 2 2 2 2 4 2" xfId="45871"/>
    <cellStyle name="Comma 11 2 2 2 2 2 2 5" xfId="45872"/>
    <cellStyle name="Comma 11 2 2 2 2 2 2 6" xfId="45873"/>
    <cellStyle name="Comma 11 2 2 2 2 2 3" xfId="45874"/>
    <cellStyle name="Comma 11 2 2 2 2 2 3 2" xfId="45875"/>
    <cellStyle name="Comma 11 2 2 2 2 2 3 2 2" xfId="45876"/>
    <cellStyle name="Comma 11 2 2 2 2 2 3 2 3" xfId="45877"/>
    <cellStyle name="Comma 11 2 2 2 2 2 3 3" xfId="45878"/>
    <cellStyle name="Comma 11 2 2 2 2 2 3 3 2" xfId="45879"/>
    <cellStyle name="Comma 11 2 2 2 2 2 3 3 3" xfId="45880"/>
    <cellStyle name="Comma 11 2 2 2 2 2 3 4" xfId="45881"/>
    <cellStyle name="Comma 11 2 2 2 2 2 3 4 2" xfId="45882"/>
    <cellStyle name="Comma 11 2 2 2 2 2 3 5" xfId="45883"/>
    <cellStyle name="Comma 11 2 2 2 2 2 3 6" xfId="45884"/>
    <cellStyle name="Comma 11 2 2 2 2 2 4" xfId="45885"/>
    <cellStyle name="Comma 11 2 2 2 2 2 4 2" xfId="45886"/>
    <cellStyle name="Comma 11 2 2 2 2 2 4 2 2" xfId="45887"/>
    <cellStyle name="Comma 11 2 2 2 2 2 4 2 3" xfId="45888"/>
    <cellStyle name="Comma 11 2 2 2 2 2 4 3" xfId="45889"/>
    <cellStyle name="Comma 11 2 2 2 2 2 4 3 2" xfId="45890"/>
    <cellStyle name="Comma 11 2 2 2 2 2 4 4" xfId="45891"/>
    <cellStyle name="Comma 11 2 2 2 2 2 4 5" xfId="45892"/>
    <cellStyle name="Comma 11 2 2 2 2 2 5" xfId="45893"/>
    <cellStyle name="Comma 11 2 2 2 2 2 5 2" xfId="45894"/>
    <cellStyle name="Comma 11 2 2 2 2 2 5 3" xfId="45895"/>
    <cellStyle name="Comma 11 2 2 2 2 2 6" xfId="45896"/>
    <cellStyle name="Comma 11 2 2 2 2 2 6 2" xfId="45897"/>
    <cellStyle name="Comma 11 2 2 2 2 2 6 3" xfId="45898"/>
    <cellStyle name="Comma 11 2 2 2 2 2 7" xfId="45899"/>
    <cellStyle name="Comma 11 2 2 2 2 2 7 2" xfId="45900"/>
    <cellStyle name="Comma 11 2 2 2 2 2 8" xfId="45901"/>
    <cellStyle name="Comma 11 2 2 2 2 2 9" xfId="45902"/>
    <cellStyle name="Comma 11 2 2 2 2 3" xfId="45903"/>
    <cellStyle name="Comma 11 2 2 2 2 3 2" xfId="45904"/>
    <cellStyle name="Comma 11 2 2 2 2 3 2 2" xfId="45905"/>
    <cellStyle name="Comma 11 2 2 2 2 3 2 3" xfId="45906"/>
    <cellStyle name="Comma 11 2 2 2 2 3 3" xfId="45907"/>
    <cellStyle name="Comma 11 2 2 2 2 3 3 2" xfId="45908"/>
    <cellStyle name="Comma 11 2 2 2 2 3 3 3" xfId="45909"/>
    <cellStyle name="Comma 11 2 2 2 2 3 4" xfId="45910"/>
    <cellStyle name="Comma 11 2 2 2 2 3 4 2" xfId="45911"/>
    <cellStyle name="Comma 11 2 2 2 2 3 5" xfId="45912"/>
    <cellStyle name="Comma 11 2 2 2 2 3 6" xfId="45913"/>
    <cellStyle name="Comma 11 2 2 2 2 4" xfId="45914"/>
    <cellStyle name="Comma 11 2 2 2 2 4 2" xfId="45915"/>
    <cellStyle name="Comma 11 2 2 2 2 4 2 2" xfId="45916"/>
    <cellStyle name="Comma 11 2 2 2 2 4 2 3" xfId="45917"/>
    <cellStyle name="Comma 11 2 2 2 2 4 3" xfId="45918"/>
    <cellStyle name="Comma 11 2 2 2 2 4 3 2" xfId="45919"/>
    <cellStyle name="Comma 11 2 2 2 2 4 3 3" xfId="45920"/>
    <cellStyle name="Comma 11 2 2 2 2 4 4" xfId="45921"/>
    <cellStyle name="Comma 11 2 2 2 2 4 4 2" xfId="45922"/>
    <cellStyle name="Comma 11 2 2 2 2 4 5" xfId="45923"/>
    <cellStyle name="Comma 11 2 2 2 2 4 6" xfId="45924"/>
    <cellStyle name="Comma 11 2 2 2 2 5" xfId="45925"/>
    <cellStyle name="Comma 11 2 2 2 2 5 2" xfId="45926"/>
    <cellStyle name="Comma 11 2 2 2 2 5 2 2" xfId="45927"/>
    <cellStyle name="Comma 11 2 2 2 2 5 2 3" xfId="45928"/>
    <cellStyle name="Comma 11 2 2 2 2 5 3" xfId="45929"/>
    <cellStyle name="Comma 11 2 2 2 2 5 3 2" xfId="45930"/>
    <cellStyle name="Comma 11 2 2 2 2 5 4" xfId="45931"/>
    <cellStyle name="Comma 11 2 2 2 2 5 5" xfId="45932"/>
    <cellStyle name="Comma 11 2 2 2 2 6" xfId="45933"/>
    <cellStyle name="Comma 11 2 2 2 2 6 2" xfId="45934"/>
    <cellStyle name="Comma 11 2 2 2 2 6 3" xfId="45935"/>
    <cellStyle name="Comma 11 2 2 2 2 7" xfId="45936"/>
    <cellStyle name="Comma 11 2 2 2 2 7 2" xfId="45937"/>
    <cellStyle name="Comma 11 2 2 2 2 7 3" xfId="45938"/>
    <cellStyle name="Comma 11 2 2 2 2 8" xfId="45939"/>
    <cellStyle name="Comma 11 2 2 2 2 8 2" xfId="45940"/>
    <cellStyle name="Comma 11 2 2 2 2 9" xfId="45941"/>
    <cellStyle name="Comma 11 2 2 2 3" xfId="6701"/>
    <cellStyle name="Comma 11 2 2 2 3 2" xfId="45942"/>
    <cellStyle name="Comma 11 2 2 2 3 2 2" xfId="45943"/>
    <cellStyle name="Comma 11 2 2 2 3 2 2 2" xfId="45944"/>
    <cellStyle name="Comma 11 2 2 2 3 2 2 3" xfId="45945"/>
    <cellStyle name="Comma 11 2 2 2 3 2 3" xfId="45946"/>
    <cellStyle name="Comma 11 2 2 2 3 2 3 2" xfId="45947"/>
    <cellStyle name="Comma 11 2 2 2 3 2 3 3" xfId="45948"/>
    <cellStyle name="Comma 11 2 2 2 3 2 4" xfId="45949"/>
    <cellStyle name="Comma 11 2 2 2 3 2 4 2" xfId="45950"/>
    <cellStyle name="Comma 11 2 2 2 3 2 5" xfId="45951"/>
    <cellStyle name="Comma 11 2 2 2 3 2 6" xfId="45952"/>
    <cellStyle name="Comma 11 2 2 2 3 3" xfId="45953"/>
    <cellStyle name="Comma 11 2 2 2 3 3 2" xfId="45954"/>
    <cellStyle name="Comma 11 2 2 2 3 3 2 2" xfId="45955"/>
    <cellStyle name="Comma 11 2 2 2 3 3 2 3" xfId="45956"/>
    <cellStyle name="Comma 11 2 2 2 3 3 3" xfId="45957"/>
    <cellStyle name="Comma 11 2 2 2 3 3 3 2" xfId="45958"/>
    <cellStyle name="Comma 11 2 2 2 3 3 3 3" xfId="45959"/>
    <cellStyle name="Comma 11 2 2 2 3 3 4" xfId="45960"/>
    <cellStyle name="Comma 11 2 2 2 3 3 4 2" xfId="45961"/>
    <cellStyle name="Comma 11 2 2 2 3 3 5" xfId="45962"/>
    <cellStyle name="Comma 11 2 2 2 3 3 6" xfId="45963"/>
    <cellStyle name="Comma 11 2 2 2 3 4" xfId="45964"/>
    <cellStyle name="Comma 11 2 2 2 3 4 2" xfId="45965"/>
    <cellStyle name="Comma 11 2 2 2 3 4 2 2" xfId="45966"/>
    <cellStyle name="Comma 11 2 2 2 3 4 2 3" xfId="45967"/>
    <cellStyle name="Comma 11 2 2 2 3 4 3" xfId="45968"/>
    <cellStyle name="Comma 11 2 2 2 3 4 3 2" xfId="45969"/>
    <cellStyle name="Comma 11 2 2 2 3 4 4" xfId="45970"/>
    <cellStyle name="Comma 11 2 2 2 3 4 5" xfId="45971"/>
    <cellStyle name="Comma 11 2 2 2 3 5" xfId="45972"/>
    <cellStyle name="Comma 11 2 2 2 3 5 2" xfId="45973"/>
    <cellStyle name="Comma 11 2 2 2 3 5 3" xfId="45974"/>
    <cellStyle name="Comma 11 2 2 2 3 6" xfId="45975"/>
    <cellStyle name="Comma 11 2 2 2 3 6 2" xfId="45976"/>
    <cellStyle name="Comma 11 2 2 2 3 6 3" xfId="45977"/>
    <cellStyle name="Comma 11 2 2 2 3 7" xfId="45978"/>
    <cellStyle name="Comma 11 2 2 2 3 7 2" xfId="45979"/>
    <cellStyle name="Comma 11 2 2 2 3 8" xfId="45980"/>
    <cellStyle name="Comma 11 2 2 2 3 9" xfId="45981"/>
    <cellStyle name="Comma 11 2 2 2 4" xfId="45982"/>
    <cellStyle name="Comma 11 2 2 2 4 2" xfId="45983"/>
    <cellStyle name="Comma 11 2 2 2 4 2 2" xfId="45984"/>
    <cellStyle name="Comma 11 2 2 2 4 2 2 2" xfId="45985"/>
    <cellStyle name="Comma 11 2 2 2 4 2 2 3" xfId="45986"/>
    <cellStyle name="Comma 11 2 2 2 4 2 3" xfId="45987"/>
    <cellStyle name="Comma 11 2 2 2 4 2 3 2" xfId="45988"/>
    <cellStyle name="Comma 11 2 2 2 4 2 3 3" xfId="45989"/>
    <cellStyle name="Comma 11 2 2 2 4 2 4" xfId="45990"/>
    <cellStyle name="Comma 11 2 2 2 4 2 4 2" xfId="45991"/>
    <cellStyle name="Comma 11 2 2 2 4 2 5" xfId="45992"/>
    <cellStyle name="Comma 11 2 2 2 4 2 6" xfId="45993"/>
    <cellStyle name="Comma 11 2 2 2 4 3" xfId="45994"/>
    <cellStyle name="Comma 11 2 2 2 4 3 2" xfId="45995"/>
    <cellStyle name="Comma 11 2 2 2 4 3 2 2" xfId="45996"/>
    <cellStyle name="Comma 11 2 2 2 4 3 2 3" xfId="45997"/>
    <cellStyle name="Comma 11 2 2 2 4 3 3" xfId="45998"/>
    <cellStyle name="Comma 11 2 2 2 4 3 3 2" xfId="45999"/>
    <cellStyle name="Comma 11 2 2 2 4 3 3 3" xfId="46000"/>
    <cellStyle name="Comma 11 2 2 2 4 3 4" xfId="46001"/>
    <cellStyle name="Comma 11 2 2 2 4 3 4 2" xfId="46002"/>
    <cellStyle name="Comma 11 2 2 2 4 3 5" xfId="46003"/>
    <cellStyle name="Comma 11 2 2 2 4 3 6" xfId="46004"/>
    <cellStyle name="Comma 11 2 2 2 4 4" xfId="46005"/>
    <cellStyle name="Comma 11 2 2 2 4 4 2" xfId="46006"/>
    <cellStyle name="Comma 11 2 2 2 4 4 2 2" xfId="46007"/>
    <cellStyle name="Comma 11 2 2 2 4 4 2 3" xfId="46008"/>
    <cellStyle name="Comma 11 2 2 2 4 4 3" xfId="46009"/>
    <cellStyle name="Comma 11 2 2 2 4 4 3 2" xfId="46010"/>
    <cellStyle name="Comma 11 2 2 2 4 4 4" xfId="46011"/>
    <cellStyle name="Comma 11 2 2 2 4 4 5" xfId="46012"/>
    <cellStyle name="Comma 11 2 2 2 4 5" xfId="46013"/>
    <cellStyle name="Comma 11 2 2 2 4 5 2" xfId="46014"/>
    <cellStyle name="Comma 11 2 2 2 4 5 3" xfId="46015"/>
    <cellStyle name="Comma 11 2 2 2 4 6" xfId="46016"/>
    <cellStyle name="Comma 11 2 2 2 4 6 2" xfId="46017"/>
    <cellStyle name="Comma 11 2 2 2 4 6 3" xfId="46018"/>
    <cellStyle name="Comma 11 2 2 2 4 7" xfId="46019"/>
    <cellStyle name="Comma 11 2 2 2 4 7 2" xfId="46020"/>
    <cellStyle name="Comma 11 2 2 2 4 8" xfId="46021"/>
    <cellStyle name="Comma 11 2 2 2 4 9" xfId="46022"/>
    <cellStyle name="Comma 11 2 2 2 5" xfId="46023"/>
    <cellStyle name="Comma 11 2 2 2 5 2" xfId="46024"/>
    <cellStyle name="Comma 11 2 2 2 5 2 2" xfId="46025"/>
    <cellStyle name="Comma 11 2 2 2 5 2 3" xfId="46026"/>
    <cellStyle name="Comma 11 2 2 2 5 3" xfId="46027"/>
    <cellStyle name="Comma 11 2 2 2 5 3 2" xfId="46028"/>
    <cellStyle name="Comma 11 2 2 2 5 3 3" xfId="46029"/>
    <cellStyle name="Comma 11 2 2 2 5 4" xfId="46030"/>
    <cellStyle name="Comma 11 2 2 2 5 4 2" xfId="46031"/>
    <cellStyle name="Comma 11 2 2 2 5 5" xfId="46032"/>
    <cellStyle name="Comma 11 2 2 2 5 6" xfId="46033"/>
    <cellStyle name="Comma 11 2 2 2 6" xfId="46034"/>
    <cellStyle name="Comma 11 2 2 2 6 2" xfId="46035"/>
    <cellStyle name="Comma 11 2 2 2 6 2 2" xfId="46036"/>
    <cellStyle name="Comma 11 2 2 2 6 2 3" xfId="46037"/>
    <cellStyle name="Comma 11 2 2 2 6 3" xfId="46038"/>
    <cellStyle name="Comma 11 2 2 2 6 3 2" xfId="46039"/>
    <cellStyle name="Comma 11 2 2 2 6 3 3" xfId="46040"/>
    <cellStyle name="Comma 11 2 2 2 6 4" xfId="46041"/>
    <cellStyle name="Comma 11 2 2 2 6 4 2" xfId="46042"/>
    <cellStyle name="Comma 11 2 2 2 6 5" xfId="46043"/>
    <cellStyle name="Comma 11 2 2 2 6 6" xfId="46044"/>
    <cellStyle name="Comma 11 2 2 2 7" xfId="46045"/>
    <cellStyle name="Comma 11 2 2 2 7 2" xfId="46046"/>
    <cellStyle name="Comma 11 2 2 2 7 2 2" xfId="46047"/>
    <cellStyle name="Comma 11 2 2 2 7 2 3" xfId="46048"/>
    <cellStyle name="Comma 11 2 2 2 7 3" xfId="46049"/>
    <cellStyle name="Comma 11 2 2 2 7 3 2" xfId="46050"/>
    <cellStyle name="Comma 11 2 2 2 7 4" xfId="46051"/>
    <cellStyle name="Comma 11 2 2 2 7 5" xfId="46052"/>
    <cellStyle name="Comma 11 2 2 2 8" xfId="46053"/>
    <cellStyle name="Comma 11 2 2 2 8 2" xfId="46054"/>
    <cellStyle name="Comma 11 2 2 2 8 3" xfId="46055"/>
    <cellStyle name="Comma 11 2 2 2 9" xfId="46056"/>
    <cellStyle name="Comma 11 2 2 2 9 2" xfId="46057"/>
    <cellStyle name="Comma 11 2 2 2 9 3" xfId="46058"/>
    <cellStyle name="Comma 11 2 2 2_SCH J-3" xfId="6702"/>
    <cellStyle name="Comma 11 2 2 3" xfId="6703"/>
    <cellStyle name="Comma 11 2 2 3 10" xfId="46059"/>
    <cellStyle name="Comma 11 2 2 3 11" xfId="46060"/>
    <cellStyle name="Comma 11 2 2 3 2" xfId="6704"/>
    <cellStyle name="Comma 11 2 2 3 2 2" xfId="46061"/>
    <cellStyle name="Comma 11 2 2 3 2 2 2" xfId="46062"/>
    <cellStyle name="Comma 11 2 2 3 2 2 2 2" xfId="46063"/>
    <cellStyle name="Comma 11 2 2 3 2 2 2 3" xfId="46064"/>
    <cellStyle name="Comma 11 2 2 3 2 2 3" xfId="46065"/>
    <cellStyle name="Comma 11 2 2 3 2 2 3 2" xfId="46066"/>
    <cellStyle name="Comma 11 2 2 3 2 2 3 3" xfId="46067"/>
    <cellStyle name="Comma 11 2 2 3 2 2 4" xfId="46068"/>
    <cellStyle name="Comma 11 2 2 3 2 2 4 2" xfId="46069"/>
    <cellStyle name="Comma 11 2 2 3 2 2 5" xfId="46070"/>
    <cellStyle name="Comma 11 2 2 3 2 2 6" xfId="46071"/>
    <cellStyle name="Comma 11 2 2 3 2 3" xfId="46072"/>
    <cellStyle name="Comma 11 2 2 3 2 3 2" xfId="46073"/>
    <cellStyle name="Comma 11 2 2 3 2 3 2 2" xfId="46074"/>
    <cellStyle name="Comma 11 2 2 3 2 3 2 3" xfId="46075"/>
    <cellStyle name="Comma 11 2 2 3 2 3 3" xfId="46076"/>
    <cellStyle name="Comma 11 2 2 3 2 3 3 2" xfId="46077"/>
    <cellStyle name="Comma 11 2 2 3 2 3 3 3" xfId="46078"/>
    <cellStyle name="Comma 11 2 2 3 2 3 4" xfId="46079"/>
    <cellStyle name="Comma 11 2 2 3 2 3 4 2" xfId="46080"/>
    <cellStyle name="Comma 11 2 2 3 2 3 5" xfId="46081"/>
    <cellStyle name="Comma 11 2 2 3 2 3 6" xfId="46082"/>
    <cellStyle name="Comma 11 2 2 3 2 4" xfId="46083"/>
    <cellStyle name="Comma 11 2 2 3 2 4 2" xfId="46084"/>
    <cellStyle name="Comma 11 2 2 3 2 4 2 2" xfId="46085"/>
    <cellStyle name="Comma 11 2 2 3 2 4 2 3" xfId="46086"/>
    <cellStyle name="Comma 11 2 2 3 2 4 3" xfId="46087"/>
    <cellStyle name="Comma 11 2 2 3 2 4 3 2" xfId="46088"/>
    <cellStyle name="Comma 11 2 2 3 2 4 4" xfId="46089"/>
    <cellStyle name="Comma 11 2 2 3 2 4 5" xfId="46090"/>
    <cellStyle name="Comma 11 2 2 3 2 5" xfId="46091"/>
    <cellStyle name="Comma 11 2 2 3 2 5 2" xfId="46092"/>
    <cellStyle name="Comma 11 2 2 3 2 5 3" xfId="46093"/>
    <cellStyle name="Comma 11 2 2 3 2 6" xfId="46094"/>
    <cellStyle name="Comma 11 2 2 3 2 6 2" xfId="46095"/>
    <cellStyle name="Comma 11 2 2 3 2 6 3" xfId="46096"/>
    <cellStyle name="Comma 11 2 2 3 2 7" xfId="46097"/>
    <cellStyle name="Comma 11 2 2 3 2 7 2" xfId="46098"/>
    <cellStyle name="Comma 11 2 2 3 2 8" xfId="46099"/>
    <cellStyle name="Comma 11 2 2 3 2 9" xfId="46100"/>
    <cellStyle name="Comma 11 2 2 3 3" xfId="46101"/>
    <cellStyle name="Comma 11 2 2 3 3 2" xfId="46102"/>
    <cellStyle name="Comma 11 2 2 3 3 2 2" xfId="46103"/>
    <cellStyle name="Comma 11 2 2 3 3 2 3" xfId="46104"/>
    <cellStyle name="Comma 11 2 2 3 3 3" xfId="46105"/>
    <cellStyle name="Comma 11 2 2 3 3 3 2" xfId="46106"/>
    <cellStyle name="Comma 11 2 2 3 3 3 3" xfId="46107"/>
    <cellStyle name="Comma 11 2 2 3 3 4" xfId="46108"/>
    <cellStyle name="Comma 11 2 2 3 3 4 2" xfId="46109"/>
    <cellStyle name="Comma 11 2 2 3 3 5" xfId="46110"/>
    <cellStyle name="Comma 11 2 2 3 3 6" xfId="46111"/>
    <cellStyle name="Comma 11 2 2 3 4" xfId="46112"/>
    <cellStyle name="Comma 11 2 2 3 4 2" xfId="46113"/>
    <cellStyle name="Comma 11 2 2 3 4 2 2" xfId="46114"/>
    <cellStyle name="Comma 11 2 2 3 4 2 3" xfId="46115"/>
    <cellStyle name="Comma 11 2 2 3 4 3" xfId="46116"/>
    <cellStyle name="Comma 11 2 2 3 4 3 2" xfId="46117"/>
    <cellStyle name="Comma 11 2 2 3 4 3 3" xfId="46118"/>
    <cellStyle name="Comma 11 2 2 3 4 4" xfId="46119"/>
    <cellStyle name="Comma 11 2 2 3 4 4 2" xfId="46120"/>
    <cellStyle name="Comma 11 2 2 3 4 5" xfId="46121"/>
    <cellStyle name="Comma 11 2 2 3 4 6" xfId="46122"/>
    <cellStyle name="Comma 11 2 2 3 5" xfId="46123"/>
    <cellStyle name="Comma 11 2 2 3 5 2" xfId="46124"/>
    <cellStyle name="Comma 11 2 2 3 5 2 2" xfId="46125"/>
    <cellStyle name="Comma 11 2 2 3 5 2 3" xfId="46126"/>
    <cellStyle name="Comma 11 2 2 3 5 3" xfId="46127"/>
    <cellStyle name="Comma 11 2 2 3 5 3 2" xfId="46128"/>
    <cellStyle name="Comma 11 2 2 3 5 4" xfId="46129"/>
    <cellStyle name="Comma 11 2 2 3 5 5" xfId="46130"/>
    <cellStyle name="Comma 11 2 2 3 6" xfId="46131"/>
    <cellStyle name="Comma 11 2 2 3 6 2" xfId="46132"/>
    <cellStyle name="Comma 11 2 2 3 6 3" xfId="46133"/>
    <cellStyle name="Comma 11 2 2 3 7" xfId="46134"/>
    <cellStyle name="Comma 11 2 2 3 7 2" xfId="46135"/>
    <cellStyle name="Comma 11 2 2 3 7 3" xfId="46136"/>
    <cellStyle name="Comma 11 2 2 3 8" xfId="46137"/>
    <cellStyle name="Comma 11 2 2 3 8 2" xfId="46138"/>
    <cellStyle name="Comma 11 2 2 3 9" xfId="46139"/>
    <cellStyle name="Comma 11 2 2 3_SCH J-3" xfId="6705"/>
    <cellStyle name="Comma 11 2 2 4" xfId="6706"/>
    <cellStyle name="Comma 11 2 2 4 2" xfId="46140"/>
    <cellStyle name="Comma 11 2 2 4 2 2" xfId="46141"/>
    <cellStyle name="Comma 11 2 2 4 2 2 2" xfId="46142"/>
    <cellStyle name="Comma 11 2 2 4 2 2 3" xfId="46143"/>
    <cellStyle name="Comma 11 2 2 4 2 3" xfId="46144"/>
    <cellStyle name="Comma 11 2 2 4 2 3 2" xfId="46145"/>
    <cellStyle name="Comma 11 2 2 4 2 3 3" xfId="46146"/>
    <cellStyle name="Comma 11 2 2 4 2 4" xfId="46147"/>
    <cellStyle name="Comma 11 2 2 4 2 4 2" xfId="46148"/>
    <cellStyle name="Comma 11 2 2 4 2 5" xfId="46149"/>
    <cellStyle name="Comma 11 2 2 4 2 6" xfId="46150"/>
    <cellStyle name="Comma 11 2 2 4 3" xfId="46151"/>
    <cellStyle name="Comma 11 2 2 4 3 2" xfId="46152"/>
    <cellStyle name="Comma 11 2 2 4 3 2 2" xfId="46153"/>
    <cellStyle name="Comma 11 2 2 4 3 2 3" xfId="46154"/>
    <cellStyle name="Comma 11 2 2 4 3 3" xfId="46155"/>
    <cellStyle name="Comma 11 2 2 4 3 3 2" xfId="46156"/>
    <cellStyle name="Comma 11 2 2 4 3 3 3" xfId="46157"/>
    <cellStyle name="Comma 11 2 2 4 3 4" xfId="46158"/>
    <cellStyle name="Comma 11 2 2 4 3 4 2" xfId="46159"/>
    <cellStyle name="Comma 11 2 2 4 3 5" xfId="46160"/>
    <cellStyle name="Comma 11 2 2 4 3 6" xfId="46161"/>
    <cellStyle name="Comma 11 2 2 4 4" xfId="46162"/>
    <cellStyle name="Comma 11 2 2 4 4 2" xfId="46163"/>
    <cellStyle name="Comma 11 2 2 4 4 2 2" xfId="46164"/>
    <cellStyle name="Comma 11 2 2 4 4 2 3" xfId="46165"/>
    <cellStyle name="Comma 11 2 2 4 4 3" xfId="46166"/>
    <cellStyle name="Comma 11 2 2 4 4 3 2" xfId="46167"/>
    <cellStyle name="Comma 11 2 2 4 4 4" xfId="46168"/>
    <cellStyle name="Comma 11 2 2 4 4 5" xfId="46169"/>
    <cellStyle name="Comma 11 2 2 4 5" xfId="46170"/>
    <cellStyle name="Comma 11 2 2 4 5 2" xfId="46171"/>
    <cellStyle name="Comma 11 2 2 4 5 3" xfId="46172"/>
    <cellStyle name="Comma 11 2 2 4 6" xfId="46173"/>
    <cellStyle name="Comma 11 2 2 4 6 2" xfId="46174"/>
    <cellStyle name="Comma 11 2 2 4 6 3" xfId="46175"/>
    <cellStyle name="Comma 11 2 2 4 7" xfId="46176"/>
    <cellStyle name="Comma 11 2 2 4 7 2" xfId="46177"/>
    <cellStyle name="Comma 11 2 2 4 8" xfId="46178"/>
    <cellStyle name="Comma 11 2 2 4 9" xfId="46179"/>
    <cellStyle name="Comma 11 2 2 5" xfId="6707"/>
    <cellStyle name="Comma 11 2 2 5 2" xfId="46180"/>
    <cellStyle name="Comma 11 2 2 5 2 2" xfId="46181"/>
    <cellStyle name="Comma 11 2 2 5 2 2 2" xfId="46182"/>
    <cellStyle name="Comma 11 2 2 5 2 2 3" xfId="46183"/>
    <cellStyle name="Comma 11 2 2 5 2 3" xfId="46184"/>
    <cellStyle name="Comma 11 2 2 5 2 3 2" xfId="46185"/>
    <cellStyle name="Comma 11 2 2 5 2 3 3" xfId="46186"/>
    <cellStyle name="Comma 11 2 2 5 2 4" xfId="46187"/>
    <cellStyle name="Comma 11 2 2 5 2 4 2" xfId="46188"/>
    <cellStyle name="Comma 11 2 2 5 2 5" xfId="46189"/>
    <cellStyle name="Comma 11 2 2 5 2 6" xfId="46190"/>
    <cellStyle name="Comma 11 2 2 5 3" xfId="46191"/>
    <cellStyle name="Comma 11 2 2 5 3 2" xfId="46192"/>
    <cellStyle name="Comma 11 2 2 5 3 2 2" xfId="46193"/>
    <cellStyle name="Comma 11 2 2 5 3 2 3" xfId="46194"/>
    <cellStyle name="Comma 11 2 2 5 3 3" xfId="46195"/>
    <cellStyle name="Comma 11 2 2 5 3 3 2" xfId="46196"/>
    <cellStyle name="Comma 11 2 2 5 3 3 3" xfId="46197"/>
    <cellStyle name="Comma 11 2 2 5 3 4" xfId="46198"/>
    <cellStyle name="Comma 11 2 2 5 3 4 2" xfId="46199"/>
    <cellStyle name="Comma 11 2 2 5 3 5" xfId="46200"/>
    <cellStyle name="Comma 11 2 2 5 3 6" xfId="46201"/>
    <cellStyle name="Comma 11 2 2 5 4" xfId="46202"/>
    <cellStyle name="Comma 11 2 2 5 4 2" xfId="46203"/>
    <cellStyle name="Comma 11 2 2 5 4 2 2" xfId="46204"/>
    <cellStyle name="Comma 11 2 2 5 4 2 3" xfId="46205"/>
    <cellStyle name="Comma 11 2 2 5 4 3" xfId="46206"/>
    <cellStyle name="Comma 11 2 2 5 4 3 2" xfId="46207"/>
    <cellStyle name="Comma 11 2 2 5 4 4" xfId="46208"/>
    <cellStyle name="Comma 11 2 2 5 4 5" xfId="46209"/>
    <cellStyle name="Comma 11 2 2 5 5" xfId="46210"/>
    <cellStyle name="Comma 11 2 2 5 5 2" xfId="46211"/>
    <cellStyle name="Comma 11 2 2 5 5 3" xfId="46212"/>
    <cellStyle name="Comma 11 2 2 5 6" xfId="46213"/>
    <cellStyle name="Comma 11 2 2 5 6 2" xfId="46214"/>
    <cellStyle name="Comma 11 2 2 5 6 3" xfId="46215"/>
    <cellStyle name="Comma 11 2 2 5 7" xfId="46216"/>
    <cellStyle name="Comma 11 2 2 5 7 2" xfId="46217"/>
    <cellStyle name="Comma 11 2 2 5 8" xfId="46218"/>
    <cellStyle name="Comma 11 2 2 5 9" xfId="46219"/>
    <cellStyle name="Comma 11 2 2 6" xfId="46220"/>
    <cellStyle name="Comma 11 2 2 6 2" xfId="46221"/>
    <cellStyle name="Comma 11 2 2 6 2 2" xfId="46222"/>
    <cellStyle name="Comma 11 2 2 6 2 3" xfId="46223"/>
    <cellStyle name="Comma 11 2 2 6 3" xfId="46224"/>
    <cellStyle name="Comma 11 2 2 6 3 2" xfId="46225"/>
    <cellStyle name="Comma 11 2 2 6 3 3" xfId="46226"/>
    <cellStyle name="Comma 11 2 2 6 4" xfId="46227"/>
    <cellStyle name="Comma 11 2 2 6 4 2" xfId="46228"/>
    <cellStyle name="Comma 11 2 2 6 5" xfId="46229"/>
    <cellStyle name="Comma 11 2 2 6 6" xfId="46230"/>
    <cellStyle name="Comma 11 2 2 7" xfId="46231"/>
    <cellStyle name="Comma 11 2 2 7 2" xfId="46232"/>
    <cellStyle name="Comma 11 2 2 7 2 2" xfId="46233"/>
    <cellStyle name="Comma 11 2 2 7 2 3" xfId="46234"/>
    <cellStyle name="Comma 11 2 2 7 3" xfId="46235"/>
    <cellStyle name="Comma 11 2 2 7 3 2" xfId="46236"/>
    <cellStyle name="Comma 11 2 2 7 3 3" xfId="46237"/>
    <cellStyle name="Comma 11 2 2 7 4" xfId="46238"/>
    <cellStyle name="Comma 11 2 2 7 4 2" xfId="46239"/>
    <cellStyle name="Comma 11 2 2 7 5" xfId="46240"/>
    <cellStyle name="Comma 11 2 2 7 6" xfId="46241"/>
    <cellStyle name="Comma 11 2 2 8" xfId="46242"/>
    <cellStyle name="Comma 11 2 2 8 2" xfId="46243"/>
    <cellStyle name="Comma 11 2 2 8 2 2" xfId="46244"/>
    <cellStyle name="Comma 11 2 2 8 2 3" xfId="46245"/>
    <cellStyle name="Comma 11 2 2 8 3" xfId="46246"/>
    <cellStyle name="Comma 11 2 2 8 3 2" xfId="46247"/>
    <cellStyle name="Comma 11 2 2 8 4" xfId="46248"/>
    <cellStyle name="Comma 11 2 2 8 5" xfId="46249"/>
    <cellStyle name="Comma 11 2 2 9" xfId="46250"/>
    <cellStyle name="Comma 11 2 2 9 2" xfId="46251"/>
    <cellStyle name="Comma 11 2 2 9 3" xfId="46252"/>
    <cellStyle name="Comma 11 2 2_SCH J-3" xfId="6708"/>
    <cellStyle name="Comma 11 2 3" xfId="6709"/>
    <cellStyle name="Comma 11 2 3 10" xfId="46253"/>
    <cellStyle name="Comma 11 2 3 10 2" xfId="46254"/>
    <cellStyle name="Comma 11 2 3 11" xfId="46255"/>
    <cellStyle name="Comma 11 2 3 12" xfId="46256"/>
    <cellStyle name="Comma 11 2 3 13" xfId="46257"/>
    <cellStyle name="Comma 11 2 3 2" xfId="6710"/>
    <cellStyle name="Comma 11 2 3 2 10" xfId="46258"/>
    <cellStyle name="Comma 11 2 3 2 2" xfId="46259"/>
    <cellStyle name="Comma 11 2 3 2 2 2" xfId="46260"/>
    <cellStyle name="Comma 11 2 3 2 2 2 2" xfId="46261"/>
    <cellStyle name="Comma 11 2 3 2 2 2 2 2" xfId="46262"/>
    <cellStyle name="Comma 11 2 3 2 2 2 2 3" xfId="46263"/>
    <cellStyle name="Comma 11 2 3 2 2 2 3" xfId="46264"/>
    <cellStyle name="Comma 11 2 3 2 2 2 3 2" xfId="46265"/>
    <cellStyle name="Comma 11 2 3 2 2 2 3 3" xfId="46266"/>
    <cellStyle name="Comma 11 2 3 2 2 2 4" xfId="46267"/>
    <cellStyle name="Comma 11 2 3 2 2 2 4 2" xfId="46268"/>
    <cellStyle name="Comma 11 2 3 2 2 2 5" xfId="46269"/>
    <cellStyle name="Comma 11 2 3 2 2 2 6" xfId="46270"/>
    <cellStyle name="Comma 11 2 3 2 2 3" xfId="46271"/>
    <cellStyle name="Comma 11 2 3 2 2 3 2" xfId="46272"/>
    <cellStyle name="Comma 11 2 3 2 2 3 2 2" xfId="46273"/>
    <cellStyle name="Comma 11 2 3 2 2 3 2 3" xfId="46274"/>
    <cellStyle name="Comma 11 2 3 2 2 3 3" xfId="46275"/>
    <cellStyle name="Comma 11 2 3 2 2 3 3 2" xfId="46276"/>
    <cellStyle name="Comma 11 2 3 2 2 3 3 3" xfId="46277"/>
    <cellStyle name="Comma 11 2 3 2 2 3 4" xfId="46278"/>
    <cellStyle name="Comma 11 2 3 2 2 3 4 2" xfId="46279"/>
    <cellStyle name="Comma 11 2 3 2 2 3 5" xfId="46280"/>
    <cellStyle name="Comma 11 2 3 2 2 3 6" xfId="46281"/>
    <cellStyle name="Comma 11 2 3 2 2 4" xfId="46282"/>
    <cellStyle name="Comma 11 2 3 2 2 4 2" xfId="46283"/>
    <cellStyle name="Comma 11 2 3 2 2 4 2 2" xfId="46284"/>
    <cellStyle name="Comma 11 2 3 2 2 4 2 3" xfId="46285"/>
    <cellStyle name="Comma 11 2 3 2 2 4 3" xfId="46286"/>
    <cellStyle name="Comma 11 2 3 2 2 4 3 2" xfId="46287"/>
    <cellStyle name="Comma 11 2 3 2 2 4 4" xfId="46288"/>
    <cellStyle name="Comma 11 2 3 2 2 4 5" xfId="46289"/>
    <cellStyle name="Comma 11 2 3 2 2 5" xfId="46290"/>
    <cellStyle name="Comma 11 2 3 2 2 5 2" xfId="46291"/>
    <cellStyle name="Comma 11 2 3 2 2 5 3" xfId="46292"/>
    <cellStyle name="Comma 11 2 3 2 2 6" xfId="46293"/>
    <cellStyle name="Comma 11 2 3 2 2 6 2" xfId="46294"/>
    <cellStyle name="Comma 11 2 3 2 2 6 3" xfId="46295"/>
    <cellStyle name="Comma 11 2 3 2 2 7" xfId="46296"/>
    <cellStyle name="Comma 11 2 3 2 2 7 2" xfId="46297"/>
    <cellStyle name="Comma 11 2 3 2 2 8" xfId="46298"/>
    <cellStyle name="Comma 11 2 3 2 2 9" xfId="46299"/>
    <cellStyle name="Comma 11 2 3 2 3" xfId="46300"/>
    <cellStyle name="Comma 11 2 3 2 3 2" xfId="46301"/>
    <cellStyle name="Comma 11 2 3 2 3 2 2" xfId="46302"/>
    <cellStyle name="Comma 11 2 3 2 3 2 3" xfId="46303"/>
    <cellStyle name="Comma 11 2 3 2 3 3" xfId="46304"/>
    <cellStyle name="Comma 11 2 3 2 3 3 2" xfId="46305"/>
    <cellStyle name="Comma 11 2 3 2 3 3 3" xfId="46306"/>
    <cellStyle name="Comma 11 2 3 2 3 4" xfId="46307"/>
    <cellStyle name="Comma 11 2 3 2 3 4 2" xfId="46308"/>
    <cellStyle name="Comma 11 2 3 2 3 5" xfId="46309"/>
    <cellStyle name="Comma 11 2 3 2 3 6" xfId="46310"/>
    <cellStyle name="Comma 11 2 3 2 4" xfId="46311"/>
    <cellStyle name="Comma 11 2 3 2 4 2" xfId="46312"/>
    <cellStyle name="Comma 11 2 3 2 4 2 2" xfId="46313"/>
    <cellStyle name="Comma 11 2 3 2 4 2 3" xfId="46314"/>
    <cellStyle name="Comma 11 2 3 2 4 3" xfId="46315"/>
    <cellStyle name="Comma 11 2 3 2 4 3 2" xfId="46316"/>
    <cellStyle name="Comma 11 2 3 2 4 3 3" xfId="46317"/>
    <cellStyle name="Comma 11 2 3 2 4 4" xfId="46318"/>
    <cellStyle name="Comma 11 2 3 2 4 4 2" xfId="46319"/>
    <cellStyle name="Comma 11 2 3 2 4 5" xfId="46320"/>
    <cellStyle name="Comma 11 2 3 2 4 6" xfId="46321"/>
    <cellStyle name="Comma 11 2 3 2 5" xfId="46322"/>
    <cellStyle name="Comma 11 2 3 2 5 2" xfId="46323"/>
    <cellStyle name="Comma 11 2 3 2 5 2 2" xfId="46324"/>
    <cellStyle name="Comma 11 2 3 2 5 2 3" xfId="46325"/>
    <cellStyle name="Comma 11 2 3 2 5 3" xfId="46326"/>
    <cellStyle name="Comma 11 2 3 2 5 3 2" xfId="46327"/>
    <cellStyle name="Comma 11 2 3 2 5 4" xfId="46328"/>
    <cellStyle name="Comma 11 2 3 2 5 5" xfId="46329"/>
    <cellStyle name="Comma 11 2 3 2 6" xfId="46330"/>
    <cellStyle name="Comma 11 2 3 2 6 2" xfId="46331"/>
    <cellStyle name="Comma 11 2 3 2 6 3" xfId="46332"/>
    <cellStyle name="Comma 11 2 3 2 7" xfId="46333"/>
    <cellStyle name="Comma 11 2 3 2 7 2" xfId="46334"/>
    <cellStyle name="Comma 11 2 3 2 7 3" xfId="46335"/>
    <cellStyle name="Comma 11 2 3 2 8" xfId="46336"/>
    <cellStyle name="Comma 11 2 3 2 8 2" xfId="46337"/>
    <cellStyle name="Comma 11 2 3 2 9" xfId="46338"/>
    <cellStyle name="Comma 11 2 3 3" xfId="6711"/>
    <cellStyle name="Comma 11 2 3 3 2" xfId="46339"/>
    <cellStyle name="Comma 11 2 3 3 2 2" xfId="46340"/>
    <cellStyle name="Comma 11 2 3 3 2 2 2" xfId="46341"/>
    <cellStyle name="Comma 11 2 3 3 2 2 3" xfId="46342"/>
    <cellStyle name="Comma 11 2 3 3 2 3" xfId="46343"/>
    <cellStyle name="Comma 11 2 3 3 2 3 2" xfId="46344"/>
    <cellStyle name="Comma 11 2 3 3 2 3 3" xfId="46345"/>
    <cellStyle name="Comma 11 2 3 3 2 4" xfId="46346"/>
    <cellStyle name="Comma 11 2 3 3 2 4 2" xfId="46347"/>
    <cellStyle name="Comma 11 2 3 3 2 5" xfId="46348"/>
    <cellStyle name="Comma 11 2 3 3 2 6" xfId="46349"/>
    <cellStyle name="Comma 11 2 3 3 3" xfId="46350"/>
    <cellStyle name="Comma 11 2 3 3 3 2" xfId="46351"/>
    <cellStyle name="Comma 11 2 3 3 3 2 2" xfId="46352"/>
    <cellStyle name="Comma 11 2 3 3 3 2 3" xfId="46353"/>
    <cellStyle name="Comma 11 2 3 3 3 3" xfId="46354"/>
    <cellStyle name="Comma 11 2 3 3 3 3 2" xfId="46355"/>
    <cellStyle name="Comma 11 2 3 3 3 3 3" xfId="46356"/>
    <cellStyle name="Comma 11 2 3 3 3 4" xfId="46357"/>
    <cellStyle name="Comma 11 2 3 3 3 4 2" xfId="46358"/>
    <cellStyle name="Comma 11 2 3 3 3 5" xfId="46359"/>
    <cellStyle name="Comma 11 2 3 3 3 6" xfId="46360"/>
    <cellStyle name="Comma 11 2 3 3 4" xfId="46361"/>
    <cellStyle name="Comma 11 2 3 3 4 2" xfId="46362"/>
    <cellStyle name="Comma 11 2 3 3 4 2 2" xfId="46363"/>
    <cellStyle name="Comma 11 2 3 3 4 2 3" xfId="46364"/>
    <cellStyle name="Comma 11 2 3 3 4 3" xfId="46365"/>
    <cellStyle name="Comma 11 2 3 3 4 3 2" xfId="46366"/>
    <cellStyle name="Comma 11 2 3 3 4 4" xfId="46367"/>
    <cellStyle name="Comma 11 2 3 3 4 5" xfId="46368"/>
    <cellStyle name="Comma 11 2 3 3 5" xfId="46369"/>
    <cellStyle name="Comma 11 2 3 3 5 2" xfId="46370"/>
    <cellStyle name="Comma 11 2 3 3 5 3" xfId="46371"/>
    <cellStyle name="Comma 11 2 3 3 6" xfId="46372"/>
    <cellStyle name="Comma 11 2 3 3 6 2" xfId="46373"/>
    <cellStyle name="Comma 11 2 3 3 6 3" xfId="46374"/>
    <cellStyle name="Comma 11 2 3 3 7" xfId="46375"/>
    <cellStyle name="Comma 11 2 3 3 7 2" xfId="46376"/>
    <cellStyle name="Comma 11 2 3 3 8" xfId="46377"/>
    <cellStyle name="Comma 11 2 3 3 9" xfId="46378"/>
    <cellStyle name="Comma 11 2 3 4" xfId="46379"/>
    <cellStyle name="Comma 11 2 3 4 2" xfId="46380"/>
    <cellStyle name="Comma 11 2 3 4 2 2" xfId="46381"/>
    <cellStyle name="Comma 11 2 3 4 2 2 2" xfId="46382"/>
    <cellStyle name="Comma 11 2 3 4 2 2 3" xfId="46383"/>
    <cellStyle name="Comma 11 2 3 4 2 3" xfId="46384"/>
    <cellStyle name="Comma 11 2 3 4 2 3 2" xfId="46385"/>
    <cellStyle name="Comma 11 2 3 4 2 3 3" xfId="46386"/>
    <cellStyle name="Comma 11 2 3 4 2 4" xfId="46387"/>
    <cellStyle name="Comma 11 2 3 4 2 4 2" xfId="46388"/>
    <cellStyle name="Comma 11 2 3 4 2 5" xfId="46389"/>
    <cellStyle name="Comma 11 2 3 4 2 6" xfId="46390"/>
    <cellStyle name="Comma 11 2 3 4 3" xfId="46391"/>
    <cellStyle name="Comma 11 2 3 4 3 2" xfId="46392"/>
    <cellStyle name="Comma 11 2 3 4 3 2 2" xfId="46393"/>
    <cellStyle name="Comma 11 2 3 4 3 2 3" xfId="46394"/>
    <cellStyle name="Comma 11 2 3 4 3 3" xfId="46395"/>
    <cellStyle name="Comma 11 2 3 4 3 3 2" xfId="46396"/>
    <cellStyle name="Comma 11 2 3 4 3 3 3" xfId="46397"/>
    <cellStyle name="Comma 11 2 3 4 3 4" xfId="46398"/>
    <cellStyle name="Comma 11 2 3 4 3 4 2" xfId="46399"/>
    <cellStyle name="Comma 11 2 3 4 3 5" xfId="46400"/>
    <cellStyle name="Comma 11 2 3 4 3 6" xfId="46401"/>
    <cellStyle name="Comma 11 2 3 4 4" xfId="46402"/>
    <cellStyle name="Comma 11 2 3 4 4 2" xfId="46403"/>
    <cellStyle name="Comma 11 2 3 4 4 2 2" xfId="46404"/>
    <cellStyle name="Comma 11 2 3 4 4 2 3" xfId="46405"/>
    <cellStyle name="Comma 11 2 3 4 4 3" xfId="46406"/>
    <cellStyle name="Comma 11 2 3 4 4 3 2" xfId="46407"/>
    <cellStyle name="Comma 11 2 3 4 4 4" xfId="46408"/>
    <cellStyle name="Comma 11 2 3 4 4 5" xfId="46409"/>
    <cellStyle name="Comma 11 2 3 4 5" xfId="46410"/>
    <cellStyle name="Comma 11 2 3 4 5 2" xfId="46411"/>
    <cellStyle name="Comma 11 2 3 4 5 3" xfId="46412"/>
    <cellStyle name="Comma 11 2 3 4 6" xfId="46413"/>
    <cellStyle name="Comma 11 2 3 4 6 2" xfId="46414"/>
    <cellStyle name="Comma 11 2 3 4 6 3" xfId="46415"/>
    <cellStyle name="Comma 11 2 3 4 7" xfId="46416"/>
    <cellStyle name="Comma 11 2 3 4 7 2" xfId="46417"/>
    <cellStyle name="Comma 11 2 3 4 8" xfId="46418"/>
    <cellStyle name="Comma 11 2 3 4 9" xfId="46419"/>
    <cellStyle name="Comma 11 2 3 5" xfId="46420"/>
    <cellStyle name="Comma 11 2 3 5 2" xfId="46421"/>
    <cellStyle name="Comma 11 2 3 5 2 2" xfId="46422"/>
    <cellStyle name="Comma 11 2 3 5 2 3" xfId="46423"/>
    <cellStyle name="Comma 11 2 3 5 3" xfId="46424"/>
    <cellStyle name="Comma 11 2 3 5 3 2" xfId="46425"/>
    <cellStyle name="Comma 11 2 3 5 3 3" xfId="46426"/>
    <cellStyle name="Comma 11 2 3 5 4" xfId="46427"/>
    <cellStyle name="Comma 11 2 3 5 4 2" xfId="46428"/>
    <cellStyle name="Comma 11 2 3 5 5" xfId="46429"/>
    <cellStyle name="Comma 11 2 3 5 6" xfId="46430"/>
    <cellStyle name="Comma 11 2 3 6" xfId="46431"/>
    <cellStyle name="Comma 11 2 3 6 2" xfId="46432"/>
    <cellStyle name="Comma 11 2 3 6 2 2" xfId="46433"/>
    <cellStyle name="Comma 11 2 3 6 2 3" xfId="46434"/>
    <cellStyle name="Comma 11 2 3 6 3" xfId="46435"/>
    <cellStyle name="Comma 11 2 3 6 3 2" xfId="46436"/>
    <cellStyle name="Comma 11 2 3 6 3 3" xfId="46437"/>
    <cellStyle name="Comma 11 2 3 6 4" xfId="46438"/>
    <cellStyle name="Comma 11 2 3 6 4 2" xfId="46439"/>
    <cellStyle name="Comma 11 2 3 6 5" xfId="46440"/>
    <cellStyle name="Comma 11 2 3 6 6" xfId="46441"/>
    <cellStyle name="Comma 11 2 3 7" xfId="46442"/>
    <cellStyle name="Comma 11 2 3 7 2" xfId="46443"/>
    <cellStyle name="Comma 11 2 3 7 2 2" xfId="46444"/>
    <cellStyle name="Comma 11 2 3 7 2 3" xfId="46445"/>
    <cellStyle name="Comma 11 2 3 7 3" xfId="46446"/>
    <cellStyle name="Comma 11 2 3 7 3 2" xfId="46447"/>
    <cellStyle name="Comma 11 2 3 7 4" xfId="46448"/>
    <cellStyle name="Comma 11 2 3 7 5" xfId="46449"/>
    <cellStyle name="Comma 11 2 3 8" xfId="46450"/>
    <cellStyle name="Comma 11 2 3 8 2" xfId="46451"/>
    <cellStyle name="Comma 11 2 3 8 3" xfId="46452"/>
    <cellStyle name="Comma 11 2 3 9" xfId="46453"/>
    <cellStyle name="Comma 11 2 3 9 2" xfId="46454"/>
    <cellStyle name="Comma 11 2 3 9 3" xfId="46455"/>
    <cellStyle name="Comma 11 2 3_SCH J-3" xfId="6712"/>
    <cellStyle name="Comma 11 2 4" xfId="6713"/>
    <cellStyle name="Comma 11 2 4 10" xfId="46456"/>
    <cellStyle name="Comma 11 2 4 11" xfId="46457"/>
    <cellStyle name="Comma 11 2 4 2" xfId="6714"/>
    <cellStyle name="Comma 11 2 4 2 2" xfId="46458"/>
    <cellStyle name="Comma 11 2 4 2 2 2" xfId="46459"/>
    <cellStyle name="Comma 11 2 4 2 2 2 2" xfId="46460"/>
    <cellStyle name="Comma 11 2 4 2 2 2 3" xfId="46461"/>
    <cellStyle name="Comma 11 2 4 2 2 3" xfId="46462"/>
    <cellStyle name="Comma 11 2 4 2 2 3 2" xfId="46463"/>
    <cellStyle name="Comma 11 2 4 2 2 3 3" xfId="46464"/>
    <cellStyle name="Comma 11 2 4 2 2 4" xfId="46465"/>
    <cellStyle name="Comma 11 2 4 2 2 4 2" xfId="46466"/>
    <cellStyle name="Comma 11 2 4 2 2 5" xfId="46467"/>
    <cellStyle name="Comma 11 2 4 2 2 6" xfId="46468"/>
    <cellStyle name="Comma 11 2 4 2 3" xfId="46469"/>
    <cellStyle name="Comma 11 2 4 2 3 2" xfId="46470"/>
    <cellStyle name="Comma 11 2 4 2 3 2 2" xfId="46471"/>
    <cellStyle name="Comma 11 2 4 2 3 2 3" xfId="46472"/>
    <cellStyle name="Comma 11 2 4 2 3 3" xfId="46473"/>
    <cellStyle name="Comma 11 2 4 2 3 3 2" xfId="46474"/>
    <cellStyle name="Comma 11 2 4 2 3 3 3" xfId="46475"/>
    <cellStyle name="Comma 11 2 4 2 3 4" xfId="46476"/>
    <cellStyle name="Comma 11 2 4 2 3 4 2" xfId="46477"/>
    <cellStyle name="Comma 11 2 4 2 3 5" xfId="46478"/>
    <cellStyle name="Comma 11 2 4 2 3 6" xfId="46479"/>
    <cellStyle name="Comma 11 2 4 2 4" xfId="46480"/>
    <cellStyle name="Comma 11 2 4 2 4 2" xfId="46481"/>
    <cellStyle name="Comma 11 2 4 2 4 2 2" xfId="46482"/>
    <cellStyle name="Comma 11 2 4 2 4 2 3" xfId="46483"/>
    <cellStyle name="Comma 11 2 4 2 4 3" xfId="46484"/>
    <cellStyle name="Comma 11 2 4 2 4 3 2" xfId="46485"/>
    <cellStyle name="Comma 11 2 4 2 4 4" xfId="46486"/>
    <cellStyle name="Comma 11 2 4 2 4 5" xfId="46487"/>
    <cellStyle name="Comma 11 2 4 2 5" xfId="46488"/>
    <cellStyle name="Comma 11 2 4 2 5 2" xfId="46489"/>
    <cellStyle name="Comma 11 2 4 2 5 3" xfId="46490"/>
    <cellStyle name="Comma 11 2 4 2 6" xfId="46491"/>
    <cellStyle name="Comma 11 2 4 2 6 2" xfId="46492"/>
    <cellStyle name="Comma 11 2 4 2 6 3" xfId="46493"/>
    <cellStyle name="Comma 11 2 4 2 7" xfId="46494"/>
    <cellStyle name="Comma 11 2 4 2 7 2" xfId="46495"/>
    <cellStyle name="Comma 11 2 4 2 8" xfId="46496"/>
    <cellStyle name="Comma 11 2 4 2 9" xfId="46497"/>
    <cellStyle name="Comma 11 2 4 3" xfId="46498"/>
    <cellStyle name="Comma 11 2 4 3 2" xfId="46499"/>
    <cellStyle name="Comma 11 2 4 3 2 2" xfId="46500"/>
    <cellStyle name="Comma 11 2 4 3 2 3" xfId="46501"/>
    <cellStyle name="Comma 11 2 4 3 3" xfId="46502"/>
    <cellStyle name="Comma 11 2 4 3 3 2" xfId="46503"/>
    <cellStyle name="Comma 11 2 4 3 3 3" xfId="46504"/>
    <cellStyle name="Comma 11 2 4 3 4" xfId="46505"/>
    <cellStyle name="Comma 11 2 4 3 4 2" xfId="46506"/>
    <cellStyle name="Comma 11 2 4 3 5" xfId="46507"/>
    <cellStyle name="Comma 11 2 4 3 6" xfId="46508"/>
    <cellStyle name="Comma 11 2 4 4" xfId="46509"/>
    <cellStyle name="Comma 11 2 4 4 2" xfId="46510"/>
    <cellStyle name="Comma 11 2 4 4 2 2" xfId="46511"/>
    <cellStyle name="Comma 11 2 4 4 2 3" xfId="46512"/>
    <cellStyle name="Comma 11 2 4 4 3" xfId="46513"/>
    <cellStyle name="Comma 11 2 4 4 3 2" xfId="46514"/>
    <cellStyle name="Comma 11 2 4 4 3 3" xfId="46515"/>
    <cellStyle name="Comma 11 2 4 4 4" xfId="46516"/>
    <cellStyle name="Comma 11 2 4 4 4 2" xfId="46517"/>
    <cellStyle name="Comma 11 2 4 4 5" xfId="46518"/>
    <cellStyle name="Comma 11 2 4 4 6" xfId="46519"/>
    <cellStyle name="Comma 11 2 4 5" xfId="46520"/>
    <cellStyle name="Comma 11 2 4 5 2" xfId="46521"/>
    <cellStyle name="Comma 11 2 4 5 2 2" xfId="46522"/>
    <cellStyle name="Comma 11 2 4 5 2 3" xfId="46523"/>
    <cellStyle name="Comma 11 2 4 5 3" xfId="46524"/>
    <cellStyle name="Comma 11 2 4 5 3 2" xfId="46525"/>
    <cellStyle name="Comma 11 2 4 5 4" xfId="46526"/>
    <cellStyle name="Comma 11 2 4 5 5" xfId="46527"/>
    <cellStyle name="Comma 11 2 4 6" xfId="46528"/>
    <cellStyle name="Comma 11 2 4 6 2" xfId="46529"/>
    <cellStyle name="Comma 11 2 4 6 3" xfId="46530"/>
    <cellStyle name="Comma 11 2 4 7" xfId="46531"/>
    <cellStyle name="Comma 11 2 4 7 2" xfId="46532"/>
    <cellStyle name="Comma 11 2 4 7 3" xfId="46533"/>
    <cellStyle name="Comma 11 2 4 8" xfId="46534"/>
    <cellStyle name="Comma 11 2 4 8 2" xfId="46535"/>
    <cellStyle name="Comma 11 2 4 9" xfId="46536"/>
    <cellStyle name="Comma 11 2 4_SCH J-3" xfId="6715"/>
    <cellStyle name="Comma 11 2 5" xfId="6716"/>
    <cellStyle name="Comma 11 2 5 2" xfId="46537"/>
    <cellStyle name="Comma 11 2 5 2 2" xfId="46538"/>
    <cellStyle name="Comma 11 2 5 2 2 2" xfId="46539"/>
    <cellStyle name="Comma 11 2 5 2 2 3" xfId="46540"/>
    <cellStyle name="Comma 11 2 5 2 3" xfId="46541"/>
    <cellStyle name="Comma 11 2 5 2 3 2" xfId="46542"/>
    <cellStyle name="Comma 11 2 5 2 3 3" xfId="46543"/>
    <cellStyle name="Comma 11 2 5 2 4" xfId="46544"/>
    <cellStyle name="Comma 11 2 5 2 4 2" xfId="46545"/>
    <cellStyle name="Comma 11 2 5 2 5" xfId="46546"/>
    <cellStyle name="Comma 11 2 5 2 6" xfId="46547"/>
    <cellStyle name="Comma 11 2 5 3" xfId="46548"/>
    <cellStyle name="Comma 11 2 5 3 2" xfId="46549"/>
    <cellStyle name="Comma 11 2 5 3 2 2" xfId="46550"/>
    <cellStyle name="Comma 11 2 5 3 2 3" xfId="46551"/>
    <cellStyle name="Comma 11 2 5 3 3" xfId="46552"/>
    <cellStyle name="Comma 11 2 5 3 3 2" xfId="46553"/>
    <cellStyle name="Comma 11 2 5 3 3 3" xfId="46554"/>
    <cellStyle name="Comma 11 2 5 3 4" xfId="46555"/>
    <cellStyle name="Comma 11 2 5 3 4 2" xfId="46556"/>
    <cellStyle name="Comma 11 2 5 3 5" xfId="46557"/>
    <cellStyle name="Comma 11 2 5 3 6" xfId="46558"/>
    <cellStyle name="Comma 11 2 5 4" xfId="46559"/>
    <cellStyle name="Comma 11 2 5 4 2" xfId="46560"/>
    <cellStyle name="Comma 11 2 5 4 2 2" xfId="46561"/>
    <cellStyle name="Comma 11 2 5 4 2 3" xfId="46562"/>
    <cellStyle name="Comma 11 2 5 4 3" xfId="46563"/>
    <cellStyle name="Comma 11 2 5 4 3 2" xfId="46564"/>
    <cellStyle name="Comma 11 2 5 4 4" xfId="46565"/>
    <cellStyle name="Comma 11 2 5 4 5" xfId="46566"/>
    <cellStyle name="Comma 11 2 5 5" xfId="46567"/>
    <cellStyle name="Comma 11 2 5 5 2" xfId="46568"/>
    <cellStyle name="Comma 11 2 5 5 3" xfId="46569"/>
    <cellStyle name="Comma 11 2 5 6" xfId="46570"/>
    <cellStyle name="Comma 11 2 5 6 2" xfId="46571"/>
    <cellStyle name="Comma 11 2 5 6 3" xfId="46572"/>
    <cellStyle name="Comma 11 2 5 7" xfId="46573"/>
    <cellStyle name="Comma 11 2 5 7 2" xfId="46574"/>
    <cellStyle name="Comma 11 2 5 8" xfId="46575"/>
    <cellStyle name="Comma 11 2 5 9" xfId="46576"/>
    <cellStyle name="Comma 11 2 6" xfId="6717"/>
    <cellStyle name="Comma 11 2 6 2" xfId="46577"/>
    <cellStyle name="Comma 11 2 6 2 2" xfId="46578"/>
    <cellStyle name="Comma 11 2 6 2 2 2" xfId="46579"/>
    <cellStyle name="Comma 11 2 6 2 2 3" xfId="46580"/>
    <cellStyle name="Comma 11 2 6 2 3" xfId="46581"/>
    <cellStyle name="Comma 11 2 6 2 3 2" xfId="46582"/>
    <cellStyle name="Comma 11 2 6 2 3 3" xfId="46583"/>
    <cellStyle name="Comma 11 2 6 2 4" xfId="46584"/>
    <cellStyle name="Comma 11 2 6 2 4 2" xfId="46585"/>
    <cellStyle name="Comma 11 2 6 2 5" xfId="46586"/>
    <cellStyle name="Comma 11 2 6 2 6" xfId="46587"/>
    <cellStyle name="Comma 11 2 6 3" xfId="46588"/>
    <cellStyle name="Comma 11 2 6 3 2" xfId="46589"/>
    <cellStyle name="Comma 11 2 6 3 2 2" xfId="46590"/>
    <cellStyle name="Comma 11 2 6 3 2 3" xfId="46591"/>
    <cellStyle name="Comma 11 2 6 3 3" xfId="46592"/>
    <cellStyle name="Comma 11 2 6 3 3 2" xfId="46593"/>
    <cellStyle name="Comma 11 2 6 3 3 3" xfId="46594"/>
    <cellStyle name="Comma 11 2 6 3 4" xfId="46595"/>
    <cellStyle name="Comma 11 2 6 3 4 2" xfId="46596"/>
    <cellStyle name="Comma 11 2 6 3 5" xfId="46597"/>
    <cellStyle name="Comma 11 2 6 3 6" xfId="46598"/>
    <cellStyle name="Comma 11 2 6 4" xfId="46599"/>
    <cellStyle name="Comma 11 2 6 4 2" xfId="46600"/>
    <cellStyle name="Comma 11 2 6 4 2 2" xfId="46601"/>
    <cellStyle name="Comma 11 2 6 4 2 3" xfId="46602"/>
    <cellStyle name="Comma 11 2 6 4 3" xfId="46603"/>
    <cellStyle name="Comma 11 2 6 4 3 2" xfId="46604"/>
    <cellStyle name="Comma 11 2 6 4 4" xfId="46605"/>
    <cellStyle name="Comma 11 2 6 4 5" xfId="46606"/>
    <cellStyle name="Comma 11 2 6 5" xfId="46607"/>
    <cellStyle name="Comma 11 2 6 5 2" xfId="46608"/>
    <cellStyle name="Comma 11 2 6 5 3" xfId="46609"/>
    <cellStyle name="Comma 11 2 6 6" xfId="46610"/>
    <cellStyle name="Comma 11 2 6 6 2" xfId="46611"/>
    <cellStyle name="Comma 11 2 6 6 3" xfId="46612"/>
    <cellStyle name="Comma 11 2 6 7" xfId="46613"/>
    <cellStyle name="Comma 11 2 6 7 2" xfId="46614"/>
    <cellStyle name="Comma 11 2 6 8" xfId="46615"/>
    <cellStyle name="Comma 11 2 6 9" xfId="46616"/>
    <cellStyle name="Comma 11 2 7" xfId="46617"/>
    <cellStyle name="Comma 11 2 7 2" xfId="46618"/>
    <cellStyle name="Comma 11 2 7 2 2" xfId="46619"/>
    <cellStyle name="Comma 11 2 7 2 3" xfId="46620"/>
    <cellStyle name="Comma 11 2 7 3" xfId="46621"/>
    <cellStyle name="Comma 11 2 7 3 2" xfId="46622"/>
    <cellStyle name="Comma 11 2 7 3 3" xfId="46623"/>
    <cellStyle name="Comma 11 2 7 4" xfId="46624"/>
    <cellStyle name="Comma 11 2 7 4 2" xfId="46625"/>
    <cellStyle name="Comma 11 2 7 5" xfId="46626"/>
    <cellStyle name="Comma 11 2 7 6" xfId="46627"/>
    <cellStyle name="Comma 11 2 8" xfId="46628"/>
    <cellStyle name="Comma 11 2 8 2" xfId="46629"/>
    <cellStyle name="Comma 11 2 8 2 2" xfId="46630"/>
    <cellStyle name="Comma 11 2 8 2 3" xfId="46631"/>
    <cellStyle name="Comma 11 2 8 3" xfId="46632"/>
    <cellStyle name="Comma 11 2 8 3 2" xfId="46633"/>
    <cellStyle name="Comma 11 2 8 3 3" xfId="46634"/>
    <cellStyle name="Comma 11 2 8 4" xfId="46635"/>
    <cellStyle name="Comma 11 2 8 4 2" xfId="46636"/>
    <cellStyle name="Comma 11 2 8 5" xfId="46637"/>
    <cellStyle name="Comma 11 2 8 6" xfId="46638"/>
    <cellStyle name="Comma 11 2 9" xfId="46639"/>
    <cellStyle name="Comma 11 2 9 2" xfId="46640"/>
    <cellStyle name="Comma 11 2 9 2 2" xfId="46641"/>
    <cellStyle name="Comma 11 2 9 2 3" xfId="46642"/>
    <cellStyle name="Comma 11 2 9 3" xfId="46643"/>
    <cellStyle name="Comma 11 2 9 3 2" xfId="46644"/>
    <cellStyle name="Comma 11 2 9 4" xfId="46645"/>
    <cellStyle name="Comma 11 2 9 5" xfId="46646"/>
    <cellStyle name="Comma 11 2_SCH J-3" xfId="6718"/>
    <cellStyle name="Comma 11 3" xfId="6719"/>
    <cellStyle name="Comma 11 3 10" xfId="46647"/>
    <cellStyle name="Comma 11 3 10 2" xfId="46648"/>
    <cellStyle name="Comma 11 3 10 3" xfId="46649"/>
    <cellStyle name="Comma 11 3 11" xfId="46650"/>
    <cellStyle name="Comma 11 3 11 2" xfId="46651"/>
    <cellStyle name="Comma 11 3 12" xfId="46652"/>
    <cellStyle name="Comma 11 3 13" xfId="46653"/>
    <cellStyle name="Comma 11 3 14" xfId="46654"/>
    <cellStyle name="Comma 11 3 2" xfId="6720"/>
    <cellStyle name="Comma 11 3 2 10" xfId="46655"/>
    <cellStyle name="Comma 11 3 2 10 2" xfId="46656"/>
    <cellStyle name="Comma 11 3 2 11" xfId="46657"/>
    <cellStyle name="Comma 11 3 2 12" xfId="46658"/>
    <cellStyle name="Comma 11 3 2 13" xfId="46659"/>
    <cellStyle name="Comma 11 3 2 2" xfId="6721"/>
    <cellStyle name="Comma 11 3 2 2 10" xfId="46660"/>
    <cellStyle name="Comma 11 3 2 2 11" xfId="46661"/>
    <cellStyle name="Comma 11 3 2 2 2" xfId="6722"/>
    <cellStyle name="Comma 11 3 2 2 2 2" xfId="46662"/>
    <cellStyle name="Comma 11 3 2 2 2 2 2" xfId="46663"/>
    <cellStyle name="Comma 11 3 2 2 2 2 2 2" xfId="46664"/>
    <cellStyle name="Comma 11 3 2 2 2 2 2 3" xfId="46665"/>
    <cellStyle name="Comma 11 3 2 2 2 2 3" xfId="46666"/>
    <cellStyle name="Comma 11 3 2 2 2 2 3 2" xfId="46667"/>
    <cellStyle name="Comma 11 3 2 2 2 2 3 3" xfId="46668"/>
    <cellStyle name="Comma 11 3 2 2 2 2 4" xfId="46669"/>
    <cellStyle name="Comma 11 3 2 2 2 2 4 2" xfId="46670"/>
    <cellStyle name="Comma 11 3 2 2 2 2 5" xfId="46671"/>
    <cellStyle name="Comma 11 3 2 2 2 2 6" xfId="46672"/>
    <cellStyle name="Comma 11 3 2 2 2 3" xfId="46673"/>
    <cellStyle name="Comma 11 3 2 2 2 3 2" xfId="46674"/>
    <cellStyle name="Comma 11 3 2 2 2 3 2 2" xfId="46675"/>
    <cellStyle name="Comma 11 3 2 2 2 3 2 3" xfId="46676"/>
    <cellStyle name="Comma 11 3 2 2 2 3 3" xfId="46677"/>
    <cellStyle name="Comma 11 3 2 2 2 3 3 2" xfId="46678"/>
    <cellStyle name="Comma 11 3 2 2 2 3 3 3" xfId="46679"/>
    <cellStyle name="Comma 11 3 2 2 2 3 4" xfId="46680"/>
    <cellStyle name="Comma 11 3 2 2 2 3 4 2" xfId="46681"/>
    <cellStyle name="Comma 11 3 2 2 2 3 5" xfId="46682"/>
    <cellStyle name="Comma 11 3 2 2 2 3 6" xfId="46683"/>
    <cellStyle name="Comma 11 3 2 2 2 4" xfId="46684"/>
    <cellStyle name="Comma 11 3 2 2 2 4 2" xfId="46685"/>
    <cellStyle name="Comma 11 3 2 2 2 4 2 2" xfId="46686"/>
    <cellStyle name="Comma 11 3 2 2 2 4 2 3" xfId="46687"/>
    <cellStyle name="Comma 11 3 2 2 2 4 3" xfId="46688"/>
    <cellStyle name="Comma 11 3 2 2 2 4 3 2" xfId="46689"/>
    <cellStyle name="Comma 11 3 2 2 2 4 4" xfId="46690"/>
    <cellStyle name="Comma 11 3 2 2 2 4 5" xfId="46691"/>
    <cellStyle name="Comma 11 3 2 2 2 5" xfId="46692"/>
    <cellStyle name="Comma 11 3 2 2 2 5 2" xfId="46693"/>
    <cellStyle name="Comma 11 3 2 2 2 5 3" xfId="46694"/>
    <cellStyle name="Comma 11 3 2 2 2 6" xfId="46695"/>
    <cellStyle name="Comma 11 3 2 2 2 6 2" xfId="46696"/>
    <cellStyle name="Comma 11 3 2 2 2 6 3" xfId="46697"/>
    <cellStyle name="Comma 11 3 2 2 2 7" xfId="46698"/>
    <cellStyle name="Comma 11 3 2 2 2 7 2" xfId="46699"/>
    <cellStyle name="Comma 11 3 2 2 2 8" xfId="46700"/>
    <cellStyle name="Comma 11 3 2 2 2 9" xfId="46701"/>
    <cellStyle name="Comma 11 3 2 2 3" xfId="46702"/>
    <cellStyle name="Comma 11 3 2 2 3 2" xfId="46703"/>
    <cellStyle name="Comma 11 3 2 2 3 2 2" xfId="46704"/>
    <cellStyle name="Comma 11 3 2 2 3 2 3" xfId="46705"/>
    <cellStyle name="Comma 11 3 2 2 3 3" xfId="46706"/>
    <cellStyle name="Comma 11 3 2 2 3 3 2" xfId="46707"/>
    <cellStyle name="Comma 11 3 2 2 3 3 3" xfId="46708"/>
    <cellStyle name="Comma 11 3 2 2 3 4" xfId="46709"/>
    <cellStyle name="Comma 11 3 2 2 3 4 2" xfId="46710"/>
    <cellStyle name="Comma 11 3 2 2 3 5" xfId="46711"/>
    <cellStyle name="Comma 11 3 2 2 3 6" xfId="46712"/>
    <cellStyle name="Comma 11 3 2 2 4" xfId="46713"/>
    <cellStyle name="Comma 11 3 2 2 4 2" xfId="46714"/>
    <cellStyle name="Comma 11 3 2 2 4 2 2" xfId="46715"/>
    <cellStyle name="Comma 11 3 2 2 4 2 3" xfId="46716"/>
    <cellStyle name="Comma 11 3 2 2 4 3" xfId="46717"/>
    <cellStyle name="Comma 11 3 2 2 4 3 2" xfId="46718"/>
    <cellStyle name="Comma 11 3 2 2 4 3 3" xfId="46719"/>
    <cellStyle name="Comma 11 3 2 2 4 4" xfId="46720"/>
    <cellStyle name="Comma 11 3 2 2 4 4 2" xfId="46721"/>
    <cellStyle name="Comma 11 3 2 2 4 5" xfId="46722"/>
    <cellStyle name="Comma 11 3 2 2 4 6" xfId="46723"/>
    <cellStyle name="Comma 11 3 2 2 5" xfId="46724"/>
    <cellStyle name="Comma 11 3 2 2 5 2" xfId="46725"/>
    <cellStyle name="Comma 11 3 2 2 5 2 2" xfId="46726"/>
    <cellStyle name="Comma 11 3 2 2 5 2 3" xfId="46727"/>
    <cellStyle name="Comma 11 3 2 2 5 3" xfId="46728"/>
    <cellStyle name="Comma 11 3 2 2 5 3 2" xfId="46729"/>
    <cellStyle name="Comma 11 3 2 2 5 4" xfId="46730"/>
    <cellStyle name="Comma 11 3 2 2 5 5" xfId="46731"/>
    <cellStyle name="Comma 11 3 2 2 6" xfId="46732"/>
    <cellStyle name="Comma 11 3 2 2 6 2" xfId="46733"/>
    <cellStyle name="Comma 11 3 2 2 6 3" xfId="46734"/>
    <cellStyle name="Comma 11 3 2 2 7" xfId="46735"/>
    <cellStyle name="Comma 11 3 2 2 7 2" xfId="46736"/>
    <cellStyle name="Comma 11 3 2 2 7 3" xfId="46737"/>
    <cellStyle name="Comma 11 3 2 2 8" xfId="46738"/>
    <cellStyle name="Comma 11 3 2 2 8 2" xfId="46739"/>
    <cellStyle name="Comma 11 3 2 2 9" xfId="46740"/>
    <cellStyle name="Comma 11 3 2 2_SCH J-3" xfId="6723"/>
    <cellStyle name="Comma 11 3 2 3" xfId="6724"/>
    <cellStyle name="Comma 11 3 2 3 2" xfId="46741"/>
    <cellStyle name="Comma 11 3 2 3 2 2" xfId="46742"/>
    <cellStyle name="Comma 11 3 2 3 2 2 2" xfId="46743"/>
    <cellStyle name="Comma 11 3 2 3 2 2 3" xfId="46744"/>
    <cellStyle name="Comma 11 3 2 3 2 3" xfId="46745"/>
    <cellStyle name="Comma 11 3 2 3 2 3 2" xfId="46746"/>
    <cellStyle name="Comma 11 3 2 3 2 3 3" xfId="46747"/>
    <cellStyle name="Comma 11 3 2 3 2 4" xfId="46748"/>
    <cellStyle name="Comma 11 3 2 3 2 4 2" xfId="46749"/>
    <cellStyle name="Comma 11 3 2 3 2 5" xfId="46750"/>
    <cellStyle name="Comma 11 3 2 3 2 6" xfId="46751"/>
    <cellStyle name="Comma 11 3 2 3 3" xfId="46752"/>
    <cellStyle name="Comma 11 3 2 3 3 2" xfId="46753"/>
    <cellStyle name="Comma 11 3 2 3 3 2 2" xfId="46754"/>
    <cellStyle name="Comma 11 3 2 3 3 2 3" xfId="46755"/>
    <cellStyle name="Comma 11 3 2 3 3 3" xfId="46756"/>
    <cellStyle name="Comma 11 3 2 3 3 3 2" xfId="46757"/>
    <cellStyle name="Comma 11 3 2 3 3 3 3" xfId="46758"/>
    <cellStyle name="Comma 11 3 2 3 3 4" xfId="46759"/>
    <cellStyle name="Comma 11 3 2 3 3 4 2" xfId="46760"/>
    <cellStyle name="Comma 11 3 2 3 3 5" xfId="46761"/>
    <cellStyle name="Comma 11 3 2 3 3 6" xfId="46762"/>
    <cellStyle name="Comma 11 3 2 3 4" xfId="46763"/>
    <cellStyle name="Comma 11 3 2 3 4 2" xfId="46764"/>
    <cellStyle name="Comma 11 3 2 3 4 2 2" xfId="46765"/>
    <cellStyle name="Comma 11 3 2 3 4 2 3" xfId="46766"/>
    <cellStyle name="Comma 11 3 2 3 4 3" xfId="46767"/>
    <cellStyle name="Comma 11 3 2 3 4 3 2" xfId="46768"/>
    <cellStyle name="Comma 11 3 2 3 4 4" xfId="46769"/>
    <cellStyle name="Comma 11 3 2 3 4 5" xfId="46770"/>
    <cellStyle name="Comma 11 3 2 3 5" xfId="46771"/>
    <cellStyle name="Comma 11 3 2 3 5 2" xfId="46772"/>
    <cellStyle name="Comma 11 3 2 3 5 3" xfId="46773"/>
    <cellStyle name="Comma 11 3 2 3 6" xfId="46774"/>
    <cellStyle name="Comma 11 3 2 3 6 2" xfId="46775"/>
    <cellStyle name="Comma 11 3 2 3 6 3" xfId="46776"/>
    <cellStyle name="Comma 11 3 2 3 7" xfId="46777"/>
    <cellStyle name="Comma 11 3 2 3 7 2" xfId="46778"/>
    <cellStyle name="Comma 11 3 2 3 8" xfId="46779"/>
    <cellStyle name="Comma 11 3 2 3 9" xfId="46780"/>
    <cellStyle name="Comma 11 3 2 4" xfId="6725"/>
    <cellStyle name="Comma 11 3 2 4 2" xfId="46781"/>
    <cellStyle name="Comma 11 3 2 4 2 2" xfId="46782"/>
    <cellStyle name="Comma 11 3 2 4 2 2 2" xfId="46783"/>
    <cellStyle name="Comma 11 3 2 4 2 2 3" xfId="46784"/>
    <cellStyle name="Comma 11 3 2 4 2 3" xfId="46785"/>
    <cellStyle name="Comma 11 3 2 4 2 3 2" xfId="46786"/>
    <cellStyle name="Comma 11 3 2 4 2 3 3" xfId="46787"/>
    <cellStyle name="Comma 11 3 2 4 2 4" xfId="46788"/>
    <cellStyle name="Comma 11 3 2 4 2 4 2" xfId="46789"/>
    <cellStyle name="Comma 11 3 2 4 2 5" xfId="46790"/>
    <cellStyle name="Comma 11 3 2 4 2 6" xfId="46791"/>
    <cellStyle name="Comma 11 3 2 4 3" xfId="46792"/>
    <cellStyle name="Comma 11 3 2 4 3 2" xfId="46793"/>
    <cellStyle name="Comma 11 3 2 4 3 2 2" xfId="46794"/>
    <cellStyle name="Comma 11 3 2 4 3 2 3" xfId="46795"/>
    <cellStyle name="Comma 11 3 2 4 3 3" xfId="46796"/>
    <cellStyle name="Comma 11 3 2 4 3 3 2" xfId="46797"/>
    <cellStyle name="Comma 11 3 2 4 3 3 3" xfId="46798"/>
    <cellStyle name="Comma 11 3 2 4 3 4" xfId="46799"/>
    <cellStyle name="Comma 11 3 2 4 3 4 2" xfId="46800"/>
    <cellStyle name="Comma 11 3 2 4 3 5" xfId="46801"/>
    <cellStyle name="Comma 11 3 2 4 3 6" xfId="46802"/>
    <cellStyle name="Comma 11 3 2 4 4" xfId="46803"/>
    <cellStyle name="Comma 11 3 2 4 4 2" xfId="46804"/>
    <cellStyle name="Comma 11 3 2 4 4 2 2" xfId="46805"/>
    <cellStyle name="Comma 11 3 2 4 4 2 3" xfId="46806"/>
    <cellStyle name="Comma 11 3 2 4 4 3" xfId="46807"/>
    <cellStyle name="Comma 11 3 2 4 4 3 2" xfId="46808"/>
    <cellStyle name="Comma 11 3 2 4 4 4" xfId="46809"/>
    <cellStyle name="Comma 11 3 2 4 4 5" xfId="46810"/>
    <cellStyle name="Comma 11 3 2 4 5" xfId="46811"/>
    <cellStyle name="Comma 11 3 2 4 5 2" xfId="46812"/>
    <cellStyle name="Comma 11 3 2 4 5 3" xfId="46813"/>
    <cellStyle name="Comma 11 3 2 4 6" xfId="46814"/>
    <cellStyle name="Comma 11 3 2 4 6 2" xfId="46815"/>
    <cellStyle name="Comma 11 3 2 4 6 3" xfId="46816"/>
    <cellStyle name="Comma 11 3 2 4 7" xfId="46817"/>
    <cellStyle name="Comma 11 3 2 4 7 2" xfId="46818"/>
    <cellStyle name="Comma 11 3 2 4 8" xfId="46819"/>
    <cellStyle name="Comma 11 3 2 4 9" xfId="46820"/>
    <cellStyle name="Comma 11 3 2 5" xfId="6726"/>
    <cellStyle name="Comma 11 3 2 5 2" xfId="46821"/>
    <cellStyle name="Comma 11 3 2 5 2 2" xfId="46822"/>
    <cellStyle name="Comma 11 3 2 5 2 3" xfId="46823"/>
    <cellStyle name="Comma 11 3 2 5 3" xfId="46824"/>
    <cellStyle name="Comma 11 3 2 5 3 2" xfId="46825"/>
    <cellStyle name="Comma 11 3 2 5 3 3" xfId="46826"/>
    <cellStyle name="Comma 11 3 2 5 4" xfId="46827"/>
    <cellStyle name="Comma 11 3 2 5 4 2" xfId="46828"/>
    <cellStyle name="Comma 11 3 2 5 5" xfId="46829"/>
    <cellStyle name="Comma 11 3 2 5 6" xfId="46830"/>
    <cellStyle name="Comma 11 3 2 6" xfId="46831"/>
    <cellStyle name="Comma 11 3 2 6 2" xfId="46832"/>
    <cellStyle name="Comma 11 3 2 6 2 2" xfId="46833"/>
    <cellStyle name="Comma 11 3 2 6 2 3" xfId="46834"/>
    <cellStyle name="Comma 11 3 2 6 3" xfId="46835"/>
    <cellStyle name="Comma 11 3 2 6 3 2" xfId="46836"/>
    <cellStyle name="Comma 11 3 2 6 3 3" xfId="46837"/>
    <cellStyle name="Comma 11 3 2 6 4" xfId="46838"/>
    <cellStyle name="Comma 11 3 2 6 4 2" xfId="46839"/>
    <cellStyle name="Comma 11 3 2 6 5" xfId="46840"/>
    <cellStyle name="Comma 11 3 2 6 6" xfId="46841"/>
    <cellStyle name="Comma 11 3 2 7" xfId="46842"/>
    <cellStyle name="Comma 11 3 2 7 2" xfId="46843"/>
    <cellStyle name="Comma 11 3 2 7 2 2" xfId="46844"/>
    <cellStyle name="Comma 11 3 2 7 2 3" xfId="46845"/>
    <cellStyle name="Comma 11 3 2 7 3" xfId="46846"/>
    <cellStyle name="Comma 11 3 2 7 3 2" xfId="46847"/>
    <cellStyle name="Comma 11 3 2 7 4" xfId="46848"/>
    <cellStyle name="Comma 11 3 2 7 5" xfId="46849"/>
    <cellStyle name="Comma 11 3 2 8" xfId="46850"/>
    <cellStyle name="Comma 11 3 2 8 2" xfId="46851"/>
    <cellStyle name="Comma 11 3 2 8 3" xfId="46852"/>
    <cellStyle name="Comma 11 3 2 9" xfId="46853"/>
    <cellStyle name="Comma 11 3 2 9 2" xfId="46854"/>
    <cellStyle name="Comma 11 3 2 9 3" xfId="46855"/>
    <cellStyle name="Comma 11 3 2_SCH J-3" xfId="6727"/>
    <cellStyle name="Comma 11 3 3" xfId="6728"/>
    <cellStyle name="Comma 11 3 3 10" xfId="46856"/>
    <cellStyle name="Comma 11 3 3 11" xfId="46857"/>
    <cellStyle name="Comma 11 3 3 2" xfId="6729"/>
    <cellStyle name="Comma 11 3 3 2 2" xfId="46858"/>
    <cellStyle name="Comma 11 3 3 2 2 2" xfId="46859"/>
    <cellStyle name="Comma 11 3 3 2 2 2 2" xfId="46860"/>
    <cellStyle name="Comma 11 3 3 2 2 2 3" xfId="46861"/>
    <cellStyle name="Comma 11 3 3 2 2 3" xfId="46862"/>
    <cellStyle name="Comma 11 3 3 2 2 3 2" xfId="46863"/>
    <cellStyle name="Comma 11 3 3 2 2 3 3" xfId="46864"/>
    <cellStyle name="Comma 11 3 3 2 2 4" xfId="46865"/>
    <cellStyle name="Comma 11 3 3 2 2 4 2" xfId="46866"/>
    <cellStyle name="Comma 11 3 3 2 2 5" xfId="46867"/>
    <cellStyle name="Comma 11 3 3 2 2 6" xfId="46868"/>
    <cellStyle name="Comma 11 3 3 2 3" xfId="46869"/>
    <cellStyle name="Comma 11 3 3 2 3 2" xfId="46870"/>
    <cellStyle name="Comma 11 3 3 2 3 2 2" xfId="46871"/>
    <cellStyle name="Comma 11 3 3 2 3 2 3" xfId="46872"/>
    <cellStyle name="Comma 11 3 3 2 3 3" xfId="46873"/>
    <cellStyle name="Comma 11 3 3 2 3 3 2" xfId="46874"/>
    <cellStyle name="Comma 11 3 3 2 3 3 3" xfId="46875"/>
    <cellStyle name="Comma 11 3 3 2 3 4" xfId="46876"/>
    <cellStyle name="Comma 11 3 3 2 3 4 2" xfId="46877"/>
    <cellStyle name="Comma 11 3 3 2 3 5" xfId="46878"/>
    <cellStyle name="Comma 11 3 3 2 3 6" xfId="46879"/>
    <cellStyle name="Comma 11 3 3 2 4" xfId="46880"/>
    <cellStyle name="Comma 11 3 3 2 4 2" xfId="46881"/>
    <cellStyle name="Comma 11 3 3 2 4 2 2" xfId="46882"/>
    <cellStyle name="Comma 11 3 3 2 4 2 3" xfId="46883"/>
    <cellStyle name="Comma 11 3 3 2 4 3" xfId="46884"/>
    <cellStyle name="Comma 11 3 3 2 4 3 2" xfId="46885"/>
    <cellStyle name="Comma 11 3 3 2 4 4" xfId="46886"/>
    <cellStyle name="Comma 11 3 3 2 4 5" xfId="46887"/>
    <cellStyle name="Comma 11 3 3 2 5" xfId="46888"/>
    <cellStyle name="Comma 11 3 3 2 5 2" xfId="46889"/>
    <cellStyle name="Comma 11 3 3 2 5 3" xfId="46890"/>
    <cellStyle name="Comma 11 3 3 2 6" xfId="46891"/>
    <cellStyle name="Comma 11 3 3 2 6 2" xfId="46892"/>
    <cellStyle name="Comma 11 3 3 2 6 3" xfId="46893"/>
    <cellStyle name="Comma 11 3 3 2 7" xfId="46894"/>
    <cellStyle name="Comma 11 3 3 2 7 2" xfId="46895"/>
    <cellStyle name="Comma 11 3 3 2 8" xfId="46896"/>
    <cellStyle name="Comma 11 3 3 2 9" xfId="46897"/>
    <cellStyle name="Comma 11 3 3 3" xfId="46898"/>
    <cellStyle name="Comma 11 3 3 3 2" xfId="46899"/>
    <cellStyle name="Comma 11 3 3 3 2 2" xfId="46900"/>
    <cellStyle name="Comma 11 3 3 3 2 3" xfId="46901"/>
    <cellStyle name="Comma 11 3 3 3 3" xfId="46902"/>
    <cellStyle name="Comma 11 3 3 3 3 2" xfId="46903"/>
    <cellStyle name="Comma 11 3 3 3 3 3" xfId="46904"/>
    <cellStyle name="Comma 11 3 3 3 4" xfId="46905"/>
    <cellStyle name="Comma 11 3 3 3 4 2" xfId="46906"/>
    <cellStyle name="Comma 11 3 3 3 5" xfId="46907"/>
    <cellStyle name="Comma 11 3 3 3 6" xfId="46908"/>
    <cellStyle name="Comma 11 3 3 4" xfId="46909"/>
    <cellStyle name="Comma 11 3 3 4 2" xfId="46910"/>
    <cellStyle name="Comma 11 3 3 4 2 2" xfId="46911"/>
    <cellStyle name="Comma 11 3 3 4 2 3" xfId="46912"/>
    <cellStyle name="Comma 11 3 3 4 3" xfId="46913"/>
    <cellStyle name="Comma 11 3 3 4 3 2" xfId="46914"/>
    <cellStyle name="Comma 11 3 3 4 3 3" xfId="46915"/>
    <cellStyle name="Comma 11 3 3 4 4" xfId="46916"/>
    <cellStyle name="Comma 11 3 3 4 4 2" xfId="46917"/>
    <cellStyle name="Comma 11 3 3 4 5" xfId="46918"/>
    <cellStyle name="Comma 11 3 3 4 6" xfId="46919"/>
    <cellStyle name="Comma 11 3 3 5" xfId="46920"/>
    <cellStyle name="Comma 11 3 3 5 2" xfId="46921"/>
    <cellStyle name="Comma 11 3 3 5 2 2" xfId="46922"/>
    <cellStyle name="Comma 11 3 3 5 2 3" xfId="46923"/>
    <cellStyle name="Comma 11 3 3 5 3" xfId="46924"/>
    <cellStyle name="Comma 11 3 3 5 3 2" xfId="46925"/>
    <cellStyle name="Comma 11 3 3 5 4" xfId="46926"/>
    <cellStyle name="Comma 11 3 3 5 5" xfId="46927"/>
    <cellStyle name="Comma 11 3 3 6" xfId="46928"/>
    <cellStyle name="Comma 11 3 3 6 2" xfId="46929"/>
    <cellStyle name="Comma 11 3 3 6 3" xfId="46930"/>
    <cellStyle name="Comma 11 3 3 7" xfId="46931"/>
    <cellStyle name="Comma 11 3 3 7 2" xfId="46932"/>
    <cellStyle name="Comma 11 3 3 7 3" xfId="46933"/>
    <cellStyle name="Comma 11 3 3 8" xfId="46934"/>
    <cellStyle name="Comma 11 3 3 8 2" xfId="46935"/>
    <cellStyle name="Comma 11 3 3 9" xfId="46936"/>
    <cellStyle name="Comma 11 3 3_SCH J-3" xfId="6730"/>
    <cellStyle name="Comma 11 3 4" xfId="6731"/>
    <cellStyle name="Comma 11 3 4 2" xfId="46937"/>
    <cellStyle name="Comma 11 3 4 2 2" xfId="46938"/>
    <cellStyle name="Comma 11 3 4 2 2 2" xfId="46939"/>
    <cellStyle name="Comma 11 3 4 2 2 3" xfId="46940"/>
    <cellStyle name="Comma 11 3 4 2 3" xfId="46941"/>
    <cellStyle name="Comma 11 3 4 2 3 2" xfId="46942"/>
    <cellStyle name="Comma 11 3 4 2 3 3" xfId="46943"/>
    <cellStyle name="Comma 11 3 4 2 4" xfId="46944"/>
    <cellStyle name="Comma 11 3 4 2 4 2" xfId="46945"/>
    <cellStyle name="Comma 11 3 4 2 5" xfId="46946"/>
    <cellStyle name="Comma 11 3 4 2 6" xfId="46947"/>
    <cellStyle name="Comma 11 3 4 3" xfId="46948"/>
    <cellStyle name="Comma 11 3 4 3 2" xfId="46949"/>
    <cellStyle name="Comma 11 3 4 3 2 2" xfId="46950"/>
    <cellStyle name="Comma 11 3 4 3 2 3" xfId="46951"/>
    <cellStyle name="Comma 11 3 4 3 3" xfId="46952"/>
    <cellStyle name="Comma 11 3 4 3 3 2" xfId="46953"/>
    <cellStyle name="Comma 11 3 4 3 3 3" xfId="46954"/>
    <cellStyle name="Comma 11 3 4 3 4" xfId="46955"/>
    <cellStyle name="Comma 11 3 4 3 4 2" xfId="46956"/>
    <cellStyle name="Comma 11 3 4 3 5" xfId="46957"/>
    <cellStyle name="Comma 11 3 4 3 6" xfId="46958"/>
    <cellStyle name="Comma 11 3 4 4" xfId="46959"/>
    <cellStyle name="Comma 11 3 4 4 2" xfId="46960"/>
    <cellStyle name="Comma 11 3 4 4 2 2" xfId="46961"/>
    <cellStyle name="Comma 11 3 4 4 2 3" xfId="46962"/>
    <cellStyle name="Comma 11 3 4 4 3" xfId="46963"/>
    <cellStyle name="Comma 11 3 4 4 3 2" xfId="46964"/>
    <cellStyle name="Comma 11 3 4 4 4" xfId="46965"/>
    <cellStyle name="Comma 11 3 4 4 5" xfId="46966"/>
    <cellStyle name="Comma 11 3 4 5" xfId="46967"/>
    <cellStyle name="Comma 11 3 4 5 2" xfId="46968"/>
    <cellStyle name="Comma 11 3 4 5 3" xfId="46969"/>
    <cellStyle name="Comma 11 3 4 6" xfId="46970"/>
    <cellStyle name="Comma 11 3 4 6 2" xfId="46971"/>
    <cellStyle name="Comma 11 3 4 6 3" xfId="46972"/>
    <cellStyle name="Comma 11 3 4 7" xfId="46973"/>
    <cellStyle name="Comma 11 3 4 7 2" xfId="46974"/>
    <cellStyle name="Comma 11 3 4 8" xfId="46975"/>
    <cellStyle name="Comma 11 3 4 9" xfId="46976"/>
    <cellStyle name="Comma 11 3 5" xfId="6732"/>
    <cellStyle name="Comma 11 3 5 2" xfId="46977"/>
    <cellStyle name="Comma 11 3 5 2 2" xfId="46978"/>
    <cellStyle name="Comma 11 3 5 2 2 2" xfId="46979"/>
    <cellStyle name="Comma 11 3 5 2 2 3" xfId="46980"/>
    <cellStyle name="Comma 11 3 5 2 3" xfId="46981"/>
    <cellStyle name="Comma 11 3 5 2 3 2" xfId="46982"/>
    <cellStyle name="Comma 11 3 5 2 3 3" xfId="46983"/>
    <cellStyle name="Comma 11 3 5 2 4" xfId="46984"/>
    <cellStyle name="Comma 11 3 5 2 4 2" xfId="46985"/>
    <cellStyle name="Comma 11 3 5 2 5" xfId="46986"/>
    <cellStyle name="Comma 11 3 5 2 6" xfId="46987"/>
    <cellStyle name="Comma 11 3 5 3" xfId="46988"/>
    <cellStyle name="Comma 11 3 5 3 2" xfId="46989"/>
    <cellStyle name="Comma 11 3 5 3 2 2" xfId="46990"/>
    <cellStyle name="Comma 11 3 5 3 2 3" xfId="46991"/>
    <cellStyle name="Comma 11 3 5 3 3" xfId="46992"/>
    <cellStyle name="Comma 11 3 5 3 3 2" xfId="46993"/>
    <cellStyle name="Comma 11 3 5 3 3 3" xfId="46994"/>
    <cellStyle name="Comma 11 3 5 3 4" xfId="46995"/>
    <cellStyle name="Comma 11 3 5 3 4 2" xfId="46996"/>
    <cellStyle name="Comma 11 3 5 3 5" xfId="46997"/>
    <cellStyle name="Comma 11 3 5 3 6" xfId="46998"/>
    <cellStyle name="Comma 11 3 5 4" xfId="46999"/>
    <cellStyle name="Comma 11 3 5 4 2" xfId="47000"/>
    <cellStyle name="Comma 11 3 5 4 2 2" xfId="47001"/>
    <cellStyle name="Comma 11 3 5 4 2 3" xfId="47002"/>
    <cellStyle name="Comma 11 3 5 4 3" xfId="47003"/>
    <cellStyle name="Comma 11 3 5 4 3 2" xfId="47004"/>
    <cellStyle name="Comma 11 3 5 4 4" xfId="47005"/>
    <cellStyle name="Comma 11 3 5 4 5" xfId="47006"/>
    <cellStyle name="Comma 11 3 5 5" xfId="47007"/>
    <cellStyle name="Comma 11 3 5 5 2" xfId="47008"/>
    <cellStyle name="Comma 11 3 5 5 3" xfId="47009"/>
    <cellStyle name="Comma 11 3 5 6" xfId="47010"/>
    <cellStyle name="Comma 11 3 5 6 2" xfId="47011"/>
    <cellStyle name="Comma 11 3 5 6 3" xfId="47012"/>
    <cellStyle name="Comma 11 3 5 7" xfId="47013"/>
    <cellStyle name="Comma 11 3 5 7 2" xfId="47014"/>
    <cellStyle name="Comma 11 3 5 8" xfId="47015"/>
    <cellStyle name="Comma 11 3 5 9" xfId="47016"/>
    <cellStyle name="Comma 11 3 6" xfId="6733"/>
    <cellStyle name="Comma 11 3 6 2" xfId="47017"/>
    <cellStyle name="Comma 11 3 6 2 2" xfId="47018"/>
    <cellStyle name="Comma 11 3 6 2 3" xfId="47019"/>
    <cellStyle name="Comma 11 3 6 3" xfId="47020"/>
    <cellStyle name="Comma 11 3 6 3 2" xfId="47021"/>
    <cellStyle name="Comma 11 3 6 3 3" xfId="47022"/>
    <cellStyle name="Comma 11 3 6 4" xfId="47023"/>
    <cellStyle name="Comma 11 3 6 4 2" xfId="47024"/>
    <cellStyle name="Comma 11 3 6 5" xfId="47025"/>
    <cellStyle name="Comma 11 3 6 6" xfId="47026"/>
    <cellStyle name="Comma 11 3 7" xfId="47027"/>
    <cellStyle name="Comma 11 3 7 2" xfId="47028"/>
    <cellStyle name="Comma 11 3 7 2 2" xfId="47029"/>
    <cellStyle name="Comma 11 3 7 2 3" xfId="47030"/>
    <cellStyle name="Comma 11 3 7 3" xfId="47031"/>
    <cellStyle name="Comma 11 3 7 3 2" xfId="47032"/>
    <cellStyle name="Comma 11 3 7 3 3" xfId="47033"/>
    <cellStyle name="Comma 11 3 7 4" xfId="47034"/>
    <cellStyle name="Comma 11 3 7 4 2" xfId="47035"/>
    <cellStyle name="Comma 11 3 7 5" xfId="47036"/>
    <cellStyle name="Comma 11 3 7 6" xfId="47037"/>
    <cellStyle name="Comma 11 3 8" xfId="47038"/>
    <cellStyle name="Comma 11 3 8 2" xfId="47039"/>
    <cellStyle name="Comma 11 3 8 2 2" xfId="47040"/>
    <cellStyle name="Comma 11 3 8 2 3" xfId="47041"/>
    <cellStyle name="Comma 11 3 8 3" xfId="47042"/>
    <cellStyle name="Comma 11 3 8 3 2" xfId="47043"/>
    <cellStyle name="Comma 11 3 8 4" xfId="47044"/>
    <cellStyle name="Comma 11 3 8 5" xfId="47045"/>
    <cellStyle name="Comma 11 3 9" xfId="47046"/>
    <cellStyle name="Comma 11 3 9 2" xfId="47047"/>
    <cellStyle name="Comma 11 3 9 3" xfId="47048"/>
    <cellStyle name="Comma 11 3_SCH J-3" xfId="6734"/>
    <cellStyle name="Comma 11 4" xfId="6735"/>
    <cellStyle name="Comma 11 4 10" xfId="47049"/>
    <cellStyle name="Comma 11 4 10 2" xfId="47050"/>
    <cellStyle name="Comma 11 4 11" xfId="47051"/>
    <cellStyle name="Comma 11 4 12" xfId="47052"/>
    <cellStyle name="Comma 11 4 13" xfId="47053"/>
    <cellStyle name="Comma 11 4 2" xfId="6736"/>
    <cellStyle name="Comma 11 4 2 10" xfId="47054"/>
    <cellStyle name="Comma 11 4 2 11" xfId="47055"/>
    <cellStyle name="Comma 11 4 2 2" xfId="6737"/>
    <cellStyle name="Comma 11 4 2 2 2" xfId="47056"/>
    <cellStyle name="Comma 11 4 2 2 2 2" xfId="47057"/>
    <cellStyle name="Comma 11 4 2 2 2 2 2" xfId="47058"/>
    <cellStyle name="Comma 11 4 2 2 2 2 3" xfId="47059"/>
    <cellStyle name="Comma 11 4 2 2 2 3" xfId="47060"/>
    <cellStyle name="Comma 11 4 2 2 2 3 2" xfId="47061"/>
    <cellStyle name="Comma 11 4 2 2 2 3 3" xfId="47062"/>
    <cellStyle name="Comma 11 4 2 2 2 4" xfId="47063"/>
    <cellStyle name="Comma 11 4 2 2 2 4 2" xfId="47064"/>
    <cellStyle name="Comma 11 4 2 2 2 5" xfId="47065"/>
    <cellStyle name="Comma 11 4 2 2 2 6" xfId="47066"/>
    <cellStyle name="Comma 11 4 2 2 3" xfId="47067"/>
    <cellStyle name="Comma 11 4 2 2 3 2" xfId="47068"/>
    <cellStyle name="Comma 11 4 2 2 3 2 2" xfId="47069"/>
    <cellStyle name="Comma 11 4 2 2 3 2 3" xfId="47070"/>
    <cellStyle name="Comma 11 4 2 2 3 3" xfId="47071"/>
    <cellStyle name="Comma 11 4 2 2 3 3 2" xfId="47072"/>
    <cellStyle name="Comma 11 4 2 2 3 3 3" xfId="47073"/>
    <cellStyle name="Comma 11 4 2 2 3 4" xfId="47074"/>
    <cellStyle name="Comma 11 4 2 2 3 4 2" xfId="47075"/>
    <cellStyle name="Comma 11 4 2 2 3 5" xfId="47076"/>
    <cellStyle name="Comma 11 4 2 2 3 6" xfId="47077"/>
    <cellStyle name="Comma 11 4 2 2 4" xfId="47078"/>
    <cellStyle name="Comma 11 4 2 2 4 2" xfId="47079"/>
    <cellStyle name="Comma 11 4 2 2 4 2 2" xfId="47080"/>
    <cellStyle name="Comma 11 4 2 2 4 2 3" xfId="47081"/>
    <cellStyle name="Comma 11 4 2 2 4 3" xfId="47082"/>
    <cellStyle name="Comma 11 4 2 2 4 3 2" xfId="47083"/>
    <cellStyle name="Comma 11 4 2 2 4 4" xfId="47084"/>
    <cellStyle name="Comma 11 4 2 2 4 5" xfId="47085"/>
    <cellStyle name="Comma 11 4 2 2 5" xfId="47086"/>
    <cellStyle name="Comma 11 4 2 2 5 2" xfId="47087"/>
    <cellStyle name="Comma 11 4 2 2 5 3" xfId="47088"/>
    <cellStyle name="Comma 11 4 2 2 6" xfId="47089"/>
    <cellStyle name="Comma 11 4 2 2 6 2" xfId="47090"/>
    <cellStyle name="Comma 11 4 2 2 6 3" xfId="47091"/>
    <cellStyle name="Comma 11 4 2 2 7" xfId="47092"/>
    <cellStyle name="Comma 11 4 2 2 7 2" xfId="47093"/>
    <cellStyle name="Comma 11 4 2 2 8" xfId="47094"/>
    <cellStyle name="Comma 11 4 2 2 9" xfId="47095"/>
    <cellStyle name="Comma 11 4 2 3" xfId="47096"/>
    <cellStyle name="Comma 11 4 2 3 2" xfId="47097"/>
    <cellStyle name="Comma 11 4 2 3 2 2" xfId="47098"/>
    <cellStyle name="Comma 11 4 2 3 2 3" xfId="47099"/>
    <cellStyle name="Comma 11 4 2 3 3" xfId="47100"/>
    <cellStyle name="Comma 11 4 2 3 3 2" xfId="47101"/>
    <cellStyle name="Comma 11 4 2 3 3 3" xfId="47102"/>
    <cellStyle name="Comma 11 4 2 3 4" xfId="47103"/>
    <cellStyle name="Comma 11 4 2 3 4 2" xfId="47104"/>
    <cellStyle name="Comma 11 4 2 3 5" xfId="47105"/>
    <cellStyle name="Comma 11 4 2 3 6" xfId="47106"/>
    <cellStyle name="Comma 11 4 2 4" xfId="47107"/>
    <cellStyle name="Comma 11 4 2 4 2" xfId="47108"/>
    <cellStyle name="Comma 11 4 2 4 2 2" xfId="47109"/>
    <cellStyle name="Comma 11 4 2 4 2 3" xfId="47110"/>
    <cellStyle name="Comma 11 4 2 4 3" xfId="47111"/>
    <cellStyle name="Comma 11 4 2 4 3 2" xfId="47112"/>
    <cellStyle name="Comma 11 4 2 4 3 3" xfId="47113"/>
    <cellStyle name="Comma 11 4 2 4 4" xfId="47114"/>
    <cellStyle name="Comma 11 4 2 4 4 2" xfId="47115"/>
    <cellStyle name="Comma 11 4 2 4 5" xfId="47116"/>
    <cellStyle name="Comma 11 4 2 4 6" xfId="47117"/>
    <cellStyle name="Comma 11 4 2 5" xfId="47118"/>
    <cellStyle name="Comma 11 4 2 5 2" xfId="47119"/>
    <cellStyle name="Comma 11 4 2 5 2 2" xfId="47120"/>
    <cellStyle name="Comma 11 4 2 5 2 3" xfId="47121"/>
    <cellStyle name="Comma 11 4 2 5 3" xfId="47122"/>
    <cellStyle name="Comma 11 4 2 5 3 2" xfId="47123"/>
    <cellStyle name="Comma 11 4 2 5 4" xfId="47124"/>
    <cellStyle name="Comma 11 4 2 5 5" xfId="47125"/>
    <cellStyle name="Comma 11 4 2 6" xfId="47126"/>
    <cellStyle name="Comma 11 4 2 6 2" xfId="47127"/>
    <cellStyle name="Comma 11 4 2 6 3" xfId="47128"/>
    <cellStyle name="Comma 11 4 2 7" xfId="47129"/>
    <cellStyle name="Comma 11 4 2 7 2" xfId="47130"/>
    <cellStyle name="Comma 11 4 2 7 3" xfId="47131"/>
    <cellStyle name="Comma 11 4 2 8" xfId="47132"/>
    <cellStyle name="Comma 11 4 2 8 2" xfId="47133"/>
    <cellStyle name="Comma 11 4 2 9" xfId="47134"/>
    <cellStyle name="Comma 11 4 2_SCH J-3" xfId="6738"/>
    <cellStyle name="Comma 11 4 3" xfId="6739"/>
    <cellStyle name="Comma 11 4 3 2" xfId="47135"/>
    <cellStyle name="Comma 11 4 3 2 2" xfId="47136"/>
    <cellStyle name="Comma 11 4 3 2 2 2" xfId="47137"/>
    <cellStyle name="Comma 11 4 3 2 2 3" xfId="47138"/>
    <cellStyle name="Comma 11 4 3 2 3" xfId="47139"/>
    <cellStyle name="Comma 11 4 3 2 3 2" xfId="47140"/>
    <cellStyle name="Comma 11 4 3 2 3 3" xfId="47141"/>
    <cellStyle name="Comma 11 4 3 2 4" xfId="47142"/>
    <cellStyle name="Comma 11 4 3 2 4 2" xfId="47143"/>
    <cellStyle name="Comma 11 4 3 2 5" xfId="47144"/>
    <cellStyle name="Comma 11 4 3 2 6" xfId="47145"/>
    <cellStyle name="Comma 11 4 3 3" xfId="47146"/>
    <cellStyle name="Comma 11 4 3 3 2" xfId="47147"/>
    <cellStyle name="Comma 11 4 3 3 2 2" xfId="47148"/>
    <cellStyle name="Comma 11 4 3 3 2 3" xfId="47149"/>
    <cellStyle name="Comma 11 4 3 3 3" xfId="47150"/>
    <cellStyle name="Comma 11 4 3 3 3 2" xfId="47151"/>
    <cellStyle name="Comma 11 4 3 3 3 3" xfId="47152"/>
    <cellStyle name="Comma 11 4 3 3 4" xfId="47153"/>
    <cellStyle name="Comma 11 4 3 3 4 2" xfId="47154"/>
    <cellStyle name="Comma 11 4 3 3 5" xfId="47155"/>
    <cellStyle name="Comma 11 4 3 3 6" xfId="47156"/>
    <cellStyle name="Comma 11 4 3 4" xfId="47157"/>
    <cellStyle name="Comma 11 4 3 4 2" xfId="47158"/>
    <cellStyle name="Comma 11 4 3 4 2 2" xfId="47159"/>
    <cellStyle name="Comma 11 4 3 4 2 3" xfId="47160"/>
    <cellStyle name="Comma 11 4 3 4 3" xfId="47161"/>
    <cellStyle name="Comma 11 4 3 4 3 2" xfId="47162"/>
    <cellStyle name="Comma 11 4 3 4 4" xfId="47163"/>
    <cellStyle name="Comma 11 4 3 4 5" xfId="47164"/>
    <cellStyle name="Comma 11 4 3 5" xfId="47165"/>
    <cellStyle name="Comma 11 4 3 5 2" xfId="47166"/>
    <cellStyle name="Comma 11 4 3 5 3" xfId="47167"/>
    <cellStyle name="Comma 11 4 3 6" xfId="47168"/>
    <cellStyle name="Comma 11 4 3 6 2" xfId="47169"/>
    <cellStyle name="Comma 11 4 3 6 3" xfId="47170"/>
    <cellStyle name="Comma 11 4 3 7" xfId="47171"/>
    <cellStyle name="Comma 11 4 3 7 2" xfId="47172"/>
    <cellStyle name="Comma 11 4 3 8" xfId="47173"/>
    <cellStyle name="Comma 11 4 3 9" xfId="47174"/>
    <cellStyle name="Comma 11 4 4" xfId="6740"/>
    <cellStyle name="Comma 11 4 4 2" xfId="47175"/>
    <cellStyle name="Comma 11 4 4 2 2" xfId="47176"/>
    <cellStyle name="Comma 11 4 4 2 2 2" xfId="47177"/>
    <cellStyle name="Comma 11 4 4 2 2 3" xfId="47178"/>
    <cellStyle name="Comma 11 4 4 2 3" xfId="47179"/>
    <cellStyle name="Comma 11 4 4 2 3 2" xfId="47180"/>
    <cellStyle name="Comma 11 4 4 2 3 3" xfId="47181"/>
    <cellStyle name="Comma 11 4 4 2 4" xfId="47182"/>
    <cellStyle name="Comma 11 4 4 2 4 2" xfId="47183"/>
    <cellStyle name="Comma 11 4 4 2 5" xfId="47184"/>
    <cellStyle name="Comma 11 4 4 2 6" xfId="47185"/>
    <cellStyle name="Comma 11 4 4 3" xfId="47186"/>
    <cellStyle name="Comma 11 4 4 3 2" xfId="47187"/>
    <cellStyle name="Comma 11 4 4 3 2 2" xfId="47188"/>
    <cellStyle name="Comma 11 4 4 3 2 3" xfId="47189"/>
    <cellStyle name="Comma 11 4 4 3 3" xfId="47190"/>
    <cellStyle name="Comma 11 4 4 3 3 2" xfId="47191"/>
    <cellStyle name="Comma 11 4 4 3 3 3" xfId="47192"/>
    <cellStyle name="Comma 11 4 4 3 4" xfId="47193"/>
    <cellStyle name="Comma 11 4 4 3 4 2" xfId="47194"/>
    <cellStyle name="Comma 11 4 4 3 5" xfId="47195"/>
    <cellStyle name="Comma 11 4 4 3 6" xfId="47196"/>
    <cellStyle name="Comma 11 4 4 4" xfId="47197"/>
    <cellStyle name="Comma 11 4 4 4 2" xfId="47198"/>
    <cellStyle name="Comma 11 4 4 4 2 2" xfId="47199"/>
    <cellStyle name="Comma 11 4 4 4 2 3" xfId="47200"/>
    <cellStyle name="Comma 11 4 4 4 3" xfId="47201"/>
    <cellStyle name="Comma 11 4 4 4 3 2" xfId="47202"/>
    <cellStyle name="Comma 11 4 4 4 4" xfId="47203"/>
    <cellStyle name="Comma 11 4 4 4 5" xfId="47204"/>
    <cellStyle name="Comma 11 4 4 5" xfId="47205"/>
    <cellStyle name="Comma 11 4 4 5 2" xfId="47206"/>
    <cellStyle name="Comma 11 4 4 5 3" xfId="47207"/>
    <cellStyle name="Comma 11 4 4 6" xfId="47208"/>
    <cellStyle name="Comma 11 4 4 6 2" xfId="47209"/>
    <cellStyle name="Comma 11 4 4 6 3" xfId="47210"/>
    <cellStyle name="Comma 11 4 4 7" xfId="47211"/>
    <cellStyle name="Comma 11 4 4 7 2" xfId="47212"/>
    <cellStyle name="Comma 11 4 4 8" xfId="47213"/>
    <cellStyle name="Comma 11 4 4 9" xfId="47214"/>
    <cellStyle name="Comma 11 4 5" xfId="6741"/>
    <cellStyle name="Comma 11 4 5 2" xfId="47215"/>
    <cellStyle name="Comma 11 4 5 2 2" xfId="47216"/>
    <cellStyle name="Comma 11 4 5 2 3" xfId="47217"/>
    <cellStyle name="Comma 11 4 5 3" xfId="47218"/>
    <cellStyle name="Comma 11 4 5 3 2" xfId="47219"/>
    <cellStyle name="Comma 11 4 5 3 3" xfId="47220"/>
    <cellStyle name="Comma 11 4 5 4" xfId="47221"/>
    <cellStyle name="Comma 11 4 5 4 2" xfId="47222"/>
    <cellStyle name="Comma 11 4 5 5" xfId="47223"/>
    <cellStyle name="Comma 11 4 5 6" xfId="47224"/>
    <cellStyle name="Comma 11 4 6" xfId="47225"/>
    <cellStyle name="Comma 11 4 6 2" xfId="47226"/>
    <cellStyle name="Comma 11 4 6 2 2" xfId="47227"/>
    <cellStyle name="Comma 11 4 6 2 3" xfId="47228"/>
    <cellStyle name="Comma 11 4 6 3" xfId="47229"/>
    <cellStyle name="Comma 11 4 6 3 2" xfId="47230"/>
    <cellStyle name="Comma 11 4 6 3 3" xfId="47231"/>
    <cellStyle name="Comma 11 4 6 4" xfId="47232"/>
    <cellStyle name="Comma 11 4 6 4 2" xfId="47233"/>
    <cellStyle name="Comma 11 4 6 5" xfId="47234"/>
    <cellStyle name="Comma 11 4 6 6" xfId="47235"/>
    <cellStyle name="Comma 11 4 7" xfId="47236"/>
    <cellStyle name="Comma 11 4 7 2" xfId="47237"/>
    <cellStyle name="Comma 11 4 7 2 2" xfId="47238"/>
    <cellStyle name="Comma 11 4 7 2 3" xfId="47239"/>
    <cellStyle name="Comma 11 4 7 3" xfId="47240"/>
    <cellStyle name="Comma 11 4 7 3 2" xfId="47241"/>
    <cellStyle name="Comma 11 4 7 4" xfId="47242"/>
    <cellStyle name="Comma 11 4 7 5" xfId="47243"/>
    <cellStyle name="Comma 11 4 8" xfId="47244"/>
    <cellStyle name="Comma 11 4 8 2" xfId="47245"/>
    <cellStyle name="Comma 11 4 8 3" xfId="47246"/>
    <cellStyle name="Comma 11 4 9" xfId="47247"/>
    <cellStyle name="Comma 11 4 9 2" xfId="47248"/>
    <cellStyle name="Comma 11 4 9 3" xfId="47249"/>
    <cellStyle name="Comma 11 4_SCH J-3" xfId="6742"/>
    <cellStyle name="Comma 11 5" xfId="6743"/>
    <cellStyle name="Comma 11 5 10" xfId="47250"/>
    <cellStyle name="Comma 11 5 11" xfId="47251"/>
    <cellStyle name="Comma 11 5 2" xfId="6744"/>
    <cellStyle name="Comma 11 5 2 10" xfId="47252"/>
    <cellStyle name="Comma 11 5 2 2" xfId="6745"/>
    <cellStyle name="Comma 11 5 2 2 2" xfId="47253"/>
    <cellStyle name="Comma 11 5 2 2 2 2" xfId="47254"/>
    <cellStyle name="Comma 11 5 2 2 2 3" xfId="47255"/>
    <cellStyle name="Comma 11 5 2 2 3" xfId="47256"/>
    <cellStyle name="Comma 11 5 2 2 3 2" xfId="47257"/>
    <cellStyle name="Comma 11 5 2 2 3 3" xfId="47258"/>
    <cellStyle name="Comma 11 5 2 2 4" xfId="47259"/>
    <cellStyle name="Comma 11 5 2 2 4 2" xfId="47260"/>
    <cellStyle name="Comma 11 5 2 2 5" xfId="47261"/>
    <cellStyle name="Comma 11 5 2 2 6" xfId="47262"/>
    <cellStyle name="Comma 11 5 2 3" xfId="47263"/>
    <cellStyle name="Comma 11 5 2 3 2" xfId="47264"/>
    <cellStyle name="Comma 11 5 2 3 2 2" xfId="47265"/>
    <cellStyle name="Comma 11 5 2 3 2 3" xfId="47266"/>
    <cellStyle name="Comma 11 5 2 3 3" xfId="47267"/>
    <cellStyle name="Comma 11 5 2 3 3 2" xfId="47268"/>
    <cellStyle name="Comma 11 5 2 3 3 3" xfId="47269"/>
    <cellStyle name="Comma 11 5 2 3 4" xfId="47270"/>
    <cellStyle name="Comma 11 5 2 3 4 2" xfId="47271"/>
    <cellStyle name="Comma 11 5 2 3 5" xfId="47272"/>
    <cellStyle name="Comma 11 5 2 3 6" xfId="47273"/>
    <cellStyle name="Comma 11 5 2 4" xfId="47274"/>
    <cellStyle name="Comma 11 5 2 4 2" xfId="47275"/>
    <cellStyle name="Comma 11 5 2 4 2 2" xfId="47276"/>
    <cellStyle name="Comma 11 5 2 4 2 3" xfId="47277"/>
    <cellStyle name="Comma 11 5 2 4 3" xfId="47278"/>
    <cellStyle name="Comma 11 5 2 4 3 2" xfId="47279"/>
    <cellStyle name="Comma 11 5 2 4 4" xfId="47280"/>
    <cellStyle name="Comma 11 5 2 4 5" xfId="47281"/>
    <cellStyle name="Comma 11 5 2 5" xfId="47282"/>
    <cellStyle name="Comma 11 5 2 5 2" xfId="47283"/>
    <cellStyle name="Comma 11 5 2 5 3" xfId="47284"/>
    <cellStyle name="Comma 11 5 2 6" xfId="47285"/>
    <cellStyle name="Comma 11 5 2 6 2" xfId="47286"/>
    <cellStyle name="Comma 11 5 2 6 3" xfId="47287"/>
    <cellStyle name="Comma 11 5 2 7" xfId="47288"/>
    <cellStyle name="Comma 11 5 2 7 2" xfId="47289"/>
    <cellStyle name="Comma 11 5 2 8" xfId="47290"/>
    <cellStyle name="Comma 11 5 2 9" xfId="47291"/>
    <cellStyle name="Comma 11 5 2_SCH J-3" xfId="6746"/>
    <cellStyle name="Comma 11 5 3" xfId="6747"/>
    <cellStyle name="Comma 11 5 3 2" xfId="47292"/>
    <cellStyle name="Comma 11 5 3 2 2" xfId="47293"/>
    <cellStyle name="Comma 11 5 3 2 3" xfId="47294"/>
    <cellStyle name="Comma 11 5 3 3" xfId="47295"/>
    <cellStyle name="Comma 11 5 3 3 2" xfId="47296"/>
    <cellStyle name="Comma 11 5 3 3 3" xfId="47297"/>
    <cellStyle name="Comma 11 5 3 4" xfId="47298"/>
    <cellStyle name="Comma 11 5 3 4 2" xfId="47299"/>
    <cellStyle name="Comma 11 5 3 5" xfId="47300"/>
    <cellStyle name="Comma 11 5 3 6" xfId="47301"/>
    <cellStyle name="Comma 11 5 4" xfId="6748"/>
    <cellStyle name="Comma 11 5 4 2" xfId="47302"/>
    <cellStyle name="Comma 11 5 4 2 2" xfId="47303"/>
    <cellStyle name="Comma 11 5 4 2 3" xfId="47304"/>
    <cellStyle name="Comma 11 5 4 3" xfId="47305"/>
    <cellStyle name="Comma 11 5 4 3 2" xfId="47306"/>
    <cellStyle name="Comma 11 5 4 3 3" xfId="47307"/>
    <cellStyle name="Comma 11 5 4 4" xfId="47308"/>
    <cellStyle name="Comma 11 5 4 4 2" xfId="47309"/>
    <cellStyle name="Comma 11 5 4 5" xfId="47310"/>
    <cellStyle name="Comma 11 5 4 6" xfId="47311"/>
    <cellStyle name="Comma 11 5 5" xfId="6749"/>
    <cellStyle name="Comma 11 5 5 2" xfId="47312"/>
    <cellStyle name="Comma 11 5 5 2 2" xfId="47313"/>
    <cellStyle name="Comma 11 5 5 2 3" xfId="47314"/>
    <cellStyle name="Comma 11 5 5 3" xfId="47315"/>
    <cellStyle name="Comma 11 5 5 3 2" xfId="47316"/>
    <cellStyle name="Comma 11 5 5 4" xfId="47317"/>
    <cellStyle name="Comma 11 5 5 5" xfId="47318"/>
    <cellStyle name="Comma 11 5 6" xfId="47319"/>
    <cellStyle name="Comma 11 5 6 2" xfId="47320"/>
    <cellStyle name="Comma 11 5 6 3" xfId="47321"/>
    <cellStyle name="Comma 11 5 7" xfId="47322"/>
    <cellStyle name="Comma 11 5 7 2" xfId="47323"/>
    <cellStyle name="Comma 11 5 7 3" xfId="47324"/>
    <cellStyle name="Comma 11 5 8" xfId="47325"/>
    <cellStyle name="Comma 11 5 8 2" xfId="47326"/>
    <cellStyle name="Comma 11 5 9" xfId="47327"/>
    <cellStyle name="Comma 11 5_SCH J-3" xfId="6750"/>
    <cellStyle name="Comma 11 6" xfId="6751"/>
    <cellStyle name="Comma 11 6 10" xfId="47328"/>
    <cellStyle name="Comma 11 6 2" xfId="6752"/>
    <cellStyle name="Comma 11 6 2 2" xfId="47329"/>
    <cellStyle name="Comma 11 6 2 2 2" xfId="47330"/>
    <cellStyle name="Comma 11 6 2 2 3" xfId="47331"/>
    <cellStyle name="Comma 11 6 2 3" xfId="47332"/>
    <cellStyle name="Comma 11 6 2 3 2" xfId="47333"/>
    <cellStyle name="Comma 11 6 2 3 3" xfId="47334"/>
    <cellStyle name="Comma 11 6 2 4" xfId="47335"/>
    <cellStyle name="Comma 11 6 2 4 2" xfId="47336"/>
    <cellStyle name="Comma 11 6 2 5" xfId="47337"/>
    <cellStyle name="Comma 11 6 2 6" xfId="47338"/>
    <cellStyle name="Comma 11 6 3" xfId="6753"/>
    <cellStyle name="Comma 11 6 3 2" xfId="47339"/>
    <cellStyle name="Comma 11 6 3 2 2" xfId="47340"/>
    <cellStyle name="Comma 11 6 3 2 3" xfId="47341"/>
    <cellStyle name="Comma 11 6 3 3" xfId="47342"/>
    <cellStyle name="Comma 11 6 3 3 2" xfId="47343"/>
    <cellStyle name="Comma 11 6 3 3 3" xfId="47344"/>
    <cellStyle name="Comma 11 6 3 4" xfId="47345"/>
    <cellStyle name="Comma 11 6 3 4 2" xfId="47346"/>
    <cellStyle name="Comma 11 6 3 5" xfId="47347"/>
    <cellStyle name="Comma 11 6 3 6" xfId="47348"/>
    <cellStyle name="Comma 11 6 4" xfId="47349"/>
    <cellStyle name="Comma 11 6 4 2" xfId="47350"/>
    <cellStyle name="Comma 11 6 4 2 2" xfId="47351"/>
    <cellStyle name="Comma 11 6 4 2 3" xfId="47352"/>
    <cellStyle name="Comma 11 6 4 3" xfId="47353"/>
    <cellStyle name="Comma 11 6 4 3 2" xfId="47354"/>
    <cellStyle name="Comma 11 6 4 4" xfId="47355"/>
    <cellStyle name="Comma 11 6 4 5" xfId="47356"/>
    <cellStyle name="Comma 11 6 5" xfId="47357"/>
    <cellStyle name="Comma 11 6 5 2" xfId="47358"/>
    <cellStyle name="Comma 11 6 5 3" xfId="47359"/>
    <cellStyle name="Comma 11 6 6" xfId="47360"/>
    <cellStyle name="Comma 11 6 6 2" xfId="47361"/>
    <cellStyle name="Comma 11 6 6 3" xfId="47362"/>
    <cellStyle name="Comma 11 6 7" xfId="47363"/>
    <cellStyle name="Comma 11 6 7 2" xfId="47364"/>
    <cellStyle name="Comma 11 6 8" xfId="47365"/>
    <cellStyle name="Comma 11 6 9" xfId="47366"/>
    <cellStyle name="Comma 11 6_SCH J-3" xfId="6754"/>
    <cellStyle name="Comma 11 7" xfId="6755"/>
    <cellStyle name="Comma 11 7 2" xfId="6756"/>
    <cellStyle name="Comma 11 7 2 2" xfId="6757"/>
    <cellStyle name="Comma 11 7 2 2 2" xfId="47367"/>
    <cellStyle name="Comma 11 7 2 2 3" xfId="47368"/>
    <cellStyle name="Comma 11 7 2 3" xfId="6758"/>
    <cellStyle name="Comma 11 7 2 3 2" xfId="47369"/>
    <cellStyle name="Comma 11 7 2 3 3" xfId="47370"/>
    <cellStyle name="Comma 11 7 2 4" xfId="47371"/>
    <cellStyle name="Comma 11 7 2 4 2" xfId="47372"/>
    <cellStyle name="Comma 11 7 2 5" xfId="47373"/>
    <cellStyle name="Comma 11 7 2 6" xfId="47374"/>
    <cellStyle name="Comma 11 7 3" xfId="47375"/>
    <cellStyle name="Comma 11 7 3 2" xfId="47376"/>
    <cellStyle name="Comma 11 7 3 2 2" xfId="47377"/>
    <cellStyle name="Comma 11 7 3 2 3" xfId="47378"/>
    <cellStyle name="Comma 11 7 3 3" xfId="47379"/>
    <cellStyle name="Comma 11 7 3 3 2" xfId="47380"/>
    <cellStyle name="Comma 11 7 3 3 3" xfId="47381"/>
    <cellStyle name="Comma 11 7 3 4" xfId="47382"/>
    <cellStyle name="Comma 11 7 3 4 2" xfId="47383"/>
    <cellStyle name="Comma 11 7 3 5" xfId="47384"/>
    <cellStyle name="Comma 11 7 3 6" xfId="47385"/>
    <cellStyle name="Comma 11 7 4" xfId="47386"/>
    <cellStyle name="Comma 11 7 4 2" xfId="47387"/>
    <cellStyle name="Comma 11 7 4 2 2" xfId="47388"/>
    <cellStyle name="Comma 11 7 4 2 3" xfId="47389"/>
    <cellStyle name="Comma 11 7 4 3" xfId="47390"/>
    <cellStyle name="Comma 11 7 4 3 2" xfId="47391"/>
    <cellStyle name="Comma 11 7 4 4" xfId="47392"/>
    <cellStyle name="Comma 11 7 4 5" xfId="47393"/>
    <cellStyle name="Comma 11 7 5" xfId="47394"/>
    <cellStyle name="Comma 11 7 5 2" xfId="47395"/>
    <cellStyle name="Comma 11 7 5 3" xfId="47396"/>
    <cellStyle name="Comma 11 7 6" xfId="47397"/>
    <cellStyle name="Comma 11 7 6 2" xfId="47398"/>
    <cellStyle name="Comma 11 7 6 3" xfId="47399"/>
    <cellStyle name="Comma 11 7 7" xfId="47400"/>
    <cellStyle name="Comma 11 7 7 2" xfId="47401"/>
    <cellStyle name="Comma 11 7 8" xfId="47402"/>
    <cellStyle name="Comma 11 7 9" xfId="47403"/>
    <cellStyle name="Comma 11 7_SCH J-3" xfId="6759"/>
    <cellStyle name="Comma 11 8" xfId="6760"/>
    <cellStyle name="Comma 11 8 2" xfId="47404"/>
    <cellStyle name="Comma 11 8 2 2" xfId="47405"/>
    <cellStyle name="Comma 11 8 2 3" xfId="47406"/>
    <cellStyle name="Comma 11 8 3" xfId="47407"/>
    <cellStyle name="Comma 11 8 3 2" xfId="47408"/>
    <cellStyle name="Comma 11 8 3 3" xfId="47409"/>
    <cellStyle name="Comma 11 8 4" xfId="47410"/>
    <cellStyle name="Comma 11 8 4 2" xfId="47411"/>
    <cellStyle name="Comma 11 8 5" xfId="47412"/>
    <cellStyle name="Comma 11 8 6" xfId="47413"/>
    <cellStyle name="Comma 11 9" xfId="6761"/>
    <cellStyle name="Comma 11 9 2" xfId="47414"/>
    <cellStyle name="Comma 11 9 2 2" xfId="47415"/>
    <cellStyle name="Comma 11 9 2 3" xfId="47416"/>
    <cellStyle name="Comma 11 9 3" xfId="47417"/>
    <cellStyle name="Comma 11 9 3 2" xfId="47418"/>
    <cellStyle name="Comma 11 9 3 3" xfId="47419"/>
    <cellStyle name="Comma 11 9 4" xfId="47420"/>
    <cellStyle name="Comma 11 9 4 2" xfId="47421"/>
    <cellStyle name="Comma 11 9 5" xfId="47422"/>
    <cellStyle name="Comma 11 9 6" xfId="47423"/>
    <cellStyle name="Comma 11_SCH J-3" xfId="6762"/>
    <cellStyle name="Comma 110" xfId="6763"/>
    <cellStyle name="Comma 111" xfId="6764"/>
    <cellStyle name="Comma 112" xfId="6765"/>
    <cellStyle name="Comma 113" xfId="6766"/>
    <cellStyle name="Comma 114" xfId="6767"/>
    <cellStyle name="Comma 115" xfId="6768"/>
    <cellStyle name="Comma 116" xfId="6769"/>
    <cellStyle name="Comma 12" xfId="6770"/>
    <cellStyle name="Comma 12 10" xfId="6771"/>
    <cellStyle name="Comma 12 10 2" xfId="6772"/>
    <cellStyle name="Comma 12 10 2 2" xfId="6773"/>
    <cellStyle name="Comma 12 10 2 3" xfId="6774"/>
    <cellStyle name="Comma 12 10 2 3 2" xfId="6775"/>
    <cellStyle name="Comma 12 10 3" xfId="47424"/>
    <cellStyle name="Comma 12 10 3 2" xfId="47425"/>
    <cellStyle name="Comma 12 10 4" xfId="47426"/>
    <cellStyle name="Comma 12 10 5" xfId="47427"/>
    <cellStyle name="Comma 12 11" xfId="6776"/>
    <cellStyle name="Comma 12 11 2" xfId="47428"/>
    <cellStyle name="Comma 12 11 3" xfId="47429"/>
    <cellStyle name="Comma 12 12" xfId="6777"/>
    <cellStyle name="Comma 12 12 2" xfId="6778"/>
    <cellStyle name="Comma 12 12 2 2" xfId="6779"/>
    <cellStyle name="Comma 12 12 2 3" xfId="6780"/>
    <cellStyle name="Comma 12 12 2 3 2" xfId="6781"/>
    <cellStyle name="Comma 12 12 3" xfId="47430"/>
    <cellStyle name="Comma 12 13" xfId="6782"/>
    <cellStyle name="Comma 12 13 2" xfId="47431"/>
    <cellStyle name="Comma 12 14" xfId="47432"/>
    <cellStyle name="Comma 12 15" xfId="47433"/>
    <cellStyle name="Comma 12 16" xfId="47434"/>
    <cellStyle name="Comma 12 2" xfId="6783"/>
    <cellStyle name="Comma 12 2 10" xfId="47435"/>
    <cellStyle name="Comma 12 2 10 2" xfId="47436"/>
    <cellStyle name="Comma 12 2 10 3" xfId="47437"/>
    <cellStyle name="Comma 12 2 11" xfId="47438"/>
    <cellStyle name="Comma 12 2 11 2" xfId="47439"/>
    <cellStyle name="Comma 12 2 11 3" xfId="47440"/>
    <cellStyle name="Comma 12 2 12" xfId="47441"/>
    <cellStyle name="Comma 12 2 12 2" xfId="47442"/>
    <cellStyle name="Comma 12 2 13" xfId="47443"/>
    <cellStyle name="Comma 12 2 14" xfId="47444"/>
    <cellStyle name="Comma 12 2 15" xfId="47445"/>
    <cellStyle name="Comma 12 2 2" xfId="6784"/>
    <cellStyle name="Comma 12 2 2 10" xfId="47446"/>
    <cellStyle name="Comma 12 2 2 10 2" xfId="47447"/>
    <cellStyle name="Comma 12 2 2 10 3" xfId="47448"/>
    <cellStyle name="Comma 12 2 2 11" xfId="47449"/>
    <cellStyle name="Comma 12 2 2 11 2" xfId="47450"/>
    <cellStyle name="Comma 12 2 2 12" xfId="47451"/>
    <cellStyle name="Comma 12 2 2 13" xfId="47452"/>
    <cellStyle name="Comma 12 2 2 2" xfId="47453"/>
    <cellStyle name="Comma 12 2 2 2 10" xfId="47454"/>
    <cellStyle name="Comma 12 2 2 2 10 2" xfId="47455"/>
    <cellStyle name="Comma 12 2 2 2 11" xfId="47456"/>
    <cellStyle name="Comma 12 2 2 2 12" xfId="47457"/>
    <cellStyle name="Comma 12 2 2 2 2" xfId="47458"/>
    <cellStyle name="Comma 12 2 2 2 2 10" xfId="47459"/>
    <cellStyle name="Comma 12 2 2 2 2 2" xfId="47460"/>
    <cellStyle name="Comma 12 2 2 2 2 2 2" xfId="47461"/>
    <cellStyle name="Comma 12 2 2 2 2 2 2 2" xfId="47462"/>
    <cellStyle name="Comma 12 2 2 2 2 2 2 2 2" xfId="47463"/>
    <cellStyle name="Comma 12 2 2 2 2 2 2 2 3" xfId="47464"/>
    <cellStyle name="Comma 12 2 2 2 2 2 2 3" xfId="47465"/>
    <cellStyle name="Comma 12 2 2 2 2 2 2 3 2" xfId="47466"/>
    <cellStyle name="Comma 12 2 2 2 2 2 2 3 3" xfId="47467"/>
    <cellStyle name="Comma 12 2 2 2 2 2 2 4" xfId="47468"/>
    <cellStyle name="Comma 12 2 2 2 2 2 2 4 2" xfId="47469"/>
    <cellStyle name="Comma 12 2 2 2 2 2 2 5" xfId="47470"/>
    <cellStyle name="Comma 12 2 2 2 2 2 2 6" xfId="47471"/>
    <cellStyle name="Comma 12 2 2 2 2 2 3" xfId="47472"/>
    <cellStyle name="Comma 12 2 2 2 2 2 3 2" xfId="47473"/>
    <cellStyle name="Comma 12 2 2 2 2 2 3 2 2" xfId="47474"/>
    <cellStyle name="Comma 12 2 2 2 2 2 3 2 3" xfId="47475"/>
    <cellStyle name="Comma 12 2 2 2 2 2 3 3" xfId="47476"/>
    <cellStyle name="Comma 12 2 2 2 2 2 3 3 2" xfId="47477"/>
    <cellStyle name="Comma 12 2 2 2 2 2 3 3 3" xfId="47478"/>
    <cellStyle name="Comma 12 2 2 2 2 2 3 4" xfId="47479"/>
    <cellStyle name="Comma 12 2 2 2 2 2 3 4 2" xfId="47480"/>
    <cellStyle name="Comma 12 2 2 2 2 2 3 5" xfId="47481"/>
    <cellStyle name="Comma 12 2 2 2 2 2 3 6" xfId="47482"/>
    <cellStyle name="Comma 12 2 2 2 2 2 4" xfId="47483"/>
    <cellStyle name="Comma 12 2 2 2 2 2 4 2" xfId="47484"/>
    <cellStyle name="Comma 12 2 2 2 2 2 4 2 2" xfId="47485"/>
    <cellStyle name="Comma 12 2 2 2 2 2 4 2 3" xfId="47486"/>
    <cellStyle name="Comma 12 2 2 2 2 2 4 3" xfId="47487"/>
    <cellStyle name="Comma 12 2 2 2 2 2 4 3 2" xfId="47488"/>
    <cellStyle name="Comma 12 2 2 2 2 2 4 4" xfId="47489"/>
    <cellStyle name="Comma 12 2 2 2 2 2 4 5" xfId="47490"/>
    <cellStyle name="Comma 12 2 2 2 2 2 5" xfId="47491"/>
    <cellStyle name="Comma 12 2 2 2 2 2 5 2" xfId="47492"/>
    <cellStyle name="Comma 12 2 2 2 2 2 5 3" xfId="47493"/>
    <cellStyle name="Comma 12 2 2 2 2 2 6" xfId="47494"/>
    <cellStyle name="Comma 12 2 2 2 2 2 6 2" xfId="47495"/>
    <cellStyle name="Comma 12 2 2 2 2 2 6 3" xfId="47496"/>
    <cellStyle name="Comma 12 2 2 2 2 2 7" xfId="47497"/>
    <cellStyle name="Comma 12 2 2 2 2 2 7 2" xfId="47498"/>
    <cellStyle name="Comma 12 2 2 2 2 2 8" xfId="47499"/>
    <cellStyle name="Comma 12 2 2 2 2 2 9" xfId="47500"/>
    <cellStyle name="Comma 12 2 2 2 2 3" xfId="47501"/>
    <cellStyle name="Comma 12 2 2 2 2 3 2" xfId="47502"/>
    <cellStyle name="Comma 12 2 2 2 2 3 2 2" xfId="47503"/>
    <cellStyle name="Comma 12 2 2 2 2 3 2 3" xfId="47504"/>
    <cellStyle name="Comma 12 2 2 2 2 3 3" xfId="47505"/>
    <cellStyle name="Comma 12 2 2 2 2 3 3 2" xfId="47506"/>
    <cellStyle name="Comma 12 2 2 2 2 3 3 3" xfId="47507"/>
    <cellStyle name="Comma 12 2 2 2 2 3 4" xfId="47508"/>
    <cellStyle name="Comma 12 2 2 2 2 3 4 2" xfId="47509"/>
    <cellStyle name="Comma 12 2 2 2 2 3 5" xfId="47510"/>
    <cellStyle name="Comma 12 2 2 2 2 3 6" xfId="47511"/>
    <cellStyle name="Comma 12 2 2 2 2 4" xfId="47512"/>
    <cellStyle name="Comma 12 2 2 2 2 4 2" xfId="47513"/>
    <cellStyle name="Comma 12 2 2 2 2 4 2 2" xfId="47514"/>
    <cellStyle name="Comma 12 2 2 2 2 4 2 3" xfId="47515"/>
    <cellStyle name="Comma 12 2 2 2 2 4 3" xfId="47516"/>
    <cellStyle name="Comma 12 2 2 2 2 4 3 2" xfId="47517"/>
    <cellStyle name="Comma 12 2 2 2 2 4 3 3" xfId="47518"/>
    <cellStyle name="Comma 12 2 2 2 2 4 4" xfId="47519"/>
    <cellStyle name="Comma 12 2 2 2 2 4 4 2" xfId="47520"/>
    <cellStyle name="Comma 12 2 2 2 2 4 5" xfId="47521"/>
    <cellStyle name="Comma 12 2 2 2 2 4 6" xfId="47522"/>
    <cellStyle name="Comma 12 2 2 2 2 5" xfId="47523"/>
    <cellStyle name="Comma 12 2 2 2 2 5 2" xfId="47524"/>
    <cellStyle name="Comma 12 2 2 2 2 5 2 2" xfId="47525"/>
    <cellStyle name="Comma 12 2 2 2 2 5 2 3" xfId="47526"/>
    <cellStyle name="Comma 12 2 2 2 2 5 3" xfId="47527"/>
    <cellStyle name="Comma 12 2 2 2 2 5 3 2" xfId="47528"/>
    <cellStyle name="Comma 12 2 2 2 2 5 4" xfId="47529"/>
    <cellStyle name="Comma 12 2 2 2 2 5 5" xfId="47530"/>
    <cellStyle name="Comma 12 2 2 2 2 6" xfId="47531"/>
    <cellStyle name="Comma 12 2 2 2 2 6 2" xfId="47532"/>
    <cellStyle name="Comma 12 2 2 2 2 6 3" xfId="47533"/>
    <cellStyle name="Comma 12 2 2 2 2 7" xfId="47534"/>
    <cellStyle name="Comma 12 2 2 2 2 7 2" xfId="47535"/>
    <cellStyle name="Comma 12 2 2 2 2 7 3" xfId="47536"/>
    <cellStyle name="Comma 12 2 2 2 2 8" xfId="47537"/>
    <cellStyle name="Comma 12 2 2 2 2 8 2" xfId="47538"/>
    <cellStyle name="Comma 12 2 2 2 2 9" xfId="47539"/>
    <cellStyle name="Comma 12 2 2 2 3" xfId="47540"/>
    <cellStyle name="Comma 12 2 2 2 3 2" xfId="47541"/>
    <cellStyle name="Comma 12 2 2 2 3 2 2" xfId="47542"/>
    <cellStyle name="Comma 12 2 2 2 3 2 2 2" xfId="47543"/>
    <cellStyle name="Comma 12 2 2 2 3 2 2 3" xfId="47544"/>
    <cellStyle name="Comma 12 2 2 2 3 2 3" xfId="47545"/>
    <cellStyle name="Comma 12 2 2 2 3 2 3 2" xfId="47546"/>
    <cellStyle name="Comma 12 2 2 2 3 2 3 3" xfId="47547"/>
    <cellStyle name="Comma 12 2 2 2 3 2 4" xfId="47548"/>
    <cellStyle name="Comma 12 2 2 2 3 2 4 2" xfId="47549"/>
    <cellStyle name="Comma 12 2 2 2 3 2 5" xfId="47550"/>
    <cellStyle name="Comma 12 2 2 2 3 2 6" xfId="47551"/>
    <cellStyle name="Comma 12 2 2 2 3 3" xfId="47552"/>
    <cellStyle name="Comma 12 2 2 2 3 3 2" xfId="47553"/>
    <cellStyle name="Comma 12 2 2 2 3 3 2 2" xfId="47554"/>
    <cellStyle name="Comma 12 2 2 2 3 3 2 3" xfId="47555"/>
    <cellStyle name="Comma 12 2 2 2 3 3 3" xfId="47556"/>
    <cellStyle name="Comma 12 2 2 2 3 3 3 2" xfId="47557"/>
    <cellStyle name="Comma 12 2 2 2 3 3 3 3" xfId="47558"/>
    <cellStyle name="Comma 12 2 2 2 3 3 4" xfId="47559"/>
    <cellStyle name="Comma 12 2 2 2 3 3 4 2" xfId="47560"/>
    <cellStyle name="Comma 12 2 2 2 3 3 5" xfId="47561"/>
    <cellStyle name="Comma 12 2 2 2 3 3 6" xfId="47562"/>
    <cellStyle name="Comma 12 2 2 2 3 4" xfId="47563"/>
    <cellStyle name="Comma 12 2 2 2 3 4 2" xfId="47564"/>
    <cellStyle name="Comma 12 2 2 2 3 4 2 2" xfId="47565"/>
    <cellStyle name="Comma 12 2 2 2 3 4 2 3" xfId="47566"/>
    <cellStyle name="Comma 12 2 2 2 3 4 3" xfId="47567"/>
    <cellStyle name="Comma 12 2 2 2 3 4 3 2" xfId="47568"/>
    <cellStyle name="Comma 12 2 2 2 3 4 4" xfId="47569"/>
    <cellStyle name="Comma 12 2 2 2 3 4 5" xfId="47570"/>
    <cellStyle name="Comma 12 2 2 2 3 5" xfId="47571"/>
    <cellStyle name="Comma 12 2 2 2 3 5 2" xfId="47572"/>
    <cellStyle name="Comma 12 2 2 2 3 5 3" xfId="47573"/>
    <cellStyle name="Comma 12 2 2 2 3 6" xfId="47574"/>
    <cellStyle name="Comma 12 2 2 2 3 6 2" xfId="47575"/>
    <cellStyle name="Comma 12 2 2 2 3 6 3" xfId="47576"/>
    <cellStyle name="Comma 12 2 2 2 3 7" xfId="47577"/>
    <cellStyle name="Comma 12 2 2 2 3 7 2" xfId="47578"/>
    <cellStyle name="Comma 12 2 2 2 3 8" xfId="47579"/>
    <cellStyle name="Comma 12 2 2 2 3 9" xfId="47580"/>
    <cellStyle name="Comma 12 2 2 2 4" xfId="47581"/>
    <cellStyle name="Comma 12 2 2 2 4 2" xfId="47582"/>
    <cellStyle name="Comma 12 2 2 2 4 2 2" xfId="47583"/>
    <cellStyle name="Comma 12 2 2 2 4 2 2 2" xfId="47584"/>
    <cellStyle name="Comma 12 2 2 2 4 2 2 3" xfId="47585"/>
    <cellStyle name="Comma 12 2 2 2 4 2 3" xfId="47586"/>
    <cellStyle name="Comma 12 2 2 2 4 2 3 2" xfId="47587"/>
    <cellStyle name="Comma 12 2 2 2 4 2 3 3" xfId="47588"/>
    <cellStyle name="Comma 12 2 2 2 4 2 4" xfId="47589"/>
    <cellStyle name="Comma 12 2 2 2 4 2 4 2" xfId="47590"/>
    <cellStyle name="Comma 12 2 2 2 4 2 5" xfId="47591"/>
    <cellStyle name="Comma 12 2 2 2 4 2 6" xfId="47592"/>
    <cellStyle name="Comma 12 2 2 2 4 3" xfId="47593"/>
    <cellStyle name="Comma 12 2 2 2 4 3 2" xfId="47594"/>
    <cellStyle name="Comma 12 2 2 2 4 3 2 2" xfId="47595"/>
    <cellStyle name="Comma 12 2 2 2 4 3 2 3" xfId="47596"/>
    <cellStyle name="Comma 12 2 2 2 4 3 3" xfId="47597"/>
    <cellStyle name="Comma 12 2 2 2 4 3 3 2" xfId="47598"/>
    <cellStyle name="Comma 12 2 2 2 4 3 3 3" xfId="47599"/>
    <cellStyle name="Comma 12 2 2 2 4 3 4" xfId="47600"/>
    <cellStyle name="Comma 12 2 2 2 4 3 4 2" xfId="47601"/>
    <cellStyle name="Comma 12 2 2 2 4 3 5" xfId="47602"/>
    <cellStyle name="Comma 12 2 2 2 4 3 6" xfId="47603"/>
    <cellStyle name="Comma 12 2 2 2 4 4" xfId="47604"/>
    <cellStyle name="Comma 12 2 2 2 4 4 2" xfId="47605"/>
    <cellStyle name="Comma 12 2 2 2 4 4 2 2" xfId="47606"/>
    <cellStyle name="Comma 12 2 2 2 4 4 2 3" xfId="47607"/>
    <cellStyle name="Comma 12 2 2 2 4 4 3" xfId="47608"/>
    <cellStyle name="Comma 12 2 2 2 4 4 3 2" xfId="47609"/>
    <cellStyle name="Comma 12 2 2 2 4 4 4" xfId="47610"/>
    <cellStyle name="Comma 12 2 2 2 4 4 5" xfId="47611"/>
    <cellStyle name="Comma 12 2 2 2 4 5" xfId="47612"/>
    <cellStyle name="Comma 12 2 2 2 4 5 2" xfId="47613"/>
    <cellStyle name="Comma 12 2 2 2 4 5 3" xfId="47614"/>
    <cellStyle name="Comma 12 2 2 2 4 6" xfId="47615"/>
    <cellStyle name="Comma 12 2 2 2 4 6 2" xfId="47616"/>
    <cellStyle name="Comma 12 2 2 2 4 6 3" xfId="47617"/>
    <cellStyle name="Comma 12 2 2 2 4 7" xfId="47618"/>
    <cellStyle name="Comma 12 2 2 2 4 7 2" xfId="47619"/>
    <cellStyle name="Comma 12 2 2 2 4 8" xfId="47620"/>
    <cellStyle name="Comma 12 2 2 2 4 9" xfId="47621"/>
    <cellStyle name="Comma 12 2 2 2 5" xfId="47622"/>
    <cellStyle name="Comma 12 2 2 2 5 2" xfId="47623"/>
    <cellStyle name="Comma 12 2 2 2 5 2 2" xfId="47624"/>
    <cellStyle name="Comma 12 2 2 2 5 2 3" xfId="47625"/>
    <cellStyle name="Comma 12 2 2 2 5 3" xfId="47626"/>
    <cellStyle name="Comma 12 2 2 2 5 3 2" xfId="47627"/>
    <cellStyle name="Comma 12 2 2 2 5 3 3" xfId="47628"/>
    <cellStyle name="Comma 12 2 2 2 5 4" xfId="47629"/>
    <cellStyle name="Comma 12 2 2 2 5 4 2" xfId="47630"/>
    <cellStyle name="Comma 12 2 2 2 5 5" xfId="47631"/>
    <cellStyle name="Comma 12 2 2 2 5 6" xfId="47632"/>
    <cellStyle name="Comma 12 2 2 2 6" xfId="47633"/>
    <cellStyle name="Comma 12 2 2 2 6 2" xfId="47634"/>
    <cellStyle name="Comma 12 2 2 2 6 2 2" xfId="47635"/>
    <cellStyle name="Comma 12 2 2 2 6 2 3" xfId="47636"/>
    <cellStyle name="Comma 12 2 2 2 6 3" xfId="47637"/>
    <cellStyle name="Comma 12 2 2 2 6 3 2" xfId="47638"/>
    <cellStyle name="Comma 12 2 2 2 6 3 3" xfId="47639"/>
    <cellStyle name="Comma 12 2 2 2 6 4" xfId="47640"/>
    <cellStyle name="Comma 12 2 2 2 6 4 2" xfId="47641"/>
    <cellStyle name="Comma 12 2 2 2 6 5" xfId="47642"/>
    <cellStyle name="Comma 12 2 2 2 6 6" xfId="47643"/>
    <cellStyle name="Comma 12 2 2 2 7" xfId="47644"/>
    <cellStyle name="Comma 12 2 2 2 7 2" xfId="47645"/>
    <cellStyle name="Comma 12 2 2 2 7 2 2" xfId="47646"/>
    <cellStyle name="Comma 12 2 2 2 7 2 3" xfId="47647"/>
    <cellStyle name="Comma 12 2 2 2 7 3" xfId="47648"/>
    <cellStyle name="Comma 12 2 2 2 7 3 2" xfId="47649"/>
    <cellStyle name="Comma 12 2 2 2 7 4" xfId="47650"/>
    <cellStyle name="Comma 12 2 2 2 7 5" xfId="47651"/>
    <cellStyle name="Comma 12 2 2 2 8" xfId="47652"/>
    <cellStyle name="Comma 12 2 2 2 8 2" xfId="47653"/>
    <cellStyle name="Comma 12 2 2 2 8 3" xfId="47654"/>
    <cellStyle name="Comma 12 2 2 2 9" xfId="47655"/>
    <cellStyle name="Comma 12 2 2 2 9 2" xfId="47656"/>
    <cellStyle name="Comma 12 2 2 2 9 3" xfId="47657"/>
    <cellStyle name="Comma 12 2 2 3" xfId="47658"/>
    <cellStyle name="Comma 12 2 2 3 10" xfId="47659"/>
    <cellStyle name="Comma 12 2 2 3 2" xfId="47660"/>
    <cellStyle name="Comma 12 2 2 3 2 2" xfId="47661"/>
    <cellStyle name="Comma 12 2 2 3 2 2 2" xfId="47662"/>
    <cellStyle name="Comma 12 2 2 3 2 2 2 2" xfId="47663"/>
    <cellStyle name="Comma 12 2 2 3 2 2 2 3" xfId="47664"/>
    <cellStyle name="Comma 12 2 2 3 2 2 3" xfId="47665"/>
    <cellStyle name="Comma 12 2 2 3 2 2 3 2" xfId="47666"/>
    <cellStyle name="Comma 12 2 2 3 2 2 3 3" xfId="47667"/>
    <cellStyle name="Comma 12 2 2 3 2 2 4" xfId="47668"/>
    <cellStyle name="Comma 12 2 2 3 2 2 4 2" xfId="47669"/>
    <cellStyle name="Comma 12 2 2 3 2 2 5" xfId="47670"/>
    <cellStyle name="Comma 12 2 2 3 2 2 6" xfId="47671"/>
    <cellStyle name="Comma 12 2 2 3 2 3" xfId="47672"/>
    <cellStyle name="Comma 12 2 2 3 2 3 2" xfId="47673"/>
    <cellStyle name="Comma 12 2 2 3 2 3 2 2" xfId="47674"/>
    <cellStyle name="Comma 12 2 2 3 2 3 2 3" xfId="47675"/>
    <cellStyle name="Comma 12 2 2 3 2 3 3" xfId="47676"/>
    <cellStyle name="Comma 12 2 2 3 2 3 3 2" xfId="47677"/>
    <cellStyle name="Comma 12 2 2 3 2 3 3 3" xfId="47678"/>
    <cellStyle name="Comma 12 2 2 3 2 3 4" xfId="47679"/>
    <cellStyle name="Comma 12 2 2 3 2 3 4 2" xfId="47680"/>
    <cellStyle name="Comma 12 2 2 3 2 3 5" xfId="47681"/>
    <cellStyle name="Comma 12 2 2 3 2 3 6" xfId="47682"/>
    <cellStyle name="Comma 12 2 2 3 2 4" xfId="47683"/>
    <cellStyle name="Comma 12 2 2 3 2 4 2" xfId="47684"/>
    <cellStyle name="Comma 12 2 2 3 2 4 2 2" xfId="47685"/>
    <cellStyle name="Comma 12 2 2 3 2 4 2 3" xfId="47686"/>
    <cellStyle name="Comma 12 2 2 3 2 4 3" xfId="47687"/>
    <cellStyle name="Comma 12 2 2 3 2 4 3 2" xfId="47688"/>
    <cellStyle name="Comma 12 2 2 3 2 4 4" xfId="47689"/>
    <cellStyle name="Comma 12 2 2 3 2 4 5" xfId="47690"/>
    <cellStyle name="Comma 12 2 2 3 2 5" xfId="47691"/>
    <cellStyle name="Comma 12 2 2 3 2 5 2" xfId="47692"/>
    <cellStyle name="Comma 12 2 2 3 2 5 3" xfId="47693"/>
    <cellStyle name="Comma 12 2 2 3 2 6" xfId="47694"/>
    <cellStyle name="Comma 12 2 2 3 2 6 2" xfId="47695"/>
    <cellStyle name="Comma 12 2 2 3 2 6 3" xfId="47696"/>
    <cellStyle name="Comma 12 2 2 3 2 7" xfId="47697"/>
    <cellStyle name="Comma 12 2 2 3 2 7 2" xfId="47698"/>
    <cellStyle name="Comma 12 2 2 3 2 8" xfId="47699"/>
    <cellStyle name="Comma 12 2 2 3 2 9" xfId="47700"/>
    <cellStyle name="Comma 12 2 2 3 3" xfId="47701"/>
    <cellStyle name="Comma 12 2 2 3 3 2" xfId="47702"/>
    <cellStyle name="Comma 12 2 2 3 3 2 2" xfId="47703"/>
    <cellStyle name="Comma 12 2 2 3 3 2 3" xfId="47704"/>
    <cellStyle name="Comma 12 2 2 3 3 3" xfId="47705"/>
    <cellStyle name="Comma 12 2 2 3 3 3 2" xfId="47706"/>
    <cellStyle name="Comma 12 2 2 3 3 3 3" xfId="47707"/>
    <cellStyle name="Comma 12 2 2 3 3 4" xfId="47708"/>
    <cellStyle name="Comma 12 2 2 3 3 4 2" xfId="47709"/>
    <cellStyle name="Comma 12 2 2 3 3 5" xfId="47710"/>
    <cellStyle name="Comma 12 2 2 3 3 6" xfId="47711"/>
    <cellStyle name="Comma 12 2 2 3 4" xfId="47712"/>
    <cellStyle name="Comma 12 2 2 3 4 2" xfId="47713"/>
    <cellStyle name="Comma 12 2 2 3 4 2 2" xfId="47714"/>
    <cellStyle name="Comma 12 2 2 3 4 2 3" xfId="47715"/>
    <cellStyle name="Comma 12 2 2 3 4 3" xfId="47716"/>
    <cellStyle name="Comma 12 2 2 3 4 3 2" xfId="47717"/>
    <cellStyle name="Comma 12 2 2 3 4 3 3" xfId="47718"/>
    <cellStyle name="Comma 12 2 2 3 4 4" xfId="47719"/>
    <cellStyle name="Comma 12 2 2 3 4 4 2" xfId="47720"/>
    <cellStyle name="Comma 12 2 2 3 4 5" xfId="47721"/>
    <cellStyle name="Comma 12 2 2 3 4 6" xfId="47722"/>
    <cellStyle name="Comma 12 2 2 3 5" xfId="47723"/>
    <cellStyle name="Comma 12 2 2 3 5 2" xfId="47724"/>
    <cellStyle name="Comma 12 2 2 3 5 2 2" xfId="47725"/>
    <cellStyle name="Comma 12 2 2 3 5 2 3" xfId="47726"/>
    <cellStyle name="Comma 12 2 2 3 5 3" xfId="47727"/>
    <cellStyle name="Comma 12 2 2 3 5 3 2" xfId="47728"/>
    <cellStyle name="Comma 12 2 2 3 5 4" xfId="47729"/>
    <cellStyle name="Comma 12 2 2 3 5 5" xfId="47730"/>
    <cellStyle name="Comma 12 2 2 3 6" xfId="47731"/>
    <cellStyle name="Comma 12 2 2 3 6 2" xfId="47732"/>
    <cellStyle name="Comma 12 2 2 3 6 3" xfId="47733"/>
    <cellStyle name="Comma 12 2 2 3 7" xfId="47734"/>
    <cellStyle name="Comma 12 2 2 3 7 2" xfId="47735"/>
    <cellStyle name="Comma 12 2 2 3 7 3" xfId="47736"/>
    <cellStyle name="Comma 12 2 2 3 8" xfId="47737"/>
    <cellStyle name="Comma 12 2 2 3 8 2" xfId="47738"/>
    <cellStyle name="Comma 12 2 2 3 9" xfId="47739"/>
    <cellStyle name="Comma 12 2 2 4" xfId="47740"/>
    <cellStyle name="Comma 12 2 2 4 2" xfId="47741"/>
    <cellStyle name="Comma 12 2 2 4 2 2" xfId="47742"/>
    <cellStyle name="Comma 12 2 2 4 2 2 2" xfId="47743"/>
    <cellStyle name="Comma 12 2 2 4 2 2 3" xfId="47744"/>
    <cellStyle name="Comma 12 2 2 4 2 3" xfId="47745"/>
    <cellStyle name="Comma 12 2 2 4 2 3 2" xfId="47746"/>
    <cellStyle name="Comma 12 2 2 4 2 3 3" xfId="47747"/>
    <cellStyle name="Comma 12 2 2 4 2 4" xfId="47748"/>
    <cellStyle name="Comma 12 2 2 4 2 4 2" xfId="47749"/>
    <cellStyle name="Comma 12 2 2 4 2 5" xfId="47750"/>
    <cellStyle name="Comma 12 2 2 4 2 6" xfId="47751"/>
    <cellStyle name="Comma 12 2 2 4 3" xfId="47752"/>
    <cellStyle name="Comma 12 2 2 4 3 2" xfId="47753"/>
    <cellStyle name="Comma 12 2 2 4 3 2 2" xfId="47754"/>
    <cellStyle name="Comma 12 2 2 4 3 2 3" xfId="47755"/>
    <cellStyle name="Comma 12 2 2 4 3 3" xfId="47756"/>
    <cellStyle name="Comma 12 2 2 4 3 3 2" xfId="47757"/>
    <cellStyle name="Comma 12 2 2 4 3 3 3" xfId="47758"/>
    <cellStyle name="Comma 12 2 2 4 3 4" xfId="47759"/>
    <cellStyle name="Comma 12 2 2 4 3 4 2" xfId="47760"/>
    <cellStyle name="Comma 12 2 2 4 3 5" xfId="47761"/>
    <cellStyle name="Comma 12 2 2 4 3 6" xfId="47762"/>
    <cellStyle name="Comma 12 2 2 4 4" xfId="47763"/>
    <cellStyle name="Comma 12 2 2 4 4 2" xfId="47764"/>
    <cellStyle name="Comma 12 2 2 4 4 2 2" xfId="47765"/>
    <cellStyle name="Comma 12 2 2 4 4 2 3" xfId="47766"/>
    <cellStyle name="Comma 12 2 2 4 4 3" xfId="47767"/>
    <cellStyle name="Comma 12 2 2 4 4 3 2" xfId="47768"/>
    <cellStyle name="Comma 12 2 2 4 4 4" xfId="47769"/>
    <cellStyle name="Comma 12 2 2 4 4 5" xfId="47770"/>
    <cellStyle name="Comma 12 2 2 4 5" xfId="47771"/>
    <cellStyle name="Comma 12 2 2 4 5 2" xfId="47772"/>
    <cellStyle name="Comma 12 2 2 4 5 3" xfId="47773"/>
    <cellStyle name="Comma 12 2 2 4 6" xfId="47774"/>
    <cellStyle name="Comma 12 2 2 4 6 2" xfId="47775"/>
    <cellStyle name="Comma 12 2 2 4 6 3" xfId="47776"/>
    <cellStyle name="Comma 12 2 2 4 7" xfId="47777"/>
    <cellStyle name="Comma 12 2 2 4 7 2" xfId="47778"/>
    <cellStyle name="Comma 12 2 2 4 8" xfId="47779"/>
    <cellStyle name="Comma 12 2 2 4 9" xfId="47780"/>
    <cellStyle name="Comma 12 2 2 5" xfId="47781"/>
    <cellStyle name="Comma 12 2 2 5 2" xfId="47782"/>
    <cellStyle name="Comma 12 2 2 5 2 2" xfId="47783"/>
    <cellStyle name="Comma 12 2 2 5 2 2 2" xfId="47784"/>
    <cellStyle name="Comma 12 2 2 5 2 2 3" xfId="47785"/>
    <cellStyle name="Comma 12 2 2 5 2 3" xfId="47786"/>
    <cellStyle name="Comma 12 2 2 5 2 3 2" xfId="47787"/>
    <cellStyle name="Comma 12 2 2 5 2 3 3" xfId="47788"/>
    <cellStyle name="Comma 12 2 2 5 2 4" xfId="47789"/>
    <cellStyle name="Comma 12 2 2 5 2 4 2" xfId="47790"/>
    <cellStyle name="Comma 12 2 2 5 2 5" xfId="47791"/>
    <cellStyle name="Comma 12 2 2 5 2 6" xfId="47792"/>
    <cellStyle name="Comma 12 2 2 5 3" xfId="47793"/>
    <cellStyle name="Comma 12 2 2 5 3 2" xfId="47794"/>
    <cellStyle name="Comma 12 2 2 5 3 2 2" xfId="47795"/>
    <cellStyle name="Comma 12 2 2 5 3 2 3" xfId="47796"/>
    <cellStyle name="Comma 12 2 2 5 3 3" xfId="47797"/>
    <cellStyle name="Comma 12 2 2 5 3 3 2" xfId="47798"/>
    <cellStyle name="Comma 12 2 2 5 3 3 3" xfId="47799"/>
    <cellStyle name="Comma 12 2 2 5 3 4" xfId="47800"/>
    <cellStyle name="Comma 12 2 2 5 3 4 2" xfId="47801"/>
    <cellStyle name="Comma 12 2 2 5 3 5" xfId="47802"/>
    <cellStyle name="Comma 12 2 2 5 3 6" xfId="47803"/>
    <cellStyle name="Comma 12 2 2 5 4" xfId="47804"/>
    <cellStyle name="Comma 12 2 2 5 4 2" xfId="47805"/>
    <cellStyle name="Comma 12 2 2 5 4 2 2" xfId="47806"/>
    <cellStyle name="Comma 12 2 2 5 4 2 3" xfId="47807"/>
    <cellStyle name="Comma 12 2 2 5 4 3" xfId="47808"/>
    <cellStyle name="Comma 12 2 2 5 4 3 2" xfId="47809"/>
    <cellStyle name="Comma 12 2 2 5 4 4" xfId="47810"/>
    <cellStyle name="Comma 12 2 2 5 4 5" xfId="47811"/>
    <cellStyle name="Comma 12 2 2 5 5" xfId="47812"/>
    <cellStyle name="Comma 12 2 2 5 5 2" xfId="47813"/>
    <cellStyle name="Comma 12 2 2 5 5 3" xfId="47814"/>
    <cellStyle name="Comma 12 2 2 5 6" xfId="47815"/>
    <cellStyle name="Comma 12 2 2 5 6 2" xfId="47816"/>
    <cellStyle name="Comma 12 2 2 5 6 3" xfId="47817"/>
    <cellStyle name="Comma 12 2 2 5 7" xfId="47818"/>
    <cellStyle name="Comma 12 2 2 5 7 2" xfId="47819"/>
    <cellStyle name="Comma 12 2 2 5 8" xfId="47820"/>
    <cellStyle name="Comma 12 2 2 5 9" xfId="47821"/>
    <cellStyle name="Comma 12 2 2 6" xfId="47822"/>
    <cellStyle name="Comma 12 2 2 6 2" xfId="47823"/>
    <cellStyle name="Comma 12 2 2 6 2 2" xfId="47824"/>
    <cellStyle name="Comma 12 2 2 6 2 3" xfId="47825"/>
    <cellStyle name="Comma 12 2 2 6 3" xfId="47826"/>
    <cellStyle name="Comma 12 2 2 6 3 2" xfId="47827"/>
    <cellStyle name="Comma 12 2 2 6 3 3" xfId="47828"/>
    <cellStyle name="Comma 12 2 2 6 4" xfId="47829"/>
    <cellStyle name="Comma 12 2 2 6 4 2" xfId="47830"/>
    <cellStyle name="Comma 12 2 2 6 5" xfId="47831"/>
    <cellStyle name="Comma 12 2 2 6 6" xfId="47832"/>
    <cellStyle name="Comma 12 2 2 7" xfId="47833"/>
    <cellStyle name="Comma 12 2 2 7 2" xfId="47834"/>
    <cellStyle name="Comma 12 2 2 7 2 2" xfId="47835"/>
    <cellStyle name="Comma 12 2 2 7 2 3" xfId="47836"/>
    <cellStyle name="Comma 12 2 2 7 3" xfId="47837"/>
    <cellStyle name="Comma 12 2 2 7 3 2" xfId="47838"/>
    <cellStyle name="Comma 12 2 2 7 3 3" xfId="47839"/>
    <cellStyle name="Comma 12 2 2 7 4" xfId="47840"/>
    <cellStyle name="Comma 12 2 2 7 4 2" xfId="47841"/>
    <cellStyle name="Comma 12 2 2 7 5" xfId="47842"/>
    <cellStyle name="Comma 12 2 2 7 6" xfId="47843"/>
    <cellStyle name="Comma 12 2 2 8" xfId="47844"/>
    <cellStyle name="Comma 12 2 2 8 2" xfId="47845"/>
    <cellStyle name="Comma 12 2 2 8 2 2" xfId="47846"/>
    <cellStyle name="Comma 12 2 2 8 2 3" xfId="47847"/>
    <cellStyle name="Comma 12 2 2 8 3" xfId="47848"/>
    <cellStyle name="Comma 12 2 2 8 3 2" xfId="47849"/>
    <cellStyle name="Comma 12 2 2 8 4" xfId="47850"/>
    <cellStyle name="Comma 12 2 2 8 5" xfId="47851"/>
    <cellStyle name="Comma 12 2 2 9" xfId="47852"/>
    <cellStyle name="Comma 12 2 2 9 2" xfId="47853"/>
    <cellStyle name="Comma 12 2 2 9 3" xfId="47854"/>
    <cellStyle name="Comma 12 2 3" xfId="6785"/>
    <cellStyle name="Comma 12 2 3 10" xfId="47855"/>
    <cellStyle name="Comma 12 2 3 10 2" xfId="47856"/>
    <cellStyle name="Comma 12 2 3 11" xfId="47857"/>
    <cellStyle name="Comma 12 2 3 12" xfId="47858"/>
    <cellStyle name="Comma 12 2 3 2" xfId="47859"/>
    <cellStyle name="Comma 12 2 3 2 10" xfId="47860"/>
    <cellStyle name="Comma 12 2 3 2 2" xfId="47861"/>
    <cellStyle name="Comma 12 2 3 2 2 2" xfId="47862"/>
    <cellStyle name="Comma 12 2 3 2 2 2 2" xfId="47863"/>
    <cellStyle name="Comma 12 2 3 2 2 2 2 2" xfId="47864"/>
    <cellStyle name="Comma 12 2 3 2 2 2 2 3" xfId="47865"/>
    <cellStyle name="Comma 12 2 3 2 2 2 3" xfId="47866"/>
    <cellStyle name="Comma 12 2 3 2 2 2 3 2" xfId="47867"/>
    <cellStyle name="Comma 12 2 3 2 2 2 3 3" xfId="47868"/>
    <cellStyle name="Comma 12 2 3 2 2 2 4" xfId="47869"/>
    <cellStyle name="Comma 12 2 3 2 2 2 4 2" xfId="47870"/>
    <cellStyle name="Comma 12 2 3 2 2 2 5" xfId="47871"/>
    <cellStyle name="Comma 12 2 3 2 2 2 6" xfId="47872"/>
    <cellStyle name="Comma 12 2 3 2 2 3" xfId="47873"/>
    <cellStyle name="Comma 12 2 3 2 2 3 2" xfId="47874"/>
    <cellStyle name="Comma 12 2 3 2 2 3 2 2" xfId="47875"/>
    <cellStyle name="Comma 12 2 3 2 2 3 2 3" xfId="47876"/>
    <cellStyle name="Comma 12 2 3 2 2 3 3" xfId="47877"/>
    <cellStyle name="Comma 12 2 3 2 2 3 3 2" xfId="47878"/>
    <cellStyle name="Comma 12 2 3 2 2 3 3 3" xfId="47879"/>
    <cellStyle name="Comma 12 2 3 2 2 3 4" xfId="47880"/>
    <cellStyle name="Comma 12 2 3 2 2 3 4 2" xfId="47881"/>
    <cellStyle name="Comma 12 2 3 2 2 3 5" xfId="47882"/>
    <cellStyle name="Comma 12 2 3 2 2 3 6" xfId="47883"/>
    <cellStyle name="Comma 12 2 3 2 2 4" xfId="47884"/>
    <cellStyle name="Comma 12 2 3 2 2 4 2" xfId="47885"/>
    <cellStyle name="Comma 12 2 3 2 2 4 2 2" xfId="47886"/>
    <cellStyle name="Comma 12 2 3 2 2 4 2 3" xfId="47887"/>
    <cellStyle name="Comma 12 2 3 2 2 4 3" xfId="47888"/>
    <cellStyle name="Comma 12 2 3 2 2 4 3 2" xfId="47889"/>
    <cellStyle name="Comma 12 2 3 2 2 4 4" xfId="47890"/>
    <cellStyle name="Comma 12 2 3 2 2 4 5" xfId="47891"/>
    <cellStyle name="Comma 12 2 3 2 2 5" xfId="47892"/>
    <cellStyle name="Comma 12 2 3 2 2 5 2" xfId="47893"/>
    <cellStyle name="Comma 12 2 3 2 2 5 3" xfId="47894"/>
    <cellStyle name="Comma 12 2 3 2 2 6" xfId="47895"/>
    <cellStyle name="Comma 12 2 3 2 2 6 2" xfId="47896"/>
    <cellStyle name="Comma 12 2 3 2 2 6 3" xfId="47897"/>
    <cellStyle name="Comma 12 2 3 2 2 7" xfId="47898"/>
    <cellStyle name="Comma 12 2 3 2 2 7 2" xfId="47899"/>
    <cellStyle name="Comma 12 2 3 2 2 8" xfId="47900"/>
    <cellStyle name="Comma 12 2 3 2 2 9" xfId="47901"/>
    <cellStyle name="Comma 12 2 3 2 3" xfId="47902"/>
    <cellStyle name="Comma 12 2 3 2 3 2" xfId="47903"/>
    <cellStyle name="Comma 12 2 3 2 3 2 2" xfId="47904"/>
    <cellStyle name="Comma 12 2 3 2 3 2 3" xfId="47905"/>
    <cellStyle name="Comma 12 2 3 2 3 3" xfId="47906"/>
    <cellStyle name="Comma 12 2 3 2 3 3 2" xfId="47907"/>
    <cellStyle name="Comma 12 2 3 2 3 3 3" xfId="47908"/>
    <cellStyle name="Comma 12 2 3 2 3 4" xfId="47909"/>
    <cellStyle name="Comma 12 2 3 2 3 4 2" xfId="47910"/>
    <cellStyle name="Comma 12 2 3 2 3 5" xfId="47911"/>
    <cellStyle name="Comma 12 2 3 2 3 6" xfId="47912"/>
    <cellStyle name="Comma 12 2 3 2 4" xfId="47913"/>
    <cellStyle name="Comma 12 2 3 2 4 2" xfId="47914"/>
    <cellStyle name="Comma 12 2 3 2 4 2 2" xfId="47915"/>
    <cellStyle name="Comma 12 2 3 2 4 2 3" xfId="47916"/>
    <cellStyle name="Comma 12 2 3 2 4 3" xfId="47917"/>
    <cellStyle name="Comma 12 2 3 2 4 3 2" xfId="47918"/>
    <cellStyle name="Comma 12 2 3 2 4 3 3" xfId="47919"/>
    <cellStyle name="Comma 12 2 3 2 4 4" xfId="47920"/>
    <cellStyle name="Comma 12 2 3 2 4 4 2" xfId="47921"/>
    <cellStyle name="Comma 12 2 3 2 4 5" xfId="47922"/>
    <cellStyle name="Comma 12 2 3 2 4 6" xfId="47923"/>
    <cellStyle name="Comma 12 2 3 2 5" xfId="47924"/>
    <cellStyle name="Comma 12 2 3 2 5 2" xfId="47925"/>
    <cellStyle name="Comma 12 2 3 2 5 2 2" xfId="47926"/>
    <cellStyle name="Comma 12 2 3 2 5 2 3" xfId="47927"/>
    <cellStyle name="Comma 12 2 3 2 5 3" xfId="47928"/>
    <cellStyle name="Comma 12 2 3 2 5 3 2" xfId="47929"/>
    <cellStyle name="Comma 12 2 3 2 5 4" xfId="47930"/>
    <cellStyle name="Comma 12 2 3 2 5 5" xfId="47931"/>
    <cellStyle name="Comma 12 2 3 2 6" xfId="47932"/>
    <cellStyle name="Comma 12 2 3 2 6 2" xfId="47933"/>
    <cellStyle name="Comma 12 2 3 2 6 3" xfId="47934"/>
    <cellStyle name="Comma 12 2 3 2 7" xfId="47935"/>
    <cellStyle name="Comma 12 2 3 2 7 2" xfId="47936"/>
    <cellStyle name="Comma 12 2 3 2 7 3" xfId="47937"/>
    <cellStyle name="Comma 12 2 3 2 8" xfId="47938"/>
    <cellStyle name="Comma 12 2 3 2 8 2" xfId="47939"/>
    <cellStyle name="Comma 12 2 3 2 9" xfId="47940"/>
    <cellStyle name="Comma 12 2 3 3" xfId="47941"/>
    <cellStyle name="Comma 12 2 3 3 2" xfId="47942"/>
    <cellStyle name="Comma 12 2 3 3 2 2" xfId="47943"/>
    <cellStyle name="Comma 12 2 3 3 2 2 2" xfId="47944"/>
    <cellStyle name="Comma 12 2 3 3 2 2 3" xfId="47945"/>
    <cellStyle name="Comma 12 2 3 3 2 3" xfId="47946"/>
    <cellStyle name="Comma 12 2 3 3 2 3 2" xfId="47947"/>
    <cellStyle name="Comma 12 2 3 3 2 3 3" xfId="47948"/>
    <cellStyle name="Comma 12 2 3 3 2 4" xfId="47949"/>
    <cellStyle name="Comma 12 2 3 3 2 4 2" xfId="47950"/>
    <cellStyle name="Comma 12 2 3 3 2 5" xfId="47951"/>
    <cellStyle name="Comma 12 2 3 3 2 6" xfId="47952"/>
    <cellStyle name="Comma 12 2 3 3 3" xfId="47953"/>
    <cellStyle name="Comma 12 2 3 3 3 2" xfId="47954"/>
    <cellStyle name="Comma 12 2 3 3 3 2 2" xfId="47955"/>
    <cellStyle name="Comma 12 2 3 3 3 2 3" xfId="47956"/>
    <cellStyle name="Comma 12 2 3 3 3 3" xfId="47957"/>
    <cellStyle name="Comma 12 2 3 3 3 3 2" xfId="47958"/>
    <cellStyle name="Comma 12 2 3 3 3 3 3" xfId="47959"/>
    <cellStyle name="Comma 12 2 3 3 3 4" xfId="47960"/>
    <cellStyle name="Comma 12 2 3 3 3 4 2" xfId="47961"/>
    <cellStyle name="Comma 12 2 3 3 3 5" xfId="47962"/>
    <cellStyle name="Comma 12 2 3 3 3 6" xfId="47963"/>
    <cellStyle name="Comma 12 2 3 3 4" xfId="47964"/>
    <cellStyle name="Comma 12 2 3 3 4 2" xfId="47965"/>
    <cellStyle name="Comma 12 2 3 3 4 2 2" xfId="47966"/>
    <cellStyle name="Comma 12 2 3 3 4 2 3" xfId="47967"/>
    <cellStyle name="Comma 12 2 3 3 4 3" xfId="47968"/>
    <cellStyle name="Comma 12 2 3 3 4 3 2" xfId="47969"/>
    <cellStyle name="Comma 12 2 3 3 4 4" xfId="47970"/>
    <cellStyle name="Comma 12 2 3 3 4 5" xfId="47971"/>
    <cellStyle name="Comma 12 2 3 3 5" xfId="47972"/>
    <cellStyle name="Comma 12 2 3 3 5 2" xfId="47973"/>
    <cellStyle name="Comma 12 2 3 3 5 3" xfId="47974"/>
    <cellStyle name="Comma 12 2 3 3 6" xfId="47975"/>
    <cellStyle name="Comma 12 2 3 3 6 2" xfId="47976"/>
    <cellStyle name="Comma 12 2 3 3 6 3" xfId="47977"/>
    <cellStyle name="Comma 12 2 3 3 7" xfId="47978"/>
    <cellStyle name="Comma 12 2 3 3 7 2" xfId="47979"/>
    <cellStyle name="Comma 12 2 3 3 8" xfId="47980"/>
    <cellStyle name="Comma 12 2 3 3 9" xfId="47981"/>
    <cellStyle name="Comma 12 2 3 4" xfId="47982"/>
    <cellStyle name="Comma 12 2 3 4 2" xfId="47983"/>
    <cellStyle name="Comma 12 2 3 4 2 2" xfId="47984"/>
    <cellStyle name="Comma 12 2 3 4 2 2 2" xfId="47985"/>
    <cellStyle name="Comma 12 2 3 4 2 2 3" xfId="47986"/>
    <cellStyle name="Comma 12 2 3 4 2 3" xfId="47987"/>
    <cellStyle name="Comma 12 2 3 4 2 3 2" xfId="47988"/>
    <cellStyle name="Comma 12 2 3 4 2 3 3" xfId="47989"/>
    <cellStyle name="Comma 12 2 3 4 2 4" xfId="47990"/>
    <cellStyle name="Comma 12 2 3 4 2 4 2" xfId="47991"/>
    <cellStyle name="Comma 12 2 3 4 2 5" xfId="47992"/>
    <cellStyle name="Comma 12 2 3 4 2 6" xfId="47993"/>
    <cellStyle name="Comma 12 2 3 4 3" xfId="47994"/>
    <cellStyle name="Comma 12 2 3 4 3 2" xfId="47995"/>
    <cellStyle name="Comma 12 2 3 4 3 2 2" xfId="47996"/>
    <cellStyle name="Comma 12 2 3 4 3 2 3" xfId="47997"/>
    <cellStyle name="Comma 12 2 3 4 3 3" xfId="47998"/>
    <cellStyle name="Comma 12 2 3 4 3 3 2" xfId="47999"/>
    <cellStyle name="Comma 12 2 3 4 3 3 3" xfId="48000"/>
    <cellStyle name="Comma 12 2 3 4 3 4" xfId="48001"/>
    <cellStyle name="Comma 12 2 3 4 3 4 2" xfId="48002"/>
    <cellStyle name="Comma 12 2 3 4 3 5" xfId="48003"/>
    <cellStyle name="Comma 12 2 3 4 3 6" xfId="48004"/>
    <cellStyle name="Comma 12 2 3 4 4" xfId="48005"/>
    <cellStyle name="Comma 12 2 3 4 4 2" xfId="48006"/>
    <cellStyle name="Comma 12 2 3 4 4 2 2" xfId="48007"/>
    <cellStyle name="Comma 12 2 3 4 4 2 3" xfId="48008"/>
    <cellStyle name="Comma 12 2 3 4 4 3" xfId="48009"/>
    <cellStyle name="Comma 12 2 3 4 4 3 2" xfId="48010"/>
    <cellStyle name="Comma 12 2 3 4 4 4" xfId="48011"/>
    <cellStyle name="Comma 12 2 3 4 4 5" xfId="48012"/>
    <cellStyle name="Comma 12 2 3 4 5" xfId="48013"/>
    <cellStyle name="Comma 12 2 3 4 5 2" xfId="48014"/>
    <cellStyle name="Comma 12 2 3 4 5 3" xfId="48015"/>
    <cellStyle name="Comma 12 2 3 4 6" xfId="48016"/>
    <cellStyle name="Comma 12 2 3 4 6 2" xfId="48017"/>
    <cellStyle name="Comma 12 2 3 4 6 3" xfId="48018"/>
    <cellStyle name="Comma 12 2 3 4 7" xfId="48019"/>
    <cellStyle name="Comma 12 2 3 4 7 2" xfId="48020"/>
    <cellStyle name="Comma 12 2 3 4 8" xfId="48021"/>
    <cellStyle name="Comma 12 2 3 4 9" xfId="48022"/>
    <cellStyle name="Comma 12 2 3 5" xfId="48023"/>
    <cellStyle name="Comma 12 2 3 5 2" xfId="48024"/>
    <cellStyle name="Comma 12 2 3 5 2 2" xfId="48025"/>
    <cellStyle name="Comma 12 2 3 5 2 3" xfId="48026"/>
    <cellStyle name="Comma 12 2 3 5 3" xfId="48027"/>
    <cellStyle name="Comma 12 2 3 5 3 2" xfId="48028"/>
    <cellStyle name="Comma 12 2 3 5 3 3" xfId="48029"/>
    <cellStyle name="Comma 12 2 3 5 4" xfId="48030"/>
    <cellStyle name="Comma 12 2 3 5 4 2" xfId="48031"/>
    <cellStyle name="Comma 12 2 3 5 5" xfId="48032"/>
    <cellStyle name="Comma 12 2 3 5 6" xfId="48033"/>
    <cellStyle name="Comma 12 2 3 6" xfId="48034"/>
    <cellStyle name="Comma 12 2 3 6 2" xfId="48035"/>
    <cellStyle name="Comma 12 2 3 6 2 2" xfId="48036"/>
    <cellStyle name="Comma 12 2 3 6 2 3" xfId="48037"/>
    <cellStyle name="Comma 12 2 3 6 3" xfId="48038"/>
    <cellStyle name="Comma 12 2 3 6 3 2" xfId="48039"/>
    <cellStyle name="Comma 12 2 3 6 3 3" xfId="48040"/>
    <cellStyle name="Comma 12 2 3 6 4" xfId="48041"/>
    <cellStyle name="Comma 12 2 3 6 4 2" xfId="48042"/>
    <cellStyle name="Comma 12 2 3 6 5" xfId="48043"/>
    <cellStyle name="Comma 12 2 3 6 6" xfId="48044"/>
    <cellStyle name="Comma 12 2 3 7" xfId="48045"/>
    <cellStyle name="Comma 12 2 3 7 2" xfId="48046"/>
    <cellStyle name="Comma 12 2 3 7 2 2" xfId="48047"/>
    <cellStyle name="Comma 12 2 3 7 2 3" xfId="48048"/>
    <cellStyle name="Comma 12 2 3 7 3" xfId="48049"/>
    <cellStyle name="Comma 12 2 3 7 3 2" xfId="48050"/>
    <cellStyle name="Comma 12 2 3 7 4" xfId="48051"/>
    <cellStyle name="Comma 12 2 3 7 5" xfId="48052"/>
    <cellStyle name="Comma 12 2 3 8" xfId="48053"/>
    <cellStyle name="Comma 12 2 3 8 2" xfId="48054"/>
    <cellStyle name="Comma 12 2 3 8 3" xfId="48055"/>
    <cellStyle name="Comma 12 2 3 9" xfId="48056"/>
    <cellStyle name="Comma 12 2 3 9 2" xfId="48057"/>
    <cellStyle name="Comma 12 2 3 9 3" xfId="48058"/>
    <cellStyle name="Comma 12 2 4" xfId="48059"/>
    <cellStyle name="Comma 12 2 4 10" xfId="48060"/>
    <cellStyle name="Comma 12 2 4 2" xfId="48061"/>
    <cellStyle name="Comma 12 2 4 2 2" xfId="48062"/>
    <cellStyle name="Comma 12 2 4 2 2 2" xfId="48063"/>
    <cellStyle name="Comma 12 2 4 2 2 2 2" xfId="48064"/>
    <cellStyle name="Comma 12 2 4 2 2 2 3" xfId="48065"/>
    <cellStyle name="Comma 12 2 4 2 2 3" xfId="48066"/>
    <cellStyle name="Comma 12 2 4 2 2 3 2" xfId="48067"/>
    <cellStyle name="Comma 12 2 4 2 2 3 3" xfId="48068"/>
    <cellStyle name="Comma 12 2 4 2 2 4" xfId="48069"/>
    <cellStyle name="Comma 12 2 4 2 2 4 2" xfId="48070"/>
    <cellStyle name="Comma 12 2 4 2 2 5" xfId="48071"/>
    <cellStyle name="Comma 12 2 4 2 2 6" xfId="48072"/>
    <cellStyle name="Comma 12 2 4 2 3" xfId="48073"/>
    <cellStyle name="Comma 12 2 4 2 3 2" xfId="48074"/>
    <cellStyle name="Comma 12 2 4 2 3 2 2" xfId="48075"/>
    <cellStyle name="Comma 12 2 4 2 3 2 3" xfId="48076"/>
    <cellStyle name="Comma 12 2 4 2 3 3" xfId="48077"/>
    <cellStyle name="Comma 12 2 4 2 3 3 2" xfId="48078"/>
    <cellStyle name="Comma 12 2 4 2 3 3 3" xfId="48079"/>
    <cellStyle name="Comma 12 2 4 2 3 4" xfId="48080"/>
    <cellStyle name="Comma 12 2 4 2 3 4 2" xfId="48081"/>
    <cellStyle name="Comma 12 2 4 2 3 5" xfId="48082"/>
    <cellStyle name="Comma 12 2 4 2 3 6" xfId="48083"/>
    <cellStyle name="Comma 12 2 4 2 4" xfId="48084"/>
    <cellStyle name="Comma 12 2 4 2 4 2" xfId="48085"/>
    <cellStyle name="Comma 12 2 4 2 4 2 2" xfId="48086"/>
    <cellStyle name="Comma 12 2 4 2 4 2 3" xfId="48087"/>
    <cellStyle name="Comma 12 2 4 2 4 3" xfId="48088"/>
    <cellStyle name="Comma 12 2 4 2 4 3 2" xfId="48089"/>
    <cellStyle name="Comma 12 2 4 2 4 4" xfId="48090"/>
    <cellStyle name="Comma 12 2 4 2 4 5" xfId="48091"/>
    <cellStyle name="Comma 12 2 4 2 5" xfId="48092"/>
    <cellStyle name="Comma 12 2 4 2 5 2" xfId="48093"/>
    <cellStyle name="Comma 12 2 4 2 5 3" xfId="48094"/>
    <cellStyle name="Comma 12 2 4 2 6" xfId="48095"/>
    <cellStyle name="Comma 12 2 4 2 6 2" xfId="48096"/>
    <cellStyle name="Comma 12 2 4 2 6 3" xfId="48097"/>
    <cellStyle name="Comma 12 2 4 2 7" xfId="48098"/>
    <cellStyle name="Comma 12 2 4 2 7 2" xfId="48099"/>
    <cellStyle name="Comma 12 2 4 2 8" xfId="48100"/>
    <cellStyle name="Comma 12 2 4 2 9" xfId="48101"/>
    <cellStyle name="Comma 12 2 4 3" xfId="48102"/>
    <cellStyle name="Comma 12 2 4 3 2" xfId="48103"/>
    <cellStyle name="Comma 12 2 4 3 2 2" xfId="48104"/>
    <cellStyle name="Comma 12 2 4 3 2 3" xfId="48105"/>
    <cellStyle name="Comma 12 2 4 3 3" xfId="48106"/>
    <cellStyle name="Comma 12 2 4 3 3 2" xfId="48107"/>
    <cellStyle name="Comma 12 2 4 3 3 3" xfId="48108"/>
    <cellStyle name="Comma 12 2 4 3 4" xfId="48109"/>
    <cellStyle name="Comma 12 2 4 3 4 2" xfId="48110"/>
    <cellStyle name="Comma 12 2 4 3 5" xfId="48111"/>
    <cellStyle name="Comma 12 2 4 3 6" xfId="48112"/>
    <cellStyle name="Comma 12 2 4 4" xfId="48113"/>
    <cellStyle name="Comma 12 2 4 4 2" xfId="48114"/>
    <cellStyle name="Comma 12 2 4 4 2 2" xfId="48115"/>
    <cellStyle name="Comma 12 2 4 4 2 3" xfId="48116"/>
    <cellStyle name="Comma 12 2 4 4 3" xfId="48117"/>
    <cellStyle name="Comma 12 2 4 4 3 2" xfId="48118"/>
    <cellStyle name="Comma 12 2 4 4 3 3" xfId="48119"/>
    <cellStyle name="Comma 12 2 4 4 4" xfId="48120"/>
    <cellStyle name="Comma 12 2 4 4 4 2" xfId="48121"/>
    <cellStyle name="Comma 12 2 4 4 5" xfId="48122"/>
    <cellStyle name="Comma 12 2 4 4 6" xfId="48123"/>
    <cellStyle name="Comma 12 2 4 5" xfId="48124"/>
    <cellStyle name="Comma 12 2 4 5 2" xfId="48125"/>
    <cellStyle name="Comma 12 2 4 5 2 2" xfId="48126"/>
    <cellStyle name="Comma 12 2 4 5 2 3" xfId="48127"/>
    <cellStyle name="Comma 12 2 4 5 3" xfId="48128"/>
    <cellStyle name="Comma 12 2 4 5 3 2" xfId="48129"/>
    <cellStyle name="Comma 12 2 4 5 4" xfId="48130"/>
    <cellStyle name="Comma 12 2 4 5 5" xfId="48131"/>
    <cellStyle name="Comma 12 2 4 6" xfId="48132"/>
    <cellStyle name="Comma 12 2 4 6 2" xfId="48133"/>
    <cellStyle name="Comma 12 2 4 6 3" xfId="48134"/>
    <cellStyle name="Comma 12 2 4 7" xfId="48135"/>
    <cellStyle name="Comma 12 2 4 7 2" xfId="48136"/>
    <cellStyle name="Comma 12 2 4 7 3" xfId="48137"/>
    <cellStyle name="Comma 12 2 4 8" xfId="48138"/>
    <cellStyle name="Comma 12 2 4 8 2" xfId="48139"/>
    <cellStyle name="Comma 12 2 4 9" xfId="48140"/>
    <cellStyle name="Comma 12 2 5" xfId="48141"/>
    <cellStyle name="Comma 12 2 5 2" xfId="48142"/>
    <cellStyle name="Comma 12 2 5 2 2" xfId="48143"/>
    <cellStyle name="Comma 12 2 5 2 2 2" xfId="48144"/>
    <cellStyle name="Comma 12 2 5 2 2 3" xfId="48145"/>
    <cellStyle name="Comma 12 2 5 2 3" xfId="48146"/>
    <cellStyle name="Comma 12 2 5 2 3 2" xfId="48147"/>
    <cellStyle name="Comma 12 2 5 2 3 3" xfId="48148"/>
    <cellStyle name="Comma 12 2 5 2 4" xfId="48149"/>
    <cellStyle name="Comma 12 2 5 2 4 2" xfId="48150"/>
    <cellStyle name="Comma 12 2 5 2 5" xfId="48151"/>
    <cellStyle name="Comma 12 2 5 2 6" xfId="48152"/>
    <cellStyle name="Comma 12 2 5 3" xfId="48153"/>
    <cellStyle name="Comma 12 2 5 3 2" xfId="48154"/>
    <cellStyle name="Comma 12 2 5 3 2 2" xfId="48155"/>
    <cellStyle name="Comma 12 2 5 3 2 3" xfId="48156"/>
    <cellStyle name="Comma 12 2 5 3 3" xfId="48157"/>
    <cellStyle name="Comma 12 2 5 3 3 2" xfId="48158"/>
    <cellStyle name="Comma 12 2 5 3 3 3" xfId="48159"/>
    <cellStyle name="Comma 12 2 5 3 4" xfId="48160"/>
    <cellStyle name="Comma 12 2 5 3 4 2" xfId="48161"/>
    <cellStyle name="Comma 12 2 5 3 5" xfId="48162"/>
    <cellStyle name="Comma 12 2 5 3 6" xfId="48163"/>
    <cellStyle name="Comma 12 2 5 4" xfId="48164"/>
    <cellStyle name="Comma 12 2 5 4 2" xfId="48165"/>
    <cellStyle name="Comma 12 2 5 4 2 2" xfId="48166"/>
    <cellStyle name="Comma 12 2 5 4 2 3" xfId="48167"/>
    <cellStyle name="Comma 12 2 5 4 3" xfId="48168"/>
    <cellStyle name="Comma 12 2 5 4 3 2" xfId="48169"/>
    <cellStyle name="Comma 12 2 5 4 4" xfId="48170"/>
    <cellStyle name="Comma 12 2 5 4 5" xfId="48171"/>
    <cellStyle name="Comma 12 2 5 5" xfId="48172"/>
    <cellStyle name="Comma 12 2 5 5 2" xfId="48173"/>
    <cellStyle name="Comma 12 2 5 5 3" xfId="48174"/>
    <cellStyle name="Comma 12 2 5 6" xfId="48175"/>
    <cellStyle name="Comma 12 2 5 6 2" xfId="48176"/>
    <cellStyle name="Comma 12 2 5 6 3" xfId="48177"/>
    <cellStyle name="Comma 12 2 5 7" xfId="48178"/>
    <cellStyle name="Comma 12 2 5 7 2" xfId="48179"/>
    <cellStyle name="Comma 12 2 5 8" xfId="48180"/>
    <cellStyle name="Comma 12 2 5 9" xfId="48181"/>
    <cellStyle name="Comma 12 2 6" xfId="48182"/>
    <cellStyle name="Comma 12 2 6 2" xfId="48183"/>
    <cellStyle name="Comma 12 2 6 2 2" xfId="48184"/>
    <cellStyle name="Comma 12 2 6 2 2 2" xfId="48185"/>
    <cellStyle name="Comma 12 2 6 2 2 3" xfId="48186"/>
    <cellStyle name="Comma 12 2 6 2 3" xfId="48187"/>
    <cellStyle name="Comma 12 2 6 2 3 2" xfId="48188"/>
    <cellStyle name="Comma 12 2 6 2 3 3" xfId="48189"/>
    <cellStyle name="Comma 12 2 6 2 4" xfId="48190"/>
    <cellStyle name="Comma 12 2 6 2 4 2" xfId="48191"/>
    <cellStyle name="Comma 12 2 6 2 5" xfId="48192"/>
    <cellStyle name="Comma 12 2 6 2 6" xfId="48193"/>
    <cellStyle name="Comma 12 2 6 3" xfId="48194"/>
    <cellStyle name="Comma 12 2 6 3 2" xfId="48195"/>
    <cellStyle name="Comma 12 2 6 3 2 2" xfId="48196"/>
    <cellStyle name="Comma 12 2 6 3 2 3" xfId="48197"/>
    <cellStyle name="Comma 12 2 6 3 3" xfId="48198"/>
    <cellStyle name="Comma 12 2 6 3 3 2" xfId="48199"/>
    <cellStyle name="Comma 12 2 6 3 3 3" xfId="48200"/>
    <cellStyle name="Comma 12 2 6 3 4" xfId="48201"/>
    <cellStyle name="Comma 12 2 6 3 4 2" xfId="48202"/>
    <cellStyle name="Comma 12 2 6 3 5" xfId="48203"/>
    <cellStyle name="Comma 12 2 6 3 6" xfId="48204"/>
    <cellStyle name="Comma 12 2 6 4" xfId="48205"/>
    <cellStyle name="Comma 12 2 6 4 2" xfId="48206"/>
    <cellStyle name="Comma 12 2 6 4 2 2" xfId="48207"/>
    <cellStyle name="Comma 12 2 6 4 2 3" xfId="48208"/>
    <cellStyle name="Comma 12 2 6 4 3" xfId="48209"/>
    <cellStyle name="Comma 12 2 6 4 3 2" xfId="48210"/>
    <cellStyle name="Comma 12 2 6 4 4" xfId="48211"/>
    <cellStyle name="Comma 12 2 6 4 5" xfId="48212"/>
    <cellStyle name="Comma 12 2 6 5" xfId="48213"/>
    <cellStyle name="Comma 12 2 6 5 2" xfId="48214"/>
    <cellStyle name="Comma 12 2 6 5 3" xfId="48215"/>
    <cellStyle name="Comma 12 2 6 6" xfId="48216"/>
    <cellStyle name="Comma 12 2 6 6 2" xfId="48217"/>
    <cellStyle name="Comma 12 2 6 6 3" xfId="48218"/>
    <cellStyle name="Comma 12 2 6 7" xfId="48219"/>
    <cellStyle name="Comma 12 2 6 7 2" xfId="48220"/>
    <cellStyle name="Comma 12 2 6 8" xfId="48221"/>
    <cellStyle name="Comma 12 2 6 9" xfId="48222"/>
    <cellStyle name="Comma 12 2 7" xfId="48223"/>
    <cellStyle name="Comma 12 2 7 2" xfId="48224"/>
    <cellStyle name="Comma 12 2 7 2 2" xfId="48225"/>
    <cellStyle name="Comma 12 2 7 2 3" xfId="48226"/>
    <cellStyle name="Comma 12 2 7 3" xfId="48227"/>
    <cellStyle name="Comma 12 2 7 3 2" xfId="48228"/>
    <cellStyle name="Comma 12 2 7 3 3" xfId="48229"/>
    <cellStyle name="Comma 12 2 7 4" xfId="48230"/>
    <cellStyle name="Comma 12 2 7 4 2" xfId="48231"/>
    <cellStyle name="Comma 12 2 7 5" xfId="48232"/>
    <cellStyle name="Comma 12 2 7 6" xfId="48233"/>
    <cellStyle name="Comma 12 2 8" xfId="48234"/>
    <cellStyle name="Comma 12 2 8 2" xfId="48235"/>
    <cellStyle name="Comma 12 2 8 2 2" xfId="48236"/>
    <cellStyle name="Comma 12 2 8 2 3" xfId="48237"/>
    <cellStyle name="Comma 12 2 8 3" xfId="48238"/>
    <cellStyle name="Comma 12 2 8 3 2" xfId="48239"/>
    <cellStyle name="Comma 12 2 8 3 3" xfId="48240"/>
    <cellStyle name="Comma 12 2 8 4" xfId="48241"/>
    <cellStyle name="Comma 12 2 8 4 2" xfId="48242"/>
    <cellStyle name="Comma 12 2 8 5" xfId="48243"/>
    <cellStyle name="Comma 12 2 8 6" xfId="48244"/>
    <cellStyle name="Comma 12 2 9" xfId="48245"/>
    <cellStyle name="Comma 12 2 9 2" xfId="48246"/>
    <cellStyle name="Comma 12 2 9 2 2" xfId="48247"/>
    <cellStyle name="Comma 12 2 9 2 3" xfId="48248"/>
    <cellStyle name="Comma 12 2 9 3" xfId="48249"/>
    <cellStyle name="Comma 12 2 9 3 2" xfId="48250"/>
    <cellStyle name="Comma 12 2 9 4" xfId="48251"/>
    <cellStyle name="Comma 12 2 9 5" xfId="48252"/>
    <cellStyle name="Comma 12 2_SCH J-3" xfId="6786"/>
    <cellStyle name="Comma 12 3" xfId="6787"/>
    <cellStyle name="Comma 12 3 10" xfId="48253"/>
    <cellStyle name="Comma 12 3 10 2" xfId="48254"/>
    <cellStyle name="Comma 12 3 10 3" xfId="48255"/>
    <cellStyle name="Comma 12 3 11" xfId="48256"/>
    <cellStyle name="Comma 12 3 11 2" xfId="48257"/>
    <cellStyle name="Comma 12 3 12" xfId="48258"/>
    <cellStyle name="Comma 12 3 13" xfId="48259"/>
    <cellStyle name="Comma 12 3 2" xfId="6788"/>
    <cellStyle name="Comma 12 3 2 10" xfId="48260"/>
    <cellStyle name="Comma 12 3 2 10 2" xfId="48261"/>
    <cellStyle name="Comma 12 3 2 11" xfId="48262"/>
    <cellStyle name="Comma 12 3 2 12" xfId="48263"/>
    <cellStyle name="Comma 12 3 2 2" xfId="48264"/>
    <cellStyle name="Comma 12 3 2 2 10" xfId="48265"/>
    <cellStyle name="Comma 12 3 2 2 2" xfId="48266"/>
    <cellStyle name="Comma 12 3 2 2 2 2" xfId="48267"/>
    <cellStyle name="Comma 12 3 2 2 2 2 2" xfId="48268"/>
    <cellStyle name="Comma 12 3 2 2 2 2 2 2" xfId="48269"/>
    <cellStyle name="Comma 12 3 2 2 2 2 2 3" xfId="48270"/>
    <cellStyle name="Comma 12 3 2 2 2 2 3" xfId="48271"/>
    <cellStyle name="Comma 12 3 2 2 2 2 3 2" xfId="48272"/>
    <cellStyle name="Comma 12 3 2 2 2 2 3 3" xfId="48273"/>
    <cellStyle name="Comma 12 3 2 2 2 2 4" xfId="48274"/>
    <cellStyle name="Comma 12 3 2 2 2 2 4 2" xfId="48275"/>
    <cellStyle name="Comma 12 3 2 2 2 2 5" xfId="48276"/>
    <cellStyle name="Comma 12 3 2 2 2 2 6" xfId="48277"/>
    <cellStyle name="Comma 12 3 2 2 2 3" xfId="48278"/>
    <cellStyle name="Comma 12 3 2 2 2 3 2" xfId="48279"/>
    <cellStyle name="Comma 12 3 2 2 2 3 2 2" xfId="48280"/>
    <cellStyle name="Comma 12 3 2 2 2 3 2 3" xfId="48281"/>
    <cellStyle name="Comma 12 3 2 2 2 3 3" xfId="48282"/>
    <cellStyle name="Comma 12 3 2 2 2 3 3 2" xfId="48283"/>
    <cellStyle name="Comma 12 3 2 2 2 3 3 3" xfId="48284"/>
    <cellStyle name="Comma 12 3 2 2 2 3 4" xfId="48285"/>
    <cellStyle name="Comma 12 3 2 2 2 3 4 2" xfId="48286"/>
    <cellStyle name="Comma 12 3 2 2 2 3 5" xfId="48287"/>
    <cellStyle name="Comma 12 3 2 2 2 3 6" xfId="48288"/>
    <cellStyle name="Comma 12 3 2 2 2 4" xfId="48289"/>
    <cellStyle name="Comma 12 3 2 2 2 4 2" xfId="48290"/>
    <cellStyle name="Comma 12 3 2 2 2 4 2 2" xfId="48291"/>
    <cellStyle name="Comma 12 3 2 2 2 4 2 3" xfId="48292"/>
    <cellStyle name="Comma 12 3 2 2 2 4 3" xfId="48293"/>
    <cellStyle name="Comma 12 3 2 2 2 4 3 2" xfId="48294"/>
    <cellStyle name="Comma 12 3 2 2 2 4 4" xfId="48295"/>
    <cellStyle name="Comma 12 3 2 2 2 4 5" xfId="48296"/>
    <cellStyle name="Comma 12 3 2 2 2 5" xfId="48297"/>
    <cellStyle name="Comma 12 3 2 2 2 5 2" xfId="48298"/>
    <cellStyle name="Comma 12 3 2 2 2 5 3" xfId="48299"/>
    <cellStyle name="Comma 12 3 2 2 2 6" xfId="48300"/>
    <cellStyle name="Comma 12 3 2 2 2 6 2" xfId="48301"/>
    <cellStyle name="Comma 12 3 2 2 2 6 3" xfId="48302"/>
    <cellStyle name="Comma 12 3 2 2 2 7" xfId="48303"/>
    <cellStyle name="Comma 12 3 2 2 2 7 2" xfId="48304"/>
    <cellStyle name="Comma 12 3 2 2 2 8" xfId="48305"/>
    <cellStyle name="Comma 12 3 2 2 2 9" xfId="48306"/>
    <cellStyle name="Comma 12 3 2 2 3" xfId="48307"/>
    <cellStyle name="Comma 12 3 2 2 3 2" xfId="48308"/>
    <cellStyle name="Comma 12 3 2 2 3 2 2" xfId="48309"/>
    <cellStyle name="Comma 12 3 2 2 3 2 3" xfId="48310"/>
    <cellStyle name="Comma 12 3 2 2 3 3" xfId="48311"/>
    <cellStyle name="Comma 12 3 2 2 3 3 2" xfId="48312"/>
    <cellStyle name="Comma 12 3 2 2 3 3 3" xfId="48313"/>
    <cellStyle name="Comma 12 3 2 2 3 4" xfId="48314"/>
    <cellStyle name="Comma 12 3 2 2 3 4 2" xfId="48315"/>
    <cellStyle name="Comma 12 3 2 2 3 5" xfId="48316"/>
    <cellStyle name="Comma 12 3 2 2 3 6" xfId="48317"/>
    <cellStyle name="Comma 12 3 2 2 4" xfId="48318"/>
    <cellStyle name="Comma 12 3 2 2 4 2" xfId="48319"/>
    <cellStyle name="Comma 12 3 2 2 4 2 2" xfId="48320"/>
    <cellStyle name="Comma 12 3 2 2 4 2 3" xfId="48321"/>
    <cellStyle name="Comma 12 3 2 2 4 3" xfId="48322"/>
    <cellStyle name="Comma 12 3 2 2 4 3 2" xfId="48323"/>
    <cellStyle name="Comma 12 3 2 2 4 3 3" xfId="48324"/>
    <cellStyle name="Comma 12 3 2 2 4 4" xfId="48325"/>
    <cellStyle name="Comma 12 3 2 2 4 4 2" xfId="48326"/>
    <cellStyle name="Comma 12 3 2 2 4 5" xfId="48327"/>
    <cellStyle name="Comma 12 3 2 2 4 6" xfId="48328"/>
    <cellStyle name="Comma 12 3 2 2 5" xfId="48329"/>
    <cellStyle name="Comma 12 3 2 2 5 2" xfId="48330"/>
    <cellStyle name="Comma 12 3 2 2 5 2 2" xfId="48331"/>
    <cellStyle name="Comma 12 3 2 2 5 2 3" xfId="48332"/>
    <cellStyle name="Comma 12 3 2 2 5 3" xfId="48333"/>
    <cellStyle name="Comma 12 3 2 2 5 3 2" xfId="48334"/>
    <cellStyle name="Comma 12 3 2 2 5 4" xfId="48335"/>
    <cellStyle name="Comma 12 3 2 2 5 5" xfId="48336"/>
    <cellStyle name="Comma 12 3 2 2 6" xfId="48337"/>
    <cellStyle name="Comma 12 3 2 2 6 2" xfId="48338"/>
    <cellStyle name="Comma 12 3 2 2 6 3" xfId="48339"/>
    <cellStyle name="Comma 12 3 2 2 7" xfId="48340"/>
    <cellStyle name="Comma 12 3 2 2 7 2" xfId="48341"/>
    <cellStyle name="Comma 12 3 2 2 7 3" xfId="48342"/>
    <cellStyle name="Comma 12 3 2 2 8" xfId="48343"/>
    <cellStyle name="Comma 12 3 2 2 8 2" xfId="48344"/>
    <cellStyle name="Comma 12 3 2 2 9" xfId="48345"/>
    <cellStyle name="Comma 12 3 2 3" xfId="48346"/>
    <cellStyle name="Comma 12 3 2 3 2" xfId="48347"/>
    <cellStyle name="Comma 12 3 2 3 2 2" xfId="48348"/>
    <cellStyle name="Comma 12 3 2 3 2 2 2" xfId="48349"/>
    <cellStyle name="Comma 12 3 2 3 2 2 3" xfId="48350"/>
    <cellStyle name="Comma 12 3 2 3 2 3" xfId="48351"/>
    <cellStyle name="Comma 12 3 2 3 2 3 2" xfId="48352"/>
    <cellStyle name="Comma 12 3 2 3 2 3 3" xfId="48353"/>
    <cellStyle name="Comma 12 3 2 3 2 4" xfId="48354"/>
    <cellStyle name="Comma 12 3 2 3 2 4 2" xfId="48355"/>
    <cellStyle name="Comma 12 3 2 3 2 5" xfId="48356"/>
    <cellStyle name="Comma 12 3 2 3 2 6" xfId="48357"/>
    <cellStyle name="Comma 12 3 2 3 3" xfId="48358"/>
    <cellStyle name="Comma 12 3 2 3 3 2" xfId="48359"/>
    <cellStyle name="Comma 12 3 2 3 3 2 2" xfId="48360"/>
    <cellStyle name="Comma 12 3 2 3 3 2 3" xfId="48361"/>
    <cellStyle name="Comma 12 3 2 3 3 3" xfId="48362"/>
    <cellStyle name="Comma 12 3 2 3 3 3 2" xfId="48363"/>
    <cellStyle name="Comma 12 3 2 3 3 3 3" xfId="48364"/>
    <cellStyle name="Comma 12 3 2 3 3 4" xfId="48365"/>
    <cellStyle name="Comma 12 3 2 3 3 4 2" xfId="48366"/>
    <cellStyle name="Comma 12 3 2 3 3 5" xfId="48367"/>
    <cellStyle name="Comma 12 3 2 3 3 6" xfId="48368"/>
    <cellStyle name="Comma 12 3 2 3 4" xfId="48369"/>
    <cellStyle name="Comma 12 3 2 3 4 2" xfId="48370"/>
    <cellStyle name="Comma 12 3 2 3 4 2 2" xfId="48371"/>
    <cellStyle name="Comma 12 3 2 3 4 2 3" xfId="48372"/>
    <cellStyle name="Comma 12 3 2 3 4 3" xfId="48373"/>
    <cellStyle name="Comma 12 3 2 3 4 3 2" xfId="48374"/>
    <cellStyle name="Comma 12 3 2 3 4 4" xfId="48375"/>
    <cellStyle name="Comma 12 3 2 3 4 5" xfId="48376"/>
    <cellStyle name="Comma 12 3 2 3 5" xfId="48377"/>
    <cellStyle name="Comma 12 3 2 3 5 2" xfId="48378"/>
    <cellStyle name="Comma 12 3 2 3 5 3" xfId="48379"/>
    <cellStyle name="Comma 12 3 2 3 6" xfId="48380"/>
    <cellStyle name="Comma 12 3 2 3 6 2" xfId="48381"/>
    <cellStyle name="Comma 12 3 2 3 6 3" xfId="48382"/>
    <cellStyle name="Comma 12 3 2 3 7" xfId="48383"/>
    <cellStyle name="Comma 12 3 2 3 7 2" xfId="48384"/>
    <cellStyle name="Comma 12 3 2 3 8" xfId="48385"/>
    <cellStyle name="Comma 12 3 2 3 9" xfId="48386"/>
    <cellStyle name="Comma 12 3 2 4" xfId="48387"/>
    <cellStyle name="Comma 12 3 2 4 2" xfId="48388"/>
    <cellStyle name="Comma 12 3 2 4 2 2" xfId="48389"/>
    <cellStyle name="Comma 12 3 2 4 2 2 2" xfId="48390"/>
    <cellStyle name="Comma 12 3 2 4 2 2 3" xfId="48391"/>
    <cellStyle name="Comma 12 3 2 4 2 3" xfId="48392"/>
    <cellStyle name="Comma 12 3 2 4 2 3 2" xfId="48393"/>
    <cellStyle name="Comma 12 3 2 4 2 3 3" xfId="48394"/>
    <cellStyle name="Comma 12 3 2 4 2 4" xfId="48395"/>
    <cellStyle name="Comma 12 3 2 4 2 4 2" xfId="48396"/>
    <cellStyle name="Comma 12 3 2 4 2 5" xfId="48397"/>
    <cellStyle name="Comma 12 3 2 4 2 6" xfId="48398"/>
    <cellStyle name="Comma 12 3 2 4 3" xfId="48399"/>
    <cellStyle name="Comma 12 3 2 4 3 2" xfId="48400"/>
    <cellStyle name="Comma 12 3 2 4 3 2 2" xfId="48401"/>
    <cellStyle name="Comma 12 3 2 4 3 2 3" xfId="48402"/>
    <cellStyle name="Comma 12 3 2 4 3 3" xfId="48403"/>
    <cellStyle name="Comma 12 3 2 4 3 3 2" xfId="48404"/>
    <cellStyle name="Comma 12 3 2 4 3 3 3" xfId="48405"/>
    <cellStyle name="Comma 12 3 2 4 3 4" xfId="48406"/>
    <cellStyle name="Comma 12 3 2 4 3 4 2" xfId="48407"/>
    <cellStyle name="Comma 12 3 2 4 3 5" xfId="48408"/>
    <cellStyle name="Comma 12 3 2 4 3 6" xfId="48409"/>
    <cellStyle name="Comma 12 3 2 4 4" xfId="48410"/>
    <cellStyle name="Comma 12 3 2 4 4 2" xfId="48411"/>
    <cellStyle name="Comma 12 3 2 4 4 2 2" xfId="48412"/>
    <cellStyle name="Comma 12 3 2 4 4 2 3" xfId="48413"/>
    <cellStyle name="Comma 12 3 2 4 4 3" xfId="48414"/>
    <cellStyle name="Comma 12 3 2 4 4 3 2" xfId="48415"/>
    <cellStyle name="Comma 12 3 2 4 4 4" xfId="48416"/>
    <cellStyle name="Comma 12 3 2 4 4 5" xfId="48417"/>
    <cellStyle name="Comma 12 3 2 4 5" xfId="48418"/>
    <cellStyle name="Comma 12 3 2 4 5 2" xfId="48419"/>
    <cellStyle name="Comma 12 3 2 4 5 3" xfId="48420"/>
    <cellStyle name="Comma 12 3 2 4 6" xfId="48421"/>
    <cellStyle name="Comma 12 3 2 4 6 2" xfId="48422"/>
    <cellStyle name="Comma 12 3 2 4 6 3" xfId="48423"/>
    <cellStyle name="Comma 12 3 2 4 7" xfId="48424"/>
    <cellStyle name="Comma 12 3 2 4 7 2" xfId="48425"/>
    <cellStyle name="Comma 12 3 2 4 8" xfId="48426"/>
    <cellStyle name="Comma 12 3 2 4 9" xfId="48427"/>
    <cellStyle name="Comma 12 3 2 5" xfId="48428"/>
    <cellStyle name="Comma 12 3 2 5 2" xfId="48429"/>
    <cellStyle name="Comma 12 3 2 5 2 2" xfId="48430"/>
    <cellStyle name="Comma 12 3 2 5 2 3" xfId="48431"/>
    <cellStyle name="Comma 12 3 2 5 3" xfId="48432"/>
    <cellStyle name="Comma 12 3 2 5 3 2" xfId="48433"/>
    <cellStyle name="Comma 12 3 2 5 3 3" xfId="48434"/>
    <cellStyle name="Comma 12 3 2 5 4" xfId="48435"/>
    <cellStyle name="Comma 12 3 2 5 4 2" xfId="48436"/>
    <cellStyle name="Comma 12 3 2 5 5" xfId="48437"/>
    <cellStyle name="Comma 12 3 2 5 6" xfId="48438"/>
    <cellStyle name="Comma 12 3 2 6" xfId="48439"/>
    <cellStyle name="Comma 12 3 2 6 2" xfId="48440"/>
    <cellStyle name="Comma 12 3 2 6 2 2" xfId="48441"/>
    <cellStyle name="Comma 12 3 2 6 2 3" xfId="48442"/>
    <cellStyle name="Comma 12 3 2 6 3" xfId="48443"/>
    <cellStyle name="Comma 12 3 2 6 3 2" xfId="48444"/>
    <cellStyle name="Comma 12 3 2 6 3 3" xfId="48445"/>
    <cellStyle name="Comma 12 3 2 6 4" xfId="48446"/>
    <cellStyle name="Comma 12 3 2 6 4 2" xfId="48447"/>
    <cellStyle name="Comma 12 3 2 6 5" xfId="48448"/>
    <cellStyle name="Comma 12 3 2 6 6" xfId="48449"/>
    <cellStyle name="Comma 12 3 2 7" xfId="48450"/>
    <cellStyle name="Comma 12 3 2 7 2" xfId="48451"/>
    <cellStyle name="Comma 12 3 2 7 2 2" xfId="48452"/>
    <cellStyle name="Comma 12 3 2 7 2 3" xfId="48453"/>
    <cellStyle name="Comma 12 3 2 7 3" xfId="48454"/>
    <cellStyle name="Comma 12 3 2 7 3 2" xfId="48455"/>
    <cellStyle name="Comma 12 3 2 7 4" xfId="48456"/>
    <cellStyle name="Comma 12 3 2 7 5" xfId="48457"/>
    <cellStyle name="Comma 12 3 2 8" xfId="48458"/>
    <cellStyle name="Comma 12 3 2 8 2" xfId="48459"/>
    <cellStyle name="Comma 12 3 2 8 3" xfId="48460"/>
    <cellStyle name="Comma 12 3 2 9" xfId="48461"/>
    <cellStyle name="Comma 12 3 2 9 2" xfId="48462"/>
    <cellStyle name="Comma 12 3 2 9 3" xfId="48463"/>
    <cellStyle name="Comma 12 3 3" xfId="48464"/>
    <cellStyle name="Comma 12 3 3 10" xfId="48465"/>
    <cellStyle name="Comma 12 3 3 2" xfId="48466"/>
    <cellStyle name="Comma 12 3 3 2 2" xfId="48467"/>
    <cellStyle name="Comma 12 3 3 2 2 2" xfId="48468"/>
    <cellStyle name="Comma 12 3 3 2 2 2 2" xfId="48469"/>
    <cellStyle name="Comma 12 3 3 2 2 2 3" xfId="48470"/>
    <cellStyle name="Comma 12 3 3 2 2 3" xfId="48471"/>
    <cellStyle name="Comma 12 3 3 2 2 3 2" xfId="48472"/>
    <cellStyle name="Comma 12 3 3 2 2 3 3" xfId="48473"/>
    <cellStyle name="Comma 12 3 3 2 2 4" xfId="48474"/>
    <cellStyle name="Comma 12 3 3 2 2 4 2" xfId="48475"/>
    <cellStyle name="Comma 12 3 3 2 2 5" xfId="48476"/>
    <cellStyle name="Comma 12 3 3 2 2 6" xfId="48477"/>
    <cellStyle name="Comma 12 3 3 2 3" xfId="48478"/>
    <cellStyle name="Comma 12 3 3 2 3 2" xfId="48479"/>
    <cellStyle name="Comma 12 3 3 2 3 2 2" xfId="48480"/>
    <cellStyle name="Comma 12 3 3 2 3 2 3" xfId="48481"/>
    <cellStyle name="Comma 12 3 3 2 3 3" xfId="48482"/>
    <cellStyle name="Comma 12 3 3 2 3 3 2" xfId="48483"/>
    <cellStyle name="Comma 12 3 3 2 3 3 3" xfId="48484"/>
    <cellStyle name="Comma 12 3 3 2 3 4" xfId="48485"/>
    <cellStyle name="Comma 12 3 3 2 3 4 2" xfId="48486"/>
    <cellStyle name="Comma 12 3 3 2 3 5" xfId="48487"/>
    <cellStyle name="Comma 12 3 3 2 3 6" xfId="48488"/>
    <cellStyle name="Comma 12 3 3 2 4" xfId="48489"/>
    <cellStyle name="Comma 12 3 3 2 4 2" xfId="48490"/>
    <cellStyle name="Comma 12 3 3 2 4 2 2" xfId="48491"/>
    <cellStyle name="Comma 12 3 3 2 4 2 3" xfId="48492"/>
    <cellStyle name="Comma 12 3 3 2 4 3" xfId="48493"/>
    <cellStyle name="Comma 12 3 3 2 4 3 2" xfId="48494"/>
    <cellStyle name="Comma 12 3 3 2 4 4" xfId="48495"/>
    <cellStyle name="Comma 12 3 3 2 4 5" xfId="48496"/>
    <cellStyle name="Comma 12 3 3 2 5" xfId="48497"/>
    <cellStyle name="Comma 12 3 3 2 5 2" xfId="48498"/>
    <cellStyle name="Comma 12 3 3 2 5 3" xfId="48499"/>
    <cellStyle name="Comma 12 3 3 2 6" xfId="48500"/>
    <cellStyle name="Comma 12 3 3 2 6 2" xfId="48501"/>
    <cellStyle name="Comma 12 3 3 2 6 3" xfId="48502"/>
    <cellStyle name="Comma 12 3 3 2 7" xfId="48503"/>
    <cellStyle name="Comma 12 3 3 2 7 2" xfId="48504"/>
    <cellStyle name="Comma 12 3 3 2 8" xfId="48505"/>
    <cellStyle name="Comma 12 3 3 2 9" xfId="48506"/>
    <cellStyle name="Comma 12 3 3 3" xfId="48507"/>
    <cellStyle name="Comma 12 3 3 3 2" xfId="48508"/>
    <cellStyle name="Comma 12 3 3 3 2 2" xfId="48509"/>
    <cellStyle name="Comma 12 3 3 3 2 3" xfId="48510"/>
    <cellStyle name="Comma 12 3 3 3 3" xfId="48511"/>
    <cellStyle name="Comma 12 3 3 3 3 2" xfId="48512"/>
    <cellStyle name="Comma 12 3 3 3 3 3" xfId="48513"/>
    <cellStyle name="Comma 12 3 3 3 4" xfId="48514"/>
    <cellStyle name="Comma 12 3 3 3 4 2" xfId="48515"/>
    <cellStyle name="Comma 12 3 3 3 5" xfId="48516"/>
    <cellStyle name="Comma 12 3 3 3 6" xfId="48517"/>
    <cellStyle name="Comma 12 3 3 4" xfId="48518"/>
    <cellStyle name="Comma 12 3 3 4 2" xfId="48519"/>
    <cellStyle name="Comma 12 3 3 4 2 2" xfId="48520"/>
    <cellStyle name="Comma 12 3 3 4 2 3" xfId="48521"/>
    <cellStyle name="Comma 12 3 3 4 3" xfId="48522"/>
    <cellStyle name="Comma 12 3 3 4 3 2" xfId="48523"/>
    <cellStyle name="Comma 12 3 3 4 3 3" xfId="48524"/>
    <cellStyle name="Comma 12 3 3 4 4" xfId="48525"/>
    <cellStyle name="Comma 12 3 3 4 4 2" xfId="48526"/>
    <cellStyle name="Comma 12 3 3 4 5" xfId="48527"/>
    <cellStyle name="Comma 12 3 3 4 6" xfId="48528"/>
    <cellStyle name="Comma 12 3 3 5" xfId="48529"/>
    <cellStyle name="Comma 12 3 3 5 2" xfId="48530"/>
    <cellStyle name="Comma 12 3 3 5 2 2" xfId="48531"/>
    <cellStyle name="Comma 12 3 3 5 2 3" xfId="48532"/>
    <cellStyle name="Comma 12 3 3 5 3" xfId="48533"/>
    <cellStyle name="Comma 12 3 3 5 3 2" xfId="48534"/>
    <cellStyle name="Comma 12 3 3 5 4" xfId="48535"/>
    <cellStyle name="Comma 12 3 3 5 5" xfId="48536"/>
    <cellStyle name="Comma 12 3 3 6" xfId="48537"/>
    <cellStyle name="Comma 12 3 3 6 2" xfId="48538"/>
    <cellStyle name="Comma 12 3 3 6 3" xfId="48539"/>
    <cellStyle name="Comma 12 3 3 7" xfId="48540"/>
    <cellStyle name="Comma 12 3 3 7 2" xfId="48541"/>
    <cellStyle name="Comma 12 3 3 7 3" xfId="48542"/>
    <cellStyle name="Comma 12 3 3 8" xfId="48543"/>
    <cellStyle name="Comma 12 3 3 8 2" xfId="48544"/>
    <cellStyle name="Comma 12 3 3 9" xfId="48545"/>
    <cellStyle name="Comma 12 3 4" xfId="48546"/>
    <cellStyle name="Comma 12 3 4 2" xfId="48547"/>
    <cellStyle name="Comma 12 3 4 2 2" xfId="48548"/>
    <cellStyle name="Comma 12 3 4 2 2 2" xfId="48549"/>
    <cellStyle name="Comma 12 3 4 2 2 3" xfId="48550"/>
    <cellStyle name="Comma 12 3 4 2 3" xfId="48551"/>
    <cellStyle name="Comma 12 3 4 2 3 2" xfId="48552"/>
    <cellStyle name="Comma 12 3 4 2 3 3" xfId="48553"/>
    <cellStyle name="Comma 12 3 4 2 4" xfId="48554"/>
    <cellStyle name="Comma 12 3 4 2 4 2" xfId="48555"/>
    <cellStyle name="Comma 12 3 4 2 5" xfId="48556"/>
    <cellStyle name="Comma 12 3 4 2 6" xfId="48557"/>
    <cellStyle name="Comma 12 3 4 3" xfId="48558"/>
    <cellStyle name="Comma 12 3 4 3 2" xfId="48559"/>
    <cellStyle name="Comma 12 3 4 3 2 2" xfId="48560"/>
    <cellStyle name="Comma 12 3 4 3 2 3" xfId="48561"/>
    <cellStyle name="Comma 12 3 4 3 3" xfId="48562"/>
    <cellStyle name="Comma 12 3 4 3 3 2" xfId="48563"/>
    <cellStyle name="Comma 12 3 4 3 3 3" xfId="48564"/>
    <cellStyle name="Comma 12 3 4 3 4" xfId="48565"/>
    <cellStyle name="Comma 12 3 4 3 4 2" xfId="48566"/>
    <cellStyle name="Comma 12 3 4 3 5" xfId="48567"/>
    <cellStyle name="Comma 12 3 4 3 6" xfId="48568"/>
    <cellStyle name="Comma 12 3 4 4" xfId="48569"/>
    <cellStyle name="Comma 12 3 4 4 2" xfId="48570"/>
    <cellStyle name="Comma 12 3 4 4 2 2" xfId="48571"/>
    <cellStyle name="Comma 12 3 4 4 2 3" xfId="48572"/>
    <cellStyle name="Comma 12 3 4 4 3" xfId="48573"/>
    <cellStyle name="Comma 12 3 4 4 3 2" xfId="48574"/>
    <cellStyle name="Comma 12 3 4 4 4" xfId="48575"/>
    <cellStyle name="Comma 12 3 4 4 5" xfId="48576"/>
    <cellStyle name="Comma 12 3 4 5" xfId="48577"/>
    <cellStyle name="Comma 12 3 4 5 2" xfId="48578"/>
    <cellStyle name="Comma 12 3 4 5 3" xfId="48579"/>
    <cellStyle name="Comma 12 3 4 6" xfId="48580"/>
    <cellStyle name="Comma 12 3 4 6 2" xfId="48581"/>
    <cellStyle name="Comma 12 3 4 6 3" xfId="48582"/>
    <cellStyle name="Comma 12 3 4 7" xfId="48583"/>
    <cellStyle name="Comma 12 3 4 7 2" xfId="48584"/>
    <cellStyle name="Comma 12 3 4 8" xfId="48585"/>
    <cellStyle name="Comma 12 3 4 9" xfId="48586"/>
    <cellStyle name="Comma 12 3 5" xfId="48587"/>
    <cellStyle name="Comma 12 3 5 2" xfId="48588"/>
    <cellStyle name="Comma 12 3 5 2 2" xfId="48589"/>
    <cellStyle name="Comma 12 3 5 2 2 2" xfId="48590"/>
    <cellStyle name="Comma 12 3 5 2 2 3" xfId="48591"/>
    <cellStyle name="Comma 12 3 5 2 3" xfId="48592"/>
    <cellStyle name="Comma 12 3 5 2 3 2" xfId="48593"/>
    <cellStyle name="Comma 12 3 5 2 3 3" xfId="48594"/>
    <cellStyle name="Comma 12 3 5 2 4" xfId="48595"/>
    <cellStyle name="Comma 12 3 5 2 4 2" xfId="48596"/>
    <cellStyle name="Comma 12 3 5 2 5" xfId="48597"/>
    <cellStyle name="Comma 12 3 5 2 6" xfId="48598"/>
    <cellStyle name="Comma 12 3 5 3" xfId="48599"/>
    <cellStyle name="Comma 12 3 5 3 2" xfId="48600"/>
    <cellStyle name="Comma 12 3 5 3 2 2" xfId="48601"/>
    <cellStyle name="Comma 12 3 5 3 2 3" xfId="48602"/>
    <cellStyle name="Comma 12 3 5 3 3" xfId="48603"/>
    <cellStyle name="Comma 12 3 5 3 3 2" xfId="48604"/>
    <cellStyle name="Comma 12 3 5 3 3 3" xfId="48605"/>
    <cellStyle name="Comma 12 3 5 3 4" xfId="48606"/>
    <cellStyle name="Comma 12 3 5 3 4 2" xfId="48607"/>
    <cellStyle name="Comma 12 3 5 3 5" xfId="48608"/>
    <cellStyle name="Comma 12 3 5 3 6" xfId="48609"/>
    <cellStyle name="Comma 12 3 5 4" xfId="48610"/>
    <cellStyle name="Comma 12 3 5 4 2" xfId="48611"/>
    <cellStyle name="Comma 12 3 5 4 2 2" xfId="48612"/>
    <cellStyle name="Comma 12 3 5 4 2 3" xfId="48613"/>
    <cellStyle name="Comma 12 3 5 4 3" xfId="48614"/>
    <cellStyle name="Comma 12 3 5 4 3 2" xfId="48615"/>
    <cellStyle name="Comma 12 3 5 4 4" xfId="48616"/>
    <cellStyle name="Comma 12 3 5 4 5" xfId="48617"/>
    <cellStyle name="Comma 12 3 5 5" xfId="48618"/>
    <cellStyle name="Comma 12 3 5 5 2" xfId="48619"/>
    <cellStyle name="Comma 12 3 5 5 3" xfId="48620"/>
    <cellStyle name="Comma 12 3 5 6" xfId="48621"/>
    <cellStyle name="Comma 12 3 5 6 2" xfId="48622"/>
    <cellStyle name="Comma 12 3 5 6 3" xfId="48623"/>
    <cellStyle name="Comma 12 3 5 7" xfId="48624"/>
    <cellStyle name="Comma 12 3 5 7 2" xfId="48625"/>
    <cellStyle name="Comma 12 3 5 8" xfId="48626"/>
    <cellStyle name="Comma 12 3 5 9" xfId="48627"/>
    <cellStyle name="Comma 12 3 6" xfId="48628"/>
    <cellStyle name="Comma 12 3 6 2" xfId="48629"/>
    <cellStyle name="Comma 12 3 6 2 2" xfId="48630"/>
    <cellStyle name="Comma 12 3 6 2 3" xfId="48631"/>
    <cellStyle name="Comma 12 3 6 3" xfId="48632"/>
    <cellStyle name="Comma 12 3 6 3 2" xfId="48633"/>
    <cellStyle name="Comma 12 3 6 3 3" xfId="48634"/>
    <cellStyle name="Comma 12 3 6 4" xfId="48635"/>
    <cellStyle name="Comma 12 3 6 4 2" xfId="48636"/>
    <cellStyle name="Comma 12 3 6 5" xfId="48637"/>
    <cellStyle name="Comma 12 3 6 6" xfId="48638"/>
    <cellStyle name="Comma 12 3 7" xfId="48639"/>
    <cellStyle name="Comma 12 3 7 2" xfId="48640"/>
    <cellStyle name="Comma 12 3 7 2 2" xfId="48641"/>
    <cellStyle name="Comma 12 3 7 2 3" xfId="48642"/>
    <cellStyle name="Comma 12 3 7 3" xfId="48643"/>
    <cellStyle name="Comma 12 3 7 3 2" xfId="48644"/>
    <cellStyle name="Comma 12 3 7 3 3" xfId="48645"/>
    <cellStyle name="Comma 12 3 7 4" xfId="48646"/>
    <cellStyle name="Comma 12 3 7 4 2" xfId="48647"/>
    <cellStyle name="Comma 12 3 7 5" xfId="48648"/>
    <cellStyle name="Comma 12 3 7 6" xfId="48649"/>
    <cellStyle name="Comma 12 3 8" xfId="48650"/>
    <cellStyle name="Comma 12 3 8 2" xfId="48651"/>
    <cellStyle name="Comma 12 3 8 2 2" xfId="48652"/>
    <cellStyle name="Comma 12 3 8 2 3" xfId="48653"/>
    <cellStyle name="Comma 12 3 8 3" xfId="48654"/>
    <cellStyle name="Comma 12 3 8 3 2" xfId="48655"/>
    <cellStyle name="Comma 12 3 8 4" xfId="48656"/>
    <cellStyle name="Comma 12 3 8 5" xfId="48657"/>
    <cellStyle name="Comma 12 3 9" xfId="48658"/>
    <cellStyle name="Comma 12 3 9 2" xfId="48659"/>
    <cellStyle name="Comma 12 3 9 3" xfId="48660"/>
    <cellStyle name="Comma 12 3_SCH J-3" xfId="6789"/>
    <cellStyle name="Comma 12 4" xfId="6790"/>
    <cellStyle name="Comma 12 4 10" xfId="48661"/>
    <cellStyle name="Comma 12 4 10 2" xfId="48662"/>
    <cellStyle name="Comma 12 4 11" xfId="48663"/>
    <cellStyle name="Comma 12 4 12" xfId="48664"/>
    <cellStyle name="Comma 12 4 2" xfId="48665"/>
    <cellStyle name="Comma 12 4 2 10" xfId="48666"/>
    <cellStyle name="Comma 12 4 2 2" xfId="48667"/>
    <cellStyle name="Comma 12 4 2 2 2" xfId="48668"/>
    <cellStyle name="Comma 12 4 2 2 2 2" xfId="48669"/>
    <cellStyle name="Comma 12 4 2 2 2 2 2" xfId="48670"/>
    <cellStyle name="Comma 12 4 2 2 2 2 3" xfId="48671"/>
    <cellStyle name="Comma 12 4 2 2 2 3" xfId="48672"/>
    <cellStyle name="Comma 12 4 2 2 2 3 2" xfId="48673"/>
    <cellStyle name="Comma 12 4 2 2 2 3 3" xfId="48674"/>
    <cellStyle name="Comma 12 4 2 2 2 4" xfId="48675"/>
    <cellStyle name="Comma 12 4 2 2 2 4 2" xfId="48676"/>
    <cellStyle name="Comma 12 4 2 2 2 5" xfId="48677"/>
    <cellStyle name="Comma 12 4 2 2 2 6" xfId="48678"/>
    <cellStyle name="Comma 12 4 2 2 3" xfId="48679"/>
    <cellStyle name="Comma 12 4 2 2 3 2" xfId="48680"/>
    <cellStyle name="Comma 12 4 2 2 3 2 2" xfId="48681"/>
    <cellStyle name="Comma 12 4 2 2 3 2 3" xfId="48682"/>
    <cellStyle name="Comma 12 4 2 2 3 3" xfId="48683"/>
    <cellStyle name="Comma 12 4 2 2 3 3 2" xfId="48684"/>
    <cellStyle name="Comma 12 4 2 2 3 3 3" xfId="48685"/>
    <cellStyle name="Comma 12 4 2 2 3 4" xfId="48686"/>
    <cellStyle name="Comma 12 4 2 2 3 4 2" xfId="48687"/>
    <cellStyle name="Comma 12 4 2 2 3 5" xfId="48688"/>
    <cellStyle name="Comma 12 4 2 2 3 6" xfId="48689"/>
    <cellStyle name="Comma 12 4 2 2 4" xfId="48690"/>
    <cellStyle name="Comma 12 4 2 2 4 2" xfId="48691"/>
    <cellStyle name="Comma 12 4 2 2 4 2 2" xfId="48692"/>
    <cellStyle name="Comma 12 4 2 2 4 2 3" xfId="48693"/>
    <cellStyle name="Comma 12 4 2 2 4 3" xfId="48694"/>
    <cellStyle name="Comma 12 4 2 2 4 3 2" xfId="48695"/>
    <cellStyle name="Comma 12 4 2 2 4 4" xfId="48696"/>
    <cellStyle name="Comma 12 4 2 2 4 5" xfId="48697"/>
    <cellStyle name="Comma 12 4 2 2 5" xfId="48698"/>
    <cellStyle name="Comma 12 4 2 2 5 2" xfId="48699"/>
    <cellStyle name="Comma 12 4 2 2 5 3" xfId="48700"/>
    <cellStyle name="Comma 12 4 2 2 6" xfId="48701"/>
    <cellStyle name="Comma 12 4 2 2 6 2" xfId="48702"/>
    <cellStyle name="Comma 12 4 2 2 6 3" xfId="48703"/>
    <cellStyle name="Comma 12 4 2 2 7" xfId="48704"/>
    <cellStyle name="Comma 12 4 2 2 7 2" xfId="48705"/>
    <cellStyle name="Comma 12 4 2 2 8" xfId="48706"/>
    <cellStyle name="Comma 12 4 2 2 9" xfId="48707"/>
    <cellStyle name="Comma 12 4 2 3" xfId="48708"/>
    <cellStyle name="Comma 12 4 2 3 2" xfId="48709"/>
    <cellStyle name="Comma 12 4 2 3 2 2" xfId="48710"/>
    <cellStyle name="Comma 12 4 2 3 2 3" xfId="48711"/>
    <cellStyle name="Comma 12 4 2 3 3" xfId="48712"/>
    <cellStyle name="Comma 12 4 2 3 3 2" xfId="48713"/>
    <cellStyle name="Comma 12 4 2 3 3 3" xfId="48714"/>
    <cellStyle name="Comma 12 4 2 3 4" xfId="48715"/>
    <cellStyle name="Comma 12 4 2 3 4 2" xfId="48716"/>
    <cellStyle name="Comma 12 4 2 3 5" xfId="48717"/>
    <cellStyle name="Comma 12 4 2 3 6" xfId="48718"/>
    <cellStyle name="Comma 12 4 2 4" xfId="48719"/>
    <cellStyle name="Comma 12 4 2 4 2" xfId="48720"/>
    <cellStyle name="Comma 12 4 2 4 2 2" xfId="48721"/>
    <cellStyle name="Comma 12 4 2 4 2 3" xfId="48722"/>
    <cellStyle name="Comma 12 4 2 4 3" xfId="48723"/>
    <cellStyle name="Comma 12 4 2 4 3 2" xfId="48724"/>
    <cellStyle name="Comma 12 4 2 4 3 3" xfId="48725"/>
    <cellStyle name="Comma 12 4 2 4 4" xfId="48726"/>
    <cellStyle name="Comma 12 4 2 4 4 2" xfId="48727"/>
    <cellStyle name="Comma 12 4 2 4 5" xfId="48728"/>
    <cellStyle name="Comma 12 4 2 4 6" xfId="48729"/>
    <cellStyle name="Comma 12 4 2 5" xfId="48730"/>
    <cellStyle name="Comma 12 4 2 5 2" xfId="48731"/>
    <cellStyle name="Comma 12 4 2 5 2 2" xfId="48732"/>
    <cellStyle name="Comma 12 4 2 5 2 3" xfId="48733"/>
    <cellStyle name="Comma 12 4 2 5 3" xfId="48734"/>
    <cellStyle name="Comma 12 4 2 5 3 2" xfId="48735"/>
    <cellStyle name="Comma 12 4 2 5 4" xfId="48736"/>
    <cellStyle name="Comma 12 4 2 5 5" xfId="48737"/>
    <cellStyle name="Comma 12 4 2 6" xfId="48738"/>
    <cellStyle name="Comma 12 4 2 6 2" xfId="48739"/>
    <cellStyle name="Comma 12 4 2 6 3" xfId="48740"/>
    <cellStyle name="Comma 12 4 2 7" xfId="48741"/>
    <cellStyle name="Comma 12 4 2 7 2" xfId="48742"/>
    <cellStyle name="Comma 12 4 2 7 3" xfId="48743"/>
    <cellStyle name="Comma 12 4 2 8" xfId="48744"/>
    <cellStyle name="Comma 12 4 2 8 2" xfId="48745"/>
    <cellStyle name="Comma 12 4 2 9" xfId="48746"/>
    <cellStyle name="Comma 12 4 3" xfId="48747"/>
    <cellStyle name="Comma 12 4 3 2" xfId="48748"/>
    <cellStyle name="Comma 12 4 3 2 2" xfId="48749"/>
    <cellStyle name="Comma 12 4 3 2 2 2" xfId="48750"/>
    <cellStyle name="Comma 12 4 3 2 2 3" xfId="48751"/>
    <cellStyle name="Comma 12 4 3 2 3" xfId="48752"/>
    <cellStyle name="Comma 12 4 3 2 3 2" xfId="48753"/>
    <cellStyle name="Comma 12 4 3 2 3 3" xfId="48754"/>
    <cellStyle name="Comma 12 4 3 2 4" xfId="48755"/>
    <cellStyle name="Comma 12 4 3 2 4 2" xfId="48756"/>
    <cellStyle name="Comma 12 4 3 2 5" xfId="48757"/>
    <cellStyle name="Comma 12 4 3 2 6" xfId="48758"/>
    <cellStyle name="Comma 12 4 3 3" xfId="48759"/>
    <cellStyle name="Comma 12 4 3 3 2" xfId="48760"/>
    <cellStyle name="Comma 12 4 3 3 2 2" xfId="48761"/>
    <cellStyle name="Comma 12 4 3 3 2 3" xfId="48762"/>
    <cellStyle name="Comma 12 4 3 3 3" xfId="48763"/>
    <cellStyle name="Comma 12 4 3 3 3 2" xfId="48764"/>
    <cellStyle name="Comma 12 4 3 3 3 3" xfId="48765"/>
    <cellStyle name="Comma 12 4 3 3 4" xfId="48766"/>
    <cellStyle name="Comma 12 4 3 3 4 2" xfId="48767"/>
    <cellStyle name="Comma 12 4 3 3 5" xfId="48768"/>
    <cellStyle name="Comma 12 4 3 3 6" xfId="48769"/>
    <cellStyle name="Comma 12 4 3 4" xfId="48770"/>
    <cellStyle name="Comma 12 4 3 4 2" xfId="48771"/>
    <cellStyle name="Comma 12 4 3 4 2 2" xfId="48772"/>
    <cellStyle name="Comma 12 4 3 4 2 3" xfId="48773"/>
    <cellStyle name="Comma 12 4 3 4 3" xfId="48774"/>
    <cellStyle name="Comma 12 4 3 4 3 2" xfId="48775"/>
    <cellStyle name="Comma 12 4 3 4 4" xfId="48776"/>
    <cellStyle name="Comma 12 4 3 4 5" xfId="48777"/>
    <cellStyle name="Comma 12 4 3 5" xfId="48778"/>
    <cellStyle name="Comma 12 4 3 5 2" xfId="48779"/>
    <cellStyle name="Comma 12 4 3 5 3" xfId="48780"/>
    <cellStyle name="Comma 12 4 3 6" xfId="48781"/>
    <cellStyle name="Comma 12 4 3 6 2" xfId="48782"/>
    <cellStyle name="Comma 12 4 3 6 3" xfId="48783"/>
    <cellStyle name="Comma 12 4 3 7" xfId="48784"/>
    <cellStyle name="Comma 12 4 3 7 2" xfId="48785"/>
    <cellStyle name="Comma 12 4 3 8" xfId="48786"/>
    <cellStyle name="Comma 12 4 3 9" xfId="48787"/>
    <cellStyle name="Comma 12 4 4" xfId="48788"/>
    <cellStyle name="Comma 12 4 4 2" xfId="48789"/>
    <cellStyle name="Comma 12 4 4 2 2" xfId="48790"/>
    <cellStyle name="Comma 12 4 4 2 2 2" xfId="48791"/>
    <cellStyle name="Comma 12 4 4 2 2 3" xfId="48792"/>
    <cellStyle name="Comma 12 4 4 2 3" xfId="48793"/>
    <cellStyle name="Comma 12 4 4 2 3 2" xfId="48794"/>
    <cellStyle name="Comma 12 4 4 2 3 3" xfId="48795"/>
    <cellStyle name="Comma 12 4 4 2 4" xfId="48796"/>
    <cellStyle name="Comma 12 4 4 2 4 2" xfId="48797"/>
    <cellStyle name="Comma 12 4 4 2 5" xfId="48798"/>
    <cellStyle name="Comma 12 4 4 2 6" xfId="48799"/>
    <cellStyle name="Comma 12 4 4 3" xfId="48800"/>
    <cellStyle name="Comma 12 4 4 3 2" xfId="48801"/>
    <cellStyle name="Comma 12 4 4 3 2 2" xfId="48802"/>
    <cellStyle name="Comma 12 4 4 3 2 3" xfId="48803"/>
    <cellStyle name="Comma 12 4 4 3 3" xfId="48804"/>
    <cellStyle name="Comma 12 4 4 3 3 2" xfId="48805"/>
    <cellStyle name="Comma 12 4 4 3 3 3" xfId="48806"/>
    <cellStyle name="Comma 12 4 4 3 4" xfId="48807"/>
    <cellStyle name="Comma 12 4 4 3 4 2" xfId="48808"/>
    <cellStyle name="Comma 12 4 4 3 5" xfId="48809"/>
    <cellStyle name="Comma 12 4 4 3 6" xfId="48810"/>
    <cellStyle name="Comma 12 4 4 4" xfId="48811"/>
    <cellStyle name="Comma 12 4 4 4 2" xfId="48812"/>
    <cellStyle name="Comma 12 4 4 4 2 2" xfId="48813"/>
    <cellStyle name="Comma 12 4 4 4 2 3" xfId="48814"/>
    <cellStyle name="Comma 12 4 4 4 3" xfId="48815"/>
    <cellStyle name="Comma 12 4 4 4 3 2" xfId="48816"/>
    <cellStyle name="Comma 12 4 4 4 4" xfId="48817"/>
    <cellStyle name="Comma 12 4 4 4 5" xfId="48818"/>
    <cellStyle name="Comma 12 4 4 5" xfId="48819"/>
    <cellStyle name="Comma 12 4 4 5 2" xfId="48820"/>
    <cellStyle name="Comma 12 4 4 5 3" xfId="48821"/>
    <cellStyle name="Comma 12 4 4 6" xfId="48822"/>
    <cellStyle name="Comma 12 4 4 6 2" xfId="48823"/>
    <cellStyle name="Comma 12 4 4 6 3" xfId="48824"/>
    <cellStyle name="Comma 12 4 4 7" xfId="48825"/>
    <cellStyle name="Comma 12 4 4 7 2" xfId="48826"/>
    <cellStyle name="Comma 12 4 4 8" xfId="48827"/>
    <cellStyle name="Comma 12 4 4 9" xfId="48828"/>
    <cellStyle name="Comma 12 4 5" xfId="48829"/>
    <cellStyle name="Comma 12 4 5 2" xfId="48830"/>
    <cellStyle name="Comma 12 4 5 2 2" xfId="48831"/>
    <cellStyle name="Comma 12 4 5 2 3" xfId="48832"/>
    <cellStyle name="Comma 12 4 5 3" xfId="48833"/>
    <cellStyle name="Comma 12 4 5 3 2" xfId="48834"/>
    <cellStyle name="Comma 12 4 5 3 3" xfId="48835"/>
    <cellStyle name="Comma 12 4 5 4" xfId="48836"/>
    <cellStyle name="Comma 12 4 5 4 2" xfId="48837"/>
    <cellStyle name="Comma 12 4 5 5" xfId="48838"/>
    <cellStyle name="Comma 12 4 5 6" xfId="48839"/>
    <cellStyle name="Comma 12 4 6" xfId="48840"/>
    <cellStyle name="Comma 12 4 6 2" xfId="48841"/>
    <cellStyle name="Comma 12 4 6 2 2" xfId="48842"/>
    <cellStyle name="Comma 12 4 6 2 3" xfId="48843"/>
    <cellStyle name="Comma 12 4 6 3" xfId="48844"/>
    <cellStyle name="Comma 12 4 6 3 2" xfId="48845"/>
    <cellStyle name="Comma 12 4 6 3 3" xfId="48846"/>
    <cellStyle name="Comma 12 4 6 4" xfId="48847"/>
    <cellStyle name="Comma 12 4 6 4 2" xfId="48848"/>
    <cellStyle name="Comma 12 4 6 5" xfId="48849"/>
    <cellStyle name="Comma 12 4 6 6" xfId="48850"/>
    <cellStyle name="Comma 12 4 7" xfId="48851"/>
    <cellStyle name="Comma 12 4 7 2" xfId="48852"/>
    <cellStyle name="Comma 12 4 7 2 2" xfId="48853"/>
    <cellStyle name="Comma 12 4 7 2 3" xfId="48854"/>
    <cellStyle name="Comma 12 4 7 3" xfId="48855"/>
    <cellStyle name="Comma 12 4 7 3 2" xfId="48856"/>
    <cellStyle name="Comma 12 4 7 4" xfId="48857"/>
    <cellStyle name="Comma 12 4 7 5" xfId="48858"/>
    <cellStyle name="Comma 12 4 8" xfId="48859"/>
    <cellStyle name="Comma 12 4 8 2" xfId="48860"/>
    <cellStyle name="Comma 12 4 8 3" xfId="48861"/>
    <cellStyle name="Comma 12 4 9" xfId="48862"/>
    <cellStyle name="Comma 12 4 9 2" xfId="48863"/>
    <cellStyle name="Comma 12 4 9 3" xfId="48864"/>
    <cellStyle name="Comma 12 5" xfId="6791"/>
    <cellStyle name="Comma 12 5 10" xfId="48865"/>
    <cellStyle name="Comma 12 5 2" xfId="48866"/>
    <cellStyle name="Comma 12 5 2 2" xfId="48867"/>
    <cellStyle name="Comma 12 5 2 2 2" xfId="48868"/>
    <cellStyle name="Comma 12 5 2 2 2 2" xfId="48869"/>
    <cellStyle name="Comma 12 5 2 2 2 3" xfId="48870"/>
    <cellStyle name="Comma 12 5 2 2 3" xfId="48871"/>
    <cellStyle name="Comma 12 5 2 2 3 2" xfId="48872"/>
    <cellStyle name="Comma 12 5 2 2 3 3" xfId="48873"/>
    <cellStyle name="Comma 12 5 2 2 4" xfId="48874"/>
    <cellStyle name="Comma 12 5 2 2 4 2" xfId="48875"/>
    <cellStyle name="Comma 12 5 2 2 5" xfId="48876"/>
    <cellStyle name="Comma 12 5 2 2 6" xfId="48877"/>
    <cellStyle name="Comma 12 5 2 3" xfId="48878"/>
    <cellStyle name="Comma 12 5 2 3 2" xfId="48879"/>
    <cellStyle name="Comma 12 5 2 3 2 2" xfId="48880"/>
    <cellStyle name="Comma 12 5 2 3 2 3" xfId="48881"/>
    <cellStyle name="Comma 12 5 2 3 3" xfId="48882"/>
    <cellStyle name="Comma 12 5 2 3 3 2" xfId="48883"/>
    <cellStyle name="Comma 12 5 2 3 3 3" xfId="48884"/>
    <cellStyle name="Comma 12 5 2 3 4" xfId="48885"/>
    <cellStyle name="Comma 12 5 2 3 4 2" xfId="48886"/>
    <cellStyle name="Comma 12 5 2 3 5" xfId="48887"/>
    <cellStyle name="Comma 12 5 2 3 6" xfId="48888"/>
    <cellStyle name="Comma 12 5 2 4" xfId="48889"/>
    <cellStyle name="Comma 12 5 2 4 2" xfId="48890"/>
    <cellStyle name="Comma 12 5 2 4 2 2" xfId="48891"/>
    <cellStyle name="Comma 12 5 2 4 2 3" xfId="48892"/>
    <cellStyle name="Comma 12 5 2 4 3" xfId="48893"/>
    <cellStyle name="Comma 12 5 2 4 3 2" xfId="48894"/>
    <cellStyle name="Comma 12 5 2 4 4" xfId="48895"/>
    <cellStyle name="Comma 12 5 2 4 5" xfId="48896"/>
    <cellStyle name="Comma 12 5 2 5" xfId="48897"/>
    <cellStyle name="Comma 12 5 2 5 2" xfId="48898"/>
    <cellStyle name="Comma 12 5 2 5 3" xfId="48899"/>
    <cellStyle name="Comma 12 5 2 6" xfId="48900"/>
    <cellStyle name="Comma 12 5 2 6 2" xfId="48901"/>
    <cellStyle name="Comma 12 5 2 6 3" xfId="48902"/>
    <cellStyle name="Comma 12 5 2 7" xfId="48903"/>
    <cellStyle name="Comma 12 5 2 7 2" xfId="48904"/>
    <cellStyle name="Comma 12 5 2 8" xfId="48905"/>
    <cellStyle name="Comma 12 5 2 9" xfId="48906"/>
    <cellStyle name="Comma 12 5 3" xfId="48907"/>
    <cellStyle name="Comma 12 5 3 2" xfId="48908"/>
    <cellStyle name="Comma 12 5 3 2 2" xfId="48909"/>
    <cellStyle name="Comma 12 5 3 2 3" xfId="48910"/>
    <cellStyle name="Comma 12 5 3 3" xfId="48911"/>
    <cellStyle name="Comma 12 5 3 3 2" xfId="48912"/>
    <cellStyle name="Comma 12 5 3 3 3" xfId="48913"/>
    <cellStyle name="Comma 12 5 3 4" xfId="48914"/>
    <cellStyle name="Comma 12 5 3 4 2" xfId="48915"/>
    <cellStyle name="Comma 12 5 3 5" xfId="48916"/>
    <cellStyle name="Comma 12 5 3 6" xfId="48917"/>
    <cellStyle name="Comma 12 5 4" xfId="48918"/>
    <cellStyle name="Comma 12 5 4 2" xfId="48919"/>
    <cellStyle name="Comma 12 5 4 2 2" xfId="48920"/>
    <cellStyle name="Comma 12 5 4 2 3" xfId="48921"/>
    <cellStyle name="Comma 12 5 4 3" xfId="48922"/>
    <cellStyle name="Comma 12 5 4 3 2" xfId="48923"/>
    <cellStyle name="Comma 12 5 4 3 3" xfId="48924"/>
    <cellStyle name="Comma 12 5 4 4" xfId="48925"/>
    <cellStyle name="Comma 12 5 4 4 2" xfId="48926"/>
    <cellStyle name="Comma 12 5 4 5" xfId="48927"/>
    <cellStyle name="Comma 12 5 4 6" xfId="48928"/>
    <cellStyle name="Comma 12 5 5" xfId="48929"/>
    <cellStyle name="Comma 12 5 5 2" xfId="48930"/>
    <cellStyle name="Comma 12 5 5 2 2" xfId="48931"/>
    <cellStyle name="Comma 12 5 5 2 3" xfId="48932"/>
    <cellStyle name="Comma 12 5 5 3" xfId="48933"/>
    <cellStyle name="Comma 12 5 5 3 2" xfId="48934"/>
    <cellStyle name="Comma 12 5 5 4" xfId="48935"/>
    <cellStyle name="Comma 12 5 5 5" xfId="48936"/>
    <cellStyle name="Comma 12 5 6" xfId="48937"/>
    <cellStyle name="Comma 12 5 6 2" xfId="48938"/>
    <cellStyle name="Comma 12 5 6 3" xfId="48939"/>
    <cellStyle name="Comma 12 5 7" xfId="48940"/>
    <cellStyle name="Comma 12 5 7 2" xfId="48941"/>
    <cellStyle name="Comma 12 5 7 3" xfId="48942"/>
    <cellStyle name="Comma 12 5 8" xfId="48943"/>
    <cellStyle name="Comma 12 5 8 2" xfId="48944"/>
    <cellStyle name="Comma 12 5 9" xfId="48945"/>
    <cellStyle name="Comma 12 6" xfId="6792"/>
    <cellStyle name="Comma 12 6 2" xfId="6793"/>
    <cellStyle name="Comma 12 6 2 2" xfId="6794"/>
    <cellStyle name="Comma 12 6 2 2 2" xfId="48946"/>
    <cellStyle name="Comma 12 6 2 2 3" xfId="48947"/>
    <cellStyle name="Comma 12 6 2 3" xfId="6795"/>
    <cellStyle name="Comma 12 6 2 3 2" xfId="48948"/>
    <cellStyle name="Comma 12 6 2 3 3" xfId="48949"/>
    <cellStyle name="Comma 12 6 2 4" xfId="48950"/>
    <cellStyle name="Comma 12 6 2 4 2" xfId="48951"/>
    <cellStyle name="Comma 12 6 2 5" xfId="48952"/>
    <cellStyle name="Comma 12 6 2 6" xfId="48953"/>
    <cellStyle name="Comma 12 6 3" xfId="48954"/>
    <cellStyle name="Comma 12 6 3 2" xfId="48955"/>
    <cellStyle name="Comma 12 6 3 2 2" xfId="48956"/>
    <cellStyle name="Comma 12 6 3 2 3" xfId="48957"/>
    <cellStyle name="Comma 12 6 3 3" xfId="48958"/>
    <cellStyle name="Comma 12 6 3 3 2" xfId="48959"/>
    <cellStyle name="Comma 12 6 3 3 3" xfId="48960"/>
    <cellStyle name="Comma 12 6 3 4" xfId="48961"/>
    <cellStyle name="Comma 12 6 3 4 2" xfId="48962"/>
    <cellStyle name="Comma 12 6 3 5" xfId="48963"/>
    <cellStyle name="Comma 12 6 3 6" xfId="48964"/>
    <cellStyle name="Comma 12 6 4" xfId="48965"/>
    <cellStyle name="Comma 12 6 4 2" xfId="48966"/>
    <cellStyle name="Comma 12 6 4 2 2" xfId="48967"/>
    <cellStyle name="Comma 12 6 4 2 3" xfId="48968"/>
    <cellStyle name="Comma 12 6 4 3" xfId="48969"/>
    <cellStyle name="Comma 12 6 4 3 2" xfId="48970"/>
    <cellStyle name="Comma 12 6 4 4" xfId="48971"/>
    <cellStyle name="Comma 12 6 4 5" xfId="48972"/>
    <cellStyle name="Comma 12 6 5" xfId="48973"/>
    <cellStyle name="Comma 12 6 5 2" xfId="48974"/>
    <cellStyle name="Comma 12 6 5 3" xfId="48975"/>
    <cellStyle name="Comma 12 6 6" xfId="48976"/>
    <cellStyle name="Comma 12 6 6 2" xfId="48977"/>
    <cellStyle name="Comma 12 6 6 3" xfId="48978"/>
    <cellStyle name="Comma 12 6 7" xfId="48979"/>
    <cellStyle name="Comma 12 6 7 2" xfId="48980"/>
    <cellStyle name="Comma 12 6 8" xfId="48981"/>
    <cellStyle name="Comma 12 6 9" xfId="48982"/>
    <cellStyle name="Comma 12 7" xfId="6796"/>
    <cellStyle name="Comma 12 7 2" xfId="48983"/>
    <cellStyle name="Comma 12 7 2 2" xfId="48984"/>
    <cellStyle name="Comma 12 7 2 2 2" xfId="48985"/>
    <cellStyle name="Comma 12 7 2 2 3" xfId="48986"/>
    <cellStyle name="Comma 12 7 2 3" xfId="48987"/>
    <cellStyle name="Comma 12 7 2 3 2" xfId="48988"/>
    <cellStyle name="Comma 12 7 2 3 3" xfId="48989"/>
    <cellStyle name="Comma 12 7 2 4" xfId="48990"/>
    <cellStyle name="Comma 12 7 2 4 2" xfId="48991"/>
    <cellStyle name="Comma 12 7 2 5" xfId="48992"/>
    <cellStyle name="Comma 12 7 2 6" xfId="48993"/>
    <cellStyle name="Comma 12 7 3" xfId="48994"/>
    <cellStyle name="Comma 12 7 3 2" xfId="48995"/>
    <cellStyle name="Comma 12 7 3 2 2" xfId="48996"/>
    <cellStyle name="Comma 12 7 3 2 3" xfId="48997"/>
    <cellStyle name="Comma 12 7 3 3" xfId="48998"/>
    <cellStyle name="Comma 12 7 3 3 2" xfId="48999"/>
    <cellStyle name="Comma 12 7 3 3 3" xfId="49000"/>
    <cellStyle name="Comma 12 7 3 4" xfId="49001"/>
    <cellStyle name="Comma 12 7 3 4 2" xfId="49002"/>
    <cellStyle name="Comma 12 7 3 5" xfId="49003"/>
    <cellStyle name="Comma 12 7 3 6" xfId="49004"/>
    <cellStyle name="Comma 12 7 4" xfId="49005"/>
    <cellStyle name="Comma 12 7 4 2" xfId="49006"/>
    <cellStyle name="Comma 12 7 4 2 2" xfId="49007"/>
    <cellStyle name="Comma 12 7 4 2 3" xfId="49008"/>
    <cellStyle name="Comma 12 7 4 3" xfId="49009"/>
    <cellStyle name="Comma 12 7 4 3 2" xfId="49010"/>
    <cellStyle name="Comma 12 7 4 4" xfId="49011"/>
    <cellStyle name="Comma 12 7 4 5" xfId="49012"/>
    <cellStyle name="Comma 12 7 5" xfId="49013"/>
    <cellStyle name="Comma 12 7 5 2" xfId="49014"/>
    <cellStyle name="Comma 12 7 5 3" xfId="49015"/>
    <cellStyle name="Comma 12 7 6" xfId="49016"/>
    <cellStyle name="Comma 12 7 6 2" xfId="49017"/>
    <cellStyle name="Comma 12 7 6 3" xfId="49018"/>
    <cellStyle name="Comma 12 7 7" xfId="49019"/>
    <cellStyle name="Comma 12 7 7 2" xfId="49020"/>
    <cellStyle name="Comma 12 7 8" xfId="49021"/>
    <cellStyle name="Comma 12 7 9" xfId="49022"/>
    <cellStyle name="Comma 12 8" xfId="6797"/>
    <cellStyle name="Comma 12 8 2" xfId="49023"/>
    <cellStyle name="Comma 12 8 2 2" xfId="49024"/>
    <cellStyle name="Comma 12 8 2 3" xfId="49025"/>
    <cellStyle name="Comma 12 8 3" xfId="49026"/>
    <cellStyle name="Comma 12 8 3 2" xfId="49027"/>
    <cellStyle name="Comma 12 8 3 3" xfId="49028"/>
    <cellStyle name="Comma 12 8 4" xfId="49029"/>
    <cellStyle name="Comma 12 8 4 2" xfId="49030"/>
    <cellStyle name="Comma 12 8 5" xfId="49031"/>
    <cellStyle name="Comma 12 8 6" xfId="49032"/>
    <cellStyle name="Comma 12 9" xfId="6798"/>
    <cellStyle name="Comma 12 9 2" xfId="49033"/>
    <cellStyle name="Comma 12 9 2 2" xfId="49034"/>
    <cellStyle name="Comma 12 9 2 3" xfId="49035"/>
    <cellStyle name="Comma 12 9 3" xfId="49036"/>
    <cellStyle name="Comma 12 9 3 2" xfId="49037"/>
    <cellStyle name="Comma 12 9 3 3" xfId="49038"/>
    <cellStyle name="Comma 12 9 4" xfId="49039"/>
    <cellStyle name="Comma 12 9 4 2" xfId="49040"/>
    <cellStyle name="Comma 12 9 5" xfId="49041"/>
    <cellStyle name="Comma 12 9 6" xfId="49042"/>
    <cellStyle name="Comma 12_SCH J-3" xfId="6799"/>
    <cellStyle name="Comma 13" xfId="6800"/>
    <cellStyle name="Comma 13 10" xfId="6801"/>
    <cellStyle name="Comma 13 10 2" xfId="49043"/>
    <cellStyle name="Comma 13 10 2 2" xfId="49044"/>
    <cellStyle name="Comma 13 10 2 3" xfId="49045"/>
    <cellStyle name="Comma 13 10 3" xfId="49046"/>
    <cellStyle name="Comma 13 10 3 2" xfId="49047"/>
    <cellStyle name="Comma 13 10 4" xfId="49048"/>
    <cellStyle name="Comma 13 10 5" xfId="49049"/>
    <cellStyle name="Comma 13 11" xfId="49050"/>
    <cellStyle name="Comma 13 11 2" xfId="49051"/>
    <cellStyle name="Comma 13 11 3" xfId="49052"/>
    <cellStyle name="Comma 13 12" xfId="49053"/>
    <cellStyle name="Comma 13 12 2" xfId="49054"/>
    <cellStyle name="Comma 13 12 3" xfId="49055"/>
    <cellStyle name="Comma 13 13" xfId="49056"/>
    <cellStyle name="Comma 13 13 2" xfId="49057"/>
    <cellStyle name="Comma 13 14" xfId="49058"/>
    <cellStyle name="Comma 13 15" xfId="49059"/>
    <cellStyle name="Comma 13 16" xfId="49060"/>
    <cellStyle name="Comma 13 2" xfId="6802"/>
    <cellStyle name="Comma 13 2 10" xfId="49061"/>
    <cellStyle name="Comma 13 2 10 2" xfId="49062"/>
    <cellStyle name="Comma 13 2 10 3" xfId="49063"/>
    <cellStyle name="Comma 13 2 11" xfId="49064"/>
    <cellStyle name="Comma 13 2 11 2" xfId="49065"/>
    <cellStyle name="Comma 13 2 11 3" xfId="49066"/>
    <cellStyle name="Comma 13 2 12" xfId="49067"/>
    <cellStyle name="Comma 13 2 12 2" xfId="49068"/>
    <cellStyle name="Comma 13 2 13" xfId="49069"/>
    <cellStyle name="Comma 13 2 14" xfId="49070"/>
    <cellStyle name="Comma 13 2 15" xfId="49071"/>
    <cellStyle name="Comma 13 2 2" xfId="6803"/>
    <cellStyle name="Comma 13 2 2 10" xfId="49072"/>
    <cellStyle name="Comma 13 2 2 10 2" xfId="49073"/>
    <cellStyle name="Comma 13 2 2 10 3" xfId="49074"/>
    <cellStyle name="Comma 13 2 2 11" xfId="49075"/>
    <cellStyle name="Comma 13 2 2 11 2" xfId="49076"/>
    <cellStyle name="Comma 13 2 2 12" xfId="49077"/>
    <cellStyle name="Comma 13 2 2 13" xfId="49078"/>
    <cellStyle name="Comma 13 2 2 2" xfId="6804"/>
    <cellStyle name="Comma 13 2 2 2 10" xfId="49079"/>
    <cellStyle name="Comma 13 2 2 2 10 2" xfId="49080"/>
    <cellStyle name="Comma 13 2 2 2 11" xfId="49081"/>
    <cellStyle name="Comma 13 2 2 2 12" xfId="49082"/>
    <cellStyle name="Comma 13 2 2 2 2" xfId="6805"/>
    <cellStyle name="Comma 13 2 2 2 2 10" xfId="49083"/>
    <cellStyle name="Comma 13 2 2 2 2 2" xfId="49084"/>
    <cellStyle name="Comma 13 2 2 2 2 2 2" xfId="49085"/>
    <cellStyle name="Comma 13 2 2 2 2 2 2 2" xfId="49086"/>
    <cellStyle name="Comma 13 2 2 2 2 2 2 2 2" xfId="49087"/>
    <cellStyle name="Comma 13 2 2 2 2 2 2 2 3" xfId="49088"/>
    <cellStyle name="Comma 13 2 2 2 2 2 2 3" xfId="49089"/>
    <cellStyle name="Comma 13 2 2 2 2 2 2 3 2" xfId="49090"/>
    <cellStyle name="Comma 13 2 2 2 2 2 2 3 3" xfId="49091"/>
    <cellStyle name="Comma 13 2 2 2 2 2 2 4" xfId="49092"/>
    <cellStyle name="Comma 13 2 2 2 2 2 2 4 2" xfId="49093"/>
    <cellStyle name="Comma 13 2 2 2 2 2 2 5" xfId="49094"/>
    <cellStyle name="Comma 13 2 2 2 2 2 2 6" xfId="49095"/>
    <cellStyle name="Comma 13 2 2 2 2 2 3" xfId="49096"/>
    <cellStyle name="Comma 13 2 2 2 2 2 3 2" xfId="49097"/>
    <cellStyle name="Comma 13 2 2 2 2 2 3 2 2" xfId="49098"/>
    <cellStyle name="Comma 13 2 2 2 2 2 3 2 3" xfId="49099"/>
    <cellStyle name="Comma 13 2 2 2 2 2 3 3" xfId="49100"/>
    <cellStyle name="Comma 13 2 2 2 2 2 3 3 2" xfId="49101"/>
    <cellStyle name="Comma 13 2 2 2 2 2 3 3 3" xfId="49102"/>
    <cellStyle name="Comma 13 2 2 2 2 2 3 4" xfId="49103"/>
    <cellStyle name="Comma 13 2 2 2 2 2 3 4 2" xfId="49104"/>
    <cellStyle name="Comma 13 2 2 2 2 2 3 5" xfId="49105"/>
    <cellStyle name="Comma 13 2 2 2 2 2 3 6" xfId="49106"/>
    <cellStyle name="Comma 13 2 2 2 2 2 4" xfId="49107"/>
    <cellStyle name="Comma 13 2 2 2 2 2 4 2" xfId="49108"/>
    <cellStyle name="Comma 13 2 2 2 2 2 4 2 2" xfId="49109"/>
    <cellStyle name="Comma 13 2 2 2 2 2 4 2 3" xfId="49110"/>
    <cellStyle name="Comma 13 2 2 2 2 2 4 3" xfId="49111"/>
    <cellStyle name="Comma 13 2 2 2 2 2 4 3 2" xfId="49112"/>
    <cellStyle name="Comma 13 2 2 2 2 2 4 4" xfId="49113"/>
    <cellStyle name="Comma 13 2 2 2 2 2 4 5" xfId="49114"/>
    <cellStyle name="Comma 13 2 2 2 2 2 5" xfId="49115"/>
    <cellStyle name="Comma 13 2 2 2 2 2 5 2" xfId="49116"/>
    <cellStyle name="Comma 13 2 2 2 2 2 5 3" xfId="49117"/>
    <cellStyle name="Comma 13 2 2 2 2 2 6" xfId="49118"/>
    <cellStyle name="Comma 13 2 2 2 2 2 6 2" xfId="49119"/>
    <cellStyle name="Comma 13 2 2 2 2 2 6 3" xfId="49120"/>
    <cellStyle name="Comma 13 2 2 2 2 2 7" xfId="49121"/>
    <cellStyle name="Comma 13 2 2 2 2 2 7 2" xfId="49122"/>
    <cellStyle name="Comma 13 2 2 2 2 2 8" xfId="49123"/>
    <cellStyle name="Comma 13 2 2 2 2 2 9" xfId="49124"/>
    <cellStyle name="Comma 13 2 2 2 2 3" xfId="49125"/>
    <cellStyle name="Comma 13 2 2 2 2 3 2" xfId="49126"/>
    <cellStyle name="Comma 13 2 2 2 2 3 2 2" xfId="49127"/>
    <cellStyle name="Comma 13 2 2 2 2 3 2 3" xfId="49128"/>
    <cellStyle name="Comma 13 2 2 2 2 3 3" xfId="49129"/>
    <cellStyle name="Comma 13 2 2 2 2 3 3 2" xfId="49130"/>
    <cellStyle name="Comma 13 2 2 2 2 3 3 3" xfId="49131"/>
    <cellStyle name="Comma 13 2 2 2 2 3 4" xfId="49132"/>
    <cellStyle name="Comma 13 2 2 2 2 3 4 2" xfId="49133"/>
    <cellStyle name="Comma 13 2 2 2 2 3 5" xfId="49134"/>
    <cellStyle name="Comma 13 2 2 2 2 3 6" xfId="49135"/>
    <cellStyle name="Comma 13 2 2 2 2 4" xfId="49136"/>
    <cellStyle name="Comma 13 2 2 2 2 4 2" xfId="49137"/>
    <cellStyle name="Comma 13 2 2 2 2 4 2 2" xfId="49138"/>
    <cellStyle name="Comma 13 2 2 2 2 4 2 3" xfId="49139"/>
    <cellStyle name="Comma 13 2 2 2 2 4 3" xfId="49140"/>
    <cellStyle name="Comma 13 2 2 2 2 4 3 2" xfId="49141"/>
    <cellStyle name="Comma 13 2 2 2 2 4 3 3" xfId="49142"/>
    <cellStyle name="Comma 13 2 2 2 2 4 4" xfId="49143"/>
    <cellStyle name="Comma 13 2 2 2 2 4 4 2" xfId="49144"/>
    <cellStyle name="Comma 13 2 2 2 2 4 5" xfId="49145"/>
    <cellStyle name="Comma 13 2 2 2 2 4 6" xfId="49146"/>
    <cellStyle name="Comma 13 2 2 2 2 5" xfId="49147"/>
    <cellStyle name="Comma 13 2 2 2 2 5 2" xfId="49148"/>
    <cellStyle name="Comma 13 2 2 2 2 5 2 2" xfId="49149"/>
    <cellStyle name="Comma 13 2 2 2 2 5 2 3" xfId="49150"/>
    <cellStyle name="Comma 13 2 2 2 2 5 3" xfId="49151"/>
    <cellStyle name="Comma 13 2 2 2 2 5 3 2" xfId="49152"/>
    <cellStyle name="Comma 13 2 2 2 2 5 4" xfId="49153"/>
    <cellStyle name="Comma 13 2 2 2 2 5 5" xfId="49154"/>
    <cellStyle name="Comma 13 2 2 2 2 6" xfId="49155"/>
    <cellStyle name="Comma 13 2 2 2 2 6 2" xfId="49156"/>
    <cellStyle name="Comma 13 2 2 2 2 6 3" xfId="49157"/>
    <cellStyle name="Comma 13 2 2 2 2 7" xfId="49158"/>
    <cellStyle name="Comma 13 2 2 2 2 7 2" xfId="49159"/>
    <cellStyle name="Comma 13 2 2 2 2 7 3" xfId="49160"/>
    <cellStyle name="Comma 13 2 2 2 2 8" xfId="49161"/>
    <cellStyle name="Comma 13 2 2 2 2 8 2" xfId="49162"/>
    <cellStyle name="Comma 13 2 2 2 2 9" xfId="49163"/>
    <cellStyle name="Comma 13 2 2 2 3" xfId="49164"/>
    <cellStyle name="Comma 13 2 2 2 3 2" xfId="49165"/>
    <cellStyle name="Comma 13 2 2 2 3 2 2" xfId="49166"/>
    <cellStyle name="Comma 13 2 2 2 3 2 2 2" xfId="49167"/>
    <cellStyle name="Comma 13 2 2 2 3 2 2 3" xfId="49168"/>
    <cellStyle name="Comma 13 2 2 2 3 2 3" xfId="49169"/>
    <cellStyle name="Comma 13 2 2 2 3 2 3 2" xfId="49170"/>
    <cellStyle name="Comma 13 2 2 2 3 2 3 3" xfId="49171"/>
    <cellStyle name="Comma 13 2 2 2 3 2 4" xfId="49172"/>
    <cellStyle name="Comma 13 2 2 2 3 2 4 2" xfId="49173"/>
    <cellStyle name="Comma 13 2 2 2 3 2 5" xfId="49174"/>
    <cellStyle name="Comma 13 2 2 2 3 2 6" xfId="49175"/>
    <cellStyle name="Comma 13 2 2 2 3 3" xfId="49176"/>
    <cellStyle name="Comma 13 2 2 2 3 3 2" xfId="49177"/>
    <cellStyle name="Comma 13 2 2 2 3 3 2 2" xfId="49178"/>
    <cellStyle name="Comma 13 2 2 2 3 3 2 3" xfId="49179"/>
    <cellStyle name="Comma 13 2 2 2 3 3 3" xfId="49180"/>
    <cellStyle name="Comma 13 2 2 2 3 3 3 2" xfId="49181"/>
    <cellStyle name="Comma 13 2 2 2 3 3 3 3" xfId="49182"/>
    <cellStyle name="Comma 13 2 2 2 3 3 4" xfId="49183"/>
    <cellStyle name="Comma 13 2 2 2 3 3 4 2" xfId="49184"/>
    <cellStyle name="Comma 13 2 2 2 3 3 5" xfId="49185"/>
    <cellStyle name="Comma 13 2 2 2 3 3 6" xfId="49186"/>
    <cellStyle name="Comma 13 2 2 2 3 4" xfId="49187"/>
    <cellStyle name="Comma 13 2 2 2 3 4 2" xfId="49188"/>
    <cellStyle name="Comma 13 2 2 2 3 4 2 2" xfId="49189"/>
    <cellStyle name="Comma 13 2 2 2 3 4 2 3" xfId="49190"/>
    <cellStyle name="Comma 13 2 2 2 3 4 3" xfId="49191"/>
    <cellStyle name="Comma 13 2 2 2 3 4 3 2" xfId="49192"/>
    <cellStyle name="Comma 13 2 2 2 3 4 4" xfId="49193"/>
    <cellStyle name="Comma 13 2 2 2 3 4 5" xfId="49194"/>
    <cellStyle name="Comma 13 2 2 2 3 5" xfId="49195"/>
    <cellStyle name="Comma 13 2 2 2 3 5 2" xfId="49196"/>
    <cellStyle name="Comma 13 2 2 2 3 5 3" xfId="49197"/>
    <cellStyle name="Comma 13 2 2 2 3 6" xfId="49198"/>
    <cellStyle name="Comma 13 2 2 2 3 6 2" xfId="49199"/>
    <cellStyle name="Comma 13 2 2 2 3 6 3" xfId="49200"/>
    <cellStyle name="Comma 13 2 2 2 3 7" xfId="49201"/>
    <cellStyle name="Comma 13 2 2 2 3 7 2" xfId="49202"/>
    <cellStyle name="Comma 13 2 2 2 3 8" xfId="49203"/>
    <cellStyle name="Comma 13 2 2 2 3 9" xfId="49204"/>
    <cellStyle name="Comma 13 2 2 2 4" xfId="49205"/>
    <cellStyle name="Comma 13 2 2 2 4 2" xfId="49206"/>
    <cellStyle name="Comma 13 2 2 2 4 2 2" xfId="49207"/>
    <cellStyle name="Comma 13 2 2 2 4 2 2 2" xfId="49208"/>
    <cellStyle name="Comma 13 2 2 2 4 2 2 3" xfId="49209"/>
    <cellStyle name="Comma 13 2 2 2 4 2 3" xfId="49210"/>
    <cellStyle name="Comma 13 2 2 2 4 2 3 2" xfId="49211"/>
    <cellStyle name="Comma 13 2 2 2 4 2 3 3" xfId="49212"/>
    <cellStyle name="Comma 13 2 2 2 4 2 4" xfId="49213"/>
    <cellStyle name="Comma 13 2 2 2 4 2 4 2" xfId="49214"/>
    <cellStyle name="Comma 13 2 2 2 4 2 5" xfId="49215"/>
    <cellStyle name="Comma 13 2 2 2 4 2 6" xfId="49216"/>
    <cellStyle name="Comma 13 2 2 2 4 3" xfId="49217"/>
    <cellStyle name="Comma 13 2 2 2 4 3 2" xfId="49218"/>
    <cellStyle name="Comma 13 2 2 2 4 3 2 2" xfId="49219"/>
    <cellStyle name="Comma 13 2 2 2 4 3 2 3" xfId="49220"/>
    <cellStyle name="Comma 13 2 2 2 4 3 3" xfId="49221"/>
    <cellStyle name="Comma 13 2 2 2 4 3 3 2" xfId="49222"/>
    <cellStyle name="Comma 13 2 2 2 4 3 3 3" xfId="49223"/>
    <cellStyle name="Comma 13 2 2 2 4 3 4" xfId="49224"/>
    <cellStyle name="Comma 13 2 2 2 4 3 4 2" xfId="49225"/>
    <cellStyle name="Comma 13 2 2 2 4 3 5" xfId="49226"/>
    <cellStyle name="Comma 13 2 2 2 4 3 6" xfId="49227"/>
    <cellStyle name="Comma 13 2 2 2 4 4" xfId="49228"/>
    <cellStyle name="Comma 13 2 2 2 4 4 2" xfId="49229"/>
    <cellStyle name="Comma 13 2 2 2 4 4 2 2" xfId="49230"/>
    <cellStyle name="Comma 13 2 2 2 4 4 2 3" xfId="49231"/>
    <cellStyle name="Comma 13 2 2 2 4 4 3" xfId="49232"/>
    <cellStyle name="Comma 13 2 2 2 4 4 3 2" xfId="49233"/>
    <cellStyle name="Comma 13 2 2 2 4 4 4" xfId="49234"/>
    <cellStyle name="Comma 13 2 2 2 4 4 5" xfId="49235"/>
    <cellStyle name="Comma 13 2 2 2 4 5" xfId="49236"/>
    <cellStyle name="Comma 13 2 2 2 4 5 2" xfId="49237"/>
    <cellStyle name="Comma 13 2 2 2 4 5 3" xfId="49238"/>
    <cellStyle name="Comma 13 2 2 2 4 6" xfId="49239"/>
    <cellStyle name="Comma 13 2 2 2 4 6 2" xfId="49240"/>
    <cellStyle name="Comma 13 2 2 2 4 6 3" xfId="49241"/>
    <cellStyle name="Comma 13 2 2 2 4 7" xfId="49242"/>
    <cellStyle name="Comma 13 2 2 2 4 7 2" xfId="49243"/>
    <cellStyle name="Comma 13 2 2 2 4 8" xfId="49244"/>
    <cellStyle name="Comma 13 2 2 2 4 9" xfId="49245"/>
    <cellStyle name="Comma 13 2 2 2 5" xfId="49246"/>
    <cellStyle name="Comma 13 2 2 2 5 2" xfId="49247"/>
    <cellStyle name="Comma 13 2 2 2 5 2 2" xfId="49248"/>
    <cellStyle name="Comma 13 2 2 2 5 2 3" xfId="49249"/>
    <cellStyle name="Comma 13 2 2 2 5 3" xfId="49250"/>
    <cellStyle name="Comma 13 2 2 2 5 3 2" xfId="49251"/>
    <cellStyle name="Comma 13 2 2 2 5 3 3" xfId="49252"/>
    <cellStyle name="Comma 13 2 2 2 5 4" xfId="49253"/>
    <cellStyle name="Comma 13 2 2 2 5 4 2" xfId="49254"/>
    <cellStyle name="Comma 13 2 2 2 5 5" xfId="49255"/>
    <cellStyle name="Comma 13 2 2 2 5 6" xfId="49256"/>
    <cellStyle name="Comma 13 2 2 2 6" xfId="49257"/>
    <cellStyle name="Comma 13 2 2 2 6 2" xfId="49258"/>
    <cellStyle name="Comma 13 2 2 2 6 2 2" xfId="49259"/>
    <cellStyle name="Comma 13 2 2 2 6 2 3" xfId="49260"/>
    <cellStyle name="Comma 13 2 2 2 6 3" xfId="49261"/>
    <cellStyle name="Comma 13 2 2 2 6 3 2" xfId="49262"/>
    <cellStyle name="Comma 13 2 2 2 6 3 3" xfId="49263"/>
    <cellStyle name="Comma 13 2 2 2 6 4" xfId="49264"/>
    <cellStyle name="Comma 13 2 2 2 6 4 2" xfId="49265"/>
    <cellStyle name="Comma 13 2 2 2 6 5" xfId="49266"/>
    <cellStyle name="Comma 13 2 2 2 6 6" xfId="49267"/>
    <cellStyle name="Comma 13 2 2 2 7" xfId="49268"/>
    <cellStyle name="Comma 13 2 2 2 7 2" xfId="49269"/>
    <cellStyle name="Comma 13 2 2 2 7 2 2" xfId="49270"/>
    <cellStyle name="Comma 13 2 2 2 7 2 3" xfId="49271"/>
    <cellStyle name="Comma 13 2 2 2 7 3" xfId="49272"/>
    <cellStyle name="Comma 13 2 2 2 7 3 2" xfId="49273"/>
    <cellStyle name="Comma 13 2 2 2 7 4" xfId="49274"/>
    <cellStyle name="Comma 13 2 2 2 7 5" xfId="49275"/>
    <cellStyle name="Comma 13 2 2 2 8" xfId="49276"/>
    <cellStyle name="Comma 13 2 2 2 8 2" xfId="49277"/>
    <cellStyle name="Comma 13 2 2 2 8 3" xfId="49278"/>
    <cellStyle name="Comma 13 2 2 2 9" xfId="49279"/>
    <cellStyle name="Comma 13 2 2 2 9 2" xfId="49280"/>
    <cellStyle name="Comma 13 2 2 2 9 3" xfId="49281"/>
    <cellStyle name="Comma 13 2 2 3" xfId="6806"/>
    <cellStyle name="Comma 13 2 2 3 10" xfId="49282"/>
    <cellStyle name="Comma 13 2 2 3 2" xfId="49283"/>
    <cellStyle name="Comma 13 2 2 3 2 2" xfId="49284"/>
    <cellStyle name="Comma 13 2 2 3 2 2 2" xfId="49285"/>
    <cellStyle name="Comma 13 2 2 3 2 2 2 2" xfId="49286"/>
    <cellStyle name="Comma 13 2 2 3 2 2 2 3" xfId="49287"/>
    <cellStyle name="Comma 13 2 2 3 2 2 3" xfId="49288"/>
    <cellStyle name="Comma 13 2 2 3 2 2 3 2" xfId="49289"/>
    <cellStyle name="Comma 13 2 2 3 2 2 3 3" xfId="49290"/>
    <cellStyle name="Comma 13 2 2 3 2 2 4" xfId="49291"/>
    <cellStyle name="Comma 13 2 2 3 2 2 4 2" xfId="49292"/>
    <cellStyle name="Comma 13 2 2 3 2 2 5" xfId="49293"/>
    <cellStyle name="Comma 13 2 2 3 2 2 6" xfId="49294"/>
    <cellStyle name="Comma 13 2 2 3 2 3" xfId="49295"/>
    <cellStyle name="Comma 13 2 2 3 2 3 2" xfId="49296"/>
    <cellStyle name="Comma 13 2 2 3 2 3 2 2" xfId="49297"/>
    <cellStyle name="Comma 13 2 2 3 2 3 2 3" xfId="49298"/>
    <cellStyle name="Comma 13 2 2 3 2 3 3" xfId="49299"/>
    <cellStyle name="Comma 13 2 2 3 2 3 3 2" xfId="49300"/>
    <cellStyle name="Comma 13 2 2 3 2 3 3 3" xfId="49301"/>
    <cellStyle name="Comma 13 2 2 3 2 3 4" xfId="49302"/>
    <cellStyle name="Comma 13 2 2 3 2 3 4 2" xfId="49303"/>
    <cellStyle name="Comma 13 2 2 3 2 3 5" xfId="49304"/>
    <cellStyle name="Comma 13 2 2 3 2 3 6" xfId="49305"/>
    <cellStyle name="Comma 13 2 2 3 2 4" xfId="49306"/>
    <cellStyle name="Comma 13 2 2 3 2 4 2" xfId="49307"/>
    <cellStyle name="Comma 13 2 2 3 2 4 2 2" xfId="49308"/>
    <cellStyle name="Comma 13 2 2 3 2 4 2 3" xfId="49309"/>
    <cellStyle name="Comma 13 2 2 3 2 4 3" xfId="49310"/>
    <cellStyle name="Comma 13 2 2 3 2 4 3 2" xfId="49311"/>
    <cellStyle name="Comma 13 2 2 3 2 4 4" xfId="49312"/>
    <cellStyle name="Comma 13 2 2 3 2 4 5" xfId="49313"/>
    <cellStyle name="Comma 13 2 2 3 2 5" xfId="49314"/>
    <cellStyle name="Comma 13 2 2 3 2 5 2" xfId="49315"/>
    <cellStyle name="Comma 13 2 2 3 2 5 3" xfId="49316"/>
    <cellStyle name="Comma 13 2 2 3 2 6" xfId="49317"/>
    <cellStyle name="Comma 13 2 2 3 2 6 2" xfId="49318"/>
    <cellStyle name="Comma 13 2 2 3 2 6 3" xfId="49319"/>
    <cellStyle name="Comma 13 2 2 3 2 7" xfId="49320"/>
    <cellStyle name="Comma 13 2 2 3 2 7 2" xfId="49321"/>
    <cellStyle name="Comma 13 2 2 3 2 8" xfId="49322"/>
    <cellStyle name="Comma 13 2 2 3 2 9" xfId="49323"/>
    <cellStyle name="Comma 13 2 2 3 3" xfId="49324"/>
    <cellStyle name="Comma 13 2 2 3 3 2" xfId="49325"/>
    <cellStyle name="Comma 13 2 2 3 3 2 2" xfId="49326"/>
    <cellStyle name="Comma 13 2 2 3 3 2 3" xfId="49327"/>
    <cellStyle name="Comma 13 2 2 3 3 3" xfId="49328"/>
    <cellStyle name="Comma 13 2 2 3 3 3 2" xfId="49329"/>
    <cellStyle name="Comma 13 2 2 3 3 3 3" xfId="49330"/>
    <cellStyle name="Comma 13 2 2 3 3 4" xfId="49331"/>
    <cellStyle name="Comma 13 2 2 3 3 4 2" xfId="49332"/>
    <cellStyle name="Comma 13 2 2 3 3 5" xfId="49333"/>
    <cellStyle name="Comma 13 2 2 3 3 6" xfId="49334"/>
    <cellStyle name="Comma 13 2 2 3 4" xfId="49335"/>
    <cellStyle name="Comma 13 2 2 3 4 2" xfId="49336"/>
    <cellStyle name="Comma 13 2 2 3 4 2 2" xfId="49337"/>
    <cellStyle name="Comma 13 2 2 3 4 2 3" xfId="49338"/>
    <cellStyle name="Comma 13 2 2 3 4 3" xfId="49339"/>
    <cellStyle name="Comma 13 2 2 3 4 3 2" xfId="49340"/>
    <cellStyle name="Comma 13 2 2 3 4 3 3" xfId="49341"/>
    <cellStyle name="Comma 13 2 2 3 4 4" xfId="49342"/>
    <cellStyle name="Comma 13 2 2 3 4 4 2" xfId="49343"/>
    <cellStyle name="Comma 13 2 2 3 4 5" xfId="49344"/>
    <cellStyle name="Comma 13 2 2 3 4 6" xfId="49345"/>
    <cellStyle name="Comma 13 2 2 3 5" xfId="49346"/>
    <cellStyle name="Comma 13 2 2 3 5 2" xfId="49347"/>
    <cellStyle name="Comma 13 2 2 3 5 2 2" xfId="49348"/>
    <cellStyle name="Comma 13 2 2 3 5 2 3" xfId="49349"/>
    <cellStyle name="Comma 13 2 2 3 5 3" xfId="49350"/>
    <cellStyle name="Comma 13 2 2 3 5 3 2" xfId="49351"/>
    <cellStyle name="Comma 13 2 2 3 5 4" xfId="49352"/>
    <cellStyle name="Comma 13 2 2 3 5 5" xfId="49353"/>
    <cellStyle name="Comma 13 2 2 3 6" xfId="49354"/>
    <cellStyle name="Comma 13 2 2 3 6 2" xfId="49355"/>
    <cellStyle name="Comma 13 2 2 3 6 3" xfId="49356"/>
    <cellStyle name="Comma 13 2 2 3 7" xfId="49357"/>
    <cellStyle name="Comma 13 2 2 3 7 2" xfId="49358"/>
    <cellStyle name="Comma 13 2 2 3 7 3" xfId="49359"/>
    <cellStyle name="Comma 13 2 2 3 8" xfId="49360"/>
    <cellStyle name="Comma 13 2 2 3 8 2" xfId="49361"/>
    <cellStyle name="Comma 13 2 2 3 9" xfId="49362"/>
    <cellStyle name="Comma 13 2 2 4" xfId="49363"/>
    <cellStyle name="Comma 13 2 2 4 2" xfId="49364"/>
    <cellStyle name="Comma 13 2 2 4 2 2" xfId="49365"/>
    <cellStyle name="Comma 13 2 2 4 2 2 2" xfId="49366"/>
    <cellStyle name="Comma 13 2 2 4 2 2 3" xfId="49367"/>
    <cellStyle name="Comma 13 2 2 4 2 3" xfId="49368"/>
    <cellStyle name="Comma 13 2 2 4 2 3 2" xfId="49369"/>
    <cellStyle name="Comma 13 2 2 4 2 3 3" xfId="49370"/>
    <cellStyle name="Comma 13 2 2 4 2 4" xfId="49371"/>
    <cellStyle name="Comma 13 2 2 4 2 4 2" xfId="49372"/>
    <cellStyle name="Comma 13 2 2 4 2 5" xfId="49373"/>
    <cellStyle name="Comma 13 2 2 4 2 6" xfId="49374"/>
    <cellStyle name="Comma 13 2 2 4 3" xfId="49375"/>
    <cellStyle name="Comma 13 2 2 4 3 2" xfId="49376"/>
    <cellStyle name="Comma 13 2 2 4 3 2 2" xfId="49377"/>
    <cellStyle name="Comma 13 2 2 4 3 2 3" xfId="49378"/>
    <cellStyle name="Comma 13 2 2 4 3 3" xfId="49379"/>
    <cellStyle name="Comma 13 2 2 4 3 3 2" xfId="49380"/>
    <cellStyle name="Comma 13 2 2 4 3 3 3" xfId="49381"/>
    <cellStyle name="Comma 13 2 2 4 3 4" xfId="49382"/>
    <cellStyle name="Comma 13 2 2 4 3 4 2" xfId="49383"/>
    <cellStyle name="Comma 13 2 2 4 3 5" xfId="49384"/>
    <cellStyle name="Comma 13 2 2 4 3 6" xfId="49385"/>
    <cellStyle name="Comma 13 2 2 4 4" xfId="49386"/>
    <cellStyle name="Comma 13 2 2 4 4 2" xfId="49387"/>
    <cellStyle name="Comma 13 2 2 4 4 2 2" xfId="49388"/>
    <cellStyle name="Comma 13 2 2 4 4 2 3" xfId="49389"/>
    <cellStyle name="Comma 13 2 2 4 4 3" xfId="49390"/>
    <cellStyle name="Comma 13 2 2 4 4 3 2" xfId="49391"/>
    <cellStyle name="Comma 13 2 2 4 4 4" xfId="49392"/>
    <cellStyle name="Comma 13 2 2 4 4 5" xfId="49393"/>
    <cellStyle name="Comma 13 2 2 4 5" xfId="49394"/>
    <cellStyle name="Comma 13 2 2 4 5 2" xfId="49395"/>
    <cellStyle name="Comma 13 2 2 4 5 3" xfId="49396"/>
    <cellStyle name="Comma 13 2 2 4 6" xfId="49397"/>
    <cellStyle name="Comma 13 2 2 4 6 2" xfId="49398"/>
    <cellStyle name="Comma 13 2 2 4 6 3" xfId="49399"/>
    <cellStyle name="Comma 13 2 2 4 7" xfId="49400"/>
    <cellStyle name="Comma 13 2 2 4 7 2" xfId="49401"/>
    <cellStyle name="Comma 13 2 2 4 8" xfId="49402"/>
    <cellStyle name="Comma 13 2 2 4 9" xfId="49403"/>
    <cellStyle name="Comma 13 2 2 5" xfId="49404"/>
    <cellStyle name="Comma 13 2 2 5 2" xfId="49405"/>
    <cellStyle name="Comma 13 2 2 5 2 2" xfId="49406"/>
    <cellStyle name="Comma 13 2 2 5 2 2 2" xfId="49407"/>
    <cellStyle name="Comma 13 2 2 5 2 2 3" xfId="49408"/>
    <cellStyle name="Comma 13 2 2 5 2 3" xfId="49409"/>
    <cellStyle name="Comma 13 2 2 5 2 3 2" xfId="49410"/>
    <cellStyle name="Comma 13 2 2 5 2 3 3" xfId="49411"/>
    <cellStyle name="Comma 13 2 2 5 2 4" xfId="49412"/>
    <cellStyle name="Comma 13 2 2 5 2 4 2" xfId="49413"/>
    <cellStyle name="Comma 13 2 2 5 2 5" xfId="49414"/>
    <cellStyle name="Comma 13 2 2 5 2 6" xfId="49415"/>
    <cellStyle name="Comma 13 2 2 5 3" xfId="49416"/>
    <cellStyle name="Comma 13 2 2 5 3 2" xfId="49417"/>
    <cellStyle name="Comma 13 2 2 5 3 2 2" xfId="49418"/>
    <cellStyle name="Comma 13 2 2 5 3 2 3" xfId="49419"/>
    <cellStyle name="Comma 13 2 2 5 3 3" xfId="49420"/>
    <cellStyle name="Comma 13 2 2 5 3 3 2" xfId="49421"/>
    <cellStyle name="Comma 13 2 2 5 3 3 3" xfId="49422"/>
    <cellStyle name="Comma 13 2 2 5 3 4" xfId="49423"/>
    <cellStyle name="Comma 13 2 2 5 3 4 2" xfId="49424"/>
    <cellStyle name="Comma 13 2 2 5 3 5" xfId="49425"/>
    <cellStyle name="Comma 13 2 2 5 3 6" xfId="49426"/>
    <cellStyle name="Comma 13 2 2 5 4" xfId="49427"/>
    <cellStyle name="Comma 13 2 2 5 4 2" xfId="49428"/>
    <cellStyle name="Comma 13 2 2 5 4 2 2" xfId="49429"/>
    <cellStyle name="Comma 13 2 2 5 4 2 3" xfId="49430"/>
    <cellStyle name="Comma 13 2 2 5 4 3" xfId="49431"/>
    <cellStyle name="Comma 13 2 2 5 4 3 2" xfId="49432"/>
    <cellStyle name="Comma 13 2 2 5 4 4" xfId="49433"/>
    <cellStyle name="Comma 13 2 2 5 4 5" xfId="49434"/>
    <cellStyle name="Comma 13 2 2 5 5" xfId="49435"/>
    <cellStyle name="Comma 13 2 2 5 5 2" xfId="49436"/>
    <cellStyle name="Comma 13 2 2 5 5 3" xfId="49437"/>
    <cellStyle name="Comma 13 2 2 5 6" xfId="49438"/>
    <cellStyle name="Comma 13 2 2 5 6 2" xfId="49439"/>
    <cellStyle name="Comma 13 2 2 5 6 3" xfId="49440"/>
    <cellStyle name="Comma 13 2 2 5 7" xfId="49441"/>
    <cellStyle name="Comma 13 2 2 5 7 2" xfId="49442"/>
    <cellStyle name="Comma 13 2 2 5 8" xfId="49443"/>
    <cellStyle name="Comma 13 2 2 5 9" xfId="49444"/>
    <cellStyle name="Comma 13 2 2 6" xfId="49445"/>
    <cellStyle name="Comma 13 2 2 6 2" xfId="49446"/>
    <cellStyle name="Comma 13 2 2 6 2 2" xfId="49447"/>
    <cellStyle name="Comma 13 2 2 6 2 3" xfId="49448"/>
    <cellStyle name="Comma 13 2 2 6 3" xfId="49449"/>
    <cellStyle name="Comma 13 2 2 6 3 2" xfId="49450"/>
    <cellStyle name="Comma 13 2 2 6 3 3" xfId="49451"/>
    <cellStyle name="Comma 13 2 2 6 4" xfId="49452"/>
    <cellStyle name="Comma 13 2 2 6 4 2" xfId="49453"/>
    <cellStyle name="Comma 13 2 2 6 5" xfId="49454"/>
    <cellStyle name="Comma 13 2 2 6 6" xfId="49455"/>
    <cellStyle name="Comma 13 2 2 7" xfId="49456"/>
    <cellStyle name="Comma 13 2 2 7 2" xfId="49457"/>
    <cellStyle name="Comma 13 2 2 7 2 2" xfId="49458"/>
    <cellStyle name="Comma 13 2 2 7 2 3" xfId="49459"/>
    <cellStyle name="Comma 13 2 2 7 3" xfId="49460"/>
    <cellStyle name="Comma 13 2 2 7 3 2" xfId="49461"/>
    <cellStyle name="Comma 13 2 2 7 3 3" xfId="49462"/>
    <cellStyle name="Comma 13 2 2 7 4" xfId="49463"/>
    <cellStyle name="Comma 13 2 2 7 4 2" xfId="49464"/>
    <cellStyle name="Comma 13 2 2 7 5" xfId="49465"/>
    <cellStyle name="Comma 13 2 2 7 6" xfId="49466"/>
    <cellStyle name="Comma 13 2 2 8" xfId="49467"/>
    <cellStyle name="Comma 13 2 2 8 2" xfId="49468"/>
    <cellStyle name="Comma 13 2 2 8 2 2" xfId="49469"/>
    <cellStyle name="Comma 13 2 2 8 2 3" xfId="49470"/>
    <cellStyle name="Comma 13 2 2 8 3" xfId="49471"/>
    <cellStyle name="Comma 13 2 2 8 3 2" xfId="49472"/>
    <cellStyle name="Comma 13 2 2 8 4" xfId="49473"/>
    <cellStyle name="Comma 13 2 2 8 5" xfId="49474"/>
    <cellStyle name="Comma 13 2 2 9" xfId="49475"/>
    <cellStyle name="Comma 13 2 2 9 2" xfId="49476"/>
    <cellStyle name="Comma 13 2 2 9 3" xfId="49477"/>
    <cellStyle name="Comma 13 2 3" xfId="6807"/>
    <cellStyle name="Comma 13 2 3 10" xfId="49478"/>
    <cellStyle name="Comma 13 2 3 10 2" xfId="49479"/>
    <cellStyle name="Comma 13 2 3 11" xfId="49480"/>
    <cellStyle name="Comma 13 2 3 12" xfId="49481"/>
    <cellStyle name="Comma 13 2 3 2" xfId="6808"/>
    <cellStyle name="Comma 13 2 3 2 10" xfId="49482"/>
    <cellStyle name="Comma 13 2 3 2 2" xfId="49483"/>
    <cellStyle name="Comma 13 2 3 2 2 2" xfId="49484"/>
    <cellStyle name="Comma 13 2 3 2 2 2 2" xfId="49485"/>
    <cellStyle name="Comma 13 2 3 2 2 2 2 2" xfId="49486"/>
    <cellStyle name="Comma 13 2 3 2 2 2 2 3" xfId="49487"/>
    <cellStyle name="Comma 13 2 3 2 2 2 3" xfId="49488"/>
    <cellStyle name="Comma 13 2 3 2 2 2 3 2" xfId="49489"/>
    <cellStyle name="Comma 13 2 3 2 2 2 3 3" xfId="49490"/>
    <cellStyle name="Comma 13 2 3 2 2 2 4" xfId="49491"/>
    <cellStyle name="Comma 13 2 3 2 2 2 4 2" xfId="49492"/>
    <cellStyle name="Comma 13 2 3 2 2 2 5" xfId="49493"/>
    <cellStyle name="Comma 13 2 3 2 2 2 6" xfId="49494"/>
    <cellStyle name="Comma 13 2 3 2 2 3" xfId="49495"/>
    <cellStyle name="Comma 13 2 3 2 2 3 2" xfId="49496"/>
    <cellStyle name="Comma 13 2 3 2 2 3 2 2" xfId="49497"/>
    <cellStyle name="Comma 13 2 3 2 2 3 2 3" xfId="49498"/>
    <cellStyle name="Comma 13 2 3 2 2 3 3" xfId="49499"/>
    <cellStyle name="Comma 13 2 3 2 2 3 3 2" xfId="49500"/>
    <cellStyle name="Comma 13 2 3 2 2 3 3 3" xfId="49501"/>
    <cellStyle name="Comma 13 2 3 2 2 3 4" xfId="49502"/>
    <cellStyle name="Comma 13 2 3 2 2 3 4 2" xfId="49503"/>
    <cellStyle name="Comma 13 2 3 2 2 3 5" xfId="49504"/>
    <cellStyle name="Comma 13 2 3 2 2 3 6" xfId="49505"/>
    <cellStyle name="Comma 13 2 3 2 2 4" xfId="49506"/>
    <cellStyle name="Comma 13 2 3 2 2 4 2" xfId="49507"/>
    <cellStyle name="Comma 13 2 3 2 2 4 2 2" xfId="49508"/>
    <cellStyle name="Comma 13 2 3 2 2 4 2 3" xfId="49509"/>
    <cellStyle name="Comma 13 2 3 2 2 4 3" xfId="49510"/>
    <cellStyle name="Comma 13 2 3 2 2 4 3 2" xfId="49511"/>
    <cellStyle name="Comma 13 2 3 2 2 4 4" xfId="49512"/>
    <cellStyle name="Comma 13 2 3 2 2 4 5" xfId="49513"/>
    <cellStyle name="Comma 13 2 3 2 2 5" xfId="49514"/>
    <cellStyle name="Comma 13 2 3 2 2 5 2" xfId="49515"/>
    <cellStyle name="Comma 13 2 3 2 2 5 3" xfId="49516"/>
    <cellStyle name="Comma 13 2 3 2 2 6" xfId="49517"/>
    <cellStyle name="Comma 13 2 3 2 2 6 2" xfId="49518"/>
    <cellStyle name="Comma 13 2 3 2 2 6 3" xfId="49519"/>
    <cellStyle name="Comma 13 2 3 2 2 7" xfId="49520"/>
    <cellStyle name="Comma 13 2 3 2 2 7 2" xfId="49521"/>
    <cellStyle name="Comma 13 2 3 2 2 8" xfId="49522"/>
    <cellStyle name="Comma 13 2 3 2 2 9" xfId="49523"/>
    <cellStyle name="Comma 13 2 3 2 3" xfId="49524"/>
    <cellStyle name="Comma 13 2 3 2 3 2" xfId="49525"/>
    <cellStyle name="Comma 13 2 3 2 3 2 2" xfId="49526"/>
    <cellStyle name="Comma 13 2 3 2 3 2 3" xfId="49527"/>
    <cellStyle name="Comma 13 2 3 2 3 3" xfId="49528"/>
    <cellStyle name="Comma 13 2 3 2 3 3 2" xfId="49529"/>
    <cellStyle name="Comma 13 2 3 2 3 3 3" xfId="49530"/>
    <cellStyle name="Comma 13 2 3 2 3 4" xfId="49531"/>
    <cellStyle name="Comma 13 2 3 2 3 4 2" xfId="49532"/>
    <cellStyle name="Comma 13 2 3 2 3 5" xfId="49533"/>
    <cellStyle name="Comma 13 2 3 2 3 6" xfId="49534"/>
    <cellStyle name="Comma 13 2 3 2 4" xfId="49535"/>
    <cellStyle name="Comma 13 2 3 2 4 2" xfId="49536"/>
    <cellStyle name="Comma 13 2 3 2 4 2 2" xfId="49537"/>
    <cellStyle name="Comma 13 2 3 2 4 2 3" xfId="49538"/>
    <cellStyle name="Comma 13 2 3 2 4 3" xfId="49539"/>
    <cellStyle name="Comma 13 2 3 2 4 3 2" xfId="49540"/>
    <cellStyle name="Comma 13 2 3 2 4 3 3" xfId="49541"/>
    <cellStyle name="Comma 13 2 3 2 4 4" xfId="49542"/>
    <cellStyle name="Comma 13 2 3 2 4 4 2" xfId="49543"/>
    <cellStyle name="Comma 13 2 3 2 4 5" xfId="49544"/>
    <cellStyle name="Comma 13 2 3 2 4 6" xfId="49545"/>
    <cellStyle name="Comma 13 2 3 2 5" xfId="49546"/>
    <cellStyle name="Comma 13 2 3 2 5 2" xfId="49547"/>
    <cellStyle name="Comma 13 2 3 2 5 2 2" xfId="49548"/>
    <cellStyle name="Comma 13 2 3 2 5 2 3" xfId="49549"/>
    <cellStyle name="Comma 13 2 3 2 5 3" xfId="49550"/>
    <cellStyle name="Comma 13 2 3 2 5 3 2" xfId="49551"/>
    <cellStyle name="Comma 13 2 3 2 5 4" xfId="49552"/>
    <cellStyle name="Comma 13 2 3 2 5 5" xfId="49553"/>
    <cellStyle name="Comma 13 2 3 2 6" xfId="49554"/>
    <cellStyle name="Comma 13 2 3 2 6 2" xfId="49555"/>
    <cellStyle name="Comma 13 2 3 2 6 3" xfId="49556"/>
    <cellStyle name="Comma 13 2 3 2 7" xfId="49557"/>
    <cellStyle name="Comma 13 2 3 2 7 2" xfId="49558"/>
    <cellStyle name="Comma 13 2 3 2 7 3" xfId="49559"/>
    <cellStyle name="Comma 13 2 3 2 8" xfId="49560"/>
    <cellStyle name="Comma 13 2 3 2 8 2" xfId="49561"/>
    <cellStyle name="Comma 13 2 3 2 9" xfId="49562"/>
    <cellStyle name="Comma 13 2 3 3" xfId="49563"/>
    <cellStyle name="Comma 13 2 3 3 2" xfId="49564"/>
    <cellStyle name="Comma 13 2 3 3 2 2" xfId="49565"/>
    <cellStyle name="Comma 13 2 3 3 2 2 2" xfId="49566"/>
    <cellStyle name="Comma 13 2 3 3 2 2 3" xfId="49567"/>
    <cellStyle name="Comma 13 2 3 3 2 3" xfId="49568"/>
    <cellStyle name="Comma 13 2 3 3 2 3 2" xfId="49569"/>
    <cellStyle name="Comma 13 2 3 3 2 3 3" xfId="49570"/>
    <cellStyle name="Comma 13 2 3 3 2 4" xfId="49571"/>
    <cellStyle name="Comma 13 2 3 3 2 4 2" xfId="49572"/>
    <cellStyle name="Comma 13 2 3 3 2 5" xfId="49573"/>
    <cellStyle name="Comma 13 2 3 3 2 6" xfId="49574"/>
    <cellStyle name="Comma 13 2 3 3 3" xfId="49575"/>
    <cellStyle name="Comma 13 2 3 3 3 2" xfId="49576"/>
    <cellStyle name="Comma 13 2 3 3 3 2 2" xfId="49577"/>
    <cellStyle name="Comma 13 2 3 3 3 2 3" xfId="49578"/>
    <cellStyle name="Comma 13 2 3 3 3 3" xfId="49579"/>
    <cellStyle name="Comma 13 2 3 3 3 3 2" xfId="49580"/>
    <cellStyle name="Comma 13 2 3 3 3 3 3" xfId="49581"/>
    <cellStyle name="Comma 13 2 3 3 3 4" xfId="49582"/>
    <cellStyle name="Comma 13 2 3 3 3 4 2" xfId="49583"/>
    <cellStyle name="Comma 13 2 3 3 3 5" xfId="49584"/>
    <cellStyle name="Comma 13 2 3 3 3 6" xfId="49585"/>
    <cellStyle name="Comma 13 2 3 3 4" xfId="49586"/>
    <cellStyle name="Comma 13 2 3 3 4 2" xfId="49587"/>
    <cellStyle name="Comma 13 2 3 3 4 2 2" xfId="49588"/>
    <cellStyle name="Comma 13 2 3 3 4 2 3" xfId="49589"/>
    <cellStyle name="Comma 13 2 3 3 4 3" xfId="49590"/>
    <cellStyle name="Comma 13 2 3 3 4 3 2" xfId="49591"/>
    <cellStyle name="Comma 13 2 3 3 4 4" xfId="49592"/>
    <cellStyle name="Comma 13 2 3 3 4 5" xfId="49593"/>
    <cellStyle name="Comma 13 2 3 3 5" xfId="49594"/>
    <cellStyle name="Comma 13 2 3 3 5 2" xfId="49595"/>
    <cellStyle name="Comma 13 2 3 3 5 3" xfId="49596"/>
    <cellStyle name="Comma 13 2 3 3 6" xfId="49597"/>
    <cellStyle name="Comma 13 2 3 3 6 2" xfId="49598"/>
    <cellStyle name="Comma 13 2 3 3 6 3" xfId="49599"/>
    <cellStyle name="Comma 13 2 3 3 7" xfId="49600"/>
    <cellStyle name="Comma 13 2 3 3 7 2" xfId="49601"/>
    <cellStyle name="Comma 13 2 3 3 8" xfId="49602"/>
    <cellStyle name="Comma 13 2 3 3 9" xfId="49603"/>
    <cellStyle name="Comma 13 2 3 4" xfId="49604"/>
    <cellStyle name="Comma 13 2 3 4 2" xfId="49605"/>
    <cellStyle name="Comma 13 2 3 4 2 2" xfId="49606"/>
    <cellStyle name="Comma 13 2 3 4 2 2 2" xfId="49607"/>
    <cellStyle name="Comma 13 2 3 4 2 2 3" xfId="49608"/>
    <cellStyle name="Comma 13 2 3 4 2 3" xfId="49609"/>
    <cellStyle name="Comma 13 2 3 4 2 3 2" xfId="49610"/>
    <cellStyle name="Comma 13 2 3 4 2 3 3" xfId="49611"/>
    <cellStyle name="Comma 13 2 3 4 2 4" xfId="49612"/>
    <cellStyle name="Comma 13 2 3 4 2 4 2" xfId="49613"/>
    <cellStyle name="Comma 13 2 3 4 2 5" xfId="49614"/>
    <cellStyle name="Comma 13 2 3 4 2 6" xfId="49615"/>
    <cellStyle name="Comma 13 2 3 4 3" xfId="49616"/>
    <cellStyle name="Comma 13 2 3 4 3 2" xfId="49617"/>
    <cellStyle name="Comma 13 2 3 4 3 2 2" xfId="49618"/>
    <cellStyle name="Comma 13 2 3 4 3 2 3" xfId="49619"/>
    <cellStyle name="Comma 13 2 3 4 3 3" xfId="49620"/>
    <cellStyle name="Comma 13 2 3 4 3 3 2" xfId="49621"/>
    <cellStyle name="Comma 13 2 3 4 3 3 3" xfId="49622"/>
    <cellStyle name="Comma 13 2 3 4 3 4" xfId="49623"/>
    <cellStyle name="Comma 13 2 3 4 3 4 2" xfId="49624"/>
    <cellStyle name="Comma 13 2 3 4 3 5" xfId="49625"/>
    <cellStyle name="Comma 13 2 3 4 3 6" xfId="49626"/>
    <cellStyle name="Comma 13 2 3 4 4" xfId="49627"/>
    <cellStyle name="Comma 13 2 3 4 4 2" xfId="49628"/>
    <cellStyle name="Comma 13 2 3 4 4 2 2" xfId="49629"/>
    <cellStyle name="Comma 13 2 3 4 4 2 3" xfId="49630"/>
    <cellStyle name="Comma 13 2 3 4 4 3" xfId="49631"/>
    <cellStyle name="Comma 13 2 3 4 4 3 2" xfId="49632"/>
    <cellStyle name="Comma 13 2 3 4 4 4" xfId="49633"/>
    <cellStyle name="Comma 13 2 3 4 4 5" xfId="49634"/>
    <cellStyle name="Comma 13 2 3 4 5" xfId="49635"/>
    <cellStyle name="Comma 13 2 3 4 5 2" xfId="49636"/>
    <cellStyle name="Comma 13 2 3 4 5 3" xfId="49637"/>
    <cellStyle name="Comma 13 2 3 4 6" xfId="49638"/>
    <cellStyle name="Comma 13 2 3 4 6 2" xfId="49639"/>
    <cellStyle name="Comma 13 2 3 4 6 3" xfId="49640"/>
    <cellStyle name="Comma 13 2 3 4 7" xfId="49641"/>
    <cellStyle name="Comma 13 2 3 4 7 2" xfId="49642"/>
    <cellStyle name="Comma 13 2 3 4 8" xfId="49643"/>
    <cellStyle name="Comma 13 2 3 4 9" xfId="49644"/>
    <cellStyle name="Comma 13 2 3 5" xfId="49645"/>
    <cellStyle name="Comma 13 2 3 5 2" xfId="49646"/>
    <cellStyle name="Comma 13 2 3 5 2 2" xfId="49647"/>
    <cellStyle name="Comma 13 2 3 5 2 3" xfId="49648"/>
    <cellStyle name="Comma 13 2 3 5 3" xfId="49649"/>
    <cellStyle name="Comma 13 2 3 5 3 2" xfId="49650"/>
    <cellStyle name="Comma 13 2 3 5 3 3" xfId="49651"/>
    <cellStyle name="Comma 13 2 3 5 4" xfId="49652"/>
    <cellStyle name="Comma 13 2 3 5 4 2" xfId="49653"/>
    <cellStyle name="Comma 13 2 3 5 5" xfId="49654"/>
    <cellStyle name="Comma 13 2 3 5 6" xfId="49655"/>
    <cellStyle name="Comma 13 2 3 6" xfId="49656"/>
    <cellStyle name="Comma 13 2 3 6 2" xfId="49657"/>
    <cellStyle name="Comma 13 2 3 6 2 2" xfId="49658"/>
    <cellStyle name="Comma 13 2 3 6 2 3" xfId="49659"/>
    <cellStyle name="Comma 13 2 3 6 3" xfId="49660"/>
    <cellStyle name="Comma 13 2 3 6 3 2" xfId="49661"/>
    <cellStyle name="Comma 13 2 3 6 3 3" xfId="49662"/>
    <cellStyle name="Comma 13 2 3 6 4" xfId="49663"/>
    <cellStyle name="Comma 13 2 3 6 4 2" xfId="49664"/>
    <cellStyle name="Comma 13 2 3 6 5" xfId="49665"/>
    <cellStyle name="Comma 13 2 3 6 6" xfId="49666"/>
    <cellStyle name="Comma 13 2 3 7" xfId="49667"/>
    <cellStyle name="Comma 13 2 3 7 2" xfId="49668"/>
    <cellStyle name="Comma 13 2 3 7 2 2" xfId="49669"/>
    <cellStyle name="Comma 13 2 3 7 2 3" xfId="49670"/>
    <cellStyle name="Comma 13 2 3 7 3" xfId="49671"/>
    <cellStyle name="Comma 13 2 3 7 3 2" xfId="49672"/>
    <cellStyle name="Comma 13 2 3 7 4" xfId="49673"/>
    <cellStyle name="Comma 13 2 3 7 5" xfId="49674"/>
    <cellStyle name="Comma 13 2 3 8" xfId="49675"/>
    <cellStyle name="Comma 13 2 3 8 2" xfId="49676"/>
    <cellStyle name="Comma 13 2 3 8 3" xfId="49677"/>
    <cellStyle name="Comma 13 2 3 9" xfId="49678"/>
    <cellStyle name="Comma 13 2 3 9 2" xfId="49679"/>
    <cellStyle name="Comma 13 2 3 9 3" xfId="49680"/>
    <cellStyle name="Comma 13 2 4" xfId="6809"/>
    <cellStyle name="Comma 13 2 4 10" xfId="49681"/>
    <cellStyle name="Comma 13 2 4 2" xfId="49682"/>
    <cellStyle name="Comma 13 2 4 2 2" xfId="49683"/>
    <cellStyle name="Comma 13 2 4 2 2 2" xfId="49684"/>
    <cellStyle name="Comma 13 2 4 2 2 2 2" xfId="49685"/>
    <cellStyle name="Comma 13 2 4 2 2 2 3" xfId="49686"/>
    <cellStyle name="Comma 13 2 4 2 2 3" xfId="49687"/>
    <cellStyle name="Comma 13 2 4 2 2 3 2" xfId="49688"/>
    <cellStyle name="Comma 13 2 4 2 2 3 3" xfId="49689"/>
    <cellStyle name="Comma 13 2 4 2 2 4" xfId="49690"/>
    <cellStyle name="Comma 13 2 4 2 2 4 2" xfId="49691"/>
    <cellStyle name="Comma 13 2 4 2 2 5" xfId="49692"/>
    <cellStyle name="Comma 13 2 4 2 2 6" xfId="49693"/>
    <cellStyle name="Comma 13 2 4 2 3" xfId="49694"/>
    <cellStyle name="Comma 13 2 4 2 3 2" xfId="49695"/>
    <cellStyle name="Comma 13 2 4 2 3 2 2" xfId="49696"/>
    <cellStyle name="Comma 13 2 4 2 3 2 3" xfId="49697"/>
    <cellStyle name="Comma 13 2 4 2 3 3" xfId="49698"/>
    <cellStyle name="Comma 13 2 4 2 3 3 2" xfId="49699"/>
    <cellStyle name="Comma 13 2 4 2 3 3 3" xfId="49700"/>
    <cellStyle name="Comma 13 2 4 2 3 4" xfId="49701"/>
    <cellStyle name="Comma 13 2 4 2 3 4 2" xfId="49702"/>
    <cellStyle name="Comma 13 2 4 2 3 5" xfId="49703"/>
    <cellStyle name="Comma 13 2 4 2 3 6" xfId="49704"/>
    <cellStyle name="Comma 13 2 4 2 4" xfId="49705"/>
    <cellStyle name="Comma 13 2 4 2 4 2" xfId="49706"/>
    <cellStyle name="Comma 13 2 4 2 4 2 2" xfId="49707"/>
    <cellStyle name="Comma 13 2 4 2 4 2 3" xfId="49708"/>
    <cellStyle name="Comma 13 2 4 2 4 3" xfId="49709"/>
    <cellStyle name="Comma 13 2 4 2 4 3 2" xfId="49710"/>
    <cellStyle name="Comma 13 2 4 2 4 4" xfId="49711"/>
    <cellStyle name="Comma 13 2 4 2 4 5" xfId="49712"/>
    <cellStyle name="Comma 13 2 4 2 5" xfId="49713"/>
    <cellStyle name="Comma 13 2 4 2 5 2" xfId="49714"/>
    <cellStyle name="Comma 13 2 4 2 5 3" xfId="49715"/>
    <cellStyle name="Comma 13 2 4 2 6" xfId="49716"/>
    <cellStyle name="Comma 13 2 4 2 6 2" xfId="49717"/>
    <cellStyle name="Comma 13 2 4 2 6 3" xfId="49718"/>
    <cellStyle name="Comma 13 2 4 2 7" xfId="49719"/>
    <cellStyle name="Comma 13 2 4 2 7 2" xfId="49720"/>
    <cellStyle name="Comma 13 2 4 2 8" xfId="49721"/>
    <cellStyle name="Comma 13 2 4 2 9" xfId="49722"/>
    <cellStyle name="Comma 13 2 4 3" xfId="49723"/>
    <cellStyle name="Comma 13 2 4 3 2" xfId="49724"/>
    <cellStyle name="Comma 13 2 4 3 2 2" xfId="49725"/>
    <cellStyle name="Comma 13 2 4 3 2 3" xfId="49726"/>
    <cellStyle name="Comma 13 2 4 3 3" xfId="49727"/>
    <cellStyle name="Comma 13 2 4 3 3 2" xfId="49728"/>
    <cellStyle name="Comma 13 2 4 3 3 3" xfId="49729"/>
    <cellStyle name="Comma 13 2 4 3 4" xfId="49730"/>
    <cellStyle name="Comma 13 2 4 3 4 2" xfId="49731"/>
    <cellStyle name="Comma 13 2 4 3 5" xfId="49732"/>
    <cellStyle name="Comma 13 2 4 3 6" xfId="49733"/>
    <cellStyle name="Comma 13 2 4 4" xfId="49734"/>
    <cellStyle name="Comma 13 2 4 4 2" xfId="49735"/>
    <cellStyle name="Comma 13 2 4 4 2 2" xfId="49736"/>
    <cellStyle name="Comma 13 2 4 4 2 3" xfId="49737"/>
    <cellStyle name="Comma 13 2 4 4 3" xfId="49738"/>
    <cellStyle name="Comma 13 2 4 4 3 2" xfId="49739"/>
    <cellStyle name="Comma 13 2 4 4 3 3" xfId="49740"/>
    <cellStyle name="Comma 13 2 4 4 4" xfId="49741"/>
    <cellStyle name="Comma 13 2 4 4 4 2" xfId="49742"/>
    <cellStyle name="Comma 13 2 4 4 5" xfId="49743"/>
    <cellStyle name="Comma 13 2 4 4 6" xfId="49744"/>
    <cellStyle name="Comma 13 2 4 5" xfId="49745"/>
    <cellStyle name="Comma 13 2 4 5 2" xfId="49746"/>
    <cellStyle name="Comma 13 2 4 5 2 2" xfId="49747"/>
    <cellStyle name="Comma 13 2 4 5 2 3" xfId="49748"/>
    <cellStyle name="Comma 13 2 4 5 3" xfId="49749"/>
    <cellStyle name="Comma 13 2 4 5 3 2" xfId="49750"/>
    <cellStyle name="Comma 13 2 4 5 4" xfId="49751"/>
    <cellStyle name="Comma 13 2 4 5 5" xfId="49752"/>
    <cellStyle name="Comma 13 2 4 6" xfId="49753"/>
    <cellStyle name="Comma 13 2 4 6 2" xfId="49754"/>
    <cellStyle name="Comma 13 2 4 6 3" xfId="49755"/>
    <cellStyle name="Comma 13 2 4 7" xfId="49756"/>
    <cellStyle name="Comma 13 2 4 7 2" xfId="49757"/>
    <cellStyle name="Comma 13 2 4 7 3" xfId="49758"/>
    <cellStyle name="Comma 13 2 4 8" xfId="49759"/>
    <cellStyle name="Comma 13 2 4 8 2" xfId="49760"/>
    <cellStyle name="Comma 13 2 4 9" xfId="49761"/>
    <cellStyle name="Comma 13 2 5" xfId="49762"/>
    <cellStyle name="Comma 13 2 5 2" xfId="49763"/>
    <cellStyle name="Comma 13 2 5 2 2" xfId="49764"/>
    <cellStyle name="Comma 13 2 5 2 2 2" xfId="49765"/>
    <cellStyle name="Comma 13 2 5 2 2 3" xfId="49766"/>
    <cellStyle name="Comma 13 2 5 2 3" xfId="49767"/>
    <cellStyle name="Comma 13 2 5 2 3 2" xfId="49768"/>
    <cellStyle name="Comma 13 2 5 2 3 3" xfId="49769"/>
    <cellStyle name="Comma 13 2 5 2 4" xfId="49770"/>
    <cellStyle name="Comma 13 2 5 2 4 2" xfId="49771"/>
    <cellStyle name="Comma 13 2 5 2 5" xfId="49772"/>
    <cellStyle name="Comma 13 2 5 2 6" xfId="49773"/>
    <cellStyle name="Comma 13 2 5 3" xfId="49774"/>
    <cellStyle name="Comma 13 2 5 3 2" xfId="49775"/>
    <cellStyle name="Comma 13 2 5 3 2 2" xfId="49776"/>
    <cellStyle name="Comma 13 2 5 3 2 3" xfId="49777"/>
    <cellStyle name="Comma 13 2 5 3 3" xfId="49778"/>
    <cellStyle name="Comma 13 2 5 3 3 2" xfId="49779"/>
    <cellStyle name="Comma 13 2 5 3 3 3" xfId="49780"/>
    <cellStyle name="Comma 13 2 5 3 4" xfId="49781"/>
    <cellStyle name="Comma 13 2 5 3 4 2" xfId="49782"/>
    <cellStyle name="Comma 13 2 5 3 5" xfId="49783"/>
    <cellStyle name="Comma 13 2 5 3 6" xfId="49784"/>
    <cellStyle name="Comma 13 2 5 4" xfId="49785"/>
    <cellStyle name="Comma 13 2 5 4 2" xfId="49786"/>
    <cellStyle name="Comma 13 2 5 4 2 2" xfId="49787"/>
    <cellStyle name="Comma 13 2 5 4 2 3" xfId="49788"/>
    <cellStyle name="Comma 13 2 5 4 3" xfId="49789"/>
    <cellStyle name="Comma 13 2 5 4 3 2" xfId="49790"/>
    <cellStyle name="Comma 13 2 5 4 4" xfId="49791"/>
    <cellStyle name="Comma 13 2 5 4 5" xfId="49792"/>
    <cellStyle name="Comma 13 2 5 5" xfId="49793"/>
    <cellStyle name="Comma 13 2 5 5 2" xfId="49794"/>
    <cellStyle name="Comma 13 2 5 5 3" xfId="49795"/>
    <cellStyle name="Comma 13 2 5 6" xfId="49796"/>
    <cellStyle name="Comma 13 2 5 6 2" xfId="49797"/>
    <cellStyle name="Comma 13 2 5 6 3" xfId="49798"/>
    <cellStyle name="Comma 13 2 5 7" xfId="49799"/>
    <cellStyle name="Comma 13 2 5 7 2" xfId="49800"/>
    <cellStyle name="Comma 13 2 5 8" xfId="49801"/>
    <cellStyle name="Comma 13 2 5 9" xfId="49802"/>
    <cellStyle name="Comma 13 2 6" xfId="49803"/>
    <cellStyle name="Comma 13 2 6 2" xfId="49804"/>
    <cellStyle name="Comma 13 2 6 2 2" xfId="49805"/>
    <cellStyle name="Comma 13 2 6 2 2 2" xfId="49806"/>
    <cellStyle name="Comma 13 2 6 2 2 3" xfId="49807"/>
    <cellStyle name="Comma 13 2 6 2 3" xfId="49808"/>
    <cellStyle name="Comma 13 2 6 2 3 2" xfId="49809"/>
    <cellStyle name="Comma 13 2 6 2 3 3" xfId="49810"/>
    <cellStyle name="Comma 13 2 6 2 4" xfId="49811"/>
    <cellStyle name="Comma 13 2 6 2 4 2" xfId="49812"/>
    <cellStyle name="Comma 13 2 6 2 5" xfId="49813"/>
    <cellStyle name="Comma 13 2 6 2 6" xfId="49814"/>
    <cellStyle name="Comma 13 2 6 3" xfId="49815"/>
    <cellStyle name="Comma 13 2 6 3 2" xfId="49816"/>
    <cellStyle name="Comma 13 2 6 3 2 2" xfId="49817"/>
    <cellStyle name="Comma 13 2 6 3 2 3" xfId="49818"/>
    <cellStyle name="Comma 13 2 6 3 3" xfId="49819"/>
    <cellStyle name="Comma 13 2 6 3 3 2" xfId="49820"/>
    <cellStyle name="Comma 13 2 6 3 3 3" xfId="49821"/>
    <cellStyle name="Comma 13 2 6 3 4" xfId="49822"/>
    <cellStyle name="Comma 13 2 6 3 4 2" xfId="49823"/>
    <cellStyle name="Comma 13 2 6 3 5" xfId="49824"/>
    <cellStyle name="Comma 13 2 6 3 6" xfId="49825"/>
    <cellStyle name="Comma 13 2 6 4" xfId="49826"/>
    <cellStyle name="Comma 13 2 6 4 2" xfId="49827"/>
    <cellStyle name="Comma 13 2 6 4 2 2" xfId="49828"/>
    <cellStyle name="Comma 13 2 6 4 2 3" xfId="49829"/>
    <cellStyle name="Comma 13 2 6 4 3" xfId="49830"/>
    <cellStyle name="Comma 13 2 6 4 3 2" xfId="49831"/>
    <cellStyle name="Comma 13 2 6 4 4" xfId="49832"/>
    <cellStyle name="Comma 13 2 6 4 5" xfId="49833"/>
    <cellStyle name="Comma 13 2 6 5" xfId="49834"/>
    <cellStyle name="Comma 13 2 6 5 2" xfId="49835"/>
    <cellStyle name="Comma 13 2 6 5 3" xfId="49836"/>
    <cellStyle name="Comma 13 2 6 6" xfId="49837"/>
    <cellStyle name="Comma 13 2 6 6 2" xfId="49838"/>
    <cellStyle name="Comma 13 2 6 6 3" xfId="49839"/>
    <cellStyle name="Comma 13 2 6 7" xfId="49840"/>
    <cellStyle name="Comma 13 2 6 7 2" xfId="49841"/>
    <cellStyle name="Comma 13 2 6 8" xfId="49842"/>
    <cellStyle name="Comma 13 2 6 9" xfId="49843"/>
    <cellStyle name="Comma 13 2 7" xfId="49844"/>
    <cellStyle name="Comma 13 2 7 2" xfId="49845"/>
    <cellStyle name="Comma 13 2 7 2 2" xfId="49846"/>
    <cellStyle name="Comma 13 2 7 2 3" xfId="49847"/>
    <cellStyle name="Comma 13 2 7 3" xfId="49848"/>
    <cellStyle name="Comma 13 2 7 3 2" xfId="49849"/>
    <cellStyle name="Comma 13 2 7 3 3" xfId="49850"/>
    <cellStyle name="Comma 13 2 7 4" xfId="49851"/>
    <cellStyle name="Comma 13 2 7 4 2" xfId="49852"/>
    <cellStyle name="Comma 13 2 7 5" xfId="49853"/>
    <cellStyle name="Comma 13 2 7 6" xfId="49854"/>
    <cellStyle name="Comma 13 2 8" xfId="49855"/>
    <cellStyle name="Comma 13 2 8 2" xfId="49856"/>
    <cellStyle name="Comma 13 2 8 2 2" xfId="49857"/>
    <cellStyle name="Comma 13 2 8 2 3" xfId="49858"/>
    <cellStyle name="Comma 13 2 8 3" xfId="49859"/>
    <cellStyle name="Comma 13 2 8 3 2" xfId="49860"/>
    <cellStyle name="Comma 13 2 8 3 3" xfId="49861"/>
    <cellStyle name="Comma 13 2 8 4" xfId="49862"/>
    <cellStyle name="Comma 13 2 8 4 2" xfId="49863"/>
    <cellStyle name="Comma 13 2 8 5" xfId="49864"/>
    <cellStyle name="Comma 13 2 8 6" xfId="49865"/>
    <cellStyle name="Comma 13 2 9" xfId="49866"/>
    <cellStyle name="Comma 13 2 9 2" xfId="49867"/>
    <cellStyle name="Comma 13 2 9 2 2" xfId="49868"/>
    <cellStyle name="Comma 13 2 9 2 3" xfId="49869"/>
    <cellStyle name="Comma 13 2 9 3" xfId="49870"/>
    <cellStyle name="Comma 13 2 9 3 2" xfId="49871"/>
    <cellStyle name="Comma 13 2 9 4" xfId="49872"/>
    <cellStyle name="Comma 13 2 9 5" xfId="49873"/>
    <cellStyle name="Comma 13 2_SCH J-3" xfId="6810"/>
    <cellStyle name="Comma 13 3" xfId="6811"/>
    <cellStyle name="Comma 13 3 10" xfId="49874"/>
    <cellStyle name="Comma 13 3 10 2" xfId="49875"/>
    <cellStyle name="Comma 13 3 10 3" xfId="49876"/>
    <cellStyle name="Comma 13 3 11" xfId="49877"/>
    <cellStyle name="Comma 13 3 11 2" xfId="49878"/>
    <cellStyle name="Comma 13 3 12" xfId="49879"/>
    <cellStyle name="Comma 13 3 13" xfId="49880"/>
    <cellStyle name="Comma 13 3 2" xfId="6812"/>
    <cellStyle name="Comma 13 3 2 10" xfId="49881"/>
    <cellStyle name="Comma 13 3 2 10 2" xfId="49882"/>
    <cellStyle name="Comma 13 3 2 11" xfId="49883"/>
    <cellStyle name="Comma 13 3 2 12" xfId="49884"/>
    <cellStyle name="Comma 13 3 2 2" xfId="6813"/>
    <cellStyle name="Comma 13 3 2 2 10" xfId="49885"/>
    <cellStyle name="Comma 13 3 2 2 2" xfId="49886"/>
    <cellStyle name="Comma 13 3 2 2 2 2" xfId="49887"/>
    <cellStyle name="Comma 13 3 2 2 2 2 2" xfId="49888"/>
    <cellStyle name="Comma 13 3 2 2 2 2 2 2" xfId="49889"/>
    <cellStyle name="Comma 13 3 2 2 2 2 2 3" xfId="49890"/>
    <cellStyle name="Comma 13 3 2 2 2 2 3" xfId="49891"/>
    <cellStyle name="Comma 13 3 2 2 2 2 3 2" xfId="49892"/>
    <cellStyle name="Comma 13 3 2 2 2 2 3 3" xfId="49893"/>
    <cellStyle name="Comma 13 3 2 2 2 2 4" xfId="49894"/>
    <cellStyle name="Comma 13 3 2 2 2 2 4 2" xfId="49895"/>
    <cellStyle name="Comma 13 3 2 2 2 2 5" xfId="49896"/>
    <cellStyle name="Comma 13 3 2 2 2 2 6" xfId="49897"/>
    <cellStyle name="Comma 13 3 2 2 2 3" xfId="49898"/>
    <cellStyle name="Comma 13 3 2 2 2 3 2" xfId="49899"/>
    <cellStyle name="Comma 13 3 2 2 2 3 2 2" xfId="49900"/>
    <cellStyle name="Comma 13 3 2 2 2 3 2 3" xfId="49901"/>
    <cellStyle name="Comma 13 3 2 2 2 3 3" xfId="49902"/>
    <cellStyle name="Comma 13 3 2 2 2 3 3 2" xfId="49903"/>
    <cellStyle name="Comma 13 3 2 2 2 3 3 3" xfId="49904"/>
    <cellStyle name="Comma 13 3 2 2 2 3 4" xfId="49905"/>
    <cellStyle name="Comma 13 3 2 2 2 3 4 2" xfId="49906"/>
    <cellStyle name="Comma 13 3 2 2 2 3 5" xfId="49907"/>
    <cellStyle name="Comma 13 3 2 2 2 3 6" xfId="49908"/>
    <cellStyle name="Comma 13 3 2 2 2 4" xfId="49909"/>
    <cellStyle name="Comma 13 3 2 2 2 4 2" xfId="49910"/>
    <cellStyle name="Comma 13 3 2 2 2 4 2 2" xfId="49911"/>
    <cellStyle name="Comma 13 3 2 2 2 4 2 3" xfId="49912"/>
    <cellStyle name="Comma 13 3 2 2 2 4 3" xfId="49913"/>
    <cellStyle name="Comma 13 3 2 2 2 4 3 2" xfId="49914"/>
    <cellStyle name="Comma 13 3 2 2 2 4 4" xfId="49915"/>
    <cellStyle name="Comma 13 3 2 2 2 4 5" xfId="49916"/>
    <cellStyle name="Comma 13 3 2 2 2 5" xfId="49917"/>
    <cellStyle name="Comma 13 3 2 2 2 5 2" xfId="49918"/>
    <cellStyle name="Comma 13 3 2 2 2 5 3" xfId="49919"/>
    <cellStyle name="Comma 13 3 2 2 2 6" xfId="49920"/>
    <cellStyle name="Comma 13 3 2 2 2 6 2" xfId="49921"/>
    <cellStyle name="Comma 13 3 2 2 2 6 3" xfId="49922"/>
    <cellStyle name="Comma 13 3 2 2 2 7" xfId="49923"/>
    <cellStyle name="Comma 13 3 2 2 2 7 2" xfId="49924"/>
    <cellStyle name="Comma 13 3 2 2 2 8" xfId="49925"/>
    <cellStyle name="Comma 13 3 2 2 2 9" xfId="49926"/>
    <cellStyle name="Comma 13 3 2 2 3" xfId="49927"/>
    <cellStyle name="Comma 13 3 2 2 3 2" xfId="49928"/>
    <cellStyle name="Comma 13 3 2 2 3 2 2" xfId="49929"/>
    <cellStyle name="Comma 13 3 2 2 3 2 3" xfId="49930"/>
    <cellStyle name="Comma 13 3 2 2 3 3" xfId="49931"/>
    <cellStyle name="Comma 13 3 2 2 3 3 2" xfId="49932"/>
    <cellStyle name="Comma 13 3 2 2 3 3 3" xfId="49933"/>
    <cellStyle name="Comma 13 3 2 2 3 4" xfId="49934"/>
    <cellStyle name="Comma 13 3 2 2 3 4 2" xfId="49935"/>
    <cellStyle name="Comma 13 3 2 2 3 5" xfId="49936"/>
    <cellStyle name="Comma 13 3 2 2 3 6" xfId="49937"/>
    <cellStyle name="Comma 13 3 2 2 4" xfId="49938"/>
    <cellStyle name="Comma 13 3 2 2 4 2" xfId="49939"/>
    <cellStyle name="Comma 13 3 2 2 4 2 2" xfId="49940"/>
    <cellStyle name="Comma 13 3 2 2 4 2 3" xfId="49941"/>
    <cellStyle name="Comma 13 3 2 2 4 3" xfId="49942"/>
    <cellStyle name="Comma 13 3 2 2 4 3 2" xfId="49943"/>
    <cellStyle name="Comma 13 3 2 2 4 3 3" xfId="49944"/>
    <cellStyle name="Comma 13 3 2 2 4 4" xfId="49945"/>
    <cellStyle name="Comma 13 3 2 2 4 4 2" xfId="49946"/>
    <cellStyle name="Comma 13 3 2 2 4 5" xfId="49947"/>
    <cellStyle name="Comma 13 3 2 2 4 6" xfId="49948"/>
    <cellStyle name="Comma 13 3 2 2 5" xfId="49949"/>
    <cellStyle name="Comma 13 3 2 2 5 2" xfId="49950"/>
    <cellStyle name="Comma 13 3 2 2 5 2 2" xfId="49951"/>
    <cellStyle name="Comma 13 3 2 2 5 2 3" xfId="49952"/>
    <cellStyle name="Comma 13 3 2 2 5 3" xfId="49953"/>
    <cellStyle name="Comma 13 3 2 2 5 3 2" xfId="49954"/>
    <cellStyle name="Comma 13 3 2 2 5 4" xfId="49955"/>
    <cellStyle name="Comma 13 3 2 2 5 5" xfId="49956"/>
    <cellStyle name="Comma 13 3 2 2 6" xfId="49957"/>
    <cellStyle name="Comma 13 3 2 2 6 2" xfId="49958"/>
    <cellStyle name="Comma 13 3 2 2 6 3" xfId="49959"/>
    <cellStyle name="Comma 13 3 2 2 7" xfId="49960"/>
    <cellStyle name="Comma 13 3 2 2 7 2" xfId="49961"/>
    <cellStyle name="Comma 13 3 2 2 7 3" xfId="49962"/>
    <cellStyle name="Comma 13 3 2 2 8" xfId="49963"/>
    <cellStyle name="Comma 13 3 2 2 8 2" xfId="49964"/>
    <cellStyle name="Comma 13 3 2 2 9" xfId="49965"/>
    <cellStyle name="Comma 13 3 2 3" xfId="49966"/>
    <cellStyle name="Comma 13 3 2 3 2" xfId="49967"/>
    <cellStyle name="Comma 13 3 2 3 2 2" xfId="49968"/>
    <cellStyle name="Comma 13 3 2 3 2 2 2" xfId="49969"/>
    <cellStyle name="Comma 13 3 2 3 2 2 3" xfId="49970"/>
    <cellStyle name="Comma 13 3 2 3 2 3" xfId="49971"/>
    <cellStyle name="Comma 13 3 2 3 2 3 2" xfId="49972"/>
    <cellStyle name="Comma 13 3 2 3 2 3 3" xfId="49973"/>
    <cellStyle name="Comma 13 3 2 3 2 4" xfId="49974"/>
    <cellStyle name="Comma 13 3 2 3 2 4 2" xfId="49975"/>
    <cellStyle name="Comma 13 3 2 3 2 5" xfId="49976"/>
    <cellStyle name="Comma 13 3 2 3 2 6" xfId="49977"/>
    <cellStyle name="Comma 13 3 2 3 3" xfId="49978"/>
    <cellStyle name="Comma 13 3 2 3 3 2" xfId="49979"/>
    <cellStyle name="Comma 13 3 2 3 3 2 2" xfId="49980"/>
    <cellStyle name="Comma 13 3 2 3 3 2 3" xfId="49981"/>
    <cellStyle name="Comma 13 3 2 3 3 3" xfId="49982"/>
    <cellStyle name="Comma 13 3 2 3 3 3 2" xfId="49983"/>
    <cellStyle name="Comma 13 3 2 3 3 3 3" xfId="49984"/>
    <cellStyle name="Comma 13 3 2 3 3 4" xfId="49985"/>
    <cellStyle name="Comma 13 3 2 3 3 4 2" xfId="49986"/>
    <cellStyle name="Comma 13 3 2 3 3 5" xfId="49987"/>
    <cellStyle name="Comma 13 3 2 3 3 6" xfId="49988"/>
    <cellStyle name="Comma 13 3 2 3 4" xfId="49989"/>
    <cellStyle name="Comma 13 3 2 3 4 2" xfId="49990"/>
    <cellStyle name="Comma 13 3 2 3 4 2 2" xfId="49991"/>
    <cellStyle name="Comma 13 3 2 3 4 2 3" xfId="49992"/>
    <cellStyle name="Comma 13 3 2 3 4 3" xfId="49993"/>
    <cellStyle name="Comma 13 3 2 3 4 3 2" xfId="49994"/>
    <cellStyle name="Comma 13 3 2 3 4 4" xfId="49995"/>
    <cellStyle name="Comma 13 3 2 3 4 5" xfId="49996"/>
    <cellStyle name="Comma 13 3 2 3 5" xfId="49997"/>
    <cellStyle name="Comma 13 3 2 3 5 2" xfId="49998"/>
    <cellStyle name="Comma 13 3 2 3 5 3" xfId="49999"/>
    <cellStyle name="Comma 13 3 2 3 6" xfId="50000"/>
    <cellStyle name="Comma 13 3 2 3 6 2" xfId="50001"/>
    <cellStyle name="Comma 13 3 2 3 6 3" xfId="50002"/>
    <cellStyle name="Comma 13 3 2 3 7" xfId="50003"/>
    <cellStyle name="Comma 13 3 2 3 7 2" xfId="50004"/>
    <cellStyle name="Comma 13 3 2 3 8" xfId="50005"/>
    <cellStyle name="Comma 13 3 2 3 9" xfId="50006"/>
    <cellStyle name="Comma 13 3 2 4" xfId="50007"/>
    <cellStyle name="Comma 13 3 2 4 2" xfId="50008"/>
    <cellStyle name="Comma 13 3 2 4 2 2" xfId="50009"/>
    <cellStyle name="Comma 13 3 2 4 2 2 2" xfId="50010"/>
    <cellStyle name="Comma 13 3 2 4 2 2 3" xfId="50011"/>
    <cellStyle name="Comma 13 3 2 4 2 3" xfId="50012"/>
    <cellStyle name="Comma 13 3 2 4 2 3 2" xfId="50013"/>
    <cellStyle name="Comma 13 3 2 4 2 3 3" xfId="50014"/>
    <cellStyle name="Comma 13 3 2 4 2 4" xfId="50015"/>
    <cellStyle name="Comma 13 3 2 4 2 4 2" xfId="50016"/>
    <cellStyle name="Comma 13 3 2 4 2 5" xfId="50017"/>
    <cellStyle name="Comma 13 3 2 4 2 6" xfId="50018"/>
    <cellStyle name="Comma 13 3 2 4 3" xfId="50019"/>
    <cellStyle name="Comma 13 3 2 4 3 2" xfId="50020"/>
    <cellStyle name="Comma 13 3 2 4 3 2 2" xfId="50021"/>
    <cellStyle name="Comma 13 3 2 4 3 2 3" xfId="50022"/>
    <cellStyle name="Comma 13 3 2 4 3 3" xfId="50023"/>
    <cellStyle name="Comma 13 3 2 4 3 3 2" xfId="50024"/>
    <cellStyle name="Comma 13 3 2 4 3 3 3" xfId="50025"/>
    <cellStyle name="Comma 13 3 2 4 3 4" xfId="50026"/>
    <cellStyle name="Comma 13 3 2 4 3 4 2" xfId="50027"/>
    <cellStyle name="Comma 13 3 2 4 3 5" xfId="50028"/>
    <cellStyle name="Comma 13 3 2 4 3 6" xfId="50029"/>
    <cellStyle name="Comma 13 3 2 4 4" xfId="50030"/>
    <cellStyle name="Comma 13 3 2 4 4 2" xfId="50031"/>
    <cellStyle name="Comma 13 3 2 4 4 2 2" xfId="50032"/>
    <cellStyle name="Comma 13 3 2 4 4 2 3" xfId="50033"/>
    <cellStyle name="Comma 13 3 2 4 4 3" xfId="50034"/>
    <cellStyle name="Comma 13 3 2 4 4 3 2" xfId="50035"/>
    <cellStyle name="Comma 13 3 2 4 4 4" xfId="50036"/>
    <cellStyle name="Comma 13 3 2 4 4 5" xfId="50037"/>
    <cellStyle name="Comma 13 3 2 4 5" xfId="50038"/>
    <cellStyle name="Comma 13 3 2 4 5 2" xfId="50039"/>
    <cellStyle name="Comma 13 3 2 4 5 3" xfId="50040"/>
    <cellStyle name="Comma 13 3 2 4 6" xfId="50041"/>
    <cellStyle name="Comma 13 3 2 4 6 2" xfId="50042"/>
    <cellStyle name="Comma 13 3 2 4 6 3" xfId="50043"/>
    <cellStyle name="Comma 13 3 2 4 7" xfId="50044"/>
    <cellStyle name="Comma 13 3 2 4 7 2" xfId="50045"/>
    <cellStyle name="Comma 13 3 2 4 8" xfId="50046"/>
    <cellStyle name="Comma 13 3 2 4 9" xfId="50047"/>
    <cellStyle name="Comma 13 3 2 5" xfId="50048"/>
    <cellStyle name="Comma 13 3 2 5 2" xfId="50049"/>
    <cellStyle name="Comma 13 3 2 5 2 2" xfId="50050"/>
    <cellStyle name="Comma 13 3 2 5 2 3" xfId="50051"/>
    <cellStyle name="Comma 13 3 2 5 3" xfId="50052"/>
    <cellStyle name="Comma 13 3 2 5 3 2" xfId="50053"/>
    <cellStyle name="Comma 13 3 2 5 3 3" xfId="50054"/>
    <cellStyle name="Comma 13 3 2 5 4" xfId="50055"/>
    <cellStyle name="Comma 13 3 2 5 4 2" xfId="50056"/>
    <cellStyle name="Comma 13 3 2 5 5" xfId="50057"/>
    <cellStyle name="Comma 13 3 2 5 6" xfId="50058"/>
    <cellStyle name="Comma 13 3 2 6" xfId="50059"/>
    <cellStyle name="Comma 13 3 2 6 2" xfId="50060"/>
    <cellStyle name="Comma 13 3 2 6 2 2" xfId="50061"/>
    <cellStyle name="Comma 13 3 2 6 2 3" xfId="50062"/>
    <cellStyle name="Comma 13 3 2 6 3" xfId="50063"/>
    <cellStyle name="Comma 13 3 2 6 3 2" xfId="50064"/>
    <cellStyle name="Comma 13 3 2 6 3 3" xfId="50065"/>
    <cellStyle name="Comma 13 3 2 6 4" xfId="50066"/>
    <cellStyle name="Comma 13 3 2 6 4 2" xfId="50067"/>
    <cellStyle name="Comma 13 3 2 6 5" xfId="50068"/>
    <cellStyle name="Comma 13 3 2 6 6" xfId="50069"/>
    <cellStyle name="Comma 13 3 2 7" xfId="50070"/>
    <cellStyle name="Comma 13 3 2 7 2" xfId="50071"/>
    <cellStyle name="Comma 13 3 2 7 2 2" xfId="50072"/>
    <cellStyle name="Comma 13 3 2 7 2 3" xfId="50073"/>
    <cellStyle name="Comma 13 3 2 7 3" xfId="50074"/>
    <cellStyle name="Comma 13 3 2 7 3 2" xfId="50075"/>
    <cellStyle name="Comma 13 3 2 7 4" xfId="50076"/>
    <cellStyle name="Comma 13 3 2 7 5" xfId="50077"/>
    <cellStyle name="Comma 13 3 2 8" xfId="50078"/>
    <cellStyle name="Comma 13 3 2 8 2" xfId="50079"/>
    <cellStyle name="Comma 13 3 2 8 3" xfId="50080"/>
    <cellStyle name="Comma 13 3 2 9" xfId="50081"/>
    <cellStyle name="Comma 13 3 2 9 2" xfId="50082"/>
    <cellStyle name="Comma 13 3 2 9 3" xfId="50083"/>
    <cellStyle name="Comma 13 3 3" xfId="6814"/>
    <cellStyle name="Comma 13 3 3 10" xfId="50084"/>
    <cellStyle name="Comma 13 3 3 2" xfId="50085"/>
    <cellStyle name="Comma 13 3 3 2 2" xfId="50086"/>
    <cellStyle name="Comma 13 3 3 2 2 2" xfId="50087"/>
    <cellStyle name="Comma 13 3 3 2 2 2 2" xfId="50088"/>
    <cellStyle name="Comma 13 3 3 2 2 2 3" xfId="50089"/>
    <cellStyle name="Comma 13 3 3 2 2 3" xfId="50090"/>
    <cellStyle name="Comma 13 3 3 2 2 3 2" xfId="50091"/>
    <cellStyle name="Comma 13 3 3 2 2 3 3" xfId="50092"/>
    <cellStyle name="Comma 13 3 3 2 2 4" xfId="50093"/>
    <cellStyle name="Comma 13 3 3 2 2 4 2" xfId="50094"/>
    <cellStyle name="Comma 13 3 3 2 2 5" xfId="50095"/>
    <cellStyle name="Comma 13 3 3 2 2 6" xfId="50096"/>
    <cellStyle name="Comma 13 3 3 2 3" xfId="50097"/>
    <cellStyle name="Comma 13 3 3 2 3 2" xfId="50098"/>
    <cellStyle name="Comma 13 3 3 2 3 2 2" xfId="50099"/>
    <cellStyle name="Comma 13 3 3 2 3 2 3" xfId="50100"/>
    <cellStyle name="Comma 13 3 3 2 3 3" xfId="50101"/>
    <cellStyle name="Comma 13 3 3 2 3 3 2" xfId="50102"/>
    <cellStyle name="Comma 13 3 3 2 3 3 3" xfId="50103"/>
    <cellStyle name="Comma 13 3 3 2 3 4" xfId="50104"/>
    <cellStyle name="Comma 13 3 3 2 3 4 2" xfId="50105"/>
    <cellStyle name="Comma 13 3 3 2 3 5" xfId="50106"/>
    <cellStyle name="Comma 13 3 3 2 3 6" xfId="50107"/>
    <cellStyle name="Comma 13 3 3 2 4" xfId="50108"/>
    <cellStyle name="Comma 13 3 3 2 4 2" xfId="50109"/>
    <cellStyle name="Comma 13 3 3 2 4 2 2" xfId="50110"/>
    <cellStyle name="Comma 13 3 3 2 4 2 3" xfId="50111"/>
    <cellStyle name="Comma 13 3 3 2 4 3" xfId="50112"/>
    <cellStyle name="Comma 13 3 3 2 4 3 2" xfId="50113"/>
    <cellStyle name="Comma 13 3 3 2 4 4" xfId="50114"/>
    <cellStyle name="Comma 13 3 3 2 4 5" xfId="50115"/>
    <cellStyle name="Comma 13 3 3 2 5" xfId="50116"/>
    <cellStyle name="Comma 13 3 3 2 5 2" xfId="50117"/>
    <cellStyle name="Comma 13 3 3 2 5 3" xfId="50118"/>
    <cellStyle name="Comma 13 3 3 2 6" xfId="50119"/>
    <cellStyle name="Comma 13 3 3 2 6 2" xfId="50120"/>
    <cellStyle name="Comma 13 3 3 2 6 3" xfId="50121"/>
    <cellStyle name="Comma 13 3 3 2 7" xfId="50122"/>
    <cellStyle name="Comma 13 3 3 2 7 2" xfId="50123"/>
    <cellStyle name="Comma 13 3 3 2 8" xfId="50124"/>
    <cellStyle name="Comma 13 3 3 2 9" xfId="50125"/>
    <cellStyle name="Comma 13 3 3 3" xfId="50126"/>
    <cellStyle name="Comma 13 3 3 3 2" xfId="50127"/>
    <cellStyle name="Comma 13 3 3 3 2 2" xfId="50128"/>
    <cellStyle name="Comma 13 3 3 3 2 3" xfId="50129"/>
    <cellStyle name="Comma 13 3 3 3 3" xfId="50130"/>
    <cellStyle name="Comma 13 3 3 3 3 2" xfId="50131"/>
    <cellStyle name="Comma 13 3 3 3 3 3" xfId="50132"/>
    <cellStyle name="Comma 13 3 3 3 4" xfId="50133"/>
    <cellStyle name="Comma 13 3 3 3 4 2" xfId="50134"/>
    <cellStyle name="Comma 13 3 3 3 5" xfId="50135"/>
    <cellStyle name="Comma 13 3 3 3 6" xfId="50136"/>
    <cellStyle name="Comma 13 3 3 4" xfId="50137"/>
    <cellStyle name="Comma 13 3 3 4 2" xfId="50138"/>
    <cellStyle name="Comma 13 3 3 4 2 2" xfId="50139"/>
    <cellStyle name="Comma 13 3 3 4 2 3" xfId="50140"/>
    <cellStyle name="Comma 13 3 3 4 3" xfId="50141"/>
    <cellStyle name="Comma 13 3 3 4 3 2" xfId="50142"/>
    <cellStyle name="Comma 13 3 3 4 3 3" xfId="50143"/>
    <cellStyle name="Comma 13 3 3 4 4" xfId="50144"/>
    <cellStyle name="Comma 13 3 3 4 4 2" xfId="50145"/>
    <cellStyle name="Comma 13 3 3 4 5" xfId="50146"/>
    <cellStyle name="Comma 13 3 3 4 6" xfId="50147"/>
    <cellStyle name="Comma 13 3 3 5" xfId="50148"/>
    <cellStyle name="Comma 13 3 3 5 2" xfId="50149"/>
    <cellStyle name="Comma 13 3 3 5 2 2" xfId="50150"/>
    <cellStyle name="Comma 13 3 3 5 2 3" xfId="50151"/>
    <cellStyle name="Comma 13 3 3 5 3" xfId="50152"/>
    <cellStyle name="Comma 13 3 3 5 3 2" xfId="50153"/>
    <cellStyle name="Comma 13 3 3 5 4" xfId="50154"/>
    <cellStyle name="Comma 13 3 3 5 5" xfId="50155"/>
    <cellStyle name="Comma 13 3 3 6" xfId="50156"/>
    <cellStyle name="Comma 13 3 3 6 2" xfId="50157"/>
    <cellStyle name="Comma 13 3 3 6 3" xfId="50158"/>
    <cellStyle name="Comma 13 3 3 7" xfId="50159"/>
    <cellStyle name="Comma 13 3 3 7 2" xfId="50160"/>
    <cellStyle name="Comma 13 3 3 7 3" xfId="50161"/>
    <cellStyle name="Comma 13 3 3 8" xfId="50162"/>
    <cellStyle name="Comma 13 3 3 8 2" xfId="50163"/>
    <cellStyle name="Comma 13 3 3 9" xfId="50164"/>
    <cellStyle name="Comma 13 3 4" xfId="50165"/>
    <cellStyle name="Comma 13 3 4 2" xfId="50166"/>
    <cellStyle name="Comma 13 3 4 2 2" xfId="50167"/>
    <cellStyle name="Comma 13 3 4 2 2 2" xfId="50168"/>
    <cellStyle name="Comma 13 3 4 2 2 3" xfId="50169"/>
    <cellStyle name="Comma 13 3 4 2 3" xfId="50170"/>
    <cellStyle name="Comma 13 3 4 2 3 2" xfId="50171"/>
    <cellStyle name="Comma 13 3 4 2 3 3" xfId="50172"/>
    <cellStyle name="Comma 13 3 4 2 4" xfId="50173"/>
    <cellStyle name="Comma 13 3 4 2 4 2" xfId="50174"/>
    <cellStyle name="Comma 13 3 4 2 5" xfId="50175"/>
    <cellStyle name="Comma 13 3 4 2 6" xfId="50176"/>
    <cellStyle name="Comma 13 3 4 3" xfId="50177"/>
    <cellStyle name="Comma 13 3 4 3 2" xfId="50178"/>
    <cellStyle name="Comma 13 3 4 3 2 2" xfId="50179"/>
    <cellStyle name="Comma 13 3 4 3 2 3" xfId="50180"/>
    <cellStyle name="Comma 13 3 4 3 3" xfId="50181"/>
    <cellStyle name="Comma 13 3 4 3 3 2" xfId="50182"/>
    <cellStyle name="Comma 13 3 4 3 3 3" xfId="50183"/>
    <cellStyle name="Comma 13 3 4 3 4" xfId="50184"/>
    <cellStyle name="Comma 13 3 4 3 4 2" xfId="50185"/>
    <cellStyle name="Comma 13 3 4 3 5" xfId="50186"/>
    <cellStyle name="Comma 13 3 4 3 6" xfId="50187"/>
    <cellStyle name="Comma 13 3 4 4" xfId="50188"/>
    <cellStyle name="Comma 13 3 4 4 2" xfId="50189"/>
    <cellStyle name="Comma 13 3 4 4 2 2" xfId="50190"/>
    <cellStyle name="Comma 13 3 4 4 2 3" xfId="50191"/>
    <cellStyle name="Comma 13 3 4 4 3" xfId="50192"/>
    <cellStyle name="Comma 13 3 4 4 3 2" xfId="50193"/>
    <cellStyle name="Comma 13 3 4 4 4" xfId="50194"/>
    <cellStyle name="Comma 13 3 4 4 5" xfId="50195"/>
    <cellStyle name="Comma 13 3 4 5" xfId="50196"/>
    <cellStyle name="Comma 13 3 4 5 2" xfId="50197"/>
    <cellStyle name="Comma 13 3 4 5 3" xfId="50198"/>
    <cellStyle name="Comma 13 3 4 6" xfId="50199"/>
    <cellStyle name="Comma 13 3 4 6 2" xfId="50200"/>
    <cellStyle name="Comma 13 3 4 6 3" xfId="50201"/>
    <cellStyle name="Comma 13 3 4 7" xfId="50202"/>
    <cellStyle name="Comma 13 3 4 7 2" xfId="50203"/>
    <cellStyle name="Comma 13 3 4 8" xfId="50204"/>
    <cellStyle name="Comma 13 3 4 9" xfId="50205"/>
    <cellStyle name="Comma 13 3 5" xfId="50206"/>
    <cellStyle name="Comma 13 3 5 2" xfId="50207"/>
    <cellStyle name="Comma 13 3 5 2 2" xfId="50208"/>
    <cellStyle name="Comma 13 3 5 2 2 2" xfId="50209"/>
    <cellStyle name="Comma 13 3 5 2 2 3" xfId="50210"/>
    <cellStyle name="Comma 13 3 5 2 3" xfId="50211"/>
    <cellStyle name="Comma 13 3 5 2 3 2" xfId="50212"/>
    <cellStyle name="Comma 13 3 5 2 3 3" xfId="50213"/>
    <cellStyle name="Comma 13 3 5 2 4" xfId="50214"/>
    <cellStyle name="Comma 13 3 5 2 4 2" xfId="50215"/>
    <cellStyle name="Comma 13 3 5 2 5" xfId="50216"/>
    <cellStyle name="Comma 13 3 5 2 6" xfId="50217"/>
    <cellStyle name="Comma 13 3 5 3" xfId="50218"/>
    <cellStyle name="Comma 13 3 5 3 2" xfId="50219"/>
    <cellStyle name="Comma 13 3 5 3 2 2" xfId="50220"/>
    <cellStyle name="Comma 13 3 5 3 2 3" xfId="50221"/>
    <cellStyle name="Comma 13 3 5 3 3" xfId="50222"/>
    <cellStyle name="Comma 13 3 5 3 3 2" xfId="50223"/>
    <cellStyle name="Comma 13 3 5 3 3 3" xfId="50224"/>
    <cellStyle name="Comma 13 3 5 3 4" xfId="50225"/>
    <cellStyle name="Comma 13 3 5 3 4 2" xfId="50226"/>
    <cellStyle name="Comma 13 3 5 3 5" xfId="50227"/>
    <cellStyle name="Comma 13 3 5 3 6" xfId="50228"/>
    <cellStyle name="Comma 13 3 5 4" xfId="50229"/>
    <cellStyle name="Comma 13 3 5 4 2" xfId="50230"/>
    <cellStyle name="Comma 13 3 5 4 2 2" xfId="50231"/>
    <cellStyle name="Comma 13 3 5 4 2 3" xfId="50232"/>
    <cellStyle name="Comma 13 3 5 4 3" xfId="50233"/>
    <cellStyle name="Comma 13 3 5 4 3 2" xfId="50234"/>
    <cellStyle name="Comma 13 3 5 4 4" xfId="50235"/>
    <cellStyle name="Comma 13 3 5 4 5" xfId="50236"/>
    <cellStyle name="Comma 13 3 5 5" xfId="50237"/>
    <cellStyle name="Comma 13 3 5 5 2" xfId="50238"/>
    <cellStyle name="Comma 13 3 5 5 3" xfId="50239"/>
    <cellStyle name="Comma 13 3 5 6" xfId="50240"/>
    <cellStyle name="Comma 13 3 5 6 2" xfId="50241"/>
    <cellStyle name="Comma 13 3 5 6 3" xfId="50242"/>
    <cellStyle name="Comma 13 3 5 7" xfId="50243"/>
    <cellStyle name="Comma 13 3 5 7 2" xfId="50244"/>
    <cellStyle name="Comma 13 3 5 8" xfId="50245"/>
    <cellStyle name="Comma 13 3 5 9" xfId="50246"/>
    <cellStyle name="Comma 13 3 6" xfId="50247"/>
    <cellStyle name="Comma 13 3 6 2" xfId="50248"/>
    <cellStyle name="Comma 13 3 6 2 2" xfId="50249"/>
    <cellStyle name="Comma 13 3 6 2 3" xfId="50250"/>
    <cellStyle name="Comma 13 3 6 3" xfId="50251"/>
    <cellStyle name="Comma 13 3 6 3 2" xfId="50252"/>
    <cellStyle name="Comma 13 3 6 3 3" xfId="50253"/>
    <cellStyle name="Comma 13 3 6 4" xfId="50254"/>
    <cellStyle name="Comma 13 3 6 4 2" xfId="50255"/>
    <cellStyle name="Comma 13 3 6 5" xfId="50256"/>
    <cellStyle name="Comma 13 3 6 6" xfId="50257"/>
    <cellStyle name="Comma 13 3 7" xfId="50258"/>
    <cellStyle name="Comma 13 3 7 2" xfId="50259"/>
    <cellStyle name="Comma 13 3 7 2 2" xfId="50260"/>
    <cellStyle name="Comma 13 3 7 2 3" xfId="50261"/>
    <cellStyle name="Comma 13 3 7 3" xfId="50262"/>
    <cellStyle name="Comma 13 3 7 3 2" xfId="50263"/>
    <cellStyle name="Comma 13 3 7 3 3" xfId="50264"/>
    <cellStyle name="Comma 13 3 7 4" xfId="50265"/>
    <cellStyle name="Comma 13 3 7 4 2" xfId="50266"/>
    <cellStyle name="Comma 13 3 7 5" xfId="50267"/>
    <cellStyle name="Comma 13 3 7 6" xfId="50268"/>
    <cellStyle name="Comma 13 3 8" xfId="50269"/>
    <cellStyle name="Comma 13 3 8 2" xfId="50270"/>
    <cellStyle name="Comma 13 3 8 2 2" xfId="50271"/>
    <cellStyle name="Comma 13 3 8 2 3" xfId="50272"/>
    <cellStyle name="Comma 13 3 8 3" xfId="50273"/>
    <cellStyle name="Comma 13 3 8 3 2" xfId="50274"/>
    <cellStyle name="Comma 13 3 8 4" xfId="50275"/>
    <cellStyle name="Comma 13 3 8 5" xfId="50276"/>
    <cellStyle name="Comma 13 3 9" xfId="50277"/>
    <cellStyle name="Comma 13 3 9 2" xfId="50278"/>
    <cellStyle name="Comma 13 3 9 3" xfId="50279"/>
    <cellStyle name="Comma 13 3_SCH J-3" xfId="6815"/>
    <cellStyle name="Comma 13 4" xfId="6816"/>
    <cellStyle name="Comma 13 4 10" xfId="50280"/>
    <cellStyle name="Comma 13 4 10 2" xfId="50281"/>
    <cellStyle name="Comma 13 4 11" xfId="50282"/>
    <cellStyle name="Comma 13 4 12" xfId="50283"/>
    <cellStyle name="Comma 13 4 2" xfId="6817"/>
    <cellStyle name="Comma 13 4 2 10" xfId="50284"/>
    <cellStyle name="Comma 13 4 2 2" xfId="6818"/>
    <cellStyle name="Comma 13 4 2 2 2" xfId="50285"/>
    <cellStyle name="Comma 13 4 2 2 2 2" xfId="50286"/>
    <cellStyle name="Comma 13 4 2 2 2 2 2" xfId="50287"/>
    <cellStyle name="Comma 13 4 2 2 2 2 3" xfId="50288"/>
    <cellStyle name="Comma 13 4 2 2 2 3" xfId="50289"/>
    <cellStyle name="Comma 13 4 2 2 2 3 2" xfId="50290"/>
    <cellStyle name="Comma 13 4 2 2 2 3 3" xfId="50291"/>
    <cellStyle name="Comma 13 4 2 2 2 4" xfId="50292"/>
    <cellStyle name="Comma 13 4 2 2 2 4 2" xfId="50293"/>
    <cellStyle name="Comma 13 4 2 2 2 5" xfId="50294"/>
    <cellStyle name="Comma 13 4 2 2 2 6" xfId="50295"/>
    <cellStyle name="Comma 13 4 2 2 3" xfId="50296"/>
    <cellStyle name="Comma 13 4 2 2 3 2" xfId="50297"/>
    <cellStyle name="Comma 13 4 2 2 3 2 2" xfId="50298"/>
    <cellStyle name="Comma 13 4 2 2 3 2 3" xfId="50299"/>
    <cellStyle name="Comma 13 4 2 2 3 3" xfId="50300"/>
    <cellStyle name="Comma 13 4 2 2 3 3 2" xfId="50301"/>
    <cellStyle name="Comma 13 4 2 2 3 3 3" xfId="50302"/>
    <cellStyle name="Comma 13 4 2 2 3 4" xfId="50303"/>
    <cellStyle name="Comma 13 4 2 2 3 4 2" xfId="50304"/>
    <cellStyle name="Comma 13 4 2 2 3 5" xfId="50305"/>
    <cellStyle name="Comma 13 4 2 2 3 6" xfId="50306"/>
    <cellStyle name="Comma 13 4 2 2 4" xfId="50307"/>
    <cellStyle name="Comma 13 4 2 2 4 2" xfId="50308"/>
    <cellStyle name="Comma 13 4 2 2 4 2 2" xfId="50309"/>
    <cellStyle name="Comma 13 4 2 2 4 2 3" xfId="50310"/>
    <cellStyle name="Comma 13 4 2 2 4 3" xfId="50311"/>
    <cellStyle name="Comma 13 4 2 2 4 3 2" xfId="50312"/>
    <cellStyle name="Comma 13 4 2 2 4 4" xfId="50313"/>
    <cellStyle name="Comma 13 4 2 2 4 5" xfId="50314"/>
    <cellStyle name="Comma 13 4 2 2 5" xfId="50315"/>
    <cellStyle name="Comma 13 4 2 2 5 2" xfId="50316"/>
    <cellStyle name="Comma 13 4 2 2 5 3" xfId="50317"/>
    <cellStyle name="Comma 13 4 2 2 6" xfId="50318"/>
    <cellStyle name="Comma 13 4 2 2 6 2" xfId="50319"/>
    <cellStyle name="Comma 13 4 2 2 6 3" xfId="50320"/>
    <cellStyle name="Comma 13 4 2 2 7" xfId="50321"/>
    <cellStyle name="Comma 13 4 2 2 7 2" xfId="50322"/>
    <cellStyle name="Comma 13 4 2 2 8" xfId="50323"/>
    <cellStyle name="Comma 13 4 2 2 9" xfId="50324"/>
    <cellStyle name="Comma 13 4 2 3" xfId="50325"/>
    <cellStyle name="Comma 13 4 2 3 2" xfId="50326"/>
    <cellStyle name="Comma 13 4 2 3 2 2" xfId="50327"/>
    <cellStyle name="Comma 13 4 2 3 2 3" xfId="50328"/>
    <cellStyle name="Comma 13 4 2 3 3" xfId="50329"/>
    <cellStyle name="Comma 13 4 2 3 3 2" xfId="50330"/>
    <cellStyle name="Comma 13 4 2 3 3 3" xfId="50331"/>
    <cellStyle name="Comma 13 4 2 3 4" xfId="50332"/>
    <cellStyle name="Comma 13 4 2 3 4 2" xfId="50333"/>
    <cellStyle name="Comma 13 4 2 3 5" xfId="50334"/>
    <cellStyle name="Comma 13 4 2 3 6" xfId="50335"/>
    <cellStyle name="Comma 13 4 2 4" xfId="50336"/>
    <cellStyle name="Comma 13 4 2 4 2" xfId="50337"/>
    <cellStyle name="Comma 13 4 2 4 2 2" xfId="50338"/>
    <cellStyle name="Comma 13 4 2 4 2 3" xfId="50339"/>
    <cellStyle name="Comma 13 4 2 4 3" xfId="50340"/>
    <cellStyle name="Comma 13 4 2 4 3 2" xfId="50341"/>
    <cellStyle name="Comma 13 4 2 4 3 3" xfId="50342"/>
    <cellStyle name="Comma 13 4 2 4 4" xfId="50343"/>
    <cellStyle name="Comma 13 4 2 4 4 2" xfId="50344"/>
    <cellStyle name="Comma 13 4 2 4 5" xfId="50345"/>
    <cellStyle name="Comma 13 4 2 4 6" xfId="50346"/>
    <cellStyle name="Comma 13 4 2 5" xfId="50347"/>
    <cellStyle name="Comma 13 4 2 5 2" xfId="50348"/>
    <cellStyle name="Comma 13 4 2 5 2 2" xfId="50349"/>
    <cellStyle name="Comma 13 4 2 5 2 3" xfId="50350"/>
    <cellStyle name="Comma 13 4 2 5 3" xfId="50351"/>
    <cellStyle name="Comma 13 4 2 5 3 2" xfId="50352"/>
    <cellStyle name="Comma 13 4 2 5 4" xfId="50353"/>
    <cellStyle name="Comma 13 4 2 5 5" xfId="50354"/>
    <cellStyle name="Comma 13 4 2 6" xfId="50355"/>
    <cellStyle name="Comma 13 4 2 6 2" xfId="50356"/>
    <cellStyle name="Comma 13 4 2 6 3" xfId="50357"/>
    <cellStyle name="Comma 13 4 2 7" xfId="50358"/>
    <cellStyle name="Comma 13 4 2 7 2" xfId="50359"/>
    <cellStyle name="Comma 13 4 2 7 3" xfId="50360"/>
    <cellStyle name="Comma 13 4 2 8" xfId="50361"/>
    <cellStyle name="Comma 13 4 2 8 2" xfId="50362"/>
    <cellStyle name="Comma 13 4 2 9" xfId="50363"/>
    <cellStyle name="Comma 13 4 3" xfId="6819"/>
    <cellStyle name="Comma 13 4 3 2" xfId="50364"/>
    <cellStyle name="Comma 13 4 3 2 2" xfId="50365"/>
    <cellStyle name="Comma 13 4 3 2 2 2" xfId="50366"/>
    <cellStyle name="Comma 13 4 3 2 2 3" xfId="50367"/>
    <cellStyle name="Comma 13 4 3 2 3" xfId="50368"/>
    <cellStyle name="Comma 13 4 3 2 3 2" xfId="50369"/>
    <cellStyle name="Comma 13 4 3 2 3 3" xfId="50370"/>
    <cellStyle name="Comma 13 4 3 2 4" xfId="50371"/>
    <cellStyle name="Comma 13 4 3 2 4 2" xfId="50372"/>
    <cellStyle name="Comma 13 4 3 2 5" xfId="50373"/>
    <cellStyle name="Comma 13 4 3 2 6" xfId="50374"/>
    <cellStyle name="Comma 13 4 3 3" xfId="50375"/>
    <cellStyle name="Comma 13 4 3 3 2" xfId="50376"/>
    <cellStyle name="Comma 13 4 3 3 2 2" xfId="50377"/>
    <cellStyle name="Comma 13 4 3 3 2 3" xfId="50378"/>
    <cellStyle name="Comma 13 4 3 3 3" xfId="50379"/>
    <cellStyle name="Comma 13 4 3 3 3 2" xfId="50380"/>
    <cellStyle name="Comma 13 4 3 3 3 3" xfId="50381"/>
    <cellStyle name="Comma 13 4 3 3 4" xfId="50382"/>
    <cellStyle name="Comma 13 4 3 3 4 2" xfId="50383"/>
    <cellStyle name="Comma 13 4 3 3 5" xfId="50384"/>
    <cellStyle name="Comma 13 4 3 3 6" xfId="50385"/>
    <cellStyle name="Comma 13 4 3 4" xfId="50386"/>
    <cellStyle name="Comma 13 4 3 4 2" xfId="50387"/>
    <cellStyle name="Comma 13 4 3 4 2 2" xfId="50388"/>
    <cellStyle name="Comma 13 4 3 4 2 3" xfId="50389"/>
    <cellStyle name="Comma 13 4 3 4 3" xfId="50390"/>
    <cellStyle name="Comma 13 4 3 4 3 2" xfId="50391"/>
    <cellStyle name="Comma 13 4 3 4 4" xfId="50392"/>
    <cellStyle name="Comma 13 4 3 4 5" xfId="50393"/>
    <cellStyle name="Comma 13 4 3 5" xfId="50394"/>
    <cellStyle name="Comma 13 4 3 5 2" xfId="50395"/>
    <cellStyle name="Comma 13 4 3 5 3" xfId="50396"/>
    <cellStyle name="Comma 13 4 3 6" xfId="50397"/>
    <cellStyle name="Comma 13 4 3 6 2" xfId="50398"/>
    <cellStyle name="Comma 13 4 3 6 3" xfId="50399"/>
    <cellStyle name="Comma 13 4 3 7" xfId="50400"/>
    <cellStyle name="Comma 13 4 3 7 2" xfId="50401"/>
    <cellStyle name="Comma 13 4 3 8" xfId="50402"/>
    <cellStyle name="Comma 13 4 3 9" xfId="50403"/>
    <cellStyle name="Comma 13 4 4" xfId="50404"/>
    <cellStyle name="Comma 13 4 4 2" xfId="50405"/>
    <cellStyle name="Comma 13 4 4 2 2" xfId="50406"/>
    <cellStyle name="Comma 13 4 4 2 2 2" xfId="50407"/>
    <cellStyle name="Comma 13 4 4 2 2 3" xfId="50408"/>
    <cellStyle name="Comma 13 4 4 2 3" xfId="50409"/>
    <cellStyle name="Comma 13 4 4 2 3 2" xfId="50410"/>
    <cellStyle name="Comma 13 4 4 2 3 3" xfId="50411"/>
    <cellStyle name="Comma 13 4 4 2 4" xfId="50412"/>
    <cellStyle name="Comma 13 4 4 2 4 2" xfId="50413"/>
    <cellStyle name="Comma 13 4 4 2 5" xfId="50414"/>
    <cellStyle name="Comma 13 4 4 2 6" xfId="50415"/>
    <cellStyle name="Comma 13 4 4 3" xfId="50416"/>
    <cellStyle name="Comma 13 4 4 3 2" xfId="50417"/>
    <cellStyle name="Comma 13 4 4 3 2 2" xfId="50418"/>
    <cellStyle name="Comma 13 4 4 3 2 3" xfId="50419"/>
    <cellStyle name="Comma 13 4 4 3 3" xfId="50420"/>
    <cellStyle name="Comma 13 4 4 3 3 2" xfId="50421"/>
    <cellStyle name="Comma 13 4 4 3 3 3" xfId="50422"/>
    <cellStyle name="Comma 13 4 4 3 4" xfId="50423"/>
    <cellStyle name="Comma 13 4 4 3 4 2" xfId="50424"/>
    <cellStyle name="Comma 13 4 4 3 5" xfId="50425"/>
    <cellStyle name="Comma 13 4 4 3 6" xfId="50426"/>
    <cellStyle name="Comma 13 4 4 4" xfId="50427"/>
    <cellStyle name="Comma 13 4 4 4 2" xfId="50428"/>
    <cellStyle name="Comma 13 4 4 4 2 2" xfId="50429"/>
    <cellStyle name="Comma 13 4 4 4 2 3" xfId="50430"/>
    <cellStyle name="Comma 13 4 4 4 3" xfId="50431"/>
    <cellStyle name="Comma 13 4 4 4 3 2" xfId="50432"/>
    <cellStyle name="Comma 13 4 4 4 4" xfId="50433"/>
    <cellStyle name="Comma 13 4 4 4 5" xfId="50434"/>
    <cellStyle name="Comma 13 4 4 5" xfId="50435"/>
    <cellStyle name="Comma 13 4 4 5 2" xfId="50436"/>
    <cellStyle name="Comma 13 4 4 5 3" xfId="50437"/>
    <cellStyle name="Comma 13 4 4 6" xfId="50438"/>
    <cellStyle name="Comma 13 4 4 6 2" xfId="50439"/>
    <cellStyle name="Comma 13 4 4 6 3" xfId="50440"/>
    <cellStyle name="Comma 13 4 4 7" xfId="50441"/>
    <cellStyle name="Comma 13 4 4 7 2" xfId="50442"/>
    <cellStyle name="Comma 13 4 4 8" xfId="50443"/>
    <cellStyle name="Comma 13 4 4 9" xfId="50444"/>
    <cellStyle name="Comma 13 4 5" xfId="50445"/>
    <cellStyle name="Comma 13 4 5 2" xfId="50446"/>
    <cellStyle name="Comma 13 4 5 2 2" xfId="50447"/>
    <cellStyle name="Comma 13 4 5 2 3" xfId="50448"/>
    <cellStyle name="Comma 13 4 5 3" xfId="50449"/>
    <cellStyle name="Comma 13 4 5 3 2" xfId="50450"/>
    <cellStyle name="Comma 13 4 5 3 3" xfId="50451"/>
    <cellStyle name="Comma 13 4 5 4" xfId="50452"/>
    <cellStyle name="Comma 13 4 5 4 2" xfId="50453"/>
    <cellStyle name="Comma 13 4 5 5" xfId="50454"/>
    <cellStyle name="Comma 13 4 5 6" xfId="50455"/>
    <cellStyle name="Comma 13 4 6" xfId="50456"/>
    <cellStyle name="Comma 13 4 6 2" xfId="50457"/>
    <cellStyle name="Comma 13 4 6 2 2" xfId="50458"/>
    <cellStyle name="Comma 13 4 6 2 3" xfId="50459"/>
    <cellStyle name="Comma 13 4 6 3" xfId="50460"/>
    <cellStyle name="Comma 13 4 6 3 2" xfId="50461"/>
    <cellStyle name="Comma 13 4 6 3 3" xfId="50462"/>
    <cellStyle name="Comma 13 4 6 4" xfId="50463"/>
    <cellStyle name="Comma 13 4 6 4 2" xfId="50464"/>
    <cellStyle name="Comma 13 4 6 5" xfId="50465"/>
    <cellStyle name="Comma 13 4 6 6" xfId="50466"/>
    <cellStyle name="Comma 13 4 7" xfId="50467"/>
    <cellStyle name="Comma 13 4 7 2" xfId="50468"/>
    <cellStyle name="Comma 13 4 7 2 2" xfId="50469"/>
    <cellStyle name="Comma 13 4 7 2 3" xfId="50470"/>
    <cellStyle name="Comma 13 4 7 3" xfId="50471"/>
    <cellStyle name="Comma 13 4 7 3 2" xfId="50472"/>
    <cellStyle name="Comma 13 4 7 4" xfId="50473"/>
    <cellStyle name="Comma 13 4 7 5" xfId="50474"/>
    <cellStyle name="Comma 13 4 8" xfId="50475"/>
    <cellStyle name="Comma 13 4 8 2" xfId="50476"/>
    <cellStyle name="Comma 13 4 8 3" xfId="50477"/>
    <cellStyle name="Comma 13 4 9" xfId="50478"/>
    <cellStyle name="Comma 13 4 9 2" xfId="50479"/>
    <cellStyle name="Comma 13 4 9 3" xfId="50480"/>
    <cellStyle name="Comma 13 5" xfId="6820"/>
    <cellStyle name="Comma 13 5 10" xfId="50481"/>
    <cellStyle name="Comma 13 5 2" xfId="6821"/>
    <cellStyle name="Comma 13 5 2 2" xfId="50482"/>
    <cellStyle name="Comma 13 5 2 2 2" xfId="50483"/>
    <cellStyle name="Comma 13 5 2 2 2 2" xfId="50484"/>
    <cellStyle name="Comma 13 5 2 2 2 3" xfId="50485"/>
    <cellStyle name="Comma 13 5 2 2 3" xfId="50486"/>
    <cellStyle name="Comma 13 5 2 2 3 2" xfId="50487"/>
    <cellStyle name="Comma 13 5 2 2 3 3" xfId="50488"/>
    <cellStyle name="Comma 13 5 2 2 4" xfId="50489"/>
    <cellStyle name="Comma 13 5 2 2 4 2" xfId="50490"/>
    <cellStyle name="Comma 13 5 2 2 5" xfId="50491"/>
    <cellStyle name="Comma 13 5 2 2 6" xfId="50492"/>
    <cellStyle name="Comma 13 5 2 3" xfId="50493"/>
    <cellStyle name="Comma 13 5 2 3 2" xfId="50494"/>
    <cellStyle name="Comma 13 5 2 3 2 2" xfId="50495"/>
    <cellStyle name="Comma 13 5 2 3 2 3" xfId="50496"/>
    <cellStyle name="Comma 13 5 2 3 3" xfId="50497"/>
    <cellStyle name="Comma 13 5 2 3 3 2" xfId="50498"/>
    <cellStyle name="Comma 13 5 2 3 3 3" xfId="50499"/>
    <cellStyle name="Comma 13 5 2 3 4" xfId="50500"/>
    <cellStyle name="Comma 13 5 2 3 4 2" xfId="50501"/>
    <cellStyle name="Comma 13 5 2 3 5" xfId="50502"/>
    <cellStyle name="Comma 13 5 2 3 6" xfId="50503"/>
    <cellStyle name="Comma 13 5 2 4" xfId="50504"/>
    <cellStyle name="Comma 13 5 2 4 2" xfId="50505"/>
    <cellStyle name="Comma 13 5 2 4 2 2" xfId="50506"/>
    <cellStyle name="Comma 13 5 2 4 2 3" xfId="50507"/>
    <cellStyle name="Comma 13 5 2 4 3" xfId="50508"/>
    <cellStyle name="Comma 13 5 2 4 3 2" xfId="50509"/>
    <cellStyle name="Comma 13 5 2 4 4" xfId="50510"/>
    <cellStyle name="Comma 13 5 2 4 5" xfId="50511"/>
    <cellStyle name="Comma 13 5 2 5" xfId="50512"/>
    <cellStyle name="Comma 13 5 2 5 2" xfId="50513"/>
    <cellStyle name="Comma 13 5 2 5 3" xfId="50514"/>
    <cellStyle name="Comma 13 5 2 6" xfId="50515"/>
    <cellStyle name="Comma 13 5 2 6 2" xfId="50516"/>
    <cellStyle name="Comma 13 5 2 6 3" xfId="50517"/>
    <cellStyle name="Comma 13 5 2 7" xfId="50518"/>
    <cellStyle name="Comma 13 5 2 7 2" xfId="50519"/>
    <cellStyle name="Comma 13 5 2 8" xfId="50520"/>
    <cellStyle name="Comma 13 5 2 9" xfId="50521"/>
    <cellStyle name="Comma 13 5 3" xfId="50522"/>
    <cellStyle name="Comma 13 5 3 2" xfId="50523"/>
    <cellStyle name="Comma 13 5 3 2 2" xfId="50524"/>
    <cellStyle name="Comma 13 5 3 2 3" xfId="50525"/>
    <cellStyle name="Comma 13 5 3 3" xfId="50526"/>
    <cellStyle name="Comma 13 5 3 3 2" xfId="50527"/>
    <cellStyle name="Comma 13 5 3 3 3" xfId="50528"/>
    <cellStyle name="Comma 13 5 3 4" xfId="50529"/>
    <cellStyle name="Comma 13 5 3 4 2" xfId="50530"/>
    <cellStyle name="Comma 13 5 3 5" xfId="50531"/>
    <cellStyle name="Comma 13 5 3 6" xfId="50532"/>
    <cellStyle name="Comma 13 5 4" xfId="50533"/>
    <cellStyle name="Comma 13 5 4 2" xfId="50534"/>
    <cellStyle name="Comma 13 5 4 2 2" xfId="50535"/>
    <cellStyle name="Comma 13 5 4 2 3" xfId="50536"/>
    <cellStyle name="Comma 13 5 4 3" xfId="50537"/>
    <cellStyle name="Comma 13 5 4 3 2" xfId="50538"/>
    <cellStyle name="Comma 13 5 4 3 3" xfId="50539"/>
    <cellStyle name="Comma 13 5 4 4" xfId="50540"/>
    <cellStyle name="Comma 13 5 4 4 2" xfId="50541"/>
    <cellStyle name="Comma 13 5 4 5" xfId="50542"/>
    <cellStyle name="Comma 13 5 4 6" xfId="50543"/>
    <cellStyle name="Comma 13 5 5" xfId="50544"/>
    <cellStyle name="Comma 13 5 5 2" xfId="50545"/>
    <cellStyle name="Comma 13 5 5 2 2" xfId="50546"/>
    <cellStyle name="Comma 13 5 5 2 3" xfId="50547"/>
    <cellStyle name="Comma 13 5 5 3" xfId="50548"/>
    <cellStyle name="Comma 13 5 5 3 2" xfId="50549"/>
    <cellStyle name="Comma 13 5 5 4" xfId="50550"/>
    <cellStyle name="Comma 13 5 5 5" xfId="50551"/>
    <cellStyle name="Comma 13 5 6" xfId="50552"/>
    <cellStyle name="Comma 13 5 6 2" xfId="50553"/>
    <cellStyle name="Comma 13 5 6 3" xfId="50554"/>
    <cellStyle name="Comma 13 5 7" xfId="50555"/>
    <cellStyle name="Comma 13 5 7 2" xfId="50556"/>
    <cellStyle name="Comma 13 5 7 3" xfId="50557"/>
    <cellStyle name="Comma 13 5 8" xfId="50558"/>
    <cellStyle name="Comma 13 5 8 2" xfId="50559"/>
    <cellStyle name="Comma 13 5 9" xfId="50560"/>
    <cellStyle name="Comma 13 6" xfId="6822"/>
    <cellStyle name="Comma 13 6 2" xfId="6823"/>
    <cellStyle name="Comma 13 6 2 2" xfId="50561"/>
    <cellStyle name="Comma 13 6 2 2 2" xfId="50562"/>
    <cellStyle name="Comma 13 6 2 2 3" xfId="50563"/>
    <cellStyle name="Comma 13 6 2 3" xfId="50564"/>
    <cellStyle name="Comma 13 6 2 3 2" xfId="50565"/>
    <cellStyle name="Comma 13 6 2 3 3" xfId="50566"/>
    <cellStyle name="Comma 13 6 2 4" xfId="50567"/>
    <cellStyle name="Comma 13 6 2 4 2" xfId="50568"/>
    <cellStyle name="Comma 13 6 2 5" xfId="50569"/>
    <cellStyle name="Comma 13 6 2 6" xfId="50570"/>
    <cellStyle name="Comma 13 6 3" xfId="50571"/>
    <cellStyle name="Comma 13 6 3 2" xfId="50572"/>
    <cellStyle name="Comma 13 6 3 2 2" xfId="50573"/>
    <cellStyle name="Comma 13 6 3 2 3" xfId="50574"/>
    <cellStyle name="Comma 13 6 3 3" xfId="50575"/>
    <cellStyle name="Comma 13 6 3 3 2" xfId="50576"/>
    <cellStyle name="Comma 13 6 3 3 3" xfId="50577"/>
    <cellStyle name="Comma 13 6 3 4" xfId="50578"/>
    <cellStyle name="Comma 13 6 3 4 2" xfId="50579"/>
    <cellStyle name="Comma 13 6 3 5" xfId="50580"/>
    <cellStyle name="Comma 13 6 3 6" xfId="50581"/>
    <cellStyle name="Comma 13 6 4" xfId="50582"/>
    <cellStyle name="Comma 13 6 4 2" xfId="50583"/>
    <cellStyle name="Comma 13 6 4 2 2" xfId="50584"/>
    <cellStyle name="Comma 13 6 4 2 3" xfId="50585"/>
    <cellStyle name="Comma 13 6 4 3" xfId="50586"/>
    <cellStyle name="Comma 13 6 4 3 2" xfId="50587"/>
    <cellStyle name="Comma 13 6 4 4" xfId="50588"/>
    <cellStyle name="Comma 13 6 4 5" xfId="50589"/>
    <cellStyle name="Comma 13 6 5" xfId="50590"/>
    <cellStyle name="Comma 13 6 5 2" xfId="50591"/>
    <cellStyle name="Comma 13 6 5 3" xfId="50592"/>
    <cellStyle name="Comma 13 6 6" xfId="50593"/>
    <cellStyle name="Comma 13 6 6 2" xfId="50594"/>
    <cellStyle name="Comma 13 6 6 3" xfId="50595"/>
    <cellStyle name="Comma 13 6 7" xfId="50596"/>
    <cellStyle name="Comma 13 6 7 2" xfId="50597"/>
    <cellStyle name="Comma 13 6 8" xfId="50598"/>
    <cellStyle name="Comma 13 6 9" xfId="50599"/>
    <cellStyle name="Comma 13 7" xfId="6824"/>
    <cellStyle name="Comma 13 7 2" xfId="6825"/>
    <cellStyle name="Comma 13 7 2 2" xfId="6826"/>
    <cellStyle name="Comma 13 7 2 2 2" xfId="50600"/>
    <cellStyle name="Comma 13 7 2 2 3" xfId="50601"/>
    <cellStyle name="Comma 13 7 2 3" xfId="50602"/>
    <cellStyle name="Comma 13 7 2 3 2" xfId="50603"/>
    <cellStyle name="Comma 13 7 2 3 3" xfId="50604"/>
    <cellStyle name="Comma 13 7 2 4" xfId="50605"/>
    <cellStyle name="Comma 13 7 2 4 2" xfId="50606"/>
    <cellStyle name="Comma 13 7 2 5" xfId="50607"/>
    <cellStyle name="Comma 13 7 2 6" xfId="50608"/>
    <cellStyle name="Comma 13 7 3" xfId="6827"/>
    <cellStyle name="Comma 13 7 3 2" xfId="50609"/>
    <cellStyle name="Comma 13 7 3 2 2" xfId="50610"/>
    <cellStyle name="Comma 13 7 3 2 3" xfId="50611"/>
    <cellStyle name="Comma 13 7 3 3" xfId="50612"/>
    <cellStyle name="Comma 13 7 3 3 2" xfId="50613"/>
    <cellStyle name="Comma 13 7 3 3 3" xfId="50614"/>
    <cellStyle name="Comma 13 7 3 4" xfId="50615"/>
    <cellStyle name="Comma 13 7 3 4 2" xfId="50616"/>
    <cellStyle name="Comma 13 7 3 5" xfId="50617"/>
    <cellStyle name="Comma 13 7 3 6" xfId="50618"/>
    <cellStyle name="Comma 13 7 4" xfId="50619"/>
    <cellStyle name="Comma 13 7 4 2" xfId="50620"/>
    <cellStyle name="Comma 13 7 4 2 2" xfId="50621"/>
    <cellStyle name="Comma 13 7 4 2 3" xfId="50622"/>
    <cellStyle name="Comma 13 7 4 3" xfId="50623"/>
    <cellStyle name="Comma 13 7 4 3 2" xfId="50624"/>
    <cellStyle name="Comma 13 7 4 4" xfId="50625"/>
    <cellStyle name="Comma 13 7 4 5" xfId="50626"/>
    <cellStyle name="Comma 13 7 5" xfId="50627"/>
    <cellStyle name="Comma 13 7 5 2" xfId="50628"/>
    <cellStyle name="Comma 13 7 5 3" xfId="50629"/>
    <cellStyle name="Comma 13 7 6" xfId="50630"/>
    <cellStyle name="Comma 13 7 6 2" xfId="50631"/>
    <cellStyle name="Comma 13 7 6 3" xfId="50632"/>
    <cellStyle name="Comma 13 7 7" xfId="50633"/>
    <cellStyle name="Comma 13 7 7 2" xfId="50634"/>
    <cellStyle name="Comma 13 7 8" xfId="50635"/>
    <cellStyle name="Comma 13 7 9" xfId="50636"/>
    <cellStyle name="Comma 13 8" xfId="6828"/>
    <cellStyle name="Comma 13 8 2" xfId="6829"/>
    <cellStyle name="Comma 13 8 2 2" xfId="50637"/>
    <cellStyle name="Comma 13 8 2 3" xfId="50638"/>
    <cellStyle name="Comma 13 8 3" xfId="50639"/>
    <cellStyle name="Comma 13 8 3 2" xfId="50640"/>
    <cellStyle name="Comma 13 8 3 3" xfId="50641"/>
    <cellStyle name="Comma 13 8 4" xfId="50642"/>
    <cellStyle name="Comma 13 8 4 2" xfId="50643"/>
    <cellStyle name="Comma 13 8 5" xfId="50644"/>
    <cellStyle name="Comma 13 8 6" xfId="50645"/>
    <cellStyle name="Comma 13 9" xfId="6830"/>
    <cellStyle name="Comma 13 9 2" xfId="50646"/>
    <cellStyle name="Comma 13 9 2 2" xfId="50647"/>
    <cellStyle name="Comma 13 9 2 3" xfId="50648"/>
    <cellStyle name="Comma 13 9 3" xfId="50649"/>
    <cellStyle name="Comma 13 9 3 2" xfId="50650"/>
    <cellStyle name="Comma 13 9 3 3" xfId="50651"/>
    <cellStyle name="Comma 13 9 4" xfId="50652"/>
    <cellStyle name="Comma 13 9 4 2" xfId="50653"/>
    <cellStyle name="Comma 13 9 5" xfId="50654"/>
    <cellStyle name="Comma 13 9 6" xfId="50655"/>
    <cellStyle name="Comma 13_SCH J-3" xfId="6831"/>
    <cellStyle name="Comma 14" xfId="6832"/>
    <cellStyle name="Comma 14 10" xfId="50656"/>
    <cellStyle name="Comma 14 10 2" xfId="50657"/>
    <cellStyle name="Comma 14 10 2 2" xfId="50658"/>
    <cellStyle name="Comma 14 10 2 3" xfId="50659"/>
    <cellStyle name="Comma 14 10 3" xfId="50660"/>
    <cellStyle name="Comma 14 10 3 2" xfId="50661"/>
    <cellStyle name="Comma 14 10 4" xfId="50662"/>
    <cellStyle name="Comma 14 10 5" xfId="50663"/>
    <cellStyle name="Comma 14 11" xfId="50664"/>
    <cellStyle name="Comma 14 11 2" xfId="50665"/>
    <cellStyle name="Comma 14 11 3" xfId="50666"/>
    <cellStyle name="Comma 14 12" xfId="50667"/>
    <cellStyle name="Comma 14 12 2" xfId="50668"/>
    <cellStyle name="Comma 14 12 3" xfId="50669"/>
    <cellStyle name="Comma 14 13" xfId="50670"/>
    <cellStyle name="Comma 14 13 2" xfId="50671"/>
    <cellStyle name="Comma 14 14" xfId="50672"/>
    <cellStyle name="Comma 14 15" xfId="50673"/>
    <cellStyle name="Comma 14 16" xfId="50674"/>
    <cellStyle name="Comma 14 2" xfId="6833"/>
    <cellStyle name="Comma 14 2 10" xfId="50675"/>
    <cellStyle name="Comma 14 2 10 2" xfId="50676"/>
    <cellStyle name="Comma 14 2 10 3" xfId="50677"/>
    <cellStyle name="Comma 14 2 11" xfId="50678"/>
    <cellStyle name="Comma 14 2 11 2" xfId="50679"/>
    <cellStyle name="Comma 14 2 11 3" xfId="50680"/>
    <cellStyle name="Comma 14 2 12" xfId="50681"/>
    <cellStyle name="Comma 14 2 12 2" xfId="50682"/>
    <cellStyle name="Comma 14 2 13" xfId="50683"/>
    <cellStyle name="Comma 14 2 14" xfId="50684"/>
    <cellStyle name="Comma 14 2 15" xfId="50685"/>
    <cellStyle name="Comma 14 2 2" xfId="6834"/>
    <cellStyle name="Comma 14 2 2 10" xfId="50686"/>
    <cellStyle name="Comma 14 2 2 10 2" xfId="50687"/>
    <cellStyle name="Comma 14 2 2 10 3" xfId="50688"/>
    <cellStyle name="Comma 14 2 2 11" xfId="50689"/>
    <cellStyle name="Comma 14 2 2 11 2" xfId="50690"/>
    <cellStyle name="Comma 14 2 2 12" xfId="50691"/>
    <cellStyle name="Comma 14 2 2 13" xfId="50692"/>
    <cellStyle name="Comma 14 2 2 2" xfId="6835"/>
    <cellStyle name="Comma 14 2 2 2 10" xfId="50693"/>
    <cellStyle name="Comma 14 2 2 2 10 2" xfId="50694"/>
    <cellStyle name="Comma 14 2 2 2 11" xfId="50695"/>
    <cellStyle name="Comma 14 2 2 2 12" xfId="50696"/>
    <cellStyle name="Comma 14 2 2 2 2" xfId="50697"/>
    <cellStyle name="Comma 14 2 2 2 2 10" xfId="50698"/>
    <cellStyle name="Comma 14 2 2 2 2 2" xfId="50699"/>
    <cellStyle name="Comma 14 2 2 2 2 2 2" xfId="50700"/>
    <cellStyle name="Comma 14 2 2 2 2 2 2 2" xfId="50701"/>
    <cellStyle name="Comma 14 2 2 2 2 2 2 2 2" xfId="50702"/>
    <cellStyle name="Comma 14 2 2 2 2 2 2 2 3" xfId="50703"/>
    <cellStyle name="Comma 14 2 2 2 2 2 2 3" xfId="50704"/>
    <cellStyle name="Comma 14 2 2 2 2 2 2 3 2" xfId="50705"/>
    <cellStyle name="Comma 14 2 2 2 2 2 2 3 3" xfId="50706"/>
    <cellStyle name="Comma 14 2 2 2 2 2 2 4" xfId="50707"/>
    <cellStyle name="Comma 14 2 2 2 2 2 2 4 2" xfId="50708"/>
    <cellStyle name="Comma 14 2 2 2 2 2 2 5" xfId="50709"/>
    <cellStyle name="Comma 14 2 2 2 2 2 2 6" xfId="50710"/>
    <cellStyle name="Comma 14 2 2 2 2 2 3" xfId="50711"/>
    <cellStyle name="Comma 14 2 2 2 2 2 3 2" xfId="50712"/>
    <cellStyle name="Comma 14 2 2 2 2 2 3 2 2" xfId="50713"/>
    <cellStyle name="Comma 14 2 2 2 2 2 3 2 3" xfId="50714"/>
    <cellStyle name="Comma 14 2 2 2 2 2 3 3" xfId="50715"/>
    <cellStyle name="Comma 14 2 2 2 2 2 3 3 2" xfId="50716"/>
    <cellStyle name="Comma 14 2 2 2 2 2 3 3 3" xfId="50717"/>
    <cellStyle name="Comma 14 2 2 2 2 2 3 4" xfId="50718"/>
    <cellStyle name="Comma 14 2 2 2 2 2 3 4 2" xfId="50719"/>
    <cellStyle name="Comma 14 2 2 2 2 2 3 5" xfId="50720"/>
    <cellStyle name="Comma 14 2 2 2 2 2 3 6" xfId="50721"/>
    <cellStyle name="Comma 14 2 2 2 2 2 4" xfId="50722"/>
    <cellStyle name="Comma 14 2 2 2 2 2 4 2" xfId="50723"/>
    <cellStyle name="Comma 14 2 2 2 2 2 4 2 2" xfId="50724"/>
    <cellStyle name="Comma 14 2 2 2 2 2 4 2 3" xfId="50725"/>
    <cellStyle name="Comma 14 2 2 2 2 2 4 3" xfId="50726"/>
    <cellStyle name="Comma 14 2 2 2 2 2 4 3 2" xfId="50727"/>
    <cellStyle name="Comma 14 2 2 2 2 2 4 4" xfId="50728"/>
    <cellStyle name="Comma 14 2 2 2 2 2 4 5" xfId="50729"/>
    <cellStyle name="Comma 14 2 2 2 2 2 5" xfId="50730"/>
    <cellStyle name="Comma 14 2 2 2 2 2 5 2" xfId="50731"/>
    <cellStyle name="Comma 14 2 2 2 2 2 5 3" xfId="50732"/>
    <cellStyle name="Comma 14 2 2 2 2 2 6" xfId="50733"/>
    <cellStyle name="Comma 14 2 2 2 2 2 6 2" xfId="50734"/>
    <cellStyle name="Comma 14 2 2 2 2 2 6 3" xfId="50735"/>
    <cellStyle name="Comma 14 2 2 2 2 2 7" xfId="50736"/>
    <cellStyle name="Comma 14 2 2 2 2 2 7 2" xfId="50737"/>
    <cellStyle name="Comma 14 2 2 2 2 2 8" xfId="50738"/>
    <cellStyle name="Comma 14 2 2 2 2 2 9" xfId="50739"/>
    <cellStyle name="Comma 14 2 2 2 2 3" xfId="50740"/>
    <cellStyle name="Comma 14 2 2 2 2 3 2" xfId="50741"/>
    <cellStyle name="Comma 14 2 2 2 2 3 2 2" xfId="50742"/>
    <cellStyle name="Comma 14 2 2 2 2 3 2 3" xfId="50743"/>
    <cellStyle name="Comma 14 2 2 2 2 3 3" xfId="50744"/>
    <cellStyle name="Comma 14 2 2 2 2 3 3 2" xfId="50745"/>
    <cellStyle name="Comma 14 2 2 2 2 3 3 3" xfId="50746"/>
    <cellStyle name="Comma 14 2 2 2 2 3 4" xfId="50747"/>
    <cellStyle name="Comma 14 2 2 2 2 3 4 2" xfId="50748"/>
    <cellStyle name="Comma 14 2 2 2 2 3 5" xfId="50749"/>
    <cellStyle name="Comma 14 2 2 2 2 3 6" xfId="50750"/>
    <cellStyle name="Comma 14 2 2 2 2 4" xfId="50751"/>
    <cellStyle name="Comma 14 2 2 2 2 4 2" xfId="50752"/>
    <cellStyle name="Comma 14 2 2 2 2 4 2 2" xfId="50753"/>
    <cellStyle name="Comma 14 2 2 2 2 4 2 3" xfId="50754"/>
    <cellStyle name="Comma 14 2 2 2 2 4 3" xfId="50755"/>
    <cellStyle name="Comma 14 2 2 2 2 4 3 2" xfId="50756"/>
    <cellStyle name="Comma 14 2 2 2 2 4 3 3" xfId="50757"/>
    <cellStyle name="Comma 14 2 2 2 2 4 4" xfId="50758"/>
    <cellStyle name="Comma 14 2 2 2 2 4 4 2" xfId="50759"/>
    <cellStyle name="Comma 14 2 2 2 2 4 5" xfId="50760"/>
    <cellStyle name="Comma 14 2 2 2 2 4 6" xfId="50761"/>
    <cellStyle name="Comma 14 2 2 2 2 5" xfId="50762"/>
    <cellStyle name="Comma 14 2 2 2 2 5 2" xfId="50763"/>
    <cellStyle name="Comma 14 2 2 2 2 5 2 2" xfId="50764"/>
    <cellStyle name="Comma 14 2 2 2 2 5 2 3" xfId="50765"/>
    <cellStyle name="Comma 14 2 2 2 2 5 3" xfId="50766"/>
    <cellStyle name="Comma 14 2 2 2 2 5 3 2" xfId="50767"/>
    <cellStyle name="Comma 14 2 2 2 2 5 4" xfId="50768"/>
    <cellStyle name="Comma 14 2 2 2 2 5 5" xfId="50769"/>
    <cellStyle name="Comma 14 2 2 2 2 6" xfId="50770"/>
    <cellStyle name="Comma 14 2 2 2 2 6 2" xfId="50771"/>
    <cellStyle name="Comma 14 2 2 2 2 6 3" xfId="50772"/>
    <cellStyle name="Comma 14 2 2 2 2 7" xfId="50773"/>
    <cellStyle name="Comma 14 2 2 2 2 7 2" xfId="50774"/>
    <cellStyle name="Comma 14 2 2 2 2 7 3" xfId="50775"/>
    <cellStyle name="Comma 14 2 2 2 2 8" xfId="50776"/>
    <cellStyle name="Comma 14 2 2 2 2 8 2" xfId="50777"/>
    <cellStyle name="Comma 14 2 2 2 2 9" xfId="50778"/>
    <cellStyle name="Comma 14 2 2 2 3" xfId="50779"/>
    <cellStyle name="Comma 14 2 2 2 3 2" xfId="50780"/>
    <cellStyle name="Comma 14 2 2 2 3 2 2" xfId="50781"/>
    <cellStyle name="Comma 14 2 2 2 3 2 2 2" xfId="50782"/>
    <cellStyle name="Comma 14 2 2 2 3 2 2 3" xfId="50783"/>
    <cellStyle name="Comma 14 2 2 2 3 2 3" xfId="50784"/>
    <cellStyle name="Comma 14 2 2 2 3 2 3 2" xfId="50785"/>
    <cellStyle name="Comma 14 2 2 2 3 2 3 3" xfId="50786"/>
    <cellStyle name="Comma 14 2 2 2 3 2 4" xfId="50787"/>
    <cellStyle name="Comma 14 2 2 2 3 2 4 2" xfId="50788"/>
    <cellStyle name="Comma 14 2 2 2 3 2 5" xfId="50789"/>
    <cellStyle name="Comma 14 2 2 2 3 2 6" xfId="50790"/>
    <cellStyle name="Comma 14 2 2 2 3 3" xfId="50791"/>
    <cellStyle name="Comma 14 2 2 2 3 3 2" xfId="50792"/>
    <cellStyle name="Comma 14 2 2 2 3 3 2 2" xfId="50793"/>
    <cellStyle name="Comma 14 2 2 2 3 3 2 3" xfId="50794"/>
    <cellStyle name="Comma 14 2 2 2 3 3 3" xfId="50795"/>
    <cellStyle name="Comma 14 2 2 2 3 3 3 2" xfId="50796"/>
    <cellStyle name="Comma 14 2 2 2 3 3 3 3" xfId="50797"/>
    <cellStyle name="Comma 14 2 2 2 3 3 4" xfId="50798"/>
    <cellStyle name="Comma 14 2 2 2 3 3 4 2" xfId="50799"/>
    <cellStyle name="Comma 14 2 2 2 3 3 5" xfId="50800"/>
    <cellStyle name="Comma 14 2 2 2 3 3 6" xfId="50801"/>
    <cellStyle name="Comma 14 2 2 2 3 4" xfId="50802"/>
    <cellStyle name="Comma 14 2 2 2 3 4 2" xfId="50803"/>
    <cellStyle name="Comma 14 2 2 2 3 4 2 2" xfId="50804"/>
    <cellStyle name="Comma 14 2 2 2 3 4 2 3" xfId="50805"/>
    <cellStyle name="Comma 14 2 2 2 3 4 3" xfId="50806"/>
    <cellStyle name="Comma 14 2 2 2 3 4 3 2" xfId="50807"/>
    <cellStyle name="Comma 14 2 2 2 3 4 4" xfId="50808"/>
    <cellStyle name="Comma 14 2 2 2 3 4 5" xfId="50809"/>
    <cellStyle name="Comma 14 2 2 2 3 5" xfId="50810"/>
    <cellStyle name="Comma 14 2 2 2 3 5 2" xfId="50811"/>
    <cellStyle name="Comma 14 2 2 2 3 5 3" xfId="50812"/>
    <cellStyle name="Comma 14 2 2 2 3 6" xfId="50813"/>
    <cellStyle name="Comma 14 2 2 2 3 6 2" xfId="50814"/>
    <cellStyle name="Comma 14 2 2 2 3 6 3" xfId="50815"/>
    <cellStyle name="Comma 14 2 2 2 3 7" xfId="50816"/>
    <cellStyle name="Comma 14 2 2 2 3 7 2" xfId="50817"/>
    <cellStyle name="Comma 14 2 2 2 3 8" xfId="50818"/>
    <cellStyle name="Comma 14 2 2 2 3 9" xfId="50819"/>
    <cellStyle name="Comma 14 2 2 2 4" xfId="50820"/>
    <cellStyle name="Comma 14 2 2 2 4 2" xfId="50821"/>
    <cellStyle name="Comma 14 2 2 2 4 2 2" xfId="50822"/>
    <cellStyle name="Comma 14 2 2 2 4 2 2 2" xfId="50823"/>
    <cellStyle name="Comma 14 2 2 2 4 2 2 3" xfId="50824"/>
    <cellStyle name="Comma 14 2 2 2 4 2 3" xfId="50825"/>
    <cellStyle name="Comma 14 2 2 2 4 2 3 2" xfId="50826"/>
    <cellStyle name="Comma 14 2 2 2 4 2 3 3" xfId="50827"/>
    <cellStyle name="Comma 14 2 2 2 4 2 4" xfId="50828"/>
    <cellStyle name="Comma 14 2 2 2 4 2 4 2" xfId="50829"/>
    <cellStyle name="Comma 14 2 2 2 4 2 5" xfId="50830"/>
    <cellStyle name="Comma 14 2 2 2 4 2 6" xfId="50831"/>
    <cellStyle name="Comma 14 2 2 2 4 3" xfId="50832"/>
    <cellStyle name="Comma 14 2 2 2 4 3 2" xfId="50833"/>
    <cellStyle name="Comma 14 2 2 2 4 3 2 2" xfId="50834"/>
    <cellStyle name="Comma 14 2 2 2 4 3 2 3" xfId="50835"/>
    <cellStyle name="Comma 14 2 2 2 4 3 3" xfId="50836"/>
    <cellStyle name="Comma 14 2 2 2 4 3 3 2" xfId="50837"/>
    <cellStyle name="Comma 14 2 2 2 4 3 3 3" xfId="50838"/>
    <cellStyle name="Comma 14 2 2 2 4 3 4" xfId="50839"/>
    <cellStyle name="Comma 14 2 2 2 4 3 4 2" xfId="50840"/>
    <cellStyle name="Comma 14 2 2 2 4 3 5" xfId="50841"/>
    <cellStyle name="Comma 14 2 2 2 4 3 6" xfId="50842"/>
    <cellStyle name="Comma 14 2 2 2 4 4" xfId="50843"/>
    <cellStyle name="Comma 14 2 2 2 4 4 2" xfId="50844"/>
    <cellStyle name="Comma 14 2 2 2 4 4 2 2" xfId="50845"/>
    <cellStyle name="Comma 14 2 2 2 4 4 2 3" xfId="50846"/>
    <cellStyle name="Comma 14 2 2 2 4 4 3" xfId="50847"/>
    <cellStyle name="Comma 14 2 2 2 4 4 3 2" xfId="50848"/>
    <cellStyle name="Comma 14 2 2 2 4 4 4" xfId="50849"/>
    <cellStyle name="Comma 14 2 2 2 4 4 5" xfId="50850"/>
    <cellStyle name="Comma 14 2 2 2 4 5" xfId="50851"/>
    <cellStyle name="Comma 14 2 2 2 4 5 2" xfId="50852"/>
    <cellStyle name="Comma 14 2 2 2 4 5 3" xfId="50853"/>
    <cellStyle name="Comma 14 2 2 2 4 6" xfId="50854"/>
    <cellStyle name="Comma 14 2 2 2 4 6 2" xfId="50855"/>
    <cellStyle name="Comma 14 2 2 2 4 6 3" xfId="50856"/>
    <cellStyle name="Comma 14 2 2 2 4 7" xfId="50857"/>
    <cellStyle name="Comma 14 2 2 2 4 7 2" xfId="50858"/>
    <cellStyle name="Comma 14 2 2 2 4 8" xfId="50859"/>
    <cellStyle name="Comma 14 2 2 2 4 9" xfId="50860"/>
    <cellStyle name="Comma 14 2 2 2 5" xfId="50861"/>
    <cellStyle name="Comma 14 2 2 2 5 2" xfId="50862"/>
    <cellStyle name="Comma 14 2 2 2 5 2 2" xfId="50863"/>
    <cellStyle name="Comma 14 2 2 2 5 2 3" xfId="50864"/>
    <cellStyle name="Comma 14 2 2 2 5 3" xfId="50865"/>
    <cellStyle name="Comma 14 2 2 2 5 3 2" xfId="50866"/>
    <cellStyle name="Comma 14 2 2 2 5 3 3" xfId="50867"/>
    <cellStyle name="Comma 14 2 2 2 5 4" xfId="50868"/>
    <cellStyle name="Comma 14 2 2 2 5 4 2" xfId="50869"/>
    <cellStyle name="Comma 14 2 2 2 5 5" xfId="50870"/>
    <cellStyle name="Comma 14 2 2 2 5 6" xfId="50871"/>
    <cellStyle name="Comma 14 2 2 2 6" xfId="50872"/>
    <cellStyle name="Comma 14 2 2 2 6 2" xfId="50873"/>
    <cellStyle name="Comma 14 2 2 2 6 2 2" xfId="50874"/>
    <cellStyle name="Comma 14 2 2 2 6 2 3" xfId="50875"/>
    <cellStyle name="Comma 14 2 2 2 6 3" xfId="50876"/>
    <cellStyle name="Comma 14 2 2 2 6 3 2" xfId="50877"/>
    <cellStyle name="Comma 14 2 2 2 6 3 3" xfId="50878"/>
    <cellStyle name="Comma 14 2 2 2 6 4" xfId="50879"/>
    <cellStyle name="Comma 14 2 2 2 6 4 2" xfId="50880"/>
    <cellStyle name="Comma 14 2 2 2 6 5" xfId="50881"/>
    <cellStyle name="Comma 14 2 2 2 6 6" xfId="50882"/>
    <cellStyle name="Comma 14 2 2 2 7" xfId="50883"/>
    <cellStyle name="Comma 14 2 2 2 7 2" xfId="50884"/>
    <cellStyle name="Comma 14 2 2 2 7 2 2" xfId="50885"/>
    <cellStyle name="Comma 14 2 2 2 7 2 3" xfId="50886"/>
    <cellStyle name="Comma 14 2 2 2 7 3" xfId="50887"/>
    <cellStyle name="Comma 14 2 2 2 7 3 2" xfId="50888"/>
    <cellStyle name="Comma 14 2 2 2 7 4" xfId="50889"/>
    <cellStyle name="Comma 14 2 2 2 7 5" xfId="50890"/>
    <cellStyle name="Comma 14 2 2 2 8" xfId="50891"/>
    <cellStyle name="Comma 14 2 2 2 8 2" xfId="50892"/>
    <cellStyle name="Comma 14 2 2 2 8 3" xfId="50893"/>
    <cellStyle name="Comma 14 2 2 2 9" xfId="50894"/>
    <cellStyle name="Comma 14 2 2 2 9 2" xfId="50895"/>
    <cellStyle name="Comma 14 2 2 2 9 3" xfId="50896"/>
    <cellStyle name="Comma 14 2 2 3" xfId="50897"/>
    <cellStyle name="Comma 14 2 2 3 10" xfId="50898"/>
    <cellStyle name="Comma 14 2 2 3 2" xfId="50899"/>
    <cellStyle name="Comma 14 2 2 3 2 2" xfId="50900"/>
    <cellStyle name="Comma 14 2 2 3 2 2 2" xfId="50901"/>
    <cellStyle name="Comma 14 2 2 3 2 2 2 2" xfId="50902"/>
    <cellStyle name="Comma 14 2 2 3 2 2 2 3" xfId="50903"/>
    <cellStyle name="Comma 14 2 2 3 2 2 3" xfId="50904"/>
    <cellStyle name="Comma 14 2 2 3 2 2 3 2" xfId="50905"/>
    <cellStyle name="Comma 14 2 2 3 2 2 3 3" xfId="50906"/>
    <cellStyle name="Comma 14 2 2 3 2 2 4" xfId="50907"/>
    <cellStyle name="Comma 14 2 2 3 2 2 4 2" xfId="50908"/>
    <cellStyle name="Comma 14 2 2 3 2 2 5" xfId="50909"/>
    <cellStyle name="Comma 14 2 2 3 2 2 6" xfId="50910"/>
    <cellStyle name="Comma 14 2 2 3 2 3" xfId="50911"/>
    <cellStyle name="Comma 14 2 2 3 2 3 2" xfId="50912"/>
    <cellStyle name="Comma 14 2 2 3 2 3 2 2" xfId="50913"/>
    <cellStyle name="Comma 14 2 2 3 2 3 2 3" xfId="50914"/>
    <cellStyle name="Comma 14 2 2 3 2 3 3" xfId="50915"/>
    <cellStyle name="Comma 14 2 2 3 2 3 3 2" xfId="50916"/>
    <cellStyle name="Comma 14 2 2 3 2 3 3 3" xfId="50917"/>
    <cellStyle name="Comma 14 2 2 3 2 3 4" xfId="50918"/>
    <cellStyle name="Comma 14 2 2 3 2 3 4 2" xfId="50919"/>
    <cellStyle name="Comma 14 2 2 3 2 3 5" xfId="50920"/>
    <cellStyle name="Comma 14 2 2 3 2 3 6" xfId="50921"/>
    <cellStyle name="Comma 14 2 2 3 2 4" xfId="50922"/>
    <cellStyle name="Comma 14 2 2 3 2 4 2" xfId="50923"/>
    <cellStyle name="Comma 14 2 2 3 2 4 2 2" xfId="50924"/>
    <cellStyle name="Comma 14 2 2 3 2 4 2 3" xfId="50925"/>
    <cellStyle name="Comma 14 2 2 3 2 4 3" xfId="50926"/>
    <cellStyle name="Comma 14 2 2 3 2 4 3 2" xfId="50927"/>
    <cellStyle name="Comma 14 2 2 3 2 4 4" xfId="50928"/>
    <cellStyle name="Comma 14 2 2 3 2 4 5" xfId="50929"/>
    <cellStyle name="Comma 14 2 2 3 2 5" xfId="50930"/>
    <cellStyle name="Comma 14 2 2 3 2 5 2" xfId="50931"/>
    <cellStyle name="Comma 14 2 2 3 2 5 3" xfId="50932"/>
    <cellStyle name="Comma 14 2 2 3 2 6" xfId="50933"/>
    <cellStyle name="Comma 14 2 2 3 2 6 2" xfId="50934"/>
    <cellStyle name="Comma 14 2 2 3 2 6 3" xfId="50935"/>
    <cellStyle name="Comma 14 2 2 3 2 7" xfId="50936"/>
    <cellStyle name="Comma 14 2 2 3 2 7 2" xfId="50937"/>
    <cellStyle name="Comma 14 2 2 3 2 8" xfId="50938"/>
    <cellStyle name="Comma 14 2 2 3 2 9" xfId="50939"/>
    <cellStyle name="Comma 14 2 2 3 3" xfId="50940"/>
    <cellStyle name="Comma 14 2 2 3 3 2" xfId="50941"/>
    <cellStyle name="Comma 14 2 2 3 3 2 2" xfId="50942"/>
    <cellStyle name="Comma 14 2 2 3 3 2 3" xfId="50943"/>
    <cellStyle name="Comma 14 2 2 3 3 3" xfId="50944"/>
    <cellStyle name="Comma 14 2 2 3 3 3 2" xfId="50945"/>
    <cellStyle name="Comma 14 2 2 3 3 3 3" xfId="50946"/>
    <cellStyle name="Comma 14 2 2 3 3 4" xfId="50947"/>
    <cellStyle name="Comma 14 2 2 3 3 4 2" xfId="50948"/>
    <cellStyle name="Comma 14 2 2 3 3 5" xfId="50949"/>
    <cellStyle name="Comma 14 2 2 3 3 6" xfId="50950"/>
    <cellStyle name="Comma 14 2 2 3 4" xfId="50951"/>
    <cellStyle name="Comma 14 2 2 3 4 2" xfId="50952"/>
    <cellStyle name="Comma 14 2 2 3 4 2 2" xfId="50953"/>
    <cellStyle name="Comma 14 2 2 3 4 2 3" xfId="50954"/>
    <cellStyle name="Comma 14 2 2 3 4 3" xfId="50955"/>
    <cellStyle name="Comma 14 2 2 3 4 3 2" xfId="50956"/>
    <cellStyle name="Comma 14 2 2 3 4 3 3" xfId="50957"/>
    <cellStyle name="Comma 14 2 2 3 4 4" xfId="50958"/>
    <cellStyle name="Comma 14 2 2 3 4 4 2" xfId="50959"/>
    <cellStyle name="Comma 14 2 2 3 4 5" xfId="50960"/>
    <cellStyle name="Comma 14 2 2 3 4 6" xfId="50961"/>
    <cellStyle name="Comma 14 2 2 3 5" xfId="50962"/>
    <cellStyle name="Comma 14 2 2 3 5 2" xfId="50963"/>
    <cellStyle name="Comma 14 2 2 3 5 2 2" xfId="50964"/>
    <cellStyle name="Comma 14 2 2 3 5 2 3" xfId="50965"/>
    <cellStyle name="Comma 14 2 2 3 5 3" xfId="50966"/>
    <cellStyle name="Comma 14 2 2 3 5 3 2" xfId="50967"/>
    <cellStyle name="Comma 14 2 2 3 5 4" xfId="50968"/>
    <cellStyle name="Comma 14 2 2 3 5 5" xfId="50969"/>
    <cellStyle name="Comma 14 2 2 3 6" xfId="50970"/>
    <cellStyle name="Comma 14 2 2 3 6 2" xfId="50971"/>
    <cellStyle name="Comma 14 2 2 3 6 3" xfId="50972"/>
    <cellStyle name="Comma 14 2 2 3 7" xfId="50973"/>
    <cellStyle name="Comma 14 2 2 3 7 2" xfId="50974"/>
    <cellStyle name="Comma 14 2 2 3 7 3" xfId="50975"/>
    <cellStyle name="Comma 14 2 2 3 8" xfId="50976"/>
    <cellStyle name="Comma 14 2 2 3 8 2" xfId="50977"/>
    <cellStyle name="Comma 14 2 2 3 9" xfId="50978"/>
    <cellStyle name="Comma 14 2 2 4" xfId="50979"/>
    <cellStyle name="Comma 14 2 2 4 2" xfId="50980"/>
    <cellStyle name="Comma 14 2 2 4 2 2" xfId="50981"/>
    <cellStyle name="Comma 14 2 2 4 2 2 2" xfId="50982"/>
    <cellStyle name="Comma 14 2 2 4 2 2 3" xfId="50983"/>
    <cellStyle name="Comma 14 2 2 4 2 3" xfId="50984"/>
    <cellStyle name="Comma 14 2 2 4 2 3 2" xfId="50985"/>
    <cellStyle name="Comma 14 2 2 4 2 3 3" xfId="50986"/>
    <cellStyle name="Comma 14 2 2 4 2 4" xfId="50987"/>
    <cellStyle name="Comma 14 2 2 4 2 4 2" xfId="50988"/>
    <cellStyle name="Comma 14 2 2 4 2 5" xfId="50989"/>
    <cellStyle name="Comma 14 2 2 4 2 6" xfId="50990"/>
    <cellStyle name="Comma 14 2 2 4 3" xfId="50991"/>
    <cellStyle name="Comma 14 2 2 4 3 2" xfId="50992"/>
    <cellStyle name="Comma 14 2 2 4 3 2 2" xfId="50993"/>
    <cellStyle name="Comma 14 2 2 4 3 2 3" xfId="50994"/>
    <cellStyle name="Comma 14 2 2 4 3 3" xfId="50995"/>
    <cellStyle name="Comma 14 2 2 4 3 3 2" xfId="50996"/>
    <cellStyle name="Comma 14 2 2 4 3 3 3" xfId="50997"/>
    <cellStyle name="Comma 14 2 2 4 3 4" xfId="50998"/>
    <cellStyle name="Comma 14 2 2 4 3 4 2" xfId="50999"/>
    <cellStyle name="Comma 14 2 2 4 3 5" xfId="51000"/>
    <cellStyle name="Comma 14 2 2 4 3 6" xfId="51001"/>
    <cellStyle name="Comma 14 2 2 4 4" xfId="51002"/>
    <cellStyle name="Comma 14 2 2 4 4 2" xfId="51003"/>
    <cellStyle name="Comma 14 2 2 4 4 2 2" xfId="51004"/>
    <cellStyle name="Comma 14 2 2 4 4 2 3" xfId="51005"/>
    <cellStyle name="Comma 14 2 2 4 4 3" xfId="51006"/>
    <cellStyle name="Comma 14 2 2 4 4 3 2" xfId="51007"/>
    <cellStyle name="Comma 14 2 2 4 4 4" xfId="51008"/>
    <cellStyle name="Comma 14 2 2 4 4 5" xfId="51009"/>
    <cellStyle name="Comma 14 2 2 4 5" xfId="51010"/>
    <cellStyle name="Comma 14 2 2 4 5 2" xfId="51011"/>
    <cellStyle name="Comma 14 2 2 4 5 3" xfId="51012"/>
    <cellStyle name="Comma 14 2 2 4 6" xfId="51013"/>
    <cellStyle name="Comma 14 2 2 4 6 2" xfId="51014"/>
    <cellStyle name="Comma 14 2 2 4 6 3" xfId="51015"/>
    <cellStyle name="Comma 14 2 2 4 7" xfId="51016"/>
    <cellStyle name="Comma 14 2 2 4 7 2" xfId="51017"/>
    <cellStyle name="Comma 14 2 2 4 8" xfId="51018"/>
    <cellStyle name="Comma 14 2 2 4 9" xfId="51019"/>
    <cellStyle name="Comma 14 2 2 5" xfId="51020"/>
    <cellStyle name="Comma 14 2 2 5 2" xfId="51021"/>
    <cellStyle name="Comma 14 2 2 5 2 2" xfId="51022"/>
    <cellStyle name="Comma 14 2 2 5 2 2 2" xfId="51023"/>
    <cellStyle name="Comma 14 2 2 5 2 2 3" xfId="51024"/>
    <cellStyle name="Comma 14 2 2 5 2 3" xfId="51025"/>
    <cellStyle name="Comma 14 2 2 5 2 3 2" xfId="51026"/>
    <cellStyle name="Comma 14 2 2 5 2 3 3" xfId="51027"/>
    <cellStyle name="Comma 14 2 2 5 2 4" xfId="51028"/>
    <cellStyle name="Comma 14 2 2 5 2 4 2" xfId="51029"/>
    <cellStyle name="Comma 14 2 2 5 2 5" xfId="51030"/>
    <cellStyle name="Comma 14 2 2 5 2 6" xfId="51031"/>
    <cellStyle name="Comma 14 2 2 5 3" xfId="51032"/>
    <cellStyle name="Comma 14 2 2 5 3 2" xfId="51033"/>
    <cellStyle name="Comma 14 2 2 5 3 2 2" xfId="51034"/>
    <cellStyle name="Comma 14 2 2 5 3 2 3" xfId="51035"/>
    <cellStyle name="Comma 14 2 2 5 3 3" xfId="51036"/>
    <cellStyle name="Comma 14 2 2 5 3 3 2" xfId="51037"/>
    <cellStyle name="Comma 14 2 2 5 3 3 3" xfId="51038"/>
    <cellStyle name="Comma 14 2 2 5 3 4" xfId="51039"/>
    <cellStyle name="Comma 14 2 2 5 3 4 2" xfId="51040"/>
    <cellStyle name="Comma 14 2 2 5 3 5" xfId="51041"/>
    <cellStyle name="Comma 14 2 2 5 3 6" xfId="51042"/>
    <cellStyle name="Comma 14 2 2 5 4" xfId="51043"/>
    <cellStyle name="Comma 14 2 2 5 4 2" xfId="51044"/>
    <cellStyle name="Comma 14 2 2 5 4 2 2" xfId="51045"/>
    <cellStyle name="Comma 14 2 2 5 4 2 3" xfId="51046"/>
    <cellStyle name="Comma 14 2 2 5 4 3" xfId="51047"/>
    <cellStyle name="Comma 14 2 2 5 4 3 2" xfId="51048"/>
    <cellStyle name="Comma 14 2 2 5 4 4" xfId="51049"/>
    <cellStyle name="Comma 14 2 2 5 4 5" xfId="51050"/>
    <cellStyle name="Comma 14 2 2 5 5" xfId="51051"/>
    <cellStyle name="Comma 14 2 2 5 5 2" xfId="51052"/>
    <cellStyle name="Comma 14 2 2 5 5 3" xfId="51053"/>
    <cellStyle name="Comma 14 2 2 5 6" xfId="51054"/>
    <cellStyle name="Comma 14 2 2 5 6 2" xfId="51055"/>
    <cellStyle name="Comma 14 2 2 5 6 3" xfId="51056"/>
    <cellStyle name="Comma 14 2 2 5 7" xfId="51057"/>
    <cellStyle name="Comma 14 2 2 5 7 2" xfId="51058"/>
    <cellStyle name="Comma 14 2 2 5 8" xfId="51059"/>
    <cellStyle name="Comma 14 2 2 5 9" xfId="51060"/>
    <cellStyle name="Comma 14 2 2 6" xfId="51061"/>
    <cellStyle name="Comma 14 2 2 6 2" xfId="51062"/>
    <cellStyle name="Comma 14 2 2 6 2 2" xfId="51063"/>
    <cellStyle name="Comma 14 2 2 6 2 3" xfId="51064"/>
    <cellStyle name="Comma 14 2 2 6 3" xfId="51065"/>
    <cellStyle name="Comma 14 2 2 6 3 2" xfId="51066"/>
    <cellStyle name="Comma 14 2 2 6 3 3" xfId="51067"/>
    <cellStyle name="Comma 14 2 2 6 4" xfId="51068"/>
    <cellStyle name="Comma 14 2 2 6 4 2" xfId="51069"/>
    <cellStyle name="Comma 14 2 2 6 5" xfId="51070"/>
    <cellStyle name="Comma 14 2 2 6 6" xfId="51071"/>
    <cellStyle name="Comma 14 2 2 7" xfId="51072"/>
    <cellStyle name="Comma 14 2 2 7 2" xfId="51073"/>
    <cellStyle name="Comma 14 2 2 7 2 2" xfId="51074"/>
    <cellStyle name="Comma 14 2 2 7 2 3" xfId="51075"/>
    <cellStyle name="Comma 14 2 2 7 3" xfId="51076"/>
    <cellStyle name="Comma 14 2 2 7 3 2" xfId="51077"/>
    <cellStyle name="Comma 14 2 2 7 3 3" xfId="51078"/>
    <cellStyle name="Comma 14 2 2 7 4" xfId="51079"/>
    <cellStyle name="Comma 14 2 2 7 4 2" xfId="51080"/>
    <cellStyle name="Comma 14 2 2 7 5" xfId="51081"/>
    <cellStyle name="Comma 14 2 2 7 6" xfId="51082"/>
    <cellStyle name="Comma 14 2 2 8" xfId="51083"/>
    <cellStyle name="Comma 14 2 2 8 2" xfId="51084"/>
    <cellStyle name="Comma 14 2 2 8 2 2" xfId="51085"/>
    <cellStyle name="Comma 14 2 2 8 2 3" xfId="51086"/>
    <cellStyle name="Comma 14 2 2 8 3" xfId="51087"/>
    <cellStyle name="Comma 14 2 2 8 3 2" xfId="51088"/>
    <cellStyle name="Comma 14 2 2 8 4" xfId="51089"/>
    <cellStyle name="Comma 14 2 2 8 5" xfId="51090"/>
    <cellStyle name="Comma 14 2 2 9" xfId="51091"/>
    <cellStyle name="Comma 14 2 2 9 2" xfId="51092"/>
    <cellStyle name="Comma 14 2 2 9 3" xfId="51093"/>
    <cellStyle name="Comma 14 2 3" xfId="6836"/>
    <cellStyle name="Comma 14 2 3 10" xfId="51094"/>
    <cellStyle name="Comma 14 2 3 10 2" xfId="51095"/>
    <cellStyle name="Comma 14 2 3 11" xfId="51096"/>
    <cellStyle name="Comma 14 2 3 12" xfId="51097"/>
    <cellStyle name="Comma 14 2 3 2" xfId="51098"/>
    <cellStyle name="Comma 14 2 3 2 10" xfId="51099"/>
    <cellStyle name="Comma 14 2 3 2 2" xfId="51100"/>
    <cellStyle name="Comma 14 2 3 2 2 2" xfId="51101"/>
    <cellStyle name="Comma 14 2 3 2 2 2 2" xfId="51102"/>
    <cellStyle name="Comma 14 2 3 2 2 2 2 2" xfId="51103"/>
    <cellStyle name="Comma 14 2 3 2 2 2 2 3" xfId="51104"/>
    <cellStyle name="Comma 14 2 3 2 2 2 3" xfId="51105"/>
    <cellStyle name="Comma 14 2 3 2 2 2 3 2" xfId="51106"/>
    <cellStyle name="Comma 14 2 3 2 2 2 3 3" xfId="51107"/>
    <cellStyle name="Comma 14 2 3 2 2 2 4" xfId="51108"/>
    <cellStyle name="Comma 14 2 3 2 2 2 4 2" xfId="51109"/>
    <cellStyle name="Comma 14 2 3 2 2 2 5" xfId="51110"/>
    <cellStyle name="Comma 14 2 3 2 2 2 6" xfId="51111"/>
    <cellStyle name="Comma 14 2 3 2 2 3" xfId="51112"/>
    <cellStyle name="Comma 14 2 3 2 2 3 2" xfId="51113"/>
    <cellStyle name="Comma 14 2 3 2 2 3 2 2" xfId="51114"/>
    <cellStyle name="Comma 14 2 3 2 2 3 2 3" xfId="51115"/>
    <cellStyle name="Comma 14 2 3 2 2 3 3" xfId="51116"/>
    <cellStyle name="Comma 14 2 3 2 2 3 3 2" xfId="51117"/>
    <cellStyle name="Comma 14 2 3 2 2 3 3 3" xfId="51118"/>
    <cellStyle name="Comma 14 2 3 2 2 3 4" xfId="51119"/>
    <cellStyle name="Comma 14 2 3 2 2 3 4 2" xfId="51120"/>
    <cellStyle name="Comma 14 2 3 2 2 3 5" xfId="51121"/>
    <cellStyle name="Comma 14 2 3 2 2 3 6" xfId="51122"/>
    <cellStyle name="Comma 14 2 3 2 2 4" xfId="51123"/>
    <cellStyle name="Comma 14 2 3 2 2 4 2" xfId="51124"/>
    <cellStyle name="Comma 14 2 3 2 2 4 2 2" xfId="51125"/>
    <cellStyle name="Comma 14 2 3 2 2 4 2 3" xfId="51126"/>
    <cellStyle name="Comma 14 2 3 2 2 4 3" xfId="51127"/>
    <cellStyle name="Comma 14 2 3 2 2 4 3 2" xfId="51128"/>
    <cellStyle name="Comma 14 2 3 2 2 4 4" xfId="51129"/>
    <cellStyle name="Comma 14 2 3 2 2 4 5" xfId="51130"/>
    <cellStyle name="Comma 14 2 3 2 2 5" xfId="51131"/>
    <cellStyle name="Comma 14 2 3 2 2 5 2" xfId="51132"/>
    <cellStyle name="Comma 14 2 3 2 2 5 3" xfId="51133"/>
    <cellStyle name="Comma 14 2 3 2 2 6" xfId="51134"/>
    <cellStyle name="Comma 14 2 3 2 2 6 2" xfId="51135"/>
    <cellStyle name="Comma 14 2 3 2 2 6 3" xfId="51136"/>
    <cellStyle name="Comma 14 2 3 2 2 7" xfId="51137"/>
    <cellStyle name="Comma 14 2 3 2 2 7 2" xfId="51138"/>
    <cellStyle name="Comma 14 2 3 2 2 8" xfId="51139"/>
    <cellStyle name="Comma 14 2 3 2 2 9" xfId="51140"/>
    <cellStyle name="Comma 14 2 3 2 3" xfId="51141"/>
    <cellStyle name="Comma 14 2 3 2 3 2" xfId="51142"/>
    <cellStyle name="Comma 14 2 3 2 3 2 2" xfId="51143"/>
    <cellStyle name="Comma 14 2 3 2 3 2 3" xfId="51144"/>
    <cellStyle name="Comma 14 2 3 2 3 3" xfId="51145"/>
    <cellStyle name="Comma 14 2 3 2 3 3 2" xfId="51146"/>
    <cellStyle name="Comma 14 2 3 2 3 3 3" xfId="51147"/>
    <cellStyle name="Comma 14 2 3 2 3 4" xfId="51148"/>
    <cellStyle name="Comma 14 2 3 2 3 4 2" xfId="51149"/>
    <cellStyle name="Comma 14 2 3 2 3 5" xfId="51150"/>
    <cellStyle name="Comma 14 2 3 2 3 6" xfId="51151"/>
    <cellStyle name="Comma 14 2 3 2 4" xfId="51152"/>
    <cellStyle name="Comma 14 2 3 2 4 2" xfId="51153"/>
    <cellStyle name="Comma 14 2 3 2 4 2 2" xfId="51154"/>
    <cellStyle name="Comma 14 2 3 2 4 2 3" xfId="51155"/>
    <cellStyle name="Comma 14 2 3 2 4 3" xfId="51156"/>
    <cellStyle name="Comma 14 2 3 2 4 3 2" xfId="51157"/>
    <cellStyle name="Comma 14 2 3 2 4 3 3" xfId="51158"/>
    <cellStyle name="Comma 14 2 3 2 4 4" xfId="51159"/>
    <cellStyle name="Comma 14 2 3 2 4 4 2" xfId="51160"/>
    <cellStyle name="Comma 14 2 3 2 4 5" xfId="51161"/>
    <cellStyle name="Comma 14 2 3 2 4 6" xfId="51162"/>
    <cellStyle name="Comma 14 2 3 2 5" xfId="51163"/>
    <cellStyle name="Comma 14 2 3 2 5 2" xfId="51164"/>
    <cellStyle name="Comma 14 2 3 2 5 2 2" xfId="51165"/>
    <cellStyle name="Comma 14 2 3 2 5 2 3" xfId="51166"/>
    <cellStyle name="Comma 14 2 3 2 5 3" xfId="51167"/>
    <cellStyle name="Comma 14 2 3 2 5 3 2" xfId="51168"/>
    <cellStyle name="Comma 14 2 3 2 5 4" xfId="51169"/>
    <cellStyle name="Comma 14 2 3 2 5 5" xfId="51170"/>
    <cellStyle name="Comma 14 2 3 2 6" xfId="51171"/>
    <cellStyle name="Comma 14 2 3 2 6 2" xfId="51172"/>
    <cellStyle name="Comma 14 2 3 2 6 3" xfId="51173"/>
    <cellStyle name="Comma 14 2 3 2 7" xfId="51174"/>
    <cellStyle name="Comma 14 2 3 2 7 2" xfId="51175"/>
    <cellStyle name="Comma 14 2 3 2 7 3" xfId="51176"/>
    <cellStyle name="Comma 14 2 3 2 8" xfId="51177"/>
    <cellStyle name="Comma 14 2 3 2 8 2" xfId="51178"/>
    <cellStyle name="Comma 14 2 3 2 9" xfId="51179"/>
    <cellStyle name="Comma 14 2 3 3" xfId="51180"/>
    <cellStyle name="Comma 14 2 3 3 2" xfId="51181"/>
    <cellStyle name="Comma 14 2 3 3 2 2" xfId="51182"/>
    <cellStyle name="Comma 14 2 3 3 2 2 2" xfId="51183"/>
    <cellStyle name="Comma 14 2 3 3 2 2 3" xfId="51184"/>
    <cellStyle name="Comma 14 2 3 3 2 3" xfId="51185"/>
    <cellStyle name="Comma 14 2 3 3 2 3 2" xfId="51186"/>
    <cellStyle name="Comma 14 2 3 3 2 3 3" xfId="51187"/>
    <cellStyle name="Comma 14 2 3 3 2 4" xfId="51188"/>
    <cellStyle name="Comma 14 2 3 3 2 4 2" xfId="51189"/>
    <cellStyle name="Comma 14 2 3 3 2 5" xfId="51190"/>
    <cellStyle name="Comma 14 2 3 3 2 6" xfId="51191"/>
    <cellStyle name="Comma 14 2 3 3 3" xfId="51192"/>
    <cellStyle name="Comma 14 2 3 3 3 2" xfId="51193"/>
    <cellStyle name="Comma 14 2 3 3 3 2 2" xfId="51194"/>
    <cellStyle name="Comma 14 2 3 3 3 2 3" xfId="51195"/>
    <cellStyle name="Comma 14 2 3 3 3 3" xfId="51196"/>
    <cellStyle name="Comma 14 2 3 3 3 3 2" xfId="51197"/>
    <cellStyle name="Comma 14 2 3 3 3 3 3" xfId="51198"/>
    <cellStyle name="Comma 14 2 3 3 3 4" xfId="51199"/>
    <cellStyle name="Comma 14 2 3 3 3 4 2" xfId="51200"/>
    <cellStyle name="Comma 14 2 3 3 3 5" xfId="51201"/>
    <cellStyle name="Comma 14 2 3 3 3 6" xfId="51202"/>
    <cellStyle name="Comma 14 2 3 3 4" xfId="51203"/>
    <cellStyle name="Comma 14 2 3 3 4 2" xfId="51204"/>
    <cellStyle name="Comma 14 2 3 3 4 2 2" xfId="51205"/>
    <cellStyle name="Comma 14 2 3 3 4 2 3" xfId="51206"/>
    <cellStyle name="Comma 14 2 3 3 4 3" xfId="51207"/>
    <cellStyle name="Comma 14 2 3 3 4 3 2" xfId="51208"/>
    <cellStyle name="Comma 14 2 3 3 4 4" xfId="51209"/>
    <cellStyle name="Comma 14 2 3 3 4 5" xfId="51210"/>
    <cellStyle name="Comma 14 2 3 3 5" xfId="51211"/>
    <cellStyle name="Comma 14 2 3 3 5 2" xfId="51212"/>
    <cellStyle name="Comma 14 2 3 3 5 3" xfId="51213"/>
    <cellStyle name="Comma 14 2 3 3 6" xfId="51214"/>
    <cellStyle name="Comma 14 2 3 3 6 2" xfId="51215"/>
    <cellStyle name="Comma 14 2 3 3 6 3" xfId="51216"/>
    <cellStyle name="Comma 14 2 3 3 7" xfId="51217"/>
    <cellStyle name="Comma 14 2 3 3 7 2" xfId="51218"/>
    <cellStyle name="Comma 14 2 3 3 8" xfId="51219"/>
    <cellStyle name="Comma 14 2 3 3 9" xfId="51220"/>
    <cellStyle name="Comma 14 2 3 4" xfId="51221"/>
    <cellStyle name="Comma 14 2 3 4 2" xfId="51222"/>
    <cellStyle name="Comma 14 2 3 4 2 2" xfId="51223"/>
    <cellStyle name="Comma 14 2 3 4 2 2 2" xfId="51224"/>
    <cellStyle name="Comma 14 2 3 4 2 2 3" xfId="51225"/>
    <cellStyle name="Comma 14 2 3 4 2 3" xfId="51226"/>
    <cellStyle name="Comma 14 2 3 4 2 3 2" xfId="51227"/>
    <cellStyle name="Comma 14 2 3 4 2 3 3" xfId="51228"/>
    <cellStyle name="Comma 14 2 3 4 2 4" xfId="51229"/>
    <cellStyle name="Comma 14 2 3 4 2 4 2" xfId="51230"/>
    <cellStyle name="Comma 14 2 3 4 2 5" xfId="51231"/>
    <cellStyle name="Comma 14 2 3 4 2 6" xfId="51232"/>
    <cellStyle name="Comma 14 2 3 4 3" xfId="51233"/>
    <cellStyle name="Comma 14 2 3 4 3 2" xfId="51234"/>
    <cellStyle name="Comma 14 2 3 4 3 2 2" xfId="51235"/>
    <cellStyle name="Comma 14 2 3 4 3 2 3" xfId="51236"/>
    <cellStyle name="Comma 14 2 3 4 3 3" xfId="51237"/>
    <cellStyle name="Comma 14 2 3 4 3 3 2" xfId="51238"/>
    <cellStyle name="Comma 14 2 3 4 3 3 3" xfId="51239"/>
    <cellStyle name="Comma 14 2 3 4 3 4" xfId="51240"/>
    <cellStyle name="Comma 14 2 3 4 3 4 2" xfId="51241"/>
    <cellStyle name="Comma 14 2 3 4 3 5" xfId="51242"/>
    <cellStyle name="Comma 14 2 3 4 3 6" xfId="51243"/>
    <cellStyle name="Comma 14 2 3 4 4" xfId="51244"/>
    <cellStyle name="Comma 14 2 3 4 4 2" xfId="51245"/>
    <cellStyle name="Comma 14 2 3 4 4 2 2" xfId="51246"/>
    <cellStyle name="Comma 14 2 3 4 4 2 3" xfId="51247"/>
    <cellStyle name="Comma 14 2 3 4 4 3" xfId="51248"/>
    <cellStyle name="Comma 14 2 3 4 4 3 2" xfId="51249"/>
    <cellStyle name="Comma 14 2 3 4 4 4" xfId="51250"/>
    <cellStyle name="Comma 14 2 3 4 4 5" xfId="51251"/>
    <cellStyle name="Comma 14 2 3 4 5" xfId="51252"/>
    <cellStyle name="Comma 14 2 3 4 5 2" xfId="51253"/>
    <cellStyle name="Comma 14 2 3 4 5 3" xfId="51254"/>
    <cellStyle name="Comma 14 2 3 4 6" xfId="51255"/>
    <cellStyle name="Comma 14 2 3 4 6 2" xfId="51256"/>
    <cellStyle name="Comma 14 2 3 4 6 3" xfId="51257"/>
    <cellStyle name="Comma 14 2 3 4 7" xfId="51258"/>
    <cellStyle name="Comma 14 2 3 4 7 2" xfId="51259"/>
    <cellStyle name="Comma 14 2 3 4 8" xfId="51260"/>
    <cellStyle name="Comma 14 2 3 4 9" xfId="51261"/>
    <cellStyle name="Comma 14 2 3 5" xfId="51262"/>
    <cellStyle name="Comma 14 2 3 5 2" xfId="51263"/>
    <cellStyle name="Comma 14 2 3 5 2 2" xfId="51264"/>
    <cellStyle name="Comma 14 2 3 5 2 3" xfId="51265"/>
    <cellStyle name="Comma 14 2 3 5 3" xfId="51266"/>
    <cellStyle name="Comma 14 2 3 5 3 2" xfId="51267"/>
    <cellStyle name="Comma 14 2 3 5 3 3" xfId="51268"/>
    <cellStyle name="Comma 14 2 3 5 4" xfId="51269"/>
    <cellStyle name="Comma 14 2 3 5 4 2" xfId="51270"/>
    <cellStyle name="Comma 14 2 3 5 5" xfId="51271"/>
    <cellStyle name="Comma 14 2 3 5 6" xfId="51272"/>
    <cellStyle name="Comma 14 2 3 6" xfId="51273"/>
    <cellStyle name="Comma 14 2 3 6 2" xfId="51274"/>
    <cellStyle name="Comma 14 2 3 6 2 2" xfId="51275"/>
    <cellStyle name="Comma 14 2 3 6 2 3" xfId="51276"/>
    <cellStyle name="Comma 14 2 3 6 3" xfId="51277"/>
    <cellStyle name="Comma 14 2 3 6 3 2" xfId="51278"/>
    <cellStyle name="Comma 14 2 3 6 3 3" xfId="51279"/>
    <cellStyle name="Comma 14 2 3 6 4" xfId="51280"/>
    <cellStyle name="Comma 14 2 3 6 4 2" xfId="51281"/>
    <cellStyle name="Comma 14 2 3 6 5" xfId="51282"/>
    <cellStyle name="Comma 14 2 3 6 6" xfId="51283"/>
    <cellStyle name="Comma 14 2 3 7" xfId="51284"/>
    <cellStyle name="Comma 14 2 3 7 2" xfId="51285"/>
    <cellStyle name="Comma 14 2 3 7 2 2" xfId="51286"/>
    <cellStyle name="Comma 14 2 3 7 2 3" xfId="51287"/>
    <cellStyle name="Comma 14 2 3 7 3" xfId="51288"/>
    <cellStyle name="Comma 14 2 3 7 3 2" xfId="51289"/>
    <cellStyle name="Comma 14 2 3 7 4" xfId="51290"/>
    <cellStyle name="Comma 14 2 3 7 5" xfId="51291"/>
    <cellStyle name="Comma 14 2 3 8" xfId="51292"/>
    <cellStyle name="Comma 14 2 3 8 2" xfId="51293"/>
    <cellStyle name="Comma 14 2 3 8 3" xfId="51294"/>
    <cellStyle name="Comma 14 2 3 9" xfId="51295"/>
    <cellStyle name="Comma 14 2 3 9 2" xfId="51296"/>
    <cellStyle name="Comma 14 2 3 9 3" xfId="51297"/>
    <cellStyle name="Comma 14 2 4" xfId="51298"/>
    <cellStyle name="Comma 14 2 4 10" xfId="51299"/>
    <cellStyle name="Comma 14 2 4 2" xfId="51300"/>
    <cellStyle name="Comma 14 2 4 2 2" xfId="51301"/>
    <cellStyle name="Comma 14 2 4 2 2 2" xfId="51302"/>
    <cellStyle name="Comma 14 2 4 2 2 2 2" xfId="51303"/>
    <cellStyle name="Comma 14 2 4 2 2 2 3" xfId="51304"/>
    <cellStyle name="Comma 14 2 4 2 2 3" xfId="51305"/>
    <cellStyle name="Comma 14 2 4 2 2 3 2" xfId="51306"/>
    <cellStyle name="Comma 14 2 4 2 2 3 3" xfId="51307"/>
    <cellStyle name="Comma 14 2 4 2 2 4" xfId="51308"/>
    <cellStyle name="Comma 14 2 4 2 2 4 2" xfId="51309"/>
    <cellStyle name="Comma 14 2 4 2 2 5" xfId="51310"/>
    <cellStyle name="Comma 14 2 4 2 2 6" xfId="51311"/>
    <cellStyle name="Comma 14 2 4 2 3" xfId="51312"/>
    <cellStyle name="Comma 14 2 4 2 3 2" xfId="51313"/>
    <cellStyle name="Comma 14 2 4 2 3 2 2" xfId="51314"/>
    <cellStyle name="Comma 14 2 4 2 3 2 3" xfId="51315"/>
    <cellStyle name="Comma 14 2 4 2 3 3" xfId="51316"/>
    <cellStyle name="Comma 14 2 4 2 3 3 2" xfId="51317"/>
    <cellStyle name="Comma 14 2 4 2 3 3 3" xfId="51318"/>
    <cellStyle name="Comma 14 2 4 2 3 4" xfId="51319"/>
    <cellStyle name="Comma 14 2 4 2 3 4 2" xfId="51320"/>
    <cellStyle name="Comma 14 2 4 2 3 5" xfId="51321"/>
    <cellStyle name="Comma 14 2 4 2 3 6" xfId="51322"/>
    <cellStyle name="Comma 14 2 4 2 4" xfId="51323"/>
    <cellStyle name="Comma 14 2 4 2 4 2" xfId="51324"/>
    <cellStyle name="Comma 14 2 4 2 4 2 2" xfId="51325"/>
    <cellStyle name="Comma 14 2 4 2 4 2 3" xfId="51326"/>
    <cellStyle name="Comma 14 2 4 2 4 3" xfId="51327"/>
    <cellStyle name="Comma 14 2 4 2 4 3 2" xfId="51328"/>
    <cellStyle name="Comma 14 2 4 2 4 4" xfId="51329"/>
    <cellStyle name="Comma 14 2 4 2 4 5" xfId="51330"/>
    <cellStyle name="Comma 14 2 4 2 5" xfId="51331"/>
    <cellStyle name="Comma 14 2 4 2 5 2" xfId="51332"/>
    <cellStyle name="Comma 14 2 4 2 5 3" xfId="51333"/>
    <cellStyle name="Comma 14 2 4 2 6" xfId="51334"/>
    <cellStyle name="Comma 14 2 4 2 6 2" xfId="51335"/>
    <cellStyle name="Comma 14 2 4 2 6 3" xfId="51336"/>
    <cellStyle name="Comma 14 2 4 2 7" xfId="51337"/>
    <cellStyle name="Comma 14 2 4 2 7 2" xfId="51338"/>
    <cellStyle name="Comma 14 2 4 2 8" xfId="51339"/>
    <cellStyle name="Comma 14 2 4 2 9" xfId="51340"/>
    <cellStyle name="Comma 14 2 4 3" xfId="51341"/>
    <cellStyle name="Comma 14 2 4 3 2" xfId="51342"/>
    <cellStyle name="Comma 14 2 4 3 2 2" xfId="51343"/>
    <cellStyle name="Comma 14 2 4 3 2 3" xfId="51344"/>
    <cellStyle name="Comma 14 2 4 3 3" xfId="51345"/>
    <cellStyle name="Comma 14 2 4 3 3 2" xfId="51346"/>
    <cellStyle name="Comma 14 2 4 3 3 3" xfId="51347"/>
    <cellStyle name="Comma 14 2 4 3 4" xfId="51348"/>
    <cellStyle name="Comma 14 2 4 3 4 2" xfId="51349"/>
    <cellStyle name="Comma 14 2 4 3 5" xfId="51350"/>
    <cellStyle name="Comma 14 2 4 3 6" xfId="51351"/>
    <cellStyle name="Comma 14 2 4 4" xfId="51352"/>
    <cellStyle name="Comma 14 2 4 4 2" xfId="51353"/>
    <cellStyle name="Comma 14 2 4 4 2 2" xfId="51354"/>
    <cellStyle name="Comma 14 2 4 4 2 3" xfId="51355"/>
    <cellStyle name="Comma 14 2 4 4 3" xfId="51356"/>
    <cellStyle name="Comma 14 2 4 4 3 2" xfId="51357"/>
    <cellStyle name="Comma 14 2 4 4 3 3" xfId="51358"/>
    <cellStyle name="Comma 14 2 4 4 4" xfId="51359"/>
    <cellStyle name="Comma 14 2 4 4 4 2" xfId="51360"/>
    <cellStyle name="Comma 14 2 4 4 5" xfId="51361"/>
    <cellStyle name="Comma 14 2 4 4 6" xfId="51362"/>
    <cellStyle name="Comma 14 2 4 5" xfId="51363"/>
    <cellStyle name="Comma 14 2 4 5 2" xfId="51364"/>
    <cellStyle name="Comma 14 2 4 5 2 2" xfId="51365"/>
    <cellStyle name="Comma 14 2 4 5 2 3" xfId="51366"/>
    <cellStyle name="Comma 14 2 4 5 3" xfId="51367"/>
    <cellStyle name="Comma 14 2 4 5 3 2" xfId="51368"/>
    <cellStyle name="Comma 14 2 4 5 4" xfId="51369"/>
    <cellStyle name="Comma 14 2 4 5 5" xfId="51370"/>
    <cellStyle name="Comma 14 2 4 6" xfId="51371"/>
    <cellStyle name="Comma 14 2 4 6 2" xfId="51372"/>
    <cellStyle name="Comma 14 2 4 6 3" xfId="51373"/>
    <cellStyle name="Comma 14 2 4 7" xfId="51374"/>
    <cellStyle name="Comma 14 2 4 7 2" xfId="51375"/>
    <cellStyle name="Comma 14 2 4 7 3" xfId="51376"/>
    <cellStyle name="Comma 14 2 4 8" xfId="51377"/>
    <cellStyle name="Comma 14 2 4 8 2" xfId="51378"/>
    <cellStyle name="Comma 14 2 4 9" xfId="51379"/>
    <cellStyle name="Comma 14 2 5" xfId="51380"/>
    <cellStyle name="Comma 14 2 5 2" xfId="51381"/>
    <cellStyle name="Comma 14 2 5 2 2" xfId="51382"/>
    <cellStyle name="Comma 14 2 5 2 2 2" xfId="51383"/>
    <cellStyle name="Comma 14 2 5 2 2 3" xfId="51384"/>
    <cellStyle name="Comma 14 2 5 2 3" xfId="51385"/>
    <cellStyle name="Comma 14 2 5 2 3 2" xfId="51386"/>
    <cellStyle name="Comma 14 2 5 2 3 3" xfId="51387"/>
    <cellStyle name="Comma 14 2 5 2 4" xfId="51388"/>
    <cellStyle name="Comma 14 2 5 2 4 2" xfId="51389"/>
    <cellStyle name="Comma 14 2 5 2 5" xfId="51390"/>
    <cellStyle name="Comma 14 2 5 2 6" xfId="51391"/>
    <cellStyle name="Comma 14 2 5 3" xfId="51392"/>
    <cellStyle name="Comma 14 2 5 3 2" xfId="51393"/>
    <cellStyle name="Comma 14 2 5 3 2 2" xfId="51394"/>
    <cellStyle name="Comma 14 2 5 3 2 3" xfId="51395"/>
    <cellStyle name="Comma 14 2 5 3 3" xfId="51396"/>
    <cellStyle name="Comma 14 2 5 3 3 2" xfId="51397"/>
    <cellStyle name="Comma 14 2 5 3 3 3" xfId="51398"/>
    <cellStyle name="Comma 14 2 5 3 4" xfId="51399"/>
    <cellStyle name="Comma 14 2 5 3 4 2" xfId="51400"/>
    <cellStyle name="Comma 14 2 5 3 5" xfId="51401"/>
    <cellStyle name="Comma 14 2 5 3 6" xfId="51402"/>
    <cellStyle name="Comma 14 2 5 4" xfId="51403"/>
    <cellStyle name="Comma 14 2 5 4 2" xfId="51404"/>
    <cellStyle name="Comma 14 2 5 4 2 2" xfId="51405"/>
    <cellStyle name="Comma 14 2 5 4 2 3" xfId="51406"/>
    <cellStyle name="Comma 14 2 5 4 3" xfId="51407"/>
    <cellStyle name="Comma 14 2 5 4 3 2" xfId="51408"/>
    <cellStyle name="Comma 14 2 5 4 4" xfId="51409"/>
    <cellStyle name="Comma 14 2 5 4 5" xfId="51410"/>
    <cellStyle name="Comma 14 2 5 5" xfId="51411"/>
    <cellStyle name="Comma 14 2 5 5 2" xfId="51412"/>
    <cellStyle name="Comma 14 2 5 5 3" xfId="51413"/>
    <cellStyle name="Comma 14 2 5 6" xfId="51414"/>
    <cellStyle name="Comma 14 2 5 6 2" xfId="51415"/>
    <cellStyle name="Comma 14 2 5 6 3" xfId="51416"/>
    <cellStyle name="Comma 14 2 5 7" xfId="51417"/>
    <cellStyle name="Comma 14 2 5 7 2" xfId="51418"/>
    <cellStyle name="Comma 14 2 5 8" xfId="51419"/>
    <cellStyle name="Comma 14 2 5 9" xfId="51420"/>
    <cellStyle name="Comma 14 2 6" xfId="51421"/>
    <cellStyle name="Comma 14 2 6 2" xfId="51422"/>
    <cellStyle name="Comma 14 2 6 2 2" xfId="51423"/>
    <cellStyle name="Comma 14 2 6 2 2 2" xfId="51424"/>
    <cellStyle name="Comma 14 2 6 2 2 3" xfId="51425"/>
    <cellStyle name="Comma 14 2 6 2 3" xfId="51426"/>
    <cellStyle name="Comma 14 2 6 2 3 2" xfId="51427"/>
    <cellStyle name="Comma 14 2 6 2 3 3" xfId="51428"/>
    <cellStyle name="Comma 14 2 6 2 4" xfId="51429"/>
    <cellStyle name="Comma 14 2 6 2 4 2" xfId="51430"/>
    <cellStyle name="Comma 14 2 6 2 5" xfId="51431"/>
    <cellStyle name="Comma 14 2 6 2 6" xfId="51432"/>
    <cellStyle name="Comma 14 2 6 3" xfId="51433"/>
    <cellStyle name="Comma 14 2 6 3 2" xfId="51434"/>
    <cellStyle name="Comma 14 2 6 3 2 2" xfId="51435"/>
    <cellStyle name="Comma 14 2 6 3 2 3" xfId="51436"/>
    <cellStyle name="Comma 14 2 6 3 3" xfId="51437"/>
    <cellStyle name="Comma 14 2 6 3 3 2" xfId="51438"/>
    <cellStyle name="Comma 14 2 6 3 3 3" xfId="51439"/>
    <cellStyle name="Comma 14 2 6 3 4" xfId="51440"/>
    <cellStyle name="Comma 14 2 6 3 4 2" xfId="51441"/>
    <cellStyle name="Comma 14 2 6 3 5" xfId="51442"/>
    <cellStyle name="Comma 14 2 6 3 6" xfId="51443"/>
    <cellStyle name="Comma 14 2 6 4" xfId="51444"/>
    <cellStyle name="Comma 14 2 6 4 2" xfId="51445"/>
    <cellStyle name="Comma 14 2 6 4 2 2" xfId="51446"/>
    <cellStyle name="Comma 14 2 6 4 2 3" xfId="51447"/>
    <cellStyle name="Comma 14 2 6 4 3" xfId="51448"/>
    <cellStyle name="Comma 14 2 6 4 3 2" xfId="51449"/>
    <cellStyle name="Comma 14 2 6 4 4" xfId="51450"/>
    <cellStyle name="Comma 14 2 6 4 5" xfId="51451"/>
    <cellStyle name="Comma 14 2 6 5" xfId="51452"/>
    <cellStyle name="Comma 14 2 6 5 2" xfId="51453"/>
    <cellStyle name="Comma 14 2 6 5 3" xfId="51454"/>
    <cellStyle name="Comma 14 2 6 6" xfId="51455"/>
    <cellStyle name="Comma 14 2 6 6 2" xfId="51456"/>
    <cellStyle name="Comma 14 2 6 6 3" xfId="51457"/>
    <cellStyle name="Comma 14 2 6 7" xfId="51458"/>
    <cellStyle name="Comma 14 2 6 7 2" xfId="51459"/>
    <cellStyle name="Comma 14 2 6 8" xfId="51460"/>
    <cellStyle name="Comma 14 2 6 9" xfId="51461"/>
    <cellStyle name="Comma 14 2 7" xfId="51462"/>
    <cellStyle name="Comma 14 2 7 2" xfId="51463"/>
    <cellStyle name="Comma 14 2 7 2 2" xfId="51464"/>
    <cellStyle name="Comma 14 2 7 2 3" xfId="51465"/>
    <cellStyle name="Comma 14 2 7 3" xfId="51466"/>
    <cellStyle name="Comma 14 2 7 3 2" xfId="51467"/>
    <cellStyle name="Comma 14 2 7 3 3" xfId="51468"/>
    <cellStyle name="Comma 14 2 7 4" xfId="51469"/>
    <cellStyle name="Comma 14 2 7 4 2" xfId="51470"/>
    <cellStyle name="Comma 14 2 7 5" xfId="51471"/>
    <cellStyle name="Comma 14 2 7 6" xfId="51472"/>
    <cellStyle name="Comma 14 2 8" xfId="51473"/>
    <cellStyle name="Comma 14 2 8 2" xfId="51474"/>
    <cellStyle name="Comma 14 2 8 2 2" xfId="51475"/>
    <cellStyle name="Comma 14 2 8 2 3" xfId="51476"/>
    <cellStyle name="Comma 14 2 8 3" xfId="51477"/>
    <cellStyle name="Comma 14 2 8 3 2" xfId="51478"/>
    <cellStyle name="Comma 14 2 8 3 3" xfId="51479"/>
    <cellStyle name="Comma 14 2 8 4" xfId="51480"/>
    <cellStyle name="Comma 14 2 8 4 2" xfId="51481"/>
    <cellStyle name="Comma 14 2 8 5" xfId="51482"/>
    <cellStyle name="Comma 14 2 8 6" xfId="51483"/>
    <cellStyle name="Comma 14 2 9" xfId="51484"/>
    <cellStyle name="Comma 14 2 9 2" xfId="51485"/>
    <cellStyle name="Comma 14 2 9 2 2" xfId="51486"/>
    <cellStyle name="Comma 14 2 9 2 3" xfId="51487"/>
    <cellStyle name="Comma 14 2 9 3" xfId="51488"/>
    <cellStyle name="Comma 14 2 9 3 2" xfId="51489"/>
    <cellStyle name="Comma 14 2 9 4" xfId="51490"/>
    <cellStyle name="Comma 14 2 9 5" xfId="51491"/>
    <cellStyle name="Comma 14 2_SCH J-3" xfId="6837"/>
    <cellStyle name="Comma 14 3" xfId="6838"/>
    <cellStyle name="Comma 14 3 10" xfId="51492"/>
    <cellStyle name="Comma 14 3 10 2" xfId="51493"/>
    <cellStyle name="Comma 14 3 10 3" xfId="51494"/>
    <cellStyle name="Comma 14 3 11" xfId="51495"/>
    <cellStyle name="Comma 14 3 11 2" xfId="51496"/>
    <cellStyle name="Comma 14 3 12" xfId="51497"/>
    <cellStyle name="Comma 14 3 13" xfId="51498"/>
    <cellStyle name="Comma 14 3 2" xfId="6839"/>
    <cellStyle name="Comma 14 3 2 10" xfId="51499"/>
    <cellStyle name="Comma 14 3 2 10 2" xfId="51500"/>
    <cellStyle name="Comma 14 3 2 11" xfId="51501"/>
    <cellStyle name="Comma 14 3 2 12" xfId="51502"/>
    <cellStyle name="Comma 14 3 2 2" xfId="51503"/>
    <cellStyle name="Comma 14 3 2 2 10" xfId="51504"/>
    <cellStyle name="Comma 14 3 2 2 2" xfId="51505"/>
    <cellStyle name="Comma 14 3 2 2 2 2" xfId="51506"/>
    <cellStyle name="Comma 14 3 2 2 2 2 2" xfId="51507"/>
    <cellStyle name="Comma 14 3 2 2 2 2 2 2" xfId="51508"/>
    <cellStyle name="Comma 14 3 2 2 2 2 2 3" xfId="51509"/>
    <cellStyle name="Comma 14 3 2 2 2 2 3" xfId="51510"/>
    <cellStyle name="Comma 14 3 2 2 2 2 3 2" xfId="51511"/>
    <cellStyle name="Comma 14 3 2 2 2 2 3 3" xfId="51512"/>
    <cellStyle name="Comma 14 3 2 2 2 2 4" xfId="51513"/>
    <cellStyle name="Comma 14 3 2 2 2 2 4 2" xfId="51514"/>
    <cellStyle name="Comma 14 3 2 2 2 2 5" xfId="51515"/>
    <cellStyle name="Comma 14 3 2 2 2 2 6" xfId="51516"/>
    <cellStyle name="Comma 14 3 2 2 2 3" xfId="51517"/>
    <cellStyle name="Comma 14 3 2 2 2 3 2" xfId="51518"/>
    <cellStyle name="Comma 14 3 2 2 2 3 2 2" xfId="51519"/>
    <cellStyle name="Comma 14 3 2 2 2 3 2 3" xfId="51520"/>
    <cellStyle name="Comma 14 3 2 2 2 3 3" xfId="51521"/>
    <cellStyle name="Comma 14 3 2 2 2 3 3 2" xfId="51522"/>
    <cellStyle name="Comma 14 3 2 2 2 3 3 3" xfId="51523"/>
    <cellStyle name="Comma 14 3 2 2 2 3 4" xfId="51524"/>
    <cellStyle name="Comma 14 3 2 2 2 3 4 2" xfId="51525"/>
    <cellStyle name="Comma 14 3 2 2 2 3 5" xfId="51526"/>
    <cellStyle name="Comma 14 3 2 2 2 3 6" xfId="51527"/>
    <cellStyle name="Comma 14 3 2 2 2 4" xfId="51528"/>
    <cellStyle name="Comma 14 3 2 2 2 4 2" xfId="51529"/>
    <cellStyle name="Comma 14 3 2 2 2 4 2 2" xfId="51530"/>
    <cellStyle name="Comma 14 3 2 2 2 4 2 3" xfId="51531"/>
    <cellStyle name="Comma 14 3 2 2 2 4 3" xfId="51532"/>
    <cellStyle name="Comma 14 3 2 2 2 4 3 2" xfId="51533"/>
    <cellStyle name="Comma 14 3 2 2 2 4 4" xfId="51534"/>
    <cellStyle name="Comma 14 3 2 2 2 4 5" xfId="51535"/>
    <cellStyle name="Comma 14 3 2 2 2 5" xfId="51536"/>
    <cellStyle name="Comma 14 3 2 2 2 5 2" xfId="51537"/>
    <cellStyle name="Comma 14 3 2 2 2 5 3" xfId="51538"/>
    <cellStyle name="Comma 14 3 2 2 2 6" xfId="51539"/>
    <cellStyle name="Comma 14 3 2 2 2 6 2" xfId="51540"/>
    <cellStyle name="Comma 14 3 2 2 2 6 3" xfId="51541"/>
    <cellStyle name="Comma 14 3 2 2 2 7" xfId="51542"/>
    <cellStyle name="Comma 14 3 2 2 2 7 2" xfId="51543"/>
    <cellStyle name="Comma 14 3 2 2 2 8" xfId="51544"/>
    <cellStyle name="Comma 14 3 2 2 2 9" xfId="51545"/>
    <cellStyle name="Comma 14 3 2 2 3" xfId="51546"/>
    <cellStyle name="Comma 14 3 2 2 3 2" xfId="51547"/>
    <cellStyle name="Comma 14 3 2 2 3 2 2" xfId="51548"/>
    <cellStyle name="Comma 14 3 2 2 3 2 3" xfId="51549"/>
    <cellStyle name="Comma 14 3 2 2 3 3" xfId="51550"/>
    <cellStyle name="Comma 14 3 2 2 3 3 2" xfId="51551"/>
    <cellStyle name="Comma 14 3 2 2 3 3 3" xfId="51552"/>
    <cellStyle name="Comma 14 3 2 2 3 4" xfId="51553"/>
    <cellStyle name="Comma 14 3 2 2 3 4 2" xfId="51554"/>
    <cellStyle name="Comma 14 3 2 2 3 5" xfId="51555"/>
    <cellStyle name="Comma 14 3 2 2 3 6" xfId="51556"/>
    <cellStyle name="Comma 14 3 2 2 4" xfId="51557"/>
    <cellStyle name="Comma 14 3 2 2 4 2" xfId="51558"/>
    <cellStyle name="Comma 14 3 2 2 4 2 2" xfId="51559"/>
    <cellStyle name="Comma 14 3 2 2 4 2 3" xfId="51560"/>
    <cellStyle name="Comma 14 3 2 2 4 3" xfId="51561"/>
    <cellStyle name="Comma 14 3 2 2 4 3 2" xfId="51562"/>
    <cellStyle name="Comma 14 3 2 2 4 3 3" xfId="51563"/>
    <cellStyle name="Comma 14 3 2 2 4 4" xfId="51564"/>
    <cellStyle name="Comma 14 3 2 2 4 4 2" xfId="51565"/>
    <cellStyle name="Comma 14 3 2 2 4 5" xfId="51566"/>
    <cellStyle name="Comma 14 3 2 2 4 6" xfId="51567"/>
    <cellStyle name="Comma 14 3 2 2 5" xfId="51568"/>
    <cellStyle name="Comma 14 3 2 2 5 2" xfId="51569"/>
    <cellStyle name="Comma 14 3 2 2 5 2 2" xfId="51570"/>
    <cellStyle name="Comma 14 3 2 2 5 2 3" xfId="51571"/>
    <cellStyle name="Comma 14 3 2 2 5 3" xfId="51572"/>
    <cellStyle name="Comma 14 3 2 2 5 3 2" xfId="51573"/>
    <cellStyle name="Comma 14 3 2 2 5 4" xfId="51574"/>
    <cellStyle name="Comma 14 3 2 2 5 5" xfId="51575"/>
    <cellStyle name="Comma 14 3 2 2 6" xfId="51576"/>
    <cellStyle name="Comma 14 3 2 2 6 2" xfId="51577"/>
    <cellStyle name="Comma 14 3 2 2 6 3" xfId="51578"/>
    <cellStyle name="Comma 14 3 2 2 7" xfId="51579"/>
    <cellStyle name="Comma 14 3 2 2 7 2" xfId="51580"/>
    <cellStyle name="Comma 14 3 2 2 7 3" xfId="51581"/>
    <cellStyle name="Comma 14 3 2 2 8" xfId="51582"/>
    <cellStyle name="Comma 14 3 2 2 8 2" xfId="51583"/>
    <cellStyle name="Comma 14 3 2 2 9" xfId="51584"/>
    <cellStyle name="Comma 14 3 2 3" xfId="51585"/>
    <cellStyle name="Comma 14 3 2 3 2" xfId="51586"/>
    <cellStyle name="Comma 14 3 2 3 2 2" xfId="51587"/>
    <cellStyle name="Comma 14 3 2 3 2 2 2" xfId="51588"/>
    <cellStyle name="Comma 14 3 2 3 2 2 3" xfId="51589"/>
    <cellStyle name="Comma 14 3 2 3 2 3" xfId="51590"/>
    <cellStyle name="Comma 14 3 2 3 2 3 2" xfId="51591"/>
    <cellStyle name="Comma 14 3 2 3 2 3 3" xfId="51592"/>
    <cellStyle name="Comma 14 3 2 3 2 4" xfId="51593"/>
    <cellStyle name="Comma 14 3 2 3 2 4 2" xfId="51594"/>
    <cellStyle name="Comma 14 3 2 3 2 5" xfId="51595"/>
    <cellStyle name="Comma 14 3 2 3 2 6" xfId="51596"/>
    <cellStyle name="Comma 14 3 2 3 3" xfId="51597"/>
    <cellStyle name="Comma 14 3 2 3 3 2" xfId="51598"/>
    <cellStyle name="Comma 14 3 2 3 3 2 2" xfId="51599"/>
    <cellStyle name="Comma 14 3 2 3 3 2 3" xfId="51600"/>
    <cellStyle name="Comma 14 3 2 3 3 3" xfId="51601"/>
    <cellStyle name="Comma 14 3 2 3 3 3 2" xfId="51602"/>
    <cellStyle name="Comma 14 3 2 3 3 3 3" xfId="51603"/>
    <cellStyle name="Comma 14 3 2 3 3 4" xfId="51604"/>
    <cellStyle name="Comma 14 3 2 3 3 4 2" xfId="51605"/>
    <cellStyle name="Comma 14 3 2 3 3 5" xfId="51606"/>
    <cellStyle name="Comma 14 3 2 3 3 6" xfId="51607"/>
    <cellStyle name="Comma 14 3 2 3 4" xfId="51608"/>
    <cellStyle name="Comma 14 3 2 3 4 2" xfId="51609"/>
    <cellStyle name="Comma 14 3 2 3 4 2 2" xfId="51610"/>
    <cellStyle name="Comma 14 3 2 3 4 2 3" xfId="51611"/>
    <cellStyle name="Comma 14 3 2 3 4 3" xfId="51612"/>
    <cellStyle name="Comma 14 3 2 3 4 3 2" xfId="51613"/>
    <cellStyle name="Comma 14 3 2 3 4 4" xfId="51614"/>
    <cellStyle name="Comma 14 3 2 3 4 5" xfId="51615"/>
    <cellStyle name="Comma 14 3 2 3 5" xfId="51616"/>
    <cellStyle name="Comma 14 3 2 3 5 2" xfId="51617"/>
    <cellStyle name="Comma 14 3 2 3 5 3" xfId="51618"/>
    <cellStyle name="Comma 14 3 2 3 6" xfId="51619"/>
    <cellStyle name="Comma 14 3 2 3 6 2" xfId="51620"/>
    <cellStyle name="Comma 14 3 2 3 6 3" xfId="51621"/>
    <cellStyle name="Comma 14 3 2 3 7" xfId="51622"/>
    <cellStyle name="Comma 14 3 2 3 7 2" xfId="51623"/>
    <cellStyle name="Comma 14 3 2 3 8" xfId="51624"/>
    <cellStyle name="Comma 14 3 2 3 9" xfId="51625"/>
    <cellStyle name="Comma 14 3 2 4" xfId="51626"/>
    <cellStyle name="Comma 14 3 2 4 2" xfId="51627"/>
    <cellStyle name="Comma 14 3 2 4 2 2" xfId="51628"/>
    <cellStyle name="Comma 14 3 2 4 2 2 2" xfId="51629"/>
    <cellStyle name="Comma 14 3 2 4 2 2 3" xfId="51630"/>
    <cellStyle name="Comma 14 3 2 4 2 3" xfId="51631"/>
    <cellStyle name="Comma 14 3 2 4 2 3 2" xfId="51632"/>
    <cellStyle name="Comma 14 3 2 4 2 3 3" xfId="51633"/>
    <cellStyle name="Comma 14 3 2 4 2 4" xfId="51634"/>
    <cellStyle name="Comma 14 3 2 4 2 4 2" xfId="51635"/>
    <cellStyle name="Comma 14 3 2 4 2 5" xfId="51636"/>
    <cellStyle name="Comma 14 3 2 4 2 6" xfId="51637"/>
    <cellStyle name="Comma 14 3 2 4 3" xfId="51638"/>
    <cellStyle name="Comma 14 3 2 4 3 2" xfId="51639"/>
    <cellStyle name="Comma 14 3 2 4 3 2 2" xfId="51640"/>
    <cellStyle name="Comma 14 3 2 4 3 2 3" xfId="51641"/>
    <cellStyle name="Comma 14 3 2 4 3 3" xfId="51642"/>
    <cellStyle name="Comma 14 3 2 4 3 3 2" xfId="51643"/>
    <cellStyle name="Comma 14 3 2 4 3 3 3" xfId="51644"/>
    <cellStyle name="Comma 14 3 2 4 3 4" xfId="51645"/>
    <cellStyle name="Comma 14 3 2 4 3 4 2" xfId="51646"/>
    <cellStyle name="Comma 14 3 2 4 3 5" xfId="51647"/>
    <cellStyle name="Comma 14 3 2 4 3 6" xfId="51648"/>
    <cellStyle name="Comma 14 3 2 4 4" xfId="51649"/>
    <cellStyle name="Comma 14 3 2 4 4 2" xfId="51650"/>
    <cellStyle name="Comma 14 3 2 4 4 2 2" xfId="51651"/>
    <cellStyle name="Comma 14 3 2 4 4 2 3" xfId="51652"/>
    <cellStyle name="Comma 14 3 2 4 4 3" xfId="51653"/>
    <cellStyle name="Comma 14 3 2 4 4 3 2" xfId="51654"/>
    <cellStyle name="Comma 14 3 2 4 4 4" xfId="51655"/>
    <cellStyle name="Comma 14 3 2 4 4 5" xfId="51656"/>
    <cellStyle name="Comma 14 3 2 4 5" xfId="51657"/>
    <cellStyle name="Comma 14 3 2 4 5 2" xfId="51658"/>
    <cellStyle name="Comma 14 3 2 4 5 3" xfId="51659"/>
    <cellStyle name="Comma 14 3 2 4 6" xfId="51660"/>
    <cellStyle name="Comma 14 3 2 4 6 2" xfId="51661"/>
    <cellStyle name="Comma 14 3 2 4 6 3" xfId="51662"/>
    <cellStyle name="Comma 14 3 2 4 7" xfId="51663"/>
    <cellStyle name="Comma 14 3 2 4 7 2" xfId="51664"/>
    <cellStyle name="Comma 14 3 2 4 8" xfId="51665"/>
    <cellStyle name="Comma 14 3 2 4 9" xfId="51666"/>
    <cellStyle name="Comma 14 3 2 5" xfId="51667"/>
    <cellStyle name="Comma 14 3 2 5 2" xfId="51668"/>
    <cellStyle name="Comma 14 3 2 5 2 2" xfId="51669"/>
    <cellStyle name="Comma 14 3 2 5 2 3" xfId="51670"/>
    <cellStyle name="Comma 14 3 2 5 3" xfId="51671"/>
    <cellStyle name="Comma 14 3 2 5 3 2" xfId="51672"/>
    <cellStyle name="Comma 14 3 2 5 3 3" xfId="51673"/>
    <cellStyle name="Comma 14 3 2 5 4" xfId="51674"/>
    <cellStyle name="Comma 14 3 2 5 4 2" xfId="51675"/>
    <cellStyle name="Comma 14 3 2 5 5" xfId="51676"/>
    <cellStyle name="Comma 14 3 2 5 6" xfId="51677"/>
    <cellStyle name="Comma 14 3 2 6" xfId="51678"/>
    <cellStyle name="Comma 14 3 2 6 2" xfId="51679"/>
    <cellStyle name="Comma 14 3 2 6 2 2" xfId="51680"/>
    <cellStyle name="Comma 14 3 2 6 2 3" xfId="51681"/>
    <cellStyle name="Comma 14 3 2 6 3" xfId="51682"/>
    <cellStyle name="Comma 14 3 2 6 3 2" xfId="51683"/>
    <cellStyle name="Comma 14 3 2 6 3 3" xfId="51684"/>
    <cellStyle name="Comma 14 3 2 6 4" xfId="51685"/>
    <cellStyle name="Comma 14 3 2 6 4 2" xfId="51686"/>
    <cellStyle name="Comma 14 3 2 6 5" xfId="51687"/>
    <cellStyle name="Comma 14 3 2 6 6" xfId="51688"/>
    <cellStyle name="Comma 14 3 2 7" xfId="51689"/>
    <cellStyle name="Comma 14 3 2 7 2" xfId="51690"/>
    <cellStyle name="Comma 14 3 2 7 2 2" xfId="51691"/>
    <cellStyle name="Comma 14 3 2 7 2 3" xfId="51692"/>
    <cellStyle name="Comma 14 3 2 7 3" xfId="51693"/>
    <cellStyle name="Comma 14 3 2 7 3 2" xfId="51694"/>
    <cellStyle name="Comma 14 3 2 7 4" xfId="51695"/>
    <cellStyle name="Comma 14 3 2 7 5" xfId="51696"/>
    <cellStyle name="Comma 14 3 2 8" xfId="51697"/>
    <cellStyle name="Comma 14 3 2 8 2" xfId="51698"/>
    <cellStyle name="Comma 14 3 2 8 3" xfId="51699"/>
    <cellStyle name="Comma 14 3 2 9" xfId="51700"/>
    <cellStyle name="Comma 14 3 2 9 2" xfId="51701"/>
    <cellStyle name="Comma 14 3 2 9 3" xfId="51702"/>
    <cellStyle name="Comma 14 3 3" xfId="51703"/>
    <cellStyle name="Comma 14 3 3 10" xfId="51704"/>
    <cellStyle name="Comma 14 3 3 2" xfId="51705"/>
    <cellStyle name="Comma 14 3 3 2 2" xfId="51706"/>
    <cellStyle name="Comma 14 3 3 2 2 2" xfId="51707"/>
    <cellStyle name="Comma 14 3 3 2 2 2 2" xfId="51708"/>
    <cellStyle name="Comma 14 3 3 2 2 2 3" xfId="51709"/>
    <cellStyle name="Comma 14 3 3 2 2 3" xfId="51710"/>
    <cellStyle name="Comma 14 3 3 2 2 3 2" xfId="51711"/>
    <cellStyle name="Comma 14 3 3 2 2 3 3" xfId="51712"/>
    <cellStyle name="Comma 14 3 3 2 2 4" xfId="51713"/>
    <cellStyle name="Comma 14 3 3 2 2 4 2" xfId="51714"/>
    <cellStyle name="Comma 14 3 3 2 2 5" xfId="51715"/>
    <cellStyle name="Comma 14 3 3 2 2 6" xfId="51716"/>
    <cellStyle name="Comma 14 3 3 2 3" xfId="51717"/>
    <cellStyle name="Comma 14 3 3 2 3 2" xfId="51718"/>
    <cellStyle name="Comma 14 3 3 2 3 2 2" xfId="51719"/>
    <cellStyle name="Comma 14 3 3 2 3 2 3" xfId="51720"/>
    <cellStyle name="Comma 14 3 3 2 3 3" xfId="51721"/>
    <cellStyle name="Comma 14 3 3 2 3 3 2" xfId="51722"/>
    <cellStyle name="Comma 14 3 3 2 3 3 3" xfId="51723"/>
    <cellStyle name="Comma 14 3 3 2 3 4" xfId="51724"/>
    <cellStyle name="Comma 14 3 3 2 3 4 2" xfId="51725"/>
    <cellStyle name="Comma 14 3 3 2 3 5" xfId="51726"/>
    <cellStyle name="Comma 14 3 3 2 3 6" xfId="51727"/>
    <cellStyle name="Comma 14 3 3 2 4" xfId="51728"/>
    <cellStyle name="Comma 14 3 3 2 4 2" xfId="51729"/>
    <cellStyle name="Comma 14 3 3 2 4 2 2" xfId="51730"/>
    <cellStyle name="Comma 14 3 3 2 4 2 3" xfId="51731"/>
    <cellStyle name="Comma 14 3 3 2 4 3" xfId="51732"/>
    <cellStyle name="Comma 14 3 3 2 4 3 2" xfId="51733"/>
    <cellStyle name="Comma 14 3 3 2 4 4" xfId="51734"/>
    <cellStyle name="Comma 14 3 3 2 4 5" xfId="51735"/>
    <cellStyle name="Comma 14 3 3 2 5" xfId="51736"/>
    <cellStyle name="Comma 14 3 3 2 5 2" xfId="51737"/>
    <cellStyle name="Comma 14 3 3 2 5 3" xfId="51738"/>
    <cellStyle name="Comma 14 3 3 2 6" xfId="51739"/>
    <cellStyle name="Comma 14 3 3 2 6 2" xfId="51740"/>
    <cellStyle name="Comma 14 3 3 2 6 3" xfId="51741"/>
    <cellStyle name="Comma 14 3 3 2 7" xfId="51742"/>
    <cellStyle name="Comma 14 3 3 2 7 2" xfId="51743"/>
    <cellStyle name="Comma 14 3 3 2 8" xfId="51744"/>
    <cellStyle name="Comma 14 3 3 2 9" xfId="51745"/>
    <cellStyle name="Comma 14 3 3 3" xfId="51746"/>
    <cellStyle name="Comma 14 3 3 3 2" xfId="51747"/>
    <cellStyle name="Comma 14 3 3 3 2 2" xfId="51748"/>
    <cellStyle name="Comma 14 3 3 3 2 3" xfId="51749"/>
    <cellStyle name="Comma 14 3 3 3 3" xfId="51750"/>
    <cellStyle name="Comma 14 3 3 3 3 2" xfId="51751"/>
    <cellStyle name="Comma 14 3 3 3 3 3" xfId="51752"/>
    <cellStyle name="Comma 14 3 3 3 4" xfId="51753"/>
    <cellStyle name="Comma 14 3 3 3 4 2" xfId="51754"/>
    <cellStyle name="Comma 14 3 3 3 5" xfId="51755"/>
    <cellStyle name="Comma 14 3 3 3 6" xfId="51756"/>
    <cellStyle name="Comma 14 3 3 4" xfId="51757"/>
    <cellStyle name="Comma 14 3 3 4 2" xfId="51758"/>
    <cellStyle name="Comma 14 3 3 4 2 2" xfId="51759"/>
    <cellStyle name="Comma 14 3 3 4 2 3" xfId="51760"/>
    <cellStyle name="Comma 14 3 3 4 3" xfId="51761"/>
    <cellStyle name="Comma 14 3 3 4 3 2" xfId="51762"/>
    <cellStyle name="Comma 14 3 3 4 3 3" xfId="51763"/>
    <cellStyle name="Comma 14 3 3 4 4" xfId="51764"/>
    <cellStyle name="Comma 14 3 3 4 4 2" xfId="51765"/>
    <cellStyle name="Comma 14 3 3 4 5" xfId="51766"/>
    <cellStyle name="Comma 14 3 3 4 6" xfId="51767"/>
    <cellStyle name="Comma 14 3 3 5" xfId="51768"/>
    <cellStyle name="Comma 14 3 3 5 2" xfId="51769"/>
    <cellStyle name="Comma 14 3 3 5 2 2" xfId="51770"/>
    <cellStyle name="Comma 14 3 3 5 2 3" xfId="51771"/>
    <cellStyle name="Comma 14 3 3 5 3" xfId="51772"/>
    <cellStyle name="Comma 14 3 3 5 3 2" xfId="51773"/>
    <cellStyle name="Comma 14 3 3 5 4" xfId="51774"/>
    <cellStyle name="Comma 14 3 3 5 5" xfId="51775"/>
    <cellStyle name="Comma 14 3 3 6" xfId="51776"/>
    <cellStyle name="Comma 14 3 3 6 2" xfId="51777"/>
    <cellStyle name="Comma 14 3 3 6 3" xfId="51778"/>
    <cellStyle name="Comma 14 3 3 7" xfId="51779"/>
    <cellStyle name="Comma 14 3 3 7 2" xfId="51780"/>
    <cellStyle name="Comma 14 3 3 7 3" xfId="51781"/>
    <cellStyle name="Comma 14 3 3 8" xfId="51782"/>
    <cellStyle name="Comma 14 3 3 8 2" xfId="51783"/>
    <cellStyle name="Comma 14 3 3 9" xfId="51784"/>
    <cellStyle name="Comma 14 3 4" xfId="51785"/>
    <cellStyle name="Comma 14 3 4 2" xfId="51786"/>
    <cellStyle name="Comma 14 3 4 2 2" xfId="51787"/>
    <cellStyle name="Comma 14 3 4 2 2 2" xfId="51788"/>
    <cellStyle name="Comma 14 3 4 2 2 3" xfId="51789"/>
    <cellStyle name="Comma 14 3 4 2 3" xfId="51790"/>
    <cellStyle name="Comma 14 3 4 2 3 2" xfId="51791"/>
    <cellStyle name="Comma 14 3 4 2 3 3" xfId="51792"/>
    <cellStyle name="Comma 14 3 4 2 4" xfId="51793"/>
    <cellStyle name="Comma 14 3 4 2 4 2" xfId="51794"/>
    <cellStyle name="Comma 14 3 4 2 5" xfId="51795"/>
    <cellStyle name="Comma 14 3 4 2 6" xfId="51796"/>
    <cellStyle name="Comma 14 3 4 3" xfId="51797"/>
    <cellStyle name="Comma 14 3 4 3 2" xfId="51798"/>
    <cellStyle name="Comma 14 3 4 3 2 2" xfId="51799"/>
    <cellStyle name="Comma 14 3 4 3 2 3" xfId="51800"/>
    <cellStyle name="Comma 14 3 4 3 3" xfId="51801"/>
    <cellStyle name="Comma 14 3 4 3 3 2" xfId="51802"/>
    <cellStyle name="Comma 14 3 4 3 3 3" xfId="51803"/>
    <cellStyle name="Comma 14 3 4 3 4" xfId="51804"/>
    <cellStyle name="Comma 14 3 4 3 4 2" xfId="51805"/>
    <cellStyle name="Comma 14 3 4 3 5" xfId="51806"/>
    <cellStyle name="Comma 14 3 4 3 6" xfId="51807"/>
    <cellStyle name="Comma 14 3 4 4" xfId="51808"/>
    <cellStyle name="Comma 14 3 4 4 2" xfId="51809"/>
    <cellStyle name="Comma 14 3 4 4 2 2" xfId="51810"/>
    <cellStyle name="Comma 14 3 4 4 2 3" xfId="51811"/>
    <cellStyle name="Comma 14 3 4 4 3" xfId="51812"/>
    <cellStyle name="Comma 14 3 4 4 3 2" xfId="51813"/>
    <cellStyle name="Comma 14 3 4 4 4" xfId="51814"/>
    <cellStyle name="Comma 14 3 4 4 5" xfId="51815"/>
    <cellStyle name="Comma 14 3 4 5" xfId="51816"/>
    <cellStyle name="Comma 14 3 4 5 2" xfId="51817"/>
    <cellStyle name="Comma 14 3 4 5 3" xfId="51818"/>
    <cellStyle name="Comma 14 3 4 6" xfId="51819"/>
    <cellStyle name="Comma 14 3 4 6 2" xfId="51820"/>
    <cellStyle name="Comma 14 3 4 6 3" xfId="51821"/>
    <cellStyle name="Comma 14 3 4 7" xfId="51822"/>
    <cellStyle name="Comma 14 3 4 7 2" xfId="51823"/>
    <cellStyle name="Comma 14 3 4 8" xfId="51824"/>
    <cellStyle name="Comma 14 3 4 9" xfId="51825"/>
    <cellStyle name="Comma 14 3 5" xfId="51826"/>
    <cellStyle name="Comma 14 3 5 2" xfId="51827"/>
    <cellStyle name="Comma 14 3 5 2 2" xfId="51828"/>
    <cellStyle name="Comma 14 3 5 2 2 2" xfId="51829"/>
    <cellStyle name="Comma 14 3 5 2 2 3" xfId="51830"/>
    <cellStyle name="Comma 14 3 5 2 3" xfId="51831"/>
    <cellStyle name="Comma 14 3 5 2 3 2" xfId="51832"/>
    <cellStyle name="Comma 14 3 5 2 3 3" xfId="51833"/>
    <cellStyle name="Comma 14 3 5 2 4" xfId="51834"/>
    <cellStyle name="Comma 14 3 5 2 4 2" xfId="51835"/>
    <cellStyle name="Comma 14 3 5 2 5" xfId="51836"/>
    <cellStyle name="Comma 14 3 5 2 6" xfId="51837"/>
    <cellStyle name="Comma 14 3 5 3" xfId="51838"/>
    <cellStyle name="Comma 14 3 5 3 2" xfId="51839"/>
    <cellStyle name="Comma 14 3 5 3 2 2" xfId="51840"/>
    <cellStyle name="Comma 14 3 5 3 2 3" xfId="51841"/>
    <cellStyle name="Comma 14 3 5 3 3" xfId="51842"/>
    <cellStyle name="Comma 14 3 5 3 3 2" xfId="51843"/>
    <cellStyle name="Comma 14 3 5 3 3 3" xfId="51844"/>
    <cellStyle name="Comma 14 3 5 3 4" xfId="51845"/>
    <cellStyle name="Comma 14 3 5 3 4 2" xfId="51846"/>
    <cellStyle name="Comma 14 3 5 3 5" xfId="51847"/>
    <cellStyle name="Comma 14 3 5 3 6" xfId="51848"/>
    <cellStyle name="Comma 14 3 5 4" xfId="51849"/>
    <cellStyle name="Comma 14 3 5 4 2" xfId="51850"/>
    <cellStyle name="Comma 14 3 5 4 2 2" xfId="51851"/>
    <cellStyle name="Comma 14 3 5 4 2 3" xfId="51852"/>
    <cellStyle name="Comma 14 3 5 4 3" xfId="51853"/>
    <cellStyle name="Comma 14 3 5 4 3 2" xfId="51854"/>
    <cellStyle name="Comma 14 3 5 4 4" xfId="51855"/>
    <cellStyle name="Comma 14 3 5 4 5" xfId="51856"/>
    <cellStyle name="Comma 14 3 5 5" xfId="51857"/>
    <cellStyle name="Comma 14 3 5 5 2" xfId="51858"/>
    <cellStyle name="Comma 14 3 5 5 3" xfId="51859"/>
    <cellStyle name="Comma 14 3 5 6" xfId="51860"/>
    <cellStyle name="Comma 14 3 5 6 2" xfId="51861"/>
    <cellStyle name="Comma 14 3 5 6 3" xfId="51862"/>
    <cellStyle name="Comma 14 3 5 7" xfId="51863"/>
    <cellStyle name="Comma 14 3 5 7 2" xfId="51864"/>
    <cellStyle name="Comma 14 3 5 8" xfId="51865"/>
    <cellStyle name="Comma 14 3 5 9" xfId="51866"/>
    <cellStyle name="Comma 14 3 6" xfId="51867"/>
    <cellStyle name="Comma 14 3 6 2" xfId="51868"/>
    <cellStyle name="Comma 14 3 6 2 2" xfId="51869"/>
    <cellStyle name="Comma 14 3 6 2 3" xfId="51870"/>
    <cellStyle name="Comma 14 3 6 3" xfId="51871"/>
    <cellStyle name="Comma 14 3 6 3 2" xfId="51872"/>
    <cellStyle name="Comma 14 3 6 3 3" xfId="51873"/>
    <cellStyle name="Comma 14 3 6 4" xfId="51874"/>
    <cellStyle name="Comma 14 3 6 4 2" xfId="51875"/>
    <cellStyle name="Comma 14 3 6 5" xfId="51876"/>
    <cellStyle name="Comma 14 3 6 6" xfId="51877"/>
    <cellStyle name="Comma 14 3 7" xfId="51878"/>
    <cellStyle name="Comma 14 3 7 2" xfId="51879"/>
    <cellStyle name="Comma 14 3 7 2 2" xfId="51880"/>
    <cellStyle name="Comma 14 3 7 2 3" xfId="51881"/>
    <cellStyle name="Comma 14 3 7 3" xfId="51882"/>
    <cellStyle name="Comma 14 3 7 3 2" xfId="51883"/>
    <cellStyle name="Comma 14 3 7 3 3" xfId="51884"/>
    <cellStyle name="Comma 14 3 7 4" xfId="51885"/>
    <cellStyle name="Comma 14 3 7 4 2" xfId="51886"/>
    <cellStyle name="Comma 14 3 7 5" xfId="51887"/>
    <cellStyle name="Comma 14 3 7 6" xfId="51888"/>
    <cellStyle name="Comma 14 3 8" xfId="51889"/>
    <cellStyle name="Comma 14 3 8 2" xfId="51890"/>
    <cellStyle name="Comma 14 3 8 2 2" xfId="51891"/>
    <cellStyle name="Comma 14 3 8 2 3" xfId="51892"/>
    <cellStyle name="Comma 14 3 8 3" xfId="51893"/>
    <cellStyle name="Comma 14 3 8 3 2" xfId="51894"/>
    <cellStyle name="Comma 14 3 8 4" xfId="51895"/>
    <cellStyle name="Comma 14 3 8 5" xfId="51896"/>
    <cellStyle name="Comma 14 3 9" xfId="51897"/>
    <cellStyle name="Comma 14 3 9 2" xfId="51898"/>
    <cellStyle name="Comma 14 3 9 3" xfId="51899"/>
    <cellStyle name="Comma 14 4" xfId="6840"/>
    <cellStyle name="Comma 14 4 10" xfId="51900"/>
    <cellStyle name="Comma 14 4 10 2" xfId="51901"/>
    <cellStyle name="Comma 14 4 11" xfId="51902"/>
    <cellStyle name="Comma 14 4 12" xfId="51903"/>
    <cellStyle name="Comma 14 4 2" xfId="6841"/>
    <cellStyle name="Comma 14 4 2 10" xfId="51904"/>
    <cellStyle name="Comma 14 4 2 2" xfId="51905"/>
    <cellStyle name="Comma 14 4 2 2 2" xfId="51906"/>
    <cellStyle name="Comma 14 4 2 2 2 2" xfId="51907"/>
    <cellStyle name="Comma 14 4 2 2 2 2 2" xfId="51908"/>
    <cellStyle name="Comma 14 4 2 2 2 2 3" xfId="51909"/>
    <cellStyle name="Comma 14 4 2 2 2 3" xfId="51910"/>
    <cellStyle name="Comma 14 4 2 2 2 3 2" xfId="51911"/>
    <cellStyle name="Comma 14 4 2 2 2 3 3" xfId="51912"/>
    <cellStyle name="Comma 14 4 2 2 2 4" xfId="51913"/>
    <cellStyle name="Comma 14 4 2 2 2 4 2" xfId="51914"/>
    <cellStyle name="Comma 14 4 2 2 2 5" xfId="51915"/>
    <cellStyle name="Comma 14 4 2 2 2 6" xfId="51916"/>
    <cellStyle name="Comma 14 4 2 2 3" xfId="51917"/>
    <cellStyle name="Comma 14 4 2 2 3 2" xfId="51918"/>
    <cellStyle name="Comma 14 4 2 2 3 2 2" xfId="51919"/>
    <cellStyle name="Comma 14 4 2 2 3 2 3" xfId="51920"/>
    <cellStyle name="Comma 14 4 2 2 3 3" xfId="51921"/>
    <cellStyle name="Comma 14 4 2 2 3 3 2" xfId="51922"/>
    <cellStyle name="Comma 14 4 2 2 3 3 3" xfId="51923"/>
    <cellStyle name="Comma 14 4 2 2 3 4" xfId="51924"/>
    <cellStyle name="Comma 14 4 2 2 3 4 2" xfId="51925"/>
    <cellStyle name="Comma 14 4 2 2 3 5" xfId="51926"/>
    <cellStyle name="Comma 14 4 2 2 3 6" xfId="51927"/>
    <cellStyle name="Comma 14 4 2 2 4" xfId="51928"/>
    <cellStyle name="Comma 14 4 2 2 4 2" xfId="51929"/>
    <cellStyle name="Comma 14 4 2 2 4 2 2" xfId="51930"/>
    <cellStyle name="Comma 14 4 2 2 4 2 3" xfId="51931"/>
    <cellStyle name="Comma 14 4 2 2 4 3" xfId="51932"/>
    <cellStyle name="Comma 14 4 2 2 4 3 2" xfId="51933"/>
    <cellStyle name="Comma 14 4 2 2 4 4" xfId="51934"/>
    <cellStyle name="Comma 14 4 2 2 4 5" xfId="51935"/>
    <cellStyle name="Comma 14 4 2 2 5" xfId="51936"/>
    <cellStyle name="Comma 14 4 2 2 5 2" xfId="51937"/>
    <cellStyle name="Comma 14 4 2 2 5 3" xfId="51938"/>
    <cellStyle name="Comma 14 4 2 2 6" xfId="51939"/>
    <cellStyle name="Comma 14 4 2 2 6 2" xfId="51940"/>
    <cellStyle name="Comma 14 4 2 2 6 3" xfId="51941"/>
    <cellStyle name="Comma 14 4 2 2 7" xfId="51942"/>
    <cellStyle name="Comma 14 4 2 2 7 2" xfId="51943"/>
    <cellStyle name="Comma 14 4 2 2 8" xfId="51944"/>
    <cellStyle name="Comma 14 4 2 2 9" xfId="51945"/>
    <cellStyle name="Comma 14 4 2 3" xfId="51946"/>
    <cellStyle name="Comma 14 4 2 3 2" xfId="51947"/>
    <cellStyle name="Comma 14 4 2 3 2 2" xfId="51948"/>
    <cellStyle name="Comma 14 4 2 3 2 3" xfId="51949"/>
    <cellStyle name="Comma 14 4 2 3 3" xfId="51950"/>
    <cellStyle name="Comma 14 4 2 3 3 2" xfId="51951"/>
    <cellStyle name="Comma 14 4 2 3 3 3" xfId="51952"/>
    <cellStyle name="Comma 14 4 2 3 4" xfId="51953"/>
    <cellStyle name="Comma 14 4 2 3 4 2" xfId="51954"/>
    <cellStyle name="Comma 14 4 2 3 5" xfId="51955"/>
    <cellStyle name="Comma 14 4 2 3 6" xfId="51956"/>
    <cellStyle name="Comma 14 4 2 4" xfId="51957"/>
    <cellStyle name="Comma 14 4 2 4 2" xfId="51958"/>
    <cellStyle name="Comma 14 4 2 4 2 2" xfId="51959"/>
    <cellStyle name="Comma 14 4 2 4 2 3" xfId="51960"/>
    <cellStyle name="Comma 14 4 2 4 3" xfId="51961"/>
    <cellStyle name="Comma 14 4 2 4 3 2" xfId="51962"/>
    <cellStyle name="Comma 14 4 2 4 3 3" xfId="51963"/>
    <cellStyle name="Comma 14 4 2 4 4" xfId="51964"/>
    <cellStyle name="Comma 14 4 2 4 4 2" xfId="51965"/>
    <cellStyle name="Comma 14 4 2 4 5" xfId="51966"/>
    <cellStyle name="Comma 14 4 2 4 6" xfId="51967"/>
    <cellStyle name="Comma 14 4 2 5" xfId="51968"/>
    <cellStyle name="Comma 14 4 2 5 2" xfId="51969"/>
    <cellStyle name="Comma 14 4 2 5 2 2" xfId="51970"/>
    <cellStyle name="Comma 14 4 2 5 2 3" xfId="51971"/>
    <cellStyle name="Comma 14 4 2 5 3" xfId="51972"/>
    <cellStyle name="Comma 14 4 2 5 3 2" xfId="51973"/>
    <cellStyle name="Comma 14 4 2 5 4" xfId="51974"/>
    <cellStyle name="Comma 14 4 2 5 5" xfId="51975"/>
    <cellStyle name="Comma 14 4 2 6" xfId="51976"/>
    <cellStyle name="Comma 14 4 2 6 2" xfId="51977"/>
    <cellStyle name="Comma 14 4 2 6 3" xfId="51978"/>
    <cellStyle name="Comma 14 4 2 7" xfId="51979"/>
    <cellStyle name="Comma 14 4 2 7 2" xfId="51980"/>
    <cellStyle name="Comma 14 4 2 7 3" xfId="51981"/>
    <cellStyle name="Comma 14 4 2 8" xfId="51982"/>
    <cellStyle name="Comma 14 4 2 8 2" xfId="51983"/>
    <cellStyle name="Comma 14 4 2 9" xfId="51984"/>
    <cellStyle name="Comma 14 4 3" xfId="51985"/>
    <cellStyle name="Comma 14 4 3 2" xfId="51986"/>
    <cellStyle name="Comma 14 4 3 2 2" xfId="51987"/>
    <cellStyle name="Comma 14 4 3 2 2 2" xfId="51988"/>
    <cellStyle name="Comma 14 4 3 2 2 3" xfId="51989"/>
    <cellStyle name="Comma 14 4 3 2 3" xfId="51990"/>
    <cellStyle name="Comma 14 4 3 2 3 2" xfId="51991"/>
    <cellStyle name="Comma 14 4 3 2 3 3" xfId="51992"/>
    <cellStyle name="Comma 14 4 3 2 4" xfId="51993"/>
    <cellStyle name="Comma 14 4 3 2 4 2" xfId="51994"/>
    <cellStyle name="Comma 14 4 3 2 5" xfId="51995"/>
    <cellStyle name="Comma 14 4 3 2 6" xfId="51996"/>
    <cellStyle name="Comma 14 4 3 3" xfId="51997"/>
    <cellStyle name="Comma 14 4 3 3 2" xfId="51998"/>
    <cellStyle name="Comma 14 4 3 3 2 2" xfId="51999"/>
    <cellStyle name="Comma 14 4 3 3 2 3" xfId="52000"/>
    <cellStyle name="Comma 14 4 3 3 3" xfId="52001"/>
    <cellStyle name="Comma 14 4 3 3 3 2" xfId="52002"/>
    <cellStyle name="Comma 14 4 3 3 3 3" xfId="52003"/>
    <cellStyle name="Comma 14 4 3 3 4" xfId="52004"/>
    <cellStyle name="Comma 14 4 3 3 4 2" xfId="52005"/>
    <cellStyle name="Comma 14 4 3 3 5" xfId="52006"/>
    <cellStyle name="Comma 14 4 3 3 6" xfId="52007"/>
    <cellStyle name="Comma 14 4 3 4" xfId="52008"/>
    <cellStyle name="Comma 14 4 3 4 2" xfId="52009"/>
    <cellStyle name="Comma 14 4 3 4 2 2" xfId="52010"/>
    <cellStyle name="Comma 14 4 3 4 2 3" xfId="52011"/>
    <cellStyle name="Comma 14 4 3 4 3" xfId="52012"/>
    <cellStyle name="Comma 14 4 3 4 3 2" xfId="52013"/>
    <cellStyle name="Comma 14 4 3 4 4" xfId="52014"/>
    <cellStyle name="Comma 14 4 3 4 5" xfId="52015"/>
    <cellStyle name="Comma 14 4 3 5" xfId="52016"/>
    <cellStyle name="Comma 14 4 3 5 2" xfId="52017"/>
    <cellStyle name="Comma 14 4 3 5 3" xfId="52018"/>
    <cellStyle name="Comma 14 4 3 6" xfId="52019"/>
    <cellStyle name="Comma 14 4 3 6 2" xfId="52020"/>
    <cellStyle name="Comma 14 4 3 6 3" xfId="52021"/>
    <cellStyle name="Comma 14 4 3 7" xfId="52022"/>
    <cellStyle name="Comma 14 4 3 7 2" xfId="52023"/>
    <cellStyle name="Comma 14 4 3 8" xfId="52024"/>
    <cellStyle name="Comma 14 4 3 9" xfId="52025"/>
    <cellStyle name="Comma 14 4 4" xfId="52026"/>
    <cellStyle name="Comma 14 4 4 2" xfId="52027"/>
    <cellStyle name="Comma 14 4 4 2 2" xfId="52028"/>
    <cellStyle name="Comma 14 4 4 2 2 2" xfId="52029"/>
    <cellStyle name="Comma 14 4 4 2 2 3" xfId="52030"/>
    <cellStyle name="Comma 14 4 4 2 3" xfId="52031"/>
    <cellStyle name="Comma 14 4 4 2 3 2" xfId="52032"/>
    <cellStyle name="Comma 14 4 4 2 3 3" xfId="52033"/>
    <cellStyle name="Comma 14 4 4 2 4" xfId="52034"/>
    <cellStyle name="Comma 14 4 4 2 4 2" xfId="52035"/>
    <cellStyle name="Comma 14 4 4 2 5" xfId="52036"/>
    <cellStyle name="Comma 14 4 4 2 6" xfId="52037"/>
    <cellStyle name="Comma 14 4 4 3" xfId="52038"/>
    <cellStyle name="Comma 14 4 4 3 2" xfId="52039"/>
    <cellStyle name="Comma 14 4 4 3 2 2" xfId="52040"/>
    <cellStyle name="Comma 14 4 4 3 2 3" xfId="52041"/>
    <cellStyle name="Comma 14 4 4 3 3" xfId="52042"/>
    <cellStyle name="Comma 14 4 4 3 3 2" xfId="52043"/>
    <cellStyle name="Comma 14 4 4 3 3 3" xfId="52044"/>
    <cellStyle name="Comma 14 4 4 3 4" xfId="52045"/>
    <cellStyle name="Comma 14 4 4 3 4 2" xfId="52046"/>
    <cellStyle name="Comma 14 4 4 3 5" xfId="52047"/>
    <cellStyle name="Comma 14 4 4 3 6" xfId="52048"/>
    <cellStyle name="Comma 14 4 4 4" xfId="52049"/>
    <cellStyle name="Comma 14 4 4 4 2" xfId="52050"/>
    <cellStyle name="Comma 14 4 4 4 2 2" xfId="52051"/>
    <cellStyle name="Comma 14 4 4 4 2 3" xfId="52052"/>
    <cellStyle name="Comma 14 4 4 4 3" xfId="52053"/>
    <cellStyle name="Comma 14 4 4 4 3 2" xfId="52054"/>
    <cellStyle name="Comma 14 4 4 4 4" xfId="52055"/>
    <cellStyle name="Comma 14 4 4 4 5" xfId="52056"/>
    <cellStyle name="Comma 14 4 4 5" xfId="52057"/>
    <cellStyle name="Comma 14 4 4 5 2" xfId="52058"/>
    <cellStyle name="Comma 14 4 4 5 3" xfId="52059"/>
    <cellStyle name="Comma 14 4 4 6" xfId="52060"/>
    <cellStyle name="Comma 14 4 4 6 2" xfId="52061"/>
    <cellStyle name="Comma 14 4 4 6 3" xfId="52062"/>
    <cellStyle name="Comma 14 4 4 7" xfId="52063"/>
    <cellStyle name="Comma 14 4 4 7 2" xfId="52064"/>
    <cellStyle name="Comma 14 4 4 8" xfId="52065"/>
    <cellStyle name="Comma 14 4 4 9" xfId="52066"/>
    <cellStyle name="Comma 14 4 5" xfId="52067"/>
    <cellStyle name="Comma 14 4 5 2" xfId="52068"/>
    <cellStyle name="Comma 14 4 5 2 2" xfId="52069"/>
    <cellStyle name="Comma 14 4 5 2 3" xfId="52070"/>
    <cellStyle name="Comma 14 4 5 3" xfId="52071"/>
    <cellStyle name="Comma 14 4 5 3 2" xfId="52072"/>
    <cellStyle name="Comma 14 4 5 3 3" xfId="52073"/>
    <cellStyle name="Comma 14 4 5 4" xfId="52074"/>
    <cellStyle name="Comma 14 4 5 4 2" xfId="52075"/>
    <cellStyle name="Comma 14 4 5 5" xfId="52076"/>
    <cellStyle name="Comma 14 4 5 6" xfId="52077"/>
    <cellStyle name="Comma 14 4 6" xfId="52078"/>
    <cellStyle name="Comma 14 4 6 2" xfId="52079"/>
    <cellStyle name="Comma 14 4 6 2 2" xfId="52080"/>
    <cellStyle name="Comma 14 4 6 2 3" xfId="52081"/>
    <cellStyle name="Comma 14 4 6 3" xfId="52082"/>
    <cellStyle name="Comma 14 4 6 3 2" xfId="52083"/>
    <cellStyle name="Comma 14 4 6 3 3" xfId="52084"/>
    <cellStyle name="Comma 14 4 6 4" xfId="52085"/>
    <cellStyle name="Comma 14 4 6 4 2" xfId="52086"/>
    <cellStyle name="Comma 14 4 6 5" xfId="52087"/>
    <cellStyle name="Comma 14 4 6 6" xfId="52088"/>
    <cellStyle name="Comma 14 4 7" xfId="52089"/>
    <cellStyle name="Comma 14 4 7 2" xfId="52090"/>
    <cellStyle name="Comma 14 4 7 2 2" xfId="52091"/>
    <cellStyle name="Comma 14 4 7 2 3" xfId="52092"/>
    <cellStyle name="Comma 14 4 7 3" xfId="52093"/>
    <cellStyle name="Comma 14 4 7 3 2" xfId="52094"/>
    <cellStyle name="Comma 14 4 7 4" xfId="52095"/>
    <cellStyle name="Comma 14 4 7 5" xfId="52096"/>
    <cellStyle name="Comma 14 4 8" xfId="52097"/>
    <cellStyle name="Comma 14 4 8 2" xfId="52098"/>
    <cellStyle name="Comma 14 4 8 3" xfId="52099"/>
    <cellStyle name="Comma 14 4 9" xfId="52100"/>
    <cellStyle name="Comma 14 4 9 2" xfId="52101"/>
    <cellStyle name="Comma 14 4 9 3" xfId="52102"/>
    <cellStyle name="Comma 14 5" xfId="6842"/>
    <cellStyle name="Comma 14 5 10" xfId="52103"/>
    <cellStyle name="Comma 14 5 2" xfId="52104"/>
    <cellStyle name="Comma 14 5 2 2" xfId="52105"/>
    <cellStyle name="Comma 14 5 2 2 2" xfId="52106"/>
    <cellStyle name="Comma 14 5 2 2 2 2" xfId="52107"/>
    <cellStyle name="Comma 14 5 2 2 2 3" xfId="52108"/>
    <cellStyle name="Comma 14 5 2 2 3" xfId="52109"/>
    <cellStyle name="Comma 14 5 2 2 3 2" xfId="52110"/>
    <cellStyle name="Comma 14 5 2 2 3 3" xfId="52111"/>
    <cellStyle name="Comma 14 5 2 2 4" xfId="52112"/>
    <cellStyle name="Comma 14 5 2 2 4 2" xfId="52113"/>
    <cellStyle name="Comma 14 5 2 2 5" xfId="52114"/>
    <cellStyle name="Comma 14 5 2 2 6" xfId="52115"/>
    <cellStyle name="Comma 14 5 2 3" xfId="52116"/>
    <cellStyle name="Comma 14 5 2 3 2" xfId="52117"/>
    <cellStyle name="Comma 14 5 2 3 2 2" xfId="52118"/>
    <cellStyle name="Comma 14 5 2 3 2 3" xfId="52119"/>
    <cellStyle name="Comma 14 5 2 3 3" xfId="52120"/>
    <cellStyle name="Comma 14 5 2 3 3 2" xfId="52121"/>
    <cellStyle name="Comma 14 5 2 3 3 3" xfId="52122"/>
    <cellStyle name="Comma 14 5 2 3 4" xfId="52123"/>
    <cellStyle name="Comma 14 5 2 3 4 2" xfId="52124"/>
    <cellStyle name="Comma 14 5 2 3 5" xfId="52125"/>
    <cellStyle name="Comma 14 5 2 3 6" xfId="52126"/>
    <cellStyle name="Comma 14 5 2 4" xfId="52127"/>
    <cellStyle name="Comma 14 5 2 4 2" xfId="52128"/>
    <cellStyle name="Comma 14 5 2 4 2 2" xfId="52129"/>
    <cellStyle name="Comma 14 5 2 4 2 3" xfId="52130"/>
    <cellStyle name="Comma 14 5 2 4 3" xfId="52131"/>
    <cellStyle name="Comma 14 5 2 4 3 2" xfId="52132"/>
    <cellStyle name="Comma 14 5 2 4 4" xfId="52133"/>
    <cellStyle name="Comma 14 5 2 4 5" xfId="52134"/>
    <cellStyle name="Comma 14 5 2 5" xfId="52135"/>
    <cellStyle name="Comma 14 5 2 5 2" xfId="52136"/>
    <cellStyle name="Comma 14 5 2 5 3" xfId="52137"/>
    <cellStyle name="Comma 14 5 2 6" xfId="52138"/>
    <cellStyle name="Comma 14 5 2 6 2" xfId="52139"/>
    <cellStyle name="Comma 14 5 2 6 3" xfId="52140"/>
    <cellStyle name="Comma 14 5 2 7" xfId="52141"/>
    <cellStyle name="Comma 14 5 2 7 2" xfId="52142"/>
    <cellStyle name="Comma 14 5 2 8" xfId="52143"/>
    <cellStyle name="Comma 14 5 2 9" xfId="52144"/>
    <cellStyle name="Comma 14 5 3" xfId="52145"/>
    <cellStyle name="Comma 14 5 3 2" xfId="52146"/>
    <cellStyle name="Comma 14 5 3 2 2" xfId="52147"/>
    <cellStyle name="Comma 14 5 3 2 3" xfId="52148"/>
    <cellStyle name="Comma 14 5 3 3" xfId="52149"/>
    <cellStyle name="Comma 14 5 3 3 2" xfId="52150"/>
    <cellStyle name="Comma 14 5 3 3 3" xfId="52151"/>
    <cellStyle name="Comma 14 5 3 4" xfId="52152"/>
    <cellStyle name="Comma 14 5 3 4 2" xfId="52153"/>
    <cellStyle name="Comma 14 5 3 5" xfId="52154"/>
    <cellStyle name="Comma 14 5 3 6" xfId="52155"/>
    <cellStyle name="Comma 14 5 4" xfId="52156"/>
    <cellStyle name="Comma 14 5 4 2" xfId="52157"/>
    <cellStyle name="Comma 14 5 4 2 2" xfId="52158"/>
    <cellStyle name="Comma 14 5 4 2 3" xfId="52159"/>
    <cellStyle name="Comma 14 5 4 3" xfId="52160"/>
    <cellStyle name="Comma 14 5 4 3 2" xfId="52161"/>
    <cellStyle name="Comma 14 5 4 3 3" xfId="52162"/>
    <cellStyle name="Comma 14 5 4 4" xfId="52163"/>
    <cellStyle name="Comma 14 5 4 4 2" xfId="52164"/>
    <cellStyle name="Comma 14 5 4 5" xfId="52165"/>
    <cellStyle name="Comma 14 5 4 6" xfId="52166"/>
    <cellStyle name="Comma 14 5 5" xfId="52167"/>
    <cellStyle name="Comma 14 5 5 2" xfId="52168"/>
    <cellStyle name="Comma 14 5 5 2 2" xfId="52169"/>
    <cellStyle name="Comma 14 5 5 2 3" xfId="52170"/>
    <cellStyle name="Comma 14 5 5 3" xfId="52171"/>
    <cellStyle name="Comma 14 5 5 3 2" xfId="52172"/>
    <cellStyle name="Comma 14 5 5 4" xfId="52173"/>
    <cellStyle name="Comma 14 5 5 5" xfId="52174"/>
    <cellStyle name="Comma 14 5 6" xfId="52175"/>
    <cellStyle name="Comma 14 5 6 2" xfId="52176"/>
    <cellStyle name="Comma 14 5 6 3" xfId="52177"/>
    <cellStyle name="Comma 14 5 7" xfId="52178"/>
    <cellStyle name="Comma 14 5 7 2" xfId="52179"/>
    <cellStyle name="Comma 14 5 7 3" xfId="52180"/>
    <cellStyle name="Comma 14 5 8" xfId="52181"/>
    <cellStyle name="Comma 14 5 8 2" xfId="52182"/>
    <cellStyle name="Comma 14 5 9" xfId="52183"/>
    <cellStyle name="Comma 14 6" xfId="52184"/>
    <cellStyle name="Comma 14 6 2" xfId="52185"/>
    <cellStyle name="Comma 14 6 2 2" xfId="52186"/>
    <cellStyle name="Comma 14 6 2 2 2" xfId="52187"/>
    <cellStyle name="Comma 14 6 2 2 3" xfId="52188"/>
    <cellStyle name="Comma 14 6 2 3" xfId="52189"/>
    <cellStyle name="Comma 14 6 2 3 2" xfId="52190"/>
    <cellStyle name="Comma 14 6 2 3 3" xfId="52191"/>
    <cellStyle name="Comma 14 6 2 4" xfId="52192"/>
    <cellStyle name="Comma 14 6 2 4 2" xfId="52193"/>
    <cellStyle name="Comma 14 6 2 5" xfId="52194"/>
    <cellStyle name="Comma 14 6 2 6" xfId="52195"/>
    <cellStyle name="Comma 14 6 3" xfId="52196"/>
    <cellStyle name="Comma 14 6 3 2" xfId="52197"/>
    <cellStyle name="Comma 14 6 3 2 2" xfId="52198"/>
    <cellStyle name="Comma 14 6 3 2 3" xfId="52199"/>
    <cellStyle name="Comma 14 6 3 3" xfId="52200"/>
    <cellStyle name="Comma 14 6 3 3 2" xfId="52201"/>
    <cellStyle name="Comma 14 6 3 3 3" xfId="52202"/>
    <cellStyle name="Comma 14 6 3 4" xfId="52203"/>
    <cellStyle name="Comma 14 6 3 4 2" xfId="52204"/>
    <cellStyle name="Comma 14 6 3 5" xfId="52205"/>
    <cellStyle name="Comma 14 6 3 6" xfId="52206"/>
    <cellStyle name="Comma 14 6 4" xfId="52207"/>
    <cellStyle name="Comma 14 6 4 2" xfId="52208"/>
    <cellStyle name="Comma 14 6 4 2 2" xfId="52209"/>
    <cellStyle name="Comma 14 6 4 2 3" xfId="52210"/>
    <cellStyle name="Comma 14 6 4 3" xfId="52211"/>
    <cellStyle name="Comma 14 6 4 3 2" xfId="52212"/>
    <cellStyle name="Comma 14 6 4 4" xfId="52213"/>
    <cellStyle name="Comma 14 6 4 5" xfId="52214"/>
    <cellStyle name="Comma 14 6 5" xfId="52215"/>
    <cellStyle name="Comma 14 6 5 2" xfId="52216"/>
    <cellStyle name="Comma 14 6 5 3" xfId="52217"/>
    <cellStyle name="Comma 14 6 6" xfId="52218"/>
    <cellStyle name="Comma 14 6 6 2" xfId="52219"/>
    <cellStyle name="Comma 14 6 6 3" xfId="52220"/>
    <cellStyle name="Comma 14 6 7" xfId="52221"/>
    <cellStyle name="Comma 14 6 7 2" xfId="52222"/>
    <cellStyle name="Comma 14 6 8" xfId="52223"/>
    <cellStyle name="Comma 14 6 9" xfId="52224"/>
    <cellStyle name="Comma 14 7" xfId="52225"/>
    <cellStyle name="Comma 14 7 2" xfId="52226"/>
    <cellStyle name="Comma 14 7 2 2" xfId="52227"/>
    <cellStyle name="Comma 14 7 2 2 2" xfId="52228"/>
    <cellStyle name="Comma 14 7 2 2 3" xfId="52229"/>
    <cellStyle name="Comma 14 7 2 3" xfId="52230"/>
    <cellStyle name="Comma 14 7 2 3 2" xfId="52231"/>
    <cellStyle name="Comma 14 7 2 3 3" xfId="52232"/>
    <cellStyle name="Comma 14 7 2 4" xfId="52233"/>
    <cellStyle name="Comma 14 7 2 4 2" xfId="52234"/>
    <cellStyle name="Comma 14 7 2 5" xfId="52235"/>
    <cellStyle name="Comma 14 7 2 6" xfId="52236"/>
    <cellStyle name="Comma 14 7 3" xfId="52237"/>
    <cellStyle name="Comma 14 7 3 2" xfId="52238"/>
    <cellStyle name="Comma 14 7 3 2 2" xfId="52239"/>
    <cellStyle name="Comma 14 7 3 2 3" xfId="52240"/>
    <cellStyle name="Comma 14 7 3 3" xfId="52241"/>
    <cellStyle name="Comma 14 7 3 3 2" xfId="52242"/>
    <cellStyle name="Comma 14 7 3 3 3" xfId="52243"/>
    <cellStyle name="Comma 14 7 3 4" xfId="52244"/>
    <cellStyle name="Comma 14 7 3 4 2" xfId="52245"/>
    <cellStyle name="Comma 14 7 3 5" xfId="52246"/>
    <cellStyle name="Comma 14 7 3 6" xfId="52247"/>
    <cellStyle name="Comma 14 7 4" xfId="52248"/>
    <cellStyle name="Comma 14 7 4 2" xfId="52249"/>
    <cellStyle name="Comma 14 7 4 2 2" xfId="52250"/>
    <cellStyle name="Comma 14 7 4 2 3" xfId="52251"/>
    <cellStyle name="Comma 14 7 4 3" xfId="52252"/>
    <cellStyle name="Comma 14 7 4 3 2" xfId="52253"/>
    <cellStyle name="Comma 14 7 4 4" xfId="52254"/>
    <cellStyle name="Comma 14 7 4 5" xfId="52255"/>
    <cellStyle name="Comma 14 7 5" xfId="52256"/>
    <cellStyle name="Comma 14 7 5 2" xfId="52257"/>
    <cellStyle name="Comma 14 7 5 3" xfId="52258"/>
    <cellStyle name="Comma 14 7 6" xfId="52259"/>
    <cellStyle name="Comma 14 7 6 2" xfId="52260"/>
    <cellStyle name="Comma 14 7 6 3" xfId="52261"/>
    <cellStyle name="Comma 14 7 7" xfId="52262"/>
    <cellStyle name="Comma 14 7 7 2" xfId="52263"/>
    <cellStyle name="Comma 14 7 8" xfId="52264"/>
    <cellStyle name="Comma 14 7 9" xfId="52265"/>
    <cellStyle name="Comma 14 8" xfId="52266"/>
    <cellStyle name="Comma 14 8 2" xfId="52267"/>
    <cellStyle name="Comma 14 8 2 2" xfId="52268"/>
    <cellStyle name="Comma 14 8 2 3" xfId="52269"/>
    <cellStyle name="Comma 14 8 3" xfId="52270"/>
    <cellStyle name="Comma 14 8 3 2" xfId="52271"/>
    <cellStyle name="Comma 14 8 3 3" xfId="52272"/>
    <cellStyle name="Comma 14 8 4" xfId="52273"/>
    <cellStyle name="Comma 14 8 4 2" xfId="52274"/>
    <cellStyle name="Comma 14 8 5" xfId="52275"/>
    <cellStyle name="Comma 14 8 6" xfId="52276"/>
    <cellStyle name="Comma 14 9" xfId="52277"/>
    <cellStyle name="Comma 14 9 2" xfId="52278"/>
    <cellStyle name="Comma 14 9 2 2" xfId="52279"/>
    <cellStyle name="Comma 14 9 2 3" xfId="52280"/>
    <cellStyle name="Comma 14 9 3" xfId="52281"/>
    <cellStyle name="Comma 14 9 3 2" xfId="52282"/>
    <cellStyle name="Comma 14 9 3 3" xfId="52283"/>
    <cellStyle name="Comma 14 9 4" xfId="52284"/>
    <cellStyle name="Comma 14 9 4 2" xfId="52285"/>
    <cellStyle name="Comma 14 9 5" xfId="52286"/>
    <cellStyle name="Comma 14 9 6" xfId="52287"/>
    <cellStyle name="Comma 14_SCH J-3" xfId="6843"/>
    <cellStyle name="Comma 15" xfId="6844"/>
    <cellStyle name="Comma 15 10" xfId="52288"/>
    <cellStyle name="Comma 15 10 2" xfId="52289"/>
    <cellStyle name="Comma 15 10 2 2" xfId="52290"/>
    <cellStyle name="Comma 15 10 2 3" xfId="52291"/>
    <cellStyle name="Comma 15 10 3" xfId="52292"/>
    <cellStyle name="Comma 15 10 3 2" xfId="52293"/>
    <cellStyle name="Comma 15 10 4" xfId="52294"/>
    <cellStyle name="Comma 15 10 5" xfId="52295"/>
    <cellStyle name="Comma 15 11" xfId="52296"/>
    <cellStyle name="Comma 15 11 2" xfId="52297"/>
    <cellStyle name="Comma 15 11 3" xfId="52298"/>
    <cellStyle name="Comma 15 12" xfId="52299"/>
    <cellStyle name="Comma 15 12 2" xfId="52300"/>
    <cellStyle name="Comma 15 12 3" xfId="52301"/>
    <cellStyle name="Comma 15 13" xfId="52302"/>
    <cellStyle name="Comma 15 13 2" xfId="52303"/>
    <cellStyle name="Comma 15 14" xfId="52304"/>
    <cellStyle name="Comma 15 15" xfId="52305"/>
    <cellStyle name="Comma 15 16" xfId="52306"/>
    <cellStyle name="Comma 15 2" xfId="6845"/>
    <cellStyle name="Comma 15 2 10" xfId="52307"/>
    <cellStyle name="Comma 15 2 10 2" xfId="52308"/>
    <cellStyle name="Comma 15 2 10 3" xfId="52309"/>
    <cellStyle name="Comma 15 2 11" xfId="52310"/>
    <cellStyle name="Comma 15 2 11 2" xfId="52311"/>
    <cellStyle name="Comma 15 2 11 3" xfId="52312"/>
    <cellStyle name="Comma 15 2 12" xfId="52313"/>
    <cellStyle name="Comma 15 2 12 2" xfId="52314"/>
    <cellStyle name="Comma 15 2 13" xfId="52315"/>
    <cellStyle name="Comma 15 2 14" xfId="52316"/>
    <cellStyle name="Comma 15 2 15" xfId="52317"/>
    <cellStyle name="Comma 15 2 2" xfId="6846"/>
    <cellStyle name="Comma 15 2 2 10" xfId="52318"/>
    <cellStyle name="Comma 15 2 2 10 2" xfId="52319"/>
    <cellStyle name="Comma 15 2 2 10 3" xfId="52320"/>
    <cellStyle name="Comma 15 2 2 11" xfId="52321"/>
    <cellStyle name="Comma 15 2 2 11 2" xfId="52322"/>
    <cellStyle name="Comma 15 2 2 12" xfId="52323"/>
    <cellStyle name="Comma 15 2 2 13" xfId="52324"/>
    <cellStyle name="Comma 15 2 2 2" xfId="52325"/>
    <cellStyle name="Comma 15 2 2 2 10" xfId="52326"/>
    <cellStyle name="Comma 15 2 2 2 10 2" xfId="52327"/>
    <cellStyle name="Comma 15 2 2 2 11" xfId="52328"/>
    <cellStyle name="Comma 15 2 2 2 12" xfId="52329"/>
    <cellStyle name="Comma 15 2 2 2 2" xfId="52330"/>
    <cellStyle name="Comma 15 2 2 2 2 10" xfId="52331"/>
    <cellStyle name="Comma 15 2 2 2 2 2" xfId="52332"/>
    <cellStyle name="Comma 15 2 2 2 2 2 2" xfId="52333"/>
    <cellStyle name="Comma 15 2 2 2 2 2 2 2" xfId="52334"/>
    <cellStyle name="Comma 15 2 2 2 2 2 2 2 2" xfId="52335"/>
    <cellStyle name="Comma 15 2 2 2 2 2 2 2 3" xfId="52336"/>
    <cellStyle name="Comma 15 2 2 2 2 2 2 3" xfId="52337"/>
    <cellStyle name="Comma 15 2 2 2 2 2 2 3 2" xfId="52338"/>
    <cellStyle name="Comma 15 2 2 2 2 2 2 3 3" xfId="52339"/>
    <cellStyle name="Comma 15 2 2 2 2 2 2 4" xfId="52340"/>
    <cellStyle name="Comma 15 2 2 2 2 2 2 4 2" xfId="52341"/>
    <cellStyle name="Comma 15 2 2 2 2 2 2 5" xfId="52342"/>
    <cellStyle name="Comma 15 2 2 2 2 2 2 6" xfId="52343"/>
    <cellStyle name="Comma 15 2 2 2 2 2 3" xfId="52344"/>
    <cellStyle name="Comma 15 2 2 2 2 2 3 2" xfId="52345"/>
    <cellStyle name="Comma 15 2 2 2 2 2 3 2 2" xfId="52346"/>
    <cellStyle name="Comma 15 2 2 2 2 2 3 2 3" xfId="52347"/>
    <cellStyle name="Comma 15 2 2 2 2 2 3 3" xfId="52348"/>
    <cellStyle name="Comma 15 2 2 2 2 2 3 3 2" xfId="52349"/>
    <cellStyle name="Comma 15 2 2 2 2 2 3 3 3" xfId="52350"/>
    <cellStyle name="Comma 15 2 2 2 2 2 3 4" xfId="52351"/>
    <cellStyle name="Comma 15 2 2 2 2 2 3 4 2" xfId="52352"/>
    <cellStyle name="Comma 15 2 2 2 2 2 3 5" xfId="52353"/>
    <cellStyle name="Comma 15 2 2 2 2 2 3 6" xfId="52354"/>
    <cellStyle name="Comma 15 2 2 2 2 2 4" xfId="52355"/>
    <cellStyle name="Comma 15 2 2 2 2 2 4 2" xfId="52356"/>
    <cellStyle name="Comma 15 2 2 2 2 2 4 2 2" xfId="52357"/>
    <cellStyle name="Comma 15 2 2 2 2 2 4 2 3" xfId="52358"/>
    <cellStyle name="Comma 15 2 2 2 2 2 4 3" xfId="52359"/>
    <cellStyle name="Comma 15 2 2 2 2 2 4 3 2" xfId="52360"/>
    <cellStyle name="Comma 15 2 2 2 2 2 4 4" xfId="52361"/>
    <cellStyle name="Comma 15 2 2 2 2 2 4 5" xfId="52362"/>
    <cellStyle name="Comma 15 2 2 2 2 2 5" xfId="52363"/>
    <cellStyle name="Comma 15 2 2 2 2 2 5 2" xfId="52364"/>
    <cellStyle name="Comma 15 2 2 2 2 2 5 3" xfId="52365"/>
    <cellStyle name="Comma 15 2 2 2 2 2 6" xfId="52366"/>
    <cellStyle name="Comma 15 2 2 2 2 2 6 2" xfId="52367"/>
    <cellStyle name="Comma 15 2 2 2 2 2 6 3" xfId="52368"/>
    <cellStyle name="Comma 15 2 2 2 2 2 7" xfId="52369"/>
    <cellStyle name="Comma 15 2 2 2 2 2 7 2" xfId="52370"/>
    <cellStyle name="Comma 15 2 2 2 2 2 8" xfId="52371"/>
    <cellStyle name="Comma 15 2 2 2 2 2 9" xfId="52372"/>
    <cellStyle name="Comma 15 2 2 2 2 3" xfId="52373"/>
    <cellStyle name="Comma 15 2 2 2 2 3 2" xfId="52374"/>
    <cellStyle name="Comma 15 2 2 2 2 3 2 2" xfId="52375"/>
    <cellStyle name="Comma 15 2 2 2 2 3 2 3" xfId="52376"/>
    <cellStyle name="Comma 15 2 2 2 2 3 3" xfId="52377"/>
    <cellStyle name="Comma 15 2 2 2 2 3 3 2" xfId="52378"/>
    <cellStyle name="Comma 15 2 2 2 2 3 3 3" xfId="52379"/>
    <cellStyle name="Comma 15 2 2 2 2 3 4" xfId="52380"/>
    <cellStyle name="Comma 15 2 2 2 2 3 4 2" xfId="52381"/>
    <cellStyle name="Comma 15 2 2 2 2 3 5" xfId="52382"/>
    <cellStyle name="Comma 15 2 2 2 2 3 6" xfId="52383"/>
    <cellStyle name="Comma 15 2 2 2 2 4" xfId="52384"/>
    <cellStyle name="Comma 15 2 2 2 2 4 2" xfId="52385"/>
    <cellStyle name="Comma 15 2 2 2 2 4 2 2" xfId="52386"/>
    <cellStyle name="Comma 15 2 2 2 2 4 2 3" xfId="52387"/>
    <cellStyle name="Comma 15 2 2 2 2 4 3" xfId="52388"/>
    <cellStyle name="Comma 15 2 2 2 2 4 3 2" xfId="52389"/>
    <cellStyle name="Comma 15 2 2 2 2 4 3 3" xfId="52390"/>
    <cellStyle name="Comma 15 2 2 2 2 4 4" xfId="52391"/>
    <cellStyle name="Comma 15 2 2 2 2 4 4 2" xfId="52392"/>
    <cellStyle name="Comma 15 2 2 2 2 4 5" xfId="52393"/>
    <cellStyle name="Comma 15 2 2 2 2 4 6" xfId="52394"/>
    <cellStyle name="Comma 15 2 2 2 2 5" xfId="52395"/>
    <cellStyle name="Comma 15 2 2 2 2 5 2" xfId="52396"/>
    <cellStyle name="Comma 15 2 2 2 2 5 2 2" xfId="52397"/>
    <cellStyle name="Comma 15 2 2 2 2 5 2 3" xfId="52398"/>
    <cellStyle name="Comma 15 2 2 2 2 5 3" xfId="52399"/>
    <cellStyle name="Comma 15 2 2 2 2 5 3 2" xfId="52400"/>
    <cellStyle name="Comma 15 2 2 2 2 5 4" xfId="52401"/>
    <cellStyle name="Comma 15 2 2 2 2 5 5" xfId="52402"/>
    <cellStyle name="Comma 15 2 2 2 2 6" xfId="52403"/>
    <cellStyle name="Comma 15 2 2 2 2 6 2" xfId="52404"/>
    <cellStyle name="Comma 15 2 2 2 2 6 3" xfId="52405"/>
    <cellStyle name="Comma 15 2 2 2 2 7" xfId="52406"/>
    <cellStyle name="Comma 15 2 2 2 2 7 2" xfId="52407"/>
    <cellStyle name="Comma 15 2 2 2 2 7 3" xfId="52408"/>
    <cellStyle name="Comma 15 2 2 2 2 8" xfId="52409"/>
    <cellStyle name="Comma 15 2 2 2 2 8 2" xfId="52410"/>
    <cellStyle name="Comma 15 2 2 2 2 9" xfId="52411"/>
    <cellStyle name="Comma 15 2 2 2 3" xfId="52412"/>
    <cellStyle name="Comma 15 2 2 2 3 2" xfId="52413"/>
    <cellStyle name="Comma 15 2 2 2 3 2 2" xfId="52414"/>
    <cellStyle name="Comma 15 2 2 2 3 2 2 2" xfId="52415"/>
    <cellStyle name="Comma 15 2 2 2 3 2 2 3" xfId="52416"/>
    <cellStyle name="Comma 15 2 2 2 3 2 3" xfId="52417"/>
    <cellStyle name="Comma 15 2 2 2 3 2 3 2" xfId="52418"/>
    <cellStyle name="Comma 15 2 2 2 3 2 3 3" xfId="52419"/>
    <cellStyle name="Comma 15 2 2 2 3 2 4" xfId="52420"/>
    <cellStyle name="Comma 15 2 2 2 3 2 4 2" xfId="52421"/>
    <cellStyle name="Comma 15 2 2 2 3 2 5" xfId="52422"/>
    <cellStyle name="Comma 15 2 2 2 3 2 6" xfId="52423"/>
    <cellStyle name="Comma 15 2 2 2 3 3" xfId="52424"/>
    <cellStyle name="Comma 15 2 2 2 3 3 2" xfId="52425"/>
    <cellStyle name="Comma 15 2 2 2 3 3 2 2" xfId="52426"/>
    <cellStyle name="Comma 15 2 2 2 3 3 2 3" xfId="52427"/>
    <cellStyle name="Comma 15 2 2 2 3 3 3" xfId="52428"/>
    <cellStyle name="Comma 15 2 2 2 3 3 3 2" xfId="52429"/>
    <cellStyle name="Comma 15 2 2 2 3 3 3 3" xfId="52430"/>
    <cellStyle name="Comma 15 2 2 2 3 3 4" xfId="52431"/>
    <cellStyle name="Comma 15 2 2 2 3 3 4 2" xfId="52432"/>
    <cellStyle name="Comma 15 2 2 2 3 3 5" xfId="52433"/>
    <cellStyle name="Comma 15 2 2 2 3 3 6" xfId="52434"/>
    <cellStyle name="Comma 15 2 2 2 3 4" xfId="52435"/>
    <cellStyle name="Comma 15 2 2 2 3 4 2" xfId="52436"/>
    <cellStyle name="Comma 15 2 2 2 3 4 2 2" xfId="52437"/>
    <cellStyle name="Comma 15 2 2 2 3 4 2 3" xfId="52438"/>
    <cellStyle name="Comma 15 2 2 2 3 4 3" xfId="52439"/>
    <cellStyle name="Comma 15 2 2 2 3 4 3 2" xfId="52440"/>
    <cellStyle name="Comma 15 2 2 2 3 4 4" xfId="52441"/>
    <cellStyle name="Comma 15 2 2 2 3 4 5" xfId="52442"/>
    <cellStyle name="Comma 15 2 2 2 3 5" xfId="52443"/>
    <cellStyle name="Comma 15 2 2 2 3 5 2" xfId="52444"/>
    <cellStyle name="Comma 15 2 2 2 3 5 3" xfId="52445"/>
    <cellStyle name="Comma 15 2 2 2 3 6" xfId="52446"/>
    <cellStyle name="Comma 15 2 2 2 3 6 2" xfId="52447"/>
    <cellStyle name="Comma 15 2 2 2 3 6 3" xfId="52448"/>
    <cellStyle name="Comma 15 2 2 2 3 7" xfId="52449"/>
    <cellStyle name="Comma 15 2 2 2 3 7 2" xfId="52450"/>
    <cellStyle name="Comma 15 2 2 2 3 8" xfId="52451"/>
    <cellStyle name="Comma 15 2 2 2 3 9" xfId="52452"/>
    <cellStyle name="Comma 15 2 2 2 4" xfId="52453"/>
    <cellStyle name="Comma 15 2 2 2 4 2" xfId="52454"/>
    <cellStyle name="Comma 15 2 2 2 4 2 2" xfId="52455"/>
    <cellStyle name="Comma 15 2 2 2 4 2 2 2" xfId="52456"/>
    <cellStyle name="Comma 15 2 2 2 4 2 2 3" xfId="52457"/>
    <cellStyle name="Comma 15 2 2 2 4 2 3" xfId="52458"/>
    <cellStyle name="Comma 15 2 2 2 4 2 3 2" xfId="52459"/>
    <cellStyle name="Comma 15 2 2 2 4 2 3 3" xfId="52460"/>
    <cellStyle name="Comma 15 2 2 2 4 2 4" xfId="52461"/>
    <cellStyle name="Comma 15 2 2 2 4 2 4 2" xfId="52462"/>
    <cellStyle name="Comma 15 2 2 2 4 2 5" xfId="52463"/>
    <cellStyle name="Comma 15 2 2 2 4 2 6" xfId="52464"/>
    <cellStyle name="Comma 15 2 2 2 4 3" xfId="52465"/>
    <cellStyle name="Comma 15 2 2 2 4 3 2" xfId="52466"/>
    <cellStyle name="Comma 15 2 2 2 4 3 2 2" xfId="52467"/>
    <cellStyle name="Comma 15 2 2 2 4 3 2 3" xfId="52468"/>
    <cellStyle name="Comma 15 2 2 2 4 3 3" xfId="52469"/>
    <cellStyle name="Comma 15 2 2 2 4 3 3 2" xfId="52470"/>
    <cellStyle name="Comma 15 2 2 2 4 3 3 3" xfId="52471"/>
    <cellStyle name="Comma 15 2 2 2 4 3 4" xfId="52472"/>
    <cellStyle name="Comma 15 2 2 2 4 3 4 2" xfId="52473"/>
    <cellStyle name="Comma 15 2 2 2 4 3 5" xfId="52474"/>
    <cellStyle name="Comma 15 2 2 2 4 3 6" xfId="52475"/>
    <cellStyle name="Comma 15 2 2 2 4 4" xfId="52476"/>
    <cellStyle name="Comma 15 2 2 2 4 4 2" xfId="52477"/>
    <cellStyle name="Comma 15 2 2 2 4 4 2 2" xfId="52478"/>
    <cellStyle name="Comma 15 2 2 2 4 4 2 3" xfId="52479"/>
    <cellStyle name="Comma 15 2 2 2 4 4 3" xfId="52480"/>
    <cellStyle name="Comma 15 2 2 2 4 4 3 2" xfId="52481"/>
    <cellStyle name="Comma 15 2 2 2 4 4 4" xfId="52482"/>
    <cellStyle name="Comma 15 2 2 2 4 4 5" xfId="52483"/>
    <cellStyle name="Comma 15 2 2 2 4 5" xfId="52484"/>
    <cellStyle name="Comma 15 2 2 2 4 5 2" xfId="52485"/>
    <cellStyle name="Comma 15 2 2 2 4 5 3" xfId="52486"/>
    <cellStyle name="Comma 15 2 2 2 4 6" xfId="52487"/>
    <cellStyle name="Comma 15 2 2 2 4 6 2" xfId="52488"/>
    <cellStyle name="Comma 15 2 2 2 4 6 3" xfId="52489"/>
    <cellStyle name="Comma 15 2 2 2 4 7" xfId="52490"/>
    <cellStyle name="Comma 15 2 2 2 4 7 2" xfId="52491"/>
    <cellStyle name="Comma 15 2 2 2 4 8" xfId="52492"/>
    <cellStyle name="Comma 15 2 2 2 4 9" xfId="52493"/>
    <cellStyle name="Comma 15 2 2 2 5" xfId="52494"/>
    <cellStyle name="Comma 15 2 2 2 5 2" xfId="52495"/>
    <cellStyle name="Comma 15 2 2 2 5 2 2" xfId="52496"/>
    <cellStyle name="Comma 15 2 2 2 5 2 3" xfId="52497"/>
    <cellStyle name="Comma 15 2 2 2 5 3" xfId="52498"/>
    <cellStyle name="Comma 15 2 2 2 5 3 2" xfId="52499"/>
    <cellStyle name="Comma 15 2 2 2 5 3 3" xfId="52500"/>
    <cellStyle name="Comma 15 2 2 2 5 4" xfId="52501"/>
    <cellStyle name="Comma 15 2 2 2 5 4 2" xfId="52502"/>
    <cellStyle name="Comma 15 2 2 2 5 5" xfId="52503"/>
    <cellStyle name="Comma 15 2 2 2 5 6" xfId="52504"/>
    <cellStyle name="Comma 15 2 2 2 6" xfId="52505"/>
    <cellStyle name="Comma 15 2 2 2 6 2" xfId="52506"/>
    <cellStyle name="Comma 15 2 2 2 6 2 2" xfId="52507"/>
    <cellStyle name="Comma 15 2 2 2 6 2 3" xfId="52508"/>
    <cellStyle name="Comma 15 2 2 2 6 3" xfId="52509"/>
    <cellStyle name="Comma 15 2 2 2 6 3 2" xfId="52510"/>
    <cellStyle name="Comma 15 2 2 2 6 3 3" xfId="52511"/>
    <cellStyle name="Comma 15 2 2 2 6 4" xfId="52512"/>
    <cellStyle name="Comma 15 2 2 2 6 4 2" xfId="52513"/>
    <cellStyle name="Comma 15 2 2 2 6 5" xfId="52514"/>
    <cellStyle name="Comma 15 2 2 2 6 6" xfId="52515"/>
    <cellStyle name="Comma 15 2 2 2 7" xfId="52516"/>
    <cellStyle name="Comma 15 2 2 2 7 2" xfId="52517"/>
    <cellStyle name="Comma 15 2 2 2 7 2 2" xfId="52518"/>
    <cellStyle name="Comma 15 2 2 2 7 2 3" xfId="52519"/>
    <cellStyle name="Comma 15 2 2 2 7 3" xfId="52520"/>
    <cellStyle name="Comma 15 2 2 2 7 3 2" xfId="52521"/>
    <cellStyle name="Comma 15 2 2 2 7 4" xfId="52522"/>
    <cellStyle name="Comma 15 2 2 2 7 5" xfId="52523"/>
    <cellStyle name="Comma 15 2 2 2 8" xfId="52524"/>
    <cellStyle name="Comma 15 2 2 2 8 2" xfId="52525"/>
    <cellStyle name="Comma 15 2 2 2 8 3" xfId="52526"/>
    <cellStyle name="Comma 15 2 2 2 9" xfId="52527"/>
    <cellStyle name="Comma 15 2 2 2 9 2" xfId="52528"/>
    <cellStyle name="Comma 15 2 2 2 9 3" xfId="52529"/>
    <cellStyle name="Comma 15 2 2 3" xfId="52530"/>
    <cellStyle name="Comma 15 2 2 3 10" xfId="52531"/>
    <cellStyle name="Comma 15 2 2 3 2" xfId="52532"/>
    <cellStyle name="Comma 15 2 2 3 2 2" xfId="52533"/>
    <cellStyle name="Comma 15 2 2 3 2 2 2" xfId="52534"/>
    <cellStyle name="Comma 15 2 2 3 2 2 2 2" xfId="52535"/>
    <cellStyle name="Comma 15 2 2 3 2 2 2 3" xfId="52536"/>
    <cellStyle name="Comma 15 2 2 3 2 2 3" xfId="52537"/>
    <cellStyle name="Comma 15 2 2 3 2 2 3 2" xfId="52538"/>
    <cellStyle name="Comma 15 2 2 3 2 2 3 3" xfId="52539"/>
    <cellStyle name="Comma 15 2 2 3 2 2 4" xfId="52540"/>
    <cellStyle name="Comma 15 2 2 3 2 2 4 2" xfId="52541"/>
    <cellStyle name="Comma 15 2 2 3 2 2 5" xfId="52542"/>
    <cellStyle name="Comma 15 2 2 3 2 2 6" xfId="52543"/>
    <cellStyle name="Comma 15 2 2 3 2 3" xfId="52544"/>
    <cellStyle name="Comma 15 2 2 3 2 3 2" xfId="52545"/>
    <cellStyle name="Comma 15 2 2 3 2 3 2 2" xfId="52546"/>
    <cellStyle name="Comma 15 2 2 3 2 3 2 3" xfId="52547"/>
    <cellStyle name="Comma 15 2 2 3 2 3 3" xfId="52548"/>
    <cellStyle name="Comma 15 2 2 3 2 3 3 2" xfId="52549"/>
    <cellStyle name="Comma 15 2 2 3 2 3 3 3" xfId="52550"/>
    <cellStyle name="Comma 15 2 2 3 2 3 4" xfId="52551"/>
    <cellStyle name="Comma 15 2 2 3 2 3 4 2" xfId="52552"/>
    <cellStyle name="Comma 15 2 2 3 2 3 5" xfId="52553"/>
    <cellStyle name="Comma 15 2 2 3 2 3 6" xfId="52554"/>
    <cellStyle name="Comma 15 2 2 3 2 4" xfId="52555"/>
    <cellStyle name="Comma 15 2 2 3 2 4 2" xfId="52556"/>
    <cellStyle name="Comma 15 2 2 3 2 4 2 2" xfId="52557"/>
    <cellStyle name="Comma 15 2 2 3 2 4 2 3" xfId="52558"/>
    <cellStyle name="Comma 15 2 2 3 2 4 3" xfId="52559"/>
    <cellStyle name="Comma 15 2 2 3 2 4 3 2" xfId="52560"/>
    <cellStyle name="Comma 15 2 2 3 2 4 4" xfId="52561"/>
    <cellStyle name="Comma 15 2 2 3 2 4 5" xfId="52562"/>
    <cellStyle name="Comma 15 2 2 3 2 5" xfId="52563"/>
    <cellStyle name="Comma 15 2 2 3 2 5 2" xfId="52564"/>
    <cellStyle name="Comma 15 2 2 3 2 5 3" xfId="52565"/>
    <cellStyle name="Comma 15 2 2 3 2 6" xfId="52566"/>
    <cellStyle name="Comma 15 2 2 3 2 6 2" xfId="52567"/>
    <cellStyle name="Comma 15 2 2 3 2 6 3" xfId="52568"/>
    <cellStyle name="Comma 15 2 2 3 2 7" xfId="52569"/>
    <cellStyle name="Comma 15 2 2 3 2 7 2" xfId="52570"/>
    <cellStyle name="Comma 15 2 2 3 2 8" xfId="52571"/>
    <cellStyle name="Comma 15 2 2 3 2 9" xfId="52572"/>
    <cellStyle name="Comma 15 2 2 3 3" xfId="52573"/>
    <cellStyle name="Comma 15 2 2 3 3 2" xfId="52574"/>
    <cellStyle name="Comma 15 2 2 3 3 2 2" xfId="52575"/>
    <cellStyle name="Comma 15 2 2 3 3 2 3" xfId="52576"/>
    <cellStyle name="Comma 15 2 2 3 3 3" xfId="52577"/>
    <cellStyle name="Comma 15 2 2 3 3 3 2" xfId="52578"/>
    <cellStyle name="Comma 15 2 2 3 3 3 3" xfId="52579"/>
    <cellStyle name="Comma 15 2 2 3 3 4" xfId="52580"/>
    <cellStyle name="Comma 15 2 2 3 3 4 2" xfId="52581"/>
    <cellStyle name="Comma 15 2 2 3 3 5" xfId="52582"/>
    <cellStyle name="Comma 15 2 2 3 3 6" xfId="52583"/>
    <cellStyle name="Comma 15 2 2 3 4" xfId="52584"/>
    <cellStyle name="Comma 15 2 2 3 4 2" xfId="52585"/>
    <cellStyle name="Comma 15 2 2 3 4 2 2" xfId="52586"/>
    <cellStyle name="Comma 15 2 2 3 4 2 3" xfId="52587"/>
    <cellStyle name="Comma 15 2 2 3 4 3" xfId="52588"/>
    <cellStyle name="Comma 15 2 2 3 4 3 2" xfId="52589"/>
    <cellStyle name="Comma 15 2 2 3 4 3 3" xfId="52590"/>
    <cellStyle name="Comma 15 2 2 3 4 4" xfId="52591"/>
    <cellStyle name="Comma 15 2 2 3 4 4 2" xfId="52592"/>
    <cellStyle name="Comma 15 2 2 3 4 5" xfId="52593"/>
    <cellStyle name="Comma 15 2 2 3 4 6" xfId="52594"/>
    <cellStyle name="Comma 15 2 2 3 5" xfId="52595"/>
    <cellStyle name="Comma 15 2 2 3 5 2" xfId="52596"/>
    <cellStyle name="Comma 15 2 2 3 5 2 2" xfId="52597"/>
    <cellStyle name="Comma 15 2 2 3 5 2 3" xfId="52598"/>
    <cellStyle name="Comma 15 2 2 3 5 3" xfId="52599"/>
    <cellStyle name="Comma 15 2 2 3 5 3 2" xfId="52600"/>
    <cellStyle name="Comma 15 2 2 3 5 4" xfId="52601"/>
    <cellStyle name="Comma 15 2 2 3 5 5" xfId="52602"/>
    <cellStyle name="Comma 15 2 2 3 6" xfId="52603"/>
    <cellStyle name="Comma 15 2 2 3 6 2" xfId="52604"/>
    <cellStyle name="Comma 15 2 2 3 6 3" xfId="52605"/>
    <cellStyle name="Comma 15 2 2 3 7" xfId="52606"/>
    <cellStyle name="Comma 15 2 2 3 7 2" xfId="52607"/>
    <cellStyle name="Comma 15 2 2 3 7 3" xfId="52608"/>
    <cellStyle name="Comma 15 2 2 3 8" xfId="52609"/>
    <cellStyle name="Comma 15 2 2 3 8 2" xfId="52610"/>
    <cellStyle name="Comma 15 2 2 3 9" xfId="52611"/>
    <cellStyle name="Comma 15 2 2 4" xfId="52612"/>
    <cellStyle name="Comma 15 2 2 4 2" xfId="52613"/>
    <cellStyle name="Comma 15 2 2 4 2 2" xfId="52614"/>
    <cellStyle name="Comma 15 2 2 4 2 2 2" xfId="52615"/>
    <cellStyle name="Comma 15 2 2 4 2 2 3" xfId="52616"/>
    <cellStyle name="Comma 15 2 2 4 2 3" xfId="52617"/>
    <cellStyle name="Comma 15 2 2 4 2 3 2" xfId="52618"/>
    <cellStyle name="Comma 15 2 2 4 2 3 3" xfId="52619"/>
    <cellStyle name="Comma 15 2 2 4 2 4" xfId="52620"/>
    <cellStyle name="Comma 15 2 2 4 2 4 2" xfId="52621"/>
    <cellStyle name="Comma 15 2 2 4 2 5" xfId="52622"/>
    <cellStyle name="Comma 15 2 2 4 2 6" xfId="52623"/>
    <cellStyle name="Comma 15 2 2 4 3" xfId="52624"/>
    <cellStyle name="Comma 15 2 2 4 3 2" xfId="52625"/>
    <cellStyle name="Comma 15 2 2 4 3 2 2" xfId="52626"/>
    <cellStyle name="Comma 15 2 2 4 3 2 3" xfId="52627"/>
    <cellStyle name="Comma 15 2 2 4 3 3" xfId="52628"/>
    <cellStyle name="Comma 15 2 2 4 3 3 2" xfId="52629"/>
    <cellStyle name="Comma 15 2 2 4 3 3 3" xfId="52630"/>
    <cellStyle name="Comma 15 2 2 4 3 4" xfId="52631"/>
    <cellStyle name="Comma 15 2 2 4 3 4 2" xfId="52632"/>
    <cellStyle name="Comma 15 2 2 4 3 5" xfId="52633"/>
    <cellStyle name="Comma 15 2 2 4 3 6" xfId="52634"/>
    <cellStyle name="Comma 15 2 2 4 4" xfId="52635"/>
    <cellStyle name="Comma 15 2 2 4 4 2" xfId="52636"/>
    <cellStyle name="Comma 15 2 2 4 4 2 2" xfId="52637"/>
    <cellStyle name="Comma 15 2 2 4 4 2 3" xfId="52638"/>
    <cellStyle name="Comma 15 2 2 4 4 3" xfId="52639"/>
    <cellStyle name="Comma 15 2 2 4 4 3 2" xfId="52640"/>
    <cellStyle name="Comma 15 2 2 4 4 4" xfId="52641"/>
    <cellStyle name="Comma 15 2 2 4 4 5" xfId="52642"/>
    <cellStyle name="Comma 15 2 2 4 5" xfId="52643"/>
    <cellStyle name="Comma 15 2 2 4 5 2" xfId="52644"/>
    <cellStyle name="Comma 15 2 2 4 5 3" xfId="52645"/>
    <cellStyle name="Comma 15 2 2 4 6" xfId="52646"/>
    <cellStyle name="Comma 15 2 2 4 6 2" xfId="52647"/>
    <cellStyle name="Comma 15 2 2 4 6 3" xfId="52648"/>
    <cellStyle name="Comma 15 2 2 4 7" xfId="52649"/>
    <cellStyle name="Comma 15 2 2 4 7 2" xfId="52650"/>
    <cellStyle name="Comma 15 2 2 4 8" xfId="52651"/>
    <cellStyle name="Comma 15 2 2 4 9" xfId="52652"/>
    <cellStyle name="Comma 15 2 2 5" xfId="52653"/>
    <cellStyle name="Comma 15 2 2 5 2" xfId="52654"/>
    <cellStyle name="Comma 15 2 2 5 2 2" xfId="52655"/>
    <cellStyle name="Comma 15 2 2 5 2 2 2" xfId="52656"/>
    <cellStyle name="Comma 15 2 2 5 2 2 3" xfId="52657"/>
    <cellStyle name="Comma 15 2 2 5 2 3" xfId="52658"/>
    <cellStyle name="Comma 15 2 2 5 2 3 2" xfId="52659"/>
    <cellStyle name="Comma 15 2 2 5 2 3 3" xfId="52660"/>
    <cellStyle name="Comma 15 2 2 5 2 4" xfId="52661"/>
    <cellStyle name="Comma 15 2 2 5 2 4 2" xfId="52662"/>
    <cellStyle name="Comma 15 2 2 5 2 5" xfId="52663"/>
    <cellStyle name="Comma 15 2 2 5 2 6" xfId="52664"/>
    <cellStyle name="Comma 15 2 2 5 3" xfId="52665"/>
    <cellStyle name="Comma 15 2 2 5 3 2" xfId="52666"/>
    <cellStyle name="Comma 15 2 2 5 3 2 2" xfId="52667"/>
    <cellStyle name="Comma 15 2 2 5 3 2 3" xfId="52668"/>
    <cellStyle name="Comma 15 2 2 5 3 3" xfId="52669"/>
    <cellStyle name="Comma 15 2 2 5 3 3 2" xfId="52670"/>
    <cellStyle name="Comma 15 2 2 5 3 3 3" xfId="52671"/>
    <cellStyle name="Comma 15 2 2 5 3 4" xfId="52672"/>
    <cellStyle name="Comma 15 2 2 5 3 4 2" xfId="52673"/>
    <cellStyle name="Comma 15 2 2 5 3 5" xfId="52674"/>
    <cellStyle name="Comma 15 2 2 5 3 6" xfId="52675"/>
    <cellStyle name="Comma 15 2 2 5 4" xfId="52676"/>
    <cellStyle name="Comma 15 2 2 5 4 2" xfId="52677"/>
    <cellStyle name="Comma 15 2 2 5 4 2 2" xfId="52678"/>
    <cellStyle name="Comma 15 2 2 5 4 2 3" xfId="52679"/>
    <cellStyle name="Comma 15 2 2 5 4 3" xfId="52680"/>
    <cellStyle name="Comma 15 2 2 5 4 3 2" xfId="52681"/>
    <cellStyle name="Comma 15 2 2 5 4 4" xfId="52682"/>
    <cellStyle name="Comma 15 2 2 5 4 5" xfId="52683"/>
    <cellStyle name="Comma 15 2 2 5 5" xfId="52684"/>
    <cellStyle name="Comma 15 2 2 5 5 2" xfId="52685"/>
    <cellStyle name="Comma 15 2 2 5 5 3" xfId="52686"/>
    <cellStyle name="Comma 15 2 2 5 6" xfId="52687"/>
    <cellStyle name="Comma 15 2 2 5 6 2" xfId="52688"/>
    <cellStyle name="Comma 15 2 2 5 6 3" xfId="52689"/>
    <cellStyle name="Comma 15 2 2 5 7" xfId="52690"/>
    <cellStyle name="Comma 15 2 2 5 7 2" xfId="52691"/>
    <cellStyle name="Comma 15 2 2 5 8" xfId="52692"/>
    <cellStyle name="Comma 15 2 2 5 9" xfId="52693"/>
    <cellStyle name="Comma 15 2 2 6" xfId="52694"/>
    <cellStyle name="Comma 15 2 2 6 2" xfId="52695"/>
    <cellStyle name="Comma 15 2 2 6 2 2" xfId="52696"/>
    <cellStyle name="Comma 15 2 2 6 2 3" xfId="52697"/>
    <cellStyle name="Comma 15 2 2 6 3" xfId="52698"/>
    <cellStyle name="Comma 15 2 2 6 3 2" xfId="52699"/>
    <cellStyle name="Comma 15 2 2 6 3 3" xfId="52700"/>
    <cellStyle name="Comma 15 2 2 6 4" xfId="52701"/>
    <cellStyle name="Comma 15 2 2 6 4 2" xfId="52702"/>
    <cellStyle name="Comma 15 2 2 6 5" xfId="52703"/>
    <cellStyle name="Comma 15 2 2 6 6" xfId="52704"/>
    <cellStyle name="Comma 15 2 2 7" xfId="52705"/>
    <cellStyle name="Comma 15 2 2 7 2" xfId="52706"/>
    <cellStyle name="Comma 15 2 2 7 2 2" xfId="52707"/>
    <cellStyle name="Comma 15 2 2 7 2 3" xfId="52708"/>
    <cellStyle name="Comma 15 2 2 7 3" xfId="52709"/>
    <cellStyle name="Comma 15 2 2 7 3 2" xfId="52710"/>
    <cellStyle name="Comma 15 2 2 7 3 3" xfId="52711"/>
    <cellStyle name="Comma 15 2 2 7 4" xfId="52712"/>
    <cellStyle name="Comma 15 2 2 7 4 2" xfId="52713"/>
    <cellStyle name="Comma 15 2 2 7 5" xfId="52714"/>
    <cellStyle name="Comma 15 2 2 7 6" xfId="52715"/>
    <cellStyle name="Comma 15 2 2 8" xfId="52716"/>
    <cellStyle name="Comma 15 2 2 8 2" xfId="52717"/>
    <cellStyle name="Comma 15 2 2 8 2 2" xfId="52718"/>
    <cellStyle name="Comma 15 2 2 8 2 3" xfId="52719"/>
    <cellStyle name="Comma 15 2 2 8 3" xfId="52720"/>
    <cellStyle name="Comma 15 2 2 8 3 2" xfId="52721"/>
    <cellStyle name="Comma 15 2 2 8 4" xfId="52722"/>
    <cellStyle name="Comma 15 2 2 8 5" xfId="52723"/>
    <cellStyle name="Comma 15 2 2 9" xfId="52724"/>
    <cellStyle name="Comma 15 2 2 9 2" xfId="52725"/>
    <cellStyle name="Comma 15 2 2 9 3" xfId="52726"/>
    <cellStyle name="Comma 15 2 3" xfId="52727"/>
    <cellStyle name="Comma 15 2 3 10" xfId="52728"/>
    <cellStyle name="Comma 15 2 3 10 2" xfId="52729"/>
    <cellStyle name="Comma 15 2 3 11" xfId="52730"/>
    <cellStyle name="Comma 15 2 3 12" xfId="52731"/>
    <cellStyle name="Comma 15 2 3 2" xfId="52732"/>
    <cellStyle name="Comma 15 2 3 2 10" xfId="52733"/>
    <cellStyle name="Comma 15 2 3 2 2" xfId="52734"/>
    <cellStyle name="Comma 15 2 3 2 2 2" xfId="52735"/>
    <cellStyle name="Comma 15 2 3 2 2 2 2" xfId="52736"/>
    <cellStyle name="Comma 15 2 3 2 2 2 2 2" xfId="52737"/>
    <cellStyle name="Comma 15 2 3 2 2 2 2 3" xfId="52738"/>
    <cellStyle name="Comma 15 2 3 2 2 2 3" xfId="52739"/>
    <cellStyle name="Comma 15 2 3 2 2 2 3 2" xfId="52740"/>
    <cellStyle name="Comma 15 2 3 2 2 2 3 3" xfId="52741"/>
    <cellStyle name="Comma 15 2 3 2 2 2 4" xfId="52742"/>
    <cellStyle name="Comma 15 2 3 2 2 2 4 2" xfId="52743"/>
    <cellStyle name="Comma 15 2 3 2 2 2 5" xfId="52744"/>
    <cellStyle name="Comma 15 2 3 2 2 2 6" xfId="52745"/>
    <cellStyle name="Comma 15 2 3 2 2 3" xfId="52746"/>
    <cellStyle name="Comma 15 2 3 2 2 3 2" xfId="52747"/>
    <cellStyle name="Comma 15 2 3 2 2 3 2 2" xfId="52748"/>
    <cellStyle name="Comma 15 2 3 2 2 3 2 3" xfId="52749"/>
    <cellStyle name="Comma 15 2 3 2 2 3 3" xfId="52750"/>
    <cellStyle name="Comma 15 2 3 2 2 3 3 2" xfId="52751"/>
    <cellStyle name="Comma 15 2 3 2 2 3 3 3" xfId="52752"/>
    <cellStyle name="Comma 15 2 3 2 2 3 4" xfId="52753"/>
    <cellStyle name="Comma 15 2 3 2 2 3 4 2" xfId="52754"/>
    <cellStyle name="Comma 15 2 3 2 2 3 5" xfId="52755"/>
    <cellStyle name="Comma 15 2 3 2 2 3 6" xfId="52756"/>
    <cellStyle name="Comma 15 2 3 2 2 4" xfId="52757"/>
    <cellStyle name="Comma 15 2 3 2 2 4 2" xfId="52758"/>
    <cellStyle name="Comma 15 2 3 2 2 4 2 2" xfId="52759"/>
    <cellStyle name="Comma 15 2 3 2 2 4 2 3" xfId="52760"/>
    <cellStyle name="Comma 15 2 3 2 2 4 3" xfId="52761"/>
    <cellStyle name="Comma 15 2 3 2 2 4 3 2" xfId="52762"/>
    <cellStyle name="Comma 15 2 3 2 2 4 4" xfId="52763"/>
    <cellStyle name="Comma 15 2 3 2 2 4 5" xfId="52764"/>
    <cellStyle name="Comma 15 2 3 2 2 5" xfId="52765"/>
    <cellStyle name="Comma 15 2 3 2 2 5 2" xfId="52766"/>
    <cellStyle name="Comma 15 2 3 2 2 5 3" xfId="52767"/>
    <cellStyle name="Comma 15 2 3 2 2 6" xfId="52768"/>
    <cellStyle name="Comma 15 2 3 2 2 6 2" xfId="52769"/>
    <cellStyle name="Comma 15 2 3 2 2 6 3" xfId="52770"/>
    <cellStyle name="Comma 15 2 3 2 2 7" xfId="52771"/>
    <cellStyle name="Comma 15 2 3 2 2 7 2" xfId="52772"/>
    <cellStyle name="Comma 15 2 3 2 2 8" xfId="52773"/>
    <cellStyle name="Comma 15 2 3 2 2 9" xfId="52774"/>
    <cellStyle name="Comma 15 2 3 2 3" xfId="52775"/>
    <cellStyle name="Comma 15 2 3 2 3 2" xfId="52776"/>
    <cellStyle name="Comma 15 2 3 2 3 2 2" xfId="52777"/>
    <cellStyle name="Comma 15 2 3 2 3 2 3" xfId="52778"/>
    <cellStyle name="Comma 15 2 3 2 3 3" xfId="52779"/>
    <cellStyle name="Comma 15 2 3 2 3 3 2" xfId="52780"/>
    <cellStyle name="Comma 15 2 3 2 3 3 3" xfId="52781"/>
    <cellStyle name="Comma 15 2 3 2 3 4" xfId="52782"/>
    <cellStyle name="Comma 15 2 3 2 3 4 2" xfId="52783"/>
    <cellStyle name="Comma 15 2 3 2 3 5" xfId="52784"/>
    <cellStyle name="Comma 15 2 3 2 3 6" xfId="52785"/>
    <cellStyle name="Comma 15 2 3 2 4" xfId="52786"/>
    <cellStyle name="Comma 15 2 3 2 4 2" xfId="52787"/>
    <cellStyle name="Comma 15 2 3 2 4 2 2" xfId="52788"/>
    <cellStyle name="Comma 15 2 3 2 4 2 3" xfId="52789"/>
    <cellStyle name="Comma 15 2 3 2 4 3" xfId="52790"/>
    <cellStyle name="Comma 15 2 3 2 4 3 2" xfId="52791"/>
    <cellStyle name="Comma 15 2 3 2 4 3 3" xfId="52792"/>
    <cellStyle name="Comma 15 2 3 2 4 4" xfId="52793"/>
    <cellStyle name="Comma 15 2 3 2 4 4 2" xfId="52794"/>
    <cellStyle name="Comma 15 2 3 2 4 5" xfId="52795"/>
    <cellStyle name="Comma 15 2 3 2 4 6" xfId="52796"/>
    <cellStyle name="Comma 15 2 3 2 5" xfId="52797"/>
    <cellStyle name="Comma 15 2 3 2 5 2" xfId="52798"/>
    <cellStyle name="Comma 15 2 3 2 5 2 2" xfId="52799"/>
    <cellStyle name="Comma 15 2 3 2 5 2 3" xfId="52800"/>
    <cellStyle name="Comma 15 2 3 2 5 3" xfId="52801"/>
    <cellStyle name="Comma 15 2 3 2 5 3 2" xfId="52802"/>
    <cellStyle name="Comma 15 2 3 2 5 4" xfId="52803"/>
    <cellStyle name="Comma 15 2 3 2 5 5" xfId="52804"/>
    <cellStyle name="Comma 15 2 3 2 6" xfId="52805"/>
    <cellStyle name="Comma 15 2 3 2 6 2" xfId="52806"/>
    <cellStyle name="Comma 15 2 3 2 6 3" xfId="52807"/>
    <cellStyle name="Comma 15 2 3 2 7" xfId="52808"/>
    <cellStyle name="Comma 15 2 3 2 7 2" xfId="52809"/>
    <cellStyle name="Comma 15 2 3 2 7 3" xfId="52810"/>
    <cellStyle name="Comma 15 2 3 2 8" xfId="52811"/>
    <cellStyle name="Comma 15 2 3 2 8 2" xfId="52812"/>
    <cellStyle name="Comma 15 2 3 2 9" xfId="52813"/>
    <cellStyle name="Comma 15 2 3 3" xfId="52814"/>
    <cellStyle name="Comma 15 2 3 3 2" xfId="52815"/>
    <cellStyle name="Comma 15 2 3 3 2 2" xfId="52816"/>
    <cellStyle name="Comma 15 2 3 3 2 2 2" xfId="52817"/>
    <cellStyle name="Comma 15 2 3 3 2 2 3" xfId="52818"/>
    <cellStyle name="Comma 15 2 3 3 2 3" xfId="52819"/>
    <cellStyle name="Comma 15 2 3 3 2 3 2" xfId="52820"/>
    <cellStyle name="Comma 15 2 3 3 2 3 3" xfId="52821"/>
    <cellStyle name="Comma 15 2 3 3 2 4" xfId="52822"/>
    <cellStyle name="Comma 15 2 3 3 2 4 2" xfId="52823"/>
    <cellStyle name="Comma 15 2 3 3 2 5" xfId="52824"/>
    <cellStyle name="Comma 15 2 3 3 2 6" xfId="52825"/>
    <cellStyle name="Comma 15 2 3 3 3" xfId="52826"/>
    <cellStyle name="Comma 15 2 3 3 3 2" xfId="52827"/>
    <cellStyle name="Comma 15 2 3 3 3 2 2" xfId="52828"/>
    <cellStyle name="Comma 15 2 3 3 3 2 3" xfId="52829"/>
    <cellStyle name="Comma 15 2 3 3 3 3" xfId="52830"/>
    <cellStyle name="Comma 15 2 3 3 3 3 2" xfId="52831"/>
    <cellStyle name="Comma 15 2 3 3 3 3 3" xfId="52832"/>
    <cellStyle name="Comma 15 2 3 3 3 4" xfId="52833"/>
    <cellStyle name="Comma 15 2 3 3 3 4 2" xfId="52834"/>
    <cellStyle name="Comma 15 2 3 3 3 5" xfId="52835"/>
    <cellStyle name="Comma 15 2 3 3 3 6" xfId="52836"/>
    <cellStyle name="Comma 15 2 3 3 4" xfId="52837"/>
    <cellStyle name="Comma 15 2 3 3 4 2" xfId="52838"/>
    <cellStyle name="Comma 15 2 3 3 4 2 2" xfId="52839"/>
    <cellStyle name="Comma 15 2 3 3 4 2 3" xfId="52840"/>
    <cellStyle name="Comma 15 2 3 3 4 3" xfId="52841"/>
    <cellStyle name="Comma 15 2 3 3 4 3 2" xfId="52842"/>
    <cellStyle name="Comma 15 2 3 3 4 4" xfId="52843"/>
    <cellStyle name="Comma 15 2 3 3 4 5" xfId="52844"/>
    <cellStyle name="Comma 15 2 3 3 5" xfId="52845"/>
    <cellStyle name="Comma 15 2 3 3 5 2" xfId="52846"/>
    <cellStyle name="Comma 15 2 3 3 5 3" xfId="52847"/>
    <cellStyle name="Comma 15 2 3 3 6" xfId="52848"/>
    <cellStyle name="Comma 15 2 3 3 6 2" xfId="52849"/>
    <cellStyle name="Comma 15 2 3 3 6 3" xfId="52850"/>
    <cellStyle name="Comma 15 2 3 3 7" xfId="52851"/>
    <cellStyle name="Comma 15 2 3 3 7 2" xfId="52852"/>
    <cellStyle name="Comma 15 2 3 3 8" xfId="52853"/>
    <cellStyle name="Comma 15 2 3 3 9" xfId="52854"/>
    <cellStyle name="Comma 15 2 3 4" xfId="52855"/>
    <cellStyle name="Comma 15 2 3 4 2" xfId="52856"/>
    <cellStyle name="Comma 15 2 3 4 2 2" xfId="52857"/>
    <cellStyle name="Comma 15 2 3 4 2 2 2" xfId="52858"/>
    <cellStyle name="Comma 15 2 3 4 2 2 3" xfId="52859"/>
    <cellStyle name="Comma 15 2 3 4 2 3" xfId="52860"/>
    <cellStyle name="Comma 15 2 3 4 2 3 2" xfId="52861"/>
    <cellStyle name="Comma 15 2 3 4 2 3 3" xfId="52862"/>
    <cellStyle name="Comma 15 2 3 4 2 4" xfId="52863"/>
    <cellStyle name="Comma 15 2 3 4 2 4 2" xfId="52864"/>
    <cellStyle name="Comma 15 2 3 4 2 5" xfId="52865"/>
    <cellStyle name="Comma 15 2 3 4 2 6" xfId="52866"/>
    <cellStyle name="Comma 15 2 3 4 3" xfId="52867"/>
    <cellStyle name="Comma 15 2 3 4 3 2" xfId="52868"/>
    <cellStyle name="Comma 15 2 3 4 3 2 2" xfId="52869"/>
    <cellStyle name="Comma 15 2 3 4 3 2 3" xfId="52870"/>
    <cellStyle name="Comma 15 2 3 4 3 3" xfId="52871"/>
    <cellStyle name="Comma 15 2 3 4 3 3 2" xfId="52872"/>
    <cellStyle name="Comma 15 2 3 4 3 3 3" xfId="52873"/>
    <cellStyle name="Comma 15 2 3 4 3 4" xfId="52874"/>
    <cellStyle name="Comma 15 2 3 4 3 4 2" xfId="52875"/>
    <cellStyle name="Comma 15 2 3 4 3 5" xfId="52876"/>
    <cellStyle name="Comma 15 2 3 4 3 6" xfId="52877"/>
    <cellStyle name="Comma 15 2 3 4 4" xfId="52878"/>
    <cellStyle name="Comma 15 2 3 4 4 2" xfId="52879"/>
    <cellStyle name="Comma 15 2 3 4 4 2 2" xfId="52880"/>
    <cellStyle name="Comma 15 2 3 4 4 2 3" xfId="52881"/>
    <cellStyle name="Comma 15 2 3 4 4 3" xfId="52882"/>
    <cellStyle name="Comma 15 2 3 4 4 3 2" xfId="52883"/>
    <cellStyle name="Comma 15 2 3 4 4 4" xfId="52884"/>
    <cellStyle name="Comma 15 2 3 4 4 5" xfId="52885"/>
    <cellStyle name="Comma 15 2 3 4 5" xfId="52886"/>
    <cellStyle name="Comma 15 2 3 4 5 2" xfId="52887"/>
    <cellStyle name="Comma 15 2 3 4 5 3" xfId="52888"/>
    <cellStyle name="Comma 15 2 3 4 6" xfId="52889"/>
    <cellStyle name="Comma 15 2 3 4 6 2" xfId="52890"/>
    <cellStyle name="Comma 15 2 3 4 6 3" xfId="52891"/>
    <cellStyle name="Comma 15 2 3 4 7" xfId="52892"/>
    <cellStyle name="Comma 15 2 3 4 7 2" xfId="52893"/>
    <cellStyle name="Comma 15 2 3 4 8" xfId="52894"/>
    <cellStyle name="Comma 15 2 3 4 9" xfId="52895"/>
    <cellStyle name="Comma 15 2 3 5" xfId="52896"/>
    <cellStyle name="Comma 15 2 3 5 2" xfId="52897"/>
    <cellStyle name="Comma 15 2 3 5 2 2" xfId="52898"/>
    <cellStyle name="Comma 15 2 3 5 2 3" xfId="52899"/>
    <cellStyle name="Comma 15 2 3 5 3" xfId="52900"/>
    <cellStyle name="Comma 15 2 3 5 3 2" xfId="52901"/>
    <cellStyle name="Comma 15 2 3 5 3 3" xfId="52902"/>
    <cellStyle name="Comma 15 2 3 5 4" xfId="52903"/>
    <cellStyle name="Comma 15 2 3 5 4 2" xfId="52904"/>
    <cellStyle name="Comma 15 2 3 5 5" xfId="52905"/>
    <cellStyle name="Comma 15 2 3 5 6" xfId="52906"/>
    <cellStyle name="Comma 15 2 3 6" xfId="52907"/>
    <cellStyle name="Comma 15 2 3 6 2" xfId="52908"/>
    <cellStyle name="Comma 15 2 3 6 2 2" xfId="52909"/>
    <cellStyle name="Comma 15 2 3 6 2 3" xfId="52910"/>
    <cellStyle name="Comma 15 2 3 6 3" xfId="52911"/>
    <cellStyle name="Comma 15 2 3 6 3 2" xfId="52912"/>
    <cellStyle name="Comma 15 2 3 6 3 3" xfId="52913"/>
    <cellStyle name="Comma 15 2 3 6 4" xfId="52914"/>
    <cellStyle name="Comma 15 2 3 6 4 2" xfId="52915"/>
    <cellStyle name="Comma 15 2 3 6 5" xfId="52916"/>
    <cellStyle name="Comma 15 2 3 6 6" xfId="52917"/>
    <cellStyle name="Comma 15 2 3 7" xfId="52918"/>
    <cellStyle name="Comma 15 2 3 7 2" xfId="52919"/>
    <cellStyle name="Comma 15 2 3 7 2 2" xfId="52920"/>
    <cellStyle name="Comma 15 2 3 7 2 3" xfId="52921"/>
    <cellStyle name="Comma 15 2 3 7 3" xfId="52922"/>
    <cellStyle name="Comma 15 2 3 7 3 2" xfId="52923"/>
    <cellStyle name="Comma 15 2 3 7 4" xfId="52924"/>
    <cellStyle name="Comma 15 2 3 7 5" xfId="52925"/>
    <cellStyle name="Comma 15 2 3 8" xfId="52926"/>
    <cellStyle name="Comma 15 2 3 8 2" xfId="52927"/>
    <cellStyle name="Comma 15 2 3 8 3" xfId="52928"/>
    <cellStyle name="Comma 15 2 3 9" xfId="52929"/>
    <cellStyle name="Comma 15 2 3 9 2" xfId="52930"/>
    <cellStyle name="Comma 15 2 3 9 3" xfId="52931"/>
    <cellStyle name="Comma 15 2 4" xfId="52932"/>
    <cellStyle name="Comma 15 2 4 10" xfId="52933"/>
    <cellStyle name="Comma 15 2 4 2" xfId="52934"/>
    <cellStyle name="Comma 15 2 4 2 2" xfId="52935"/>
    <cellStyle name="Comma 15 2 4 2 2 2" xfId="52936"/>
    <cellStyle name="Comma 15 2 4 2 2 2 2" xfId="52937"/>
    <cellStyle name="Comma 15 2 4 2 2 2 3" xfId="52938"/>
    <cellStyle name="Comma 15 2 4 2 2 3" xfId="52939"/>
    <cellStyle name="Comma 15 2 4 2 2 3 2" xfId="52940"/>
    <cellStyle name="Comma 15 2 4 2 2 3 3" xfId="52941"/>
    <cellStyle name="Comma 15 2 4 2 2 4" xfId="52942"/>
    <cellStyle name="Comma 15 2 4 2 2 4 2" xfId="52943"/>
    <cellStyle name="Comma 15 2 4 2 2 5" xfId="52944"/>
    <cellStyle name="Comma 15 2 4 2 2 6" xfId="52945"/>
    <cellStyle name="Comma 15 2 4 2 3" xfId="52946"/>
    <cellStyle name="Comma 15 2 4 2 3 2" xfId="52947"/>
    <cellStyle name="Comma 15 2 4 2 3 2 2" xfId="52948"/>
    <cellStyle name="Comma 15 2 4 2 3 2 3" xfId="52949"/>
    <cellStyle name="Comma 15 2 4 2 3 3" xfId="52950"/>
    <cellStyle name="Comma 15 2 4 2 3 3 2" xfId="52951"/>
    <cellStyle name="Comma 15 2 4 2 3 3 3" xfId="52952"/>
    <cellStyle name="Comma 15 2 4 2 3 4" xfId="52953"/>
    <cellStyle name="Comma 15 2 4 2 3 4 2" xfId="52954"/>
    <cellStyle name="Comma 15 2 4 2 3 5" xfId="52955"/>
    <cellStyle name="Comma 15 2 4 2 3 6" xfId="52956"/>
    <cellStyle name="Comma 15 2 4 2 4" xfId="52957"/>
    <cellStyle name="Comma 15 2 4 2 4 2" xfId="52958"/>
    <cellStyle name="Comma 15 2 4 2 4 2 2" xfId="52959"/>
    <cellStyle name="Comma 15 2 4 2 4 2 3" xfId="52960"/>
    <cellStyle name="Comma 15 2 4 2 4 3" xfId="52961"/>
    <cellStyle name="Comma 15 2 4 2 4 3 2" xfId="52962"/>
    <cellStyle name="Comma 15 2 4 2 4 4" xfId="52963"/>
    <cellStyle name="Comma 15 2 4 2 4 5" xfId="52964"/>
    <cellStyle name="Comma 15 2 4 2 5" xfId="52965"/>
    <cellStyle name="Comma 15 2 4 2 5 2" xfId="52966"/>
    <cellStyle name="Comma 15 2 4 2 5 3" xfId="52967"/>
    <cellStyle name="Comma 15 2 4 2 6" xfId="52968"/>
    <cellStyle name="Comma 15 2 4 2 6 2" xfId="52969"/>
    <cellStyle name="Comma 15 2 4 2 6 3" xfId="52970"/>
    <cellStyle name="Comma 15 2 4 2 7" xfId="52971"/>
    <cellStyle name="Comma 15 2 4 2 7 2" xfId="52972"/>
    <cellStyle name="Comma 15 2 4 2 8" xfId="52973"/>
    <cellStyle name="Comma 15 2 4 2 9" xfId="52974"/>
    <cellStyle name="Comma 15 2 4 3" xfId="52975"/>
    <cellStyle name="Comma 15 2 4 3 2" xfId="52976"/>
    <cellStyle name="Comma 15 2 4 3 2 2" xfId="52977"/>
    <cellStyle name="Comma 15 2 4 3 2 3" xfId="52978"/>
    <cellStyle name="Comma 15 2 4 3 3" xfId="52979"/>
    <cellStyle name="Comma 15 2 4 3 3 2" xfId="52980"/>
    <cellStyle name="Comma 15 2 4 3 3 3" xfId="52981"/>
    <cellStyle name="Comma 15 2 4 3 4" xfId="52982"/>
    <cellStyle name="Comma 15 2 4 3 4 2" xfId="52983"/>
    <cellStyle name="Comma 15 2 4 3 5" xfId="52984"/>
    <cellStyle name="Comma 15 2 4 3 6" xfId="52985"/>
    <cellStyle name="Comma 15 2 4 4" xfId="52986"/>
    <cellStyle name="Comma 15 2 4 4 2" xfId="52987"/>
    <cellStyle name="Comma 15 2 4 4 2 2" xfId="52988"/>
    <cellStyle name="Comma 15 2 4 4 2 3" xfId="52989"/>
    <cellStyle name="Comma 15 2 4 4 3" xfId="52990"/>
    <cellStyle name="Comma 15 2 4 4 3 2" xfId="52991"/>
    <cellStyle name="Comma 15 2 4 4 3 3" xfId="52992"/>
    <cellStyle name="Comma 15 2 4 4 4" xfId="52993"/>
    <cellStyle name="Comma 15 2 4 4 4 2" xfId="52994"/>
    <cellStyle name="Comma 15 2 4 4 5" xfId="52995"/>
    <cellStyle name="Comma 15 2 4 4 6" xfId="52996"/>
    <cellStyle name="Comma 15 2 4 5" xfId="52997"/>
    <cellStyle name="Comma 15 2 4 5 2" xfId="52998"/>
    <cellStyle name="Comma 15 2 4 5 2 2" xfId="52999"/>
    <cellStyle name="Comma 15 2 4 5 2 3" xfId="53000"/>
    <cellStyle name="Comma 15 2 4 5 3" xfId="53001"/>
    <cellStyle name="Comma 15 2 4 5 3 2" xfId="53002"/>
    <cellStyle name="Comma 15 2 4 5 4" xfId="53003"/>
    <cellStyle name="Comma 15 2 4 5 5" xfId="53004"/>
    <cellStyle name="Comma 15 2 4 6" xfId="53005"/>
    <cellStyle name="Comma 15 2 4 6 2" xfId="53006"/>
    <cellStyle name="Comma 15 2 4 6 3" xfId="53007"/>
    <cellStyle name="Comma 15 2 4 7" xfId="53008"/>
    <cellStyle name="Comma 15 2 4 7 2" xfId="53009"/>
    <cellStyle name="Comma 15 2 4 7 3" xfId="53010"/>
    <cellStyle name="Comma 15 2 4 8" xfId="53011"/>
    <cellStyle name="Comma 15 2 4 8 2" xfId="53012"/>
    <cellStyle name="Comma 15 2 4 9" xfId="53013"/>
    <cellStyle name="Comma 15 2 5" xfId="53014"/>
    <cellStyle name="Comma 15 2 5 2" xfId="53015"/>
    <cellStyle name="Comma 15 2 5 2 2" xfId="53016"/>
    <cellStyle name="Comma 15 2 5 2 2 2" xfId="53017"/>
    <cellStyle name="Comma 15 2 5 2 2 3" xfId="53018"/>
    <cellStyle name="Comma 15 2 5 2 3" xfId="53019"/>
    <cellStyle name="Comma 15 2 5 2 3 2" xfId="53020"/>
    <cellStyle name="Comma 15 2 5 2 3 3" xfId="53021"/>
    <cellStyle name="Comma 15 2 5 2 4" xfId="53022"/>
    <cellStyle name="Comma 15 2 5 2 4 2" xfId="53023"/>
    <cellStyle name="Comma 15 2 5 2 5" xfId="53024"/>
    <cellStyle name="Comma 15 2 5 2 6" xfId="53025"/>
    <cellStyle name="Comma 15 2 5 3" xfId="53026"/>
    <cellStyle name="Comma 15 2 5 3 2" xfId="53027"/>
    <cellStyle name="Comma 15 2 5 3 2 2" xfId="53028"/>
    <cellStyle name="Comma 15 2 5 3 2 3" xfId="53029"/>
    <cellStyle name="Comma 15 2 5 3 3" xfId="53030"/>
    <cellStyle name="Comma 15 2 5 3 3 2" xfId="53031"/>
    <cellStyle name="Comma 15 2 5 3 3 3" xfId="53032"/>
    <cellStyle name="Comma 15 2 5 3 4" xfId="53033"/>
    <cellStyle name="Comma 15 2 5 3 4 2" xfId="53034"/>
    <cellStyle name="Comma 15 2 5 3 5" xfId="53035"/>
    <cellStyle name="Comma 15 2 5 3 6" xfId="53036"/>
    <cellStyle name="Comma 15 2 5 4" xfId="53037"/>
    <cellStyle name="Comma 15 2 5 4 2" xfId="53038"/>
    <cellStyle name="Comma 15 2 5 4 2 2" xfId="53039"/>
    <cellStyle name="Comma 15 2 5 4 2 3" xfId="53040"/>
    <cellStyle name="Comma 15 2 5 4 3" xfId="53041"/>
    <cellStyle name="Comma 15 2 5 4 3 2" xfId="53042"/>
    <cellStyle name="Comma 15 2 5 4 4" xfId="53043"/>
    <cellStyle name="Comma 15 2 5 4 5" xfId="53044"/>
    <cellStyle name="Comma 15 2 5 5" xfId="53045"/>
    <cellStyle name="Comma 15 2 5 5 2" xfId="53046"/>
    <cellStyle name="Comma 15 2 5 5 3" xfId="53047"/>
    <cellStyle name="Comma 15 2 5 6" xfId="53048"/>
    <cellStyle name="Comma 15 2 5 6 2" xfId="53049"/>
    <cellStyle name="Comma 15 2 5 6 3" xfId="53050"/>
    <cellStyle name="Comma 15 2 5 7" xfId="53051"/>
    <cellStyle name="Comma 15 2 5 7 2" xfId="53052"/>
    <cellStyle name="Comma 15 2 5 8" xfId="53053"/>
    <cellStyle name="Comma 15 2 5 9" xfId="53054"/>
    <cellStyle name="Comma 15 2 6" xfId="53055"/>
    <cellStyle name="Comma 15 2 6 2" xfId="53056"/>
    <cellStyle name="Comma 15 2 6 2 2" xfId="53057"/>
    <cellStyle name="Comma 15 2 6 2 2 2" xfId="53058"/>
    <cellStyle name="Comma 15 2 6 2 2 3" xfId="53059"/>
    <cellStyle name="Comma 15 2 6 2 3" xfId="53060"/>
    <cellStyle name="Comma 15 2 6 2 3 2" xfId="53061"/>
    <cellStyle name="Comma 15 2 6 2 3 3" xfId="53062"/>
    <cellStyle name="Comma 15 2 6 2 4" xfId="53063"/>
    <cellStyle name="Comma 15 2 6 2 4 2" xfId="53064"/>
    <cellStyle name="Comma 15 2 6 2 5" xfId="53065"/>
    <cellStyle name="Comma 15 2 6 2 6" xfId="53066"/>
    <cellStyle name="Comma 15 2 6 3" xfId="53067"/>
    <cellStyle name="Comma 15 2 6 3 2" xfId="53068"/>
    <cellStyle name="Comma 15 2 6 3 2 2" xfId="53069"/>
    <cellStyle name="Comma 15 2 6 3 2 3" xfId="53070"/>
    <cellStyle name="Comma 15 2 6 3 3" xfId="53071"/>
    <cellStyle name="Comma 15 2 6 3 3 2" xfId="53072"/>
    <cellStyle name="Comma 15 2 6 3 3 3" xfId="53073"/>
    <cellStyle name="Comma 15 2 6 3 4" xfId="53074"/>
    <cellStyle name="Comma 15 2 6 3 4 2" xfId="53075"/>
    <cellStyle name="Comma 15 2 6 3 5" xfId="53076"/>
    <cellStyle name="Comma 15 2 6 3 6" xfId="53077"/>
    <cellStyle name="Comma 15 2 6 4" xfId="53078"/>
    <cellStyle name="Comma 15 2 6 4 2" xfId="53079"/>
    <cellStyle name="Comma 15 2 6 4 2 2" xfId="53080"/>
    <cellStyle name="Comma 15 2 6 4 2 3" xfId="53081"/>
    <cellStyle name="Comma 15 2 6 4 3" xfId="53082"/>
    <cellStyle name="Comma 15 2 6 4 3 2" xfId="53083"/>
    <cellStyle name="Comma 15 2 6 4 4" xfId="53084"/>
    <cellStyle name="Comma 15 2 6 4 5" xfId="53085"/>
    <cellStyle name="Comma 15 2 6 5" xfId="53086"/>
    <cellStyle name="Comma 15 2 6 5 2" xfId="53087"/>
    <cellStyle name="Comma 15 2 6 5 3" xfId="53088"/>
    <cellStyle name="Comma 15 2 6 6" xfId="53089"/>
    <cellStyle name="Comma 15 2 6 6 2" xfId="53090"/>
    <cellStyle name="Comma 15 2 6 6 3" xfId="53091"/>
    <cellStyle name="Comma 15 2 6 7" xfId="53092"/>
    <cellStyle name="Comma 15 2 6 7 2" xfId="53093"/>
    <cellStyle name="Comma 15 2 6 8" xfId="53094"/>
    <cellStyle name="Comma 15 2 6 9" xfId="53095"/>
    <cellStyle name="Comma 15 2 7" xfId="53096"/>
    <cellStyle name="Comma 15 2 7 2" xfId="53097"/>
    <cellStyle name="Comma 15 2 7 2 2" xfId="53098"/>
    <cellStyle name="Comma 15 2 7 2 3" xfId="53099"/>
    <cellStyle name="Comma 15 2 7 3" xfId="53100"/>
    <cellStyle name="Comma 15 2 7 3 2" xfId="53101"/>
    <cellStyle name="Comma 15 2 7 3 3" xfId="53102"/>
    <cellStyle name="Comma 15 2 7 4" xfId="53103"/>
    <cellStyle name="Comma 15 2 7 4 2" xfId="53104"/>
    <cellStyle name="Comma 15 2 7 5" xfId="53105"/>
    <cellStyle name="Comma 15 2 7 6" xfId="53106"/>
    <cellStyle name="Comma 15 2 8" xfId="53107"/>
    <cellStyle name="Comma 15 2 8 2" xfId="53108"/>
    <cellStyle name="Comma 15 2 8 2 2" xfId="53109"/>
    <cellStyle name="Comma 15 2 8 2 3" xfId="53110"/>
    <cellStyle name="Comma 15 2 8 3" xfId="53111"/>
    <cellStyle name="Comma 15 2 8 3 2" xfId="53112"/>
    <cellStyle name="Comma 15 2 8 3 3" xfId="53113"/>
    <cellStyle name="Comma 15 2 8 4" xfId="53114"/>
    <cellStyle name="Comma 15 2 8 4 2" xfId="53115"/>
    <cellStyle name="Comma 15 2 8 5" xfId="53116"/>
    <cellStyle name="Comma 15 2 8 6" xfId="53117"/>
    <cellStyle name="Comma 15 2 9" xfId="53118"/>
    <cellStyle name="Comma 15 2 9 2" xfId="53119"/>
    <cellStyle name="Comma 15 2 9 2 2" xfId="53120"/>
    <cellStyle name="Comma 15 2 9 2 3" xfId="53121"/>
    <cellStyle name="Comma 15 2 9 3" xfId="53122"/>
    <cellStyle name="Comma 15 2 9 3 2" xfId="53123"/>
    <cellStyle name="Comma 15 2 9 4" xfId="53124"/>
    <cellStyle name="Comma 15 2 9 5" xfId="53125"/>
    <cellStyle name="Comma 15 2_SCH J-3" xfId="6847"/>
    <cellStyle name="Comma 15 3" xfId="6848"/>
    <cellStyle name="Comma 15 3 10" xfId="53126"/>
    <cellStyle name="Comma 15 3 10 2" xfId="53127"/>
    <cellStyle name="Comma 15 3 10 3" xfId="53128"/>
    <cellStyle name="Comma 15 3 11" xfId="53129"/>
    <cellStyle name="Comma 15 3 11 2" xfId="53130"/>
    <cellStyle name="Comma 15 3 12" xfId="53131"/>
    <cellStyle name="Comma 15 3 13" xfId="53132"/>
    <cellStyle name="Comma 15 3 2" xfId="6849"/>
    <cellStyle name="Comma 15 3 2 10" xfId="53133"/>
    <cellStyle name="Comma 15 3 2 10 2" xfId="53134"/>
    <cellStyle name="Comma 15 3 2 11" xfId="53135"/>
    <cellStyle name="Comma 15 3 2 12" xfId="53136"/>
    <cellStyle name="Comma 15 3 2 2" xfId="53137"/>
    <cellStyle name="Comma 15 3 2 2 10" xfId="53138"/>
    <cellStyle name="Comma 15 3 2 2 2" xfId="53139"/>
    <cellStyle name="Comma 15 3 2 2 2 2" xfId="53140"/>
    <cellStyle name="Comma 15 3 2 2 2 2 2" xfId="53141"/>
    <cellStyle name="Comma 15 3 2 2 2 2 2 2" xfId="53142"/>
    <cellStyle name="Comma 15 3 2 2 2 2 2 3" xfId="53143"/>
    <cellStyle name="Comma 15 3 2 2 2 2 3" xfId="53144"/>
    <cellStyle name="Comma 15 3 2 2 2 2 3 2" xfId="53145"/>
    <cellStyle name="Comma 15 3 2 2 2 2 3 3" xfId="53146"/>
    <cellStyle name="Comma 15 3 2 2 2 2 4" xfId="53147"/>
    <cellStyle name="Comma 15 3 2 2 2 2 4 2" xfId="53148"/>
    <cellStyle name="Comma 15 3 2 2 2 2 5" xfId="53149"/>
    <cellStyle name="Comma 15 3 2 2 2 2 6" xfId="53150"/>
    <cellStyle name="Comma 15 3 2 2 2 3" xfId="53151"/>
    <cellStyle name="Comma 15 3 2 2 2 3 2" xfId="53152"/>
    <cellStyle name="Comma 15 3 2 2 2 3 2 2" xfId="53153"/>
    <cellStyle name="Comma 15 3 2 2 2 3 2 3" xfId="53154"/>
    <cellStyle name="Comma 15 3 2 2 2 3 3" xfId="53155"/>
    <cellStyle name="Comma 15 3 2 2 2 3 3 2" xfId="53156"/>
    <cellStyle name="Comma 15 3 2 2 2 3 3 3" xfId="53157"/>
    <cellStyle name="Comma 15 3 2 2 2 3 4" xfId="53158"/>
    <cellStyle name="Comma 15 3 2 2 2 3 4 2" xfId="53159"/>
    <cellStyle name="Comma 15 3 2 2 2 3 5" xfId="53160"/>
    <cellStyle name="Comma 15 3 2 2 2 3 6" xfId="53161"/>
    <cellStyle name="Comma 15 3 2 2 2 4" xfId="53162"/>
    <cellStyle name="Comma 15 3 2 2 2 4 2" xfId="53163"/>
    <cellStyle name="Comma 15 3 2 2 2 4 2 2" xfId="53164"/>
    <cellStyle name="Comma 15 3 2 2 2 4 2 3" xfId="53165"/>
    <cellStyle name="Comma 15 3 2 2 2 4 3" xfId="53166"/>
    <cellStyle name="Comma 15 3 2 2 2 4 3 2" xfId="53167"/>
    <cellStyle name="Comma 15 3 2 2 2 4 4" xfId="53168"/>
    <cellStyle name="Comma 15 3 2 2 2 4 5" xfId="53169"/>
    <cellStyle name="Comma 15 3 2 2 2 5" xfId="53170"/>
    <cellStyle name="Comma 15 3 2 2 2 5 2" xfId="53171"/>
    <cellStyle name="Comma 15 3 2 2 2 5 3" xfId="53172"/>
    <cellStyle name="Comma 15 3 2 2 2 6" xfId="53173"/>
    <cellStyle name="Comma 15 3 2 2 2 6 2" xfId="53174"/>
    <cellStyle name="Comma 15 3 2 2 2 6 3" xfId="53175"/>
    <cellStyle name="Comma 15 3 2 2 2 7" xfId="53176"/>
    <cellStyle name="Comma 15 3 2 2 2 7 2" xfId="53177"/>
    <cellStyle name="Comma 15 3 2 2 2 8" xfId="53178"/>
    <cellStyle name="Comma 15 3 2 2 2 9" xfId="53179"/>
    <cellStyle name="Comma 15 3 2 2 3" xfId="53180"/>
    <cellStyle name="Comma 15 3 2 2 3 2" xfId="53181"/>
    <cellStyle name="Comma 15 3 2 2 3 2 2" xfId="53182"/>
    <cellStyle name="Comma 15 3 2 2 3 2 3" xfId="53183"/>
    <cellStyle name="Comma 15 3 2 2 3 3" xfId="53184"/>
    <cellStyle name="Comma 15 3 2 2 3 3 2" xfId="53185"/>
    <cellStyle name="Comma 15 3 2 2 3 3 3" xfId="53186"/>
    <cellStyle name="Comma 15 3 2 2 3 4" xfId="53187"/>
    <cellStyle name="Comma 15 3 2 2 3 4 2" xfId="53188"/>
    <cellStyle name="Comma 15 3 2 2 3 5" xfId="53189"/>
    <cellStyle name="Comma 15 3 2 2 3 6" xfId="53190"/>
    <cellStyle name="Comma 15 3 2 2 4" xfId="53191"/>
    <cellStyle name="Comma 15 3 2 2 4 2" xfId="53192"/>
    <cellStyle name="Comma 15 3 2 2 4 2 2" xfId="53193"/>
    <cellStyle name="Comma 15 3 2 2 4 2 3" xfId="53194"/>
    <cellStyle name="Comma 15 3 2 2 4 3" xfId="53195"/>
    <cellStyle name="Comma 15 3 2 2 4 3 2" xfId="53196"/>
    <cellStyle name="Comma 15 3 2 2 4 3 3" xfId="53197"/>
    <cellStyle name="Comma 15 3 2 2 4 4" xfId="53198"/>
    <cellStyle name="Comma 15 3 2 2 4 4 2" xfId="53199"/>
    <cellStyle name="Comma 15 3 2 2 4 5" xfId="53200"/>
    <cellStyle name="Comma 15 3 2 2 4 6" xfId="53201"/>
    <cellStyle name="Comma 15 3 2 2 5" xfId="53202"/>
    <cellStyle name="Comma 15 3 2 2 5 2" xfId="53203"/>
    <cellStyle name="Comma 15 3 2 2 5 2 2" xfId="53204"/>
    <cellStyle name="Comma 15 3 2 2 5 2 3" xfId="53205"/>
    <cellStyle name="Comma 15 3 2 2 5 3" xfId="53206"/>
    <cellStyle name="Comma 15 3 2 2 5 3 2" xfId="53207"/>
    <cellStyle name="Comma 15 3 2 2 5 4" xfId="53208"/>
    <cellStyle name="Comma 15 3 2 2 5 5" xfId="53209"/>
    <cellStyle name="Comma 15 3 2 2 6" xfId="53210"/>
    <cellStyle name="Comma 15 3 2 2 6 2" xfId="53211"/>
    <cellStyle name="Comma 15 3 2 2 6 3" xfId="53212"/>
    <cellStyle name="Comma 15 3 2 2 7" xfId="53213"/>
    <cellStyle name="Comma 15 3 2 2 7 2" xfId="53214"/>
    <cellStyle name="Comma 15 3 2 2 7 3" xfId="53215"/>
    <cellStyle name="Comma 15 3 2 2 8" xfId="53216"/>
    <cellStyle name="Comma 15 3 2 2 8 2" xfId="53217"/>
    <cellStyle name="Comma 15 3 2 2 9" xfId="53218"/>
    <cellStyle name="Comma 15 3 2 3" xfId="53219"/>
    <cellStyle name="Comma 15 3 2 3 2" xfId="53220"/>
    <cellStyle name="Comma 15 3 2 3 2 2" xfId="53221"/>
    <cellStyle name="Comma 15 3 2 3 2 2 2" xfId="53222"/>
    <cellStyle name="Comma 15 3 2 3 2 2 3" xfId="53223"/>
    <cellStyle name="Comma 15 3 2 3 2 3" xfId="53224"/>
    <cellStyle name="Comma 15 3 2 3 2 3 2" xfId="53225"/>
    <cellStyle name="Comma 15 3 2 3 2 3 3" xfId="53226"/>
    <cellStyle name="Comma 15 3 2 3 2 4" xfId="53227"/>
    <cellStyle name="Comma 15 3 2 3 2 4 2" xfId="53228"/>
    <cellStyle name="Comma 15 3 2 3 2 5" xfId="53229"/>
    <cellStyle name="Comma 15 3 2 3 2 6" xfId="53230"/>
    <cellStyle name="Comma 15 3 2 3 3" xfId="53231"/>
    <cellStyle name="Comma 15 3 2 3 3 2" xfId="53232"/>
    <cellStyle name="Comma 15 3 2 3 3 2 2" xfId="53233"/>
    <cellStyle name="Comma 15 3 2 3 3 2 3" xfId="53234"/>
    <cellStyle name="Comma 15 3 2 3 3 3" xfId="53235"/>
    <cellStyle name="Comma 15 3 2 3 3 3 2" xfId="53236"/>
    <cellStyle name="Comma 15 3 2 3 3 3 3" xfId="53237"/>
    <cellStyle name="Comma 15 3 2 3 3 4" xfId="53238"/>
    <cellStyle name="Comma 15 3 2 3 3 4 2" xfId="53239"/>
    <cellStyle name="Comma 15 3 2 3 3 5" xfId="53240"/>
    <cellStyle name="Comma 15 3 2 3 3 6" xfId="53241"/>
    <cellStyle name="Comma 15 3 2 3 4" xfId="53242"/>
    <cellStyle name="Comma 15 3 2 3 4 2" xfId="53243"/>
    <cellStyle name="Comma 15 3 2 3 4 2 2" xfId="53244"/>
    <cellStyle name="Comma 15 3 2 3 4 2 3" xfId="53245"/>
    <cellStyle name="Comma 15 3 2 3 4 3" xfId="53246"/>
    <cellStyle name="Comma 15 3 2 3 4 3 2" xfId="53247"/>
    <cellStyle name="Comma 15 3 2 3 4 4" xfId="53248"/>
    <cellStyle name="Comma 15 3 2 3 4 5" xfId="53249"/>
    <cellStyle name="Comma 15 3 2 3 5" xfId="53250"/>
    <cellStyle name="Comma 15 3 2 3 5 2" xfId="53251"/>
    <cellStyle name="Comma 15 3 2 3 5 3" xfId="53252"/>
    <cellStyle name="Comma 15 3 2 3 6" xfId="53253"/>
    <cellStyle name="Comma 15 3 2 3 6 2" xfId="53254"/>
    <cellStyle name="Comma 15 3 2 3 6 3" xfId="53255"/>
    <cellStyle name="Comma 15 3 2 3 7" xfId="53256"/>
    <cellStyle name="Comma 15 3 2 3 7 2" xfId="53257"/>
    <cellStyle name="Comma 15 3 2 3 8" xfId="53258"/>
    <cellStyle name="Comma 15 3 2 3 9" xfId="53259"/>
    <cellStyle name="Comma 15 3 2 4" xfId="53260"/>
    <cellStyle name="Comma 15 3 2 4 2" xfId="53261"/>
    <cellStyle name="Comma 15 3 2 4 2 2" xfId="53262"/>
    <cellStyle name="Comma 15 3 2 4 2 2 2" xfId="53263"/>
    <cellStyle name="Comma 15 3 2 4 2 2 3" xfId="53264"/>
    <cellStyle name="Comma 15 3 2 4 2 3" xfId="53265"/>
    <cellStyle name="Comma 15 3 2 4 2 3 2" xfId="53266"/>
    <cellStyle name="Comma 15 3 2 4 2 3 3" xfId="53267"/>
    <cellStyle name="Comma 15 3 2 4 2 4" xfId="53268"/>
    <cellStyle name="Comma 15 3 2 4 2 4 2" xfId="53269"/>
    <cellStyle name="Comma 15 3 2 4 2 5" xfId="53270"/>
    <cellStyle name="Comma 15 3 2 4 2 6" xfId="53271"/>
    <cellStyle name="Comma 15 3 2 4 3" xfId="53272"/>
    <cellStyle name="Comma 15 3 2 4 3 2" xfId="53273"/>
    <cellStyle name="Comma 15 3 2 4 3 2 2" xfId="53274"/>
    <cellStyle name="Comma 15 3 2 4 3 2 3" xfId="53275"/>
    <cellStyle name="Comma 15 3 2 4 3 3" xfId="53276"/>
    <cellStyle name="Comma 15 3 2 4 3 3 2" xfId="53277"/>
    <cellStyle name="Comma 15 3 2 4 3 3 3" xfId="53278"/>
    <cellStyle name="Comma 15 3 2 4 3 4" xfId="53279"/>
    <cellStyle name="Comma 15 3 2 4 3 4 2" xfId="53280"/>
    <cellStyle name="Comma 15 3 2 4 3 5" xfId="53281"/>
    <cellStyle name="Comma 15 3 2 4 3 6" xfId="53282"/>
    <cellStyle name="Comma 15 3 2 4 4" xfId="53283"/>
    <cellStyle name="Comma 15 3 2 4 4 2" xfId="53284"/>
    <cellStyle name="Comma 15 3 2 4 4 2 2" xfId="53285"/>
    <cellStyle name="Comma 15 3 2 4 4 2 3" xfId="53286"/>
    <cellStyle name="Comma 15 3 2 4 4 3" xfId="53287"/>
    <cellStyle name="Comma 15 3 2 4 4 3 2" xfId="53288"/>
    <cellStyle name="Comma 15 3 2 4 4 4" xfId="53289"/>
    <cellStyle name="Comma 15 3 2 4 4 5" xfId="53290"/>
    <cellStyle name="Comma 15 3 2 4 5" xfId="53291"/>
    <cellStyle name="Comma 15 3 2 4 5 2" xfId="53292"/>
    <cellStyle name="Comma 15 3 2 4 5 3" xfId="53293"/>
    <cellStyle name="Comma 15 3 2 4 6" xfId="53294"/>
    <cellStyle name="Comma 15 3 2 4 6 2" xfId="53295"/>
    <cellStyle name="Comma 15 3 2 4 6 3" xfId="53296"/>
    <cellStyle name="Comma 15 3 2 4 7" xfId="53297"/>
    <cellStyle name="Comma 15 3 2 4 7 2" xfId="53298"/>
    <cellStyle name="Comma 15 3 2 4 8" xfId="53299"/>
    <cellStyle name="Comma 15 3 2 4 9" xfId="53300"/>
    <cellStyle name="Comma 15 3 2 5" xfId="53301"/>
    <cellStyle name="Comma 15 3 2 5 2" xfId="53302"/>
    <cellStyle name="Comma 15 3 2 5 2 2" xfId="53303"/>
    <cellStyle name="Comma 15 3 2 5 2 3" xfId="53304"/>
    <cellStyle name="Comma 15 3 2 5 3" xfId="53305"/>
    <cellStyle name="Comma 15 3 2 5 3 2" xfId="53306"/>
    <cellStyle name="Comma 15 3 2 5 3 3" xfId="53307"/>
    <cellStyle name="Comma 15 3 2 5 4" xfId="53308"/>
    <cellStyle name="Comma 15 3 2 5 4 2" xfId="53309"/>
    <cellStyle name="Comma 15 3 2 5 5" xfId="53310"/>
    <cellStyle name="Comma 15 3 2 5 6" xfId="53311"/>
    <cellStyle name="Comma 15 3 2 6" xfId="53312"/>
    <cellStyle name="Comma 15 3 2 6 2" xfId="53313"/>
    <cellStyle name="Comma 15 3 2 6 2 2" xfId="53314"/>
    <cellStyle name="Comma 15 3 2 6 2 3" xfId="53315"/>
    <cellStyle name="Comma 15 3 2 6 3" xfId="53316"/>
    <cellStyle name="Comma 15 3 2 6 3 2" xfId="53317"/>
    <cellStyle name="Comma 15 3 2 6 3 3" xfId="53318"/>
    <cellStyle name="Comma 15 3 2 6 4" xfId="53319"/>
    <cellStyle name="Comma 15 3 2 6 4 2" xfId="53320"/>
    <cellStyle name="Comma 15 3 2 6 5" xfId="53321"/>
    <cellStyle name="Comma 15 3 2 6 6" xfId="53322"/>
    <cellStyle name="Comma 15 3 2 7" xfId="53323"/>
    <cellStyle name="Comma 15 3 2 7 2" xfId="53324"/>
    <cellStyle name="Comma 15 3 2 7 2 2" xfId="53325"/>
    <cellStyle name="Comma 15 3 2 7 2 3" xfId="53326"/>
    <cellStyle name="Comma 15 3 2 7 3" xfId="53327"/>
    <cellStyle name="Comma 15 3 2 7 3 2" xfId="53328"/>
    <cellStyle name="Comma 15 3 2 7 4" xfId="53329"/>
    <cellStyle name="Comma 15 3 2 7 5" xfId="53330"/>
    <cellStyle name="Comma 15 3 2 8" xfId="53331"/>
    <cellStyle name="Comma 15 3 2 8 2" xfId="53332"/>
    <cellStyle name="Comma 15 3 2 8 3" xfId="53333"/>
    <cellStyle name="Comma 15 3 2 9" xfId="53334"/>
    <cellStyle name="Comma 15 3 2 9 2" xfId="53335"/>
    <cellStyle name="Comma 15 3 2 9 3" xfId="53336"/>
    <cellStyle name="Comma 15 3 3" xfId="53337"/>
    <cellStyle name="Comma 15 3 3 10" xfId="53338"/>
    <cellStyle name="Comma 15 3 3 2" xfId="53339"/>
    <cellStyle name="Comma 15 3 3 2 2" xfId="53340"/>
    <cellStyle name="Comma 15 3 3 2 2 2" xfId="53341"/>
    <cellStyle name="Comma 15 3 3 2 2 2 2" xfId="53342"/>
    <cellStyle name="Comma 15 3 3 2 2 2 3" xfId="53343"/>
    <cellStyle name="Comma 15 3 3 2 2 3" xfId="53344"/>
    <cellStyle name="Comma 15 3 3 2 2 3 2" xfId="53345"/>
    <cellStyle name="Comma 15 3 3 2 2 3 3" xfId="53346"/>
    <cellStyle name="Comma 15 3 3 2 2 4" xfId="53347"/>
    <cellStyle name="Comma 15 3 3 2 2 4 2" xfId="53348"/>
    <cellStyle name="Comma 15 3 3 2 2 5" xfId="53349"/>
    <cellStyle name="Comma 15 3 3 2 2 6" xfId="53350"/>
    <cellStyle name="Comma 15 3 3 2 3" xfId="53351"/>
    <cellStyle name="Comma 15 3 3 2 3 2" xfId="53352"/>
    <cellStyle name="Comma 15 3 3 2 3 2 2" xfId="53353"/>
    <cellStyle name="Comma 15 3 3 2 3 2 3" xfId="53354"/>
    <cellStyle name="Comma 15 3 3 2 3 3" xfId="53355"/>
    <cellStyle name="Comma 15 3 3 2 3 3 2" xfId="53356"/>
    <cellStyle name="Comma 15 3 3 2 3 3 3" xfId="53357"/>
    <cellStyle name="Comma 15 3 3 2 3 4" xfId="53358"/>
    <cellStyle name="Comma 15 3 3 2 3 4 2" xfId="53359"/>
    <cellStyle name="Comma 15 3 3 2 3 5" xfId="53360"/>
    <cellStyle name="Comma 15 3 3 2 3 6" xfId="53361"/>
    <cellStyle name="Comma 15 3 3 2 4" xfId="53362"/>
    <cellStyle name="Comma 15 3 3 2 4 2" xfId="53363"/>
    <cellStyle name="Comma 15 3 3 2 4 2 2" xfId="53364"/>
    <cellStyle name="Comma 15 3 3 2 4 2 3" xfId="53365"/>
    <cellStyle name="Comma 15 3 3 2 4 3" xfId="53366"/>
    <cellStyle name="Comma 15 3 3 2 4 3 2" xfId="53367"/>
    <cellStyle name="Comma 15 3 3 2 4 4" xfId="53368"/>
    <cellStyle name="Comma 15 3 3 2 4 5" xfId="53369"/>
    <cellStyle name="Comma 15 3 3 2 5" xfId="53370"/>
    <cellStyle name="Comma 15 3 3 2 5 2" xfId="53371"/>
    <cellStyle name="Comma 15 3 3 2 5 3" xfId="53372"/>
    <cellStyle name="Comma 15 3 3 2 6" xfId="53373"/>
    <cellStyle name="Comma 15 3 3 2 6 2" xfId="53374"/>
    <cellStyle name="Comma 15 3 3 2 6 3" xfId="53375"/>
    <cellStyle name="Comma 15 3 3 2 7" xfId="53376"/>
    <cellStyle name="Comma 15 3 3 2 7 2" xfId="53377"/>
    <cellStyle name="Comma 15 3 3 2 8" xfId="53378"/>
    <cellStyle name="Comma 15 3 3 2 9" xfId="53379"/>
    <cellStyle name="Comma 15 3 3 3" xfId="53380"/>
    <cellStyle name="Comma 15 3 3 3 2" xfId="53381"/>
    <cellStyle name="Comma 15 3 3 3 2 2" xfId="53382"/>
    <cellStyle name="Comma 15 3 3 3 2 3" xfId="53383"/>
    <cellStyle name="Comma 15 3 3 3 3" xfId="53384"/>
    <cellStyle name="Comma 15 3 3 3 3 2" xfId="53385"/>
    <cellStyle name="Comma 15 3 3 3 3 3" xfId="53386"/>
    <cellStyle name="Comma 15 3 3 3 4" xfId="53387"/>
    <cellStyle name="Comma 15 3 3 3 4 2" xfId="53388"/>
    <cellStyle name="Comma 15 3 3 3 5" xfId="53389"/>
    <cellStyle name="Comma 15 3 3 3 6" xfId="53390"/>
    <cellStyle name="Comma 15 3 3 4" xfId="53391"/>
    <cellStyle name="Comma 15 3 3 4 2" xfId="53392"/>
    <cellStyle name="Comma 15 3 3 4 2 2" xfId="53393"/>
    <cellStyle name="Comma 15 3 3 4 2 3" xfId="53394"/>
    <cellStyle name="Comma 15 3 3 4 3" xfId="53395"/>
    <cellStyle name="Comma 15 3 3 4 3 2" xfId="53396"/>
    <cellStyle name="Comma 15 3 3 4 3 3" xfId="53397"/>
    <cellStyle name="Comma 15 3 3 4 4" xfId="53398"/>
    <cellStyle name="Comma 15 3 3 4 4 2" xfId="53399"/>
    <cellStyle name="Comma 15 3 3 4 5" xfId="53400"/>
    <cellStyle name="Comma 15 3 3 4 6" xfId="53401"/>
    <cellStyle name="Comma 15 3 3 5" xfId="53402"/>
    <cellStyle name="Comma 15 3 3 5 2" xfId="53403"/>
    <cellStyle name="Comma 15 3 3 5 2 2" xfId="53404"/>
    <cellStyle name="Comma 15 3 3 5 2 3" xfId="53405"/>
    <cellStyle name="Comma 15 3 3 5 3" xfId="53406"/>
    <cellStyle name="Comma 15 3 3 5 3 2" xfId="53407"/>
    <cellStyle name="Comma 15 3 3 5 4" xfId="53408"/>
    <cellStyle name="Comma 15 3 3 5 5" xfId="53409"/>
    <cellStyle name="Comma 15 3 3 6" xfId="53410"/>
    <cellStyle name="Comma 15 3 3 6 2" xfId="53411"/>
    <cellStyle name="Comma 15 3 3 6 3" xfId="53412"/>
    <cellStyle name="Comma 15 3 3 7" xfId="53413"/>
    <cellStyle name="Comma 15 3 3 7 2" xfId="53414"/>
    <cellStyle name="Comma 15 3 3 7 3" xfId="53415"/>
    <cellStyle name="Comma 15 3 3 8" xfId="53416"/>
    <cellStyle name="Comma 15 3 3 8 2" xfId="53417"/>
    <cellStyle name="Comma 15 3 3 9" xfId="53418"/>
    <cellStyle name="Comma 15 3 4" xfId="53419"/>
    <cellStyle name="Comma 15 3 4 2" xfId="53420"/>
    <cellStyle name="Comma 15 3 4 2 2" xfId="53421"/>
    <cellStyle name="Comma 15 3 4 2 2 2" xfId="53422"/>
    <cellStyle name="Comma 15 3 4 2 2 3" xfId="53423"/>
    <cellStyle name="Comma 15 3 4 2 3" xfId="53424"/>
    <cellStyle name="Comma 15 3 4 2 3 2" xfId="53425"/>
    <cellStyle name="Comma 15 3 4 2 3 3" xfId="53426"/>
    <cellStyle name="Comma 15 3 4 2 4" xfId="53427"/>
    <cellStyle name="Comma 15 3 4 2 4 2" xfId="53428"/>
    <cellStyle name="Comma 15 3 4 2 5" xfId="53429"/>
    <cellStyle name="Comma 15 3 4 2 6" xfId="53430"/>
    <cellStyle name="Comma 15 3 4 3" xfId="53431"/>
    <cellStyle name="Comma 15 3 4 3 2" xfId="53432"/>
    <cellStyle name="Comma 15 3 4 3 2 2" xfId="53433"/>
    <cellStyle name="Comma 15 3 4 3 2 3" xfId="53434"/>
    <cellStyle name="Comma 15 3 4 3 3" xfId="53435"/>
    <cellStyle name="Comma 15 3 4 3 3 2" xfId="53436"/>
    <cellStyle name="Comma 15 3 4 3 3 3" xfId="53437"/>
    <cellStyle name="Comma 15 3 4 3 4" xfId="53438"/>
    <cellStyle name="Comma 15 3 4 3 4 2" xfId="53439"/>
    <cellStyle name="Comma 15 3 4 3 5" xfId="53440"/>
    <cellStyle name="Comma 15 3 4 3 6" xfId="53441"/>
    <cellStyle name="Comma 15 3 4 4" xfId="53442"/>
    <cellStyle name="Comma 15 3 4 4 2" xfId="53443"/>
    <cellStyle name="Comma 15 3 4 4 2 2" xfId="53444"/>
    <cellStyle name="Comma 15 3 4 4 2 3" xfId="53445"/>
    <cellStyle name="Comma 15 3 4 4 3" xfId="53446"/>
    <cellStyle name="Comma 15 3 4 4 3 2" xfId="53447"/>
    <cellStyle name="Comma 15 3 4 4 4" xfId="53448"/>
    <cellStyle name="Comma 15 3 4 4 5" xfId="53449"/>
    <cellStyle name="Comma 15 3 4 5" xfId="53450"/>
    <cellStyle name="Comma 15 3 4 5 2" xfId="53451"/>
    <cellStyle name="Comma 15 3 4 5 3" xfId="53452"/>
    <cellStyle name="Comma 15 3 4 6" xfId="53453"/>
    <cellStyle name="Comma 15 3 4 6 2" xfId="53454"/>
    <cellStyle name="Comma 15 3 4 6 3" xfId="53455"/>
    <cellStyle name="Comma 15 3 4 7" xfId="53456"/>
    <cellStyle name="Comma 15 3 4 7 2" xfId="53457"/>
    <cellStyle name="Comma 15 3 4 8" xfId="53458"/>
    <cellStyle name="Comma 15 3 4 9" xfId="53459"/>
    <cellStyle name="Comma 15 3 5" xfId="53460"/>
    <cellStyle name="Comma 15 3 5 2" xfId="53461"/>
    <cellStyle name="Comma 15 3 5 2 2" xfId="53462"/>
    <cellStyle name="Comma 15 3 5 2 2 2" xfId="53463"/>
    <cellStyle name="Comma 15 3 5 2 2 3" xfId="53464"/>
    <cellStyle name="Comma 15 3 5 2 3" xfId="53465"/>
    <cellStyle name="Comma 15 3 5 2 3 2" xfId="53466"/>
    <cellStyle name="Comma 15 3 5 2 3 3" xfId="53467"/>
    <cellStyle name="Comma 15 3 5 2 4" xfId="53468"/>
    <cellStyle name="Comma 15 3 5 2 4 2" xfId="53469"/>
    <cellStyle name="Comma 15 3 5 2 5" xfId="53470"/>
    <cellStyle name="Comma 15 3 5 2 6" xfId="53471"/>
    <cellStyle name="Comma 15 3 5 3" xfId="53472"/>
    <cellStyle name="Comma 15 3 5 3 2" xfId="53473"/>
    <cellStyle name="Comma 15 3 5 3 2 2" xfId="53474"/>
    <cellStyle name="Comma 15 3 5 3 2 3" xfId="53475"/>
    <cellStyle name="Comma 15 3 5 3 3" xfId="53476"/>
    <cellStyle name="Comma 15 3 5 3 3 2" xfId="53477"/>
    <cellStyle name="Comma 15 3 5 3 3 3" xfId="53478"/>
    <cellStyle name="Comma 15 3 5 3 4" xfId="53479"/>
    <cellStyle name="Comma 15 3 5 3 4 2" xfId="53480"/>
    <cellStyle name="Comma 15 3 5 3 5" xfId="53481"/>
    <cellStyle name="Comma 15 3 5 3 6" xfId="53482"/>
    <cellStyle name="Comma 15 3 5 4" xfId="53483"/>
    <cellStyle name="Comma 15 3 5 4 2" xfId="53484"/>
    <cellStyle name="Comma 15 3 5 4 2 2" xfId="53485"/>
    <cellStyle name="Comma 15 3 5 4 2 3" xfId="53486"/>
    <cellStyle name="Comma 15 3 5 4 3" xfId="53487"/>
    <cellStyle name="Comma 15 3 5 4 3 2" xfId="53488"/>
    <cellStyle name="Comma 15 3 5 4 4" xfId="53489"/>
    <cellStyle name="Comma 15 3 5 4 5" xfId="53490"/>
    <cellStyle name="Comma 15 3 5 5" xfId="53491"/>
    <cellStyle name="Comma 15 3 5 5 2" xfId="53492"/>
    <cellStyle name="Comma 15 3 5 5 3" xfId="53493"/>
    <cellStyle name="Comma 15 3 5 6" xfId="53494"/>
    <cellStyle name="Comma 15 3 5 6 2" xfId="53495"/>
    <cellStyle name="Comma 15 3 5 6 3" xfId="53496"/>
    <cellStyle name="Comma 15 3 5 7" xfId="53497"/>
    <cellStyle name="Comma 15 3 5 7 2" xfId="53498"/>
    <cellStyle name="Comma 15 3 5 8" xfId="53499"/>
    <cellStyle name="Comma 15 3 5 9" xfId="53500"/>
    <cellStyle name="Comma 15 3 6" xfId="53501"/>
    <cellStyle name="Comma 15 3 6 2" xfId="53502"/>
    <cellStyle name="Comma 15 3 6 2 2" xfId="53503"/>
    <cellStyle name="Comma 15 3 6 2 3" xfId="53504"/>
    <cellStyle name="Comma 15 3 6 3" xfId="53505"/>
    <cellStyle name="Comma 15 3 6 3 2" xfId="53506"/>
    <cellStyle name="Comma 15 3 6 3 3" xfId="53507"/>
    <cellStyle name="Comma 15 3 6 4" xfId="53508"/>
    <cellStyle name="Comma 15 3 6 4 2" xfId="53509"/>
    <cellStyle name="Comma 15 3 6 5" xfId="53510"/>
    <cellStyle name="Comma 15 3 6 6" xfId="53511"/>
    <cellStyle name="Comma 15 3 7" xfId="53512"/>
    <cellStyle name="Comma 15 3 7 2" xfId="53513"/>
    <cellStyle name="Comma 15 3 7 2 2" xfId="53514"/>
    <cellStyle name="Comma 15 3 7 2 3" xfId="53515"/>
    <cellStyle name="Comma 15 3 7 3" xfId="53516"/>
    <cellStyle name="Comma 15 3 7 3 2" xfId="53517"/>
    <cellStyle name="Comma 15 3 7 3 3" xfId="53518"/>
    <cellStyle name="Comma 15 3 7 4" xfId="53519"/>
    <cellStyle name="Comma 15 3 7 4 2" xfId="53520"/>
    <cellStyle name="Comma 15 3 7 5" xfId="53521"/>
    <cellStyle name="Comma 15 3 7 6" xfId="53522"/>
    <cellStyle name="Comma 15 3 8" xfId="53523"/>
    <cellStyle name="Comma 15 3 8 2" xfId="53524"/>
    <cellStyle name="Comma 15 3 8 2 2" xfId="53525"/>
    <cellStyle name="Comma 15 3 8 2 3" xfId="53526"/>
    <cellStyle name="Comma 15 3 8 3" xfId="53527"/>
    <cellStyle name="Comma 15 3 8 3 2" xfId="53528"/>
    <cellStyle name="Comma 15 3 8 4" xfId="53529"/>
    <cellStyle name="Comma 15 3 8 5" xfId="53530"/>
    <cellStyle name="Comma 15 3 9" xfId="53531"/>
    <cellStyle name="Comma 15 3 9 2" xfId="53532"/>
    <cellStyle name="Comma 15 3 9 3" xfId="53533"/>
    <cellStyle name="Comma 15 4" xfId="6850"/>
    <cellStyle name="Comma 15 4 10" xfId="53534"/>
    <cellStyle name="Comma 15 4 10 2" xfId="53535"/>
    <cellStyle name="Comma 15 4 11" xfId="53536"/>
    <cellStyle name="Comma 15 4 12" xfId="53537"/>
    <cellStyle name="Comma 15 4 2" xfId="53538"/>
    <cellStyle name="Comma 15 4 2 10" xfId="53539"/>
    <cellStyle name="Comma 15 4 2 2" xfId="53540"/>
    <cellStyle name="Comma 15 4 2 2 2" xfId="53541"/>
    <cellStyle name="Comma 15 4 2 2 2 2" xfId="53542"/>
    <cellStyle name="Comma 15 4 2 2 2 2 2" xfId="53543"/>
    <cellStyle name="Comma 15 4 2 2 2 2 3" xfId="53544"/>
    <cellStyle name="Comma 15 4 2 2 2 3" xfId="53545"/>
    <cellStyle name="Comma 15 4 2 2 2 3 2" xfId="53546"/>
    <cellStyle name="Comma 15 4 2 2 2 3 3" xfId="53547"/>
    <cellStyle name="Comma 15 4 2 2 2 4" xfId="53548"/>
    <cellStyle name="Comma 15 4 2 2 2 4 2" xfId="53549"/>
    <cellStyle name="Comma 15 4 2 2 2 5" xfId="53550"/>
    <cellStyle name="Comma 15 4 2 2 2 6" xfId="53551"/>
    <cellStyle name="Comma 15 4 2 2 3" xfId="53552"/>
    <cellStyle name="Comma 15 4 2 2 3 2" xfId="53553"/>
    <cellStyle name="Comma 15 4 2 2 3 2 2" xfId="53554"/>
    <cellStyle name="Comma 15 4 2 2 3 2 3" xfId="53555"/>
    <cellStyle name="Comma 15 4 2 2 3 3" xfId="53556"/>
    <cellStyle name="Comma 15 4 2 2 3 3 2" xfId="53557"/>
    <cellStyle name="Comma 15 4 2 2 3 3 3" xfId="53558"/>
    <cellStyle name="Comma 15 4 2 2 3 4" xfId="53559"/>
    <cellStyle name="Comma 15 4 2 2 3 4 2" xfId="53560"/>
    <cellStyle name="Comma 15 4 2 2 3 5" xfId="53561"/>
    <cellStyle name="Comma 15 4 2 2 3 6" xfId="53562"/>
    <cellStyle name="Comma 15 4 2 2 4" xfId="53563"/>
    <cellStyle name="Comma 15 4 2 2 4 2" xfId="53564"/>
    <cellStyle name="Comma 15 4 2 2 4 2 2" xfId="53565"/>
    <cellStyle name="Comma 15 4 2 2 4 2 3" xfId="53566"/>
    <cellStyle name="Comma 15 4 2 2 4 3" xfId="53567"/>
    <cellStyle name="Comma 15 4 2 2 4 3 2" xfId="53568"/>
    <cellStyle name="Comma 15 4 2 2 4 4" xfId="53569"/>
    <cellStyle name="Comma 15 4 2 2 4 5" xfId="53570"/>
    <cellStyle name="Comma 15 4 2 2 5" xfId="53571"/>
    <cellStyle name="Comma 15 4 2 2 5 2" xfId="53572"/>
    <cellStyle name="Comma 15 4 2 2 5 3" xfId="53573"/>
    <cellStyle name="Comma 15 4 2 2 6" xfId="53574"/>
    <cellStyle name="Comma 15 4 2 2 6 2" xfId="53575"/>
    <cellStyle name="Comma 15 4 2 2 6 3" xfId="53576"/>
    <cellStyle name="Comma 15 4 2 2 7" xfId="53577"/>
    <cellStyle name="Comma 15 4 2 2 7 2" xfId="53578"/>
    <cellStyle name="Comma 15 4 2 2 8" xfId="53579"/>
    <cellStyle name="Comma 15 4 2 2 9" xfId="53580"/>
    <cellStyle name="Comma 15 4 2 3" xfId="53581"/>
    <cellStyle name="Comma 15 4 2 3 2" xfId="53582"/>
    <cellStyle name="Comma 15 4 2 3 2 2" xfId="53583"/>
    <cellStyle name="Comma 15 4 2 3 2 3" xfId="53584"/>
    <cellStyle name="Comma 15 4 2 3 3" xfId="53585"/>
    <cellStyle name="Comma 15 4 2 3 3 2" xfId="53586"/>
    <cellStyle name="Comma 15 4 2 3 3 3" xfId="53587"/>
    <cellStyle name="Comma 15 4 2 3 4" xfId="53588"/>
    <cellStyle name="Comma 15 4 2 3 4 2" xfId="53589"/>
    <cellStyle name="Comma 15 4 2 3 5" xfId="53590"/>
    <cellStyle name="Comma 15 4 2 3 6" xfId="53591"/>
    <cellStyle name="Comma 15 4 2 4" xfId="53592"/>
    <cellStyle name="Comma 15 4 2 4 2" xfId="53593"/>
    <cellStyle name="Comma 15 4 2 4 2 2" xfId="53594"/>
    <cellStyle name="Comma 15 4 2 4 2 3" xfId="53595"/>
    <cellStyle name="Comma 15 4 2 4 3" xfId="53596"/>
    <cellStyle name="Comma 15 4 2 4 3 2" xfId="53597"/>
    <cellStyle name="Comma 15 4 2 4 3 3" xfId="53598"/>
    <cellStyle name="Comma 15 4 2 4 4" xfId="53599"/>
    <cellStyle name="Comma 15 4 2 4 4 2" xfId="53600"/>
    <cellStyle name="Comma 15 4 2 4 5" xfId="53601"/>
    <cellStyle name="Comma 15 4 2 4 6" xfId="53602"/>
    <cellStyle name="Comma 15 4 2 5" xfId="53603"/>
    <cellStyle name="Comma 15 4 2 5 2" xfId="53604"/>
    <cellStyle name="Comma 15 4 2 5 2 2" xfId="53605"/>
    <cellStyle name="Comma 15 4 2 5 2 3" xfId="53606"/>
    <cellStyle name="Comma 15 4 2 5 3" xfId="53607"/>
    <cellStyle name="Comma 15 4 2 5 3 2" xfId="53608"/>
    <cellStyle name="Comma 15 4 2 5 4" xfId="53609"/>
    <cellStyle name="Comma 15 4 2 5 5" xfId="53610"/>
    <cellStyle name="Comma 15 4 2 6" xfId="53611"/>
    <cellStyle name="Comma 15 4 2 6 2" xfId="53612"/>
    <cellStyle name="Comma 15 4 2 6 3" xfId="53613"/>
    <cellStyle name="Comma 15 4 2 7" xfId="53614"/>
    <cellStyle name="Comma 15 4 2 7 2" xfId="53615"/>
    <cellStyle name="Comma 15 4 2 7 3" xfId="53616"/>
    <cellStyle name="Comma 15 4 2 8" xfId="53617"/>
    <cellStyle name="Comma 15 4 2 8 2" xfId="53618"/>
    <cellStyle name="Comma 15 4 2 9" xfId="53619"/>
    <cellStyle name="Comma 15 4 3" xfId="53620"/>
    <cellStyle name="Comma 15 4 3 2" xfId="53621"/>
    <cellStyle name="Comma 15 4 3 2 2" xfId="53622"/>
    <cellStyle name="Comma 15 4 3 2 2 2" xfId="53623"/>
    <cellStyle name="Comma 15 4 3 2 2 3" xfId="53624"/>
    <cellStyle name="Comma 15 4 3 2 3" xfId="53625"/>
    <cellStyle name="Comma 15 4 3 2 3 2" xfId="53626"/>
    <cellStyle name="Comma 15 4 3 2 3 3" xfId="53627"/>
    <cellStyle name="Comma 15 4 3 2 4" xfId="53628"/>
    <cellStyle name="Comma 15 4 3 2 4 2" xfId="53629"/>
    <cellStyle name="Comma 15 4 3 2 5" xfId="53630"/>
    <cellStyle name="Comma 15 4 3 2 6" xfId="53631"/>
    <cellStyle name="Comma 15 4 3 3" xfId="53632"/>
    <cellStyle name="Comma 15 4 3 3 2" xfId="53633"/>
    <cellStyle name="Comma 15 4 3 3 2 2" xfId="53634"/>
    <cellStyle name="Comma 15 4 3 3 2 3" xfId="53635"/>
    <cellStyle name="Comma 15 4 3 3 3" xfId="53636"/>
    <cellStyle name="Comma 15 4 3 3 3 2" xfId="53637"/>
    <cellStyle name="Comma 15 4 3 3 3 3" xfId="53638"/>
    <cellStyle name="Comma 15 4 3 3 4" xfId="53639"/>
    <cellStyle name="Comma 15 4 3 3 4 2" xfId="53640"/>
    <cellStyle name="Comma 15 4 3 3 5" xfId="53641"/>
    <cellStyle name="Comma 15 4 3 3 6" xfId="53642"/>
    <cellStyle name="Comma 15 4 3 4" xfId="53643"/>
    <cellStyle name="Comma 15 4 3 4 2" xfId="53644"/>
    <cellStyle name="Comma 15 4 3 4 2 2" xfId="53645"/>
    <cellStyle name="Comma 15 4 3 4 2 3" xfId="53646"/>
    <cellStyle name="Comma 15 4 3 4 3" xfId="53647"/>
    <cellStyle name="Comma 15 4 3 4 3 2" xfId="53648"/>
    <cellStyle name="Comma 15 4 3 4 4" xfId="53649"/>
    <cellStyle name="Comma 15 4 3 4 5" xfId="53650"/>
    <cellStyle name="Comma 15 4 3 5" xfId="53651"/>
    <cellStyle name="Comma 15 4 3 5 2" xfId="53652"/>
    <cellStyle name="Comma 15 4 3 5 3" xfId="53653"/>
    <cellStyle name="Comma 15 4 3 6" xfId="53654"/>
    <cellStyle name="Comma 15 4 3 6 2" xfId="53655"/>
    <cellStyle name="Comma 15 4 3 6 3" xfId="53656"/>
    <cellStyle name="Comma 15 4 3 7" xfId="53657"/>
    <cellStyle name="Comma 15 4 3 7 2" xfId="53658"/>
    <cellStyle name="Comma 15 4 3 8" xfId="53659"/>
    <cellStyle name="Comma 15 4 3 9" xfId="53660"/>
    <cellStyle name="Comma 15 4 4" xfId="53661"/>
    <cellStyle name="Comma 15 4 4 2" xfId="53662"/>
    <cellStyle name="Comma 15 4 4 2 2" xfId="53663"/>
    <cellStyle name="Comma 15 4 4 2 2 2" xfId="53664"/>
    <cellStyle name="Comma 15 4 4 2 2 3" xfId="53665"/>
    <cellStyle name="Comma 15 4 4 2 3" xfId="53666"/>
    <cellStyle name="Comma 15 4 4 2 3 2" xfId="53667"/>
    <cellStyle name="Comma 15 4 4 2 3 3" xfId="53668"/>
    <cellStyle name="Comma 15 4 4 2 4" xfId="53669"/>
    <cellStyle name="Comma 15 4 4 2 4 2" xfId="53670"/>
    <cellStyle name="Comma 15 4 4 2 5" xfId="53671"/>
    <cellStyle name="Comma 15 4 4 2 6" xfId="53672"/>
    <cellStyle name="Comma 15 4 4 3" xfId="53673"/>
    <cellStyle name="Comma 15 4 4 3 2" xfId="53674"/>
    <cellStyle name="Comma 15 4 4 3 2 2" xfId="53675"/>
    <cellStyle name="Comma 15 4 4 3 2 3" xfId="53676"/>
    <cellStyle name="Comma 15 4 4 3 3" xfId="53677"/>
    <cellStyle name="Comma 15 4 4 3 3 2" xfId="53678"/>
    <cellStyle name="Comma 15 4 4 3 3 3" xfId="53679"/>
    <cellStyle name="Comma 15 4 4 3 4" xfId="53680"/>
    <cellStyle name="Comma 15 4 4 3 4 2" xfId="53681"/>
    <cellStyle name="Comma 15 4 4 3 5" xfId="53682"/>
    <cellStyle name="Comma 15 4 4 3 6" xfId="53683"/>
    <cellStyle name="Comma 15 4 4 4" xfId="53684"/>
    <cellStyle name="Comma 15 4 4 4 2" xfId="53685"/>
    <cellStyle name="Comma 15 4 4 4 2 2" xfId="53686"/>
    <cellStyle name="Comma 15 4 4 4 2 3" xfId="53687"/>
    <cellStyle name="Comma 15 4 4 4 3" xfId="53688"/>
    <cellStyle name="Comma 15 4 4 4 3 2" xfId="53689"/>
    <cellStyle name="Comma 15 4 4 4 4" xfId="53690"/>
    <cellStyle name="Comma 15 4 4 4 5" xfId="53691"/>
    <cellStyle name="Comma 15 4 4 5" xfId="53692"/>
    <cellStyle name="Comma 15 4 4 5 2" xfId="53693"/>
    <cellStyle name="Comma 15 4 4 5 3" xfId="53694"/>
    <cellStyle name="Comma 15 4 4 6" xfId="53695"/>
    <cellStyle name="Comma 15 4 4 6 2" xfId="53696"/>
    <cellStyle name="Comma 15 4 4 6 3" xfId="53697"/>
    <cellStyle name="Comma 15 4 4 7" xfId="53698"/>
    <cellStyle name="Comma 15 4 4 7 2" xfId="53699"/>
    <cellStyle name="Comma 15 4 4 8" xfId="53700"/>
    <cellStyle name="Comma 15 4 4 9" xfId="53701"/>
    <cellStyle name="Comma 15 4 5" xfId="53702"/>
    <cellStyle name="Comma 15 4 5 2" xfId="53703"/>
    <cellStyle name="Comma 15 4 5 2 2" xfId="53704"/>
    <cellStyle name="Comma 15 4 5 2 3" xfId="53705"/>
    <cellStyle name="Comma 15 4 5 3" xfId="53706"/>
    <cellStyle name="Comma 15 4 5 3 2" xfId="53707"/>
    <cellStyle name="Comma 15 4 5 3 3" xfId="53708"/>
    <cellStyle name="Comma 15 4 5 4" xfId="53709"/>
    <cellStyle name="Comma 15 4 5 4 2" xfId="53710"/>
    <cellStyle name="Comma 15 4 5 5" xfId="53711"/>
    <cellStyle name="Comma 15 4 5 6" xfId="53712"/>
    <cellStyle name="Comma 15 4 6" xfId="53713"/>
    <cellStyle name="Comma 15 4 6 2" xfId="53714"/>
    <cellStyle name="Comma 15 4 6 2 2" xfId="53715"/>
    <cellStyle name="Comma 15 4 6 2 3" xfId="53716"/>
    <cellStyle name="Comma 15 4 6 3" xfId="53717"/>
    <cellStyle name="Comma 15 4 6 3 2" xfId="53718"/>
    <cellStyle name="Comma 15 4 6 3 3" xfId="53719"/>
    <cellStyle name="Comma 15 4 6 4" xfId="53720"/>
    <cellStyle name="Comma 15 4 6 4 2" xfId="53721"/>
    <cellStyle name="Comma 15 4 6 5" xfId="53722"/>
    <cellStyle name="Comma 15 4 6 6" xfId="53723"/>
    <cellStyle name="Comma 15 4 7" xfId="53724"/>
    <cellStyle name="Comma 15 4 7 2" xfId="53725"/>
    <cellStyle name="Comma 15 4 7 2 2" xfId="53726"/>
    <cellStyle name="Comma 15 4 7 2 3" xfId="53727"/>
    <cellStyle name="Comma 15 4 7 3" xfId="53728"/>
    <cellStyle name="Comma 15 4 7 3 2" xfId="53729"/>
    <cellStyle name="Comma 15 4 7 4" xfId="53730"/>
    <cellStyle name="Comma 15 4 7 5" xfId="53731"/>
    <cellStyle name="Comma 15 4 8" xfId="53732"/>
    <cellStyle name="Comma 15 4 8 2" xfId="53733"/>
    <cellStyle name="Comma 15 4 8 3" xfId="53734"/>
    <cellStyle name="Comma 15 4 9" xfId="53735"/>
    <cellStyle name="Comma 15 4 9 2" xfId="53736"/>
    <cellStyle name="Comma 15 4 9 3" xfId="53737"/>
    <cellStyle name="Comma 15 5" xfId="6851"/>
    <cellStyle name="Comma 15 5 10" xfId="53738"/>
    <cellStyle name="Comma 15 5 2" xfId="53739"/>
    <cellStyle name="Comma 15 5 2 2" xfId="53740"/>
    <cellStyle name="Comma 15 5 2 2 2" xfId="53741"/>
    <cellStyle name="Comma 15 5 2 2 2 2" xfId="53742"/>
    <cellStyle name="Comma 15 5 2 2 2 3" xfId="53743"/>
    <cellStyle name="Comma 15 5 2 2 3" xfId="53744"/>
    <cellStyle name="Comma 15 5 2 2 3 2" xfId="53745"/>
    <cellStyle name="Comma 15 5 2 2 3 3" xfId="53746"/>
    <cellStyle name="Comma 15 5 2 2 4" xfId="53747"/>
    <cellStyle name="Comma 15 5 2 2 4 2" xfId="53748"/>
    <cellStyle name="Comma 15 5 2 2 5" xfId="53749"/>
    <cellStyle name="Comma 15 5 2 2 6" xfId="53750"/>
    <cellStyle name="Comma 15 5 2 3" xfId="53751"/>
    <cellStyle name="Comma 15 5 2 3 2" xfId="53752"/>
    <cellStyle name="Comma 15 5 2 3 2 2" xfId="53753"/>
    <cellStyle name="Comma 15 5 2 3 2 3" xfId="53754"/>
    <cellStyle name="Comma 15 5 2 3 3" xfId="53755"/>
    <cellStyle name="Comma 15 5 2 3 3 2" xfId="53756"/>
    <cellStyle name="Comma 15 5 2 3 3 3" xfId="53757"/>
    <cellStyle name="Comma 15 5 2 3 4" xfId="53758"/>
    <cellStyle name="Comma 15 5 2 3 4 2" xfId="53759"/>
    <cellStyle name="Comma 15 5 2 3 5" xfId="53760"/>
    <cellStyle name="Comma 15 5 2 3 6" xfId="53761"/>
    <cellStyle name="Comma 15 5 2 4" xfId="53762"/>
    <cellStyle name="Comma 15 5 2 4 2" xfId="53763"/>
    <cellStyle name="Comma 15 5 2 4 2 2" xfId="53764"/>
    <cellStyle name="Comma 15 5 2 4 2 3" xfId="53765"/>
    <cellStyle name="Comma 15 5 2 4 3" xfId="53766"/>
    <cellStyle name="Comma 15 5 2 4 3 2" xfId="53767"/>
    <cellStyle name="Comma 15 5 2 4 4" xfId="53768"/>
    <cellStyle name="Comma 15 5 2 4 5" xfId="53769"/>
    <cellStyle name="Comma 15 5 2 5" xfId="53770"/>
    <cellStyle name="Comma 15 5 2 5 2" xfId="53771"/>
    <cellStyle name="Comma 15 5 2 5 3" xfId="53772"/>
    <cellStyle name="Comma 15 5 2 6" xfId="53773"/>
    <cellStyle name="Comma 15 5 2 6 2" xfId="53774"/>
    <cellStyle name="Comma 15 5 2 6 3" xfId="53775"/>
    <cellStyle name="Comma 15 5 2 7" xfId="53776"/>
    <cellStyle name="Comma 15 5 2 7 2" xfId="53777"/>
    <cellStyle name="Comma 15 5 2 8" xfId="53778"/>
    <cellStyle name="Comma 15 5 2 9" xfId="53779"/>
    <cellStyle name="Comma 15 5 3" xfId="53780"/>
    <cellStyle name="Comma 15 5 3 2" xfId="53781"/>
    <cellStyle name="Comma 15 5 3 2 2" xfId="53782"/>
    <cellStyle name="Comma 15 5 3 2 3" xfId="53783"/>
    <cellStyle name="Comma 15 5 3 3" xfId="53784"/>
    <cellStyle name="Comma 15 5 3 3 2" xfId="53785"/>
    <cellStyle name="Comma 15 5 3 3 3" xfId="53786"/>
    <cellStyle name="Comma 15 5 3 4" xfId="53787"/>
    <cellStyle name="Comma 15 5 3 4 2" xfId="53788"/>
    <cellStyle name="Comma 15 5 3 5" xfId="53789"/>
    <cellStyle name="Comma 15 5 3 6" xfId="53790"/>
    <cellStyle name="Comma 15 5 4" xfId="53791"/>
    <cellStyle name="Comma 15 5 4 2" xfId="53792"/>
    <cellStyle name="Comma 15 5 4 2 2" xfId="53793"/>
    <cellStyle name="Comma 15 5 4 2 3" xfId="53794"/>
    <cellStyle name="Comma 15 5 4 3" xfId="53795"/>
    <cellStyle name="Comma 15 5 4 3 2" xfId="53796"/>
    <cellStyle name="Comma 15 5 4 3 3" xfId="53797"/>
    <cellStyle name="Comma 15 5 4 4" xfId="53798"/>
    <cellStyle name="Comma 15 5 4 4 2" xfId="53799"/>
    <cellStyle name="Comma 15 5 4 5" xfId="53800"/>
    <cellStyle name="Comma 15 5 4 6" xfId="53801"/>
    <cellStyle name="Comma 15 5 5" xfId="53802"/>
    <cellStyle name="Comma 15 5 5 2" xfId="53803"/>
    <cellStyle name="Comma 15 5 5 2 2" xfId="53804"/>
    <cellStyle name="Comma 15 5 5 2 3" xfId="53805"/>
    <cellStyle name="Comma 15 5 5 3" xfId="53806"/>
    <cellStyle name="Comma 15 5 5 3 2" xfId="53807"/>
    <cellStyle name="Comma 15 5 5 4" xfId="53808"/>
    <cellStyle name="Comma 15 5 5 5" xfId="53809"/>
    <cellStyle name="Comma 15 5 6" xfId="53810"/>
    <cellStyle name="Comma 15 5 6 2" xfId="53811"/>
    <cellStyle name="Comma 15 5 6 3" xfId="53812"/>
    <cellStyle name="Comma 15 5 7" xfId="53813"/>
    <cellStyle name="Comma 15 5 7 2" xfId="53814"/>
    <cellStyle name="Comma 15 5 7 3" xfId="53815"/>
    <cellStyle name="Comma 15 5 8" xfId="53816"/>
    <cellStyle name="Comma 15 5 8 2" xfId="53817"/>
    <cellStyle name="Comma 15 5 9" xfId="53818"/>
    <cellStyle name="Comma 15 6" xfId="53819"/>
    <cellStyle name="Comma 15 6 2" xfId="53820"/>
    <cellStyle name="Comma 15 6 2 2" xfId="53821"/>
    <cellStyle name="Comma 15 6 2 2 2" xfId="53822"/>
    <cellStyle name="Comma 15 6 2 2 3" xfId="53823"/>
    <cellStyle name="Comma 15 6 2 3" xfId="53824"/>
    <cellStyle name="Comma 15 6 2 3 2" xfId="53825"/>
    <cellStyle name="Comma 15 6 2 3 3" xfId="53826"/>
    <cellStyle name="Comma 15 6 2 4" xfId="53827"/>
    <cellStyle name="Comma 15 6 2 4 2" xfId="53828"/>
    <cellStyle name="Comma 15 6 2 5" xfId="53829"/>
    <cellStyle name="Comma 15 6 2 6" xfId="53830"/>
    <cellStyle name="Comma 15 6 3" xfId="53831"/>
    <cellStyle name="Comma 15 6 3 2" xfId="53832"/>
    <cellStyle name="Comma 15 6 3 2 2" xfId="53833"/>
    <cellStyle name="Comma 15 6 3 2 3" xfId="53834"/>
    <cellStyle name="Comma 15 6 3 3" xfId="53835"/>
    <cellStyle name="Comma 15 6 3 3 2" xfId="53836"/>
    <cellStyle name="Comma 15 6 3 3 3" xfId="53837"/>
    <cellStyle name="Comma 15 6 3 4" xfId="53838"/>
    <cellStyle name="Comma 15 6 3 4 2" xfId="53839"/>
    <cellStyle name="Comma 15 6 3 5" xfId="53840"/>
    <cellStyle name="Comma 15 6 3 6" xfId="53841"/>
    <cellStyle name="Comma 15 6 4" xfId="53842"/>
    <cellStyle name="Comma 15 6 4 2" xfId="53843"/>
    <cellStyle name="Comma 15 6 4 2 2" xfId="53844"/>
    <cellStyle name="Comma 15 6 4 2 3" xfId="53845"/>
    <cellStyle name="Comma 15 6 4 3" xfId="53846"/>
    <cellStyle name="Comma 15 6 4 3 2" xfId="53847"/>
    <cellStyle name="Comma 15 6 4 4" xfId="53848"/>
    <cellStyle name="Comma 15 6 4 5" xfId="53849"/>
    <cellStyle name="Comma 15 6 5" xfId="53850"/>
    <cellStyle name="Comma 15 6 5 2" xfId="53851"/>
    <cellStyle name="Comma 15 6 5 3" xfId="53852"/>
    <cellStyle name="Comma 15 6 6" xfId="53853"/>
    <cellStyle name="Comma 15 6 6 2" xfId="53854"/>
    <cellStyle name="Comma 15 6 6 3" xfId="53855"/>
    <cellStyle name="Comma 15 6 7" xfId="53856"/>
    <cellStyle name="Comma 15 6 7 2" xfId="53857"/>
    <cellStyle name="Comma 15 6 8" xfId="53858"/>
    <cellStyle name="Comma 15 6 9" xfId="53859"/>
    <cellStyle name="Comma 15 7" xfId="53860"/>
    <cellStyle name="Comma 15 7 2" xfId="53861"/>
    <cellStyle name="Comma 15 7 2 2" xfId="53862"/>
    <cellStyle name="Comma 15 7 2 2 2" xfId="53863"/>
    <cellStyle name="Comma 15 7 2 2 3" xfId="53864"/>
    <cellStyle name="Comma 15 7 2 3" xfId="53865"/>
    <cellStyle name="Comma 15 7 2 3 2" xfId="53866"/>
    <cellStyle name="Comma 15 7 2 3 3" xfId="53867"/>
    <cellStyle name="Comma 15 7 2 4" xfId="53868"/>
    <cellStyle name="Comma 15 7 2 4 2" xfId="53869"/>
    <cellStyle name="Comma 15 7 2 5" xfId="53870"/>
    <cellStyle name="Comma 15 7 2 6" xfId="53871"/>
    <cellStyle name="Comma 15 7 3" xfId="53872"/>
    <cellStyle name="Comma 15 7 3 2" xfId="53873"/>
    <cellStyle name="Comma 15 7 3 2 2" xfId="53874"/>
    <cellStyle name="Comma 15 7 3 2 3" xfId="53875"/>
    <cellStyle name="Comma 15 7 3 3" xfId="53876"/>
    <cellStyle name="Comma 15 7 3 3 2" xfId="53877"/>
    <cellStyle name="Comma 15 7 3 3 3" xfId="53878"/>
    <cellStyle name="Comma 15 7 3 4" xfId="53879"/>
    <cellStyle name="Comma 15 7 3 4 2" xfId="53880"/>
    <cellStyle name="Comma 15 7 3 5" xfId="53881"/>
    <cellStyle name="Comma 15 7 3 6" xfId="53882"/>
    <cellStyle name="Comma 15 7 4" xfId="53883"/>
    <cellStyle name="Comma 15 7 4 2" xfId="53884"/>
    <cellStyle name="Comma 15 7 4 2 2" xfId="53885"/>
    <cellStyle name="Comma 15 7 4 2 3" xfId="53886"/>
    <cellStyle name="Comma 15 7 4 3" xfId="53887"/>
    <cellStyle name="Comma 15 7 4 3 2" xfId="53888"/>
    <cellStyle name="Comma 15 7 4 4" xfId="53889"/>
    <cellStyle name="Comma 15 7 4 5" xfId="53890"/>
    <cellStyle name="Comma 15 7 5" xfId="53891"/>
    <cellStyle name="Comma 15 7 5 2" xfId="53892"/>
    <cellStyle name="Comma 15 7 5 3" xfId="53893"/>
    <cellStyle name="Comma 15 7 6" xfId="53894"/>
    <cellStyle name="Comma 15 7 6 2" xfId="53895"/>
    <cellStyle name="Comma 15 7 6 3" xfId="53896"/>
    <cellStyle name="Comma 15 7 7" xfId="53897"/>
    <cellStyle name="Comma 15 7 7 2" xfId="53898"/>
    <cellStyle name="Comma 15 7 8" xfId="53899"/>
    <cellStyle name="Comma 15 7 9" xfId="53900"/>
    <cellStyle name="Comma 15 8" xfId="53901"/>
    <cellStyle name="Comma 15 8 2" xfId="53902"/>
    <cellStyle name="Comma 15 8 2 2" xfId="53903"/>
    <cellStyle name="Comma 15 8 2 3" xfId="53904"/>
    <cellStyle name="Comma 15 8 3" xfId="53905"/>
    <cellStyle name="Comma 15 8 3 2" xfId="53906"/>
    <cellStyle name="Comma 15 8 3 3" xfId="53907"/>
    <cellStyle name="Comma 15 8 4" xfId="53908"/>
    <cellStyle name="Comma 15 8 4 2" xfId="53909"/>
    <cellStyle name="Comma 15 8 5" xfId="53910"/>
    <cellStyle name="Comma 15 8 6" xfId="53911"/>
    <cellStyle name="Comma 15 9" xfId="53912"/>
    <cellStyle name="Comma 15 9 2" xfId="53913"/>
    <cellStyle name="Comma 15 9 2 2" xfId="53914"/>
    <cellStyle name="Comma 15 9 2 3" xfId="53915"/>
    <cellStyle name="Comma 15 9 3" xfId="53916"/>
    <cellStyle name="Comma 15 9 3 2" xfId="53917"/>
    <cellStyle name="Comma 15 9 3 3" xfId="53918"/>
    <cellStyle name="Comma 15 9 4" xfId="53919"/>
    <cellStyle name="Comma 15 9 4 2" xfId="53920"/>
    <cellStyle name="Comma 15 9 5" xfId="53921"/>
    <cellStyle name="Comma 15 9 6" xfId="53922"/>
    <cellStyle name="Comma 15_SCH J-3" xfId="6852"/>
    <cellStyle name="Comma 16" xfId="6853"/>
    <cellStyle name="Comma 16 10" xfId="53923"/>
    <cellStyle name="Comma 16 10 2" xfId="53924"/>
    <cellStyle name="Comma 16 10 2 2" xfId="53925"/>
    <cellStyle name="Comma 16 10 2 3" xfId="53926"/>
    <cellStyle name="Comma 16 10 3" xfId="53927"/>
    <cellStyle name="Comma 16 10 3 2" xfId="53928"/>
    <cellStyle name="Comma 16 10 4" xfId="53929"/>
    <cellStyle name="Comma 16 10 5" xfId="53930"/>
    <cellStyle name="Comma 16 11" xfId="53931"/>
    <cellStyle name="Comma 16 11 2" xfId="53932"/>
    <cellStyle name="Comma 16 11 3" xfId="53933"/>
    <cellStyle name="Comma 16 12" xfId="53934"/>
    <cellStyle name="Comma 16 12 2" xfId="53935"/>
    <cellStyle name="Comma 16 12 3" xfId="53936"/>
    <cellStyle name="Comma 16 13" xfId="53937"/>
    <cellStyle name="Comma 16 13 2" xfId="53938"/>
    <cellStyle name="Comma 16 14" xfId="53939"/>
    <cellStyle name="Comma 16 15" xfId="53940"/>
    <cellStyle name="Comma 16 16" xfId="53941"/>
    <cellStyle name="Comma 16 2" xfId="6854"/>
    <cellStyle name="Comma 16 2 10" xfId="53942"/>
    <cellStyle name="Comma 16 2 10 2" xfId="53943"/>
    <cellStyle name="Comma 16 2 10 3" xfId="53944"/>
    <cellStyle name="Comma 16 2 11" xfId="53945"/>
    <cellStyle name="Comma 16 2 11 2" xfId="53946"/>
    <cellStyle name="Comma 16 2 11 3" xfId="53947"/>
    <cellStyle name="Comma 16 2 12" xfId="53948"/>
    <cellStyle name="Comma 16 2 12 2" xfId="53949"/>
    <cellStyle name="Comma 16 2 13" xfId="53950"/>
    <cellStyle name="Comma 16 2 14" xfId="53951"/>
    <cellStyle name="Comma 16 2 2" xfId="6855"/>
    <cellStyle name="Comma 16 2 2 10" xfId="53952"/>
    <cellStyle name="Comma 16 2 2 10 2" xfId="53953"/>
    <cellStyle name="Comma 16 2 2 10 3" xfId="53954"/>
    <cellStyle name="Comma 16 2 2 11" xfId="53955"/>
    <cellStyle name="Comma 16 2 2 11 2" xfId="53956"/>
    <cellStyle name="Comma 16 2 2 12" xfId="53957"/>
    <cellStyle name="Comma 16 2 2 13" xfId="53958"/>
    <cellStyle name="Comma 16 2 2 2" xfId="53959"/>
    <cellStyle name="Comma 16 2 2 2 10" xfId="53960"/>
    <cellStyle name="Comma 16 2 2 2 10 2" xfId="53961"/>
    <cellStyle name="Comma 16 2 2 2 11" xfId="53962"/>
    <cellStyle name="Comma 16 2 2 2 12" xfId="53963"/>
    <cellStyle name="Comma 16 2 2 2 2" xfId="53964"/>
    <cellStyle name="Comma 16 2 2 2 2 10" xfId="53965"/>
    <cellStyle name="Comma 16 2 2 2 2 2" xfId="53966"/>
    <cellStyle name="Comma 16 2 2 2 2 2 2" xfId="53967"/>
    <cellStyle name="Comma 16 2 2 2 2 2 2 2" xfId="53968"/>
    <cellStyle name="Comma 16 2 2 2 2 2 2 2 2" xfId="53969"/>
    <cellStyle name="Comma 16 2 2 2 2 2 2 2 3" xfId="53970"/>
    <cellStyle name="Comma 16 2 2 2 2 2 2 3" xfId="53971"/>
    <cellStyle name="Comma 16 2 2 2 2 2 2 3 2" xfId="53972"/>
    <cellStyle name="Comma 16 2 2 2 2 2 2 3 3" xfId="53973"/>
    <cellStyle name="Comma 16 2 2 2 2 2 2 4" xfId="53974"/>
    <cellStyle name="Comma 16 2 2 2 2 2 2 4 2" xfId="53975"/>
    <cellStyle name="Comma 16 2 2 2 2 2 2 5" xfId="53976"/>
    <cellStyle name="Comma 16 2 2 2 2 2 2 6" xfId="53977"/>
    <cellStyle name="Comma 16 2 2 2 2 2 3" xfId="53978"/>
    <cellStyle name="Comma 16 2 2 2 2 2 3 2" xfId="53979"/>
    <cellStyle name="Comma 16 2 2 2 2 2 3 2 2" xfId="53980"/>
    <cellStyle name="Comma 16 2 2 2 2 2 3 2 3" xfId="53981"/>
    <cellStyle name="Comma 16 2 2 2 2 2 3 3" xfId="53982"/>
    <cellStyle name="Comma 16 2 2 2 2 2 3 3 2" xfId="53983"/>
    <cellStyle name="Comma 16 2 2 2 2 2 3 3 3" xfId="53984"/>
    <cellStyle name="Comma 16 2 2 2 2 2 3 4" xfId="53985"/>
    <cellStyle name="Comma 16 2 2 2 2 2 3 4 2" xfId="53986"/>
    <cellStyle name="Comma 16 2 2 2 2 2 3 5" xfId="53987"/>
    <cellStyle name="Comma 16 2 2 2 2 2 3 6" xfId="53988"/>
    <cellStyle name="Comma 16 2 2 2 2 2 4" xfId="53989"/>
    <cellStyle name="Comma 16 2 2 2 2 2 4 2" xfId="53990"/>
    <cellStyle name="Comma 16 2 2 2 2 2 4 2 2" xfId="53991"/>
    <cellStyle name="Comma 16 2 2 2 2 2 4 2 3" xfId="53992"/>
    <cellStyle name="Comma 16 2 2 2 2 2 4 3" xfId="53993"/>
    <cellStyle name="Comma 16 2 2 2 2 2 4 3 2" xfId="53994"/>
    <cellStyle name="Comma 16 2 2 2 2 2 4 4" xfId="53995"/>
    <cellStyle name="Comma 16 2 2 2 2 2 4 5" xfId="53996"/>
    <cellStyle name="Comma 16 2 2 2 2 2 5" xfId="53997"/>
    <cellStyle name="Comma 16 2 2 2 2 2 5 2" xfId="53998"/>
    <cellStyle name="Comma 16 2 2 2 2 2 5 3" xfId="53999"/>
    <cellStyle name="Comma 16 2 2 2 2 2 6" xfId="54000"/>
    <cellStyle name="Comma 16 2 2 2 2 2 6 2" xfId="54001"/>
    <cellStyle name="Comma 16 2 2 2 2 2 6 3" xfId="54002"/>
    <cellStyle name="Comma 16 2 2 2 2 2 7" xfId="54003"/>
    <cellStyle name="Comma 16 2 2 2 2 2 7 2" xfId="54004"/>
    <cellStyle name="Comma 16 2 2 2 2 2 8" xfId="54005"/>
    <cellStyle name="Comma 16 2 2 2 2 2 9" xfId="54006"/>
    <cellStyle name="Comma 16 2 2 2 2 3" xfId="54007"/>
    <cellStyle name="Comma 16 2 2 2 2 3 2" xfId="54008"/>
    <cellStyle name="Comma 16 2 2 2 2 3 2 2" xfId="54009"/>
    <cellStyle name="Comma 16 2 2 2 2 3 2 3" xfId="54010"/>
    <cellStyle name="Comma 16 2 2 2 2 3 3" xfId="54011"/>
    <cellStyle name="Comma 16 2 2 2 2 3 3 2" xfId="54012"/>
    <cellStyle name="Comma 16 2 2 2 2 3 3 3" xfId="54013"/>
    <cellStyle name="Comma 16 2 2 2 2 3 4" xfId="54014"/>
    <cellStyle name="Comma 16 2 2 2 2 3 4 2" xfId="54015"/>
    <cellStyle name="Comma 16 2 2 2 2 3 5" xfId="54016"/>
    <cellStyle name="Comma 16 2 2 2 2 3 6" xfId="54017"/>
    <cellStyle name="Comma 16 2 2 2 2 4" xfId="54018"/>
    <cellStyle name="Comma 16 2 2 2 2 4 2" xfId="54019"/>
    <cellStyle name="Comma 16 2 2 2 2 4 2 2" xfId="54020"/>
    <cellStyle name="Comma 16 2 2 2 2 4 2 3" xfId="54021"/>
    <cellStyle name="Comma 16 2 2 2 2 4 3" xfId="54022"/>
    <cellStyle name="Comma 16 2 2 2 2 4 3 2" xfId="54023"/>
    <cellStyle name="Comma 16 2 2 2 2 4 3 3" xfId="54024"/>
    <cellStyle name="Comma 16 2 2 2 2 4 4" xfId="54025"/>
    <cellStyle name="Comma 16 2 2 2 2 4 4 2" xfId="54026"/>
    <cellStyle name="Comma 16 2 2 2 2 4 5" xfId="54027"/>
    <cellStyle name="Comma 16 2 2 2 2 4 6" xfId="54028"/>
    <cellStyle name="Comma 16 2 2 2 2 5" xfId="54029"/>
    <cellStyle name="Comma 16 2 2 2 2 5 2" xfId="54030"/>
    <cellStyle name="Comma 16 2 2 2 2 5 2 2" xfId="54031"/>
    <cellStyle name="Comma 16 2 2 2 2 5 2 3" xfId="54032"/>
    <cellStyle name="Comma 16 2 2 2 2 5 3" xfId="54033"/>
    <cellStyle name="Comma 16 2 2 2 2 5 3 2" xfId="54034"/>
    <cellStyle name="Comma 16 2 2 2 2 5 4" xfId="54035"/>
    <cellStyle name="Comma 16 2 2 2 2 5 5" xfId="54036"/>
    <cellStyle name="Comma 16 2 2 2 2 6" xfId="54037"/>
    <cellStyle name="Comma 16 2 2 2 2 6 2" xfId="54038"/>
    <cellStyle name="Comma 16 2 2 2 2 6 3" xfId="54039"/>
    <cellStyle name="Comma 16 2 2 2 2 7" xfId="54040"/>
    <cellStyle name="Comma 16 2 2 2 2 7 2" xfId="54041"/>
    <cellStyle name="Comma 16 2 2 2 2 7 3" xfId="54042"/>
    <cellStyle name="Comma 16 2 2 2 2 8" xfId="54043"/>
    <cellStyle name="Comma 16 2 2 2 2 8 2" xfId="54044"/>
    <cellStyle name="Comma 16 2 2 2 2 9" xfId="54045"/>
    <cellStyle name="Comma 16 2 2 2 3" xfId="54046"/>
    <cellStyle name="Comma 16 2 2 2 3 2" xfId="54047"/>
    <cellStyle name="Comma 16 2 2 2 3 2 2" xfId="54048"/>
    <cellStyle name="Comma 16 2 2 2 3 2 2 2" xfId="54049"/>
    <cellStyle name="Comma 16 2 2 2 3 2 2 3" xfId="54050"/>
    <cellStyle name="Comma 16 2 2 2 3 2 3" xfId="54051"/>
    <cellStyle name="Comma 16 2 2 2 3 2 3 2" xfId="54052"/>
    <cellStyle name="Comma 16 2 2 2 3 2 3 3" xfId="54053"/>
    <cellStyle name="Comma 16 2 2 2 3 2 4" xfId="54054"/>
    <cellStyle name="Comma 16 2 2 2 3 2 4 2" xfId="54055"/>
    <cellStyle name="Comma 16 2 2 2 3 2 5" xfId="54056"/>
    <cellStyle name="Comma 16 2 2 2 3 2 6" xfId="54057"/>
    <cellStyle name="Comma 16 2 2 2 3 3" xfId="54058"/>
    <cellStyle name="Comma 16 2 2 2 3 3 2" xfId="54059"/>
    <cellStyle name="Comma 16 2 2 2 3 3 2 2" xfId="54060"/>
    <cellStyle name="Comma 16 2 2 2 3 3 2 3" xfId="54061"/>
    <cellStyle name="Comma 16 2 2 2 3 3 3" xfId="54062"/>
    <cellStyle name="Comma 16 2 2 2 3 3 3 2" xfId="54063"/>
    <cellStyle name="Comma 16 2 2 2 3 3 3 3" xfId="54064"/>
    <cellStyle name="Comma 16 2 2 2 3 3 4" xfId="54065"/>
    <cellStyle name="Comma 16 2 2 2 3 3 4 2" xfId="54066"/>
    <cellStyle name="Comma 16 2 2 2 3 3 5" xfId="54067"/>
    <cellStyle name="Comma 16 2 2 2 3 3 6" xfId="54068"/>
    <cellStyle name="Comma 16 2 2 2 3 4" xfId="54069"/>
    <cellStyle name="Comma 16 2 2 2 3 4 2" xfId="54070"/>
    <cellStyle name="Comma 16 2 2 2 3 4 2 2" xfId="54071"/>
    <cellStyle name="Comma 16 2 2 2 3 4 2 3" xfId="54072"/>
    <cellStyle name="Comma 16 2 2 2 3 4 3" xfId="54073"/>
    <cellStyle name="Comma 16 2 2 2 3 4 3 2" xfId="54074"/>
    <cellStyle name="Comma 16 2 2 2 3 4 4" xfId="54075"/>
    <cellStyle name="Comma 16 2 2 2 3 4 5" xfId="54076"/>
    <cellStyle name="Comma 16 2 2 2 3 5" xfId="54077"/>
    <cellStyle name="Comma 16 2 2 2 3 5 2" xfId="54078"/>
    <cellStyle name="Comma 16 2 2 2 3 5 3" xfId="54079"/>
    <cellStyle name="Comma 16 2 2 2 3 6" xfId="54080"/>
    <cellStyle name="Comma 16 2 2 2 3 6 2" xfId="54081"/>
    <cellStyle name="Comma 16 2 2 2 3 6 3" xfId="54082"/>
    <cellStyle name="Comma 16 2 2 2 3 7" xfId="54083"/>
    <cellStyle name="Comma 16 2 2 2 3 7 2" xfId="54084"/>
    <cellStyle name="Comma 16 2 2 2 3 8" xfId="54085"/>
    <cellStyle name="Comma 16 2 2 2 3 9" xfId="54086"/>
    <cellStyle name="Comma 16 2 2 2 4" xfId="54087"/>
    <cellStyle name="Comma 16 2 2 2 4 2" xfId="54088"/>
    <cellStyle name="Comma 16 2 2 2 4 2 2" xfId="54089"/>
    <cellStyle name="Comma 16 2 2 2 4 2 2 2" xfId="54090"/>
    <cellStyle name="Comma 16 2 2 2 4 2 2 3" xfId="54091"/>
    <cellStyle name="Comma 16 2 2 2 4 2 3" xfId="54092"/>
    <cellStyle name="Comma 16 2 2 2 4 2 3 2" xfId="54093"/>
    <cellStyle name="Comma 16 2 2 2 4 2 3 3" xfId="54094"/>
    <cellStyle name="Comma 16 2 2 2 4 2 4" xfId="54095"/>
    <cellStyle name="Comma 16 2 2 2 4 2 4 2" xfId="54096"/>
    <cellStyle name="Comma 16 2 2 2 4 2 5" xfId="54097"/>
    <cellStyle name="Comma 16 2 2 2 4 2 6" xfId="54098"/>
    <cellStyle name="Comma 16 2 2 2 4 3" xfId="54099"/>
    <cellStyle name="Comma 16 2 2 2 4 3 2" xfId="54100"/>
    <cellStyle name="Comma 16 2 2 2 4 3 2 2" xfId="54101"/>
    <cellStyle name="Comma 16 2 2 2 4 3 2 3" xfId="54102"/>
    <cellStyle name="Comma 16 2 2 2 4 3 3" xfId="54103"/>
    <cellStyle name="Comma 16 2 2 2 4 3 3 2" xfId="54104"/>
    <cellStyle name="Comma 16 2 2 2 4 3 3 3" xfId="54105"/>
    <cellStyle name="Comma 16 2 2 2 4 3 4" xfId="54106"/>
    <cellStyle name="Comma 16 2 2 2 4 3 4 2" xfId="54107"/>
    <cellStyle name="Comma 16 2 2 2 4 3 5" xfId="54108"/>
    <cellStyle name="Comma 16 2 2 2 4 3 6" xfId="54109"/>
    <cellStyle name="Comma 16 2 2 2 4 4" xfId="54110"/>
    <cellStyle name="Comma 16 2 2 2 4 4 2" xfId="54111"/>
    <cellStyle name="Comma 16 2 2 2 4 4 2 2" xfId="54112"/>
    <cellStyle name="Comma 16 2 2 2 4 4 2 3" xfId="54113"/>
    <cellStyle name="Comma 16 2 2 2 4 4 3" xfId="54114"/>
    <cellStyle name="Comma 16 2 2 2 4 4 3 2" xfId="54115"/>
    <cellStyle name="Comma 16 2 2 2 4 4 4" xfId="54116"/>
    <cellStyle name="Comma 16 2 2 2 4 4 5" xfId="54117"/>
    <cellStyle name="Comma 16 2 2 2 4 5" xfId="54118"/>
    <cellStyle name="Comma 16 2 2 2 4 5 2" xfId="54119"/>
    <cellStyle name="Comma 16 2 2 2 4 5 3" xfId="54120"/>
    <cellStyle name="Comma 16 2 2 2 4 6" xfId="54121"/>
    <cellStyle name="Comma 16 2 2 2 4 6 2" xfId="54122"/>
    <cellStyle name="Comma 16 2 2 2 4 6 3" xfId="54123"/>
    <cellStyle name="Comma 16 2 2 2 4 7" xfId="54124"/>
    <cellStyle name="Comma 16 2 2 2 4 7 2" xfId="54125"/>
    <cellStyle name="Comma 16 2 2 2 4 8" xfId="54126"/>
    <cellStyle name="Comma 16 2 2 2 4 9" xfId="54127"/>
    <cellStyle name="Comma 16 2 2 2 5" xfId="54128"/>
    <cellStyle name="Comma 16 2 2 2 5 2" xfId="54129"/>
    <cellStyle name="Comma 16 2 2 2 5 2 2" xfId="54130"/>
    <cellStyle name="Comma 16 2 2 2 5 2 3" xfId="54131"/>
    <cellStyle name="Comma 16 2 2 2 5 3" xfId="54132"/>
    <cellStyle name="Comma 16 2 2 2 5 3 2" xfId="54133"/>
    <cellStyle name="Comma 16 2 2 2 5 3 3" xfId="54134"/>
    <cellStyle name="Comma 16 2 2 2 5 4" xfId="54135"/>
    <cellStyle name="Comma 16 2 2 2 5 4 2" xfId="54136"/>
    <cellStyle name="Comma 16 2 2 2 5 5" xfId="54137"/>
    <cellStyle name="Comma 16 2 2 2 5 6" xfId="54138"/>
    <cellStyle name="Comma 16 2 2 2 6" xfId="54139"/>
    <cellStyle name="Comma 16 2 2 2 6 2" xfId="54140"/>
    <cellStyle name="Comma 16 2 2 2 6 2 2" xfId="54141"/>
    <cellStyle name="Comma 16 2 2 2 6 2 3" xfId="54142"/>
    <cellStyle name="Comma 16 2 2 2 6 3" xfId="54143"/>
    <cellStyle name="Comma 16 2 2 2 6 3 2" xfId="54144"/>
    <cellStyle name="Comma 16 2 2 2 6 3 3" xfId="54145"/>
    <cellStyle name="Comma 16 2 2 2 6 4" xfId="54146"/>
    <cellStyle name="Comma 16 2 2 2 6 4 2" xfId="54147"/>
    <cellStyle name="Comma 16 2 2 2 6 5" xfId="54148"/>
    <cellStyle name="Comma 16 2 2 2 6 6" xfId="54149"/>
    <cellStyle name="Comma 16 2 2 2 7" xfId="54150"/>
    <cellStyle name="Comma 16 2 2 2 7 2" xfId="54151"/>
    <cellStyle name="Comma 16 2 2 2 7 2 2" xfId="54152"/>
    <cellStyle name="Comma 16 2 2 2 7 2 3" xfId="54153"/>
    <cellStyle name="Comma 16 2 2 2 7 3" xfId="54154"/>
    <cellStyle name="Comma 16 2 2 2 7 3 2" xfId="54155"/>
    <cellStyle name="Comma 16 2 2 2 7 4" xfId="54156"/>
    <cellStyle name="Comma 16 2 2 2 7 5" xfId="54157"/>
    <cellStyle name="Comma 16 2 2 2 8" xfId="54158"/>
    <cellStyle name="Comma 16 2 2 2 8 2" xfId="54159"/>
    <cellStyle name="Comma 16 2 2 2 8 3" xfId="54160"/>
    <cellStyle name="Comma 16 2 2 2 9" xfId="54161"/>
    <cellStyle name="Comma 16 2 2 2 9 2" xfId="54162"/>
    <cellStyle name="Comma 16 2 2 2 9 3" xfId="54163"/>
    <cellStyle name="Comma 16 2 2 3" xfId="54164"/>
    <cellStyle name="Comma 16 2 2 3 10" xfId="54165"/>
    <cellStyle name="Comma 16 2 2 3 2" xfId="54166"/>
    <cellStyle name="Comma 16 2 2 3 2 2" xfId="54167"/>
    <cellStyle name="Comma 16 2 2 3 2 2 2" xfId="54168"/>
    <cellStyle name="Comma 16 2 2 3 2 2 2 2" xfId="54169"/>
    <cellStyle name="Comma 16 2 2 3 2 2 2 3" xfId="54170"/>
    <cellStyle name="Comma 16 2 2 3 2 2 3" xfId="54171"/>
    <cellStyle name="Comma 16 2 2 3 2 2 3 2" xfId="54172"/>
    <cellStyle name="Comma 16 2 2 3 2 2 3 3" xfId="54173"/>
    <cellStyle name="Comma 16 2 2 3 2 2 4" xfId="54174"/>
    <cellStyle name="Comma 16 2 2 3 2 2 4 2" xfId="54175"/>
    <cellStyle name="Comma 16 2 2 3 2 2 5" xfId="54176"/>
    <cellStyle name="Comma 16 2 2 3 2 2 6" xfId="54177"/>
    <cellStyle name="Comma 16 2 2 3 2 3" xfId="54178"/>
    <cellStyle name="Comma 16 2 2 3 2 3 2" xfId="54179"/>
    <cellStyle name="Comma 16 2 2 3 2 3 2 2" xfId="54180"/>
    <cellStyle name="Comma 16 2 2 3 2 3 2 3" xfId="54181"/>
    <cellStyle name="Comma 16 2 2 3 2 3 3" xfId="54182"/>
    <cellStyle name="Comma 16 2 2 3 2 3 3 2" xfId="54183"/>
    <cellStyle name="Comma 16 2 2 3 2 3 3 3" xfId="54184"/>
    <cellStyle name="Comma 16 2 2 3 2 3 4" xfId="54185"/>
    <cellStyle name="Comma 16 2 2 3 2 3 4 2" xfId="54186"/>
    <cellStyle name="Comma 16 2 2 3 2 3 5" xfId="54187"/>
    <cellStyle name="Comma 16 2 2 3 2 3 6" xfId="54188"/>
    <cellStyle name="Comma 16 2 2 3 2 4" xfId="54189"/>
    <cellStyle name="Comma 16 2 2 3 2 4 2" xfId="54190"/>
    <cellStyle name="Comma 16 2 2 3 2 4 2 2" xfId="54191"/>
    <cellStyle name="Comma 16 2 2 3 2 4 2 3" xfId="54192"/>
    <cellStyle name="Comma 16 2 2 3 2 4 3" xfId="54193"/>
    <cellStyle name="Comma 16 2 2 3 2 4 3 2" xfId="54194"/>
    <cellStyle name="Comma 16 2 2 3 2 4 4" xfId="54195"/>
    <cellStyle name="Comma 16 2 2 3 2 4 5" xfId="54196"/>
    <cellStyle name="Comma 16 2 2 3 2 5" xfId="54197"/>
    <cellStyle name="Comma 16 2 2 3 2 5 2" xfId="54198"/>
    <cellStyle name="Comma 16 2 2 3 2 5 3" xfId="54199"/>
    <cellStyle name="Comma 16 2 2 3 2 6" xfId="54200"/>
    <cellStyle name="Comma 16 2 2 3 2 6 2" xfId="54201"/>
    <cellStyle name="Comma 16 2 2 3 2 6 3" xfId="54202"/>
    <cellStyle name="Comma 16 2 2 3 2 7" xfId="54203"/>
    <cellStyle name="Comma 16 2 2 3 2 7 2" xfId="54204"/>
    <cellStyle name="Comma 16 2 2 3 2 8" xfId="54205"/>
    <cellStyle name="Comma 16 2 2 3 2 9" xfId="54206"/>
    <cellStyle name="Comma 16 2 2 3 3" xfId="54207"/>
    <cellStyle name="Comma 16 2 2 3 3 2" xfId="54208"/>
    <cellStyle name="Comma 16 2 2 3 3 2 2" xfId="54209"/>
    <cellStyle name="Comma 16 2 2 3 3 2 3" xfId="54210"/>
    <cellStyle name="Comma 16 2 2 3 3 3" xfId="54211"/>
    <cellStyle name="Comma 16 2 2 3 3 3 2" xfId="54212"/>
    <cellStyle name="Comma 16 2 2 3 3 3 3" xfId="54213"/>
    <cellStyle name="Comma 16 2 2 3 3 4" xfId="54214"/>
    <cellStyle name="Comma 16 2 2 3 3 4 2" xfId="54215"/>
    <cellStyle name="Comma 16 2 2 3 3 5" xfId="54216"/>
    <cellStyle name="Comma 16 2 2 3 3 6" xfId="54217"/>
    <cellStyle name="Comma 16 2 2 3 4" xfId="54218"/>
    <cellStyle name="Comma 16 2 2 3 4 2" xfId="54219"/>
    <cellStyle name="Comma 16 2 2 3 4 2 2" xfId="54220"/>
    <cellStyle name="Comma 16 2 2 3 4 2 3" xfId="54221"/>
    <cellStyle name="Comma 16 2 2 3 4 3" xfId="54222"/>
    <cellStyle name="Comma 16 2 2 3 4 3 2" xfId="54223"/>
    <cellStyle name="Comma 16 2 2 3 4 3 3" xfId="54224"/>
    <cellStyle name="Comma 16 2 2 3 4 4" xfId="54225"/>
    <cellStyle name="Comma 16 2 2 3 4 4 2" xfId="54226"/>
    <cellStyle name="Comma 16 2 2 3 4 5" xfId="54227"/>
    <cellStyle name="Comma 16 2 2 3 4 6" xfId="54228"/>
    <cellStyle name="Comma 16 2 2 3 5" xfId="54229"/>
    <cellStyle name="Comma 16 2 2 3 5 2" xfId="54230"/>
    <cellStyle name="Comma 16 2 2 3 5 2 2" xfId="54231"/>
    <cellStyle name="Comma 16 2 2 3 5 2 3" xfId="54232"/>
    <cellStyle name="Comma 16 2 2 3 5 3" xfId="54233"/>
    <cellStyle name="Comma 16 2 2 3 5 3 2" xfId="54234"/>
    <cellStyle name="Comma 16 2 2 3 5 4" xfId="54235"/>
    <cellStyle name="Comma 16 2 2 3 5 5" xfId="54236"/>
    <cellStyle name="Comma 16 2 2 3 6" xfId="54237"/>
    <cellStyle name="Comma 16 2 2 3 6 2" xfId="54238"/>
    <cellStyle name="Comma 16 2 2 3 6 3" xfId="54239"/>
    <cellStyle name="Comma 16 2 2 3 7" xfId="54240"/>
    <cellStyle name="Comma 16 2 2 3 7 2" xfId="54241"/>
    <cellStyle name="Comma 16 2 2 3 7 3" xfId="54242"/>
    <cellStyle name="Comma 16 2 2 3 8" xfId="54243"/>
    <cellStyle name="Comma 16 2 2 3 8 2" xfId="54244"/>
    <cellStyle name="Comma 16 2 2 3 9" xfId="54245"/>
    <cellStyle name="Comma 16 2 2 4" xfId="54246"/>
    <cellStyle name="Comma 16 2 2 4 2" xfId="54247"/>
    <cellStyle name="Comma 16 2 2 4 2 2" xfId="54248"/>
    <cellStyle name="Comma 16 2 2 4 2 2 2" xfId="54249"/>
    <cellStyle name="Comma 16 2 2 4 2 2 3" xfId="54250"/>
    <cellStyle name="Comma 16 2 2 4 2 3" xfId="54251"/>
    <cellStyle name="Comma 16 2 2 4 2 3 2" xfId="54252"/>
    <cellStyle name="Comma 16 2 2 4 2 3 3" xfId="54253"/>
    <cellStyle name="Comma 16 2 2 4 2 4" xfId="54254"/>
    <cellStyle name="Comma 16 2 2 4 2 4 2" xfId="54255"/>
    <cellStyle name="Comma 16 2 2 4 2 5" xfId="54256"/>
    <cellStyle name="Comma 16 2 2 4 2 6" xfId="54257"/>
    <cellStyle name="Comma 16 2 2 4 3" xfId="54258"/>
    <cellStyle name="Comma 16 2 2 4 3 2" xfId="54259"/>
    <cellStyle name="Comma 16 2 2 4 3 2 2" xfId="54260"/>
    <cellStyle name="Comma 16 2 2 4 3 2 3" xfId="54261"/>
    <cellStyle name="Comma 16 2 2 4 3 3" xfId="54262"/>
    <cellStyle name="Comma 16 2 2 4 3 3 2" xfId="54263"/>
    <cellStyle name="Comma 16 2 2 4 3 3 3" xfId="54264"/>
    <cellStyle name="Comma 16 2 2 4 3 4" xfId="54265"/>
    <cellStyle name="Comma 16 2 2 4 3 4 2" xfId="54266"/>
    <cellStyle name="Comma 16 2 2 4 3 5" xfId="54267"/>
    <cellStyle name="Comma 16 2 2 4 3 6" xfId="54268"/>
    <cellStyle name="Comma 16 2 2 4 4" xfId="54269"/>
    <cellStyle name="Comma 16 2 2 4 4 2" xfId="54270"/>
    <cellStyle name="Comma 16 2 2 4 4 2 2" xfId="54271"/>
    <cellStyle name="Comma 16 2 2 4 4 2 3" xfId="54272"/>
    <cellStyle name="Comma 16 2 2 4 4 3" xfId="54273"/>
    <cellStyle name="Comma 16 2 2 4 4 3 2" xfId="54274"/>
    <cellStyle name="Comma 16 2 2 4 4 4" xfId="54275"/>
    <cellStyle name="Comma 16 2 2 4 4 5" xfId="54276"/>
    <cellStyle name="Comma 16 2 2 4 5" xfId="54277"/>
    <cellStyle name="Comma 16 2 2 4 5 2" xfId="54278"/>
    <cellStyle name="Comma 16 2 2 4 5 3" xfId="54279"/>
    <cellStyle name="Comma 16 2 2 4 6" xfId="54280"/>
    <cellStyle name="Comma 16 2 2 4 6 2" xfId="54281"/>
    <cellStyle name="Comma 16 2 2 4 6 3" xfId="54282"/>
    <cellStyle name="Comma 16 2 2 4 7" xfId="54283"/>
    <cellStyle name="Comma 16 2 2 4 7 2" xfId="54284"/>
    <cellStyle name="Comma 16 2 2 4 8" xfId="54285"/>
    <cellStyle name="Comma 16 2 2 4 9" xfId="54286"/>
    <cellStyle name="Comma 16 2 2 5" xfId="54287"/>
    <cellStyle name="Comma 16 2 2 5 2" xfId="54288"/>
    <cellStyle name="Comma 16 2 2 5 2 2" xfId="54289"/>
    <cellStyle name="Comma 16 2 2 5 2 2 2" xfId="54290"/>
    <cellStyle name="Comma 16 2 2 5 2 2 3" xfId="54291"/>
    <cellStyle name="Comma 16 2 2 5 2 3" xfId="54292"/>
    <cellStyle name="Comma 16 2 2 5 2 3 2" xfId="54293"/>
    <cellStyle name="Comma 16 2 2 5 2 3 3" xfId="54294"/>
    <cellStyle name="Comma 16 2 2 5 2 4" xfId="54295"/>
    <cellStyle name="Comma 16 2 2 5 2 4 2" xfId="54296"/>
    <cellStyle name="Comma 16 2 2 5 2 5" xfId="54297"/>
    <cellStyle name="Comma 16 2 2 5 2 6" xfId="54298"/>
    <cellStyle name="Comma 16 2 2 5 3" xfId="54299"/>
    <cellStyle name="Comma 16 2 2 5 3 2" xfId="54300"/>
    <cellStyle name="Comma 16 2 2 5 3 2 2" xfId="54301"/>
    <cellStyle name="Comma 16 2 2 5 3 2 3" xfId="54302"/>
    <cellStyle name="Comma 16 2 2 5 3 3" xfId="54303"/>
    <cellStyle name="Comma 16 2 2 5 3 3 2" xfId="54304"/>
    <cellStyle name="Comma 16 2 2 5 3 3 3" xfId="54305"/>
    <cellStyle name="Comma 16 2 2 5 3 4" xfId="54306"/>
    <cellStyle name="Comma 16 2 2 5 3 4 2" xfId="54307"/>
    <cellStyle name="Comma 16 2 2 5 3 5" xfId="54308"/>
    <cellStyle name="Comma 16 2 2 5 3 6" xfId="54309"/>
    <cellStyle name="Comma 16 2 2 5 4" xfId="54310"/>
    <cellStyle name="Comma 16 2 2 5 4 2" xfId="54311"/>
    <cellStyle name="Comma 16 2 2 5 4 2 2" xfId="54312"/>
    <cellStyle name="Comma 16 2 2 5 4 2 3" xfId="54313"/>
    <cellStyle name="Comma 16 2 2 5 4 3" xfId="54314"/>
    <cellStyle name="Comma 16 2 2 5 4 3 2" xfId="54315"/>
    <cellStyle name="Comma 16 2 2 5 4 4" xfId="54316"/>
    <cellStyle name="Comma 16 2 2 5 4 5" xfId="54317"/>
    <cellStyle name="Comma 16 2 2 5 5" xfId="54318"/>
    <cellStyle name="Comma 16 2 2 5 5 2" xfId="54319"/>
    <cellStyle name="Comma 16 2 2 5 5 3" xfId="54320"/>
    <cellStyle name="Comma 16 2 2 5 6" xfId="54321"/>
    <cellStyle name="Comma 16 2 2 5 6 2" xfId="54322"/>
    <cellStyle name="Comma 16 2 2 5 6 3" xfId="54323"/>
    <cellStyle name="Comma 16 2 2 5 7" xfId="54324"/>
    <cellStyle name="Comma 16 2 2 5 7 2" xfId="54325"/>
    <cellStyle name="Comma 16 2 2 5 8" xfId="54326"/>
    <cellStyle name="Comma 16 2 2 5 9" xfId="54327"/>
    <cellStyle name="Comma 16 2 2 6" xfId="54328"/>
    <cellStyle name="Comma 16 2 2 6 2" xfId="54329"/>
    <cellStyle name="Comma 16 2 2 6 2 2" xfId="54330"/>
    <cellStyle name="Comma 16 2 2 6 2 3" xfId="54331"/>
    <cellStyle name="Comma 16 2 2 6 3" xfId="54332"/>
    <cellStyle name="Comma 16 2 2 6 3 2" xfId="54333"/>
    <cellStyle name="Comma 16 2 2 6 3 3" xfId="54334"/>
    <cellStyle name="Comma 16 2 2 6 4" xfId="54335"/>
    <cellStyle name="Comma 16 2 2 6 4 2" xfId="54336"/>
    <cellStyle name="Comma 16 2 2 6 5" xfId="54337"/>
    <cellStyle name="Comma 16 2 2 6 6" xfId="54338"/>
    <cellStyle name="Comma 16 2 2 7" xfId="54339"/>
    <cellStyle name="Comma 16 2 2 7 2" xfId="54340"/>
    <cellStyle name="Comma 16 2 2 7 2 2" xfId="54341"/>
    <cellStyle name="Comma 16 2 2 7 2 3" xfId="54342"/>
    <cellStyle name="Comma 16 2 2 7 3" xfId="54343"/>
    <cellStyle name="Comma 16 2 2 7 3 2" xfId="54344"/>
    <cellStyle name="Comma 16 2 2 7 3 3" xfId="54345"/>
    <cellStyle name="Comma 16 2 2 7 4" xfId="54346"/>
    <cellStyle name="Comma 16 2 2 7 4 2" xfId="54347"/>
    <cellStyle name="Comma 16 2 2 7 5" xfId="54348"/>
    <cellStyle name="Comma 16 2 2 7 6" xfId="54349"/>
    <cellStyle name="Comma 16 2 2 8" xfId="54350"/>
    <cellStyle name="Comma 16 2 2 8 2" xfId="54351"/>
    <cellStyle name="Comma 16 2 2 8 2 2" xfId="54352"/>
    <cellStyle name="Comma 16 2 2 8 2 3" xfId="54353"/>
    <cellStyle name="Comma 16 2 2 8 3" xfId="54354"/>
    <cellStyle name="Comma 16 2 2 8 3 2" xfId="54355"/>
    <cellStyle name="Comma 16 2 2 8 4" xfId="54356"/>
    <cellStyle name="Comma 16 2 2 8 5" xfId="54357"/>
    <cellStyle name="Comma 16 2 2 9" xfId="54358"/>
    <cellStyle name="Comma 16 2 2 9 2" xfId="54359"/>
    <cellStyle name="Comma 16 2 2 9 3" xfId="54360"/>
    <cellStyle name="Comma 16 2 3" xfId="54361"/>
    <cellStyle name="Comma 16 2 3 10" xfId="54362"/>
    <cellStyle name="Comma 16 2 3 10 2" xfId="54363"/>
    <cellStyle name="Comma 16 2 3 11" xfId="54364"/>
    <cellStyle name="Comma 16 2 3 12" xfId="54365"/>
    <cellStyle name="Comma 16 2 3 2" xfId="54366"/>
    <cellStyle name="Comma 16 2 3 2 10" xfId="54367"/>
    <cellStyle name="Comma 16 2 3 2 2" xfId="54368"/>
    <cellStyle name="Comma 16 2 3 2 2 2" xfId="54369"/>
    <cellStyle name="Comma 16 2 3 2 2 2 2" xfId="54370"/>
    <cellStyle name="Comma 16 2 3 2 2 2 2 2" xfId="54371"/>
    <cellStyle name="Comma 16 2 3 2 2 2 2 3" xfId="54372"/>
    <cellStyle name="Comma 16 2 3 2 2 2 3" xfId="54373"/>
    <cellStyle name="Comma 16 2 3 2 2 2 3 2" xfId="54374"/>
    <cellStyle name="Comma 16 2 3 2 2 2 3 3" xfId="54375"/>
    <cellStyle name="Comma 16 2 3 2 2 2 4" xfId="54376"/>
    <cellStyle name="Comma 16 2 3 2 2 2 4 2" xfId="54377"/>
    <cellStyle name="Comma 16 2 3 2 2 2 5" xfId="54378"/>
    <cellStyle name="Comma 16 2 3 2 2 2 6" xfId="54379"/>
    <cellStyle name="Comma 16 2 3 2 2 3" xfId="54380"/>
    <cellStyle name="Comma 16 2 3 2 2 3 2" xfId="54381"/>
    <cellStyle name="Comma 16 2 3 2 2 3 2 2" xfId="54382"/>
    <cellStyle name="Comma 16 2 3 2 2 3 2 3" xfId="54383"/>
    <cellStyle name="Comma 16 2 3 2 2 3 3" xfId="54384"/>
    <cellStyle name="Comma 16 2 3 2 2 3 3 2" xfId="54385"/>
    <cellStyle name="Comma 16 2 3 2 2 3 3 3" xfId="54386"/>
    <cellStyle name="Comma 16 2 3 2 2 3 4" xfId="54387"/>
    <cellStyle name="Comma 16 2 3 2 2 3 4 2" xfId="54388"/>
    <cellStyle name="Comma 16 2 3 2 2 3 5" xfId="54389"/>
    <cellStyle name="Comma 16 2 3 2 2 3 6" xfId="54390"/>
    <cellStyle name="Comma 16 2 3 2 2 4" xfId="54391"/>
    <cellStyle name="Comma 16 2 3 2 2 4 2" xfId="54392"/>
    <cellStyle name="Comma 16 2 3 2 2 4 2 2" xfId="54393"/>
    <cellStyle name="Comma 16 2 3 2 2 4 2 3" xfId="54394"/>
    <cellStyle name="Comma 16 2 3 2 2 4 3" xfId="54395"/>
    <cellStyle name="Comma 16 2 3 2 2 4 3 2" xfId="54396"/>
    <cellStyle name="Comma 16 2 3 2 2 4 4" xfId="54397"/>
    <cellStyle name="Comma 16 2 3 2 2 4 5" xfId="54398"/>
    <cellStyle name="Comma 16 2 3 2 2 5" xfId="54399"/>
    <cellStyle name="Comma 16 2 3 2 2 5 2" xfId="54400"/>
    <cellStyle name="Comma 16 2 3 2 2 5 3" xfId="54401"/>
    <cellStyle name="Comma 16 2 3 2 2 6" xfId="54402"/>
    <cellStyle name="Comma 16 2 3 2 2 6 2" xfId="54403"/>
    <cellStyle name="Comma 16 2 3 2 2 6 3" xfId="54404"/>
    <cellStyle name="Comma 16 2 3 2 2 7" xfId="54405"/>
    <cellStyle name="Comma 16 2 3 2 2 7 2" xfId="54406"/>
    <cellStyle name="Comma 16 2 3 2 2 8" xfId="54407"/>
    <cellStyle name="Comma 16 2 3 2 2 9" xfId="54408"/>
    <cellStyle name="Comma 16 2 3 2 3" xfId="54409"/>
    <cellStyle name="Comma 16 2 3 2 3 2" xfId="54410"/>
    <cellStyle name="Comma 16 2 3 2 3 2 2" xfId="54411"/>
    <cellStyle name="Comma 16 2 3 2 3 2 3" xfId="54412"/>
    <cellStyle name="Comma 16 2 3 2 3 3" xfId="54413"/>
    <cellStyle name="Comma 16 2 3 2 3 3 2" xfId="54414"/>
    <cellStyle name="Comma 16 2 3 2 3 3 3" xfId="54415"/>
    <cellStyle name="Comma 16 2 3 2 3 4" xfId="54416"/>
    <cellStyle name="Comma 16 2 3 2 3 4 2" xfId="54417"/>
    <cellStyle name="Comma 16 2 3 2 3 5" xfId="54418"/>
    <cellStyle name="Comma 16 2 3 2 3 6" xfId="54419"/>
    <cellStyle name="Comma 16 2 3 2 4" xfId="54420"/>
    <cellStyle name="Comma 16 2 3 2 4 2" xfId="54421"/>
    <cellStyle name="Comma 16 2 3 2 4 2 2" xfId="54422"/>
    <cellStyle name="Comma 16 2 3 2 4 2 3" xfId="54423"/>
    <cellStyle name="Comma 16 2 3 2 4 3" xfId="54424"/>
    <cellStyle name="Comma 16 2 3 2 4 3 2" xfId="54425"/>
    <cellStyle name="Comma 16 2 3 2 4 3 3" xfId="54426"/>
    <cellStyle name="Comma 16 2 3 2 4 4" xfId="54427"/>
    <cellStyle name="Comma 16 2 3 2 4 4 2" xfId="54428"/>
    <cellStyle name="Comma 16 2 3 2 4 5" xfId="54429"/>
    <cellStyle name="Comma 16 2 3 2 4 6" xfId="54430"/>
    <cellStyle name="Comma 16 2 3 2 5" xfId="54431"/>
    <cellStyle name="Comma 16 2 3 2 5 2" xfId="54432"/>
    <cellStyle name="Comma 16 2 3 2 5 2 2" xfId="54433"/>
    <cellStyle name="Comma 16 2 3 2 5 2 3" xfId="54434"/>
    <cellStyle name="Comma 16 2 3 2 5 3" xfId="54435"/>
    <cellStyle name="Comma 16 2 3 2 5 3 2" xfId="54436"/>
    <cellStyle name="Comma 16 2 3 2 5 4" xfId="54437"/>
    <cellStyle name="Comma 16 2 3 2 5 5" xfId="54438"/>
    <cellStyle name="Comma 16 2 3 2 6" xfId="54439"/>
    <cellStyle name="Comma 16 2 3 2 6 2" xfId="54440"/>
    <cellStyle name="Comma 16 2 3 2 6 3" xfId="54441"/>
    <cellStyle name="Comma 16 2 3 2 7" xfId="54442"/>
    <cellStyle name="Comma 16 2 3 2 7 2" xfId="54443"/>
    <cellStyle name="Comma 16 2 3 2 7 3" xfId="54444"/>
    <cellStyle name="Comma 16 2 3 2 8" xfId="54445"/>
    <cellStyle name="Comma 16 2 3 2 8 2" xfId="54446"/>
    <cellStyle name="Comma 16 2 3 2 9" xfId="54447"/>
    <cellStyle name="Comma 16 2 3 3" xfId="54448"/>
    <cellStyle name="Comma 16 2 3 3 2" xfId="54449"/>
    <cellStyle name="Comma 16 2 3 3 2 2" xfId="54450"/>
    <cellStyle name="Comma 16 2 3 3 2 2 2" xfId="54451"/>
    <cellStyle name="Comma 16 2 3 3 2 2 3" xfId="54452"/>
    <cellStyle name="Comma 16 2 3 3 2 3" xfId="54453"/>
    <cellStyle name="Comma 16 2 3 3 2 3 2" xfId="54454"/>
    <cellStyle name="Comma 16 2 3 3 2 3 3" xfId="54455"/>
    <cellStyle name="Comma 16 2 3 3 2 4" xfId="54456"/>
    <cellStyle name="Comma 16 2 3 3 2 4 2" xfId="54457"/>
    <cellStyle name="Comma 16 2 3 3 2 5" xfId="54458"/>
    <cellStyle name="Comma 16 2 3 3 2 6" xfId="54459"/>
    <cellStyle name="Comma 16 2 3 3 3" xfId="54460"/>
    <cellStyle name="Comma 16 2 3 3 3 2" xfId="54461"/>
    <cellStyle name="Comma 16 2 3 3 3 2 2" xfId="54462"/>
    <cellStyle name="Comma 16 2 3 3 3 2 3" xfId="54463"/>
    <cellStyle name="Comma 16 2 3 3 3 3" xfId="54464"/>
    <cellStyle name="Comma 16 2 3 3 3 3 2" xfId="54465"/>
    <cellStyle name="Comma 16 2 3 3 3 3 3" xfId="54466"/>
    <cellStyle name="Comma 16 2 3 3 3 4" xfId="54467"/>
    <cellStyle name="Comma 16 2 3 3 3 4 2" xfId="54468"/>
    <cellStyle name="Comma 16 2 3 3 3 5" xfId="54469"/>
    <cellStyle name="Comma 16 2 3 3 3 6" xfId="54470"/>
    <cellStyle name="Comma 16 2 3 3 4" xfId="54471"/>
    <cellStyle name="Comma 16 2 3 3 4 2" xfId="54472"/>
    <cellStyle name="Comma 16 2 3 3 4 2 2" xfId="54473"/>
    <cellStyle name="Comma 16 2 3 3 4 2 3" xfId="54474"/>
    <cellStyle name="Comma 16 2 3 3 4 3" xfId="54475"/>
    <cellStyle name="Comma 16 2 3 3 4 3 2" xfId="54476"/>
    <cellStyle name="Comma 16 2 3 3 4 4" xfId="54477"/>
    <cellStyle name="Comma 16 2 3 3 4 5" xfId="54478"/>
    <cellStyle name="Comma 16 2 3 3 5" xfId="54479"/>
    <cellStyle name="Comma 16 2 3 3 5 2" xfId="54480"/>
    <cellStyle name="Comma 16 2 3 3 5 3" xfId="54481"/>
    <cellStyle name="Comma 16 2 3 3 6" xfId="54482"/>
    <cellStyle name="Comma 16 2 3 3 6 2" xfId="54483"/>
    <cellStyle name="Comma 16 2 3 3 6 3" xfId="54484"/>
    <cellStyle name="Comma 16 2 3 3 7" xfId="54485"/>
    <cellStyle name="Comma 16 2 3 3 7 2" xfId="54486"/>
    <cellStyle name="Comma 16 2 3 3 8" xfId="54487"/>
    <cellStyle name="Comma 16 2 3 3 9" xfId="54488"/>
    <cellStyle name="Comma 16 2 3 4" xfId="54489"/>
    <cellStyle name="Comma 16 2 3 4 2" xfId="54490"/>
    <cellStyle name="Comma 16 2 3 4 2 2" xfId="54491"/>
    <cellStyle name="Comma 16 2 3 4 2 2 2" xfId="54492"/>
    <cellStyle name="Comma 16 2 3 4 2 2 3" xfId="54493"/>
    <cellStyle name="Comma 16 2 3 4 2 3" xfId="54494"/>
    <cellStyle name="Comma 16 2 3 4 2 3 2" xfId="54495"/>
    <cellStyle name="Comma 16 2 3 4 2 3 3" xfId="54496"/>
    <cellStyle name="Comma 16 2 3 4 2 4" xfId="54497"/>
    <cellStyle name="Comma 16 2 3 4 2 4 2" xfId="54498"/>
    <cellStyle name="Comma 16 2 3 4 2 5" xfId="54499"/>
    <cellStyle name="Comma 16 2 3 4 2 6" xfId="54500"/>
    <cellStyle name="Comma 16 2 3 4 3" xfId="54501"/>
    <cellStyle name="Comma 16 2 3 4 3 2" xfId="54502"/>
    <cellStyle name="Comma 16 2 3 4 3 2 2" xfId="54503"/>
    <cellStyle name="Comma 16 2 3 4 3 2 3" xfId="54504"/>
    <cellStyle name="Comma 16 2 3 4 3 3" xfId="54505"/>
    <cellStyle name="Comma 16 2 3 4 3 3 2" xfId="54506"/>
    <cellStyle name="Comma 16 2 3 4 3 3 3" xfId="54507"/>
    <cellStyle name="Comma 16 2 3 4 3 4" xfId="54508"/>
    <cellStyle name="Comma 16 2 3 4 3 4 2" xfId="54509"/>
    <cellStyle name="Comma 16 2 3 4 3 5" xfId="54510"/>
    <cellStyle name="Comma 16 2 3 4 3 6" xfId="54511"/>
    <cellStyle name="Comma 16 2 3 4 4" xfId="54512"/>
    <cellStyle name="Comma 16 2 3 4 4 2" xfId="54513"/>
    <cellStyle name="Comma 16 2 3 4 4 2 2" xfId="54514"/>
    <cellStyle name="Comma 16 2 3 4 4 2 3" xfId="54515"/>
    <cellStyle name="Comma 16 2 3 4 4 3" xfId="54516"/>
    <cellStyle name="Comma 16 2 3 4 4 3 2" xfId="54517"/>
    <cellStyle name="Comma 16 2 3 4 4 4" xfId="54518"/>
    <cellStyle name="Comma 16 2 3 4 4 5" xfId="54519"/>
    <cellStyle name="Comma 16 2 3 4 5" xfId="54520"/>
    <cellStyle name="Comma 16 2 3 4 5 2" xfId="54521"/>
    <cellStyle name="Comma 16 2 3 4 5 3" xfId="54522"/>
    <cellStyle name="Comma 16 2 3 4 6" xfId="54523"/>
    <cellStyle name="Comma 16 2 3 4 6 2" xfId="54524"/>
    <cellStyle name="Comma 16 2 3 4 6 3" xfId="54525"/>
    <cellStyle name="Comma 16 2 3 4 7" xfId="54526"/>
    <cellStyle name="Comma 16 2 3 4 7 2" xfId="54527"/>
    <cellStyle name="Comma 16 2 3 4 8" xfId="54528"/>
    <cellStyle name="Comma 16 2 3 4 9" xfId="54529"/>
    <cellStyle name="Comma 16 2 3 5" xfId="54530"/>
    <cellStyle name="Comma 16 2 3 5 2" xfId="54531"/>
    <cellStyle name="Comma 16 2 3 5 2 2" xfId="54532"/>
    <cellStyle name="Comma 16 2 3 5 2 3" xfId="54533"/>
    <cellStyle name="Comma 16 2 3 5 3" xfId="54534"/>
    <cellStyle name="Comma 16 2 3 5 3 2" xfId="54535"/>
    <cellStyle name="Comma 16 2 3 5 3 3" xfId="54536"/>
    <cellStyle name="Comma 16 2 3 5 4" xfId="54537"/>
    <cellStyle name="Comma 16 2 3 5 4 2" xfId="54538"/>
    <cellStyle name="Comma 16 2 3 5 5" xfId="54539"/>
    <cellStyle name="Comma 16 2 3 5 6" xfId="54540"/>
    <cellStyle name="Comma 16 2 3 6" xfId="54541"/>
    <cellStyle name="Comma 16 2 3 6 2" xfId="54542"/>
    <cellStyle name="Comma 16 2 3 6 2 2" xfId="54543"/>
    <cellStyle name="Comma 16 2 3 6 2 3" xfId="54544"/>
    <cellStyle name="Comma 16 2 3 6 3" xfId="54545"/>
    <cellStyle name="Comma 16 2 3 6 3 2" xfId="54546"/>
    <cellStyle name="Comma 16 2 3 6 3 3" xfId="54547"/>
    <cellStyle name="Comma 16 2 3 6 4" xfId="54548"/>
    <cellStyle name="Comma 16 2 3 6 4 2" xfId="54549"/>
    <cellStyle name="Comma 16 2 3 6 5" xfId="54550"/>
    <cellStyle name="Comma 16 2 3 6 6" xfId="54551"/>
    <cellStyle name="Comma 16 2 3 7" xfId="54552"/>
    <cellStyle name="Comma 16 2 3 7 2" xfId="54553"/>
    <cellStyle name="Comma 16 2 3 7 2 2" xfId="54554"/>
    <cellStyle name="Comma 16 2 3 7 2 3" xfId="54555"/>
    <cellStyle name="Comma 16 2 3 7 3" xfId="54556"/>
    <cellStyle name="Comma 16 2 3 7 3 2" xfId="54557"/>
    <cellStyle name="Comma 16 2 3 7 4" xfId="54558"/>
    <cellStyle name="Comma 16 2 3 7 5" xfId="54559"/>
    <cellStyle name="Comma 16 2 3 8" xfId="54560"/>
    <cellStyle name="Comma 16 2 3 8 2" xfId="54561"/>
    <cellStyle name="Comma 16 2 3 8 3" xfId="54562"/>
    <cellStyle name="Comma 16 2 3 9" xfId="54563"/>
    <cellStyle name="Comma 16 2 3 9 2" xfId="54564"/>
    <cellStyle name="Comma 16 2 3 9 3" xfId="54565"/>
    <cellStyle name="Comma 16 2 4" xfId="54566"/>
    <cellStyle name="Comma 16 2 4 10" xfId="54567"/>
    <cellStyle name="Comma 16 2 4 2" xfId="54568"/>
    <cellStyle name="Comma 16 2 4 2 2" xfId="54569"/>
    <cellStyle name="Comma 16 2 4 2 2 2" xfId="54570"/>
    <cellStyle name="Comma 16 2 4 2 2 2 2" xfId="54571"/>
    <cellStyle name="Comma 16 2 4 2 2 2 3" xfId="54572"/>
    <cellStyle name="Comma 16 2 4 2 2 3" xfId="54573"/>
    <cellStyle name="Comma 16 2 4 2 2 3 2" xfId="54574"/>
    <cellStyle name="Comma 16 2 4 2 2 3 3" xfId="54575"/>
    <cellStyle name="Comma 16 2 4 2 2 4" xfId="54576"/>
    <cellStyle name="Comma 16 2 4 2 2 4 2" xfId="54577"/>
    <cellStyle name="Comma 16 2 4 2 2 5" xfId="54578"/>
    <cellStyle name="Comma 16 2 4 2 2 6" xfId="54579"/>
    <cellStyle name="Comma 16 2 4 2 3" xfId="54580"/>
    <cellStyle name="Comma 16 2 4 2 3 2" xfId="54581"/>
    <cellStyle name="Comma 16 2 4 2 3 2 2" xfId="54582"/>
    <cellStyle name="Comma 16 2 4 2 3 2 3" xfId="54583"/>
    <cellStyle name="Comma 16 2 4 2 3 3" xfId="54584"/>
    <cellStyle name="Comma 16 2 4 2 3 3 2" xfId="54585"/>
    <cellStyle name="Comma 16 2 4 2 3 3 3" xfId="54586"/>
    <cellStyle name="Comma 16 2 4 2 3 4" xfId="54587"/>
    <cellStyle name="Comma 16 2 4 2 3 4 2" xfId="54588"/>
    <cellStyle name="Comma 16 2 4 2 3 5" xfId="54589"/>
    <cellStyle name="Comma 16 2 4 2 3 6" xfId="54590"/>
    <cellStyle name="Comma 16 2 4 2 4" xfId="54591"/>
    <cellStyle name="Comma 16 2 4 2 4 2" xfId="54592"/>
    <cellStyle name="Comma 16 2 4 2 4 2 2" xfId="54593"/>
    <cellStyle name="Comma 16 2 4 2 4 2 3" xfId="54594"/>
    <cellStyle name="Comma 16 2 4 2 4 3" xfId="54595"/>
    <cellStyle name="Comma 16 2 4 2 4 3 2" xfId="54596"/>
    <cellStyle name="Comma 16 2 4 2 4 4" xfId="54597"/>
    <cellStyle name="Comma 16 2 4 2 4 5" xfId="54598"/>
    <cellStyle name="Comma 16 2 4 2 5" xfId="54599"/>
    <cellStyle name="Comma 16 2 4 2 5 2" xfId="54600"/>
    <cellStyle name="Comma 16 2 4 2 5 3" xfId="54601"/>
    <cellStyle name="Comma 16 2 4 2 6" xfId="54602"/>
    <cellStyle name="Comma 16 2 4 2 6 2" xfId="54603"/>
    <cellStyle name="Comma 16 2 4 2 6 3" xfId="54604"/>
    <cellStyle name="Comma 16 2 4 2 7" xfId="54605"/>
    <cellStyle name="Comma 16 2 4 2 7 2" xfId="54606"/>
    <cellStyle name="Comma 16 2 4 2 8" xfId="54607"/>
    <cellStyle name="Comma 16 2 4 2 9" xfId="54608"/>
    <cellStyle name="Comma 16 2 4 3" xfId="54609"/>
    <cellStyle name="Comma 16 2 4 3 2" xfId="54610"/>
    <cellStyle name="Comma 16 2 4 3 2 2" xfId="54611"/>
    <cellStyle name="Comma 16 2 4 3 2 3" xfId="54612"/>
    <cellStyle name="Comma 16 2 4 3 3" xfId="54613"/>
    <cellStyle name="Comma 16 2 4 3 3 2" xfId="54614"/>
    <cellStyle name="Comma 16 2 4 3 3 3" xfId="54615"/>
    <cellStyle name="Comma 16 2 4 3 4" xfId="54616"/>
    <cellStyle name="Comma 16 2 4 3 4 2" xfId="54617"/>
    <cellStyle name="Comma 16 2 4 3 5" xfId="54618"/>
    <cellStyle name="Comma 16 2 4 3 6" xfId="54619"/>
    <cellStyle name="Comma 16 2 4 4" xfId="54620"/>
    <cellStyle name="Comma 16 2 4 4 2" xfId="54621"/>
    <cellStyle name="Comma 16 2 4 4 2 2" xfId="54622"/>
    <cellStyle name="Comma 16 2 4 4 2 3" xfId="54623"/>
    <cellStyle name="Comma 16 2 4 4 3" xfId="54624"/>
    <cellStyle name="Comma 16 2 4 4 3 2" xfId="54625"/>
    <cellStyle name="Comma 16 2 4 4 3 3" xfId="54626"/>
    <cellStyle name="Comma 16 2 4 4 4" xfId="54627"/>
    <cellStyle name="Comma 16 2 4 4 4 2" xfId="54628"/>
    <cellStyle name="Comma 16 2 4 4 5" xfId="54629"/>
    <cellStyle name="Comma 16 2 4 4 6" xfId="54630"/>
    <cellStyle name="Comma 16 2 4 5" xfId="54631"/>
    <cellStyle name="Comma 16 2 4 5 2" xfId="54632"/>
    <cellStyle name="Comma 16 2 4 5 2 2" xfId="54633"/>
    <cellStyle name="Comma 16 2 4 5 2 3" xfId="54634"/>
    <cellStyle name="Comma 16 2 4 5 3" xfId="54635"/>
    <cellStyle name="Comma 16 2 4 5 3 2" xfId="54636"/>
    <cellStyle name="Comma 16 2 4 5 4" xfId="54637"/>
    <cellStyle name="Comma 16 2 4 5 5" xfId="54638"/>
    <cellStyle name="Comma 16 2 4 6" xfId="54639"/>
    <cellStyle name="Comma 16 2 4 6 2" xfId="54640"/>
    <cellStyle name="Comma 16 2 4 6 3" xfId="54641"/>
    <cellStyle name="Comma 16 2 4 7" xfId="54642"/>
    <cellStyle name="Comma 16 2 4 7 2" xfId="54643"/>
    <cellStyle name="Comma 16 2 4 7 3" xfId="54644"/>
    <cellStyle name="Comma 16 2 4 8" xfId="54645"/>
    <cellStyle name="Comma 16 2 4 8 2" xfId="54646"/>
    <cellStyle name="Comma 16 2 4 9" xfId="54647"/>
    <cellStyle name="Comma 16 2 5" xfId="54648"/>
    <cellStyle name="Comma 16 2 5 2" xfId="54649"/>
    <cellStyle name="Comma 16 2 5 2 2" xfId="54650"/>
    <cellStyle name="Comma 16 2 5 2 2 2" xfId="54651"/>
    <cellStyle name="Comma 16 2 5 2 2 3" xfId="54652"/>
    <cellStyle name="Comma 16 2 5 2 3" xfId="54653"/>
    <cellStyle name="Comma 16 2 5 2 3 2" xfId="54654"/>
    <cellStyle name="Comma 16 2 5 2 3 3" xfId="54655"/>
    <cellStyle name="Comma 16 2 5 2 4" xfId="54656"/>
    <cellStyle name="Comma 16 2 5 2 4 2" xfId="54657"/>
    <cellStyle name="Comma 16 2 5 2 5" xfId="54658"/>
    <cellStyle name="Comma 16 2 5 2 6" xfId="54659"/>
    <cellStyle name="Comma 16 2 5 3" xfId="54660"/>
    <cellStyle name="Comma 16 2 5 3 2" xfId="54661"/>
    <cellStyle name="Comma 16 2 5 3 2 2" xfId="54662"/>
    <cellStyle name="Comma 16 2 5 3 2 3" xfId="54663"/>
    <cellStyle name="Comma 16 2 5 3 3" xfId="54664"/>
    <cellStyle name="Comma 16 2 5 3 3 2" xfId="54665"/>
    <cellStyle name="Comma 16 2 5 3 3 3" xfId="54666"/>
    <cellStyle name="Comma 16 2 5 3 4" xfId="54667"/>
    <cellStyle name="Comma 16 2 5 3 4 2" xfId="54668"/>
    <cellStyle name="Comma 16 2 5 3 5" xfId="54669"/>
    <cellStyle name="Comma 16 2 5 3 6" xfId="54670"/>
    <cellStyle name="Comma 16 2 5 4" xfId="54671"/>
    <cellStyle name="Comma 16 2 5 4 2" xfId="54672"/>
    <cellStyle name="Comma 16 2 5 4 2 2" xfId="54673"/>
    <cellStyle name="Comma 16 2 5 4 2 3" xfId="54674"/>
    <cellStyle name="Comma 16 2 5 4 3" xfId="54675"/>
    <cellStyle name="Comma 16 2 5 4 3 2" xfId="54676"/>
    <cellStyle name="Comma 16 2 5 4 4" xfId="54677"/>
    <cellStyle name="Comma 16 2 5 4 5" xfId="54678"/>
    <cellStyle name="Comma 16 2 5 5" xfId="54679"/>
    <cellStyle name="Comma 16 2 5 5 2" xfId="54680"/>
    <cellStyle name="Comma 16 2 5 5 3" xfId="54681"/>
    <cellStyle name="Comma 16 2 5 6" xfId="54682"/>
    <cellStyle name="Comma 16 2 5 6 2" xfId="54683"/>
    <cellStyle name="Comma 16 2 5 6 3" xfId="54684"/>
    <cellStyle name="Comma 16 2 5 7" xfId="54685"/>
    <cellStyle name="Comma 16 2 5 7 2" xfId="54686"/>
    <cellStyle name="Comma 16 2 5 8" xfId="54687"/>
    <cellStyle name="Comma 16 2 5 9" xfId="54688"/>
    <cellStyle name="Comma 16 2 6" xfId="54689"/>
    <cellStyle name="Comma 16 2 6 2" xfId="54690"/>
    <cellStyle name="Comma 16 2 6 2 2" xfId="54691"/>
    <cellStyle name="Comma 16 2 6 2 2 2" xfId="54692"/>
    <cellStyle name="Comma 16 2 6 2 2 3" xfId="54693"/>
    <cellStyle name="Comma 16 2 6 2 3" xfId="54694"/>
    <cellStyle name="Comma 16 2 6 2 3 2" xfId="54695"/>
    <cellStyle name="Comma 16 2 6 2 3 3" xfId="54696"/>
    <cellStyle name="Comma 16 2 6 2 4" xfId="54697"/>
    <cellStyle name="Comma 16 2 6 2 4 2" xfId="54698"/>
    <cellStyle name="Comma 16 2 6 2 5" xfId="54699"/>
    <cellStyle name="Comma 16 2 6 2 6" xfId="54700"/>
    <cellStyle name="Comma 16 2 6 3" xfId="54701"/>
    <cellStyle name="Comma 16 2 6 3 2" xfId="54702"/>
    <cellStyle name="Comma 16 2 6 3 2 2" xfId="54703"/>
    <cellStyle name="Comma 16 2 6 3 2 3" xfId="54704"/>
    <cellStyle name="Comma 16 2 6 3 3" xfId="54705"/>
    <cellStyle name="Comma 16 2 6 3 3 2" xfId="54706"/>
    <cellStyle name="Comma 16 2 6 3 3 3" xfId="54707"/>
    <cellStyle name="Comma 16 2 6 3 4" xfId="54708"/>
    <cellStyle name="Comma 16 2 6 3 4 2" xfId="54709"/>
    <cellStyle name="Comma 16 2 6 3 5" xfId="54710"/>
    <cellStyle name="Comma 16 2 6 3 6" xfId="54711"/>
    <cellStyle name="Comma 16 2 6 4" xfId="54712"/>
    <cellStyle name="Comma 16 2 6 4 2" xfId="54713"/>
    <cellStyle name="Comma 16 2 6 4 2 2" xfId="54714"/>
    <cellStyle name="Comma 16 2 6 4 2 3" xfId="54715"/>
    <cellStyle name="Comma 16 2 6 4 3" xfId="54716"/>
    <cellStyle name="Comma 16 2 6 4 3 2" xfId="54717"/>
    <cellStyle name="Comma 16 2 6 4 4" xfId="54718"/>
    <cellStyle name="Comma 16 2 6 4 5" xfId="54719"/>
    <cellStyle name="Comma 16 2 6 5" xfId="54720"/>
    <cellStyle name="Comma 16 2 6 5 2" xfId="54721"/>
    <cellStyle name="Comma 16 2 6 5 3" xfId="54722"/>
    <cellStyle name="Comma 16 2 6 6" xfId="54723"/>
    <cellStyle name="Comma 16 2 6 6 2" xfId="54724"/>
    <cellStyle name="Comma 16 2 6 6 3" xfId="54725"/>
    <cellStyle name="Comma 16 2 6 7" xfId="54726"/>
    <cellStyle name="Comma 16 2 6 7 2" xfId="54727"/>
    <cellStyle name="Comma 16 2 6 8" xfId="54728"/>
    <cellStyle name="Comma 16 2 6 9" xfId="54729"/>
    <cellStyle name="Comma 16 2 7" xfId="54730"/>
    <cellStyle name="Comma 16 2 7 2" xfId="54731"/>
    <cellStyle name="Comma 16 2 7 2 2" xfId="54732"/>
    <cellStyle name="Comma 16 2 7 2 3" xfId="54733"/>
    <cellStyle name="Comma 16 2 7 3" xfId="54734"/>
    <cellStyle name="Comma 16 2 7 3 2" xfId="54735"/>
    <cellStyle name="Comma 16 2 7 3 3" xfId="54736"/>
    <cellStyle name="Comma 16 2 7 4" xfId="54737"/>
    <cellStyle name="Comma 16 2 7 4 2" xfId="54738"/>
    <cellStyle name="Comma 16 2 7 5" xfId="54739"/>
    <cellStyle name="Comma 16 2 7 6" xfId="54740"/>
    <cellStyle name="Comma 16 2 8" xfId="54741"/>
    <cellStyle name="Comma 16 2 8 2" xfId="54742"/>
    <cellStyle name="Comma 16 2 8 2 2" xfId="54743"/>
    <cellStyle name="Comma 16 2 8 2 3" xfId="54744"/>
    <cellStyle name="Comma 16 2 8 3" xfId="54745"/>
    <cellStyle name="Comma 16 2 8 3 2" xfId="54746"/>
    <cellStyle name="Comma 16 2 8 3 3" xfId="54747"/>
    <cellStyle name="Comma 16 2 8 4" xfId="54748"/>
    <cellStyle name="Comma 16 2 8 4 2" xfId="54749"/>
    <cellStyle name="Comma 16 2 8 5" xfId="54750"/>
    <cellStyle name="Comma 16 2 8 6" xfId="54751"/>
    <cellStyle name="Comma 16 2 9" xfId="54752"/>
    <cellStyle name="Comma 16 2 9 2" xfId="54753"/>
    <cellStyle name="Comma 16 2 9 2 2" xfId="54754"/>
    <cellStyle name="Comma 16 2 9 2 3" xfId="54755"/>
    <cellStyle name="Comma 16 2 9 3" xfId="54756"/>
    <cellStyle name="Comma 16 2 9 3 2" xfId="54757"/>
    <cellStyle name="Comma 16 2 9 4" xfId="54758"/>
    <cellStyle name="Comma 16 2 9 5" xfId="54759"/>
    <cellStyle name="Comma 16 2_SCH J-3" xfId="6856"/>
    <cellStyle name="Comma 16 3" xfId="6857"/>
    <cellStyle name="Comma 16 3 10" xfId="54760"/>
    <cellStyle name="Comma 16 3 10 2" xfId="54761"/>
    <cellStyle name="Comma 16 3 10 3" xfId="54762"/>
    <cellStyle name="Comma 16 3 11" xfId="54763"/>
    <cellStyle name="Comma 16 3 11 2" xfId="54764"/>
    <cellStyle name="Comma 16 3 12" xfId="54765"/>
    <cellStyle name="Comma 16 3 13" xfId="54766"/>
    <cellStyle name="Comma 16 3 2" xfId="6858"/>
    <cellStyle name="Comma 16 3 2 10" xfId="54767"/>
    <cellStyle name="Comma 16 3 2 10 2" xfId="54768"/>
    <cellStyle name="Comma 16 3 2 11" xfId="54769"/>
    <cellStyle name="Comma 16 3 2 12" xfId="54770"/>
    <cellStyle name="Comma 16 3 2 2" xfId="54771"/>
    <cellStyle name="Comma 16 3 2 2 10" xfId="54772"/>
    <cellStyle name="Comma 16 3 2 2 2" xfId="54773"/>
    <cellStyle name="Comma 16 3 2 2 2 2" xfId="54774"/>
    <cellStyle name="Comma 16 3 2 2 2 2 2" xfId="54775"/>
    <cellStyle name="Comma 16 3 2 2 2 2 2 2" xfId="54776"/>
    <cellStyle name="Comma 16 3 2 2 2 2 2 3" xfId="54777"/>
    <cellStyle name="Comma 16 3 2 2 2 2 3" xfId="54778"/>
    <cellStyle name="Comma 16 3 2 2 2 2 3 2" xfId="54779"/>
    <cellStyle name="Comma 16 3 2 2 2 2 3 3" xfId="54780"/>
    <cellStyle name="Comma 16 3 2 2 2 2 4" xfId="54781"/>
    <cellStyle name="Comma 16 3 2 2 2 2 4 2" xfId="54782"/>
    <cellStyle name="Comma 16 3 2 2 2 2 5" xfId="54783"/>
    <cellStyle name="Comma 16 3 2 2 2 2 6" xfId="54784"/>
    <cellStyle name="Comma 16 3 2 2 2 3" xfId="54785"/>
    <cellStyle name="Comma 16 3 2 2 2 3 2" xfId="54786"/>
    <cellStyle name="Comma 16 3 2 2 2 3 2 2" xfId="54787"/>
    <cellStyle name="Comma 16 3 2 2 2 3 2 3" xfId="54788"/>
    <cellStyle name="Comma 16 3 2 2 2 3 3" xfId="54789"/>
    <cellStyle name="Comma 16 3 2 2 2 3 3 2" xfId="54790"/>
    <cellStyle name="Comma 16 3 2 2 2 3 3 3" xfId="54791"/>
    <cellStyle name="Comma 16 3 2 2 2 3 4" xfId="54792"/>
    <cellStyle name="Comma 16 3 2 2 2 3 4 2" xfId="54793"/>
    <cellStyle name="Comma 16 3 2 2 2 3 5" xfId="54794"/>
    <cellStyle name="Comma 16 3 2 2 2 3 6" xfId="54795"/>
    <cellStyle name="Comma 16 3 2 2 2 4" xfId="54796"/>
    <cellStyle name="Comma 16 3 2 2 2 4 2" xfId="54797"/>
    <cellStyle name="Comma 16 3 2 2 2 4 2 2" xfId="54798"/>
    <cellStyle name="Comma 16 3 2 2 2 4 2 3" xfId="54799"/>
    <cellStyle name="Comma 16 3 2 2 2 4 3" xfId="54800"/>
    <cellStyle name="Comma 16 3 2 2 2 4 3 2" xfId="54801"/>
    <cellStyle name="Comma 16 3 2 2 2 4 4" xfId="54802"/>
    <cellStyle name="Comma 16 3 2 2 2 4 5" xfId="54803"/>
    <cellStyle name="Comma 16 3 2 2 2 5" xfId="54804"/>
    <cellStyle name="Comma 16 3 2 2 2 5 2" xfId="54805"/>
    <cellStyle name="Comma 16 3 2 2 2 5 3" xfId="54806"/>
    <cellStyle name="Comma 16 3 2 2 2 6" xfId="54807"/>
    <cellStyle name="Comma 16 3 2 2 2 6 2" xfId="54808"/>
    <cellStyle name="Comma 16 3 2 2 2 6 3" xfId="54809"/>
    <cellStyle name="Comma 16 3 2 2 2 7" xfId="54810"/>
    <cellStyle name="Comma 16 3 2 2 2 7 2" xfId="54811"/>
    <cellStyle name="Comma 16 3 2 2 2 8" xfId="54812"/>
    <cellStyle name="Comma 16 3 2 2 2 9" xfId="54813"/>
    <cellStyle name="Comma 16 3 2 2 3" xfId="54814"/>
    <cellStyle name="Comma 16 3 2 2 3 2" xfId="54815"/>
    <cellStyle name="Comma 16 3 2 2 3 2 2" xfId="54816"/>
    <cellStyle name="Comma 16 3 2 2 3 2 3" xfId="54817"/>
    <cellStyle name="Comma 16 3 2 2 3 3" xfId="54818"/>
    <cellStyle name="Comma 16 3 2 2 3 3 2" xfId="54819"/>
    <cellStyle name="Comma 16 3 2 2 3 3 3" xfId="54820"/>
    <cellStyle name="Comma 16 3 2 2 3 4" xfId="54821"/>
    <cellStyle name="Comma 16 3 2 2 3 4 2" xfId="54822"/>
    <cellStyle name="Comma 16 3 2 2 3 5" xfId="54823"/>
    <cellStyle name="Comma 16 3 2 2 3 6" xfId="54824"/>
    <cellStyle name="Comma 16 3 2 2 4" xfId="54825"/>
    <cellStyle name="Comma 16 3 2 2 4 2" xfId="54826"/>
    <cellStyle name="Comma 16 3 2 2 4 2 2" xfId="54827"/>
    <cellStyle name="Comma 16 3 2 2 4 2 3" xfId="54828"/>
    <cellStyle name="Comma 16 3 2 2 4 3" xfId="54829"/>
    <cellStyle name="Comma 16 3 2 2 4 3 2" xfId="54830"/>
    <cellStyle name="Comma 16 3 2 2 4 3 3" xfId="54831"/>
    <cellStyle name="Comma 16 3 2 2 4 4" xfId="54832"/>
    <cellStyle name="Comma 16 3 2 2 4 4 2" xfId="54833"/>
    <cellStyle name="Comma 16 3 2 2 4 5" xfId="54834"/>
    <cellStyle name="Comma 16 3 2 2 4 6" xfId="54835"/>
    <cellStyle name="Comma 16 3 2 2 5" xfId="54836"/>
    <cellStyle name="Comma 16 3 2 2 5 2" xfId="54837"/>
    <cellStyle name="Comma 16 3 2 2 5 2 2" xfId="54838"/>
    <cellStyle name="Comma 16 3 2 2 5 2 3" xfId="54839"/>
    <cellStyle name="Comma 16 3 2 2 5 3" xfId="54840"/>
    <cellStyle name="Comma 16 3 2 2 5 3 2" xfId="54841"/>
    <cellStyle name="Comma 16 3 2 2 5 4" xfId="54842"/>
    <cellStyle name="Comma 16 3 2 2 5 5" xfId="54843"/>
    <cellStyle name="Comma 16 3 2 2 6" xfId="54844"/>
    <cellStyle name="Comma 16 3 2 2 6 2" xfId="54845"/>
    <cellStyle name="Comma 16 3 2 2 6 3" xfId="54846"/>
    <cellStyle name="Comma 16 3 2 2 7" xfId="54847"/>
    <cellStyle name="Comma 16 3 2 2 7 2" xfId="54848"/>
    <cellStyle name="Comma 16 3 2 2 7 3" xfId="54849"/>
    <cellStyle name="Comma 16 3 2 2 8" xfId="54850"/>
    <cellStyle name="Comma 16 3 2 2 8 2" xfId="54851"/>
    <cellStyle name="Comma 16 3 2 2 9" xfId="54852"/>
    <cellStyle name="Comma 16 3 2 3" xfId="54853"/>
    <cellStyle name="Comma 16 3 2 3 2" xfId="54854"/>
    <cellStyle name="Comma 16 3 2 3 2 2" xfId="54855"/>
    <cellStyle name="Comma 16 3 2 3 2 2 2" xfId="54856"/>
    <cellStyle name="Comma 16 3 2 3 2 2 3" xfId="54857"/>
    <cellStyle name="Comma 16 3 2 3 2 3" xfId="54858"/>
    <cellStyle name="Comma 16 3 2 3 2 3 2" xfId="54859"/>
    <cellStyle name="Comma 16 3 2 3 2 3 3" xfId="54860"/>
    <cellStyle name="Comma 16 3 2 3 2 4" xfId="54861"/>
    <cellStyle name="Comma 16 3 2 3 2 4 2" xfId="54862"/>
    <cellStyle name="Comma 16 3 2 3 2 5" xfId="54863"/>
    <cellStyle name="Comma 16 3 2 3 2 6" xfId="54864"/>
    <cellStyle name="Comma 16 3 2 3 3" xfId="54865"/>
    <cellStyle name="Comma 16 3 2 3 3 2" xfId="54866"/>
    <cellStyle name="Comma 16 3 2 3 3 2 2" xfId="54867"/>
    <cellStyle name="Comma 16 3 2 3 3 2 3" xfId="54868"/>
    <cellStyle name="Comma 16 3 2 3 3 3" xfId="54869"/>
    <cellStyle name="Comma 16 3 2 3 3 3 2" xfId="54870"/>
    <cellStyle name="Comma 16 3 2 3 3 3 3" xfId="54871"/>
    <cellStyle name="Comma 16 3 2 3 3 4" xfId="54872"/>
    <cellStyle name="Comma 16 3 2 3 3 4 2" xfId="54873"/>
    <cellStyle name="Comma 16 3 2 3 3 5" xfId="54874"/>
    <cellStyle name="Comma 16 3 2 3 3 6" xfId="54875"/>
    <cellStyle name="Comma 16 3 2 3 4" xfId="54876"/>
    <cellStyle name="Comma 16 3 2 3 4 2" xfId="54877"/>
    <cellStyle name="Comma 16 3 2 3 4 2 2" xfId="54878"/>
    <cellStyle name="Comma 16 3 2 3 4 2 3" xfId="54879"/>
    <cellStyle name="Comma 16 3 2 3 4 3" xfId="54880"/>
    <cellStyle name="Comma 16 3 2 3 4 3 2" xfId="54881"/>
    <cellStyle name="Comma 16 3 2 3 4 4" xfId="54882"/>
    <cellStyle name="Comma 16 3 2 3 4 5" xfId="54883"/>
    <cellStyle name="Comma 16 3 2 3 5" xfId="54884"/>
    <cellStyle name="Comma 16 3 2 3 5 2" xfId="54885"/>
    <cellStyle name="Comma 16 3 2 3 5 3" xfId="54886"/>
    <cellStyle name="Comma 16 3 2 3 6" xfId="54887"/>
    <cellStyle name="Comma 16 3 2 3 6 2" xfId="54888"/>
    <cellStyle name="Comma 16 3 2 3 6 3" xfId="54889"/>
    <cellStyle name="Comma 16 3 2 3 7" xfId="54890"/>
    <cellStyle name="Comma 16 3 2 3 7 2" xfId="54891"/>
    <cellStyle name="Comma 16 3 2 3 8" xfId="54892"/>
    <cellStyle name="Comma 16 3 2 3 9" xfId="54893"/>
    <cellStyle name="Comma 16 3 2 4" xfId="54894"/>
    <cellStyle name="Comma 16 3 2 4 2" xfId="54895"/>
    <cellStyle name="Comma 16 3 2 4 2 2" xfId="54896"/>
    <cellStyle name="Comma 16 3 2 4 2 2 2" xfId="54897"/>
    <cellStyle name="Comma 16 3 2 4 2 2 3" xfId="54898"/>
    <cellStyle name="Comma 16 3 2 4 2 3" xfId="54899"/>
    <cellStyle name="Comma 16 3 2 4 2 3 2" xfId="54900"/>
    <cellStyle name="Comma 16 3 2 4 2 3 3" xfId="54901"/>
    <cellStyle name="Comma 16 3 2 4 2 4" xfId="54902"/>
    <cellStyle name="Comma 16 3 2 4 2 4 2" xfId="54903"/>
    <cellStyle name="Comma 16 3 2 4 2 5" xfId="54904"/>
    <cellStyle name="Comma 16 3 2 4 2 6" xfId="54905"/>
    <cellStyle name="Comma 16 3 2 4 3" xfId="54906"/>
    <cellStyle name="Comma 16 3 2 4 3 2" xfId="54907"/>
    <cellStyle name="Comma 16 3 2 4 3 2 2" xfId="54908"/>
    <cellStyle name="Comma 16 3 2 4 3 2 3" xfId="54909"/>
    <cellStyle name="Comma 16 3 2 4 3 3" xfId="54910"/>
    <cellStyle name="Comma 16 3 2 4 3 3 2" xfId="54911"/>
    <cellStyle name="Comma 16 3 2 4 3 3 3" xfId="54912"/>
    <cellStyle name="Comma 16 3 2 4 3 4" xfId="54913"/>
    <cellStyle name="Comma 16 3 2 4 3 4 2" xfId="54914"/>
    <cellStyle name="Comma 16 3 2 4 3 5" xfId="54915"/>
    <cellStyle name="Comma 16 3 2 4 3 6" xfId="54916"/>
    <cellStyle name="Comma 16 3 2 4 4" xfId="54917"/>
    <cellStyle name="Comma 16 3 2 4 4 2" xfId="54918"/>
    <cellStyle name="Comma 16 3 2 4 4 2 2" xfId="54919"/>
    <cellStyle name="Comma 16 3 2 4 4 2 3" xfId="54920"/>
    <cellStyle name="Comma 16 3 2 4 4 3" xfId="54921"/>
    <cellStyle name="Comma 16 3 2 4 4 3 2" xfId="54922"/>
    <cellStyle name="Comma 16 3 2 4 4 4" xfId="54923"/>
    <cellStyle name="Comma 16 3 2 4 4 5" xfId="54924"/>
    <cellStyle name="Comma 16 3 2 4 5" xfId="54925"/>
    <cellStyle name="Comma 16 3 2 4 5 2" xfId="54926"/>
    <cellStyle name="Comma 16 3 2 4 5 3" xfId="54927"/>
    <cellStyle name="Comma 16 3 2 4 6" xfId="54928"/>
    <cellStyle name="Comma 16 3 2 4 6 2" xfId="54929"/>
    <cellStyle name="Comma 16 3 2 4 6 3" xfId="54930"/>
    <cellStyle name="Comma 16 3 2 4 7" xfId="54931"/>
    <cellStyle name="Comma 16 3 2 4 7 2" xfId="54932"/>
    <cellStyle name="Comma 16 3 2 4 8" xfId="54933"/>
    <cellStyle name="Comma 16 3 2 4 9" xfId="54934"/>
    <cellStyle name="Comma 16 3 2 5" xfId="54935"/>
    <cellStyle name="Comma 16 3 2 5 2" xfId="54936"/>
    <cellStyle name="Comma 16 3 2 5 2 2" xfId="54937"/>
    <cellStyle name="Comma 16 3 2 5 2 3" xfId="54938"/>
    <cellStyle name="Comma 16 3 2 5 3" xfId="54939"/>
    <cellStyle name="Comma 16 3 2 5 3 2" xfId="54940"/>
    <cellStyle name="Comma 16 3 2 5 3 3" xfId="54941"/>
    <cellStyle name="Comma 16 3 2 5 4" xfId="54942"/>
    <cellStyle name="Comma 16 3 2 5 4 2" xfId="54943"/>
    <cellStyle name="Comma 16 3 2 5 5" xfId="54944"/>
    <cellStyle name="Comma 16 3 2 5 6" xfId="54945"/>
    <cellStyle name="Comma 16 3 2 6" xfId="54946"/>
    <cellStyle name="Comma 16 3 2 6 2" xfId="54947"/>
    <cellStyle name="Comma 16 3 2 6 2 2" xfId="54948"/>
    <cellStyle name="Comma 16 3 2 6 2 3" xfId="54949"/>
    <cellStyle name="Comma 16 3 2 6 3" xfId="54950"/>
    <cellStyle name="Comma 16 3 2 6 3 2" xfId="54951"/>
    <cellStyle name="Comma 16 3 2 6 3 3" xfId="54952"/>
    <cellStyle name="Comma 16 3 2 6 4" xfId="54953"/>
    <cellStyle name="Comma 16 3 2 6 4 2" xfId="54954"/>
    <cellStyle name="Comma 16 3 2 6 5" xfId="54955"/>
    <cellStyle name="Comma 16 3 2 6 6" xfId="54956"/>
    <cellStyle name="Comma 16 3 2 7" xfId="54957"/>
    <cellStyle name="Comma 16 3 2 7 2" xfId="54958"/>
    <cellStyle name="Comma 16 3 2 7 2 2" xfId="54959"/>
    <cellStyle name="Comma 16 3 2 7 2 3" xfId="54960"/>
    <cellStyle name="Comma 16 3 2 7 3" xfId="54961"/>
    <cellStyle name="Comma 16 3 2 7 3 2" xfId="54962"/>
    <cellStyle name="Comma 16 3 2 7 4" xfId="54963"/>
    <cellStyle name="Comma 16 3 2 7 5" xfId="54964"/>
    <cellStyle name="Comma 16 3 2 8" xfId="54965"/>
    <cellStyle name="Comma 16 3 2 8 2" xfId="54966"/>
    <cellStyle name="Comma 16 3 2 8 3" xfId="54967"/>
    <cellStyle name="Comma 16 3 2 9" xfId="54968"/>
    <cellStyle name="Comma 16 3 2 9 2" xfId="54969"/>
    <cellStyle name="Comma 16 3 2 9 3" xfId="54970"/>
    <cellStyle name="Comma 16 3 3" xfId="6859"/>
    <cellStyle name="Comma 16 3 3 10" xfId="54971"/>
    <cellStyle name="Comma 16 3 3 2" xfId="6860"/>
    <cellStyle name="Comma 16 3 3 2 2" xfId="54972"/>
    <cellStyle name="Comma 16 3 3 2 2 2" xfId="54973"/>
    <cellStyle name="Comma 16 3 3 2 2 2 2" xfId="54974"/>
    <cellStyle name="Comma 16 3 3 2 2 2 3" xfId="54975"/>
    <cellStyle name="Comma 16 3 3 2 2 3" xfId="54976"/>
    <cellStyle name="Comma 16 3 3 2 2 3 2" xfId="54977"/>
    <cellStyle name="Comma 16 3 3 2 2 3 3" xfId="54978"/>
    <cellStyle name="Comma 16 3 3 2 2 4" xfId="54979"/>
    <cellStyle name="Comma 16 3 3 2 2 4 2" xfId="54980"/>
    <cellStyle name="Comma 16 3 3 2 2 5" xfId="54981"/>
    <cellStyle name="Comma 16 3 3 2 2 6" xfId="54982"/>
    <cellStyle name="Comma 16 3 3 2 3" xfId="54983"/>
    <cellStyle name="Comma 16 3 3 2 3 2" xfId="54984"/>
    <cellStyle name="Comma 16 3 3 2 3 2 2" xfId="54985"/>
    <cellStyle name="Comma 16 3 3 2 3 2 3" xfId="54986"/>
    <cellStyle name="Comma 16 3 3 2 3 3" xfId="54987"/>
    <cellStyle name="Comma 16 3 3 2 3 3 2" xfId="54988"/>
    <cellStyle name="Comma 16 3 3 2 3 3 3" xfId="54989"/>
    <cellStyle name="Comma 16 3 3 2 3 4" xfId="54990"/>
    <cellStyle name="Comma 16 3 3 2 3 4 2" xfId="54991"/>
    <cellStyle name="Comma 16 3 3 2 3 5" xfId="54992"/>
    <cellStyle name="Comma 16 3 3 2 3 6" xfId="54993"/>
    <cellStyle name="Comma 16 3 3 2 4" xfId="54994"/>
    <cellStyle name="Comma 16 3 3 2 4 2" xfId="54995"/>
    <cellStyle name="Comma 16 3 3 2 4 2 2" xfId="54996"/>
    <cellStyle name="Comma 16 3 3 2 4 2 3" xfId="54997"/>
    <cellStyle name="Comma 16 3 3 2 4 3" xfId="54998"/>
    <cellStyle name="Comma 16 3 3 2 4 3 2" xfId="54999"/>
    <cellStyle name="Comma 16 3 3 2 4 4" xfId="55000"/>
    <cellStyle name="Comma 16 3 3 2 4 5" xfId="55001"/>
    <cellStyle name="Comma 16 3 3 2 5" xfId="55002"/>
    <cellStyle name="Comma 16 3 3 2 5 2" xfId="55003"/>
    <cellStyle name="Comma 16 3 3 2 5 3" xfId="55004"/>
    <cellStyle name="Comma 16 3 3 2 6" xfId="55005"/>
    <cellStyle name="Comma 16 3 3 2 6 2" xfId="55006"/>
    <cellStyle name="Comma 16 3 3 2 6 3" xfId="55007"/>
    <cellStyle name="Comma 16 3 3 2 7" xfId="55008"/>
    <cellStyle name="Comma 16 3 3 2 7 2" xfId="55009"/>
    <cellStyle name="Comma 16 3 3 2 8" xfId="55010"/>
    <cellStyle name="Comma 16 3 3 2 9" xfId="55011"/>
    <cellStyle name="Comma 16 3 3 3" xfId="55012"/>
    <cellStyle name="Comma 16 3 3 3 2" xfId="55013"/>
    <cellStyle name="Comma 16 3 3 3 2 2" xfId="55014"/>
    <cellStyle name="Comma 16 3 3 3 2 3" xfId="55015"/>
    <cellStyle name="Comma 16 3 3 3 3" xfId="55016"/>
    <cellStyle name="Comma 16 3 3 3 3 2" xfId="55017"/>
    <cellStyle name="Comma 16 3 3 3 3 3" xfId="55018"/>
    <cellStyle name="Comma 16 3 3 3 4" xfId="55019"/>
    <cellStyle name="Comma 16 3 3 3 4 2" xfId="55020"/>
    <cellStyle name="Comma 16 3 3 3 5" xfId="55021"/>
    <cellStyle name="Comma 16 3 3 3 6" xfId="55022"/>
    <cellStyle name="Comma 16 3 3 4" xfId="55023"/>
    <cellStyle name="Comma 16 3 3 4 2" xfId="55024"/>
    <cellStyle name="Comma 16 3 3 4 2 2" xfId="55025"/>
    <cellStyle name="Comma 16 3 3 4 2 3" xfId="55026"/>
    <cellStyle name="Comma 16 3 3 4 3" xfId="55027"/>
    <cellStyle name="Comma 16 3 3 4 3 2" xfId="55028"/>
    <cellStyle name="Comma 16 3 3 4 3 3" xfId="55029"/>
    <cellStyle name="Comma 16 3 3 4 4" xfId="55030"/>
    <cellStyle name="Comma 16 3 3 4 4 2" xfId="55031"/>
    <cellStyle name="Comma 16 3 3 4 5" xfId="55032"/>
    <cellStyle name="Comma 16 3 3 4 6" xfId="55033"/>
    <cellStyle name="Comma 16 3 3 5" xfId="55034"/>
    <cellStyle name="Comma 16 3 3 5 2" xfId="55035"/>
    <cellStyle name="Comma 16 3 3 5 2 2" xfId="55036"/>
    <cellStyle name="Comma 16 3 3 5 2 3" xfId="55037"/>
    <cellStyle name="Comma 16 3 3 5 3" xfId="55038"/>
    <cellStyle name="Comma 16 3 3 5 3 2" xfId="55039"/>
    <cellStyle name="Comma 16 3 3 5 4" xfId="55040"/>
    <cellStyle name="Comma 16 3 3 5 5" xfId="55041"/>
    <cellStyle name="Comma 16 3 3 6" xfId="55042"/>
    <cellStyle name="Comma 16 3 3 6 2" xfId="55043"/>
    <cellStyle name="Comma 16 3 3 6 3" xfId="55044"/>
    <cellStyle name="Comma 16 3 3 7" xfId="55045"/>
    <cellStyle name="Comma 16 3 3 7 2" xfId="55046"/>
    <cellStyle name="Comma 16 3 3 7 3" xfId="55047"/>
    <cellStyle name="Comma 16 3 3 8" xfId="55048"/>
    <cellStyle name="Comma 16 3 3 8 2" xfId="55049"/>
    <cellStyle name="Comma 16 3 3 9" xfId="55050"/>
    <cellStyle name="Comma 16 3 4" xfId="55051"/>
    <cellStyle name="Comma 16 3 4 2" xfId="55052"/>
    <cellStyle name="Comma 16 3 4 2 2" xfId="55053"/>
    <cellStyle name="Comma 16 3 4 2 2 2" xfId="55054"/>
    <cellStyle name="Comma 16 3 4 2 2 3" xfId="55055"/>
    <cellStyle name="Comma 16 3 4 2 3" xfId="55056"/>
    <cellStyle name="Comma 16 3 4 2 3 2" xfId="55057"/>
    <cellStyle name="Comma 16 3 4 2 3 3" xfId="55058"/>
    <cellStyle name="Comma 16 3 4 2 4" xfId="55059"/>
    <cellStyle name="Comma 16 3 4 2 4 2" xfId="55060"/>
    <cellStyle name="Comma 16 3 4 2 5" xfId="55061"/>
    <cellStyle name="Comma 16 3 4 2 6" xfId="55062"/>
    <cellStyle name="Comma 16 3 4 3" xfId="55063"/>
    <cellStyle name="Comma 16 3 4 3 2" xfId="55064"/>
    <cellStyle name="Comma 16 3 4 3 2 2" xfId="55065"/>
    <cellStyle name="Comma 16 3 4 3 2 3" xfId="55066"/>
    <cellStyle name="Comma 16 3 4 3 3" xfId="55067"/>
    <cellStyle name="Comma 16 3 4 3 3 2" xfId="55068"/>
    <cellStyle name="Comma 16 3 4 3 3 3" xfId="55069"/>
    <cellStyle name="Comma 16 3 4 3 4" xfId="55070"/>
    <cellStyle name="Comma 16 3 4 3 4 2" xfId="55071"/>
    <cellStyle name="Comma 16 3 4 3 5" xfId="55072"/>
    <cellStyle name="Comma 16 3 4 3 6" xfId="55073"/>
    <cellStyle name="Comma 16 3 4 4" xfId="55074"/>
    <cellStyle name="Comma 16 3 4 4 2" xfId="55075"/>
    <cellStyle name="Comma 16 3 4 4 2 2" xfId="55076"/>
    <cellStyle name="Comma 16 3 4 4 2 3" xfId="55077"/>
    <cellStyle name="Comma 16 3 4 4 3" xfId="55078"/>
    <cellStyle name="Comma 16 3 4 4 3 2" xfId="55079"/>
    <cellStyle name="Comma 16 3 4 4 4" xfId="55080"/>
    <cellStyle name="Comma 16 3 4 4 5" xfId="55081"/>
    <cellStyle name="Comma 16 3 4 5" xfId="55082"/>
    <cellStyle name="Comma 16 3 4 5 2" xfId="55083"/>
    <cellStyle name="Comma 16 3 4 5 3" xfId="55084"/>
    <cellStyle name="Comma 16 3 4 6" xfId="55085"/>
    <cellStyle name="Comma 16 3 4 6 2" xfId="55086"/>
    <cellStyle name="Comma 16 3 4 6 3" xfId="55087"/>
    <cellStyle name="Comma 16 3 4 7" xfId="55088"/>
    <cellStyle name="Comma 16 3 4 7 2" xfId="55089"/>
    <cellStyle name="Comma 16 3 4 8" xfId="55090"/>
    <cellStyle name="Comma 16 3 4 9" xfId="55091"/>
    <cellStyle name="Comma 16 3 5" xfId="55092"/>
    <cellStyle name="Comma 16 3 5 2" xfId="55093"/>
    <cellStyle name="Comma 16 3 5 2 2" xfId="55094"/>
    <cellStyle name="Comma 16 3 5 2 2 2" xfId="55095"/>
    <cellStyle name="Comma 16 3 5 2 2 3" xfId="55096"/>
    <cellStyle name="Comma 16 3 5 2 3" xfId="55097"/>
    <cellStyle name="Comma 16 3 5 2 3 2" xfId="55098"/>
    <cellStyle name="Comma 16 3 5 2 3 3" xfId="55099"/>
    <cellStyle name="Comma 16 3 5 2 4" xfId="55100"/>
    <cellStyle name="Comma 16 3 5 2 4 2" xfId="55101"/>
    <cellStyle name="Comma 16 3 5 2 5" xfId="55102"/>
    <cellStyle name="Comma 16 3 5 2 6" xfId="55103"/>
    <cellStyle name="Comma 16 3 5 3" xfId="55104"/>
    <cellStyle name="Comma 16 3 5 3 2" xfId="55105"/>
    <cellStyle name="Comma 16 3 5 3 2 2" xfId="55106"/>
    <cellStyle name="Comma 16 3 5 3 2 3" xfId="55107"/>
    <cellStyle name="Comma 16 3 5 3 3" xfId="55108"/>
    <cellStyle name="Comma 16 3 5 3 3 2" xfId="55109"/>
    <cellStyle name="Comma 16 3 5 3 3 3" xfId="55110"/>
    <cellStyle name="Comma 16 3 5 3 4" xfId="55111"/>
    <cellStyle name="Comma 16 3 5 3 4 2" xfId="55112"/>
    <cellStyle name="Comma 16 3 5 3 5" xfId="55113"/>
    <cellStyle name="Comma 16 3 5 3 6" xfId="55114"/>
    <cellStyle name="Comma 16 3 5 4" xfId="55115"/>
    <cellStyle name="Comma 16 3 5 4 2" xfId="55116"/>
    <cellStyle name="Comma 16 3 5 4 2 2" xfId="55117"/>
    <cellStyle name="Comma 16 3 5 4 2 3" xfId="55118"/>
    <cellStyle name="Comma 16 3 5 4 3" xfId="55119"/>
    <cellStyle name="Comma 16 3 5 4 3 2" xfId="55120"/>
    <cellStyle name="Comma 16 3 5 4 4" xfId="55121"/>
    <cellStyle name="Comma 16 3 5 4 5" xfId="55122"/>
    <cellStyle name="Comma 16 3 5 5" xfId="55123"/>
    <cellStyle name="Comma 16 3 5 5 2" xfId="55124"/>
    <cellStyle name="Comma 16 3 5 5 3" xfId="55125"/>
    <cellStyle name="Comma 16 3 5 6" xfId="55126"/>
    <cellStyle name="Comma 16 3 5 6 2" xfId="55127"/>
    <cellStyle name="Comma 16 3 5 6 3" xfId="55128"/>
    <cellStyle name="Comma 16 3 5 7" xfId="55129"/>
    <cellStyle name="Comma 16 3 5 7 2" xfId="55130"/>
    <cellStyle name="Comma 16 3 5 8" xfId="55131"/>
    <cellStyle name="Comma 16 3 5 9" xfId="55132"/>
    <cellStyle name="Comma 16 3 6" xfId="55133"/>
    <cellStyle name="Comma 16 3 6 2" xfId="55134"/>
    <cellStyle name="Comma 16 3 6 2 2" xfId="55135"/>
    <cellStyle name="Comma 16 3 6 2 3" xfId="55136"/>
    <cellStyle name="Comma 16 3 6 3" xfId="55137"/>
    <cellStyle name="Comma 16 3 6 3 2" xfId="55138"/>
    <cellStyle name="Comma 16 3 6 3 3" xfId="55139"/>
    <cellStyle name="Comma 16 3 6 4" xfId="55140"/>
    <cellStyle name="Comma 16 3 6 4 2" xfId="55141"/>
    <cellStyle name="Comma 16 3 6 5" xfId="55142"/>
    <cellStyle name="Comma 16 3 6 6" xfId="55143"/>
    <cellStyle name="Comma 16 3 7" xfId="55144"/>
    <cellStyle name="Comma 16 3 7 2" xfId="55145"/>
    <cellStyle name="Comma 16 3 7 2 2" xfId="55146"/>
    <cellStyle name="Comma 16 3 7 2 3" xfId="55147"/>
    <cellStyle name="Comma 16 3 7 3" xfId="55148"/>
    <cellStyle name="Comma 16 3 7 3 2" xfId="55149"/>
    <cellStyle name="Comma 16 3 7 3 3" xfId="55150"/>
    <cellStyle name="Comma 16 3 7 4" xfId="55151"/>
    <cellStyle name="Comma 16 3 7 4 2" xfId="55152"/>
    <cellStyle name="Comma 16 3 7 5" xfId="55153"/>
    <cellStyle name="Comma 16 3 7 6" xfId="55154"/>
    <cellStyle name="Comma 16 3 8" xfId="55155"/>
    <cellStyle name="Comma 16 3 8 2" xfId="55156"/>
    <cellStyle name="Comma 16 3 8 2 2" xfId="55157"/>
    <cellStyle name="Comma 16 3 8 2 3" xfId="55158"/>
    <cellStyle name="Comma 16 3 8 3" xfId="55159"/>
    <cellStyle name="Comma 16 3 8 3 2" xfId="55160"/>
    <cellStyle name="Comma 16 3 8 4" xfId="55161"/>
    <cellStyle name="Comma 16 3 8 5" xfId="55162"/>
    <cellStyle name="Comma 16 3 9" xfId="55163"/>
    <cellStyle name="Comma 16 3 9 2" xfId="55164"/>
    <cellStyle name="Comma 16 3 9 3" xfId="55165"/>
    <cellStyle name="Comma 16 4" xfId="6861"/>
    <cellStyle name="Comma 16 4 10" xfId="55166"/>
    <cellStyle name="Comma 16 4 10 2" xfId="55167"/>
    <cellStyle name="Comma 16 4 11" xfId="55168"/>
    <cellStyle name="Comma 16 4 12" xfId="55169"/>
    <cellStyle name="Comma 16 4 2" xfId="55170"/>
    <cellStyle name="Comma 16 4 2 10" xfId="55171"/>
    <cellStyle name="Comma 16 4 2 2" xfId="55172"/>
    <cellStyle name="Comma 16 4 2 2 2" xfId="55173"/>
    <cellStyle name="Comma 16 4 2 2 2 2" xfId="55174"/>
    <cellStyle name="Comma 16 4 2 2 2 2 2" xfId="55175"/>
    <cellStyle name="Comma 16 4 2 2 2 2 3" xfId="55176"/>
    <cellStyle name="Comma 16 4 2 2 2 3" xfId="55177"/>
    <cellStyle name="Comma 16 4 2 2 2 3 2" xfId="55178"/>
    <cellStyle name="Comma 16 4 2 2 2 3 3" xfId="55179"/>
    <cellStyle name="Comma 16 4 2 2 2 4" xfId="55180"/>
    <cellStyle name="Comma 16 4 2 2 2 4 2" xfId="55181"/>
    <cellStyle name="Comma 16 4 2 2 2 5" xfId="55182"/>
    <cellStyle name="Comma 16 4 2 2 2 6" xfId="55183"/>
    <cellStyle name="Comma 16 4 2 2 3" xfId="55184"/>
    <cellStyle name="Comma 16 4 2 2 3 2" xfId="55185"/>
    <cellStyle name="Comma 16 4 2 2 3 2 2" xfId="55186"/>
    <cellStyle name="Comma 16 4 2 2 3 2 3" xfId="55187"/>
    <cellStyle name="Comma 16 4 2 2 3 3" xfId="55188"/>
    <cellStyle name="Comma 16 4 2 2 3 3 2" xfId="55189"/>
    <cellStyle name="Comma 16 4 2 2 3 3 3" xfId="55190"/>
    <cellStyle name="Comma 16 4 2 2 3 4" xfId="55191"/>
    <cellStyle name="Comma 16 4 2 2 3 4 2" xfId="55192"/>
    <cellStyle name="Comma 16 4 2 2 3 5" xfId="55193"/>
    <cellStyle name="Comma 16 4 2 2 3 6" xfId="55194"/>
    <cellStyle name="Comma 16 4 2 2 4" xfId="55195"/>
    <cellStyle name="Comma 16 4 2 2 4 2" xfId="55196"/>
    <cellStyle name="Comma 16 4 2 2 4 2 2" xfId="55197"/>
    <cellStyle name="Comma 16 4 2 2 4 2 3" xfId="55198"/>
    <cellStyle name="Comma 16 4 2 2 4 3" xfId="55199"/>
    <cellStyle name="Comma 16 4 2 2 4 3 2" xfId="55200"/>
    <cellStyle name="Comma 16 4 2 2 4 4" xfId="55201"/>
    <cellStyle name="Comma 16 4 2 2 4 5" xfId="55202"/>
    <cellStyle name="Comma 16 4 2 2 5" xfId="55203"/>
    <cellStyle name="Comma 16 4 2 2 5 2" xfId="55204"/>
    <cellStyle name="Comma 16 4 2 2 5 3" xfId="55205"/>
    <cellStyle name="Comma 16 4 2 2 6" xfId="55206"/>
    <cellStyle name="Comma 16 4 2 2 6 2" xfId="55207"/>
    <cellStyle name="Comma 16 4 2 2 6 3" xfId="55208"/>
    <cellStyle name="Comma 16 4 2 2 7" xfId="55209"/>
    <cellStyle name="Comma 16 4 2 2 7 2" xfId="55210"/>
    <cellStyle name="Comma 16 4 2 2 8" xfId="55211"/>
    <cellStyle name="Comma 16 4 2 2 9" xfId="55212"/>
    <cellStyle name="Comma 16 4 2 3" xfId="55213"/>
    <cellStyle name="Comma 16 4 2 3 2" xfId="55214"/>
    <cellStyle name="Comma 16 4 2 3 2 2" xfId="55215"/>
    <cellStyle name="Comma 16 4 2 3 2 3" xfId="55216"/>
    <cellStyle name="Comma 16 4 2 3 3" xfId="55217"/>
    <cellStyle name="Comma 16 4 2 3 3 2" xfId="55218"/>
    <cellStyle name="Comma 16 4 2 3 3 3" xfId="55219"/>
    <cellStyle name="Comma 16 4 2 3 4" xfId="55220"/>
    <cellStyle name="Comma 16 4 2 3 4 2" xfId="55221"/>
    <cellStyle name="Comma 16 4 2 3 5" xfId="55222"/>
    <cellStyle name="Comma 16 4 2 3 6" xfId="55223"/>
    <cellStyle name="Comma 16 4 2 4" xfId="55224"/>
    <cellStyle name="Comma 16 4 2 4 2" xfId="55225"/>
    <cellStyle name="Comma 16 4 2 4 2 2" xfId="55226"/>
    <cellStyle name="Comma 16 4 2 4 2 3" xfId="55227"/>
    <cellStyle name="Comma 16 4 2 4 3" xfId="55228"/>
    <cellStyle name="Comma 16 4 2 4 3 2" xfId="55229"/>
    <cellStyle name="Comma 16 4 2 4 3 3" xfId="55230"/>
    <cellStyle name="Comma 16 4 2 4 4" xfId="55231"/>
    <cellStyle name="Comma 16 4 2 4 4 2" xfId="55232"/>
    <cellStyle name="Comma 16 4 2 4 5" xfId="55233"/>
    <cellStyle name="Comma 16 4 2 4 6" xfId="55234"/>
    <cellStyle name="Comma 16 4 2 5" xfId="55235"/>
    <cellStyle name="Comma 16 4 2 5 2" xfId="55236"/>
    <cellStyle name="Comma 16 4 2 5 2 2" xfId="55237"/>
    <cellStyle name="Comma 16 4 2 5 2 3" xfId="55238"/>
    <cellStyle name="Comma 16 4 2 5 3" xfId="55239"/>
    <cellStyle name="Comma 16 4 2 5 3 2" xfId="55240"/>
    <cellStyle name="Comma 16 4 2 5 4" xfId="55241"/>
    <cellStyle name="Comma 16 4 2 5 5" xfId="55242"/>
    <cellStyle name="Comma 16 4 2 6" xfId="55243"/>
    <cellStyle name="Comma 16 4 2 6 2" xfId="55244"/>
    <cellStyle name="Comma 16 4 2 6 3" xfId="55245"/>
    <cellStyle name="Comma 16 4 2 7" xfId="55246"/>
    <cellStyle name="Comma 16 4 2 7 2" xfId="55247"/>
    <cellStyle name="Comma 16 4 2 7 3" xfId="55248"/>
    <cellStyle name="Comma 16 4 2 8" xfId="55249"/>
    <cellStyle name="Comma 16 4 2 8 2" xfId="55250"/>
    <cellStyle name="Comma 16 4 2 9" xfId="55251"/>
    <cellStyle name="Comma 16 4 3" xfId="55252"/>
    <cellStyle name="Comma 16 4 3 2" xfId="55253"/>
    <cellStyle name="Comma 16 4 3 2 2" xfId="55254"/>
    <cellStyle name="Comma 16 4 3 2 2 2" xfId="55255"/>
    <cellStyle name="Comma 16 4 3 2 2 3" xfId="55256"/>
    <cellStyle name="Comma 16 4 3 2 3" xfId="55257"/>
    <cellStyle name="Comma 16 4 3 2 3 2" xfId="55258"/>
    <cellStyle name="Comma 16 4 3 2 3 3" xfId="55259"/>
    <cellStyle name="Comma 16 4 3 2 4" xfId="55260"/>
    <cellStyle name="Comma 16 4 3 2 4 2" xfId="55261"/>
    <cellStyle name="Comma 16 4 3 2 5" xfId="55262"/>
    <cellStyle name="Comma 16 4 3 2 6" xfId="55263"/>
    <cellStyle name="Comma 16 4 3 3" xfId="55264"/>
    <cellStyle name="Comma 16 4 3 3 2" xfId="55265"/>
    <cellStyle name="Comma 16 4 3 3 2 2" xfId="55266"/>
    <cellStyle name="Comma 16 4 3 3 2 3" xfId="55267"/>
    <cellStyle name="Comma 16 4 3 3 3" xfId="55268"/>
    <cellStyle name="Comma 16 4 3 3 3 2" xfId="55269"/>
    <cellStyle name="Comma 16 4 3 3 3 3" xfId="55270"/>
    <cellStyle name="Comma 16 4 3 3 4" xfId="55271"/>
    <cellStyle name="Comma 16 4 3 3 4 2" xfId="55272"/>
    <cellStyle name="Comma 16 4 3 3 5" xfId="55273"/>
    <cellStyle name="Comma 16 4 3 3 6" xfId="55274"/>
    <cellStyle name="Comma 16 4 3 4" xfId="55275"/>
    <cellStyle name="Comma 16 4 3 4 2" xfId="55276"/>
    <cellStyle name="Comma 16 4 3 4 2 2" xfId="55277"/>
    <cellStyle name="Comma 16 4 3 4 2 3" xfId="55278"/>
    <cellStyle name="Comma 16 4 3 4 3" xfId="55279"/>
    <cellStyle name="Comma 16 4 3 4 3 2" xfId="55280"/>
    <cellStyle name="Comma 16 4 3 4 4" xfId="55281"/>
    <cellStyle name="Comma 16 4 3 4 5" xfId="55282"/>
    <cellStyle name="Comma 16 4 3 5" xfId="55283"/>
    <cellStyle name="Comma 16 4 3 5 2" xfId="55284"/>
    <cellStyle name="Comma 16 4 3 5 3" xfId="55285"/>
    <cellStyle name="Comma 16 4 3 6" xfId="55286"/>
    <cellStyle name="Comma 16 4 3 6 2" xfId="55287"/>
    <cellStyle name="Comma 16 4 3 6 3" xfId="55288"/>
    <cellStyle name="Comma 16 4 3 7" xfId="55289"/>
    <cellStyle name="Comma 16 4 3 7 2" xfId="55290"/>
    <cellStyle name="Comma 16 4 3 8" xfId="55291"/>
    <cellStyle name="Comma 16 4 3 9" xfId="55292"/>
    <cellStyle name="Comma 16 4 4" xfId="55293"/>
    <cellStyle name="Comma 16 4 4 2" xfId="55294"/>
    <cellStyle name="Comma 16 4 4 2 2" xfId="55295"/>
    <cellStyle name="Comma 16 4 4 2 2 2" xfId="55296"/>
    <cellStyle name="Comma 16 4 4 2 2 3" xfId="55297"/>
    <cellStyle name="Comma 16 4 4 2 3" xfId="55298"/>
    <cellStyle name="Comma 16 4 4 2 3 2" xfId="55299"/>
    <cellStyle name="Comma 16 4 4 2 3 3" xfId="55300"/>
    <cellStyle name="Comma 16 4 4 2 4" xfId="55301"/>
    <cellStyle name="Comma 16 4 4 2 4 2" xfId="55302"/>
    <cellStyle name="Comma 16 4 4 2 5" xfId="55303"/>
    <cellStyle name="Comma 16 4 4 2 6" xfId="55304"/>
    <cellStyle name="Comma 16 4 4 3" xfId="55305"/>
    <cellStyle name="Comma 16 4 4 3 2" xfId="55306"/>
    <cellStyle name="Comma 16 4 4 3 2 2" xfId="55307"/>
    <cellStyle name="Comma 16 4 4 3 2 3" xfId="55308"/>
    <cellStyle name="Comma 16 4 4 3 3" xfId="55309"/>
    <cellStyle name="Comma 16 4 4 3 3 2" xfId="55310"/>
    <cellStyle name="Comma 16 4 4 3 3 3" xfId="55311"/>
    <cellStyle name="Comma 16 4 4 3 4" xfId="55312"/>
    <cellStyle name="Comma 16 4 4 3 4 2" xfId="55313"/>
    <cellStyle name="Comma 16 4 4 3 5" xfId="55314"/>
    <cellStyle name="Comma 16 4 4 3 6" xfId="55315"/>
    <cellStyle name="Comma 16 4 4 4" xfId="55316"/>
    <cellStyle name="Comma 16 4 4 4 2" xfId="55317"/>
    <cellStyle name="Comma 16 4 4 4 2 2" xfId="55318"/>
    <cellStyle name="Comma 16 4 4 4 2 3" xfId="55319"/>
    <cellStyle name="Comma 16 4 4 4 3" xfId="55320"/>
    <cellStyle name="Comma 16 4 4 4 3 2" xfId="55321"/>
    <cellStyle name="Comma 16 4 4 4 4" xfId="55322"/>
    <cellStyle name="Comma 16 4 4 4 5" xfId="55323"/>
    <cellStyle name="Comma 16 4 4 5" xfId="55324"/>
    <cellStyle name="Comma 16 4 4 5 2" xfId="55325"/>
    <cellStyle name="Comma 16 4 4 5 3" xfId="55326"/>
    <cellStyle name="Comma 16 4 4 6" xfId="55327"/>
    <cellStyle name="Comma 16 4 4 6 2" xfId="55328"/>
    <cellStyle name="Comma 16 4 4 6 3" xfId="55329"/>
    <cellStyle name="Comma 16 4 4 7" xfId="55330"/>
    <cellStyle name="Comma 16 4 4 7 2" xfId="55331"/>
    <cellStyle name="Comma 16 4 4 8" xfId="55332"/>
    <cellStyle name="Comma 16 4 4 9" xfId="55333"/>
    <cellStyle name="Comma 16 4 5" xfId="55334"/>
    <cellStyle name="Comma 16 4 5 2" xfId="55335"/>
    <cellStyle name="Comma 16 4 5 2 2" xfId="55336"/>
    <cellStyle name="Comma 16 4 5 2 3" xfId="55337"/>
    <cellStyle name="Comma 16 4 5 3" xfId="55338"/>
    <cellStyle name="Comma 16 4 5 3 2" xfId="55339"/>
    <cellStyle name="Comma 16 4 5 3 3" xfId="55340"/>
    <cellStyle name="Comma 16 4 5 4" xfId="55341"/>
    <cellStyle name="Comma 16 4 5 4 2" xfId="55342"/>
    <cellStyle name="Comma 16 4 5 5" xfId="55343"/>
    <cellStyle name="Comma 16 4 5 6" xfId="55344"/>
    <cellStyle name="Comma 16 4 6" xfId="55345"/>
    <cellStyle name="Comma 16 4 6 2" xfId="55346"/>
    <cellStyle name="Comma 16 4 6 2 2" xfId="55347"/>
    <cellStyle name="Comma 16 4 6 2 3" xfId="55348"/>
    <cellStyle name="Comma 16 4 6 3" xfId="55349"/>
    <cellStyle name="Comma 16 4 6 3 2" xfId="55350"/>
    <cellStyle name="Comma 16 4 6 3 3" xfId="55351"/>
    <cellStyle name="Comma 16 4 6 4" xfId="55352"/>
    <cellStyle name="Comma 16 4 6 4 2" xfId="55353"/>
    <cellStyle name="Comma 16 4 6 5" xfId="55354"/>
    <cellStyle name="Comma 16 4 6 6" xfId="55355"/>
    <cellStyle name="Comma 16 4 7" xfId="55356"/>
    <cellStyle name="Comma 16 4 7 2" xfId="55357"/>
    <cellStyle name="Comma 16 4 7 2 2" xfId="55358"/>
    <cellStyle name="Comma 16 4 7 2 3" xfId="55359"/>
    <cellStyle name="Comma 16 4 7 3" xfId="55360"/>
    <cellStyle name="Comma 16 4 7 3 2" xfId="55361"/>
    <cellStyle name="Comma 16 4 7 4" xfId="55362"/>
    <cellStyle name="Comma 16 4 7 5" xfId="55363"/>
    <cellStyle name="Comma 16 4 8" xfId="55364"/>
    <cellStyle name="Comma 16 4 8 2" xfId="55365"/>
    <cellStyle name="Comma 16 4 8 3" xfId="55366"/>
    <cellStyle name="Comma 16 4 9" xfId="55367"/>
    <cellStyle name="Comma 16 4 9 2" xfId="55368"/>
    <cellStyle name="Comma 16 4 9 3" xfId="55369"/>
    <cellStyle name="Comma 16 5" xfId="6862"/>
    <cellStyle name="Comma 16 5 10" xfId="55370"/>
    <cellStyle name="Comma 16 5 2" xfId="55371"/>
    <cellStyle name="Comma 16 5 2 2" xfId="55372"/>
    <cellStyle name="Comma 16 5 2 2 2" xfId="55373"/>
    <cellStyle name="Comma 16 5 2 2 2 2" xfId="55374"/>
    <cellStyle name="Comma 16 5 2 2 2 3" xfId="55375"/>
    <cellStyle name="Comma 16 5 2 2 3" xfId="55376"/>
    <cellStyle name="Comma 16 5 2 2 3 2" xfId="55377"/>
    <cellStyle name="Comma 16 5 2 2 3 3" xfId="55378"/>
    <cellStyle name="Comma 16 5 2 2 4" xfId="55379"/>
    <cellStyle name="Comma 16 5 2 2 4 2" xfId="55380"/>
    <cellStyle name="Comma 16 5 2 2 5" xfId="55381"/>
    <cellStyle name="Comma 16 5 2 2 6" xfId="55382"/>
    <cellStyle name="Comma 16 5 2 3" xfId="55383"/>
    <cellStyle name="Comma 16 5 2 3 2" xfId="55384"/>
    <cellStyle name="Comma 16 5 2 3 2 2" xfId="55385"/>
    <cellStyle name="Comma 16 5 2 3 2 3" xfId="55386"/>
    <cellStyle name="Comma 16 5 2 3 3" xfId="55387"/>
    <cellStyle name="Comma 16 5 2 3 3 2" xfId="55388"/>
    <cellStyle name="Comma 16 5 2 3 3 3" xfId="55389"/>
    <cellStyle name="Comma 16 5 2 3 4" xfId="55390"/>
    <cellStyle name="Comma 16 5 2 3 4 2" xfId="55391"/>
    <cellStyle name="Comma 16 5 2 3 5" xfId="55392"/>
    <cellStyle name="Comma 16 5 2 3 6" xfId="55393"/>
    <cellStyle name="Comma 16 5 2 4" xfId="55394"/>
    <cellStyle name="Comma 16 5 2 4 2" xfId="55395"/>
    <cellStyle name="Comma 16 5 2 4 2 2" xfId="55396"/>
    <cellStyle name="Comma 16 5 2 4 2 3" xfId="55397"/>
    <cellStyle name="Comma 16 5 2 4 3" xfId="55398"/>
    <cellStyle name="Comma 16 5 2 4 3 2" xfId="55399"/>
    <cellStyle name="Comma 16 5 2 4 4" xfId="55400"/>
    <cellStyle name="Comma 16 5 2 4 5" xfId="55401"/>
    <cellStyle name="Comma 16 5 2 5" xfId="55402"/>
    <cellStyle name="Comma 16 5 2 5 2" xfId="55403"/>
    <cellStyle name="Comma 16 5 2 5 3" xfId="55404"/>
    <cellStyle name="Comma 16 5 2 6" xfId="55405"/>
    <cellStyle name="Comma 16 5 2 6 2" xfId="55406"/>
    <cellStyle name="Comma 16 5 2 6 3" xfId="55407"/>
    <cellStyle name="Comma 16 5 2 7" xfId="55408"/>
    <cellStyle name="Comma 16 5 2 7 2" xfId="55409"/>
    <cellStyle name="Comma 16 5 2 8" xfId="55410"/>
    <cellStyle name="Comma 16 5 2 9" xfId="55411"/>
    <cellStyle name="Comma 16 5 3" xfId="55412"/>
    <cellStyle name="Comma 16 5 3 2" xfId="55413"/>
    <cellStyle name="Comma 16 5 3 2 2" xfId="55414"/>
    <cellStyle name="Comma 16 5 3 2 3" xfId="55415"/>
    <cellStyle name="Comma 16 5 3 3" xfId="55416"/>
    <cellStyle name="Comma 16 5 3 3 2" xfId="55417"/>
    <cellStyle name="Comma 16 5 3 3 3" xfId="55418"/>
    <cellStyle name="Comma 16 5 3 4" xfId="55419"/>
    <cellStyle name="Comma 16 5 3 4 2" xfId="55420"/>
    <cellStyle name="Comma 16 5 3 5" xfId="55421"/>
    <cellStyle name="Comma 16 5 3 6" xfId="55422"/>
    <cellStyle name="Comma 16 5 4" xfId="55423"/>
    <cellStyle name="Comma 16 5 4 2" xfId="55424"/>
    <cellStyle name="Comma 16 5 4 2 2" xfId="55425"/>
    <cellStyle name="Comma 16 5 4 2 3" xfId="55426"/>
    <cellStyle name="Comma 16 5 4 3" xfId="55427"/>
    <cellStyle name="Comma 16 5 4 3 2" xfId="55428"/>
    <cellStyle name="Comma 16 5 4 3 3" xfId="55429"/>
    <cellStyle name="Comma 16 5 4 4" xfId="55430"/>
    <cellStyle name="Comma 16 5 4 4 2" xfId="55431"/>
    <cellStyle name="Comma 16 5 4 5" xfId="55432"/>
    <cellStyle name="Comma 16 5 4 6" xfId="55433"/>
    <cellStyle name="Comma 16 5 5" xfId="55434"/>
    <cellStyle name="Comma 16 5 5 2" xfId="55435"/>
    <cellStyle name="Comma 16 5 5 2 2" xfId="55436"/>
    <cellStyle name="Comma 16 5 5 2 3" xfId="55437"/>
    <cellStyle name="Comma 16 5 5 3" xfId="55438"/>
    <cellStyle name="Comma 16 5 5 3 2" xfId="55439"/>
    <cellStyle name="Comma 16 5 5 4" xfId="55440"/>
    <cellStyle name="Comma 16 5 5 5" xfId="55441"/>
    <cellStyle name="Comma 16 5 6" xfId="55442"/>
    <cellStyle name="Comma 16 5 6 2" xfId="55443"/>
    <cellStyle name="Comma 16 5 6 3" xfId="55444"/>
    <cellStyle name="Comma 16 5 7" xfId="55445"/>
    <cellStyle name="Comma 16 5 7 2" xfId="55446"/>
    <cellStyle name="Comma 16 5 7 3" xfId="55447"/>
    <cellStyle name="Comma 16 5 8" xfId="55448"/>
    <cellStyle name="Comma 16 5 8 2" xfId="55449"/>
    <cellStyle name="Comma 16 5 9" xfId="55450"/>
    <cellStyle name="Comma 16 6" xfId="55451"/>
    <cellStyle name="Comma 16 6 2" xfId="55452"/>
    <cellStyle name="Comma 16 6 2 2" xfId="55453"/>
    <cellStyle name="Comma 16 6 2 2 2" xfId="55454"/>
    <cellStyle name="Comma 16 6 2 2 3" xfId="55455"/>
    <cellStyle name="Comma 16 6 2 3" xfId="55456"/>
    <cellStyle name="Comma 16 6 2 3 2" xfId="55457"/>
    <cellStyle name="Comma 16 6 2 3 3" xfId="55458"/>
    <cellStyle name="Comma 16 6 2 4" xfId="55459"/>
    <cellStyle name="Comma 16 6 2 4 2" xfId="55460"/>
    <cellStyle name="Comma 16 6 2 5" xfId="55461"/>
    <cellStyle name="Comma 16 6 2 6" xfId="55462"/>
    <cellStyle name="Comma 16 6 3" xfId="55463"/>
    <cellStyle name="Comma 16 6 3 2" xfId="55464"/>
    <cellStyle name="Comma 16 6 3 2 2" xfId="55465"/>
    <cellStyle name="Comma 16 6 3 2 3" xfId="55466"/>
    <cellStyle name="Comma 16 6 3 3" xfId="55467"/>
    <cellStyle name="Comma 16 6 3 3 2" xfId="55468"/>
    <cellStyle name="Comma 16 6 3 3 3" xfId="55469"/>
    <cellStyle name="Comma 16 6 3 4" xfId="55470"/>
    <cellStyle name="Comma 16 6 3 4 2" xfId="55471"/>
    <cellStyle name="Comma 16 6 3 5" xfId="55472"/>
    <cellStyle name="Comma 16 6 3 6" xfId="55473"/>
    <cellStyle name="Comma 16 6 4" xfId="55474"/>
    <cellStyle name="Comma 16 6 4 2" xfId="55475"/>
    <cellStyle name="Comma 16 6 4 2 2" xfId="55476"/>
    <cellStyle name="Comma 16 6 4 2 3" xfId="55477"/>
    <cellStyle name="Comma 16 6 4 3" xfId="55478"/>
    <cellStyle name="Comma 16 6 4 3 2" xfId="55479"/>
    <cellStyle name="Comma 16 6 4 4" xfId="55480"/>
    <cellStyle name="Comma 16 6 4 5" xfId="55481"/>
    <cellStyle name="Comma 16 6 5" xfId="55482"/>
    <cellStyle name="Comma 16 6 5 2" xfId="55483"/>
    <cellStyle name="Comma 16 6 5 3" xfId="55484"/>
    <cellStyle name="Comma 16 6 6" xfId="55485"/>
    <cellStyle name="Comma 16 6 6 2" xfId="55486"/>
    <cellStyle name="Comma 16 6 6 3" xfId="55487"/>
    <cellStyle name="Comma 16 6 7" xfId="55488"/>
    <cellStyle name="Comma 16 6 7 2" xfId="55489"/>
    <cellStyle name="Comma 16 6 8" xfId="55490"/>
    <cellStyle name="Comma 16 6 9" xfId="55491"/>
    <cellStyle name="Comma 16 7" xfId="55492"/>
    <cellStyle name="Comma 16 7 2" xfId="55493"/>
    <cellStyle name="Comma 16 7 2 2" xfId="55494"/>
    <cellStyle name="Comma 16 7 2 2 2" xfId="55495"/>
    <cellStyle name="Comma 16 7 2 2 3" xfId="55496"/>
    <cellStyle name="Comma 16 7 2 3" xfId="55497"/>
    <cellStyle name="Comma 16 7 2 3 2" xfId="55498"/>
    <cellStyle name="Comma 16 7 2 3 3" xfId="55499"/>
    <cellStyle name="Comma 16 7 2 4" xfId="55500"/>
    <cellStyle name="Comma 16 7 2 4 2" xfId="55501"/>
    <cellStyle name="Comma 16 7 2 5" xfId="55502"/>
    <cellStyle name="Comma 16 7 2 6" xfId="55503"/>
    <cellStyle name="Comma 16 7 3" xfId="55504"/>
    <cellStyle name="Comma 16 7 3 2" xfId="55505"/>
    <cellStyle name="Comma 16 7 3 2 2" xfId="55506"/>
    <cellStyle name="Comma 16 7 3 2 3" xfId="55507"/>
    <cellStyle name="Comma 16 7 3 3" xfId="55508"/>
    <cellStyle name="Comma 16 7 3 3 2" xfId="55509"/>
    <cellStyle name="Comma 16 7 3 3 3" xfId="55510"/>
    <cellStyle name="Comma 16 7 3 4" xfId="55511"/>
    <cellStyle name="Comma 16 7 3 4 2" xfId="55512"/>
    <cellStyle name="Comma 16 7 3 5" xfId="55513"/>
    <cellStyle name="Comma 16 7 3 6" xfId="55514"/>
    <cellStyle name="Comma 16 7 4" xfId="55515"/>
    <cellStyle name="Comma 16 7 4 2" xfId="55516"/>
    <cellStyle name="Comma 16 7 4 2 2" xfId="55517"/>
    <cellStyle name="Comma 16 7 4 2 3" xfId="55518"/>
    <cellStyle name="Comma 16 7 4 3" xfId="55519"/>
    <cellStyle name="Comma 16 7 4 3 2" xfId="55520"/>
    <cellStyle name="Comma 16 7 4 4" xfId="55521"/>
    <cellStyle name="Comma 16 7 4 5" xfId="55522"/>
    <cellStyle name="Comma 16 7 5" xfId="55523"/>
    <cellStyle name="Comma 16 7 5 2" xfId="55524"/>
    <cellStyle name="Comma 16 7 5 3" xfId="55525"/>
    <cellStyle name="Comma 16 7 6" xfId="55526"/>
    <cellStyle name="Comma 16 7 6 2" xfId="55527"/>
    <cellStyle name="Comma 16 7 6 3" xfId="55528"/>
    <cellStyle name="Comma 16 7 7" xfId="55529"/>
    <cellStyle name="Comma 16 7 7 2" xfId="55530"/>
    <cellStyle name="Comma 16 7 8" xfId="55531"/>
    <cellStyle name="Comma 16 7 9" xfId="55532"/>
    <cellStyle name="Comma 16 8" xfId="55533"/>
    <cellStyle name="Comma 16 8 2" xfId="55534"/>
    <cellStyle name="Comma 16 8 2 2" xfId="55535"/>
    <cellStyle name="Comma 16 8 2 3" xfId="55536"/>
    <cellStyle name="Comma 16 8 3" xfId="55537"/>
    <cellStyle name="Comma 16 8 3 2" xfId="55538"/>
    <cellStyle name="Comma 16 8 3 3" xfId="55539"/>
    <cellStyle name="Comma 16 8 4" xfId="55540"/>
    <cellStyle name="Comma 16 8 4 2" xfId="55541"/>
    <cellStyle name="Comma 16 8 5" xfId="55542"/>
    <cellStyle name="Comma 16 8 6" xfId="55543"/>
    <cellStyle name="Comma 16 9" xfId="55544"/>
    <cellStyle name="Comma 16 9 2" xfId="55545"/>
    <cellStyle name="Comma 16 9 2 2" xfId="55546"/>
    <cellStyle name="Comma 16 9 2 3" xfId="55547"/>
    <cellStyle name="Comma 16 9 3" xfId="55548"/>
    <cellStyle name="Comma 16 9 3 2" xfId="55549"/>
    <cellStyle name="Comma 16 9 3 3" xfId="55550"/>
    <cellStyle name="Comma 16 9 4" xfId="55551"/>
    <cellStyle name="Comma 16 9 4 2" xfId="55552"/>
    <cellStyle name="Comma 16 9 5" xfId="55553"/>
    <cellStyle name="Comma 16 9 6" xfId="55554"/>
    <cellStyle name="Comma 16_SCH J-3" xfId="6863"/>
    <cellStyle name="Comma 17" xfId="6864"/>
    <cellStyle name="Comma 17 10" xfId="55555"/>
    <cellStyle name="Comma 17 10 2" xfId="55556"/>
    <cellStyle name="Comma 17 10 2 2" xfId="55557"/>
    <cellStyle name="Comma 17 10 2 3" xfId="55558"/>
    <cellStyle name="Comma 17 10 3" xfId="55559"/>
    <cellStyle name="Comma 17 10 3 2" xfId="55560"/>
    <cellStyle name="Comma 17 10 4" xfId="55561"/>
    <cellStyle name="Comma 17 10 5" xfId="55562"/>
    <cellStyle name="Comma 17 11" xfId="55563"/>
    <cellStyle name="Comma 17 11 2" xfId="55564"/>
    <cellStyle name="Comma 17 11 3" xfId="55565"/>
    <cellStyle name="Comma 17 12" xfId="55566"/>
    <cellStyle name="Comma 17 12 2" xfId="55567"/>
    <cellStyle name="Comma 17 12 3" xfId="55568"/>
    <cellStyle name="Comma 17 13" xfId="55569"/>
    <cellStyle name="Comma 17 13 2" xfId="55570"/>
    <cellStyle name="Comma 17 14" xfId="55571"/>
    <cellStyle name="Comma 17 15" xfId="55572"/>
    <cellStyle name="Comma 17 16" xfId="55573"/>
    <cellStyle name="Comma 17 2" xfId="6865"/>
    <cellStyle name="Comma 17 2 10" xfId="55574"/>
    <cellStyle name="Comma 17 2 10 2" xfId="55575"/>
    <cellStyle name="Comma 17 2 10 3" xfId="55576"/>
    <cellStyle name="Comma 17 2 11" xfId="55577"/>
    <cellStyle name="Comma 17 2 11 2" xfId="55578"/>
    <cellStyle name="Comma 17 2 11 3" xfId="55579"/>
    <cellStyle name="Comma 17 2 12" xfId="55580"/>
    <cellStyle name="Comma 17 2 12 2" xfId="55581"/>
    <cellStyle name="Comma 17 2 13" xfId="55582"/>
    <cellStyle name="Comma 17 2 14" xfId="55583"/>
    <cellStyle name="Comma 17 2 2" xfId="6866"/>
    <cellStyle name="Comma 17 2 2 10" xfId="55584"/>
    <cellStyle name="Comma 17 2 2 10 2" xfId="55585"/>
    <cellStyle name="Comma 17 2 2 10 3" xfId="55586"/>
    <cellStyle name="Comma 17 2 2 11" xfId="55587"/>
    <cellStyle name="Comma 17 2 2 11 2" xfId="55588"/>
    <cellStyle name="Comma 17 2 2 12" xfId="55589"/>
    <cellStyle name="Comma 17 2 2 13" xfId="55590"/>
    <cellStyle name="Comma 17 2 2 2" xfId="6867"/>
    <cellStyle name="Comma 17 2 2 2 10" xfId="55591"/>
    <cellStyle name="Comma 17 2 2 2 10 2" xfId="55592"/>
    <cellStyle name="Comma 17 2 2 2 11" xfId="55593"/>
    <cellStyle name="Comma 17 2 2 2 12" xfId="55594"/>
    <cellStyle name="Comma 17 2 2 2 2" xfId="6868"/>
    <cellStyle name="Comma 17 2 2 2 2 10" xfId="55595"/>
    <cellStyle name="Comma 17 2 2 2 2 2" xfId="6869"/>
    <cellStyle name="Comma 17 2 2 2 2 2 2" xfId="6870"/>
    <cellStyle name="Comma 17 2 2 2 2 2 2 2" xfId="55596"/>
    <cellStyle name="Comma 17 2 2 2 2 2 2 2 2" xfId="55597"/>
    <cellStyle name="Comma 17 2 2 2 2 2 2 2 3" xfId="55598"/>
    <cellStyle name="Comma 17 2 2 2 2 2 2 3" xfId="55599"/>
    <cellStyle name="Comma 17 2 2 2 2 2 2 3 2" xfId="55600"/>
    <cellStyle name="Comma 17 2 2 2 2 2 2 3 3" xfId="55601"/>
    <cellStyle name="Comma 17 2 2 2 2 2 2 4" xfId="55602"/>
    <cellStyle name="Comma 17 2 2 2 2 2 2 4 2" xfId="55603"/>
    <cellStyle name="Comma 17 2 2 2 2 2 2 5" xfId="55604"/>
    <cellStyle name="Comma 17 2 2 2 2 2 2 6" xfId="55605"/>
    <cellStyle name="Comma 17 2 2 2 2 2 3" xfId="55606"/>
    <cellStyle name="Comma 17 2 2 2 2 2 3 2" xfId="55607"/>
    <cellStyle name="Comma 17 2 2 2 2 2 3 2 2" xfId="55608"/>
    <cellStyle name="Comma 17 2 2 2 2 2 3 2 3" xfId="55609"/>
    <cellStyle name="Comma 17 2 2 2 2 2 3 3" xfId="55610"/>
    <cellStyle name="Comma 17 2 2 2 2 2 3 3 2" xfId="55611"/>
    <cellStyle name="Comma 17 2 2 2 2 2 3 3 3" xfId="55612"/>
    <cellStyle name="Comma 17 2 2 2 2 2 3 4" xfId="55613"/>
    <cellStyle name="Comma 17 2 2 2 2 2 3 4 2" xfId="55614"/>
    <cellStyle name="Comma 17 2 2 2 2 2 3 5" xfId="55615"/>
    <cellStyle name="Comma 17 2 2 2 2 2 3 6" xfId="55616"/>
    <cellStyle name="Comma 17 2 2 2 2 2 4" xfId="55617"/>
    <cellStyle name="Comma 17 2 2 2 2 2 4 2" xfId="55618"/>
    <cellStyle name="Comma 17 2 2 2 2 2 4 2 2" xfId="55619"/>
    <cellStyle name="Comma 17 2 2 2 2 2 4 2 3" xfId="55620"/>
    <cellStyle name="Comma 17 2 2 2 2 2 4 3" xfId="55621"/>
    <cellStyle name="Comma 17 2 2 2 2 2 4 3 2" xfId="55622"/>
    <cellStyle name="Comma 17 2 2 2 2 2 4 4" xfId="55623"/>
    <cellStyle name="Comma 17 2 2 2 2 2 4 5" xfId="55624"/>
    <cellStyle name="Comma 17 2 2 2 2 2 5" xfId="55625"/>
    <cellStyle name="Comma 17 2 2 2 2 2 5 2" xfId="55626"/>
    <cellStyle name="Comma 17 2 2 2 2 2 5 3" xfId="55627"/>
    <cellStyle name="Comma 17 2 2 2 2 2 6" xfId="55628"/>
    <cellStyle name="Comma 17 2 2 2 2 2 6 2" xfId="55629"/>
    <cellStyle name="Comma 17 2 2 2 2 2 6 3" xfId="55630"/>
    <cellStyle name="Comma 17 2 2 2 2 2 7" xfId="55631"/>
    <cellStyle name="Comma 17 2 2 2 2 2 7 2" xfId="55632"/>
    <cellStyle name="Comma 17 2 2 2 2 2 8" xfId="55633"/>
    <cellStyle name="Comma 17 2 2 2 2 2 9" xfId="55634"/>
    <cellStyle name="Comma 17 2 2 2 2 3" xfId="6871"/>
    <cellStyle name="Comma 17 2 2 2 2 3 2" xfId="55635"/>
    <cellStyle name="Comma 17 2 2 2 2 3 2 2" xfId="55636"/>
    <cellStyle name="Comma 17 2 2 2 2 3 2 3" xfId="55637"/>
    <cellStyle name="Comma 17 2 2 2 2 3 3" xfId="55638"/>
    <cellStyle name="Comma 17 2 2 2 2 3 3 2" xfId="55639"/>
    <cellStyle name="Comma 17 2 2 2 2 3 3 3" xfId="55640"/>
    <cellStyle name="Comma 17 2 2 2 2 3 4" xfId="55641"/>
    <cellStyle name="Comma 17 2 2 2 2 3 4 2" xfId="55642"/>
    <cellStyle name="Comma 17 2 2 2 2 3 5" xfId="55643"/>
    <cellStyle name="Comma 17 2 2 2 2 3 6" xfId="55644"/>
    <cellStyle name="Comma 17 2 2 2 2 4" xfId="55645"/>
    <cellStyle name="Comma 17 2 2 2 2 4 2" xfId="55646"/>
    <cellStyle name="Comma 17 2 2 2 2 4 2 2" xfId="55647"/>
    <cellStyle name="Comma 17 2 2 2 2 4 2 3" xfId="55648"/>
    <cellStyle name="Comma 17 2 2 2 2 4 3" xfId="55649"/>
    <cellStyle name="Comma 17 2 2 2 2 4 3 2" xfId="55650"/>
    <cellStyle name="Comma 17 2 2 2 2 4 3 3" xfId="55651"/>
    <cellStyle name="Comma 17 2 2 2 2 4 4" xfId="55652"/>
    <cellStyle name="Comma 17 2 2 2 2 4 4 2" xfId="55653"/>
    <cellStyle name="Comma 17 2 2 2 2 4 5" xfId="55654"/>
    <cellStyle name="Comma 17 2 2 2 2 4 6" xfId="55655"/>
    <cellStyle name="Comma 17 2 2 2 2 5" xfId="55656"/>
    <cellStyle name="Comma 17 2 2 2 2 5 2" xfId="55657"/>
    <cellStyle name="Comma 17 2 2 2 2 5 2 2" xfId="55658"/>
    <cellStyle name="Comma 17 2 2 2 2 5 2 3" xfId="55659"/>
    <cellStyle name="Comma 17 2 2 2 2 5 3" xfId="55660"/>
    <cellStyle name="Comma 17 2 2 2 2 5 3 2" xfId="55661"/>
    <cellStyle name="Comma 17 2 2 2 2 5 4" xfId="55662"/>
    <cellStyle name="Comma 17 2 2 2 2 5 5" xfId="55663"/>
    <cellStyle name="Comma 17 2 2 2 2 6" xfId="55664"/>
    <cellStyle name="Comma 17 2 2 2 2 6 2" xfId="55665"/>
    <cellStyle name="Comma 17 2 2 2 2 6 3" xfId="55666"/>
    <cellStyle name="Comma 17 2 2 2 2 7" xfId="55667"/>
    <cellStyle name="Comma 17 2 2 2 2 7 2" xfId="55668"/>
    <cellStyle name="Comma 17 2 2 2 2 7 3" xfId="55669"/>
    <cellStyle name="Comma 17 2 2 2 2 8" xfId="55670"/>
    <cellStyle name="Comma 17 2 2 2 2 8 2" xfId="55671"/>
    <cellStyle name="Comma 17 2 2 2 2 9" xfId="55672"/>
    <cellStyle name="Comma 17 2 2 2 3" xfId="6872"/>
    <cellStyle name="Comma 17 2 2 2 3 2" xfId="6873"/>
    <cellStyle name="Comma 17 2 2 2 3 2 2" xfId="55673"/>
    <cellStyle name="Comma 17 2 2 2 3 2 2 2" xfId="55674"/>
    <cellStyle name="Comma 17 2 2 2 3 2 2 3" xfId="55675"/>
    <cellStyle name="Comma 17 2 2 2 3 2 3" xfId="55676"/>
    <cellStyle name="Comma 17 2 2 2 3 2 3 2" xfId="55677"/>
    <cellStyle name="Comma 17 2 2 2 3 2 3 3" xfId="55678"/>
    <cellStyle name="Comma 17 2 2 2 3 2 4" xfId="55679"/>
    <cellStyle name="Comma 17 2 2 2 3 2 4 2" xfId="55680"/>
    <cellStyle name="Comma 17 2 2 2 3 2 5" xfId="55681"/>
    <cellStyle name="Comma 17 2 2 2 3 2 6" xfId="55682"/>
    <cellStyle name="Comma 17 2 2 2 3 3" xfId="55683"/>
    <cellStyle name="Comma 17 2 2 2 3 3 2" xfId="55684"/>
    <cellStyle name="Comma 17 2 2 2 3 3 2 2" xfId="55685"/>
    <cellStyle name="Comma 17 2 2 2 3 3 2 3" xfId="55686"/>
    <cellStyle name="Comma 17 2 2 2 3 3 3" xfId="55687"/>
    <cellStyle name="Comma 17 2 2 2 3 3 3 2" xfId="55688"/>
    <cellStyle name="Comma 17 2 2 2 3 3 3 3" xfId="55689"/>
    <cellStyle name="Comma 17 2 2 2 3 3 4" xfId="55690"/>
    <cellStyle name="Comma 17 2 2 2 3 3 4 2" xfId="55691"/>
    <cellStyle name="Comma 17 2 2 2 3 3 5" xfId="55692"/>
    <cellStyle name="Comma 17 2 2 2 3 3 6" xfId="55693"/>
    <cellStyle name="Comma 17 2 2 2 3 4" xfId="55694"/>
    <cellStyle name="Comma 17 2 2 2 3 4 2" xfId="55695"/>
    <cellStyle name="Comma 17 2 2 2 3 4 2 2" xfId="55696"/>
    <cellStyle name="Comma 17 2 2 2 3 4 2 3" xfId="55697"/>
    <cellStyle name="Comma 17 2 2 2 3 4 3" xfId="55698"/>
    <cellStyle name="Comma 17 2 2 2 3 4 3 2" xfId="55699"/>
    <cellStyle name="Comma 17 2 2 2 3 4 4" xfId="55700"/>
    <cellStyle name="Comma 17 2 2 2 3 4 5" xfId="55701"/>
    <cellStyle name="Comma 17 2 2 2 3 5" xfId="55702"/>
    <cellStyle name="Comma 17 2 2 2 3 5 2" xfId="55703"/>
    <cellStyle name="Comma 17 2 2 2 3 5 3" xfId="55704"/>
    <cellStyle name="Comma 17 2 2 2 3 6" xfId="55705"/>
    <cellStyle name="Comma 17 2 2 2 3 6 2" xfId="55706"/>
    <cellStyle name="Comma 17 2 2 2 3 6 3" xfId="55707"/>
    <cellStyle name="Comma 17 2 2 2 3 7" xfId="55708"/>
    <cellStyle name="Comma 17 2 2 2 3 7 2" xfId="55709"/>
    <cellStyle name="Comma 17 2 2 2 3 8" xfId="55710"/>
    <cellStyle name="Comma 17 2 2 2 3 9" xfId="55711"/>
    <cellStyle name="Comma 17 2 2 2 4" xfId="6874"/>
    <cellStyle name="Comma 17 2 2 2 4 2" xfId="55712"/>
    <cellStyle name="Comma 17 2 2 2 4 2 2" xfId="55713"/>
    <cellStyle name="Comma 17 2 2 2 4 2 2 2" xfId="55714"/>
    <cellStyle name="Comma 17 2 2 2 4 2 2 3" xfId="55715"/>
    <cellStyle name="Comma 17 2 2 2 4 2 3" xfId="55716"/>
    <cellStyle name="Comma 17 2 2 2 4 2 3 2" xfId="55717"/>
    <cellStyle name="Comma 17 2 2 2 4 2 3 3" xfId="55718"/>
    <cellStyle name="Comma 17 2 2 2 4 2 4" xfId="55719"/>
    <cellStyle name="Comma 17 2 2 2 4 2 4 2" xfId="55720"/>
    <cellStyle name="Comma 17 2 2 2 4 2 5" xfId="55721"/>
    <cellStyle name="Comma 17 2 2 2 4 2 6" xfId="55722"/>
    <cellStyle name="Comma 17 2 2 2 4 3" xfId="55723"/>
    <cellStyle name="Comma 17 2 2 2 4 3 2" xfId="55724"/>
    <cellStyle name="Comma 17 2 2 2 4 3 2 2" xfId="55725"/>
    <cellStyle name="Comma 17 2 2 2 4 3 2 3" xfId="55726"/>
    <cellStyle name="Comma 17 2 2 2 4 3 3" xfId="55727"/>
    <cellStyle name="Comma 17 2 2 2 4 3 3 2" xfId="55728"/>
    <cellStyle name="Comma 17 2 2 2 4 3 3 3" xfId="55729"/>
    <cellStyle name="Comma 17 2 2 2 4 3 4" xfId="55730"/>
    <cellStyle name="Comma 17 2 2 2 4 3 4 2" xfId="55731"/>
    <cellStyle name="Comma 17 2 2 2 4 3 5" xfId="55732"/>
    <cellStyle name="Comma 17 2 2 2 4 3 6" xfId="55733"/>
    <cellStyle name="Comma 17 2 2 2 4 4" xfId="55734"/>
    <cellStyle name="Comma 17 2 2 2 4 4 2" xfId="55735"/>
    <cellStyle name="Comma 17 2 2 2 4 4 2 2" xfId="55736"/>
    <cellStyle name="Comma 17 2 2 2 4 4 2 3" xfId="55737"/>
    <cellStyle name="Comma 17 2 2 2 4 4 3" xfId="55738"/>
    <cellStyle name="Comma 17 2 2 2 4 4 3 2" xfId="55739"/>
    <cellStyle name="Comma 17 2 2 2 4 4 4" xfId="55740"/>
    <cellStyle name="Comma 17 2 2 2 4 4 5" xfId="55741"/>
    <cellStyle name="Comma 17 2 2 2 4 5" xfId="55742"/>
    <cellStyle name="Comma 17 2 2 2 4 5 2" xfId="55743"/>
    <cellStyle name="Comma 17 2 2 2 4 5 3" xfId="55744"/>
    <cellStyle name="Comma 17 2 2 2 4 6" xfId="55745"/>
    <cellStyle name="Comma 17 2 2 2 4 6 2" xfId="55746"/>
    <cellStyle name="Comma 17 2 2 2 4 6 3" xfId="55747"/>
    <cellStyle name="Comma 17 2 2 2 4 7" xfId="55748"/>
    <cellStyle name="Comma 17 2 2 2 4 7 2" xfId="55749"/>
    <cellStyle name="Comma 17 2 2 2 4 8" xfId="55750"/>
    <cellStyle name="Comma 17 2 2 2 4 9" xfId="55751"/>
    <cellStyle name="Comma 17 2 2 2 5" xfId="55752"/>
    <cellStyle name="Comma 17 2 2 2 5 2" xfId="55753"/>
    <cellStyle name="Comma 17 2 2 2 5 2 2" xfId="55754"/>
    <cellStyle name="Comma 17 2 2 2 5 2 3" xfId="55755"/>
    <cellStyle name="Comma 17 2 2 2 5 3" xfId="55756"/>
    <cellStyle name="Comma 17 2 2 2 5 3 2" xfId="55757"/>
    <cellStyle name="Comma 17 2 2 2 5 3 3" xfId="55758"/>
    <cellStyle name="Comma 17 2 2 2 5 4" xfId="55759"/>
    <cellStyle name="Comma 17 2 2 2 5 4 2" xfId="55760"/>
    <cellStyle name="Comma 17 2 2 2 5 5" xfId="55761"/>
    <cellStyle name="Comma 17 2 2 2 5 6" xfId="55762"/>
    <cellStyle name="Comma 17 2 2 2 6" xfId="55763"/>
    <cellStyle name="Comma 17 2 2 2 6 2" xfId="55764"/>
    <cellStyle name="Comma 17 2 2 2 6 2 2" xfId="55765"/>
    <cellStyle name="Comma 17 2 2 2 6 2 3" xfId="55766"/>
    <cellStyle name="Comma 17 2 2 2 6 3" xfId="55767"/>
    <cellStyle name="Comma 17 2 2 2 6 3 2" xfId="55768"/>
    <cellStyle name="Comma 17 2 2 2 6 3 3" xfId="55769"/>
    <cellStyle name="Comma 17 2 2 2 6 4" xfId="55770"/>
    <cellStyle name="Comma 17 2 2 2 6 4 2" xfId="55771"/>
    <cellStyle name="Comma 17 2 2 2 6 5" xfId="55772"/>
    <cellStyle name="Comma 17 2 2 2 6 6" xfId="55773"/>
    <cellStyle name="Comma 17 2 2 2 7" xfId="55774"/>
    <cellStyle name="Comma 17 2 2 2 7 2" xfId="55775"/>
    <cellStyle name="Comma 17 2 2 2 7 2 2" xfId="55776"/>
    <cellStyle name="Comma 17 2 2 2 7 2 3" xfId="55777"/>
    <cellStyle name="Comma 17 2 2 2 7 3" xfId="55778"/>
    <cellStyle name="Comma 17 2 2 2 7 3 2" xfId="55779"/>
    <cellStyle name="Comma 17 2 2 2 7 4" xfId="55780"/>
    <cellStyle name="Comma 17 2 2 2 7 5" xfId="55781"/>
    <cellStyle name="Comma 17 2 2 2 8" xfId="55782"/>
    <cellStyle name="Comma 17 2 2 2 8 2" xfId="55783"/>
    <cellStyle name="Comma 17 2 2 2 8 3" xfId="55784"/>
    <cellStyle name="Comma 17 2 2 2 9" xfId="55785"/>
    <cellStyle name="Comma 17 2 2 2 9 2" xfId="55786"/>
    <cellStyle name="Comma 17 2 2 2 9 3" xfId="55787"/>
    <cellStyle name="Comma 17 2 2 3" xfId="6875"/>
    <cellStyle name="Comma 17 2 2 3 10" xfId="55788"/>
    <cellStyle name="Comma 17 2 2 3 2" xfId="6876"/>
    <cellStyle name="Comma 17 2 2 3 2 2" xfId="6877"/>
    <cellStyle name="Comma 17 2 2 3 2 2 2" xfId="55789"/>
    <cellStyle name="Comma 17 2 2 3 2 2 2 2" xfId="55790"/>
    <cellStyle name="Comma 17 2 2 3 2 2 2 3" xfId="55791"/>
    <cellStyle name="Comma 17 2 2 3 2 2 3" xfId="55792"/>
    <cellStyle name="Comma 17 2 2 3 2 2 3 2" xfId="55793"/>
    <cellStyle name="Comma 17 2 2 3 2 2 3 3" xfId="55794"/>
    <cellStyle name="Comma 17 2 2 3 2 2 4" xfId="55795"/>
    <cellStyle name="Comma 17 2 2 3 2 2 4 2" xfId="55796"/>
    <cellStyle name="Comma 17 2 2 3 2 2 5" xfId="55797"/>
    <cellStyle name="Comma 17 2 2 3 2 2 6" xfId="55798"/>
    <cellStyle name="Comma 17 2 2 3 2 3" xfId="55799"/>
    <cellStyle name="Comma 17 2 2 3 2 3 2" xfId="55800"/>
    <cellStyle name="Comma 17 2 2 3 2 3 2 2" xfId="55801"/>
    <cellStyle name="Comma 17 2 2 3 2 3 2 3" xfId="55802"/>
    <cellStyle name="Comma 17 2 2 3 2 3 3" xfId="55803"/>
    <cellStyle name="Comma 17 2 2 3 2 3 3 2" xfId="55804"/>
    <cellStyle name="Comma 17 2 2 3 2 3 3 3" xfId="55805"/>
    <cellStyle name="Comma 17 2 2 3 2 3 4" xfId="55806"/>
    <cellStyle name="Comma 17 2 2 3 2 3 4 2" xfId="55807"/>
    <cellStyle name="Comma 17 2 2 3 2 3 5" xfId="55808"/>
    <cellStyle name="Comma 17 2 2 3 2 3 6" xfId="55809"/>
    <cellStyle name="Comma 17 2 2 3 2 4" xfId="55810"/>
    <cellStyle name="Comma 17 2 2 3 2 4 2" xfId="55811"/>
    <cellStyle name="Comma 17 2 2 3 2 4 2 2" xfId="55812"/>
    <cellStyle name="Comma 17 2 2 3 2 4 2 3" xfId="55813"/>
    <cellStyle name="Comma 17 2 2 3 2 4 3" xfId="55814"/>
    <cellStyle name="Comma 17 2 2 3 2 4 3 2" xfId="55815"/>
    <cellStyle name="Comma 17 2 2 3 2 4 4" xfId="55816"/>
    <cellStyle name="Comma 17 2 2 3 2 4 5" xfId="55817"/>
    <cellStyle name="Comma 17 2 2 3 2 5" xfId="55818"/>
    <cellStyle name="Comma 17 2 2 3 2 5 2" xfId="55819"/>
    <cellStyle name="Comma 17 2 2 3 2 5 3" xfId="55820"/>
    <cellStyle name="Comma 17 2 2 3 2 6" xfId="55821"/>
    <cellStyle name="Comma 17 2 2 3 2 6 2" xfId="55822"/>
    <cellStyle name="Comma 17 2 2 3 2 6 3" xfId="55823"/>
    <cellStyle name="Comma 17 2 2 3 2 7" xfId="55824"/>
    <cellStyle name="Comma 17 2 2 3 2 7 2" xfId="55825"/>
    <cellStyle name="Comma 17 2 2 3 2 8" xfId="55826"/>
    <cellStyle name="Comma 17 2 2 3 2 9" xfId="55827"/>
    <cellStyle name="Comma 17 2 2 3 3" xfId="6878"/>
    <cellStyle name="Comma 17 2 2 3 3 2" xfId="55828"/>
    <cellStyle name="Comma 17 2 2 3 3 2 2" xfId="55829"/>
    <cellStyle name="Comma 17 2 2 3 3 2 3" xfId="55830"/>
    <cellStyle name="Comma 17 2 2 3 3 3" xfId="55831"/>
    <cellStyle name="Comma 17 2 2 3 3 3 2" xfId="55832"/>
    <cellStyle name="Comma 17 2 2 3 3 3 3" xfId="55833"/>
    <cellStyle name="Comma 17 2 2 3 3 4" xfId="55834"/>
    <cellStyle name="Comma 17 2 2 3 3 4 2" xfId="55835"/>
    <cellStyle name="Comma 17 2 2 3 3 5" xfId="55836"/>
    <cellStyle name="Comma 17 2 2 3 3 6" xfId="55837"/>
    <cellStyle name="Comma 17 2 2 3 4" xfId="55838"/>
    <cellStyle name="Comma 17 2 2 3 4 2" xfId="55839"/>
    <cellStyle name="Comma 17 2 2 3 4 2 2" xfId="55840"/>
    <cellStyle name="Comma 17 2 2 3 4 2 3" xfId="55841"/>
    <cellStyle name="Comma 17 2 2 3 4 3" xfId="55842"/>
    <cellStyle name="Comma 17 2 2 3 4 3 2" xfId="55843"/>
    <cellStyle name="Comma 17 2 2 3 4 3 3" xfId="55844"/>
    <cellStyle name="Comma 17 2 2 3 4 4" xfId="55845"/>
    <cellStyle name="Comma 17 2 2 3 4 4 2" xfId="55846"/>
    <cellStyle name="Comma 17 2 2 3 4 5" xfId="55847"/>
    <cellStyle name="Comma 17 2 2 3 4 6" xfId="55848"/>
    <cellStyle name="Comma 17 2 2 3 5" xfId="55849"/>
    <cellStyle name="Comma 17 2 2 3 5 2" xfId="55850"/>
    <cellStyle name="Comma 17 2 2 3 5 2 2" xfId="55851"/>
    <cellStyle name="Comma 17 2 2 3 5 2 3" xfId="55852"/>
    <cellStyle name="Comma 17 2 2 3 5 3" xfId="55853"/>
    <cellStyle name="Comma 17 2 2 3 5 3 2" xfId="55854"/>
    <cellStyle name="Comma 17 2 2 3 5 4" xfId="55855"/>
    <cellStyle name="Comma 17 2 2 3 5 5" xfId="55856"/>
    <cellStyle name="Comma 17 2 2 3 6" xfId="55857"/>
    <cellStyle name="Comma 17 2 2 3 6 2" xfId="55858"/>
    <cellStyle name="Comma 17 2 2 3 6 3" xfId="55859"/>
    <cellStyle name="Comma 17 2 2 3 7" xfId="55860"/>
    <cellStyle name="Comma 17 2 2 3 7 2" xfId="55861"/>
    <cellStyle name="Comma 17 2 2 3 7 3" xfId="55862"/>
    <cellStyle name="Comma 17 2 2 3 8" xfId="55863"/>
    <cellStyle name="Comma 17 2 2 3 8 2" xfId="55864"/>
    <cellStyle name="Comma 17 2 2 3 9" xfId="55865"/>
    <cellStyle name="Comma 17 2 2 4" xfId="6879"/>
    <cellStyle name="Comma 17 2 2 4 2" xfId="6880"/>
    <cellStyle name="Comma 17 2 2 4 2 2" xfId="55866"/>
    <cellStyle name="Comma 17 2 2 4 2 2 2" xfId="55867"/>
    <cellStyle name="Comma 17 2 2 4 2 2 3" xfId="55868"/>
    <cellStyle name="Comma 17 2 2 4 2 3" xfId="55869"/>
    <cellStyle name="Comma 17 2 2 4 2 3 2" xfId="55870"/>
    <cellStyle name="Comma 17 2 2 4 2 3 3" xfId="55871"/>
    <cellStyle name="Comma 17 2 2 4 2 4" xfId="55872"/>
    <cellStyle name="Comma 17 2 2 4 2 4 2" xfId="55873"/>
    <cellStyle name="Comma 17 2 2 4 2 5" xfId="55874"/>
    <cellStyle name="Comma 17 2 2 4 2 6" xfId="55875"/>
    <cellStyle name="Comma 17 2 2 4 3" xfId="55876"/>
    <cellStyle name="Comma 17 2 2 4 3 2" xfId="55877"/>
    <cellStyle name="Comma 17 2 2 4 3 2 2" xfId="55878"/>
    <cellStyle name="Comma 17 2 2 4 3 2 3" xfId="55879"/>
    <cellStyle name="Comma 17 2 2 4 3 3" xfId="55880"/>
    <cellStyle name="Comma 17 2 2 4 3 3 2" xfId="55881"/>
    <cellStyle name="Comma 17 2 2 4 3 3 3" xfId="55882"/>
    <cellStyle name="Comma 17 2 2 4 3 4" xfId="55883"/>
    <cellStyle name="Comma 17 2 2 4 3 4 2" xfId="55884"/>
    <cellStyle name="Comma 17 2 2 4 3 5" xfId="55885"/>
    <cellStyle name="Comma 17 2 2 4 3 6" xfId="55886"/>
    <cellStyle name="Comma 17 2 2 4 4" xfId="55887"/>
    <cellStyle name="Comma 17 2 2 4 4 2" xfId="55888"/>
    <cellStyle name="Comma 17 2 2 4 4 2 2" xfId="55889"/>
    <cellStyle name="Comma 17 2 2 4 4 2 3" xfId="55890"/>
    <cellStyle name="Comma 17 2 2 4 4 3" xfId="55891"/>
    <cellStyle name="Comma 17 2 2 4 4 3 2" xfId="55892"/>
    <cellStyle name="Comma 17 2 2 4 4 4" xfId="55893"/>
    <cellStyle name="Comma 17 2 2 4 4 5" xfId="55894"/>
    <cellStyle name="Comma 17 2 2 4 5" xfId="55895"/>
    <cellStyle name="Comma 17 2 2 4 5 2" xfId="55896"/>
    <cellStyle name="Comma 17 2 2 4 5 3" xfId="55897"/>
    <cellStyle name="Comma 17 2 2 4 6" xfId="55898"/>
    <cellStyle name="Comma 17 2 2 4 6 2" xfId="55899"/>
    <cellStyle name="Comma 17 2 2 4 6 3" xfId="55900"/>
    <cellStyle name="Comma 17 2 2 4 7" xfId="55901"/>
    <cellStyle name="Comma 17 2 2 4 7 2" xfId="55902"/>
    <cellStyle name="Comma 17 2 2 4 8" xfId="55903"/>
    <cellStyle name="Comma 17 2 2 4 9" xfId="55904"/>
    <cellStyle name="Comma 17 2 2 5" xfId="6881"/>
    <cellStyle name="Comma 17 2 2 5 2" xfId="55905"/>
    <cellStyle name="Comma 17 2 2 5 2 2" xfId="55906"/>
    <cellStyle name="Comma 17 2 2 5 2 2 2" xfId="55907"/>
    <cellStyle name="Comma 17 2 2 5 2 2 3" xfId="55908"/>
    <cellStyle name="Comma 17 2 2 5 2 3" xfId="55909"/>
    <cellStyle name="Comma 17 2 2 5 2 3 2" xfId="55910"/>
    <cellStyle name="Comma 17 2 2 5 2 3 3" xfId="55911"/>
    <cellStyle name="Comma 17 2 2 5 2 4" xfId="55912"/>
    <cellStyle name="Comma 17 2 2 5 2 4 2" xfId="55913"/>
    <cellStyle name="Comma 17 2 2 5 2 5" xfId="55914"/>
    <cellStyle name="Comma 17 2 2 5 2 6" xfId="55915"/>
    <cellStyle name="Comma 17 2 2 5 3" xfId="55916"/>
    <cellStyle name="Comma 17 2 2 5 3 2" xfId="55917"/>
    <cellStyle name="Comma 17 2 2 5 3 2 2" xfId="55918"/>
    <cellStyle name="Comma 17 2 2 5 3 2 3" xfId="55919"/>
    <cellStyle name="Comma 17 2 2 5 3 3" xfId="55920"/>
    <cellStyle name="Comma 17 2 2 5 3 3 2" xfId="55921"/>
    <cellStyle name="Comma 17 2 2 5 3 3 3" xfId="55922"/>
    <cellStyle name="Comma 17 2 2 5 3 4" xfId="55923"/>
    <cellStyle name="Comma 17 2 2 5 3 4 2" xfId="55924"/>
    <cellStyle name="Comma 17 2 2 5 3 5" xfId="55925"/>
    <cellStyle name="Comma 17 2 2 5 3 6" xfId="55926"/>
    <cellStyle name="Comma 17 2 2 5 4" xfId="55927"/>
    <cellStyle name="Comma 17 2 2 5 4 2" xfId="55928"/>
    <cellStyle name="Comma 17 2 2 5 4 2 2" xfId="55929"/>
    <cellStyle name="Comma 17 2 2 5 4 2 3" xfId="55930"/>
    <cellStyle name="Comma 17 2 2 5 4 3" xfId="55931"/>
    <cellStyle name="Comma 17 2 2 5 4 3 2" xfId="55932"/>
    <cellStyle name="Comma 17 2 2 5 4 4" xfId="55933"/>
    <cellStyle name="Comma 17 2 2 5 4 5" xfId="55934"/>
    <cellStyle name="Comma 17 2 2 5 5" xfId="55935"/>
    <cellStyle name="Comma 17 2 2 5 5 2" xfId="55936"/>
    <cellStyle name="Comma 17 2 2 5 5 3" xfId="55937"/>
    <cellStyle name="Comma 17 2 2 5 6" xfId="55938"/>
    <cellStyle name="Comma 17 2 2 5 6 2" xfId="55939"/>
    <cellStyle name="Comma 17 2 2 5 6 3" xfId="55940"/>
    <cellStyle name="Comma 17 2 2 5 7" xfId="55941"/>
    <cellStyle name="Comma 17 2 2 5 7 2" xfId="55942"/>
    <cellStyle name="Comma 17 2 2 5 8" xfId="55943"/>
    <cellStyle name="Comma 17 2 2 5 9" xfId="55944"/>
    <cellStyle name="Comma 17 2 2 6" xfId="55945"/>
    <cellStyle name="Comma 17 2 2 6 2" xfId="55946"/>
    <cellStyle name="Comma 17 2 2 6 2 2" xfId="55947"/>
    <cellStyle name="Comma 17 2 2 6 2 3" xfId="55948"/>
    <cellStyle name="Comma 17 2 2 6 3" xfId="55949"/>
    <cellStyle name="Comma 17 2 2 6 3 2" xfId="55950"/>
    <cellStyle name="Comma 17 2 2 6 3 3" xfId="55951"/>
    <cellStyle name="Comma 17 2 2 6 4" xfId="55952"/>
    <cellStyle name="Comma 17 2 2 6 4 2" xfId="55953"/>
    <cellStyle name="Comma 17 2 2 6 5" xfId="55954"/>
    <cellStyle name="Comma 17 2 2 6 6" xfId="55955"/>
    <cellStyle name="Comma 17 2 2 7" xfId="55956"/>
    <cellStyle name="Comma 17 2 2 7 2" xfId="55957"/>
    <cellStyle name="Comma 17 2 2 7 2 2" xfId="55958"/>
    <cellStyle name="Comma 17 2 2 7 2 3" xfId="55959"/>
    <cellStyle name="Comma 17 2 2 7 3" xfId="55960"/>
    <cellStyle name="Comma 17 2 2 7 3 2" xfId="55961"/>
    <cellStyle name="Comma 17 2 2 7 3 3" xfId="55962"/>
    <cellStyle name="Comma 17 2 2 7 4" xfId="55963"/>
    <cellStyle name="Comma 17 2 2 7 4 2" xfId="55964"/>
    <cellStyle name="Comma 17 2 2 7 5" xfId="55965"/>
    <cellStyle name="Comma 17 2 2 7 6" xfId="55966"/>
    <cellStyle name="Comma 17 2 2 8" xfId="55967"/>
    <cellStyle name="Comma 17 2 2 8 2" xfId="55968"/>
    <cellStyle name="Comma 17 2 2 8 2 2" xfId="55969"/>
    <cellStyle name="Comma 17 2 2 8 2 3" xfId="55970"/>
    <cellStyle name="Comma 17 2 2 8 3" xfId="55971"/>
    <cellStyle name="Comma 17 2 2 8 3 2" xfId="55972"/>
    <cellStyle name="Comma 17 2 2 8 4" xfId="55973"/>
    <cellStyle name="Comma 17 2 2 8 5" xfId="55974"/>
    <cellStyle name="Comma 17 2 2 9" xfId="55975"/>
    <cellStyle name="Comma 17 2 2 9 2" xfId="55976"/>
    <cellStyle name="Comma 17 2 2 9 3" xfId="55977"/>
    <cellStyle name="Comma 17 2 3" xfId="6882"/>
    <cellStyle name="Comma 17 2 3 10" xfId="55978"/>
    <cellStyle name="Comma 17 2 3 10 2" xfId="55979"/>
    <cellStyle name="Comma 17 2 3 11" xfId="55980"/>
    <cellStyle name="Comma 17 2 3 12" xfId="55981"/>
    <cellStyle name="Comma 17 2 3 2" xfId="6883"/>
    <cellStyle name="Comma 17 2 3 2 10" xfId="55982"/>
    <cellStyle name="Comma 17 2 3 2 2" xfId="6884"/>
    <cellStyle name="Comma 17 2 3 2 2 2" xfId="6885"/>
    <cellStyle name="Comma 17 2 3 2 2 2 2" xfId="55983"/>
    <cellStyle name="Comma 17 2 3 2 2 2 2 2" xfId="55984"/>
    <cellStyle name="Comma 17 2 3 2 2 2 2 3" xfId="55985"/>
    <cellStyle name="Comma 17 2 3 2 2 2 3" xfId="55986"/>
    <cellStyle name="Comma 17 2 3 2 2 2 3 2" xfId="55987"/>
    <cellStyle name="Comma 17 2 3 2 2 2 3 3" xfId="55988"/>
    <cellStyle name="Comma 17 2 3 2 2 2 4" xfId="55989"/>
    <cellStyle name="Comma 17 2 3 2 2 2 4 2" xfId="55990"/>
    <cellStyle name="Comma 17 2 3 2 2 2 5" xfId="55991"/>
    <cellStyle name="Comma 17 2 3 2 2 2 6" xfId="55992"/>
    <cellStyle name="Comma 17 2 3 2 2 3" xfId="55993"/>
    <cellStyle name="Comma 17 2 3 2 2 3 2" xfId="55994"/>
    <cellStyle name="Comma 17 2 3 2 2 3 2 2" xfId="55995"/>
    <cellStyle name="Comma 17 2 3 2 2 3 2 3" xfId="55996"/>
    <cellStyle name="Comma 17 2 3 2 2 3 3" xfId="55997"/>
    <cellStyle name="Comma 17 2 3 2 2 3 3 2" xfId="55998"/>
    <cellStyle name="Comma 17 2 3 2 2 3 3 3" xfId="55999"/>
    <cellStyle name="Comma 17 2 3 2 2 3 4" xfId="56000"/>
    <cellStyle name="Comma 17 2 3 2 2 3 4 2" xfId="56001"/>
    <cellStyle name="Comma 17 2 3 2 2 3 5" xfId="56002"/>
    <cellStyle name="Comma 17 2 3 2 2 3 6" xfId="56003"/>
    <cellStyle name="Comma 17 2 3 2 2 4" xfId="56004"/>
    <cellStyle name="Comma 17 2 3 2 2 4 2" xfId="56005"/>
    <cellStyle name="Comma 17 2 3 2 2 4 2 2" xfId="56006"/>
    <cellStyle name="Comma 17 2 3 2 2 4 2 3" xfId="56007"/>
    <cellStyle name="Comma 17 2 3 2 2 4 3" xfId="56008"/>
    <cellStyle name="Comma 17 2 3 2 2 4 3 2" xfId="56009"/>
    <cellStyle name="Comma 17 2 3 2 2 4 4" xfId="56010"/>
    <cellStyle name="Comma 17 2 3 2 2 4 5" xfId="56011"/>
    <cellStyle name="Comma 17 2 3 2 2 5" xfId="56012"/>
    <cellStyle name="Comma 17 2 3 2 2 5 2" xfId="56013"/>
    <cellStyle name="Comma 17 2 3 2 2 5 3" xfId="56014"/>
    <cellStyle name="Comma 17 2 3 2 2 6" xfId="56015"/>
    <cellStyle name="Comma 17 2 3 2 2 6 2" xfId="56016"/>
    <cellStyle name="Comma 17 2 3 2 2 6 3" xfId="56017"/>
    <cellStyle name="Comma 17 2 3 2 2 7" xfId="56018"/>
    <cellStyle name="Comma 17 2 3 2 2 7 2" xfId="56019"/>
    <cellStyle name="Comma 17 2 3 2 2 8" xfId="56020"/>
    <cellStyle name="Comma 17 2 3 2 2 9" xfId="56021"/>
    <cellStyle name="Comma 17 2 3 2 3" xfId="6886"/>
    <cellStyle name="Comma 17 2 3 2 3 2" xfId="56022"/>
    <cellStyle name="Comma 17 2 3 2 3 2 2" xfId="56023"/>
    <cellStyle name="Comma 17 2 3 2 3 2 3" xfId="56024"/>
    <cellStyle name="Comma 17 2 3 2 3 3" xfId="56025"/>
    <cellStyle name="Comma 17 2 3 2 3 3 2" xfId="56026"/>
    <cellStyle name="Comma 17 2 3 2 3 3 3" xfId="56027"/>
    <cellStyle name="Comma 17 2 3 2 3 4" xfId="56028"/>
    <cellStyle name="Comma 17 2 3 2 3 4 2" xfId="56029"/>
    <cellStyle name="Comma 17 2 3 2 3 5" xfId="56030"/>
    <cellStyle name="Comma 17 2 3 2 3 6" xfId="56031"/>
    <cellStyle name="Comma 17 2 3 2 4" xfId="56032"/>
    <cellStyle name="Comma 17 2 3 2 4 2" xfId="56033"/>
    <cellStyle name="Comma 17 2 3 2 4 2 2" xfId="56034"/>
    <cellStyle name="Comma 17 2 3 2 4 2 3" xfId="56035"/>
    <cellStyle name="Comma 17 2 3 2 4 3" xfId="56036"/>
    <cellStyle name="Comma 17 2 3 2 4 3 2" xfId="56037"/>
    <cellStyle name="Comma 17 2 3 2 4 3 3" xfId="56038"/>
    <cellStyle name="Comma 17 2 3 2 4 4" xfId="56039"/>
    <cellStyle name="Comma 17 2 3 2 4 4 2" xfId="56040"/>
    <cellStyle name="Comma 17 2 3 2 4 5" xfId="56041"/>
    <cellStyle name="Comma 17 2 3 2 4 6" xfId="56042"/>
    <cellStyle name="Comma 17 2 3 2 5" xfId="56043"/>
    <cellStyle name="Comma 17 2 3 2 5 2" xfId="56044"/>
    <cellStyle name="Comma 17 2 3 2 5 2 2" xfId="56045"/>
    <cellStyle name="Comma 17 2 3 2 5 2 3" xfId="56046"/>
    <cellStyle name="Comma 17 2 3 2 5 3" xfId="56047"/>
    <cellStyle name="Comma 17 2 3 2 5 3 2" xfId="56048"/>
    <cellStyle name="Comma 17 2 3 2 5 4" xfId="56049"/>
    <cellStyle name="Comma 17 2 3 2 5 5" xfId="56050"/>
    <cellStyle name="Comma 17 2 3 2 6" xfId="56051"/>
    <cellStyle name="Comma 17 2 3 2 6 2" xfId="56052"/>
    <cellStyle name="Comma 17 2 3 2 6 3" xfId="56053"/>
    <cellStyle name="Comma 17 2 3 2 7" xfId="56054"/>
    <cellStyle name="Comma 17 2 3 2 7 2" xfId="56055"/>
    <cellStyle name="Comma 17 2 3 2 7 3" xfId="56056"/>
    <cellStyle name="Comma 17 2 3 2 8" xfId="56057"/>
    <cellStyle name="Comma 17 2 3 2 8 2" xfId="56058"/>
    <cellStyle name="Comma 17 2 3 2 9" xfId="56059"/>
    <cellStyle name="Comma 17 2 3 3" xfId="6887"/>
    <cellStyle name="Comma 17 2 3 3 2" xfId="6888"/>
    <cellStyle name="Comma 17 2 3 3 2 2" xfId="56060"/>
    <cellStyle name="Comma 17 2 3 3 2 2 2" xfId="56061"/>
    <cellStyle name="Comma 17 2 3 3 2 2 3" xfId="56062"/>
    <cellStyle name="Comma 17 2 3 3 2 3" xfId="56063"/>
    <cellStyle name="Comma 17 2 3 3 2 3 2" xfId="56064"/>
    <cellStyle name="Comma 17 2 3 3 2 3 3" xfId="56065"/>
    <cellStyle name="Comma 17 2 3 3 2 4" xfId="56066"/>
    <cellStyle name="Comma 17 2 3 3 2 4 2" xfId="56067"/>
    <cellStyle name="Comma 17 2 3 3 2 5" xfId="56068"/>
    <cellStyle name="Comma 17 2 3 3 2 6" xfId="56069"/>
    <cellStyle name="Comma 17 2 3 3 3" xfId="56070"/>
    <cellStyle name="Comma 17 2 3 3 3 2" xfId="56071"/>
    <cellStyle name="Comma 17 2 3 3 3 2 2" xfId="56072"/>
    <cellStyle name="Comma 17 2 3 3 3 2 3" xfId="56073"/>
    <cellStyle name="Comma 17 2 3 3 3 3" xfId="56074"/>
    <cellStyle name="Comma 17 2 3 3 3 3 2" xfId="56075"/>
    <cellStyle name="Comma 17 2 3 3 3 3 3" xfId="56076"/>
    <cellStyle name="Comma 17 2 3 3 3 4" xfId="56077"/>
    <cellStyle name="Comma 17 2 3 3 3 4 2" xfId="56078"/>
    <cellStyle name="Comma 17 2 3 3 3 5" xfId="56079"/>
    <cellStyle name="Comma 17 2 3 3 3 6" xfId="56080"/>
    <cellStyle name="Comma 17 2 3 3 4" xfId="56081"/>
    <cellStyle name="Comma 17 2 3 3 4 2" xfId="56082"/>
    <cellStyle name="Comma 17 2 3 3 4 2 2" xfId="56083"/>
    <cellStyle name="Comma 17 2 3 3 4 2 3" xfId="56084"/>
    <cellStyle name="Comma 17 2 3 3 4 3" xfId="56085"/>
    <cellStyle name="Comma 17 2 3 3 4 3 2" xfId="56086"/>
    <cellStyle name="Comma 17 2 3 3 4 4" xfId="56087"/>
    <cellStyle name="Comma 17 2 3 3 4 5" xfId="56088"/>
    <cellStyle name="Comma 17 2 3 3 5" xfId="56089"/>
    <cellStyle name="Comma 17 2 3 3 5 2" xfId="56090"/>
    <cellStyle name="Comma 17 2 3 3 5 3" xfId="56091"/>
    <cellStyle name="Comma 17 2 3 3 6" xfId="56092"/>
    <cellStyle name="Comma 17 2 3 3 6 2" xfId="56093"/>
    <cellStyle name="Comma 17 2 3 3 6 3" xfId="56094"/>
    <cellStyle name="Comma 17 2 3 3 7" xfId="56095"/>
    <cellStyle name="Comma 17 2 3 3 7 2" xfId="56096"/>
    <cellStyle name="Comma 17 2 3 3 8" xfId="56097"/>
    <cellStyle name="Comma 17 2 3 3 9" xfId="56098"/>
    <cellStyle name="Comma 17 2 3 4" xfId="6889"/>
    <cellStyle name="Comma 17 2 3 4 2" xfId="56099"/>
    <cellStyle name="Comma 17 2 3 4 2 2" xfId="56100"/>
    <cellStyle name="Comma 17 2 3 4 2 2 2" xfId="56101"/>
    <cellStyle name="Comma 17 2 3 4 2 2 3" xfId="56102"/>
    <cellStyle name="Comma 17 2 3 4 2 3" xfId="56103"/>
    <cellStyle name="Comma 17 2 3 4 2 3 2" xfId="56104"/>
    <cellStyle name="Comma 17 2 3 4 2 3 3" xfId="56105"/>
    <cellStyle name="Comma 17 2 3 4 2 4" xfId="56106"/>
    <cellStyle name="Comma 17 2 3 4 2 4 2" xfId="56107"/>
    <cellStyle name="Comma 17 2 3 4 2 5" xfId="56108"/>
    <cellStyle name="Comma 17 2 3 4 2 6" xfId="56109"/>
    <cellStyle name="Comma 17 2 3 4 3" xfId="56110"/>
    <cellStyle name="Comma 17 2 3 4 3 2" xfId="56111"/>
    <cellStyle name="Comma 17 2 3 4 3 2 2" xfId="56112"/>
    <cellStyle name="Comma 17 2 3 4 3 2 3" xfId="56113"/>
    <cellStyle name="Comma 17 2 3 4 3 3" xfId="56114"/>
    <cellStyle name="Comma 17 2 3 4 3 3 2" xfId="56115"/>
    <cellStyle name="Comma 17 2 3 4 3 3 3" xfId="56116"/>
    <cellStyle name="Comma 17 2 3 4 3 4" xfId="56117"/>
    <cellStyle name="Comma 17 2 3 4 3 4 2" xfId="56118"/>
    <cellStyle name="Comma 17 2 3 4 3 5" xfId="56119"/>
    <cellStyle name="Comma 17 2 3 4 3 6" xfId="56120"/>
    <cellStyle name="Comma 17 2 3 4 4" xfId="56121"/>
    <cellStyle name="Comma 17 2 3 4 4 2" xfId="56122"/>
    <cellStyle name="Comma 17 2 3 4 4 2 2" xfId="56123"/>
    <cellStyle name="Comma 17 2 3 4 4 2 3" xfId="56124"/>
    <cellStyle name="Comma 17 2 3 4 4 3" xfId="56125"/>
    <cellStyle name="Comma 17 2 3 4 4 3 2" xfId="56126"/>
    <cellStyle name="Comma 17 2 3 4 4 4" xfId="56127"/>
    <cellStyle name="Comma 17 2 3 4 4 5" xfId="56128"/>
    <cellStyle name="Comma 17 2 3 4 5" xfId="56129"/>
    <cellStyle name="Comma 17 2 3 4 5 2" xfId="56130"/>
    <cellStyle name="Comma 17 2 3 4 5 3" xfId="56131"/>
    <cellStyle name="Comma 17 2 3 4 6" xfId="56132"/>
    <cellStyle name="Comma 17 2 3 4 6 2" xfId="56133"/>
    <cellStyle name="Comma 17 2 3 4 6 3" xfId="56134"/>
    <cellStyle name="Comma 17 2 3 4 7" xfId="56135"/>
    <cellStyle name="Comma 17 2 3 4 7 2" xfId="56136"/>
    <cellStyle name="Comma 17 2 3 4 8" xfId="56137"/>
    <cellStyle name="Comma 17 2 3 4 9" xfId="56138"/>
    <cellStyle name="Comma 17 2 3 5" xfId="56139"/>
    <cellStyle name="Comma 17 2 3 5 2" xfId="56140"/>
    <cellStyle name="Comma 17 2 3 5 2 2" xfId="56141"/>
    <cellStyle name="Comma 17 2 3 5 2 3" xfId="56142"/>
    <cellStyle name="Comma 17 2 3 5 3" xfId="56143"/>
    <cellStyle name="Comma 17 2 3 5 3 2" xfId="56144"/>
    <cellStyle name="Comma 17 2 3 5 3 3" xfId="56145"/>
    <cellStyle name="Comma 17 2 3 5 4" xfId="56146"/>
    <cellStyle name="Comma 17 2 3 5 4 2" xfId="56147"/>
    <cellStyle name="Comma 17 2 3 5 5" xfId="56148"/>
    <cellStyle name="Comma 17 2 3 5 6" xfId="56149"/>
    <cellStyle name="Comma 17 2 3 6" xfId="56150"/>
    <cellStyle name="Comma 17 2 3 6 2" xfId="56151"/>
    <cellStyle name="Comma 17 2 3 6 2 2" xfId="56152"/>
    <cellStyle name="Comma 17 2 3 6 2 3" xfId="56153"/>
    <cellStyle name="Comma 17 2 3 6 3" xfId="56154"/>
    <cellStyle name="Comma 17 2 3 6 3 2" xfId="56155"/>
    <cellStyle name="Comma 17 2 3 6 3 3" xfId="56156"/>
    <cellStyle name="Comma 17 2 3 6 4" xfId="56157"/>
    <cellStyle name="Comma 17 2 3 6 4 2" xfId="56158"/>
    <cellStyle name="Comma 17 2 3 6 5" xfId="56159"/>
    <cellStyle name="Comma 17 2 3 6 6" xfId="56160"/>
    <cellStyle name="Comma 17 2 3 7" xfId="56161"/>
    <cellStyle name="Comma 17 2 3 7 2" xfId="56162"/>
    <cellStyle name="Comma 17 2 3 7 2 2" xfId="56163"/>
    <cellStyle name="Comma 17 2 3 7 2 3" xfId="56164"/>
    <cellStyle name="Comma 17 2 3 7 3" xfId="56165"/>
    <cellStyle name="Comma 17 2 3 7 3 2" xfId="56166"/>
    <cellStyle name="Comma 17 2 3 7 4" xfId="56167"/>
    <cellStyle name="Comma 17 2 3 7 5" xfId="56168"/>
    <cellStyle name="Comma 17 2 3 8" xfId="56169"/>
    <cellStyle name="Comma 17 2 3 8 2" xfId="56170"/>
    <cellStyle name="Comma 17 2 3 8 3" xfId="56171"/>
    <cellStyle name="Comma 17 2 3 9" xfId="56172"/>
    <cellStyle name="Comma 17 2 3 9 2" xfId="56173"/>
    <cellStyle name="Comma 17 2 3 9 3" xfId="56174"/>
    <cellStyle name="Comma 17 2 4" xfId="6890"/>
    <cellStyle name="Comma 17 2 4 10" xfId="56175"/>
    <cellStyle name="Comma 17 2 4 2" xfId="6891"/>
    <cellStyle name="Comma 17 2 4 2 2" xfId="6892"/>
    <cellStyle name="Comma 17 2 4 2 2 2" xfId="56176"/>
    <cellStyle name="Comma 17 2 4 2 2 2 2" xfId="56177"/>
    <cellStyle name="Comma 17 2 4 2 2 2 3" xfId="56178"/>
    <cellStyle name="Comma 17 2 4 2 2 3" xfId="56179"/>
    <cellStyle name="Comma 17 2 4 2 2 3 2" xfId="56180"/>
    <cellStyle name="Comma 17 2 4 2 2 3 3" xfId="56181"/>
    <cellStyle name="Comma 17 2 4 2 2 4" xfId="56182"/>
    <cellStyle name="Comma 17 2 4 2 2 4 2" xfId="56183"/>
    <cellStyle name="Comma 17 2 4 2 2 5" xfId="56184"/>
    <cellStyle name="Comma 17 2 4 2 2 6" xfId="56185"/>
    <cellStyle name="Comma 17 2 4 2 3" xfId="56186"/>
    <cellStyle name="Comma 17 2 4 2 3 2" xfId="56187"/>
    <cellStyle name="Comma 17 2 4 2 3 2 2" xfId="56188"/>
    <cellStyle name="Comma 17 2 4 2 3 2 3" xfId="56189"/>
    <cellStyle name="Comma 17 2 4 2 3 3" xfId="56190"/>
    <cellStyle name="Comma 17 2 4 2 3 3 2" xfId="56191"/>
    <cellStyle name="Comma 17 2 4 2 3 3 3" xfId="56192"/>
    <cellStyle name="Comma 17 2 4 2 3 4" xfId="56193"/>
    <cellStyle name="Comma 17 2 4 2 3 4 2" xfId="56194"/>
    <cellStyle name="Comma 17 2 4 2 3 5" xfId="56195"/>
    <cellStyle name="Comma 17 2 4 2 3 6" xfId="56196"/>
    <cellStyle name="Comma 17 2 4 2 4" xfId="56197"/>
    <cellStyle name="Comma 17 2 4 2 4 2" xfId="56198"/>
    <cellStyle name="Comma 17 2 4 2 4 2 2" xfId="56199"/>
    <cellStyle name="Comma 17 2 4 2 4 2 3" xfId="56200"/>
    <cellStyle name="Comma 17 2 4 2 4 3" xfId="56201"/>
    <cellStyle name="Comma 17 2 4 2 4 3 2" xfId="56202"/>
    <cellStyle name="Comma 17 2 4 2 4 4" xfId="56203"/>
    <cellStyle name="Comma 17 2 4 2 4 5" xfId="56204"/>
    <cellStyle name="Comma 17 2 4 2 5" xfId="56205"/>
    <cellStyle name="Comma 17 2 4 2 5 2" xfId="56206"/>
    <cellStyle name="Comma 17 2 4 2 5 3" xfId="56207"/>
    <cellStyle name="Comma 17 2 4 2 6" xfId="56208"/>
    <cellStyle name="Comma 17 2 4 2 6 2" xfId="56209"/>
    <cellStyle name="Comma 17 2 4 2 6 3" xfId="56210"/>
    <cellStyle name="Comma 17 2 4 2 7" xfId="56211"/>
    <cellStyle name="Comma 17 2 4 2 7 2" xfId="56212"/>
    <cellStyle name="Comma 17 2 4 2 8" xfId="56213"/>
    <cellStyle name="Comma 17 2 4 2 9" xfId="56214"/>
    <cellStyle name="Comma 17 2 4 3" xfId="6893"/>
    <cellStyle name="Comma 17 2 4 3 2" xfId="56215"/>
    <cellStyle name="Comma 17 2 4 3 2 2" xfId="56216"/>
    <cellStyle name="Comma 17 2 4 3 2 3" xfId="56217"/>
    <cellStyle name="Comma 17 2 4 3 3" xfId="56218"/>
    <cellStyle name="Comma 17 2 4 3 3 2" xfId="56219"/>
    <cellStyle name="Comma 17 2 4 3 3 3" xfId="56220"/>
    <cellStyle name="Comma 17 2 4 3 4" xfId="56221"/>
    <cellStyle name="Comma 17 2 4 3 4 2" xfId="56222"/>
    <cellStyle name="Comma 17 2 4 3 5" xfId="56223"/>
    <cellStyle name="Comma 17 2 4 3 6" xfId="56224"/>
    <cellStyle name="Comma 17 2 4 4" xfId="56225"/>
    <cellStyle name="Comma 17 2 4 4 2" xfId="56226"/>
    <cellStyle name="Comma 17 2 4 4 2 2" xfId="56227"/>
    <cellStyle name="Comma 17 2 4 4 2 3" xfId="56228"/>
    <cellStyle name="Comma 17 2 4 4 3" xfId="56229"/>
    <cellStyle name="Comma 17 2 4 4 3 2" xfId="56230"/>
    <cellStyle name="Comma 17 2 4 4 3 3" xfId="56231"/>
    <cellStyle name="Comma 17 2 4 4 4" xfId="56232"/>
    <cellStyle name="Comma 17 2 4 4 4 2" xfId="56233"/>
    <cellStyle name="Comma 17 2 4 4 5" xfId="56234"/>
    <cellStyle name="Comma 17 2 4 4 6" xfId="56235"/>
    <cellStyle name="Comma 17 2 4 5" xfId="56236"/>
    <cellStyle name="Comma 17 2 4 5 2" xfId="56237"/>
    <cellStyle name="Comma 17 2 4 5 2 2" xfId="56238"/>
    <cellStyle name="Comma 17 2 4 5 2 3" xfId="56239"/>
    <cellStyle name="Comma 17 2 4 5 3" xfId="56240"/>
    <cellStyle name="Comma 17 2 4 5 3 2" xfId="56241"/>
    <cellStyle name="Comma 17 2 4 5 4" xfId="56242"/>
    <cellStyle name="Comma 17 2 4 5 5" xfId="56243"/>
    <cellStyle name="Comma 17 2 4 6" xfId="56244"/>
    <cellStyle name="Comma 17 2 4 6 2" xfId="56245"/>
    <cellStyle name="Comma 17 2 4 6 3" xfId="56246"/>
    <cellStyle name="Comma 17 2 4 7" xfId="56247"/>
    <cellStyle name="Comma 17 2 4 7 2" xfId="56248"/>
    <cellStyle name="Comma 17 2 4 7 3" xfId="56249"/>
    <cellStyle name="Comma 17 2 4 8" xfId="56250"/>
    <cellStyle name="Comma 17 2 4 8 2" xfId="56251"/>
    <cellStyle name="Comma 17 2 4 9" xfId="56252"/>
    <cellStyle name="Comma 17 2 5" xfId="6894"/>
    <cellStyle name="Comma 17 2 5 2" xfId="6895"/>
    <cellStyle name="Comma 17 2 5 2 2" xfId="56253"/>
    <cellStyle name="Comma 17 2 5 2 2 2" xfId="56254"/>
    <cellStyle name="Comma 17 2 5 2 2 3" xfId="56255"/>
    <cellStyle name="Comma 17 2 5 2 3" xfId="56256"/>
    <cellStyle name="Comma 17 2 5 2 3 2" xfId="56257"/>
    <cellStyle name="Comma 17 2 5 2 3 3" xfId="56258"/>
    <cellStyle name="Comma 17 2 5 2 4" xfId="56259"/>
    <cellStyle name="Comma 17 2 5 2 4 2" xfId="56260"/>
    <cellStyle name="Comma 17 2 5 2 5" xfId="56261"/>
    <cellStyle name="Comma 17 2 5 2 6" xfId="56262"/>
    <cellStyle name="Comma 17 2 5 3" xfId="56263"/>
    <cellStyle name="Comma 17 2 5 3 2" xfId="56264"/>
    <cellStyle name="Comma 17 2 5 3 2 2" xfId="56265"/>
    <cellStyle name="Comma 17 2 5 3 2 3" xfId="56266"/>
    <cellStyle name="Comma 17 2 5 3 3" xfId="56267"/>
    <cellStyle name="Comma 17 2 5 3 3 2" xfId="56268"/>
    <cellStyle name="Comma 17 2 5 3 3 3" xfId="56269"/>
    <cellStyle name="Comma 17 2 5 3 4" xfId="56270"/>
    <cellStyle name="Comma 17 2 5 3 4 2" xfId="56271"/>
    <cellStyle name="Comma 17 2 5 3 5" xfId="56272"/>
    <cellStyle name="Comma 17 2 5 3 6" xfId="56273"/>
    <cellStyle name="Comma 17 2 5 4" xfId="56274"/>
    <cellStyle name="Comma 17 2 5 4 2" xfId="56275"/>
    <cellStyle name="Comma 17 2 5 4 2 2" xfId="56276"/>
    <cellStyle name="Comma 17 2 5 4 2 3" xfId="56277"/>
    <cellStyle name="Comma 17 2 5 4 3" xfId="56278"/>
    <cellStyle name="Comma 17 2 5 4 3 2" xfId="56279"/>
    <cellStyle name="Comma 17 2 5 4 4" xfId="56280"/>
    <cellStyle name="Comma 17 2 5 4 5" xfId="56281"/>
    <cellStyle name="Comma 17 2 5 5" xfId="56282"/>
    <cellStyle name="Comma 17 2 5 5 2" xfId="56283"/>
    <cellStyle name="Comma 17 2 5 5 3" xfId="56284"/>
    <cellStyle name="Comma 17 2 5 6" xfId="56285"/>
    <cellStyle name="Comma 17 2 5 6 2" xfId="56286"/>
    <cellStyle name="Comma 17 2 5 6 3" xfId="56287"/>
    <cellStyle name="Comma 17 2 5 7" xfId="56288"/>
    <cellStyle name="Comma 17 2 5 7 2" xfId="56289"/>
    <cellStyle name="Comma 17 2 5 8" xfId="56290"/>
    <cellStyle name="Comma 17 2 5 9" xfId="56291"/>
    <cellStyle name="Comma 17 2 6" xfId="6896"/>
    <cellStyle name="Comma 17 2 6 2" xfId="56292"/>
    <cellStyle name="Comma 17 2 6 2 2" xfId="56293"/>
    <cellStyle name="Comma 17 2 6 2 2 2" xfId="56294"/>
    <cellStyle name="Comma 17 2 6 2 2 3" xfId="56295"/>
    <cellStyle name="Comma 17 2 6 2 3" xfId="56296"/>
    <cellStyle name="Comma 17 2 6 2 3 2" xfId="56297"/>
    <cellStyle name="Comma 17 2 6 2 3 3" xfId="56298"/>
    <cellStyle name="Comma 17 2 6 2 4" xfId="56299"/>
    <cellStyle name="Comma 17 2 6 2 4 2" xfId="56300"/>
    <cellStyle name="Comma 17 2 6 2 5" xfId="56301"/>
    <cellStyle name="Comma 17 2 6 2 6" xfId="56302"/>
    <cellStyle name="Comma 17 2 6 3" xfId="56303"/>
    <cellStyle name="Comma 17 2 6 3 2" xfId="56304"/>
    <cellStyle name="Comma 17 2 6 3 2 2" xfId="56305"/>
    <cellStyle name="Comma 17 2 6 3 2 3" xfId="56306"/>
    <cellStyle name="Comma 17 2 6 3 3" xfId="56307"/>
    <cellStyle name="Comma 17 2 6 3 3 2" xfId="56308"/>
    <cellStyle name="Comma 17 2 6 3 3 3" xfId="56309"/>
    <cellStyle name="Comma 17 2 6 3 4" xfId="56310"/>
    <cellStyle name="Comma 17 2 6 3 4 2" xfId="56311"/>
    <cellStyle name="Comma 17 2 6 3 5" xfId="56312"/>
    <cellStyle name="Comma 17 2 6 3 6" xfId="56313"/>
    <cellStyle name="Comma 17 2 6 4" xfId="56314"/>
    <cellStyle name="Comma 17 2 6 4 2" xfId="56315"/>
    <cellStyle name="Comma 17 2 6 4 2 2" xfId="56316"/>
    <cellStyle name="Comma 17 2 6 4 2 3" xfId="56317"/>
    <cellStyle name="Comma 17 2 6 4 3" xfId="56318"/>
    <cellStyle name="Comma 17 2 6 4 3 2" xfId="56319"/>
    <cellStyle name="Comma 17 2 6 4 4" xfId="56320"/>
    <cellStyle name="Comma 17 2 6 4 5" xfId="56321"/>
    <cellStyle name="Comma 17 2 6 5" xfId="56322"/>
    <cellStyle name="Comma 17 2 6 5 2" xfId="56323"/>
    <cellStyle name="Comma 17 2 6 5 3" xfId="56324"/>
    <cellStyle name="Comma 17 2 6 6" xfId="56325"/>
    <cellStyle name="Comma 17 2 6 6 2" xfId="56326"/>
    <cellStyle name="Comma 17 2 6 6 3" xfId="56327"/>
    <cellStyle name="Comma 17 2 6 7" xfId="56328"/>
    <cellStyle name="Comma 17 2 6 7 2" xfId="56329"/>
    <cellStyle name="Comma 17 2 6 8" xfId="56330"/>
    <cellStyle name="Comma 17 2 6 9" xfId="56331"/>
    <cellStyle name="Comma 17 2 7" xfId="56332"/>
    <cellStyle name="Comma 17 2 7 2" xfId="56333"/>
    <cellStyle name="Comma 17 2 7 2 2" xfId="56334"/>
    <cellStyle name="Comma 17 2 7 2 3" xfId="56335"/>
    <cellStyle name="Comma 17 2 7 3" xfId="56336"/>
    <cellStyle name="Comma 17 2 7 3 2" xfId="56337"/>
    <cellStyle name="Comma 17 2 7 3 3" xfId="56338"/>
    <cellStyle name="Comma 17 2 7 4" xfId="56339"/>
    <cellStyle name="Comma 17 2 7 4 2" xfId="56340"/>
    <cellStyle name="Comma 17 2 7 5" xfId="56341"/>
    <cellStyle name="Comma 17 2 7 6" xfId="56342"/>
    <cellStyle name="Comma 17 2 8" xfId="56343"/>
    <cellStyle name="Comma 17 2 8 2" xfId="56344"/>
    <cellStyle name="Comma 17 2 8 2 2" xfId="56345"/>
    <cellStyle name="Comma 17 2 8 2 3" xfId="56346"/>
    <cellStyle name="Comma 17 2 8 3" xfId="56347"/>
    <cellStyle name="Comma 17 2 8 3 2" xfId="56348"/>
    <cellStyle name="Comma 17 2 8 3 3" xfId="56349"/>
    <cellStyle name="Comma 17 2 8 4" xfId="56350"/>
    <cellStyle name="Comma 17 2 8 4 2" xfId="56351"/>
    <cellStyle name="Comma 17 2 8 5" xfId="56352"/>
    <cellStyle name="Comma 17 2 8 6" xfId="56353"/>
    <cellStyle name="Comma 17 2 9" xfId="56354"/>
    <cellStyle name="Comma 17 2 9 2" xfId="56355"/>
    <cellStyle name="Comma 17 2 9 2 2" xfId="56356"/>
    <cellStyle name="Comma 17 2 9 2 3" xfId="56357"/>
    <cellStyle name="Comma 17 2 9 3" xfId="56358"/>
    <cellStyle name="Comma 17 2 9 3 2" xfId="56359"/>
    <cellStyle name="Comma 17 2 9 4" xfId="56360"/>
    <cellStyle name="Comma 17 2 9 5" xfId="56361"/>
    <cellStyle name="Comma 17 2_SCH J-3" xfId="6897"/>
    <cellStyle name="Comma 17 3" xfId="6898"/>
    <cellStyle name="Comma 17 3 10" xfId="56362"/>
    <cellStyle name="Comma 17 3 10 2" xfId="56363"/>
    <cellStyle name="Comma 17 3 10 3" xfId="56364"/>
    <cellStyle name="Comma 17 3 11" xfId="56365"/>
    <cellStyle name="Comma 17 3 11 2" xfId="56366"/>
    <cellStyle name="Comma 17 3 12" xfId="56367"/>
    <cellStyle name="Comma 17 3 13" xfId="56368"/>
    <cellStyle name="Comma 17 3 2" xfId="6899"/>
    <cellStyle name="Comma 17 3 2 10" xfId="56369"/>
    <cellStyle name="Comma 17 3 2 10 2" xfId="56370"/>
    <cellStyle name="Comma 17 3 2 11" xfId="56371"/>
    <cellStyle name="Comma 17 3 2 12" xfId="56372"/>
    <cellStyle name="Comma 17 3 2 2" xfId="6900"/>
    <cellStyle name="Comma 17 3 2 2 10" xfId="56373"/>
    <cellStyle name="Comma 17 3 2 2 2" xfId="6901"/>
    <cellStyle name="Comma 17 3 2 2 2 2" xfId="6902"/>
    <cellStyle name="Comma 17 3 2 2 2 2 2" xfId="6903"/>
    <cellStyle name="Comma 17 3 2 2 2 2 2 2" xfId="56374"/>
    <cellStyle name="Comma 17 3 2 2 2 2 2 3" xfId="56375"/>
    <cellStyle name="Comma 17 3 2 2 2 2 3" xfId="56376"/>
    <cellStyle name="Comma 17 3 2 2 2 2 3 2" xfId="56377"/>
    <cellStyle name="Comma 17 3 2 2 2 2 3 3" xfId="56378"/>
    <cellStyle name="Comma 17 3 2 2 2 2 4" xfId="56379"/>
    <cellStyle name="Comma 17 3 2 2 2 2 4 2" xfId="56380"/>
    <cellStyle name="Comma 17 3 2 2 2 2 5" xfId="56381"/>
    <cellStyle name="Comma 17 3 2 2 2 2 6" xfId="56382"/>
    <cellStyle name="Comma 17 3 2 2 2 3" xfId="6904"/>
    <cellStyle name="Comma 17 3 2 2 2 3 2" xfId="56383"/>
    <cellStyle name="Comma 17 3 2 2 2 3 2 2" xfId="56384"/>
    <cellStyle name="Comma 17 3 2 2 2 3 2 3" xfId="56385"/>
    <cellStyle name="Comma 17 3 2 2 2 3 3" xfId="56386"/>
    <cellStyle name="Comma 17 3 2 2 2 3 3 2" xfId="56387"/>
    <cellStyle name="Comma 17 3 2 2 2 3 3 3" xfId="56388"/>
    <cellStyle name="Comma 17 3 2 2 2 3 4" xfId="56389"/>
    <cellStyle name="Comma 17 3 2 2 2 3 4 2" xfId="56390"/>
    <cellStyle name="Comma 17 3 2 2 2 3 5" xfId="56391"/>
    <cellStyle name="Comma 17 3 2 2 2 3 6" xfId="56392"/>
    <cellStyle name="Comma 17 3 2 2 2 4" xfId="56393"/>
    <cellStyle name="Comma 17 3 2 2 2 4 2" xfId="56394"/>
    <cellStyle name="Comma 17 3 2 2 2 4 2 2" xfId="56395"/>
    <cellStyle name="Comma 17 3 2 2 2 4 2 3" xfId="56396"/>
    <cellStyle name="Comma 17 3 2 2 2 4 3" xfId="56397"/>
    <cellStyle name="Comma 17 3 2 2 2 4 3 2" xfId="56398"/>
    <cellStyle name="Comma 17 3 2 2 2 4 4" xfId="56399"/>
    <cellStyle name="Comma 17 3 2 2 2 4 5" xfId="56400"/>
    <cellStyle name="Comma 17 3 2 2 2 5" xfId="56401"/>
    <cellStyle name="Comma 17 3 2 2 2 5 2" xfId="56402"/>
    <cellStyle name="Comma 17 3 2 2 2 5 3" xfId="56403"/>
    <cellStyle name="Comma 17 3 2 2 2 6" xfId="56404"/>
    <cellStyle name="Comma 17 3 2 2 2 6 2" xfId="56405"/>
    <cellStyle name="Comma 17 3 2 2 2 6 3" xfId="56406"/>
    <cellStyle name="Comma 17 3 2 2 2 7" xfId="56407"/>
    <cellStyle name="Comma 17 3 2 2 2 7 2" xfId="56408"/>
    <cellStyle name="Comma 17 3 2 2 2 8" xfId="56409"/>
    <cellStyle name="Comma 17 3 2 2 2 9" xfId="56410"/>
    <cellStyle name="Comma 17 3 2 2 3" xfId="6905"/>
    <cellStyle name="Comma 17 3 2 2 3 2" xfId="6906"/>
    <cellStyle name="Comma 17 3 2 2 3 2 2" xfId="56411"/>
    <cellStyle name="Comma 17 3 2 2 3 2 3" xfId="56412"/>
    <cellStyle name="Comma 17 3 2 2 3 3" xfId="56413"/>
    <cellStyle name="Comma 17 3 2 2 3 3 2" xfId="56414"/>
    <cellStyle name="Comma 17 3 2 2 3 3 3" xfId="56415"/>
    <cellStyle name="Comma 17 3 2 2 3 4" xfId="56416"/>
    <cellStyle name="Comma 17 3 2 2 3 4 2" xfId="56417"/>
    <cellStyle name="Comma 17 3 2 2 3 5" xfId="56418"/>
    <cellStyle name="Comma 17 3 2 2 3 6" xfId="56419"/>
    <cellStyle name="Comma 17 3 2 2 4" xfId="6907"/>
    <cellStyle name="Comma 17 3 2 2 4 2" xfId="56420"/>
    <cellStyle name="Comma 17 3 2 2 4 2 2" xfId="56421"/>
    <cellStyle name="Comma 17 3 2 2 4 2 3" xfId="56422"/>
    <cellStyle name="Comma 17 3 2 2 4 3" xfId="56423"/>
    <cellStyle name="Comma 17 3 2 2 4 3 2" xfId="56424"/>
    <cellStyle name="Comma 17 3 2 2 4 3 3" xfId="56425"/>
    <cellStyle name="Comma 17 3 2 2 4 4" xfId="56426"/>
    <cellStyle name="Comma 17 3 2 2 4 4 2" xfId="56427"/>
    <cellStyle name="Comma 17 3 2 2 4 5" xfId="56428"/>
    <cellStyle name="Comma 17 3 2 2 4 6" xfId="56429"/>
    <cellStyle name="Comma 17 3 2 2 5" xfId="56430"/>
    <cellStyle name="Comma 17 3 2 2 5 2" xfId="56431"/>
    <cellStyle name="Comma 17 3 2 2 5 2 2" xfId="56432"/>
    <cellStyle name="Comma 17 3 2 2 5 2 3" xfId="56433"/>
    <cellStyle name="Comma 17 3 2 2 5 3" xfId="56434"/>
    <cellStyle name="Comma 17 3 2 2 5 3 2" xfId="56435"/>
    <cellStyle name="Comma 17 3 2 2 5 4" xfId="56436"/>
    <cellStyle name="Comma 17 3 2 2 5 5" xfId="56437"/>
    <cellStyle name="Comma 17 3 2 2 6" xfId="56438"/>
    <cellStyle name="Comma 17 3 2 2 6 2" xfId="56439"/>
    <cellStyle name="Comma 17 3 2 2 6 3" xfId="56440"/>
    <cellStyle name="Comma 17 3 2 2 7" xfId="56441"/>
    <cellStyle name="Comma 17 3 2 2 7 2" xfId="56442"/>
    <cellStyle name="Comma 17 3 2 2 7 3" xfId="56443"/>
    <cellStyle name="Comma 17 3 2 2 8" xfId="56444"/>
    <cellStyle name="Comma 17 3 2 2 8 2" xfId="56445"/>
    <cellStyle name="Comma 17 3 2 2 9" xfId="56446"/>
    <cellStyle name="Comma 17 3 2 3" xfId="6908"/>
    <cellStyle name="Comma 17 3 2 3 2" xfId="6909"/>
    <cellStyle name="Comma 17 3 2 3 2 2" xfId="6910"/>
    <cellStyle name="Comma 17 3 2 3 2 2 2" xfId="56447"/>
    <cellStyle name="Comma 17 3 2 3 2 2 3" xfId="56448"/>
    <cellStyle name="Comma 17 3 2 3 2 3" xfId="56449"/>
    <cellStyle name="Comma 17 3 2 3 2 3 2" xfId="56450"/>
    <cellStyle name="Comma 17 3 2 3 2 3 3" xfId="56451"/>
    <cellStyle name="Comma 17 3 2 3 2 4" xfId="56452"/>
    <cellStyle name="Comma 17 3 2 3 2 4 2" xfId="56453"/>
    <cellStyle name="Comma 17 3 2 3 2 5" xfId="56454"/>
    <cellStyle name="Comma 17 3 2 3 2 6" xfId="56455"/>
    <cellStyle name="Comma 17 3 2 3 3" xfId="6911"/>
    <cellStyle name="Comma 17 3 2 3 3 2" xfId="56456"/>
    <cellStyle name="Comma 17 3 2 3 3 2 2" xfId="56457"/>
    <cellStyle name="Comma 17 3 2 3 3 2 3" xfId="56458"/>
    <cellStyle name="Comma 17 3 2 3 3 3" xfId="56459"/>
    <cellStyle name="Comma 17 3 2 3 3 3 2" xfId="56460"/>
    <cellStyle name="Comma 17 3 2 3 3 3 3" xfId="56461"/>
    <cellStyle name="Comma 17 3 2 3 3 4" xfId="56462"/>
    <cellStyle name="Comma 17 3 2 3 3 4 2" xfId="56463"/>
    <cellStyle name="Comma 17 3 2 3 3 5" xfId="56464"/>
    <cellStyle name="Comma 17 3 2 3 3 6" xfId="56465"/>
    <cellStyle name="Comma 17 3 2 3 4" xfId="56466"/>
    <cellStyle name="Comma 17 3 2 3 4 2" xfId="56467"/>
    <cellStyle name="Comma 17 3 2 3 4 2 2" xfId="56468"/>
    <cellStyle name="Comma 17 3 2 3 4 2 3" xfId="56469"/>
    <cellStyle name="Comma 17 3 2 3 4 3" xfId="56470"/>
    <cellStyle name="Comma 17 3 2 3 4 3 2" xfId="56471"/>
    <cellStyle name="Comma 17 3 2 3 4 4" xfId="56472"/>
    <cellStyle name="Comma 17 3 2 3 4 5" xfId="56473"/>
    <cellStyle name="Comma 17 3 2 3 5" xfId="56474"/>
    <cellStyle name="Comma 17 3 2 3 5 2" xfId="56475"/>
    <cellStyle name="Comma 17 3 2 3 5 3" xfId="56476"/>
    <cellStyle name="Comma 17 3 2 3 6" xfId="56477"/>
    <cellStyle name="Comma 17 3 2 3 6 2" xfId="56478"/>
    <cellStyle name="Comma 17 3 2 3 6 3" xfId="56479"/>
    <cellStyle name="Comma 17 3 2 3 7" xfId="56480"/>
    <cellStyle name="Comma 17 3 2 3 7 2" xfId="56481"/>
    <cellStyle name="Comma 17 3 2 3 8" xfId="56482"/>
    <cellStyle name="Comma 17 3 2 3 9" xfId="56483"/>
    <cellStyle name="Comma 17 3 2 4" xfId="6912"/>
    <cellStyle name="Comma 17 3 2 4 2" xfId="6913"/>
    <cellStyle name="Comma 17 3 2 4 2 2" xfId="56484"/>
    <cellStyle name="Comma 17 3 2 4 2 2 2" xfId="56485"/>
    <cellStyle name="Comma 17 3 2 4 2 2 3" xfId="56486"/>
    <cellStyle name="Comma 17 3 2 4 2 3" xfId="56487"/>
    <cellStyle name="Comma 17 3 2 4 2 3 2" xfId="56488"/>
    <cellStyle name="Comma 17 3 2 4 2 3 3" xfId="56489"/>
    <cellStyle name="Comma 17 3 2 4 2 4" xfId="56490"/>
    <cellStyle name="Comma 17 3 2 4 2 4 2" xfId="56491"/>
    <cellStyle name="Comma 17 3 2 4 2 5" xfId="56492"/>
    <cellStyle name="Comma 17 3 2 4 2 6" xfId="56493"/>
    <cellStyle name="Comma 17 3 2 4 3" xfId="56494"/>
    <cellStyle name="Comma 17 3 2 4 3 2" xfId="56495"/>
    <cellStyle name="Comma 17 3 2 4 3 2 2" xfId="56496"/>
    <cellStyle name="Comma 17 3 2 4 3 2 3" xfId="56497"/>
    <cellStyle name="Comma 17 3 2 4 3 3" xfId="56498"/>
    <cellStyle name="Comma 17 3 2 4 3 3 2" xfId="56499"/>
    <cellStyle name="Comma 17 3 2 4 3 3 3" xfId="56500"/>
    <cellStyle name="Comma 17 3 2 4 3 4" xfId="56501"/>
    <cellStyle name="Comma 17 3 2 4 3 4 2" xfId="56502"/>
    <cellStyle name="Comma 17 3 2 4 3 5" xfId="56503"/>
    <cellStyle name="Comma 17 3 2 4 3 6" xfId="56504"/>
    <cellStyle name="Comma 17 3 2 4 4" xfId="56505"/>
    <cellStyle name="Comma 17 3 2 4 4 2" xfId="56506"/>
    <cellStyle name="Comma 17 3 2 4 4 2 2" xfId="56507"/>
    <cellStyle name="Comma 17 3 2 4 4 2 3" xfId="56508"/>
    <cellStyle name="Comma 17 3 2 4 4 3" xfId="56509"/>
    <cellStyle name="Comma 17 3 2 4 4 3 2" xfId="56510"/>
    <cellStyle name="Comma 17 3 2 4 4 4" xfId="56511"/>
    <cellStyle name="Comma 17 3 2 4 4 5" xfId="56512"/>
    <cellStyle name="Comma 17 3 2 4 5" xfId="56513"/>
    <cellStyle name="Comma 17 3 2 4 5 2" xfId="56514"/>
    <cellStyle name="Comma 17 3 2 4 5 3" xfId="56515"/>
    <cellStyle name="Comma 17 3 2 4 6" xfId="56516"/>
    <cellStyle name="Comma 17 3 2 4 6 2" xfId="56517"/>
    <cellStyle name="Comma 17 3 2 4 6 3" xfId="56518"/>
    <cellStyle name="Comma 17 3 2 4 7" xfId="56519"/>
    <cellStyle name="Comma 17 3 2 4 7 2" xfId="56520"/>
    <cellStyle name="Comma 17 3 2 4 8" xfId="56521"/>
    <cellStyle name="Comma 17 3 2 4 9" xfId="56522"/>
    <cellStyle name="Comma 17 3 2 5" xfId="6914"/>
    <cellStyle name="Comma 17 3 2 5 2" xfId="56523"/>
    <cellStyle name="Comma 17 3 2 5 2 2" xfId="56524"/>
    <cellStyle name="Comma 17 3 2 5 2 3" xfId="56525"/>
    <cellStyle name="Comma 17 3 2 5 3" xfId="56526"/>
    <cellStyle name="Comma 17 3 2 5 3 2" xfId="56527"/>
    <cellStyle name="Comma 17 3 2 5 3 3" xfId="56528"/>
    <cellStyle name="Comma 17 3 2 5 4" xfId="56529"/>
    <cellStyle name="Comma 17 3 2 5 4 2" xfId="56530"/>
    <cellStyle name="Comma 17 3 2 5 5" xfId="56531"/>
    <cellStyle name="Comma 17 3 2 5 6" xfId="56532"/>
    <cellStyle name="Comma 17 3 2 6" xfId="56533"/>
    <cellStyle name="Comma 17 3 2 6 2" xfId="56534"/>
    <cellStyle name="Comma 17 3 2 6 2 2" xfId="56535"/>
    <cellStyle name="Comma 17 3 2 6 2 3" xfId="56536"/>
    <cellStyle name="Comma 17 3 2 6 3" xfId="56537"/>
    <cellStyle name="Comma 17 3 2 6 3 2" xfId="56538"/>
    <cellStyle name="Comma 17 3 2 6 3 3" xfId="56539"/>
    <cellStyle name="Comma 17 3 2 6 4" xfId="56540"/>
    <cellStyle name="Comma 17 3 2 6 4 2" xfId="56541"/>
    <cellStyle name="Comma 17 3 2 6 5" xfId="56542"/>
    <cellStyle name="Comma 17 3 2 6 6" xfId="56543"/>
    <cellStyle name="Comma 17 3 2 7" xfId="56544"/>
    <cellStyle name="Comma 17 3 2 7 2" xfId="56545"/>
    <cellStyle name="Comma 17 3 2 7 2 2" xfId="56546"/>
    <cellStyle name="Comma 17 3 2 7 2 3" xfId="56547"/>
    <cellStyle name="Comma 17 3 2 7 3" xfId="56548"/>
    <cellStyle name="Comma 17 3 2 7 3 2" xfId="56549"/>
    <cellStyle name="Comma 17 3 2 7 4" xfId="56550"/>
    <cellStyle name="Comma 17 3 2 7 5" xfId="56551"/>
    <cellStyle name="Comma 17 3 2 8" xfId="56552"/>
    <cellStyle name="Comma 17 3 2 8 2" xfId="56553"/>
    <cellStyle name="Comma 17 3 2 8 3" xfId="56554"/>
    <cellStyle name="Comma 17 3 2 9" xfId="56555"/>
    <cellStyle name="Comma 17 3 2 9 2" xfId="56556"/>
    <cellStyle name="Comma 17 3 2 9 3" xfId="56557"/>
    <cellStyle name="Comma 17 3 3" xfId="6915"/>
    <cellStyle name="Comma 17 3 3 10" xfId="56558"/>
    <cellStyle name="Comma 17 3 3 2" xfId="6916"/>
    <cellStyle name="Comma 17 3 3 2 2" xfId="6917"/>
    <cellStyle name="Comma 17 3 3 2 2 2" xfId="6918"/>
    <cellStyle name="Comma 17 3 3 2 2 2 2" xfId="56559"/>
    <cellStyle name="Comma 17 3 3 2 2 2 3" xfId="56560"/>
    <cellStyle name="Comma 17 3 3 2 2 3" xfId="56561"/>
    <cellStyle name="Comma 17 3 3 2 2 3 2" xfId="56562"/>
    <cellStyle name="Comma 17 3 3 2 2 3 3" xfId="56563"/>
    <cellStyle name="Comma 17 3 3 2 2 4" xfId="56564"/>
    <cellStyle name="Comma 17 3 3 2 2 4 2" xfId="56565"/>
    <cellStyle name="Comma 17 3 3 2 2 5" xfId="56566"/>
    <cellStyle name="Comma 17 3 3 2 2 6" xfId="56567"/>
    <cellStyle name="Comma 17 3 3 2 3" xfId="6919"/>
    <cellStyle name="Comma 17 3 3 2 3 2" xfId="56568"/>
    <cellStyle name="Comma 17 3 3 2 3 2 2" xfId="56569"/>
    <cellStyle name="Comma 17 3 3 2 3 2 3" xfId="56570"/>
    <cellStyle name="Comma 17 3 3 2 3 3" xfId="56571"/>
    <cellStyle name="Comma 17 3 3 2 3 3 2" xfId="56572"/>
    <cellStyle name="Comma 17 3 3 2 3 3 3" xfId="56573"/>
    <cellStyle name="Comma 17 3 3 2 3 4" xfId="56574"/>
    <cellStyle name="Comma 17 3 3 2 3 4 2" xfId="56575"/>
    <cellStyle name="Comma 17 3 3 2 3 5" xfId="56576"/>
    <cellStyle name="Comma 17 3 3 2 3 6" xfId="56577"/>
    <cellStyle name="Comma 17 3 3 2 4" xfId="56578"/>
    <cellStyle name="Comma 17 3 3 2 4 2" xfId="56579"/>
    <cellStyle name="Comma 17 3 3 2 4 2 2" xfId="56580"/>
    <cellStyle name="Comma 17 3 3 2 4 2 3" xfId="56581"/>
    <cellStyle name="Comma 17 3 3 2 4 3" xfId="56582"/>
    <cellStyle name="Comma 17 3 3 2 4 3 2" xfId="56583"/>
    <cellStyle name="Comma 17 3 3 2 4 4" xfId="56584"/>
    <cellStyle name="Comma 17 3 3 2 4 5" xfId="56585"/>
    <cellStyle name="Comma 17 3 3 2 5" xfId="56586"/>
    <cellStyle name="Comma 17 3 3 2 5 2" xfId="56587"/>
    <cellStyle name="Comma 17 3 3 2 5 3" xfId="56588"/>
    <cellStyle name="Comma 17 3 3 2 6" xfId="56589"/>
    <cellStyle name="Comma 17 3 3 2 6 2" xfId="56590"/>
    <cellStyle name="Comma 17 3 3 2 6 3" xfId="56591"/>
    <cellStyle name="Comma 17 3 3 2 7" xfId="56592"/>
    <cellStyle name="Comma 17 3 3 2 7 2" xfId="56593"/>
    <cellStyle name="Comma 17 3 3 2 8" xfId="56594"/>
    <cellStyle name="Comma 17 3 3 2 9" xfId="56595"/>
    <cellStyle name="Comma 17 3 3 3" xfId="6920"/>
    <cellStyle name="Comma 17 3 3 3 2" xfId="6921"/>
    <cellStyle name="Comma 17 3 3 3 2 2" xfId="56596"/>
    <cellStyle name="Comma 17 3 3 3 2 3" xfId="56597"/>
    <cellStyle name="Comma 17 3 3 3 3" xfId="56598"/>
    <cellStyle name="Comma 17 3 3 3 3 2" xfId="56599"/>
    <cellStyle name="Comma 17 3 3 3 3 3" xfId="56600"/>
    <cellStyle name="Comma 17 3 3 3 4" xfId="56601"/>
    <cellStyle name="Comma 17 3 3 3 4 2" xfId="56602"/>
    <cellStyle name="Comma 17 3 3 3 5" xfId="56603"/>
    <cellStyle name="Comma 17 3 3 3 6" xfId="56604"/>
    <cellStyle name="Comma 17 3 3 4" xfId="6922"/>
    <cellStyle name="Comma 17 3 3 4 2" xfId="56605"/>
    <cellStyle name="Comma 17 3 3 4 2 2" xfId="56606"/>
    <cellStyle name="Comma 17 3 3 4 2 3" xfId="56607"/>
    <cellStyle name="Comma 17 3 3 4 3" xfId="56608"/>
    <cellStyle name="Comma 17 3 3 4 3 2" xfId="56609"/>
    <cellStyle name="Comma 17 3 3 4 3 3" xfId="56610"/>
    <cellStyle name="Comma 17 3 3 4 4" xfId="56611"/>
    <cellStyle name="Comma 17 3 3 4 4 2" xfId="56612"/>
    <cellStyle name="Comma 17 3 3 4 5" xfId="56613"/>
    <cellStyle name="Comma 17 3 3 4 6" xfId="56614"/>
    <cellStyle name="Comma 17 3 3 5" xfId="56615"/>
    <cellStyle name="Comma 17 3 3 5 2" xfId="56616"/>
    <cellStyle name="Comma 17 3 3 5 2 2" xfId="56617"/>
    <cellStyle name="Comma 17 3 3 5 2 3" xfId="56618"/>
    <cellStyle name="Comma 17 3 3 5 3" xfId="56619"/>
    <cellStyle name="Comma 17 3 3 5 3 2" xfId="56620"/>
    <cellStyle name="Comma 17 3 3 5 4" xfId="56621"/>
    <cellStyle name="Comma 17 3 3 5 5" xfId="56622"/>
    <cellStyle name="Comma 17 3 3 6" xfId="56623"/>
    <cellStyle name="Comma 17 3 3 6 2" xfId="56624"/>
    <cellStyle name="Comma 17 3 3 6 3" xfId="56625"/>
    <cellStyle name="Comma 17 3 3 7" xfId="56626"/>
    <cellStyle name="Comma 17 3 3 7 2" xfId="56627"/>
    <cellStyle name="Comma 17 3 3 7 3" xfId="56628"/>
    <cellStyle name="Comma 17 3 3 8" xfId="56629"/>
    <cellStyle name="Comma 17 3 3 8 2" xfId="56630"/>
    <cellStyle name="Comma 17 3 3 9" xfId="56631"/>
    <cellStyle name="Comma 17 3 4" xfId="6923"/>
    <cellStyle name="Comma 17 3 4 2" xfId="6924"/>
    <cellStyle name="Comma 17 3 4 2 2" xfId="6925"/>
    <cellStyle name="Comma 17 3 4 2 2 2" xfId="56632"/>
    <cellStyle name="Comma 17 3 4 2 2 3" xfId="56633"/>
    <cellStyle name="Comma 17 3 4 2 3" xfId="56634"/>
    <cellStyle name="Comma 17 3 4 2 3 2" xfId="56635"/>
    <cellStyle name="Comma 17 3 4 2 3 3" xfId="56636"/>
    <cellStyle name="Comma 17 3 4 2 4" xfId="56637"/>
    <cellStyle name="Comma 17 3 4 2 4 2" xfId="56638"/>
    <cellStyle name="Comma 17 3 4 2 5" xfId="56639"/>
    <cellStyle name="Comma 17 3 4 2 6" xfId="56640"/>
    <cellStyle name="Comma 17 3 4 3" xfId="6926"/>
    <cellStyle name="Comma 17 3 4 3 2" xfId="56641"/>
    <cellStyle name="Comma 17 3 4 3 2 2" xfId="56642"/>
    <cellStyle name="Comma 17 3 4 3 2 3" xfId="56643"/>
    <cellStyle name="Comma 17 3 4 3 3" xfId="56644"/>
    <cellStyle name="Comma 17 3 4 3 3 2" xfId="56645"/>
    <cellStyle name="Comma 17 3 4 3 3 3" xfId="56646"/>
    <cellStyle name="Comma 17 3 4 3 4" xfId="56647"/>
    <cellStyle name="Comma 17 3 4 3 4 2" xfId="56648"/>
    <cellStyle name="Comma 17 3 4 3 5" xfId="56649"/>
    <cellStyle name="Comma 17 3 4 3 6" xfId="56650"/>
    <cellStyle name="Comma 17 3 4 4" xfId="56651"/>
    <cellStyle name="Comma 17 3 4 4 2" xfId="56652"/>
    <cellStyle name="Comma 17 3 4 4 2 2" xfId="56653"/>
    <cellStyle name="Comma 17 3 4 4 2 3" xfId="56654"/>
    <cellStyle name="Comma 17 3 4 4 3" xfId="56655"/>
    <cellStyle name="Comma 17 3 4 4 3 2" xfId="56656"/>
    <cellStyle name="Comma 17 3 4 4 4" xfId="56657"/>
    <cellStyle name="Comma 17 3 4 4 5" xfId="56658"/>
    <cellStyle name="Comma 17 3 4 5" xfId="56659"/>
    <cellStyle name="Comma 17 3 4 5 2" xfId="56660"/>
    <cellStyle name="Comma 17 3 4 5 3" xfId="56661"/>
    <cellStyle name="Comma 17 3 4 6" xfId="56662"/>
    <cellStyle name="Comma 17 3 4 6 2" xfId="56663"/>
    <cellStyle name="Comma 17 3 4 6 3" xfId="56664"/>
    <cellStyle name="Comma 17 3 4 7" xfId="56665"/>
    <cellStyle name="Comma 17 3 4 7 2" xfId="56666"/>
    <cellStyle name="Comma 17 3 4 8" xfId="56667"/>
    <cellStyle name="Comma 17 3 4 9" xfId="56668"/>
    <cellStyle name="Comma 17 3 5" xfId="6927"/>
    <cellStyle name="Comma 17 3 5 2" xfId="6928"/>
    <cellStyle name="Comma 17 3 5 2 2" xfId="56669"/>
    <cellStyle name="Comma 17 3 5 2 2 2" xfId="56670"/>
    <cellStyle name="Comma 17 3 5 2 2 3" xfId="56671"/>
    <cellStyle name="Comma 17 3 5 2 3" xfId="56672"/>
    <cellStyle name="Comma 17 3 5 2 3 2" xfId="56673"/>
    <cellStyle name="Comma 17 3 5 2 3 3" xfId="56674"/>
    <cellStyle name="Comma 17 3 5 2 4" xfId="56675"/>
    <cellStyle name="Comma 17 3 5 2 4 2" xfId="56676"/>
    <cellStyle name="Comma 17 3 5 2 5" xfId="56677"/>
    <cellStyle name="Comma 17 3 5 2 6" xfId="56678"/>
    <cellStyle name="Comma 17 3 5 3" xfId="56679"/>
    <cellStyle name="Comma 17 3 5 3 2" xfId="56680"/>
    <cellStyle name="Comma 17 3 5 3 2 2" xfId="56681"/>
    <cellStyle name="Comma 17 3 5 3 2 3" xfId="56682"/>
    <cellStyle name="Comma 17 3 5 3 3" xfId="56683"/>
    <cellStyle name="Comma 17 3 5 3 3 2" xfId="56684"/>
    <cellStyle name="Comma 17 3 5 3 3 3" xfId="56685"/>
    <cellStyle name="Comma 17 3 5 3 4" xfId="56686"/>
    <cellStyle name="Comma 17 3 5 3 4 2" xfId="56687"/>
    <cellStyle name="Comma 17 3 5 3 5" xfId="56688"/>
    <cellStyle name="Comma 17 3 5 3 6" xfId="56689"/>
    <cellStyle name="Comma 17 3 5 4" xfId="56690"/>
    <cellStyle name="Comma 17 3 5 4 2" xfId="56691"/>
    <cellStyle name="Comma 17 3 5 4 2 2" xfId="56692"/>
    <cellStyle name="Comma 17 3 5 4 2 3" xfId="56693"/>
    <cellStyle name="Comma 17 3 5 4 3" xfId="56694"/>
    <cellStyle name="Comma 17 3 5 4 3 2" xfId="56695"/>
    <cellStyle name="Comma 17 3 5 4 4" xfId="56696"/>
    <cellStyle name="Comma 17 3 5 4 5" xfId="56697"/>
    <cellStyle name="Comma 17 3 5 5" xfId="56698"/>
    <cellStyle name="Comma 17 3 5 5 2" xfId="56699"/>
    <cellStyle name="Comma 17 3 5 5 3" xfId="56700"/>
    <cellStyle name="Comma 17 3 5 6" xfId="56701"/>
    <cellStyle name="Comma 17 3 5 6 2" xfId="56702"/>
    <cellStyle name="Comma 17 3 5 6 3" xfId="56703"/>
    <cellStyle name="Comma 17 3 5 7" xfId="56704"/>
    <cellStyle name="Comma 17 3 5 7 2" xfId="56705"/>
    <cellStyle name="Comma 17 3 5 8" xfId="56706"/>
    <cellStyle name="Comma 17 3 5 9" xfId="56707"/>
    <cellStyle name="Comma 17 3 6" xfId="6929"/>
    <cellStyle name="Comma 17 3 6 2" xfId="56708"/>
    <cellStyle name="Comma 17 3 6 2 2" xfId="56709"/>
    <cellStyle name="Comma 17 3 6 2 3" xfId="56710"/>
    <cellStyle name="Comma 17 3 6 3" xfId="56711"/>
    <cellStyle name="Comma 17 3 6 3 2" xfId="56712"/>
    <cellStyle name="Comma 17 3 6 3 3" xfId="56713"/>
    <cellStyle name="Comma 17 3 6 4" xfId="56714"/>
    <cellStyle name="Comma 17 3 6 4 2" xfId="56715"/>
    <cellStyle name="Comma 17 3 6 5" xfId="56716"/>
    <cellStyle name="Comma 17 3 6 6" xfId="56717"/>
    <cellStyle name="Comma 17 3 7" xfId="56718"/>
    <cellStyle name="Comma 17 3 7 2" xfId="56719"/>
    <cellStyle name="Comma 17 3 7 2 2" xfId="56720"/>
    <cellStyle name="Comma 17 3 7 2 3" xfId="56721"/>
    <cellStyle name="Comma 17 3 7 3" xfId="56722"/>
    <cellStyle name="Comma 17 3 7 3 2" xfId="56723"/>
    <cellStyle name="Comma 17 3 7 3 3" xfId="56724"/>
    <cellStyle name="Comma 17 3 7 4" xfId="56725"/>
    <cellStyle name="Comma 17 3 7 4 2" xfId="56726"/>
    <cellStyle name="Comma 17 3 7 5" xfId="56727"/>
    <cellStyle name="Comma 17 3 7 6" xfId="56728"/>
    <cellStyle name="Comma 17 3 8" xfId="56729"/>
    <cellStyle name="Comma 17 3 8 2" xfId="56730"/>
    <cellStyle name="Comma 17 3 8 2 2" xfId="56731"/>
    <cellStyle name="Comma 17 3 8 2 3" xfId="56732"/>
    <cellStyle name="Comma 17 3 8 3" xfId="56733"/>
    <cellStyle name="Comma 17 3 8 3 2" xfId="56734"/>
    <cellStyle name="Comma 17 3 8 4" xfId="56735"/>
    <cellStyle name="Comma 17 3 8 5" xfId="56736"/>
    <cellStyle name="Comma 17 3 9" xfId="56737"/>
    <cellStyle name="Comma 17 3 9 2" xfId="56738"/>
    <cellStyle name="Comma 17 3 9 3" xfId="56739"/>
    <cellStyle name="Comma 17 4" xfId="6930"/>
    <cellStyle name="Comma 17 4 10" xfId="56740"/>
    <cellStyle name="Comma 17 4 10 2" xfId="56741"/>
    <cellStyle name="Comma 17 4 11" xfId="56742"/>
    <cellStyle name="Comma 17 4 12" xfId="56743"/>
    <cellStyle name="Comma 17 4 2" xfId="6931"/>
    <cellStyle name="Comma 17 4 2 10" xfId="56744"/>
    <cellStyle name="Comma 17 4 2 2" xfId="6932"/>
    <cellStyle name="Comma 17 4 2 2 2" xfId="6933"/>
    <cellStyle name="Comma 17 4 2 2 2 2" xfId="6934"/>
    <cellStyle name="Comma 17 4 2 2 2 2 2" xfId="56745"/>
    <cellStyle name="Comma 17 4 2 2 2 2 3" xfId="56746"/>
    <cellStyle name="Comma 17 4 2 2 2 3" xfId="56747"/>
    <cellStyle name="Comma 17 4 2 2 2 3 2" xfId="56748"/>
    <cellStyle name="Comma 17 4 2 2 2 3 3" xfId="56749"/>
    <cellStyle name="Comma 17 4 2 2 2 4" xfId="56750"/>
    <cellStyle name="Comma 17 4 2 2 2 4 2" xfId="56751"/>
    <cellStyle name="Comma 17 4 2 2 2 5" xfId="56752"/>
    <cellStyle name="Comma 17 4 2 2 2 6" xfId="56753"/>
    <cellStyle name="Comma 17 4 2 2 3" xfId="6935"/>
    <cellStyle name="Comma 17 4 2 2 3 2" xfId="56754"/>
    <cellStyle name="Comma 17 4 2 2 3 2 2" xfId="56755"/>
    <cellStyle name="Comma 17 4 2 2 3 2 3" xfId="56756"/>
    <cellStyle name="Comma 17 4 2 2 3 3" xfId="56757"/>
    <cellStyle name="Comma 17 4 2 2 3 3 2" xfId="56758"/>
    <cellStyle name="Comma 17 4 2 2 3 3 3" xfId="56759"/>
    <cellStyle name="Comma 17 4 2 2 3 4" xfId="56760"/>
    <cellStyle name="Comma 17 4 2 2 3 4 2" xfId="56761"/>
    <cellStyle name="Comma 17 4 2 2 3 5" xfId="56762"/>
    <cellStyle name="Comma 17 4 2 2 3 6" xfId="56763"/>
    <cellStyle name="Comma 17 4 2 2 4" xfId="56764"/>
    <cellStyle name="Comma 17 4 2 2 4 2" xfId="56765"/>
    <cellStyle name="Comma 17 4 2 2 4 2 2" xfId="56766"/>
    <cellStyle name="Comma 17 4 2 2 4 2 3" xfId="56767"/>
    <cellStyle name="Comma 17 4 2 2 4 3" xfId="56768"/>
    <cellStyle name="Comma 17 4 2 2 4 3 2" xfId="56769"/>
    <cellStyle name="Comma 17 4 2 2 4 4" xfId="56770"/>
    <cellStyle name="Comma 17 4 2 2 4 5" xfId="56771"/>
    <cellStyle name="Comma 17 4 2 2 5" xfId="56772"/>
    <cellStyle name="Comma 17 4 2 2 5 2" xfId="56773"/>
    <cellStyle name="Comma 17 4 2 2 5 3" xfId="56774"/>
    <cellStyle name="Comma 17 4 2 2 6" xfId="56775"/>
    <cellStyle name="Comma 17 4 2 2 6 2" xfId="56776"/>
    <cellStyle name="Comma 17 4 2 2 6 3" xfId="56777"/>
    <cellStyle name="Comma 17 4 2 2 7" xfId="56778"/>
    <cellStyle name="Comma 17 4 2 2 7 2" xfId="56779"/>
    <cellStyle name="Comma 17 4 2 2 8" xfId="56780"/>
    <cellStyle name="Comma 17 4 2 2 9" xfId="56781"/>
    <cellStyle name="Comma 17 4 2 3" xfId="6936"/>
    <cellStyle name="Comma 17 4 2 3 2" xfId="6937"/>
    <cellStyle name="Comma 17 4 2 3 2 2" xfId="56782"/>
    <cellStyle name="Comma 17 4 2 3 2 3" xfId="56783"/>
    <cellStyle name="Comma 17 4 2 3 3" xfId="56784"/>
    <cellStyle name="Comma 17 4 2 3 3 2" xfId="56785"/>
    <cellStyle name="Comma 17 4 2 3 3 3" xfId="56786"/>
    <cellStyle name="Comma 17 4 2 3 4" xfId="56787"/>
    <cellStyle name="Comma 17 4 2 3 4 2" xfId="56788"/>
    <cellStyle name="Comma 17 4 2 3 5" xfId="56789"/>
    <cellStyle name="Comma 17 4 2 3 6" xfId="56790"/>
    <cellStyle name="Comma 17 4 2 4" xfId="6938"/>
    <cellStyle name="Comma 17 4 2 4 2" xfId="56791"/>
    <cellStyle name="Comma 17 4 2 4 2 2" xfId="56792"/>
    <cellStyle name="Comma 17 4 2 4 2 3" xfId="56793"/>
    <cellStyle name="Comma 17 4 2 4 3" xfId="56794"/>
    <cellStyle name="Comma 17 4 2 4 3 2" xfId="56795"/>
    <cellStyle name="Comma 17 4 2 4 3 3" xfId="56796"/>
    <cellStyle name="Comma 17 4 2 4 4" xfId="56797"/>
    <cellStyle name="Comma 17 4 2 4 4 2" xfId="56798"/>
    <cellStyle name="Comma 17 4 2 4 5" xfId="56799"/>
    <cellStyle name="Comma 17 4 2 4 6" xfId="56800"/>
    <cellStyle name="Comma 17 4 2 5" xfId="56801"/>
    <cellStyle name="Comma 17 4 2 5 2" xfId="56802"/>
    <cellStyle name="Comma 17 4 2 5 2 2" xfId="56803"/>
    <cellStyle name="Comma 17 4 2 5 2 3" xfId="56804"/>
    <cellStyle name="Comma 17 4 2 5 3" xfId="56805"/>
    <cellStyle name="Comma 17 4 2 5 3 2" xfId="56806"/>
    <cellStyle name="Comma 17 4 2 5 4" xfId="56807"/>
    <cellStyle name="Comma 17 4 2 5 5" xfId="56808"/>
    <cellStyle name="Comma 17 4 2 6" xfId="56809"/>
    <cellStyle name="Comma 17 4 2 6 2" xfId="56810"/>
    <cellStyle name="Comma 17 4 2 6 3" xfId="56811"/>
    <cellStyle name="Comma 17 4 2 7" xfId="56812"/>
    <cellStyle name="Comma 17 4 2 7 2" xfId="56813"/>
    <cellStyle name="Comma 17 4 2 7 3" xfId="56814"/>
    <cellStyle name="Comma 17 4 2 8" xfId="56815"/>
    <cellStyle name="Comma 17 4 2 8 2" xfId="56816"/>
    <cellStyle name="Comma 17 4 2 9" xfId="56817"/>
    <cellStyle name="Comma 17 4 3" xfId="6939"/>
    <cellStyle name="Comma 17 4 3 2" xfId="6940"/>
    <cellStyle name="Comma 17 4 3 2 2" xfId="6941"/>
    <cellStyle name="Comma 17 4 3 2 2 2" xfId="56818"/>
    <cellStyle name="Comma 17 4 3 2 2 3" xfId="56819"/>
    <cellStyle name="Comma 17 4 3 2 3" xfId="56820"/>
    <cellStyle name="Comma 17 4 3 2 3 2" xfId="56821"/>
    <cellStyle name="Comma 17 4 3 2 3 3" xfId="56822"/>
    <cellStyle name="Comma 17 4 3 2 4" xfId="56823"/>
    <cellStyle name="Comma 17 4 3 2 4 2" xfId="56824"/>
    <cellStyle name="Comma 17 4 3 2 5" xfId="56825"/>
    <cellStyle name="Comma 17 4 3 2 6" xfId="56826"/>
    <cellStyle name="Comma 17 4 3 3" xfId="6942"/>
    <cellStyle name="Comma 17 4 3 3 2" xfId="56827"/>
    <cellStyle name="Comma 17 4 3 3 2 2" xfId="56828"/>
    <cellStyle name="Comma 17 4 3 3 2 3" xfId="56829"/>
    <cellStyle name="Comma 17 4 3 3 3" xfId="56830"/>
    <cellStyle name="Comma 17 4 3 3 3 2" xfId="56831"/>
    <cellStyle name="Comma 17 4 3 3 3 3" xfId="56832"/>
    <cellStyle name="Comma 17 4 3 3 4" xfId="56833"/>
    <cellStyle name="Comma 17 4 3 3 4 2" xfId="56834"/>
    <cellStyle name="Comma 17 4 3 3 5" xfId="56835"/>
    <cellStyle name="Comma 17 4 3 3 6" xfId="56836"/>
    <cellStyle name="Comma 17 4 3 4" xfId="56837"/>
    <cellStyle name="Comma 17 4 3 4 2" xfId="56838"/>
    <cellStyle name="Comma 17 4 3 4 2 2" xfId="56839"/>
    <cellStyle name="Comma 17 4 3 4 2 3" xfId="56840"/>
    <cellStyle name="Comma 17 4 3 4 3" xfId="56841"/>
    <cellStyle name="Comma 17 4 3 4 3 2" xfId="56842"/>
    <cellStyle name="Comma 17 4 3 4 4" xfId="56843"/>
    <cellStyle name="Comma 17 4 3 4 5" xfId="56844"/>
    <cellStyle name="Comma 17 4 3 5" xfId="56845"/>
    <cellStyle name="Comma 17 4 3 5 2" xfId="56846"/>
    <cellStyle name="Comma 17 4 3 5 3" xfId="56847"/>
    <cellStyle name="Comma 17 4 3 6" xfId="56848"/>
    <cellStyle name="Comma 17 4 3 6 2" xfId="56849"/>
    <cellStyle name="Comma 17 4 3 6 3" xfId="56850"/>
    <cellStyle name="Comma 17 4 3 7" xfId="56851"/>
    <cellStyle name="Comma 17 4 3 7 2" xfId="56852"/>
    <cellStyle name="Comma 17 4 3 8" xfId="56853"/>
    <cellStyle name="Comma 17 4 3 9" xfId="56854"/>
    <cellStyle name="Comma 17 4 4" xfId="6943"/>
    <cellStyle name="Comma 17 4 4 2" xfId="6944"/>
    <cellStyle name="Comma 17 4 4 2 2" xfId="56855"/>
    <cellStyle name="Comma 17 4 4 2 2 2" xfId="56856"/>
    <cellStyle name="Comma 17 4 4 2 2 3" xfId="56857"/>
    <cellStyle name="Comma 17 4 4 2 3" xfId="56858"/>
    <cellStyle name="Comma 17 4 4 2 3 2" xfId="56859"/>
    <cellStyle name="Comma 17 4 4 2 3 3" xfId="56860"/>
    <cellStyle name="Comma 17 4 4 2 4" xfId="56861"/>
    <cellStyle name="Comma 17 4 4 2 4 2" xfId="56862"/>
    <cellStyle name="Comma 17 4 4 2 5" xfId="56863"/>
    <cellStyle name="Comma 17 4 4 2 6" xfId="56864"/>
    <cellStyle name="Comma 17 4 4 3" xfId="56865"/>
    <cellStyle name="Comma 17 4 4 3 2" xfId="56866"/>
    <cellStyle name="Comma 17 4 4 3 2 2" xfId="56867"/>
    <cellStyle name="Comma 17 4 4 3 2 3" xfId="56868"/>
    <cellStyle name="Comma 17 4 4 3 3" xfId="56869"/>
    <cellStyle name="Comma 17 4 4 3 3 2" xfId="56870"/>
    <cellStyle name="Comma 17 4 4 3 3 3" xfId="56871"/>
    <cellStyle name="Comma 17 4 4 3 4" xfId="56872"/>
    <cellStyle name="Comma 17 4 4 3 4 2" xfId="56873"/>
    <cellStyle name="Comma 17 4 4 3 5" xfId="56874"/>
    <cellStyle name="Comma 17 4 4 3 6" xfId="56875"/>
    <cellStyle name="Comma 17 4 4 4" xfId="56876"/>
    <cellStyle name="Comma 17 4 4 4 2" xfId="56877"/>
    <cellStyle name="Comma 17 4 4 4 2 2" xfId="56878"/>
    <cellStyle name="Comma 17 4 4 4 2 3" xfId="56879"/>
    <cellStyle name="Comma 17 4 4 4 3" xfId="56880"/>
    <cellStyle name="Comma 17 4 4 4 3 2" xfId="56881"/>
    <cellStyle name="Comma 17 4 4 4 4" xfId="56882"/>
    <cellStyle name="Comma 17 4 4 4 5" xfId="56883"/>
    <cellStyle name="Comma 17 4 4 5" xfId="56884"/>
    <cellStyle name="Comma 17 4 4 5 2" xfId="56885"/>
    <cellStyle name="Comma 17 4 4 5 3" xfId="56886"/>
    <cellStyle name="Comma 17 4 4 6" xfId="56887"/>
    <cellStyle name="Comma 17 4 4 6 2" xfId="56888"/>
    <cellStyle name="Comma 17 4 4 6 3" xfId="56889"/>
    <cellStyle name="Comma 17 4 4 7" xfId="56890"/>
    <cellStyle name="Comma 17 4 4 7 2" xfId="56891"/>
    <cellStyle name="Comma 17 4 4 8" xfId="56892"/>
    <cellStyle name="Comma 17 4 4 9" xfId="56893"/>
    <cellStyle name="Comma 17 4 5" xfId="6945"/>
    <cellStyle name="Comma 17 4 5 2" xfId="56894"/>
    <cellStyle name="Comma 17 4 5 2 2" xfId="56895"/>
    <cellStyle name="Comma 17 4 5 2 3" xfId="56896"/>
    <cellStyle name="Comma 17 4 5 3" xfId="56897"/>
    <cellStyle name="Comma 17 4 5 3 2" xfId="56898"/>
    <cellStyle name="Comma 17 4 5 3 3" xfId="56899"/>
    <cellStyle name="Comma 17 4 5 4" xfId="56900"/>
    <cellStyle name="Comma 17 4 5 4 2" xfId="56901"/>
    <cellStyle name="Comma 17 4 5 5" xfId="56902"/>
    <cellStyle name="Comma 17 4 5 6" xfId="56903"/>
    <cellStyle name="Comma 17 4 6" xfId="56904"/>
    <cellStyle name="Comma 17 4 6 2" xfId="56905"/>
    <cellStyle name="Comma 17 4 6 2 2" xfId="56906"/>
    <cellStyle name="Comma 17 4 6 2 3" xfId="56907"/>
    <cellStyle name="Comma 17 4 6 3" xfId="56908"/>
    <cellStyle name="Comma 17 4 6 3 2" xfId="56909"/>
    <cellStyle name="Comma 17 4 6 3 3" xfId="56910"/>
    <cellStyle name="Comma 17 4 6 4" xfId="56911"/>
    <cellStyle name="Comma 17 4 6 4 2" xfId="56912"/>
    <cellStyle name="Comma 17 4 6 5" xfId="56913"/>
    <cellStyle name="Comma 17 4 6 6" xfId="56914"/>
    <cellStyle name="Comma 17 4 7" xfId="56915"/>
    <cellStyle name="Comma 17 4 7 2" xfId="56916"/>
    <cellStyle name="Comma 17 4 7 2 2" xfId="56917"/>
    <cellStyle name="Comma 17 4 7 2 3" xfId="56918"/>
    <cellStyle name="Comma 17 4 7 3" xfId="56919"/>
    <cellStyle name="Comma 17 4 7 3 2" xfId="56920"/>
    <cellStyle name="Comma 17 4 7 4" xfId="56921"/>
    <cellStyle name="Comma 17 4 7 5" xfId="56922"/>
    <cellStyle name="Comma 17 4 8" xfId="56923"/>
    <cellStyle name="Comma 17 4 8 2" xfId="56924"/>
    <cellStyle name="Comma 17 4 8 3" xfId="56925"/>
    <cellStyle name="Comma 17 4 9" xfId="56926"/>
    <cellStyle name="Comma 17 4 9 2" xfId="56927"/>
    <cellStyle name="Comma 17 4 9 3" xfId="56928"/>
    <cellStyle name="Comma 17 5" xfId="6946"/>
    <cellStyle name="Comma 17 5 10" xfId="56929"/>
    <cellStyle name="Comma 17 5 2" xfId="6947"/>
    <cellStyle name="Comma 17 5 2 2" xfId="6948"/>
    <cellStyle name="Comma 17 5 2 2 2" xfId="6949"/>
    <cellStyle name="Comma 17 5 2 2 2 2" xfId="56930"/>
    <cellStyle name="Comma 17 5 2 2 2 3" xfId="56931"/>
    <cellStyle name="Comma 17 5 2 2 3" xfId="56932"/>
    <cellStyle name="Comma 17 5 2 2 3 2" xfId="56933"/>
    <cellStyle name="Comma 17 5 2 2 3 3" xfId="56934"/>
    <cellStyle name="Comma 17 5 2 2 4" xfId="56935"/>
    <cellStyle name="Comma 17 5 2 2 4 2" xfId="56936"/>
    <cellStyle name="Comma 17 5 2 2 5" xfId="56937"/>
    <cellStyle name="Comma 17 5 2 2 6" xfId="56938"/>
    <cellStyle name="Comma 17 5 2 3" xfId="6950"/>
    <cellStyle name="Comma 17 5 2 3 2" xfId="56939"/>
    <cellStyle name="Comma 17 5 2 3 2 2" xfId="56940"/>
    <cellStyle name="Comma 17 5 2 3 2 3" xfId="56941"/>
    <cellStyle name="Comma 17 5 2 3 3" xfId="56942"/>
    <cellStyle name="Comma 17 5 2 3 3 2" xfId="56943"/>
    <cellStyle name="Comma 17 5 2 3 3 3" xfId="56944"/>
    <cellStyle name="Comma 17 5 2 3 4" xfId="56945"/>
    <cellStyle name="Comma 17 5 2 3 4 2" xfId="56946"/>
    <cellStyle name="Comma 17 5 2 3 5" xfId="56947"/>
    <cellStyle name="Comma 17 5 2 3 6" xfId="56948"/>
    <cellStyle name="Comma 17 5 2 4" xfId="56949"/>
    <cellStyle name="Comma 17 5 2 4 2" xfId="56950"/>
    <cellStyle name="Comma 17 5 2 4 2 2" xfId="56951"/>
    <cellStyle name="Comma 17 5 2 4 2 3" xfId="56952"/>
    <cellStyle name="Comma 17 5 2 4 3" xfId="56953"/>
    <cellStyle name="Comma 17 5 2 4 3 2" xfId="56954"/>
    <cellStyle name="Comma 17 5 2 4 4" xfId="56955"/>
    <cellStyle name="Comma 17 5 2 4 5" xfId="56956"/>
    <cellStyle name="Comma 17 5 2 5" xfId="56957"/>
    <cellStyle name="Comma 17 5 2 5 2" xfId="56958"/>
    <cellStyle name="Comma 17 5 2 5 3" xfId="56959"/>
    <cellStyle name="Comma 17 5 2 6" xfId="56960"/>
    <cellStyle name="Comma 17 5 2 6 2" xfId="56961"/>
    <cellStyle name="Comma 17 5 2 6 3" xfId="56962"/>
    <cellStyle name="Comma 17 5 2 7" xfId="56963"/>
    <cellStyle name="Comma 17 5 2 7 2" xfId="56964"/>
    <cellStyle name="Comma 17 5 2 8" xfId="56965"/>
    <cellStyle name="Comma 17 5 2 9" xfId="56966"/>
    <cellStyle name="Comma 17 5 3" xfId="6951"/>
    <cellStyle name="Comma 17 5 3 2" xfId="6952"/>
    <cellStyle name="Comma 17 5 3 2 2" xfId="56967"/>
    <cellStyle name="Comma 17 5 3 2 3" xfId="56968"/>
    <cellStyle name="Comma 17 5 3 3" xfId="56969"/>
    <cellStyle name="Comma 17 5 3 3 2" xfId="56970"/>
    <cellStyle name="Comma 17 5 3 3 3" xfId="56971"/>
    <cellStyle name="Comma 17 5 3 4" xfId="56972"/>
    <cellStyle name="Comma 17 5 3 4 2" xfId="56973"/>
    <cellStyle name="Comma 17 5 3 5" xfId="56974"/>
    <cellStyle name="Comma 17 5 3 6" xfId="56975"/>
    <cellStyle name="Comma 17 5 4" xfId="6953"/>
    <cellStyle name="Comma 17 5 4 2" xfId="56976"/>
    <cellStyle name="Comma 17 5 4 2 2" xfId="56977"/>
    <cellStyle name="Comma 17 5 4 2 3" xfId="56978"/>
    <cellStyle name="Comma 17 5 4 3" xfId="56979"/>
    <cellStyle name="Comma 17 5 4 3 2" xfId="56980"/>
    <cellStyle name="Comma 17 5 4 3 3" xfId="56981"/>
    <cellStyle name="Comma 17 5 4 4" xfId="56982"/>
    <cellStyle name="Comma 17 5 4 4 2" xfId="56983"/>
    <cellStyle name="Comma 17 5 4 5" xfId="56984"/>
    <cellStyle name="Comma 17 5 4 6" xfId="56985"/>
    <cellStyle name="Comma 17 5 5" xfId="56986"/>
    <cellStyle name="Comma 17 5 5 2" xfId="56987"/>
    <cellStyle name="Comma 17 5 5 2 2" xfId="56988"/>
    <cellStyle name="Comma 17 5 5 2 3" xfId="56989"/>
    <cellStyle name="Comma 17 5 5 3" xfId="56990"/>
    <cellStyle name="Comma 17 5 5 3 2" xfId="56991"/>
    <cellStyle name="Comma 17 5 5 4" xfId="56992"/>
    <cellStyle name="Comma 17 5 5 5" xfId="56993"/>
    <cellStyle name="Comma 17 5 6" xfId="56994"/>
    <cellStyle name="Comma 17 5 6 2" xfId="56995"/>
    <cellStyle name="Comma 17 5 6 3" xfId="56996"/>
    <cellStyle name="Comma 17 5 7" xfId="56997"/>
    <cellStyle name="Comma 17 5 7 2" xfId="56998"/>
    <cellStyle name="Comma 17 5 7 3" xfId="56999"/>
    <cellStyle name="Comma 17 5 8" xfId="57000"/>
    <cellStyle name="Comma 17 5 8 2" xfId="57001"/>
    <cellStyle name="Comma 17 5 9" xfId="57002"/>
    <cellStyle name="Comma 17 6" xfId="6954"/>
    <cellStyle name="Comma 17 6 2" xfId="6955"/>
    <cellStyle name="Comma 17 6 2 2" xfId="6956"/>
    <cellStyle name="Comma 17 6 2 2 2" xfId="57003"/>
    <cellStyle name="Comma 17 6 2 2 3" xfId="57004"/>
    <cellStyle name="Comma 17 6 2 3" xfId="57005"/>
    <cellStyle name="Comma 17 6 2 3 2" xfId="57006"/>
    <cellStyle name="Comma 17 6 2 3 3" xfId="57007"/>
    <cellStyle name="Comma 17 6 2 4" xfId="57008"/>
    <cellStyle name="Comma 17 6 2 4 2" xfId="57009"/>
    <cellStyle name="Comma 17 6 2 5" xfId="57010"/>
    <cellStyle name="Comma 17 6 2 6" xfId="57011"/>
    <cellStyle name="Comma 17 6 3" xfId="6957"/>
    <cellStyle name="Comma 17 6 3 2" xfId="57012"/>
    <cellStyle name="Comma 17 6 3 2 2" xfId="57013"/>
    <cellStyle name="Comma 17 6 3 2 3" xfId="57014"/>
    <cellStyle name="Comma 17 6 3 3" xfId="57015"/>
    <cellStyle name="Comma 17 6 3 3 2" xfId="57016"/>
    <cellStyle name="Comma 17 6 3 3 3" xfId="57017"/>
    <cellStyle name="Comma 17 6 3 4" xfId="57018"/>
    <cellStyle name="Comma 17 6 3 4 2" xfId="57019"/>
    <cellStyle name="Comma 17 6 3 5" xfId="57020"/>
    <cellStyle name="Comma 17 6 3 6" xfId="57021"/>
    <cellStyle name="Comma 17 6 4" xfId="57022"/>
    <cellStyle name="Comma 17 6 4 2" xfId="57023"/>
    <cellStyle name="Comma 17 6 4 2 2" xfId="57024"/>
    <cellStyle name="Comma 17 6 4 2 3" xfId="57025"/>
    <cellStyle name="Comma 17 6 4 3" xfId="57026"/>
    <cellStyle name="Comma 17 6 4 3 2" xfId="57027"/>
    <cellStyle name="Comma 17 6 4 4" xfId="57028"/>
    <cellStyle name="Comma 17 6 4 5" xfId="57029"/>
    <cellStyle name="Comma 17 6 5" xfId="57030"/>
    <cellStyle name="Comma 17 6 5 2" xfId="57031"/>
    <cellStyle name="Comma 17 6 5 3" xfId="57032"/>
    <cellStyle name="Comma 17 6 6" xfId="57033"/>
    <cellStyle name="Comma 17 6 6 2" xfId="57034"/>
    <cellStyle name="Comma 17 6 6 3" xfId="57035"/>
    <cellStyle name="Comma 17 6 7" xfId="57036"/>
    <cellStyle name="Comma 17 6 7 2" xfId="57037"/>
    <cellStyle name="Comma 17 6 8" xfId="57038"/>
    <cellStyle name="Comma 17 6 9" xfId="57039"/>
    <cellStyle name="Comma 17 7" xfId="6958"/>
    <cellStyle name="Comma 17 7 2" xfId="6959"/>
    <cellStyle name="Comma 17 7 2 2" xfId="57040"/>
    <cellStyle name="Comma 17 7 2 2 2" xfId="57041"/>
    <cellStyle name="Comma 17 7 2 2 3" xfId="57042"/>
    <cellStyle name="Comma 17 7 2 3" xfId="57043"/>
    <cellStyle name="Comma 17 7 2 3 2" xfId="57044"/>
    <cellStyle name="Comma 17 7 2 3 3" xfId="57045"/>
    <cellStyle name="Comma 17 7 2 4" xfId="57046"/>
    <cellStyle name="Comma 17 7 2 4 2" xfId="57047"/>
    <cellStyle name="Comma 17 7 2 5" xfId="57048"/>
    <cellStyle name="Comma 17 7 2 6" xfId="57049"/>
    <cellStyle name="Comma 17 7 3" xfId="57050"/>
    <cellStyle name="Comma 17 7 3 2" xfId="57051"/>
    <cellStyle name="Comma 17 7 3 2 2" xfId="57052"/>
    <cellStyle name="Comma 17 7 3 2 3" xfId="57053"/>
    <cellStyle name="Comma 17 7 3 3" xfId="57054"/>
    <cellStyle name="Comma 17 7 3 3 2" xfId="57055"/>
    <cellStyle name="Comma 17 7 3 3 3" xfId="57056"/>
    <cellStyle name="Comma 17 7 3 4" xfId="57057"/>
    <cellStyle name="Comma 17 7 3 4 2" xfId="57058"/>
    <cellStyle name="Comma 17 7 3 5" xfId="57059"/>
    <cellStyle name="Comma 17 7 3 6" xfId="57060"/>
    <cellStyle name="Comma 17 7 4" xfId="57061"/>
    <cellStyle name="Comma 17 7 4 2" xfId="57062"/>
    <cellStyle name="Comma 17 7 4 2 2" xfId="57063"/>
    <cellStyle name="Comma 17 7 4 2 3" xfId="57064"/>
    <cellStyle name="Comma 17 7 4 3" xfId="57065"/>
    <cellStyle name="Comma 17 7 4 3 2" xfId="57066"/>
    <cellStyle name="Comma 17 7 4 4" xfId="57067"/>
    <cellStyle name="Comma 17 7 4 5" xfId="57068"/>
    <cellStyle name="Comma 17 7 5" xfId="57069"/>
    <cellStyle name="Comma 17 7 5 2" xfId="57070"/>
    <cellStyle name="Comma 17 7 5 3" xfId="57071"/>
    <cellStyle name="Comma 17 7 6" xfId="57072"/>
    <cellStyle name="Comma 17 7 6 2" xfId="57073"/>
    <cellStyle name="Comma 17 7 6 3" xfId="57074"/>
    <cellStyle name="Comma 17 7 7" xfId="57075"/>
    <cellStyle name="Comma 17 7 7 2" xfId="57076"/>
    <cellStyle name="Comma 17 7 8" xfId="57077"/>
    <cellStyle name="Comma 17 7 9" xfId="57078"/>
    <cellStyle name="Comma 17 8" xfId="6960"/>
    <cellStyle name="Comma 17 8 2" xfId="57079"/>
    <cellStyle name="Comma 17 8 2 2" xfId="57080"/>
    <cellStyle name="Comma 17 8 2 3" xfId="57081"/>
    <cellStyle name="Comma 17 8 3" xfId="57082"/>
    <cellStyle name="Comma 17 8 3 2" xfId="57083"/>
    <cellStyle name="Comma 17 8 3 3" xfId="57084"/>
    <cellStyle name="Comma 17 8 4" xfId="57085"/>
    <cellStyle name="Comma 17 8 4 2" xfId="57086"/>
    <cellStyle name="Comma 17 8 5" xfId="57087"/>
    <cellStyle name="Comma 17 8 6" xfId="57088"/>
    <cellStyle name="Comma 17 9" xfId="57089"/>
    <cellStyle name="Comma 17 9 2" xfId="57090"/>
    <cellStyle name="Comma 17 9 2 2" xfId="57091"/>
    <cellStyle name="Comma 17 9 2 3" xfId="57092"/>
    <cellStyle name="Comma 17 9 3" xfId="57093"/>
    <cellStyle name="Comma 17 9 3 2" xfId="57094"/>
    <cellStyle name="Comma 17 9 3 3" xfId="57095"/>
    <cellStyle name="Comma 17 9 4" xfId="57096"/>
    <cellStyle name="Comma 17 9 4 2" xfId="57097"/>
    <cellStyle name="Comma 17 9 5" xfId="57098"/>
    <cellStyle name="Comma 17 9 6" xfId="57099"/>
    <cellStyle name="Comma 17_SCH J-3" xfId="6961"/>
    <cellStyle name="Comma 18" xfId="6962"/>
    <cellStyle name="Comma 18 10" xfId="57100"/>
    <cellStyle name="Comma 18 10 2" xfId="57101"/>
    <cellStyle name="Comma 18 10 2 2" xfId="57102"/>
    <cellStyle name="Comma 18 10 2 3" xfId="57103"/>
    <cellStyle name="Comma 18 10 3" xfId="57104"/>
    <cellStyle name="Comma 18 10 3 2" xfId="57105"/>
    <cellStyle name="Comma 18 10 4" xfId="57106"/>
    <cellStyle name="Comma 18 10 5" xfId="57107"/>
    <cellStyle name="Comma 18 11" xfId="57108"/>
    <cellStyle name="Comma 18 11 2" xfId="57109"/>
    <cellStyle name="Comma 18 11 3" xfId="57110"/>
    <cellStyle name="Comma 18 12" xfId="57111"/>
    <cellStyle name="Comma 18 12 2" xfId="57112"/>
    <cellStyle name="Comma 18 12 3" xfId="57113"/>
    <cellStyle name="Comma 18 13" xfId="57114"/>
    <cellStyle name="Comma 18 13 2" xfId="57115"/>
    <cellStyle name="Comma 18 14" xfId="57116"/>
    <cellStyle name="Comma 18 15" xfId="57117"/>
    <cellStyle name="Comma 18 16" xfId="57118"/>
    <cellStyle name="Comma 18 2" xfId="6963"/>
    <cellStyle name="Comma 18 2 10" xfId="57119"/>
    <cellStyle name="Comma 18 2 10 2" xfId="57120"/>
    <cellStyle name="Comma 18 2 10 3" xfId="57121"/>
    <cellStyle name="Comma 18 2 11" xfId="57122"/>
    <cellStyle name="Comma 18 2 11 2" xfId="57123"/>
    <cellStyle name="Comma 18 2 11 3" xfId="57124"/>
    <cellStyle name="Comma 18 2 12" xfId="57125"/>
    <cellStyle name="Comma 18 2 12 2" xfId="57126"/>
    <cellStyle name="Comma 18 2 13" xfId="57127"/>
    <cellStyle name="Comma 18 2 14" xfId="57128"/>
    <cellStyle name="Comma 18 2 2" xfId="6964"/>
    <cellStyle name="Comma 18 2 2 10" xfId="57129"/>
    <cellStyle name="Comma 18 2 2 10 2" xfId="57130"/>
    <cellStyle name="Comma 18 2 2 10 3" xfId="57131"/>
    <cellStyle name="Comma 18 2 2 11" xfId="57132"/>
    <cellStyle name="Comma 18 2 2 11 2" xfId="57133"/>
    <cellStyle name="Comma 18 2 2 12" xfId="57134"/>
    <cellStyle name="Comma 18 2 2 13" xfId="57135"/>
    <cellStyle name="Comma 18 2 2 2" xfId="6965"/>
    <cellStyle name="Comma 18 2 2 2 10" xfId="57136"/>
    <cellStyle name="Comma 18 2 2 2 10 2" xfId="57137"/>
    <cellStyle name="Comma 18 2 2 2 11" xfId="57138"/>
    <cellStyle name="Comma 18 2 2 2 12" xfId="57139"/>
    <cellStyle name="Comma 18 2 2 2 2" xfId="57140"/>
    <cellStyle name="Comma 18 2 2 2 2 10" xfId="57141"/>
    <cellStyle name="Comma 18 2 2 2 2 2" xfId="57142"/>
    <cellStyle name="Comma 18 2 2 2 2 2 2" xfId="57143"/>
    <cellStyle name="Comma 18 2 2 2 2 2 2 2" xfId="57144"/>
    <cellStyle name="Comma 18 2 2 2 2 2 2 2 2" xfId="57145"/>
    <cellStyle name="Comma 18 2 2 2 2 2 2 2 3" xfId="57146"/>
    <cellStyle name="Comma 18 2 2 2 2 2 2 3" xfId="57147"/>
    <cellStyle name="Comma 18 2 2 2 2 2 2 3 2" xfId="57148"/>
    <cellStyle name="Comma 18 2 2 2 2 2 2 3 3" xfId="57149"/>
    <cellStyle name="Comma 18 2 2 2 2 2 2 4" xfId="57150"/>
    <cellStyle name="Comma 18 2 2 2 2 2 2 4 2" xfId="57151"/>
    <cellStyle name="Comma 18 2 2 2 2 2 2 5" xfId="57152"/>
    <cellStyle name="Comma 18 2 2 2 2 2 2 6" xfId="57153"/>
    <cellStyle name="Comma 18 2 2 2 2 2 3" xfId="57154"/>
    <cellStyle name="Comma 18 2 2 2 2 2 3 2" xfId="57155"/>
    <cellStyle name="Comma 18 2 2 2 2 2 3 2 2" xfId="57156"/>
    <cellStyle name="Comma 18 2 2 2 2 2 3 2 3" xfId="57157"/>
    <cellStyle name="Comma 18 2 2 2 2 2 3 3" xfId="57158"/>
    <cellStyle name="Comma 18 2 2 2 2 2 3 3 2" xfId="57159"/>
    <cellStyle name="Comma 18 2 2 2 2 2 3 3 3" xfId="57160"/>
    <cellStyle name="Comma 18 2 2 2 2 2 3 4" xfId="57161"/>
    <cellStyle name="Comma 18 2 2 2 2 2 3 4 2" xfId="57162"/>
    <cellStyle name="Comma 18 2 2 2 2 2 3 5" xfId="57163"/>
    <cellStyle name="Comma 18 2 2 2 2 2 3 6" xfId="57164"/>
    <cellStyle name="Comma 18 2 2 2 2 2 4" xfId="57165"/>
    <cellStyle name="Comma 18 2 2 2 2 2 4 2" xfId="57166"/>
    <cellStyle name="Comma 18 2 2 2 2 2 4 2 2" xfId="57167"/>
    <cellStyle name="Comma 18 2 2 2 2 2 4 2 3" xfId="57168"/>
    <cellStyle name="Comma 18 2 2 2 2 2 4 3" xfId="57169"/>
    <cellStyle name="Comma 18 2 2 2 2 2 4 3 2" xfId="57170"/>
    <cellStyle name="Comma 18 2 2 2 2 2 4 4" xfId="57171"/>
    <cellStyle name="Comma 18 2 2 2 2 2 4 5" xfId="57172"/>
    <cellStyle name="Comma 18 2 2 2 2 2 5" xfId="57173"/>
    <cellStyle name="Comma 18 2 2 2 2 2 5 2" xfId="57174"/>
    <cellStyle name="Comma 18 2 2 2 2 2 5 3" xfId="57175"/>
    <cellStyle name="Comma 18 2 2 2 2 2 6" xfId="57176"/>
    <cellStyle name="Comma 18 2 2 2 2 2 6 2" xfId="57177"/>
    <cellStyle name="Comma 18 2 2 2 2 2 6 3" xfId="57178"/>
    <cellStyle name="Comma 18 2 2 2 2 2 7" xfId="57179"/>
    <cellStyle name="Comma 18 2 2 2 2 2 7 2" xfId="57180"/>
    <cellStyle name="Comma 18 2 2 2 2 2 8" xfId="57181"/>
    <cellStyle name="Comma 18 2 2 2 2 2 9" xfId="57182"/>
    <cellStyle name="Comma 18 2 2 2 2 3" xfId="57183"/>
    <cellStyle name="Comma 18 2 2 2 2 3 2" xfId="57184"/>
    <cellStyle name="Comma 18 2 2 2 2 3 2 2" xfId="57185"/>
    <cellStyle name="Comma 18 2 2 2 2 3 2 3" xfId="57186"/>
    <cellStyle name="Comma 18 2 2 2 2 3 3" xfId="57187"/>
    <cellStyle name="Comma 18 2 2 2 2 3 3 2" xfId="57188"/>
    <cellStyle name="Comma 18 2 2 2 2 3 3 3" xfId="57189"/>
    <cellStyle name="Comma 18 2 2 2 2 3 4" xfId="57190"/>
    <cellStyle name="Comma 18 2 2 2 2 3 4 2" xfId="57191"/>
    <cellStyle name="Comma 18 2 2 2 2 3 5" xfId="57192"/>
    <cellStyle name="Comma 18 2 2 2 2 3 6" xfId="57193"/>
    <cellStyle name="Comma 18 2 2 2 2 4" xfId="57194"/>
    <cellStyle name="Comma 18 2 2 2 2 4 2" xfId="57195"/>
    <cellStyle name="Comma 18 2 2 2 2 4 2 2" xfId="57196"/>
    <cellStyle name="Comma 18 2 2 2 2 4 2 3" xfId="57197"/>
    <cellStyle name="Comma 18 2 2 2 2 4 3" xfId="57198"/>
    <cellStyle name="Comma 18 2 2 2 2 4 3 2" xfId="57199"/>
    <cellStyle name="Comma 18 2 2 2 2 4 3 3" xfId="57200"/>
    <cellStyle name="Comma 18 2 2 2 2 4 4" xfId="57201"/>
    <cellStyle name="Comma 18 2 2 2 2 4 4 2" xfId="57202"/>
    <cellStyle name="Comma 18 2 2 2 2 4 5" xfId="57203"/>
    <cellStyle name="Comma 18 2 2 2 2 4 6" xfId="57204"/>
    <cellStyle name="Comma 18 2 2 2 2 5" xfId="57205"/>
    <cellStyle name="Comma 18 2 2 2 2 5 2" xfId="57206"/>
    <cellStyle name="Comma 18 2 2 2 2 5 2 2" xfId="57207"/>
    <cellStyle name="Comma 18 2 2 2 2 5 2 3" xfId="57208"/>
    <cellStyle name="Comma 18 2 2 2 2 5 3" xfId="57209"/>
    <cellStyle name="Comma 18 2 2 2 2 5 3 2" xfId="57210"/>
    <cellStyle name="Comma 18 2 2 2 2 5 4" xfId="57211"/>
    <cellStyle name="Comma 18 2 2 2 2 5 5" xfId="57212"/>
    <cellStyle name="Comma 18 2 2 2 2 6" xfId="57213"/>
    <cellStyle name="Comma 18 2 2 2 2 6 2" xfId="57214"/>
    <cellStyle name="Comma 18 2 2 2 2 6 3" xfId="57215"/>
    <cellStyle name="Comma 18 2 2 2 2 7" xfId="57216"/>
    <cellStyle name="Comma 18 2 2 2 2 7 2" xfId="57217"/>
    <cellStyle name="Comma 18 2 2 2 2 7 3" xfId="57218"/>
    <cellStyle name="Comma 18 2 2 2 2 8" xfId="57219"/>
    <cellStyle name="Comma 18 2 2 2 2 8 2" xfId="57220"/>
    <cellStyle name="Comma 18 2 2 2 2 9" xfId="57221"/>
    <cellStyle name="Comma 18 2 2 2 3" xfId="57222"/>
    <cellStyle name="Comma 18 2 2 2 3 2" xfId="57223"/>
    <cellStyle name="Comma 18 2 2 2 3 2 2" xfId="57224"/>
    <cellStyle name="Comma 18 2 2 2 3 2 2 2" xfId="57225"/>
    <cellStyle name="Comma 18 2 2 2 3 2 2 3" xfId="57226"/>
    <cellStyle name="Comma 18 2 2 2 3 2 3" xfId="57227"/>
    <cellStyle name="Comma 18 2 2 2 3 2 3 2" xfId="57228"/>
    <cellStyle name="Comma 18 2 2 2 3 2 3 3" xfId="57229"/>
    <cellStyle name="Comma 18 2 2 2 3 2 4" xfId="57230"/>
    <cellStyle name="Comma 18 2 2 2 3 2 4 2" xfId="57231"/>
    <cellStyle name="Comma 18 2 2 2 3 2 5" xfId="57232"/>
    <cellStyle name="Comma 18 2 2 2 3 2 6" xfId="57233"/>
    <cellStyle name="Comma 18 2 2 2 3 3" xfId="57234"/>
    <cellStyle name="Comma 18 2 2 2 3 3 2" xfId="57235"/>
    <cellStyle name="Comma 18 2 2 2 3 3 2 2" xfId="57236"/>
    <cellStyle name="Comma 18 2 2 2 3 3 2 3" xfId="57237"/>
    <cellStyle name="Comma 18 2 2 2 3 3 3" xfId="57238"/>
    <cellStyle name="Comma 18 2 2 2 3 3 3 2" xfId="57239"/>
    <cellStyle name="Comma 18 2 2 2 3 3 3 3" xfId="57240"/>
    <cellStyle name="Comma 18 2 2 2 3 3 4" xfId="57241"/>
    <cellStyle name="Comma 18 2 2 2 3 3 4 2" xfId="57242"/>
    <cellStyle name="Comma 18 2 2 2 3 3 5" xfId="57243"/>
    <cellStyle name="Comma 18 2 2 2 3 3 6" xfId="57244"/>
    <cellStyle name="Comma 18 2 2 2 3 4" xfId="57245"/>
    <cellStyle name="Comma 18 2 2 2 3 4 2" xfId="57246"/>
    <cellStyle name="Comma 18 2 2 2 3 4 2 2" xfId="57247"/>
    <cellStyle name="Comma 18 2 2 2 3 4 2 3" xfId="57248"/>
    <cellStyle name="Comma 18 2 2 2 3 4 3" xfId="57249"/>
    <cellStyle name="Comma 18 2 2 2 3 4 3 2" xfId="57250"/>
    <cellStyle name="Comma 18 2 2 2 3 4 4" xfId="57251"/>
    <cellStyle name="Comma 18 2 2 2 3 4 5" xfId="57252"/>
    <cellStyle name="Comma 18 2 2 2 3 5" xfId="57253"/>
    <cellStyle name="Comma 18 2 2 2 3 5 2" xfId="57254"/>
    <cellStyle name="Comma 18 2 2 2 3 5 3" xfId="57255"/>
    <cellStyle name="Comma 18 2 2 2 3 6" xfId="57256"/>
    <cellStyle name="Comma 18 2 2 2 3 6 2" xfId="57257"/>
    <cellStyle name="Comma 18 2 2 2 3 6 3" xfId="57258"/>
    <cellStyle name="Comma 18 2 2 2 3 7" xfId="57259"/>
    <cellStyle name="Comma 18 2 2 2 3 7 2" xfId="57260"/>
    <cellStyle name="Comma 18 2 2 2 3 8" xfId="57261"/>
    <cellStyle name="Comma 18 2 2 2 3 9" xfId="57262"/>
    <cellStyle name="Comma 18 2 2 2 4" xfId="57263"/>
    <cellStyle name="Comma 18 2 2 2 4 2" xfId="57264"/>
    <cellStyle name="Comma 18 2 2 2 4 2 2" xfId="57265"/>
    <cellStyle name="Comma 18 2 2 2 4 2 2 2" xfId="57266"/>
    <cellStyle name="Comma 18 2 2 2 4 2 2 3" xfId="57267"/>
    <cellStyle name="Comma 18 2 2 2 4 2 3" xfId="57268"/>
    <cellStyle name="Comma 18 2 2 2 4 2 3 2" xfId="57269"/>
    <cellStyle name="Comma 18 2 2 2 4 2 3 3" xfId="57270"/>
    <cellStyle name="Comma 18 2 2 2 4 2 4" xfId="57271"/>
    <cellStyle name="Comma 18 2 2 2 4 2 4 2" xfId="57272"/>
    <cellStyle name="Comma 18 2 2 2 4 2 5" xfId="57273"/>
    <cellStyle name="Comma 18 2 2 2 4 2 6" xfId="57274"/>
    <cellStyle name="Comma 18 2 2 2 4 3" xfId="57275"/>
    <cellStyle name="Comma 18 2 2 2 4 3 2" xfId="57276"/>
    <cellStyle name="Comma 18 2 2 2 4 3 2 2" xfId="57277"/>
    <cellStyle name="Comma 18 2 2 2 4 3 2 3" xfId="57278"/>
    <cellStyle name="Comma 18 2 2 2 4 3 3" xfId="57279"/>
    <cellStyle name="Comma 18 2 2 2 4 3 3 2" xfId="57280"/>
    <cellStyle name="Comma 18 2 2 2 4 3 3 3" xfId="57281"/>
    <cellStyle name="Comma 18 2 2 2 4 3 4" xfId="57282"/>
    <cellStyle name="Comma 18 2 2 2 4 3 4 2" xfId="57283"/>
    <cellStyle name="Comma 18 2 2 2 4 3 5" xfId="57284"/>
    <cellStyle name="Comma 18 2 2 2 4 3 6" xfId="57285"/>
    <cellStyle name="Comma 18 2 2 2 4 4" xfId="57286"/>
    <cellStyle name="Comma 18 2 2 2 4 4 2" xfId="57287"/>
    <cellStyle name="Comma 18 2 2 2 4 4 2 2" xfId="57288"/>
    <cellStyle name="Comma 18 2 2 2 4 4 2 3" xfId="57289"/>
    <cellStyle name="Comma 18 2 2 2 4 4 3" xfId="57290"/>
    <cellStyle name="Comma 18 2 2 2 4 4 3 2" xfId="57291"/>
    <cellStyle name="Comma 18 2 2 2 4 4 4" xfId="57292"/>
    <cellStyle name="Comma 18 2 2 2 4 4 5" xfId="57293"/>
    <cellStyle name="Comma 18 2 2 2 4 5" xfId="57294"/>
    <cellStyle name="Comma 18 2 2 2 4 5 2" xfId="57295"/>
    <cellStyle name="Comma 18 2 2 2 4 5 3" xfId="57296"/>
    <cellStyle name="Comma 18 2 2 2 4 6" xfId="57297"/>
    <cellStyle name="Comma 18 2 2 2 4 6 2" xfId="57298"/>
    <cellStyle name="Comma 18 2 2 2 4 6 3" xfId="57299"/>
    <cellStyle name="Comma 18 2 2 2 4 7" xfId="57300"/>
    <cellStyle name="Comma 18 2 2 2 4 7 2" xfId="57301"/>
    <cellStyle name="Comma 18 2 2 2 4 8" xfId="57302"/>
    <cellStyle name="Comma 18 2 2 2 4 9" xfId="57303"/>
    <cellStyle name="Comma 18 2 2 2 5" xfId="57304"/>
    <cellStyle name="Comma 18 2 2 2 5 2" xfId="57305"/>
    <cellStyle name="Comma 18 2 2 2 5 2 2" xfId="57306"/>
    <cellStyle name="Comma 18 2 2 2 5 2 3" xfId="57307"/>
    <cellStyle name="Comma 18 2 2 2 5 3" xfId="57308"/>
    <cellStyle name="Comma 18 2 2 2 5 3 2" xfId="57309"/>
    <cellStyle name="Comma 18 2 2 2 5 3 3" xfId="57310"/>
    <cellStyle name="Comma 18 2 2 2 5 4" xfId="57311"/>
    <cellStyle name="Comma 18 2 2 2 5 4 2" xfId="57312"/>
    <cellStyle name="Comma 18 2 2 2 5 5" xfId="57313"/>
    <cellStyle name="Comma 18 2 2 2 5 6" xfId="57314"/>
    <cellStyle name="Comma 18 2 2 2 6" xfId="57315"/>
    <cellStyle name="Comma 18 2 2 2 6 2" xfId="57316"/>
    <cellStyle name="Comma 18 2 2 2 6 2 2" xfId="57317"/>
    <cellStyle name="Comma 18 2 2 2 6 2 3" xfId="57318"/>
    <cellStyle name="Comma 18 2 2 2 6 3" xfId="57319"/>
    <cellStyle name="Comma 18 2 2 2 6 3 2" xfId="57320"/>
    <cellStyle name="Comma 18 2 2 2 6 3 3" xfId="57321"/>
    <cellStyle name="Comma 18 2 2 2 6 4" xfId="57322"/>
    <cellStyle name="Comma 18 2 2 2 6 4 2" xfId="57323"/>
    <cellStyle name="Comma 18 2 2 2 6 5" xfId="57324"/>
    <cellStyle name="Comma 18 2 2 2 6 6" xfId="57325"/>
    <cellStyle name="Comma 18 2 2 2 7" xfId="57326"/>
    <cellStyle name="Comma 18 2 2 2 7 2" xfId="57327"/>
    <cellStyle name="Comma 18 2 2 2 7 2 2" xfId="57328"/>
    <cellStyle name="Comma 18 2 2 2 7 2 3" xfId="57329"/>
    <cellStyle name="Comma 18 2 2 2 7 3" xfId="57330"/>
    <cellStyle name="Comma 18 2 2 2 7 3 2" xfId="57331"/>
    <cellStyle name="Comma 18 2 2 2 7 4" xfId="57332"/>
    <cellStyle name="Comma 18 2 2 2 7 5" xfId="57333"/>
    <cellStyle name="Comma 18 2 2 2 8" xfId="57334"/>
    <cellStyle name="Comma 18 2 2 2 8 2" xfId="57335"/>
    <cellStyle name="Comma 18 2 2 2 8 3" xfId="57336"/>
    <cellStyle name="Comma 18 2 2 2 9" xfId="57337"/>
    <cellStyle name="Comma 18 2 2 2 9 2" xfId="57338"/>
    <cellStyle name="Comma 18 2 2 2 9 3" xfId="57339"/>
    <cellStyle name="Comma 18 2 2 3" xfId="57340"/>
    <cellStyle name="Comma 18 2 2 3 10" xfId="57341"/>
    <cellStyle name="Comma 18 2 2 3 2" xfId="57342"/>
    <cellStyle name="Comma 18 2 2 3 2 2" xfId="57343"/>
    <cellStyle name="Comma 18 2 2 3 2 2 2" xfId="57344"/>
    <cellStyle name="Comma 18 2 2 3 2 2 2 2" xfId="57345"/>
    <cellStyle name="Comma 18 2 2 3 2 2 2 3" xfId="57346"/>
    <cellStyle name="Comma 18 2 2 3 2 2 3" xfId="57347"/>
    <cellStyle name="Comma 18 2 2 3 2 2 3 2" xfId="57348"/>
    <cellStyle name="Comma 18 2 2 3 2 2 3 3" xfId="57349"/>
    <cellStyle name="Comma 18 2 2 3 2 2 4" xfId="57350"/>
    <cellStyle name="Comma 18 2 2 3 2 2 4 2" xfId="57351"/>
    <cellStyle name="Comma 18 2 2 3 2 2 5" xfId="57352"/>
    <cellStyle name="Comma 18 2 2 3 2 2 6" xfId="57353"/>
    <cellStyle name="Comma 18 2 2 3 2 3" xfId="57354"/>
    <cellStyle name="Comma 18 2 2 3 2 3 2" xfId="57355"/>
    <cellStyle name="Comma 18 2 2 3 2 3 2 2" xfId="57356"/>
    <cellStyle name="Comma 18 2 2 3 2 3 2 3" xfId="57357"/>
    <cellStyle name="Comma 18 2 2 3 2 3 3" xfId="57358"/>
    <cellStyle name="Comma 18 2 2 3 2 3 3 2" xfId="57359"/>
    <cellStyle name="Comma 18 2 2 3 2 3 3 3" xfId="57360"/>
    <cellStyle name="Comma 18 2 2 3 2 3 4" xfId="57361"/>
    <cellStyle name="Comma 18 2 2 3 2 3 4 2" xfId="57362"/>
    <cellStyle name="Comma 18 2 2 3 2 3 5" xfId="57363"/>
    <cellStyle name="Comma 18 2 2 3 2 3 6" xfId="57364"/>
    <cellStyle name="Comma 18 2 2 3 2 4" xfId="57365"/>
    <cellStyle name="Comma 18 2 2 3 2 4 2" xfId="57366"/>
    <cellStyle name="Comma 18 2 2 3 2 4 2 2" xfId="57367"/>
    <cellStyle name="Comma 18 2 2 3 2 4 2 3" xfId="57368"/>
    <cellStyle name="Comma 18 2 2 3 2 4 3" xfId="57369"/>
    <cellStyle name="Comma 18 2 2 3 2 4 3 2" xfId="57370"/>
    <cellStyle name="Comma 18 2 2 3 2 4 4" xfId="57371"/>
    <cellStyle name="Comma 18 2 2 3 2 4 5" xfId="57372"/>
    <cellStyle name="Comma 18 2 2 3 2 5" xfId="57373"/>
    <cellStyle name="Comma 18 2 2 3 2 5 2" xfId="57374"/>
    <cellStyle name="Comma 18 2 2 3 2 5 3" xfId="57375"/>
    <cellStyle name="Comma 18 2 2 3 2 6" xfId="57376"/>
    <cellStyle name="Comma 18 2 2 3 2 6 2" xfId="57377"/>
    <cellStyle name="Comma 18 2 2 3 2 6 3" xfId="57378"/>
    <cellStyle name="Comma 18 2 2 3 2 7" xfId="57379"/>
    <cellStyle name="Comma 18 2 2 3 2 7 2" xfId="57380"/>
    <cellStyle name="Comma 18 2 2 3 2 8" xfId="57381"/>
    <cellStyle name="Comma 18 2 2 3 2 9" xfId="57382"/>
    <cellStyle name="Comma 18 2 2 3 3" xfId="57383"/>
    <cellStyle name="Comma 18 2 2 3 3 2" xfId="57384"/>
    <cellStyle name="Comma 18 2 2 3 3 2 2" xfId="57385"/>
    <cellStyle name="Comma 18 2 2 3 3 2 3" xfId="57386"/>
    <cellStyle name="Comma 18 2 2 3 3 3" xfId="57387"/>
    <cellStyle name="Comma 18 2 2 3 3 3 2" xfId="57388"/>
    <cellStyle name="Comma 18 2 2 3 3 3 3" xfId="57389"/>
    <cellStyle name="Comma 18 2 2 3 3 4" xfId="57390"/>
    <cellStyle name="Comma 18 2 2 3 3 4 2" xfId="57391"/>
    <cellStyle name="Comma 18 2 2 3 3 5" xfId="57392"/>
    <cellStyle name="Comma 18 2 2 3 3 6" xfId="57393"/>
    <cellStyle name="Comma 18 2 2 3 4" xfId="57394"/>
    <cellStyle name="Comma 18 2 2 3 4 2" xfId="57395"/>
    <cellStyle name="Comma 18 2 2 3 4 2 2" xfId="57396"/>
    <cellStyle name="Comma 18 2 2 3 4 2 3" xfId="57397"/>
    <cellStyle name="Comma 18 2 2 3 4 3" xfId="57398"/>
    <cellStyle name="Comma 18 2 2 3 4 3 2" xfId="57399"/>
    <cellStyle name="Comma 18 2 2 3 4 3 3" xfId="57400"/>
    <cellStyle name="Comma 18 2 2 3 4 4" xfId="57401"/>
    <cellStyle name="Comma 18 2 2 3 4 4 2" xfId="57402"/>
    <cellStyle name="Comma 18 2 2 3 4 5" xfId="57403"/>
    <cellStyle name="Comma 18 2 2 3 4 6" xfId="57404"/>
    <cellStyle name="Comma 18 2 2 3 5" xfId="57405"/>
    <cellStyle name="Comma 18 2 2 3 5 2" xfId="57406"/>
    <cellStyle name="Comma 18 2 2 3 5 2 2" xfId="57407"/>
    <cellStyle name="Comma 18 2 2 3 5 2 3" xfId="57408"/>
    <cellStyle name="Comma 18 2 2 3 5 3" xfId="57409"/>
    <cellStyle name="Comma 18 2 2 3 5 3 2" xfId="57410"/>
    <cellStyle name="Comma 18 2 2 3 5 4" xfId="57411"/>
    <cellStyle name="Comma 18 2 2 3 5 5" xfId="57412"/>
    <cellStyle name="Comma 18 2 2 3 6" xfId="57413"/>
    <cellStyle name="Comma 18 2 2 3 6 2" xfId="57414"/>
    <cellStyle name="Comma 18 2 2 3 6 3" xfId="57415"/>
    <cellStyle name="Comma 18 2 2 3 7" xfId="57416"/>
    <cellStyle name="Comma 18 2 2 3 7 2" xfId="57417"/>
    <cellStyle name="Comma 18 2 2 3 7 3" xfId="57418"/>
    <cellStyle name="Comma 18 2 2 3 8" xfId="57419"/>
    <cellStyle name="Comma 18 2 2 3 8 2" xfId="57420"/>
    <cellStyle name="Comma 18 2 2 3 9" xfId="57421"/>
    <cellStyle name="Comma 18 2 2 4" xfId="57422"/>
    <cellStyle name="Comma 18 2 2 4 2" xfId="57423"/>
    <cellStyle name="Comma 18 2 2 4 2 2" xfId="57424"/>
    <cellStyle name="Comma 18 2 2 4 2 2 2" xfId="57425"/>
    <cellStyle name="Comma 18 2 2 4 2 2 3" xfId="57426"/>
    <cellStyle name="Comma 18 2 2 4 2 3" xfId="57427"/>
    <cellStyle name="Comma 18 2 2 4 2 3 2" xfId="57428"/>
    <cellStyle name="Comma 18 2 2 4 2 3 3" xfId="57429"/>
    <cellStyle name="Comma 18 2 2 4 2 4" xfId="57430"/>
    <cellStyle name="Comma 18 2 2 4 2 4 2" xfId="57431"/>
    <cellStyle name="Comma 18 2 2 4 2 5" xfId="57432"/>
    <cellStyle name="Comma 18 2 2 4 2 6" xfId="57433"/>
    <cellStyle name="Comma 18 2 2 4 3" xfId="57434"/>
    <cellStyle name="Comma 18 2 2 4 3 2" xfId="57435"/>
    <cellStyle name="Comma 18 2 2 4 3 2 2" xfId="57436"/>
    <cellStyle name="Comma 18 2 2 4 3 2 3" xfId="57437"/>
    <cellStyle name="Comma 18 2 2 4 3 3" xfId="57438"/>
    <cellStyle name="Comma 18 2 2 4 3 3 2" xfId="57439"/>
    <cellStyle name="Comma 18 2 2 4 3 3 3" xfId="57440"/>
    <cellStyle name="Comma 18 2 2 4 3 4" xfId="57441"/>
    <cellStyle name="Comma 18 2 2 4 3 4 2" xfId="57442"/>
    <cellStyle name="Comma 18 2 2 4 3 5" xfId="57443"/>
    <cellStyle name="Comma 18 2 2 4 3 6" xfId="57444"/>
    <cellStyle name="Comma 18 2 2 4 4" xfId="57445"/>
    <cellStyle name="Comma 18 2 2 4 4 2" xfId="57446"/>
    <cellStyle name="Comma 18 2 2 4 4 2 2" xfId="57447"/>
    <cellStyle name="Comma 18 2 2 4 4 2 3" xfId="57448"/>
    <cellStyle name="Comma 18 2 2 4 4 3" xfId="57449"/>
    <cellStyle name="Comma 18 2 2 4 4 3 2" xfId="57450"/>
    <cellStyle name="Comma 18 2 2 4 4 4" xfId="57451"/>
    <cellStyle name="Comma 18 2 2 4 4 5" xfId="57452"/>
    <cellStyle name="Comma 18 2 2 4 5" xfId="57453"/>
    <cellStyle name="Comma 18 2 2 4 5 2" xfId="57454"/>
    <cellStyle name="Comma 18 2 2 4 5 3" xfId="57455"/>
    <cellStyle name="Comma 18 2 2 4 6" xfId="57456"/>
    <cellStyle name="Comma 18 2 2 4 6 2" xfId="57457"/>
    <cellStyle name="Comma 18 2 2 4 6 3" xfId="57458"/>
    <cellStyle name="Comma 18 2 2 4 7" xfId="57459"/>
    <cellStyle name="Comma 18 2 2 4 7 2" xfId="57460"/>
    <cellStyle name="Comma 18 2 2 4 8" xfId="57461"/>
    <cellStyle name="Comma 18 2 2 4 9" xfId="57462"/>
    <cellStyle name="Comma 18 2 2 5" xfId="57463"/>
    <cellStyle name="Comma 18 2 2 5 2" xfId="57464"/>
    <cellStyle name="Comma 18 2 2 5 2 2" xfId="57465"/>
    <cellStyle name="Comma 18 2 2 5 2 2 2" xfId="57466"/>
    <cellStyle name="Comma 18 2 2 5 2 2 3" xfId="57467"/>
    <cellStyle name="Comma 18 2 2 5 2 3" xfId="57468"/>
    <cellStyle name="Comma 18 2 2 5 2 3 2" xfId="57469"/>
    <cellStyle name="Comma 18 2 2 5 2 3 3" xfId="57470"/>
    <cellStyle name="Comma 18 2 2 5 2 4" xfId="57471"/>
    <cellStyle name="Comma 18 2 2 5 2 4 2" xfId="57472"/>
    <cellStyle name="Comma 18 2 2 5 2 5" xfId="57473"/>
    <cellStyle name="Comma 18 2 2 5 2 6" xfId="57474"/>
    <cellStyle name="Comma 18 2 2 5 3" xfId="57475"/>
    <cellStyle name="Comma 18 2 2 5 3 2" xfId="57476"/>
    <cellStyle name="Comma 18 2 2 5 3 2 2" xfId="57477"/>
    <cellStyle name="Comma 18 2 2 5 3 2 3" xfId="57478"/>
    <cellStyle name="Comma 18 2 2 5 3 3" xfId="57479"/>
    <cellStyle name="Comma 18 2 2 5 3 3 2" xfId="57480"/>
    <cellStyle name="Comma 18 2 2 5 3 3 3" xfId="57481"/>
    <cellStyle name="Comma 18 2 2 5 3 4" xfId="57482"/>
    <cellStyle name="Comma 18 2 2 5 3 4 2" xfId="57483"/>
    <cellStyle name="Comma 18 2 2 5 3 5" xfId="57484"/>
    <cellStyle name="Comma 18 2 2 5 3 6" xfId="57485"/>
    <cellStyle name="Comma 18 2 2 5 4" xfId="57486"/>
    <cellStyle name="Comma 18 2 2 5 4 2" xfId="57487"/>
    <cellStyle name="Comma 18 2 2 5 4 2 2" xfId="57488"/>
    <cellStyle name="Comma 18 2 2 5 4 2 3" xfId="57489"/>
    <cellStyle name="Comma 18 2 2 5 4 3" xfId="57490"/>
    <cellStyle name="Comma 18 2 2 5 4 3 2" xfId="57491"/>
    <cellStyle name="Comma 18 2 2 5 4 4" xfId="57492"/>
    <cellStyle name="Comma 18 2 2 5 4 5" xfId="57493"/>
    <cellStyle name="Comma 18 2 2 5 5" xfId="57494"/>
    <cellStyle name="Comma 18 2 2 5 5 2" xfId="57495"/>
    <cellStyle name="Comma 18 2 2 5 5 3" xfId="57496"/>
    <cellStyle name="Comma 18 2 2 5 6" xfId="57497"/>
    <cellStyle name="Comma 18 2 2 5 6 2" xfId="57498"/>
    <cellStyle name="Comma 18 2 2 5 6 3" xfId="57499"/>
    <cellStyle name="Comma 18 2 2 5 7" xfId="57500"/>
    <cellStyle name="Comma 18 2 2 5 7 2" xfId="57501"/>
    <cellStyle name="Comma 18 2 2 5 8" xfId="57502"/>
    <cellStyle name="Comma 18 2 2 5 9" xfId="57503"/>
    <cellStyle name="Comma 18 2 2 6" xfId="57504"/>
    <cellStyle name="Comma 18 2 2 6 2" xfId="57505"/>
    <cellStyle name="Comma 18 2 2 6 2 2" xfId="57506"/>
    <cellStyle name="Comma 18 2 2 6 2 3" xfId="57507"/>
    <cellStyle name="Comma 18 2 2 6 3" xfId="57508"/>
    <cellStyle name="Comma 18 2 2 6 3 2" xfId="57509"/>
    <cellStyle name="Comma 18 2 2 6 3 3" xfId="57510"/>
    <cellStyle name="Comma 18 2 2 6 4" xfId="57511"/>
    <cellStyle name="Comma 18 2 2 6 4 2" xfId="57512"/>
    <cellStyle name="Comma 18 2 2 6 5" xfId="57513"/>
    <cellStyle name="Comma 18 2 2 6 6" xfId="57514"/>
    <cellStyle name="Comma 18 2 2 7" xfId="57515"/>
    <cellStyle name="Comma 18 2 2 7 2" xfId="57516"/>
    <cellStyle name="Comma 18 2 2 7 2 2" xfId="57517"/>
    <cellStyle name="Comma 18 2 2 7 2 3" xfId="57518"/>
    <cellStyle name="Comma 18 2 2 7 3" xfId="57519"/>
    <cellStyle name="Comma 18 2 2 7 3 2" xfId="57520"/>
    <cellStyle name="Comma 18 2 2 7 3 3" xfId="57521"/>
    <cellStyle name="Comma 18 2 2 7 4" xfId="57522"/>
    <cellStyle name="Comma 18 2 2 7 4 2" xfId="57523"/>
    <cellStyle name="Comma 18 2 2 7 5" xfId="57524"/>
    <cellStyle name="Comma 18 2 2 7 6" xfId="57525"/>
    <cellStyle name="Comma 18 2 2 8" xfId="57526"/>
    <cellStyle name="Comma 18 2 2 8 2" xfId="57527"/>
    <cellStyle name="Comma 18 2 2 8 2 2" xfId="57528"/>
    <cellStyle name="Comma 18 2 2 8 2 3" xfId="57529"/>
    <cellStyle name="Comma 18 2 2 8 3" xfId="57530"/>
    <cellStyle name="Comma 18 2 2 8 3 2" xfId="57531"/>
    <cellStyle name="Comma 18 2 2 8 4" xfId="57532"/>
    <cellStyle name="Comma 18 2 2 8 5" xfId="57533"/>
    <cellStyle name="Comma 18 2 2 9" xfId="57534"/>
    <cellStyle name="Comma 18 2 2 9 2" xfId="57535"/>
    <cellStyle name="Comma 18 2 2 9 3" xfId="57536"/>
    <cellStyle name="Comma 18 2 3" xfId="6966"/>
    <cellStyle name="Comma 18 2 3 10" xfId="57537"/>
    <cellStyle name="Comma 18 2 3 10 2" xfId="57538"/>
    <cellStyle name="Comma 18 2 3 11" xfId="57539"/>
    <cellStyle name="Comma 18 2 3 12" xfId="57540"/>
    <cellStyle name="Comma 18 2 3 2" xfId="57541"/>
    <cellStyle name="Comma 18 2 3 2 10" xfId="57542"/>
    <cellStyle name="Comma 18 2 3 2 2" xfId="57543"/>
    <cellStyle name="Comma 18 2 3 2 2 2" xfId="57544"/>
    <cellStyle name="Comma 18 2 3 2 2 2 2" xfId="57545"/>
    <cellStyle name="Comma 18 2 3 2 2 2 2 2" xfId="57546"/>
    <cellStyle name="Comma 18 2 3 2 2 2 2 3" xfId="57547"/>
    <cellStyle name="Comma 18 2 3 2 2 2 3" xfId="57548"/>
    <cellStyle name="Comma 18 2 3 2 2 2 3 2" xfId="57549"/>
    <cellStyle name="Comma 18 2 3 2 2 2 3 3" xfId="57550"/>
    <cellStyle name="Comma 18 2 3 2 2 2 4" xfId="57551"/>
    <cellStyle name="Comma 18 2 3 2 2 2 4 2" xfId="57552"/>
    <cellStyle name="Comma 18 2 3 2 2 2 5" xfId="57553"/>
    <cellStyle name="Comma 18 2 3 2 2 2 6" xfId="57554"/>
    <cellStyle name="Comma 18 2 3 2 2 3" xfId="57555"/>
    <cellStyle name="Comma 18 2 3 2 2 3 2" xfId="57556"/>
    <cellStyle name="Comma 18 2 3 2 2 3 2 2" xfId="57557"/>
    <cellStyle name="Comma 18 2 3 2 2 3 2 3" xfId="57558"/>
    <cellStyle name="Comma 18 2 3 2 2 3 3" xfId="57559"/>
    <cellStyle name="Comma 18 2 3 2 2 3 3 2" xfId="57560"/>
    <cellStyle name="Comma 18 2 3 2 2 3 3 3" xfId="57561"/>
    <cellStyle name="Comma 18 2 3 2 2 3 4" xfId="57562"/>
    <cellStyle name="Comma 18 2 3 2 2 3 4 2" xfId="57563"/>
    <cellStyle name="Comma 18 2 3 2 2 3 5" xfId="57564"/>
    <cellStyle name="Comma 18 2 3 2 2 3 6" xfId="57565"/>
    <cellStyle name="Comma 18 2 3 2 2 4" xfId="57566"/>
    <cellStyle name="Comma 18 2 3 2 2 4 2" xfId="57567"/>
    <cellStyle name="Comma 18 2 3 2 2 4 2 2" xfId="57568"/>
    <cellStyle name="Comma 18 2 3 2 2 4 2 3" xfId="57569"/>
    <cellStyle name="Comma 18 2 3 2 2 4 3" xfId="57570"/>
    <cellStyle name="Comma 18 2 3 2 2 4 3 2" xfId="57571"/>
    <cellStyle name="Comma 18 2 3 2 2 4 4" xfId="57572"/>
    <cellStyle name="Comma 18 2 3 2 2 4 5" xfId="57573"/>
    <cellStyle name="Comma 18 2 3 2 2 5" xfId="57574"/>
    <cellStyle name="Comma 18 2 3 2 2 5 2" xfId="57575"/>
    <cellStyle name="Comma 18 2 3 2 2 5 3" xfId="57576"/>
    <cellStyle name="Comma 18 2 3 2 2 6" xfId="57577"/>
    <cellStyle name="Comma 18 2 3 2 2 6 2" xfId="57578"/>
    <cellStyle name="Comma 18 2 3 2 2 6 3" xfId="57579"/>
    <cellStyle name="Comma 18 2 3 2 2 7" xfId="57580"/>
    <cellStyle name="Comma 18 2 3 2 2 7 2" xfId="57581"/>
    <cellStyle name="Comma 18 2 3 2 2 8" xfId="57582"/>
    <cellStyle name="Comma 18 2 3 2 2 9" xfId="57583"/>
    <cellStyle name="Comma 18 2 3 2 3" xfId="57584"/>
    <cellStyle name="Comma 18 2 3 2 3 2" xfId="57585"/>
    <cellStyle name="Comma 18 2 3 2 3 2 2" xfId="57586"/>
    <cellStyle name="Comma 18 2 3 2 3 2 3" xfId="57587"/>
    <cellStyle name="Comma 18 2 3 2 3 3" xfId="57588"/>
    <cellStyle name="Comma 18 2 3 2 3 3 2" xfId="57589"/>
    <cellStyle name="Comma 18 2 3 2 3 3 3" xfId="57590"/>
    <cellStyle name="Comma 18 2 3 2 3 4" xfId="57591"/>
    <cellStyle name="Comma 18 2 3 2 3 4 2" xfId="57592"/>
    <cellStyle name="Comma 18 2 3 2 3 5" xfId="57593"/>
    <cellStyle name="Comma 18 2 3 2 3 6" xfId="57594"/>
    <cellStyle name="Comma 18 2 3 2 4" xfId="57595"/>
    <cellStyle name="Comma 18 2 3 2 4 2" xfId="57596"/>
    <cellStyle name="Comma 18 2 3 2 4 2 2" xfId="57597"/>
    <cellStyle name="Comma 18 2 3 2 4 2 3" xfId="57598"/>
    <cellStyle name="Comma 18 2 3 2 4 3" xfId="57599"/>
    <cellStyle name="Comma 18 2 3 2 4 3 2" xfId="57600"/>
    <cellStyle name="Comma 18 2 3 2 4 3 3" xfId="57601"/>
    <cellStyle name="Comma 18 2 3 2 4 4" xfId="57602"/>
    <cellStyle name="Comma 18 2 3 2 4 4 2" xfId="57603"/>
    <cellStyle name="Comma 18 2 3 2 4 5" xfId="57604"/>
    <cellStyle name="Comma 18 2 3 2 4 6" xfId="57605"/>
    <cellStyle name="Comma 18 2 3 2 5" xfId="57606"/>
    <cellStyle name="Comma 18 2 3 2 5 2" xfId="57607"/>
    <cellStyle name="Comma 18 2 3 2 5 2 2" xfId="57608"/>
    <cellStyle name="Comma 18 2 3 2 5 2 3" xfId="57609"/>
    <cellStyle name="Comma 18 2 3 2 5 3" xfId="57610"/>
    <cellStyle name="Comma 18 2 3 2 5 3 2" xfId="57611"/>
    <cellStyle name="Comma 18 2 3 2 5 4" xfId="57612"/>
    <cellStyle name="Comma 18 2 3 2 5 5" xfId="57613"/>
    <cellStyle name="Comma 18 2 3 2 6" xfId="57614"/>
    <cellStyle name="Comma 18 2 3 2 6 2" xfId="57615"/>
    <cellStyle name="Comma 18 2 3 2 6 3" xfId="57616"/>
    <cellStyle name="Comma 18 2 3 2 7" xfId="57617"/>
    <cellStyle name="Comma 18 2 3 2 7 2" xfId="57618"/>
    <cellStyle name="Comma 18 2 3 2 7 3" xfId="57619"/>
    <cellStyle name="Comma 18 2 3 2 8" xfId="57620"/>
    <cellStyle name="Comma 18 2 3 2 8 2" xfId="57621"/>
    <cellStyle name="Comma 18 2 3 2 9" xfId="57622"/>
    <cellStyle name="Comma 18 2 3 3" xfId="57623"/>
    <cellStyle name="Comma 18 2 3 3 2" xfId="57624"/>
    <cellStyle name="Comma 18 2 3 3 2 2" xfId="57625"/>
    <cellStyle name="Comma 18 2 3 3 2 2 2" xfId="57626"/>
    <cellStyle name="Comma 18 2 3 3 2 2 3" xfId="57627"/>
    <cellStyle name="Comma 18 2 3 3 2 3" xfId="57628"/>
    <cellStyle name="Comma 18 2 3 3 2 3 2" xfId="57629"/>
    <cellStyle name="Comma 18 2 3 3 2 3 3" xfId="57630"/>
    <cellStyle name="Comma 18 2 3 3 2 4" xfId="57631"/>
    <cellStyle name="Comma 18 2 3 3 2 4 2" xfId="57632"/>
    <cellStyle name="Comma 18 2 3 3 2 5" xfId="57633"/>
    <cellStyle name="Comma 18 2 3 3 2 6" xfId="57634"/>
    <cellStyle name="Comma 18 2 3 3 3" xfId="57635"/>
    <cellStyle name="Comma 18 2 3 3 3 2" xfId="57636"/>
    <cellStyle name="Comma 18 2 3 3 3 2 2" xfId="57637"/>
    <cellStyle name="Comma 18 2 3 3 3 2 3" xfId="57638"/>
    <cellStyle name="Comma 18 2 3 3 3 3" xfId="57639"/>
    <cellStyle name="Comma 18 2 3 3 3 3 2" xfId="57640"/>
    <cellStyle name="Comma 18 2 3 3 3 3 3" xfId="57641"/>
    <cellStyle name="Comma 18 2 3 3 3 4" xfId="57642"/>
    <cellStyle name="Comma 18 2 3 3 3 4 2" xfId="57643"/>
    <cellStyle name="Comma 18 2 3 3 3 5" xfId="57644"/>
    <cellStyle name="Comma 18 2 3 3 3 6" xfId="57645"/>
    <cellStyle name="Comma 18 2 3 3 4" xfId="57646"/>
    <cellStyle name="Comma 18 2 3 3 4 2" xfId="57647"/>
    <cellStyle name="Comma 18 2 3 3 4 2 2" xfId="57648"/>
    <cellStyle name="Comma 18 2 3 3 4 2 3" xfId="57649"/>
    <cellStyle name="Comma 18 2 3 3 4 3" xfId="57650"/>
    <cellStyle name="Comma 18 2 3 3 4 3 2" xfId="57651"/>
    <cellStyle name="Comma 18 2 3 3 4 4" xfId="57652"/>
    <cellStyle name="Comma 18 2 3 3 4 5" xfId="57653"/>
    <cellStyle name="Comma 18 2 3 3 5" xfId="57654"/>
    <cellStyle name="Comma 18 2 3 3 5 2" xfId="57655"/>
    <cellStyle name="Comma 18 2 3 3 5 3" xfId="57656"/>
    <cellStyle name="Comma 18 2 3 3 6" xfId="57657"/>
    <cellStyle name="Comma 18 2 3 3 6 2" xfId="57658"/>
    <cellStyle name="Comma 18 2 3 3 6 3" xfId="57659"/>
    <cellStyle name="Comma 18 2 3 3 7" xfId="57660"/>
    <cellStyle name="Comma 18 2 3 3 7 2" xfId="57661"/>
    <cellStyle name="Comma 18 2 3 3 8" xfId="57662"/>
    <cellStyle name="Comma 18 2 3 3 9" xfId="57663"/>
    <cellStyle name="Comma 18 2 3 4" xfId="57664"/>
    <cellStyle name="Comma 18 2 3 4 2" xfId="57665"/>
    <cellStyle name="Comma 18 2 3 4 2 2" xfId="57666"/>
    <cellStyle name="Comma 18 2 3 4 2 2 2" xfId="57667"/>
    <cellStyle name="Comma 18 2 3 4 2 2 3" xfId="57668"/>
    <cellStyle name="Comma 18 2 3 4 2 3" xfId="57669"/>
    <cellStyle name="Comma 18 2 3 4 2 3 2" xfId="57670"/>
    <cellStyle name="Comma 18 2 3 4 2 3 3" xfId="57671"/>
    <cellStyle name="Comma 18 2 3 4 2 4" xfId="57672"/>
    <cellStyle name="Comma 18 2 3 4 2 4 2" xfId="57673"/>
    <cellStyle name="Comma 18 2 3 4 2 5" xfId="57674"/>
    <cellStyle name="Comma 18 2 3 4 2 6" xfId="57675"/>
    <cellStyle name="Comma 18 2 3 4 3" xfId="57676"/>
    <cellStyle name="Comma 18 2 3 4 3 2" xfId="57677"/>
    <cellStyle name="Comma 18 2 3 4 3 2 2" xfId="57678"/>
    <cellStyle name="Comma 18 2 3 4 3 2 3" xfId="57679"/>
    <cellStyle name="Comma 18 2 3 4 3 3" xfId="57680"/>
    <cellStyle name="Comma 18 2 3 4 3 3 2" xfId="57681"/>
    <cellStyle name="Comma 18 2 3 4 3 3 3" xfId="57682"/>
    <cellStyle name="Comma 18 2 3 4 3 4" xfId="57683"/>
    <cellStyle name="Comma 18 2 3 4 3 4 2" xfId="57684"/>
    <cellStyle name="Comma 18 2 3 4 3 5" xfId="57685"/>
    <cellStyle name="Comma 18 2 3 4 3 6" xfId="57686"/>
    <cellStyle name="Comma 18 2 3 4 4" xfId="57687"/>
    <cellStyle name="Comma 18 2 3 4 4 2" xfId="57688"/>
    <cellStyle name="Comma 18 2 3 4 4 2 2" xfId="57689"/>
    <cellStyle name="Comma 18 2 3 4 4 2 3" xfId="57690"/>
    <cellStyle name="Comma 18 2 3 4 4 3" xfId="57691"/>
    <cellStyle name="Comma 18 2 3 4 4 3 2" xfId="57692"/>
    <cellStyle name="Comma 18 2 3 4 4 4" xfId="57693"/>
    <cellStyle name="Comma 18 2 3 4 4 5" xfId="57694"/>
    <cellStyle name="Comma 18 2 3 4 5" xfId="57695"/>
    <cellStyle name="Comma 18 2 3 4 5 2" xfId="57696"/>
    <cellStyle name="Comma 18 2 3 4 5 3" xfId="57697"/>
    <cellStyle name="Comma 18 2 3 4 6" xfId="57698"/>
    <cellStyle name="Comma 18 2 3 4 6 2" xfId="57699"/>
    <cellStyle name="Comma 18 2 3 4 6 3" xfId="57700"/>
    <cellStyle name="Comma 18 2 3 4 7" xfId="57701"/>
    <cellStyle name="Comma 18 2 3 4 7 2" xfId="57702"/>
    <cellStyle name="Comma 18 2 3 4 8" xfId="57703"/>
    <cellStyle name="Comma 18 2 3 4 9" xfId="57704"/>
    <cellStyle name="Comma 18 2 3 5" xfId="57705"/>
    <cellStyle name="Comma 18 2 3 5 2" xfId="57706"/>
    <cellStyle name="Comma 18 2 3 5 2 2" xfId="57707"/>
    <cellStyle name="Comma 18 2 3 5 2 3" xfId="57708"/>
    <cellStyle name="Comma 18 2 3 5 3" xfId="57709"/>
    <cellStyle name="Comma 18 2 3 5 3 2" xfId="57710"/>
    <cellStyle name="Comma 18 2 3 5 3 3" xfId="57711"/>
    <cellStyle name="Comma 18 2 3 5 4" xfId="57712"/>
    <cellStyle name="Comma 18 2 3 5 4 2" xfId="57713"/>
    <cellStyle name="Comma 18 2 3 5 5" xfId="57714"/>
    <cellStyle name="Comma 18 2 3 5 6" xfId="57715"/>
    <cellStyle name="Comma 18 2 3 6" xfId="57716"/>
    <cellStyle name="Comma 18 2 3 6 2" xfId="57717"/>
    <cellStyle name="Comma 18 2 3 6 2 2" xfId="57718"/>
    <cellStyle name="Comma 18 2 3 6 2 3" xfId="57719"/>
    <cellStyle name="Comma 18 2 3 6 3" xfId="57720"/>
    <cellStyle name="Comma 18 2 3 6 3 2" xfId="57721"/>
    <cellStyle name="Comma 18 2 3 6 3 3" xfId="57722"/>
    <cellStyle name="Comma 18 2 3 6 4" xfId="57723"/>
    <cellStyle name="Comma 18 2 3 6 4 2" xfId="57724"/>
    <cellStyle name="Comma 18 2 3 6 5" xfId="57725"/>
    <cellStyle name="Comma 18 2 3 6 6" xfId="57726"/>
    <cellStyle name="Comma 18 2 3 7" xfId="57727"/>
    <cellStyle name="Comma 18 2 3 7 2" xfId="57728"/>
    <cellStyle name="Comma 18 2 3 7 2 2" xfId="57729"/>
    <cellStyle name="Comma 18 2 3 7 2 3" xfId="57730"/>
    <cellStyle name="Comma 18 2 3 7 3" xfId="57731"/>
    <cellStyle name="Comma 18 2 3 7 3 2" xfId="57732"/>
    <cellStyle name="Comma 18 2 3 7 4" xfId="57733"/>
    <cellStyle name="Comma 18 2 3 7 5" xfId="57734"/>
    <cellStyle name="Comma 18 2 3 8" xfId="57735"/>
    <cellStyle name="Comma 18 2 3 8 2" xfId="57736"/>
    <cellStyle name="Comma 18 2 3 8 3" xfId="57737"/>
    <cellStyle name="Comma 18 2 3 9" xfId="57738"/>
    <cellStyle name="Comma 18 2 3 9 2" xfId="57739"/>
    <cellStyle name="Comma 18 2 3 9 3" xfId="57740"/>
    <cellStyle name="Comma 18 2 4" xfId="57741"/>
    <cellStyle name="Comma 18 2 4 10" xfId="57742"/>
    <cellStyle name="Comma 18 2 4 2" xfId="57743"/>
    <cellStyle name="Comma 18 2 4 2 2" xfId="57744"/>
    <cellStyle name="Comma 18 2 4 2 2 2" xfId="57745"/>
    <cellStyle name="Comma 18 2 4 2 2 2 2" xfId="57746"/>
    <cellStyle name="Comma 18 2 4 2 2 2 3" xfId="57747"/>
    <cellStyle name="Comma 18 2 4 2 2 3" xfId="57748"/>
    <cellStyle name="Comma 18 2 4 2 2 3 2" xfId="57749"/>
    <cellStyle name="Comma 18 2 4 2 2 3 3" xfId="57750"/>
    <cellStyle name="Comma 18 2 4 2 2 4" xfId="57751"/>
    <cellStyle name="Comma 18 2 4 2 2 4 2" xfId="57752"/>
    <cellStyle name="Comma 18 2 4 2 2 5" xfId="57753"/>
    <cellStyle name="Comma 18 2 4 2 2 6" xfId="57754"/>
    <cellStyle name="Comma 18 2 4 2 3" xfId="57755"/>
    <cellStyle name="Comma 18 2 4 2 3 2" xfId="57756"/>
    <cellStyle name="Comma 18 2 4 2 3 2 2" xfId="57757"/>
    <cellStyle name="Comma 18 2 4 2 3 2 3" xfId="57758"/>
    <cellStyle name="Comma 18 2 4 2 3 3" xfId="57759"/>
    <cellStyle name="Comma 18 2 4 2 3 3 2" xfId="57760"/>
    <cellStyle name="Comma 18 2 4 2 3 3 3" xfId="57761"/>
    <cellStyle name="Comma 18 2 4 2 3 4" xfId="57762"/>
    <cellStyle name="Comma 18 2 4 2 3 4 2" xfId="57763"/>
    <cellStyle name="Comma 18 2 4 2 3 5" xfId="57764"/>
    <cellStyle name="Comma 18 2 4 2 3 6" xfId="57765"/>
    <cellStyle name="Comma 18 2 4 2 4" xfId="57766"/>
    <cellStyle name="Comma 18 2 4 2 4 2" xfId="57767"/>
    <cellStyle name="Comma 18 2 4 2 4 2 2" xfId="57768"/>
    <cellStyle name="Comma 18 2 4 2 4 2 3" xfId="57769"/>
    <cellStyle name="Comma 18 2 4 2 4 3" xfId="57770"/>
    <cellStyle name="Comma 18 2 4 2 4 3 2" xfId="57771"/>
    <cellStyle name="Comma 18 2 4 2 4 4" xfId="57772"/>
    <cellStyle name="Comma 18 2 4 2 4 5" xfId="57773"/>
    <cellStyle name="Comma 18 2 4 2 5" xfId="57774"/>
    <cellStyle name="Comma 18 2 4 2 5 2" xfId="57775"/>
    <cellStyle name="Comma 18 2 4 2 5 3" xfId="57776"/>
    <cellStyle name="Comma 18 2 4 2 6" xfId="57777"/>
    <cellStyle name="Comma 18 2 4 2 6 2" xfId="57778"/>
    <cellStyle name="Comma 18 2 4 2 6 3" xfId="57779"/>
    <cellStyle name="Comma 18 2 4 2 7" xfId="57780"/>
    <cellStyle name="Comma 18 2 4 2 7 2" xfId="57781"/>
    <cellStyle name="Comma 18 2 4 2 8" xfId="57782"/>
    <cellStyle name="Comma 18 2 4 2 9" xfId="57783"/>
    <cellStyle name="Comma 18 2 4 3" xfId="57784"/>
    <cellStyle name="Comma 18 2 4 3 2" xfId="57785"/>
    <cellStyle name="Comma 18 2 4 3 2 2" xfId="57786"/>
    <cellStyle name="Comma 18 2 4 3 2 3" xfId="57787"/>
    <cellStyle name="Comma 18 2 4 3 3" xfId="57788"/>
    <cellStyle name="Comma 18 2 4 3 3 2" xfId="57789"/>
    <cellStyle name="Comma 18 2 4 3 3 3" xfId="57790"/>
    <cellStyle name="Comma 18 2 4 3 4" xfId="57791"/>
    <cellStyle name="Comma 18 2 4 3 4 2" xfId="57792"/>
    <cellStyle name="Comma 18 2 4 3 5" xfId="57793"/>
    <cellStyle name="Comma 18 2 4 3 6" xfId="57794"/>
    <cellStyle name="Comma 18 2 4 4" xfId="57795"/>
    <cellStyle name="Comma 18 2 4 4 2" xfId="57796"/>
    <cellStyle name="Comma 18 2 4 4 2 2" xfId="57797"/>
    <cellStyle name="Comma 18 2 4 4 2 3" xfId="57798"/>
    <cellStyle name="Comma 18 2 4 4 3" xfId="57799"/>
    <cellStyle name="Comma 18 2 4 4 3 2" xfId="57800"/>
    <cellStyle name="Comma 18 2 4 4 3 3" xfId="57801"/>
    <cellStyle name="Comma 18 2 4 4 4" xfId="57802"/>
    <cellStyle name="Comma 18 2 4 4 4 2" xfId="57803"/>
    <cellStyle name="Comma 18 2 4 4 5" xfId="57804"/>
    <cellStyle name="Comma 18 2 4 4 6" xfId="57805"/>
    <cellStyle name="Comma 18 2 4 5" xfId="57806"/>
    <cellStyle name="Comma 18 2 4 5 2" xfId="57807"/>
    <cellStyle name="Comma 18 2 4 5 2 2" xfId="57808"/>
    <cellStyle name="Comma 18 2 4 5 2 3" xfId="57809"/>
    <cellStyle name="Comma 18 2 4 5 3" xfId="57810"/>
    <cellStyle name="Comma 18 2 4 5 3 2" xfId="57811"/>
    <cellStyle name="Comma 18 2 4 5 4" xfId="57812"/>
    <cellStyle name="Comma 18 2 4 5 5" xfId="57813"/>
    <cellStyle name="Comma 18 2 4 6" xfId="57814"/>
    <cellStyle name="Comma 18 2 4 6 2" xfId="57815"/>
    <cellStyle name="Comma 18 2 4 6 3" xfId="57816"/>
    <cellStyle name="Comma 18 2 4 7" xfId="57817"/>
    <cellStyle name="Comma 18 2 4 7 2" xfId="57818"/>
    <cellStyle name="Comma 18 2 4 7 3" xfId="57819"/>
    <cellStyle name="Comma 18 2 4 8" xfId="57820"/>
    <cellStyle name="Comma 18 2 4 8 2" xfId="57821"/>
    <cellStyle name="Comma 18 2 4 9" xfId="57822"/>
    <cellStyle name="Comma 18 2 5" xfId="57823"/>
    <cellStyle name="Comma 18 2 5 2" xfId="57824"/>
    <cellStyle name="Comma 18 2 5 2 2" xfId="57825"/>
    <cellStyle name="Comma 18 2 5 2 2 2" xfId="57826"/>
    <cellStyle name="Comma 18 2 5 2 2 3" xfId="57827"/>
    <cellStyle name="Comma 18 2 5 2 3" xfId="57828"/>
    <cellStyle name="Comma 18 2 5 2 3 2" xfId="57829"/>
    <cellStyle name="Comma 18 2 5 2 3 3" xfId="57830"/>
    <cellStyle name="Comma 18 2 5 2 4" xfId="57831"/>
    <cellStyle name="Comma 18 2 5 2 4 2" xfId="57832"/>
    <cellStyle name="Comma 18 2 5 2 5" xfId="57833"/>
    <cellStyle name="Comma 18 2 5 2 6" xfId="57834"/>
    <cellStyle name="Comma 18 2 5 3" xfId="57835"/>
    <cellStyle name="Comma 18 2 5 3 2" xfId="57836"/>
    <cellStyle name="Comma 18 2 5 3 2 2" xfId="57837"/>
    <cellStyle name="Comma 18 2 5 3 2 3" xfId="57838"/>
    <cellStyle name="Comma 18 2 5 3 3" xfId="57839"/>
    <cellStyle name="Comma 18 2 5 3 3 2" xfId="57840"/>
    <cellStyle name="Comma 18 2 5 3 3 3" xfId="57841"/>
    <cellStyle name="Comma 18 2 5 3 4" xfId="57842"/>
    <cellStyle name="Comma 18 2 5 3 4 2" xfId="57843"/>
    <cellStyle name="Comma 18 2 5 3 5" xfId="57844"/>
    <cellStyle name="Comma 18 2 5 3 6" xfId="57845"/>
    <cellStyle name="Comma 18 2 5 4" xfId="57846"/>
    <cellStyle name="Comma 18 2 5 4 2" xfId="57847"/>
    <cellStyle name="Comma 18 2 5 4 2 2" xfId="57848"/>
    <cellStyle name="Comma 18 2 5 4 2 3" xfId="57849"/>
    <cellStyle name="Comma 18 2 5 4 3" xfId="57850"/>
    <cellStyle name="Comma 18 2 5 4 3 2" xfId="57851"/>
    <cellStyle name="Comma 18 2 5 4 4" xfId="57852"/>
    <cellStyle name="Comma 18 2 5 4 5" xfId="57853"/>
    <cellStyle name="Comma 18 2 5 5" xfId="57854"/>
    <cellStyle name="Comma 18 2 5 5 2" xfId="57855"/>
    <cellStyle name="Comma 18 2 5 5 3" xfId="57856"/>
    <cellStyle name="Comma 18 2 5 6" xfId="57857"/>
    <cellStyle name="Comma 18 2 5 6 2" xfId="57858"/>
    <cellStyle name="Comma 18 2 5 6 3" xfId="57859"/>
    <cellStyle name="Comma 18 2 5 7" xfId="57860"/>
    <cellStyle name="Comma 18 2 5 7 2" xfId="57861"/>
    <cellStyle name="Comma 18 2 5 8" xfId="57862"/>
    <cellStyle name="Comma 18 2 5 9" xfId="57863"/>
    <cellStyle name="Comma 18 2 6" xfId="57864"/>
    <cellStyle name="Comma 18 2 6 2" xfId="57865"/>
    <cellStyle name="Comma 18 2 6 2 2" xfId="57866"/>
    <cellStyle name="Comma 18 2 6 2 2 2" xfId="57867"/>
    <cellStyle name="Comma 18 2 6 2 2 3" xfId="57868"/>
    <cellStyle name="Comma 18 2 6 2 3" xfId="57869"/>
    <cellStyle name="Comma 18 2 6 2 3 2" xfId="57870"/>
    <cellStyle name="Comma 18 2 6 2 3 3" xfId="57871"/>
    <cellStyle name="Comma 18 2 6 2 4" xfId="57872"/>
    <cellStyle name="Comma 18 2 6 2 4 2" xfId="57873"/>
    <cellStyle name="Comma 18 2 6 2 5" xfId="57874"/>
    <cellStyle name="Comma 18 2 6 2 6" xfId="57875"/>
    <cellStyle name="Comma 18 2 6 3" xfId="57876"/>
    <cellStyle name="Comma 18 2 6 3 2" xfId="57877"/>
    <cellStyle name="Comma 18 2 6 3 2 2" xfId="57878"/>
    <cellStyle name="Comma 18 2 6 3 2 3" xfId="57879"/>
    <cellStyle name="Comma 18 2 6 3 3" xfId="57880"/>
    <cellStyle name="Comma 18 2 6 3 3 2" xfId="57881"/>
    <cellStyle name="Comma 18 2 6 3 3 3" xfId="57882"/>
    <cellStyle name="Comma 18 2 6 3 4" xfId="57883"/>
    <cellStyle name="Comma 18 2 6 3 4 2" xfId="57884"/>
    <cellStyle name="Comma 18 2 6 3 5" xfId="57885"/>
    <cellStyle name="Comma 18 2 6 3 6" xfId="57886"/>
    <cellStyle name="Comma 18 2 6 4" xfId="57887"/>
    <cellStyle name="Comma 18 2 6 4 2" xfId="57888"/>
    <cellStyle name="Comma 18 2 6 4 2 2" xfId="57889"/>
    <cellStyle name="Comma 18 2 6 4 2 3" xfId="57890"/>
    <cellStyle name="Comma 18 2 6 4 3" xfId="57891"/>
    <cellStyle name="Comma 18 2 6 4 3 2" xfId="57892"/>
    <cellStyle name="Comma 18 2 6 4 4" xfId="57893"/>
    <cellStyle name="Comma 18 2 6 4 5" xfId="57894"/>
    <cellStyle name="Comma 18 2 6 5" xfId="57895"/>
    <cellStyle name="Comma 18 2 6 5 2" xfId="57896"/>
    <cellStyle name="Comma 18 2 6 5 3" xfId="57897"/>
    <cellStyle name="Comma 18 2 6 6" xfId="57898"/>
    <cellStyle name="Comma 18 2 6 6 2" xfId="57899"/>
    <cellStyle name="Comma 18 2 6 6 3" xfId="57900"/>
    <cellStyle name="Comma 18 2 6 7" xfId="57901"/>
    <cellStyle name="Comma 18 2 6 7 2" xfId="57902"/>
    <cellStyle name="Comma 18 2 6 8" xfId="57903"/>
    <cellStyle name="Comma 18 2 6 9" xfId="57904"/>
    <cellStyle name="Comma 18 2 7" xfId="57905"/>
    <cellStyle name="Comma 18 2 7 2" xfId="57906"/>
    <cellStyle name="Comma 18 2 7 2 2" xfId="57907"/>
    <cellStyle name="Comma 18 2 7 2 3" xfId="57908"/>
    <cellStyle name="Comma 18 2 7 3" xfId="57909"/>
    <cellStyle name="Comma 18 2 7 3 2" xfId="57910"/>
    <cellStyle name="Comma 18 2 7 3 3" xfId="57911"/>
    <cellStyle name="Comma 18 2 7 4" xfId="57912"/>
    <cellStyle name="Comma 18 2 7 4 2" xfId="57913"/>
    <cellStyle name="Comma 18 2 7 5" xfId="57914"/>
    <cellStyle name="Comma 18 2 7 6" xfId="57915"/>
    <cellStyle name="Comma 18 2 8" xfId="57916"/>
    <cellStyle name="Comma 18 2 8 2" xfId="57917"/>
    <cellStyle name="Comma 18 2 8 2 2" xfId="57918"/>
    <cellStyle name="Comma 18 2 8 2 3" xfId="57919"/>
    <cellStyle name="Comma 18 2 8 3" xfId="57920"/>
    <cellStyle name="Comma 18 2 8 3 2" xfId="57921"/>
    <cellStyle name="Comma 18 2 8 3 3" xfId="57922"/>
    <cellStyle name="Comma 18 2 8 4" xfId="57923"/>
    <cellStyle name="Comma 18 2 8 4 2" xfId="57924"/>
    <cellStyle name="Comma 18 2 8 5" xfId="57925"/>
    <cellStyle name="Comma 18 2 8 6" xfId="57926"/>
    <cellStyle name="Comma 18 2 9" xfId="57927"/>
    <cellStyle name="Comma 18 2 9 2" xfId="57928"/>
    <cellStyle name="Comma 18 2 9 2 2" xfId="57929"/>
    <cellStyle name="Comma 18 2 9 2 3" xfId="57930"/>
    <cellStyle name="Comma 18 2 9 3" xfId="57931"/>
    <cellStyle name="Comma 18 2 9 3 2" xfId="57932"/>
    <cellStyle name="Comma 18 2 9 4" xfId="57933"/>
    <cellStyle name="Comma 18 2 9 5" xfId="57934"/>
    <cellStyle name="Comma 18 2_SCH J-3" xfId="6967"/>
    <cellStyle name="Comma 18 3" xfId="6968"/>
    <cellStyle name="Comma 18 3 10" xfId="57935"/>
    <cellStyle name="Comma 18 3 10 2" xfId="57936"/>
    <cellStyle name="Comma 18 3 10 3" xfId="57937"/>
    <cellStyle name="Comma 18 3 11" xfId="57938"/>
    <cellStyle name="Comma 18 3 11 2" xfId="57939"/>
    <cellStyle name="Comma 18 3 12" xfId="57940"/>
    <cellStyle name="Comma 18 3 13" xfId="57941"/>
    <cellStyle name="Comma 18 3 2" xfId="6969"/>
    <cellStyle name="Comma 18 3 2 10" xfId="57942"/>
    <cellStyle name="Comma 18 3 2 10 2" xfId="57943"/>
    <cellStyle name="Comma 18 3 2 11" xfId="57944"/>
    <cellStyle name="Comma 18 3 2 12" xfId="57945"/>
    <cellStyle name="Comma 18 3 2 2" xfId="57946"/>
    <cellStyle name="Comma 18 3 2 2 10" xfId="57947"/>
    <cellStyle name="Comma 18 3 2 2 2" xfId="57948"/>
    <cellStyle name="Comma 18 3 2 2 2 2" xfId="57949"/>
    <cellStyle name="Comma 18 3 2 2 2 2 2" xfId="57950"/>
    <cellStyle name="Comma 18 3 2 2 2 2 2 2" xfId="57951"/>
    <cellStyle name="Comma 18 3 2 2 2 2 2 3" xfId="57952"/>
    <cellStyle name="Comma 18 3 2 2 2 2 3" xfId="57953"/>
    <cellStyle name="Comma 18 3 2 2 2 2 3 2" xfId="57954"/>
    <cellStyle name="Comma 18 3 2 2 2 2 3 3" xfId="57955"/>
    <cellStyle name="Comma 18 3 2 2 2 2 4" xfId="57956"/>
    <cellStyle name="Comma 18 3 2 2 2 2 4 2" xfId="57957"/>
    <cellStyle name="Comma 18 3 2 2 2 2 5" xfId="57958"/>
    <cellStyle name="Comma 18 3 2 2 2 2 6" xfId="57959"/>
    <cellStyle name="Comma 18 3 2 2 2 3" xfId="57960"/>
    <cellStyle name="Comma 18 3 2 2 2 3 2" xfId="57961"/>
    <cellStyle name="Comma 18 3 2 2 2 3 2 2" xfId="57962"/>
    <cellStyle name="Comma 18 3 2 2 2 3 2 3" xfId="57963"/>
    <cellStyle name="Comma 18 3 2 2 2 3 3" xfId="57964"/>
    <cellStyle name="Comma 18 3 2 2 2 3 3 2" xfId="57965"/>
    <cellStyle name="Comma 18 3 2 2 2 3 3 3" xfId="57966"/>
    <cellStyle name="Comma 18 3 2 2 2 3 4" xfId="57967"/>
    <cellStyle name="Comma 18 3 2 2 2 3 4 2" xfId="57968"/>
    <cellStyle name="Comma 18 3 2 2 2 3 5" xfId="57969"/>
    <cellStyle name="Comma 18 3 2 2 2 3 6" xfId="57970"/>
    <cellStyle name="Comma 18 3 2 2 2 4" xfId="57971"/>
    <cellStyle name="Comma 18 3 2 2 2 4 2" xfId="57972"/>
    <cellStyle name="Comma 18 3 2 2 2 4 2 2" xfId="57973"/>
    <cellStyle name="Comma 18 3 2 2 2 4 2 3" xfId="57974"/>
    <cellStyle name="Comma 18 3 2 2 2 4 3" xfId="57975"/>
    <cellStyle name="Comma 18 3 2 2 2 4 3 2" xfId="57976"/>
    <cellStyle name="Comma 18 3 2 2 2 4 4" xfId="57977"/>
    <cellStyle name="Comma 18 3 2 2 2 4 5" xfId="57978"/>
    <cellStyle name="Comma 18 3 2 2 2 5" xfId="57979"/>
    <cellStyle name="Comma 18 3 2 2 2 5 2" xfId="57980"/>
    <cellStyle name="Comma 18 3 2 2 2 5 3" xfId="57981"/>
    <cellStyle name="Comma 18 3 2 2 2 6" xfId="57982"/>
    <cellStyle name="Comma 18 3 2 2 2 6 2" xfId="57983"/>
    <cellStyle name="Comma 18 3 2 2 2 6 3" xfId="57984"/>
    <cellStyle name="Comma 18 3 2 2 2 7" xfId="57985"/>
    <cellStyle name="Comma 18 3 2 2 2 7 2" xfId="57986"/>
    <cellStyle name="Comma 18 3 2 2 2 8" xfId="57987"/>
    <cellStyle name="Comma 18 3 2 2 2 9" xfId="57988"/>
    <cellStyle name="Comma 18 3 2 2 3" xfId="57989"/>
    <cellStyle name="Comma 18 3 2 2 3 2" xfId="57990"/>
    <cellStyle name="Comma 18 3 2 2 3 2 2" xfId="57991"/>
    <cellStyle name="Comma 18 3 2 2 3 2 3" xfId="57992"/>
    <cellStyle name="Comma 18 3 2 2 3 3" xfId="57993"/>
    <cellStyle name="Comma 18 3 2 2 3 3 2" xfId="57994"/>
    <cellStyle name="Comma 18 3 2 2 3 3 3" xfId="57995"/>
    <cellStyle name="Comma 18 3 2 2 3 4" xfId="57996"/>
    <cellStyle name="Comma 18 3 2 2 3 4 2" xfId="57997"/>
    <cellStyle name="Comma 18 3 2 2 3 5" xfId="57998"/>
    <cellStyle name="Comma 18 3 2 2 3 6" xfId="57999"/>
    <cellStyle name="Comma 18 3 2 2 4" xfId="58000"/>
    <cellStyle name="Comma 18 3 2 2 4 2" xfId="58001"/>
    <cellStyle name="Comma 18 3 2 2 4 2 2" xfId="58002"/>
    <cellStyle name="Comma 18 3 2 2 4 2 3" xfId="58003"/>
    <cellStyle name="Comma 18 3 2 2 4 3" xfId="58004"/>
    <cellStyle name="Comma 18 3 2 2 4 3 2" xfId="58005"/>
    <cellStyle name="Comma 18 3 2 2 4 3 3" xfId="58006"/>
    <cellStyle name="Comma 18 3 2 2 4 4" xfId="58007"/>
    <cellStyle name="Comma 18 3 2 2 4 4 2" xfId="58008"/>
    <cellStyle name="Comma 18 3 2 2 4 5" xfId="58009"/>
    <cellStyle name="Comma 18 3 2 2 4 6" xfId="58010"/>
    <cellStyle name="Comma 18 3 2 2 5" xfId="58011"/>
    <cellStyle name="Comma 18 3 2 2 5 2" xfId="58012"/>
    <cellStyle name="Comma 18 3 2 2 5 2 2" xfId="58013"/>
    <cellStyle name="Comma 18 3 2 2 5 2 3" xfId="58014"/>
    <cellStyle name="Comma 18 3 2 2 5 3" xfId="58015"/>
    <cellStyle name="Comma 18 3 2 2 5 3 2" xfId="58016"/>
    <cellStyle name="Comma 18 3 2 2 5 4" xfId="58017"/>
    <cellStyle name="Comma 18 3 2 2 5 5" xfId="58018"/>
    <cellStyle name="Comma 18 3 2 2 6" xfId="58019"/>
    <cellStyle name="Comma 18 3 2 2 6 2" xfId="58020"/>
    <cellStyle name="Comma 18 3 2 2 6 3" xfId="58021"/>
    <cellStyle name="Comma 18 3 2 2 7" xfId="58022"/>
    <cellStyle name="Comma 18 3 2 2 7 2" xfId="58023"/>
    <cellStyle name="Comma 18 3 2 2 7 3" xfId="58024"/>
    <cellStyle name="Comma 18 3 2 2 8" xfId="58025"/>
    <cellStyle name="Comma 18 3 2 2 8 2" xfId="58026"/>
    <cellStyle name="Comma 18 3 2 2 9" xfId="58027"/>
    <cellStyle name="Comma 18 3 2 3" xfId="58028"/>
    <cellStyle name="Comma 18 3 2 3 2" xfId="58029"/>
    <cellStyle name="Comma 18 3 2 3 2 2" xfId="58030"/>
    <cellStyle name="Comma 18 3 2 3 2 2 2" xfId="58031"/>
    <cellStyle name="Comma 18 3 2 3 2 2 3" xfId="58032"/>
    <cellStyle name="Comma 18 3 2 3 2 3" xfId="58033"/>
    <cellStyle name="Comma 18 3 2 3 2 3 2" xfId="58034"/>
    <cellStyle name="Comma 18 3 2 3 2 3 3" xfId="58035"/>
    <cellStyle name="Comma 18 3 2 3 2 4" xfId="58036"/>
    <cellStyle name="Comma 18 3 2 3 2 4 2" xfId="58037"/>
    <cellStyle name="Comma 18 3 2 3 2 5" xfId="58038"/>
    <cellStyle name="Comma 18 3 2 3 2 6" xfId="58039"/>
    <cellStyle name="Comma 18 3 2 3 3" xfId="58040"/>
    <cellStyle name="Comma 18 3 2 3 3 2" xfId="58041"/>
    <cellStyle name="Comma 18 3 2 3 3 2 2" xfId="58042"/>
    <cellStyle name="Comma 18 3 2 3 3 2 3" xfId="58043"/>
    <cellStyle name="Comma 18 3 2 3 3 3" xfId="58044"/>
    <cellStyle name="Comma 18 3 2 3 3 3 2" xfId="58045"/>
    <cellStyle name="Comma 18 3 2 3 3 3 3" xfId="58046"/>
    <cellStyle name="Comma 18 3 2 3 3 4" xfId="58047"/>
    <cellStyle name="Comma 18 3 2 3 3 4 2" xfId="58048"/>
    <cellStyle name="Comma 18 3 2 3 3 5" xfId="58049"/>
    <cellStyle name="Comma 18 3 2 3 3 6" xfId="58050"/>
    <cellStyle name="Comma 18 3 2 3 4" xfId="58051"/>
    <cellStyle name="Comma 18 3 2 3 4 2" xfId="58052"/>
    <cellStyle name="Comma 18 3 2 3 4 2 2" xfId="58053"/>
    <cellStyle name="Comma 18 3 2 3 4 2 3" xfId="58054"/>
    <cellStyle name="Comma 18 3 2 3 4 3" xfId="58055"/>
    <cellStyle name="Comma 18 3 2 3 4 3 2" xfId="58056"/>
    <cellStyle name="Comma 18 3 2 3 4 4" xfId="58057"/>
    <cellStyle name="Comma 18 3 2 3 4 5" xfId="58058"/>
    <cellStyle name="Comma 18 3 2 3 5" xfId="58059"/>
    <cellStyle name="Comma 18 3 2 3 5 2" xfId="58060"/>
    <cellStyle name="Comma 18 3 2 3 5 3" xfId="58061"/>
    <cellStyle name="Comma 18 3 2 3 6" xfId="58062"/>
    <cellStyle name="Comma 18 3 2 3 6 2" xfId="58063"/>
    <cellStyle name="Comma 18 3 2 3 6 3" xfId="58064"/>
    <cellStyle name="Comma 18 3 2 3 7" xfId="58065"/>
    <cellStyle name="Comma 18 3 2 3 7 2" xfId="58066"/>
    <cellStyle name="Comma 18 3 2 3 8" xfId="58067"/>
    <cellStyle name="Comma 18 3 2 3 9" xfId="58068"/>
    <cellStyle name="Comma 18 3 2 4" xfId="58069"/>
    <cellStyle name="Comma 18 3 2 4 2" xfId="58070"/>
    <cellStyle name="Comma 18 3 2 4 2 2" xfId="58071"/>
    <cellStyle name="Comma 18 3 2 4 2 2 2" xfId="58072"/>
    <cellStyle name="Comma 18 3 2 4 2 2 3" xfId="58073"/>
    <cellStyle name="Comma 18 3 2 4 2 3" xfId="58074"/>
    <cellStyle name="Comma 18 3 2 4 2 3 2" xfId="58075"/>
    <cellStyle name="Comma 18 3 2 4 2 3 3" xfId="58076"/>
    <cellStyle name="Comma 18 3 2 4 2 4" xfId="58077"/>
    <cellStyle name="Comma 18 3 2 4 2 4 2" xfId="58078"/>
    <cellStyle name="Comma 18 3 2 4 2 5" xfId="58079"/>
    <cellStyle name="Comma 18 3 2 4 2 6" xfId="58080"/>
    <cellStyle name="Comma 18 3 2 4 3" xfId="58081"/>
    <cellStyle name="Comma 18 3 2 4 3 2" xfId="58082"/>
    <cellStyle name="Comma 18 3 2 4 3 2 2" xfId="58083"/>
    <cellStyle name="Comma 18 3 2 4 3 2 3" xfId="58084"/>
    <cellStyle name="Comma 18 3 2 4 3 3" xfId="58085"/>
    <cellStyle name="Comma 18 3 2 4 3 3 2" xfId="58086"/>
    <cellStyle name="Comma 18 3 2 4 3 3 3" xfId="58087"/>
    <cellStyle name="Comma 18 3 2 4 3 4" xfId="58088"/>
    <cellStyle name="Comma 18 3 2 4 3 4 2" xfId="58089"/>
    <cellStyle name="Comma 18 3 2 4 3 5" xfId="58090"/>
    <cellStyle name="Comma 18 3 2 4 3 6" xfId="58091"/>
    <cellStyle name="Comma 18 3 2 4 4" xfId="58092"/>
    <cellStyle name="Comma 18 3 2 4 4 2" xfId="58093"/>
    <cellStyle name="Comma 18 3 2 4 4 2 2" xfId="58094"/>
    <cellStyle name="Comma 18 3 2 4 4 2 3" xfId="58095"/>
    <cellStyle name="Comma 18 3 2 4 4 3" xfId="58096"/>
    <cellStyle name="Comma 18 3 2 4 4 3 2" xfId="58097"/>
    <cellStyle name="Comma 18 3 2 4 4 4" xfId="58098"/>
    <cellStyle name="Comma 18 3 2 4 4 5" xfId="58099"/>
    <cellStyle name="Comma 18 3 2 4 5" xfId="58100"/>
    <cellStyle name="Comma 18 3 2 4 5 2" xfId="58101"/>
    <cellStyle name="Comma 18 3 2 4 5 3" xfId="58102"/>
    <cellStyle name="Comma 18 3 2 4 6" xfId="58103"/>
    <cellStyle name="Comma 18 3 2 4 6 2" xfId="58104"/>
    <cellStyle name="Comma 18 3 2 4 6 3" xfId="58105"/>
    <cellStyle name="Comma 18 3 2 4 7" xfId="58106"/>
    <cellStyle name="Comma 18 3 2 4 7 2" xfId="58107"/>
    <cellStyle name="Comma 18 3 2 4 8" xfId="58108"/>
    <cellStyle name="Comma 18 3 2 4 9" xfId="58109"/>
    <cellStyle name="Comma 18 3 2 5" xfId="58110"/>
    <cellStyle name="Comma 18 3 2 5 2" xfId="58111"/>
    <cellStyle name="Comma 18 3 2 5 2 2" xfId="58112"/>
    <cellStyle name="Comma 18 3 2 5 2 3" xfId="58113"/>
    <cellStyle name="Comma 18 3 2 5 3" xfId="58114"/>
    <cellStyle name="Comma 18 3 2 5 3 2" xfId="58115"/>
    <cellStyle name="Comma 18 3 2 5 3 3" xfId="58116"/>
    <cellStyle name="Comma 18 3 2 5 4" xfId="58117"/>
    <cellStyle name="Comma 18 3 2 5 4 2" xfId="58118"/>
    <cellStyle name="Comma 18 3 2 5 5" xfId="58119"/>
    <cellStyle name="Comma 18 3 2 5 6" xfId="58120"/>
    <cellStyle name="Comma 18 3 2 6" xfId="58121"/>
    <cellStyle name="Comma 18 3 2 6 2" xfId="58122"/>
    <cellStyle name="Comma 18 3 2 6 2 2" xfId="58123"/>
    <cellStyle name="Comma 18 3 2 6 2 3" xfId="58124"/>
    <cellStyle name="Comma 18 3 2 6 3" xfId="58125"/>
    <cellStyle name="Comma 18 3 2 6 3 2" xfId="58126"/>
    <cellStyle name="Comma 18 3 2 6 3 3" xfId="58127"/>
    <cellStyle name="Comma 18 3 2 6 4" xfId="58128"/>
    <cellStyle name="Comma 18 3 2 6 4 2" xfId="58129"/>
    <cellStyle name="Comma 18 3 2 6 5" xfId="58130"/>
    <cellStyle name="Comma 18 3 2 6 6" xfId="58131"/>
    <cellStyle name="Comma 18 3 2 7" xfId="58132"/>
    <cellStyle name="Comma 18 3 2 7 2" xfId="58133"/>
    <cellStyle name="Comma 18 3 2 7 2 2" xfId="58134"/>
    <cellStyle name="Comma 18 3 2 7 2 3" xfId="58135"/>
    <cellStyle name="Comma 18 3 2 7 3" xfId="58136"/>
    <cellStyle name="Comma 18 3 2 7 3 2" xfId="58137"/>
    <cellStyle name="Comma 18 3 2 7 4" xfId="58138"/>
    <cellStyle name="Comma 18 3 2 7 5" xfId="58139"/>
    <cellStyle name="Comma 18 3 2 8" xfId="58140"/>
    <cellStyle name="Comma 18 3 2 8 2" xfId="58141"/>
    <cellStyle name="Comma 18 3 2 8 3" xfId="58142"/>
    <cellStyle name="Comma 18 3 2 9" xfId="58143"/>
    <cellStyle name="Comma 18 3 2 9 2" xfId="58144"/>
    <cellStyle name="Comma 18 3 2 9 3" xfId="58145"/>
    <cellStyle name="Comma 18 3 3" xfId="6970"/>
    <cellStyle name="Comma 18 3 3 10" xfId="58146"/>
    <cellStyle name="Comma 18 3 3 2" xfId="58147"/>
    <cellStyle name="Comma 18 3 3 2 2" xfId="58148"/>
    <cellStyle name="Comma 18 3 3 2 2 2" xfId="58149"/>
    <cellStyle name="Comma 18 3 3 2 2 2 2" xfId="58150"/>
    <cellStyle name="Comma 18 3 3 2 2 2 3" xfId="58151"/>
    <cellStyle name="Comma 18 3 3 2 2 3" xfId="58152"/>
    <cellStyle name="Comma 18 3 3 2 2 3 2" xfId="58153"/>
    <cellStyle name="Comma 18 3 3 2 2 3 3" xfId="58154"/>
    <cellStyle name="Comma 18 3 3 2 2 4" xfId="58155"/>
    <cellStyle name="Comma 18 3 3 2 2 4 2" xfId="58156"/>
    <cellStyle name="Comma 18 3 3 2 2 5" xfId="58157"/>
    <cellStyle name="Comma 18 3 3 2 2 6" xfId="58158"/>
    <cellStyle name="Comma 18 3 3 2 3" xfId="58159"/>
    <cellStyle name="Comma 18 3 3 2 3 2" xfId="58160"/>
    <cellStyle name="Comma 18 3 3 2 3 2 2" xfId="58161"/>
    <cellStyle name="Comma 18 3 3 2 3 2 3" xfId="58162"/>
    <cellStyle name="Comma 18 3 3 2 3 3" xfId="58163"/>
    <cellStyle name="Comma 18 3 3 2 3 3 2" xfId="58164"/>
    <cellStyle name="Comma 18 3 3 2 3 3 3" xfId="58165"/>
    <cellStyle name="Comma 18 3 3 2 3 4" xfId="58166"/>
    <cellStyle name="Comma 18 3 3 2 3 4 2" xfId="58167"/>
    <cellStyle name="Comma 18 3 3 2 3 5" xfId="58168"/>
    <cellStyle name="Comma 18 3 3 2 3 6" xfId="58169"/>
    <cellStyle name="Comma 18 3 3 2 4" xfId="58170"/>
    <cellStyle name="Comma 18 3 3 2 4 2" xfId="58171"/>
    <cellStyle name="Comma 18 3 3 2 4 2 2" xfId="58172"/>
    <cellStyle name="Comma 18 3 3 2 4 2 3" xfId="58173"/>
    <cellStyle name="Comma 18 3 3 2 4 3" xfId="58174"/>
    <cellStyle name="Comma 18 3 3 2 4 3 2" xfId="58175"/>
    <cellStyle name="Comma 18 3 3 2 4 4" xfId="58176"/>
    <cellStyle name="Comma 18 3 3 2 4 5" xfId="58177"/>
    <cellStyle name="Comma 18 3 3 2 5" xfId="58178"/>
    <cellStyle name="Comma 18 3 3 2 5 2" xfId="58179"/>
    <cellStyle name="Comma 18 3 3 2 5 3" xfId="58180"/>
    <cellStyle name="Comma 18 3 3 2 6" xfId="58181"/>
    <cellStyle name="Comma 18 3 3 2 6 2" xfId="58182"/>
    <cellStyle name="Comma 18 3 3 2 6 3" xfId="58183"/>
    <cellStyle name="Comma 18 3 3 2 7" xfId="58184"/>
    <cellStyle name="Comma 18 3 3 2 7 2" xfId="58185"/>
    <cellStyle name="Comma 18 3 3 2 8" xfId="58186"/>
    <cellStyle name="Comma 18 3 3 2 9" xfId="58187"/>
    <cellStyle name="Comma 18 3 3 3" xfId="58188"/>
    <cellStyle name="Comma 18 3 3 3 2" xfId="58189"/>
    <cellStyle name="Comma 18 3 3 3 2 2" xfId="58190"/>
    <cellStyle name="Comma 18 3 3 3 2 3" xfId="58191"/>
    <cellStyle name="Comma 18 3 3 3 3" xfId="58192"/>
    <cellStyle name="Comma 18 3 3 3 3 2" xfId="58193"/>
    <cellStyle name="Comma 18 3 3 3 3 3" xfId="58194"/>
    <cellStyle name="Comma 18 3 3 3 4" xfId="58195"/>
    <cellStyle name="Comma 18 3 3 3 4 2" xfId="58196"/>
    <cellStyle name="Comma 18 3 3 3 5" xfId="58197"/>
    <cellStyle name="Comma 18 3 3 3 6" xfId="58198"/>
    <cellStyle name="Comma 18 3 3 4" xfId="58199"/>
    <cellStyle name="Comma 18 3 3 4 2" xfId="58200"/>
    <cellStyle name="Comma 18 3 3 4 2 2" xfId="58201"/>
    <cellStyle name="Comma 18 3 3 4 2 3" xfId="58202"/>
    <cellStyle name="Comma 18 3 3 4 3" xfId="58203"/>
    <cellStyle name="Comma 18 3 3 4 3 2" xfId="58204"/>
    <cellStyle name="Comma 18 3 3 4 3 3" xfId="58205"/>
    <cellStyle name="Comma 18 3 3 4 4" xfId="58206"/>
    <cellStyle name="Comma 18 3 3 4 4 2" xfId="58207"/>
    <cellStyle name="Comma 18 3 3 4 5" xfId="58208"/>
    <cellStyle name="Comma 18 3 3 4 6" xfId="58209"/>
    <cellStyle name="Comma 18 3 3 5" xfId="58210"/>
    <cellStyle name="Comma 18 3 3 5 2" xfId="58211"/>
    <cellStyle name="Comma 18 3 3 5 2 2" xfId="58212"/>
    <cellStyle name="Comma 18 3 3 5 2 3" xfId="58213"/>
    <cellStyle name="Comma 18 3 3 5 3" xfId="58214"/>
    <cellStyle name="Comma 18 3 3 5 3 2" xfId="58215"/>
    <cellStyle name="Comma 18 3 3 5 4" xfId="58216"/>
    <cellStyle name="Comma 18 3 3 5 5" xfId="58217"/>
    <cellStyle name="Comma 18 3 3 6" xfId="58218"/>
    <cellStyle name="Comma 18 3 3 6 2" xfId="58219"/>
    <cellStyle name="Comma 18 3 3 6 3" xfId="58220"/>
    <cellStyle name="Comma 18 3 3 7" xfId="58221"/>
    <cellStyle name="Comma 18 3 3 7 2" xfId="58222"/>
    <cellStyle name="Comma 18 3 3 7 3" xfId="58223"/>
    <cellStyle name="Comma 18 3 3 8" xfId="58224"/>
    <cellStyle name="Comma 18 3 3 8 2" xfId="58225"/>
    <cellStyle name="Comma 18 3 3 9" xfId="58226"/>
    <cellStyle name="Comma 18 3 4" xfId="58227"/>
    <cellStyle name="Comma 18 3 4 2" xfId="58228"/>
    <cellStyle name="Comma 18 3 4 2 2" xfId="58229"/>
    <cellStyle name="Comma 18 3 4 2 2 2" xfId="58230"/>
    <cellStyle name="Comma 18 3 4 2 2 3" xfId="58231"/>
    <cellStyle name="Comma 18 3 4 2 3" xfId="58232"/>
    <cellStyle name="Comma 18 3 4 2 3 2" xfId="58233"/>
    <cellStyle name="Comma 18 3 4 2 3 3" xfId="58234"/>
    <cellStyle name="Comma 18 3 4 2 4" xfId="58235"/>
    <cellStyle name="Comma 18 3 4 2 4 2" xfId="58236"/>
    <cellStyle name="Comma 18 3 4 2 5" xfId="58237"/>
    <cellStyle name="Comma 18 3 4 2 6" xfId="58238"/>
    <cellStyle name="Comma 18 3 4 3" xfId="58239"/>
    <cellStyle name="Comma 18 3 4 3 2" xfId="58240"/>
    <cellStyle name="Comma 18 3 4 3 2 2" xfId="58241"/>
    <cellStyle name="Comma 18 3 4 3 2 3" xfId="58242"/>
    <cellStyle name="Comma 18 3 4 3 3" xfId="58243"/>
    <cellStyle name="Comma 18 3 4 3 3 2" xfId="58244"/>
    <cellStyle name="Comma 18 3 4 3 3 3" xfId="58245"/>
    <cellStyle name="Comma 18 3 4 3 4" xfId="58246"/>
    <cellStyle name="Comma 18 3 4 3 4 2" xfId="58247"/>
    <cellStyle name="Comma 18 3 4 3 5" xfId="58248"/>
    <cellStyle name="Comma 18 3 4 3 6" xfId="58249"/>
    <cellStyle name="Comma 18 3 4 4" xfId="58250"/>
    <cellStyle name="Comma 18 3 4 4 2" xfId="58251"/>
    <cellStyle name="Comma 18 3 4 4 2 2" xfId="58252"/>
    <cellStyle name="Comma 18 3 4 4 2 3" xfId="58253"/>
    <cellStyle name="Comma 18 3 4 4 3" xfId="58254"/>
    <cellStyle name="Comma 18 3 4 4 3 2" xfId="58255"/>
    <cellStyle name="Comma 18 3 4 4 4" xfId="58256"/>
    <cellStyle name="Comma 18 3 4 4 5" xfId="58257"/>
    <cellStyle name="Comma 18 3 4 5" xfId="58258"/>
    <cellStyle name="Comma 18 3 4 5 2" xfId="58259"/>
    <cellStyle name="Comma 18 3 4 5 3" xfId="58260"/>
    <cellStyle name="Comma 18 3 4 6" xfId="58261"/>
    <cellStyle name="Comma 18 3 4 6 2" xfId="58262"/>
    <cellStyle name="Comma 18 3 4 6 3" xfId="58263"/>
    <cellStyle name="Comma 18 3 4 7" xfId="58264"/>
    <cellStyle name="Comma 18 3 4 7 2" xfId="58265"/>
    <cellStyle name="Comma 18 3 4 8" xfId="58266"/>
    <cellStyle name="Comma 18 3 4 9" xfId="58267"/>
    <cellStyle name="Comma 18 3 5" xfId="58268"/>
    <cellStyle name="Comma 18 3 5 2" xfId="58269"/>
    <cellStyle name="Comma 18 3 5 2 2" xfId="58270"/>
    <cellStyle name="Comma 18 3 5 2 2 2" xfId="58271"/>
    <cellStyle name="Comma 18 3 5 2 2 3" xfId="58272"/>
    <cellStyle name="Comma 18 3 5 2 3" xfId="58273"/>
    <cellStyle name="Comma 18 3 5 2 3 2" xfId="58274"/>
    <cellStyle name="Comma 18 3 5 2 3 3" xfId="58275"/>
    <cellStyle name="Comma 18 3 5 2 4" xfId="58276"/>
    <cellStyle name="Comma 18 3 5 2 4 2" xfId="58277"/>
    <cellStyle name="Comma 18 3 5 2 5" xfId="58278"/>
    <cellStyle name="Comma 18 3 5 2 6" xfId="58279"/>
    <cellStyle name="Comma 18 3 5 3" xfId="58280"/>
    <cellStyle name="Comma 18 3 5 3 2" xfId="58281"/>
    <cellStyle name="Comma 18 3 5 3 2 2" xfId="58282"/>
    <cellStyle name="Comma 18 3 5 3 2 3" xfId="58283"/>
    <cellStyle name="Comma 18 3 5 3 3" xfId="58284"/>
    <cellStyle name="Comma 18 3 5 3 3 2" xfId="58285"/>
    <cellStyle name="Comma 18 3 5 3 3 3" xfId="58286"/>
    <cellStyle name="Comma 18 3 5 3 4" xfId="58287"/>
    <cellStyle name="Comma 18 3 5 3 4 2" xfId="58288"/>
    <cellStyle name="Comma 18 3 5 3 5" xfId="58289"/>
    <cellStyle name="Comma 18 3 5 3 6" xfId="58290"/>
    <cellStyle name="Comma 18 3 5 4" xfId="58291"/>
    <cellStyle name="Comma 18 3 5 4 2" xfId="58292"/>
    <cellStyle name="Comma 18 3 5 4 2 2" xfId="58293"/>
    <cellStyle name="Comma 18 3 5 4 2 3" xfId="58294"/>
    <cellStyle name="Comma 18 3 5 4 3" xfId="58295"/>
    <cellStyle name="Comma 18 3 5 4 3 2" xfId="58296"/>
    <cellStyle name="Comma 18 3 5 4 4" xfId="58297"/>
    <cellStyle name="Comma 18 3 5 4 5" xfId="58298"/>
    <cellStyle name="Comma 18 3 5 5" xfId="58299"/>
    <cellStyle name="Comma 18 3 5 5 2" xfId="58300"/>
    <cellStyle name="Comma 18 3 5 5 3" xfId="58301"/>
    <cellStyle name="Comma 18 3 5 6" xfId="58302"/>
    <cellStyle name="Comma 18 3 5 6 2" xfId="58303"/>
    <cellStyle name="Comma 18 3 5 6 3" xfId="58304"/>
    <cellStyle name="Comma 18 3 5 7" xfId="58305"/>
    <cellStyle name="Comma 18 3 5 7 2" xfId="58306"/>
    <cellStyle name="Comma 18 3 5 8" xfId="58307"/>
    <cellStyle name="Comma 18 3 5 9" xfId="58308"/>
    <cellStyle name="Comma 18 3 6" xfId="58309"/>
    <cellStyle name="Comma 18 3 6 2" xfId="58310"/>
    <cellStyle name="Comma 18 3 6 2 2" xfId="58311"/>
    <cellStyle name="Comma 18 3 6 2 3" xfId="58312"/>
    <cellStyle name="Comma 18 3 6 3" xfId="58313"/>
    <cellStyle name="Comma 18 3 6 3 2" xfId="58314"/>
    <cellStyle name="Comma 18 3 6 3 3" xfId="58315"/>
    <cellStyle name="Comma 18 3 6 4" xfId="58316"/>
    <cellStyle name="Comma 18 3 6 4 2" xfId="58317"/>
    <cellStyle name="Comma 18 3 6 5" xfId="58318"/>
    <cellStyle name="Comma 18 3 6 6" xfId="58319"/>
    <cellStyle name="Comma 18 3 7" xfId="58320"/>
    <cellStyle name="Comma 18 3 7 2" xfId="58321"/>
    <cellStyle name="Comma 18 3 7 2 2" xfId="58322"/>
    <cellStyle name="Comma 18 3 7 2 3" xfId="58323"/>
    <cellStyle name="Comma 18 3 7 3" xfId="58324"/>
    <cellStyle name="Comma 18 3 7 3 2" xfId="58325"/>
    <cellStyle name="Comma 18 3 7 3 3" xfId="58326"/>
    <cellStyle name="Comma 18 3 7 4" xfId="58327"/>
    <cellStyle name="Comma 18 3 7 4 2" xfId="58328"/>
    <cellStyle name="Comma 18 3 7 5" xfId="58329"/>
    <cellStyle name="Comma 18 3 7 6" xfId="58330"/>
    <cellStyle name="Comma 18 3 8" xfId="58331"/>
    <cellStyle name="Comma 18 3 8 2" xfId="58332"/>
    <cellStyle name="Comma 18 3 8 2 2" xfId="58333"/>
    <cellStyle name="Comma 18 3 8 2 3" xfId="58334"/>
    <cellStyle name="Comma 18 3 8 3" xfId="58335"/>
    <cellStyle name="Comma 18 3 8 3 2" xfId="58336"/>
    <cellStyle name="Comma 18 3 8 4" xfId="58337"/>
    <cellStyle name="Comma 18 3 8 5" xfId="58338"/>
    <cellStyle name="Comma 18 3 9" xfId="58339"/>
    <cellStyle name="Comma 18 3 9 2" xfId="58340"/>
    <cellStyle name="Comma 18 3 9 3" xfId="58341"/>
    <cellStyle name="Comma 18 4" xfId="6971"/>
    <cellStyle name="Comma 18 4 10" xfId="58342"/>
    <cellStyle name="Comma 18 4 10 2" xfId="58343"/>
    <cellStyle name="Comma 18 4 11" xfId="58344"/>
    <cellStyle name="Comma 18 4 12" xfId="58345"/>
    <cellStyle name="Comma 18 4 2" xfId="6972"/>
    <cellStyle name="Comma 18 4 2 10" xfId="58346"/>
    <cellStyle name="Comma 18 4 2 2" xfId="58347"/>
    <cellStyle name="Comma 18 4 2 2 2" xfId="58348"/>
    <cellStyle name="Comma 18 4 2 2 2 2" xfId="58349"/>
    <cellStyle name="Comma 18 4 2 2 2 2 2" xfId="58350"/>
    <cellStyle name="Comma 18 4 2 2 2 2 3" xfId="58351"/>
    <cellStyle name="Comma 18 4 2 2 2 3" xfId="58352"/>
    <cellStyle name="Comma 18 4 2 2 2 3 2" xfId="58353"/>
    <cellStyle name="Comma 18 4 2 2 2 3 3" xfId="58354"/>
    <cellStyle name="Comma 18 4 2 2 2 4" xfId="58355"/>
    <cellStyle name="Comma 18 4 2 2 2 4 2" xfId="58356"/>
    <cellStyle name="Comma 18 4 2 2 2 5" xfId="58357"/>
    <cellStyle name="Comma 18 4 2 2 2 6" xfId="58358"/>
    <cellStyle name="Comma 18 4 2 2 3" xfId="58359"/>
    <cellStyle name="Comma 18 4 2 2 3 2" xfId="58360"/>
    <cellStyle name="Comma 18 4 2 2 3 2 2" xfId="58361"/>
    <cellStyle name="Comma 18 4 2 2 3 2 3" xfId="58362"/>
    <cellStyle name="Comma 18 4 2 2 3 3" xfId="58363"/>
    <cellStyle name="Comma 18 4 2 2 3 3 2" xfId="58364"/>
    <cellStyle name="Comma 18 4 2 2 3 3 3" xfId="58365"/>
    <cellStyle name="Comma 18 4 2 2 3 4" xfId="58366"/>
    <cellStyle name="Comma 18 4 2 2 3 4 2" xfId="58367"/>
    <cellStyle name="Comma 18 4 2 2 3 5" xfId="58368"/>
    <cellStyle name="Comma 18 4 2 2 3 6" xfId="58369"/>
    <cellStyle name="Comma 18 4 2 2 4" xfId="58370"/>
    <cellStyle name="Comma 18 4 2 2 4 2" xfId="58371"/>
    <cellStyle name="Comma 18 4 2 2 4 2 2" xfId="58372"/>
    <cellStyle name="Comma 18 4 2 2 4 2 3" xfId="58373"/>
    <cellStyle name="Comma 18 4 2 2 4 3" xfId="58374"/>
    <cellStyle name="Comma 18 4 2 2 4 3 2" xfId="58375"/>
    <cellStyle name="Comma 18 4 2 2 4 4" xfId="58376"/>
    <cellStyle name="Comma 18 4 2 2 4 5" xfId="58377"/>
    <cellStyle name="Comma 18 4 2 2 5" xfId="58378"/>
    <cellStyle name="Comma 18 4 2 2 5 2" xfId="58379"/>
    <cellStyle name="Comma 18 4 2 2 5 3" xfId="58380"/>
    <cellStyle name="Comma 18 4 2 2 6" xfId="58381"/>
    <cellStyle name="Comma 18 4 2 2 6 2" xfId="58382"/>
    <cellStyle name="Comma 18 4 2 2 6 3" xfId="58383"/>
    <cellStyle name="Comma 18 4 2 2 7" xfId="58384"/>
    <cellStyle name="Comma 18 4 2 2 7 2" xfId="58385"/>
    <cellStyle name="Comma 18 4 2 2 8" xfId="58386"/>
    <cellStyle name="Comma 18 4 2 2 9" xfId="58387"/>
    <cellStyle name="Comma 18 4 2 3" xfId="58388"/>
    <cellStyle name="Comma 18 4 2 3 2" xfId="58389"/>
    <cellStyle name="Comma 18 4 2 3 2 2" xfId="58390"/>
    <cellStyle name="Comma 18 4 2 3 2 3" xfId="58391"/>
    <cellStyle name="Comma 18 4 2 3 3" xfId="58392"/>
    <cellStyle name="Comma 18 4 2 3 3 2" xfId="58393"/>
    <cellStyle name="Comma 18 4 2 3 3 3" xfId="58394"/>
    <cellStyle name="Comma 18 4 2 3 4" xfId="58395"/>
    <cellStyle name="Comma 18 4 2 3 4 2" xfId="58396"/>
    <cellStyle name="Comma 18 4 2 3 5" xfId="58397"/>
    <cellStyle name="Comma 18 4 2 3 6" xfId="58398"/>
    <cellStyle name="Comma 18 4 2 4" xfId="58399"/>
    <cellStyle name="Comma 18 4 2 4 2" xfId="58400"/>
    <cellStyle name="Comma 18 4 2 4 2 2" xfId="58401"/>
    <cellStyle name="Comma 18 4 2 4 2 3" xfId="58402"/>
    <cellStyle name="Comma 18 4 2 4 3" xfId="58403"/>
    <cellStyle name="Comma 18 4 2 4 3 2" xfId="58404"/>
    <cellStyle name="Comma 18 4 2 4 3 3" xfId="58405"/>
    <cellStyle name="Comma 18 4 2 4 4" xfId="58406"/>
    <cellStyle name="Comma 18 4 2 4 4 2" xfId="58407"/>
    <cellStyle name="Comma 18 4 2 4 5" xfId="58408"/>
    <cellStyle name="Comma 18 4 2 4 6" xfId="58409"/>
    <cellStyle name="Comma 18 4 2 5" xfId="58410"/>
    <cellStyle name="Comma 18 4 2 5 2" xfId="58411"/>
    <cellStyle name="Comma 18 4 2 5 2 2" xfId="58412"/>
    <cellStyle name="Comma 18 4 2 5 2 3" xfId="58413"/>
    <cellStyle name="Comma 18 4 2 5 3" xfId="58414"/>
    <cellStyle name="Comma 18 4 2 5 3 2" xfId="58415"/>
    <cellStyle name="Comma 18 4 2 5 4" xfId="58416"/>
    <cellStyle name="Comma 18 4 2 5 5" xfId="58417"/>
    <cellStyle name="Comma 18 4 2 6" xfId="58418"/>
    <cellStyle name="Comma 18 4 2 6 2" xfId="58419"/>
    <cellStyle name="Comma 18 4 2 6 3" xfId="58420"/>
    <cellStyle name="Comma 18 4 2 7" xfId="58421"/>
    <cellStyle name="Comma 18 4 2 7 2" xfId="58422"/>
    <cellStyle name="Comma 18 4 2 7 3" xfId="58423"/>
    <cellStyle name="Comma 18 4 2 8" xfId="58424"/>
    <cellStyle name="Comma 18 4 2 8 2" xfId="58425"/>
    <cellStyle name="Comma 18 4 2 9" xfId="58426"/>
    <cellStyle name="Comma 18 4 3" xfId="58427"/>
    <cellStyle name="Comma 18 4 3 2" xfId="58428"/>
    <cellStyle name="Comma 18 4 3 2 2" xfId="58429"/>
    <cellStyle name="Comma 18 4 3 2 2 2" xfId="58430"/>
    <cellStyle name="Comma 18 4 3 2 2 3" xfId="58431"/>
    <cellStyle name="Comma 18 4 3 2 3" xfId="58432"/>
    <cellStyle name="Comma 18 4 3 2 3 2" xfId="58433"/>
    <cellStyle name="Comma 18 4 3 2 3 3" xfId="58434"/>
    <cellStyle name="Comma 18 4 3 2 4" xfId="58435"/>
    <cellStyle name="Comma 18 4 3 2 4 2" xfId="58436"/>
    <cellStyle name="Comma 18 4 3 2 5" xfId="58437"/>
    <cellStyle name="Comma 18 4 3 2 6" xfId="58438"/>
    <cellStyle name="Comma 18 4 3 3" xfId="58439"/>
    <cellStyle name="Comma 18 4 3 3 2" xfId="58440"/>
    <cellStyle name="Comma 18 4 3 3 2 2" xfId="58441"/>
    <cellStyle name="Comma 18 4 3 3 2 3" xfId="58442"/>
    <cellStyle name="Comma 18 4 3 3 3" xfId="58443"/>
    <cellStyle name="Comma 18 4 3 3 3 2" xfId="58444"/>
    <cellStyle name="Comma 18 4 3 3 3 3" xfId="58445"/>
    <cellStyle name="Comma 18 4 3 3 4" xfId="58446"/>
    <cellStyle name="Comma 18 4 3 3 4 2" xfId="58447"/>
    <cellStyle name="Comma 18 4 3 3 5" xfId="58448"/>
    <cellStyle name="Comma 18 4 3 3 6" xfId="58449"/>
    <cellStyle name="Comma 18 4 3 4" xfId="58450"/>
    <cellStyle name="Comma 18 4 3 4 2" xfId="58451"/>
    <cellStyle name="Comma 18 4 3 4 2 2" xfId="58452"/>
    <cellStyle name="Comma 18 4 3 4 2 3" xfId="58453"/>
    <cellStyle name="Comma 18 4 3 4 3" xfId="58454"/>
    <cellStyle name="Comma 18 4 3 4 3 2" xfId="58455"/>
    <cellStyle name="Comma 18 4 3 4 4" xfId="58456"/>
    <cellStyle name="Comma 18 4 3 4 5" xfId="58457"/>
    <cellStyle name="Comma 18 4 3 5" xfId="58458"/>
    <cellStyle name="Comma 18 4 3 5 2" xfId="58459"/>
    <cellStyle name="Comma 18 4 3 5 3" xfId="58460"/>
    <cellStyle name="Comma 18 4 3 6" xfId="58461"/>
    <cellStyle name="Comma 18 4 3 6 2" xfId="58462"/>
    <cellStyle name="Comma 18 4 3 6 3" xfId="58463"/>
    <cellStyle name="Comma 18 4 3 7" xfId="58464"/>
    <cellStyle name="Comma 18 4 3 7 2" xfId="58465"/>
    <cellStyle name="Comma 18 4 3 8" xfId="58466"/>
    <cellStyle name="Comma 18 4 3 9" xfId="58467"/>
    <cellStyle name="Comma 18 4 4" xfId="58468"/>
    <cellStyle name="Comma 18 4 4 2" xfId="58469"/>
    <cellStyle name="Comma 18 4 4 2 2" xfId="58470"/>
    <cellStyle name="Comma 18 4 4 2 2 2" xfId="58471"/>
    <cellStyle name="Comma 18 4 4 2 2 3" xfId="58472"/>
    <cellStyle name="Comma 18 4 4 2 3" xfId="58473"/>
    <cellStyle name="Comma 18 4 4 2 3 2" xfId="58474"/>
    <cellStyle name="Comma 18 4 4 2 3 3" xfId="58475"/>
    <cellStyle name="Comma 18 4 4 2 4" xfId="58476"/>
    <cellStyle name="Comma 18 4 4 2 4 2" xfId="58477"/>
    <cellStyle name="Comma 18 4 4 2 5" xfId="58478"/>
    <cellStyle name="Comma 18 4 4 2 6" xfId="58479"/>
    <cellStyle name="Comma 18 4 4 3" xfId="58480"/>
    <cellStyle name="Comma 18 4 4 3 2" xfId="58481"/>
    <cellStyle name="Comma 18 4 4 3 2 2" xfId="58482"/>
    <cellStyle name="Comma 18 4 4 3 2 3" xfId="58483"/>
    <cellStyle name="Comma 18 4 4 3 3" xfId="58484"/>
    <cellStyle name="Comma 18 4 4 3 3 2" xfId="58485"/>
    <cellStyle name="Comma 18 4 4 3 3 3" xfId="58486"/>
    <cellStyle name="Comma 18 4 4 3 4" xfId="58487"/>
    <cellStyle name="Comma 18 4 4 3 4 2" xfId="58488"/>
    <cellStyle name="Comma 18 4 4 3 5" xfId="58489"/>
    <cellStyle name="Comma 18 4 4 3 6" xfId="58490"/>
    <cellStyle name="Comma 18 4 4 4" xfId="58491"/>
    <cellStyle name="Comma 18 4 4 4 2" xfId="58492"/>
    <cellStyle name="Comma 18 4 4 4 2 2" xfId="58493"/>
    <cellStyle name="Comma 18 4 4 4 2 3" xfId="58494"/>
    <cellStyle name="Comma 18 4 4 4 3" xfId="58495"/>
    <cellStyle name="Comma 18 4 4 4 3 2" xfId="58496"/>
    <cellStyle name="Comma 18 4 4 4 4" xfId="58497"/>
    <cellStyle name="Comma 18 4 4 4 5" xfId="58498"/>
    <cellStyle name="Comma 18 4 4 5" xfId="58499"/>
    <cellStyle name="Comma 18 4 4 5 2" xfId="58500"/>
    <cellStyle name="Comma 18 4 4 5 3" xfId="58501"/>
    <cellStyle name="Comma 18 4 4 6" xfId="58502"/>
    <cellStyle name="Comma 18 4 4 6 2" xfId="58503"/>
    <cellStyle name="Comma 18 4 4 6 3" xfId="58504"/>
    <cellStyle name="Comma 18 4 4 7" xfId="58505"/>
    <cellStyle name="Comma 18 4 4 7 2" xfId="58506"/>
    <cellStyle name="Comma 18 4 4 8" xfId="58507"/>
    <cellStyle name="Comma 18 4 4 9" xfId="58508"/>
    <cellStyle name="Comma 18 4 5" xfId="58509"/>
    <cellStyle name="Comma 18 4 5 2" xfId="58510"/>
    <cellStyle name="Comma 18 4 5 2 2" xfId="58511"/>
    <cellStyle name="Comma 18 4 5 2 3" xfId="58512"/>
    <cellStyle name="Comma 18 4 5 3" xfId="58513"/>
    <cellStyle name="Comma 18 4 5 3 2" xfId="58514"/>
    <cellStyle name="Comma 18 4 5 3 3" xfId="58515"/>
    <cellStyle name="Comma 18 4 5 4" xfId="58516"/>
    <cellStyle name="Comma 18 4 5 4 2" xfId="58517"/>
    <cellStyle name="Comma 18 4 5 5" xfId="58518"/>
    <cellStyle name="Comma 18 4 5 6" xfId="58519"/>
    <cellStyle name="Comma 18 4 6" xfId="58520"/>
    <cellStyle name="Comma 18 4 6 2" xfId="58521"/>
    <cellStyle name="Comma 18 4 6 2 2" xfId="58522"/>
    <cellStyle name="Comma 18 4 6 2 3" xfId="58523"/>
    <cellStyle name="Comma 18 4 6 3" xfId="58524"/>
    <cellStyle name="Comma 18 4 6 3 2" xfId="58525"/>
    <cellStyle name="Comma 18 4 6 3 3" xfId="58526"/>
    <cellStyle name="Comma 18 4 6 4" xfId="58527"/>
    <cellStyle name="Comma 18 4 6 4 2" xfId="58528"/>
    <cellStyle name="Comma 18 4 6 5" xfId="58529"/>
    <cellStyle name="Comma 18 4 6 6" xfId="58530"/>
    <cellStyle name="Comma 18 4 7" xfId="58531"/>
    <cellStyle name="Comma 18 4 7 2" xfId="58532"/>
    <cellStyle name="Comma 18 4 7 2 2" xfId="58533"/>
    <cellStyle name="Comma 18 4 7 2 3" xfId="58534"/>
    <cellStyle name="Comma 18 4 7 3" xfId="58535"/>
    <cellStyle name="Comma 18 4 7 3 2" xfId="58536"/>
    <cellStyle name="Comma 18 4 7 4" xfId="58537"/>
    <cellStyle name="Comma 18 4 7 5" xfId="58538"/>
    <cellStyle name="Comma 18 4 8" xfId="58539"/>
    <cellStyle name="Comma 18 4 8 2" xfId="58540"/>
    <cellStyle name="Comma 18 4 8 3" xfId="58541"/>
    <cellStyle name="Comma 18 4 9" xfId="58542"/>
    <cellStyle name="Comma 18 4 9 2" xfId="58543"/>
    <cellStyle name="Comma 18 4 9 3" xfId="58544"/>
    <cellStyle name="Comma 18 5" xfId="6973"/>
    <cellStyle name="Comma 18 5 10" xfId="58545"/>
    <cellStyle name="Comma 18 5 2" xfId="58546"/>
    <cellStyle name="Comma 18 5 2 2" xfId="58547"/>
    <cellStyle name="Comma 18 5 2 2 2" xfId="58548"/>
    <cellStyle name="Comma 18 5 2 2 2 2" xfId="58549"/>
    <cellStyle name="Comma 18 5 2 2 2 3" xfId="58550"/>
    <cellStyle name="Comma 18 5 2 2 3" xfId="58551"/>
    <cellStyle name="Comma 18 5 2 2 3 2" xfId="58552"/>
    <cellStyle name="Comma 18 5 2 2 3 3" xfId="58553"/>
    <cellStyle name="Comma 18 5 2 2 4" xfId="58554"/>
    <cellStyle name="Comma 18 5 2 2 4 2" xfId="58555"/>
    <cellStyle name="Comma 18 5 2 2 5" xfId="58556"/>
    <cellStyle name="Comma 18 5 2 2 6" xfId="58557"/>
    <cellStyle name="Comma 18 5 2 3" xfId="58558"/>
    <cellStyle name="Comma 18 5 2 3 2" xfId="58559"/>
    <cellStyle name="Comma 18 5 2 3 2 2" xfId="58560"/>
    <cellStyle name="Comma 18 5 2 3 2 3" xfId="58561"/>
    <cellStyle name="Comma 18 5 2 3 3" xfId="58562"/>
    <cellStyle name="Comma 18 5 2 3 3 2" xfId="58563"/>
    <cellStyle name="Comma 18 5 2 3 3 3" xfId="58564"/>
    <cellStyle name="Comma 18 5 2 3 4" xfId="58565"/>
    <cellStyle name="Comma 18 5 2 3 4 2" xfId="58566"/>
    <cellStyle name="Comma 18 5 2 3 5" xfId="58567"/>
    <cellStyle name="Comma 18 5 2 3 6" xfId="58568"/>
    <cellStyle name="Comma 18 5 2 4" xfId="58569"/>
    <cellStyle name="Comma 18 5 2 4 2" xfId="58570"/>
    <cellStyle name="Comma 18 5 2 4 2 2" xfId="58571"/>
    <cellStyle name="Comma 18 5 2 4 2 3" xfId="58572"/>
    <cellStyle name="Comma 18 5 2 4 3" xfId="58573"/>
    <cellStyle name="Comma 18 5 2 4 3 2" xfId="58574"/>
    <cellStyle name="Comma 18 5 2 4 4" xfId="58575"/>
    <cellStyle name="Comma 18 5 2 4 5" xfId="58576"/>
    <cellStyle name="Comma 18 5 2 5" xfId="58577"/>
    <cellStyle name="Comma 18 5 2 5 2" xfId="58578"/>
    <cellStyle name="Comma 18 5 2 5 3" xfId="58579"/>
    <cellStyle name="Comma 18 5 2 6" xfId="58580"/>
    <cellStyle name="Comma 18 5 2 6 2" xfId="58581"/>
    <cellStyle name="Comma 18 5 2 6 3" xfId="58582"/>
    <cellStyle name="Comma 18 5 2 7" xfId="58583"/>
    <cellStyle name="Comma 18 5 2 7 2" xfId="58584"/>
    <cellStyle name="Comma 18 5 2 8" xfId="58585"/>
    <cellStyle name="Comma 18 5 2 9" xfId="58586"/>
    <cellStyle name="Comma 18 5 3" xfId="58587"/>
    <cellStyle name="Comma 18 5 3 2" xfId="58588"/>
    <cellStyle name="Comma 18 5 3 2 2" xfId="58589"/>
    <cellStyle name="Comma 18 5 3 2 3" xfId="58590"/>
    <cellStyle name="Comma 18 5 3 3" xfId="58591"/>
    <cellStyle name="Comma 18 5 3 3 2" xfId="58592"/>
    <cellStyle name="Comma 18 5 3 3 3" xfId="58593"/>
    <cellStyle name="Comma 18 5 3 4" xfId="58594"/>
    <cellStyle name="Comma 18 5 3 4 2" xfId="58595"/>
    <cellStyle name="Comma 18 5 3 5" xfId="58596"/>
    <cellStyle name="Comma 18 5 3 6" xfId="58597"/>
    <cellStyle name="Comma 18 5 4" xfId="58598"/>
    <cellStyle name="Comma 18 5 4 2" xfId="58599"/>
    <cellStyle name="Comma 18 5 4 2 2" xfId="58600"/>
    <cellStyle name="Comma 18 5 4 2 3" xfId="58601"/>
    <cellStyle name="Comma 18 5 4 3" xfId="58602"/>
    <cellStyle name="Comma 18 5 4 3 2" xfId="58603"/>
    <cellStyle name="Comma 18 5 4 3 3" xfId="58604"/>
    <cellStyle name="Comma 18 5 4 4" xfId="58605"/>
    <cellStyle name="Comma 18 5 4 4 2" xfId="58606"/>
    <cellStyle name="Comma 18 5 4 5" xfId="58607"/>
    <cellStyle name="Comma 18 5 4 6" xfId="58608"/>
    <cellStyle name="Comma 18 5 5" xfId="58609"/>
    <cellStyle name="Comma 18 5 5 2" xfId="58610"/>
    <cellStyle name="Comma 18 5 5 2 2" xfId="58611"/>
    <cellStyle name="Comma 18 5 5 2 3" xfId="58612"/>
    <cellStyle name="Comma 18 5 5 3" xfId="58613"/>
    <cellStyle name="Comma 18 5 5 3 2" xfId="58614"/>
    <cellStyle name="Comma 18 5 5 4" xfId="58615"/>
    <cellStyle name="Comma 18 5 5 5" xfId="58616"/>
    <cellStyle name="Comma 18 5 6" xfId="58617"/>
    <cellStyle name="Comma 18 5 6 2" xfId="58618"/>
    <cellStyle name="Comma 18 5 6 3" xfId="58619"/>
    <cellStyle name="Comma 18 5 7" xfId="58620"/>
    <cellStyle name="Comma 18 5 7 2" xfId="58621"/>
    <cellStyle name="Comma 18 5 7 3" xfId="58622"/>
    <cellStyle name="Comma 18 5 8" xfId="58623"/>
    <cellStyle name="Comma 18 5 8 2" xfId="58624"/>
    <cellStyle name="Comma 18 5 9" xfId="58625"/>
    <cellStyle name="Comma 18 6" xfId="6974"/>
    <cellStyle name="Comma 18 6 2" xfId="58626"/>
    <cellStyle name="Comma 18 6 2 2" xfId="58627"/>
    <cellStyle name="Comma 18 6 2 2 2" xfId="58628"/>
    <cellStyle name="Comma 18 6 2 2 3" xfId="58629"/>
    <cellStyle name="Comma 18 6 2 3" xfId="58630"/>
    <cellStyle name="Comma 18 6 2 3 2" xfId="58631"/>
    <cellStyle name="Comma 18 6 2 3 3" xfId="58632"/>
    <cellStyle name="Comma 18 6 2 4" xfId="58633"/>
    <cellStyle name="Comma 18 6 2 4 2" xfId="58634"/>
    <cellStyle name="Comma 18 6 2 5" xfId="58635"/>
    <cellStyle name="Comma 18 6 2 6" xfId="58636"/>
    <cellStyle name="Comma 18 6 3" xfId="58637"/>
    <cellStyle name="Comma 18 6 3 2" xfId="58638"/>
    <cellStyle name="Comma 18 6 3 2 2" xfId="58639"/>
    <cellStyle name="Comma 18 6 3 2 3" xfId="58640"/>
    <cellStyle name="Comma 18 6 3 3" xfId="58641"/>
    <cellStyle name="Comma 18 6 3 3 2" xfId="58642"/>
    <cellStyle name="Comma 18 6 3 3 3" xfId="58643"/>
    <cellStyle name="Comma 18 6 3 4" xfId="58644"/>
    <cellStyle name="Comma 18 6 3 4 2" xfId="58645"/>
    <cellStyle name="Comma 18 6 3 5" xfId="58646"/>
    <cellStyle name="Comma 18 6 3 6" xfId="58647"/>
    <cellStyle name="Comma 18 6 4" xfId="58648"/>
    <cellStyle name="Comma 18 6 4 2" xfId="58649"/>
    <cellStyle name="Comma 18 6 4 2 2" xfId="58650"/>
    <cellStyle name="Comma 18 6 4 2 3" xfId="58651"/>
    <cellStyle name="Comma 18 6 4 3" xfId="58652"/>
    <cellStyle name="Comma 18 6 4 3 2" xfId="58653"/>
    <cellStyle name="Comma 18 6 4 4" xfId="58654"/>
    <cellStyle name="Comma 18 6 4 5" xfId="58655"/>
    <cellStyle name="Comma 18 6 5" xfId="58656"/>
    <cellStyle name="Comma 18 6 5 2" xfId="58657"/>
    <cellStyle name="Comma 18 6 5 3" xfId="58658"/>
    <cellStyle name="Comma 18 6 6" xfId="58659"/>
    <cellStyle name="Comma 18 6 6 2" xfId="58660"/>
    <cellStyle name="Comma 18 6 6 3" xfId="58661"/>
    <cellStyle name="Comma 18 6 7" xfId="58662"/>
    <cellStyle name="Comma 18 6 7 2" xfId="58663"/>
    <cellStyle name="Comma 18 6 8" xfId="58664"/>
    <cellStyle name="Comma 18 6 9" xfId="58665"/>
    <cellStyle name="Comma 18 7" xfId="58666"/>
    <cellStyle name="Comma 18 7 2" xfId="58667"/>
    <cellStyle name="Comma 18 7 2 2" xfId="58668"/>
    <cellStyle name="Comma 18 7 2 2 2" xfId="58669"/>
    <cellStyle name="Comma 18 7 2 2 3" xfId="58670"/>
    <cellStyle name="Comma 18 7 2 3" xfId="58671"/>
    <cellStyle name="Comma 18 7 2 3 2" xfId="58672"/>
    <cellStyle name="Comma 18 7 2 3 3" xfId="58673"/>
    <cellStyle name="Comma 18 7 2 4" xfId="58674"/>
    <cellStyle name="Comma 18 7 2 4 2" xfId="58675"/>
    <cellStyle name="Comma 18 7 2 5" xfId="58676"/>
    <cellStyle name="Comma 18 7 2 6" xfId="58677"/>
    <cellStyle name="Comma 18 7 3" xfId="58678"/>
    <cellStyle name="Comma 18 7 3 2" xfId="58679"/>
    <cellStyle name="Comma 18 7 3 2 2" xfId="58680"/>
    <cellStyle name="Comma 18 7 3 2 3" xfId="58681"/>
    <cellStyle name="Comma 18 7 3 3" xfId="58682"/>
    <cellStyle name="Comma 18 7 3 3 2" xfId="58683"/>
    <cellStyle name="Comma 18 7 3 3 3" xfId="58684"/>
    <cellStyle name="Comma 18 7 3 4" xfId="58685"/>
    <cellStyle name="Comma 18 7 3 4 2" xfId="58686"/>
    <cellStyle name="Comma 18 7 3 5" xfId="58687"/>
    <cellStyle name="Comma 18 7 3 6" xfId="58688"/>
    <cellStyle name="Comma 18 7 4" xfId="58689"/>
    <cellStyle name="Comma 18 7 4 2" xfId="58690"/>
    <cellStyle name="Comma 18 7 4 2 2" xfId="58691"/>
    <cellStyle name="Comma 18 7 4 2 3" xfId="58692"/>
    <cellStyle name="Comma 18 7 4 3" xfId="58693"/>
    <cellStyle name="Comma 18 7 4 3 2" xfId="58694"/>
    <cellStyle name="Comma 18 7 4 4" xfId="58695"/>
    <cellStyle name="Comma 18 7 4 5" xfId="58696"/>
    <cellStyle name="Comma 18 7 5" xfId="58697"/>
    <cellStyle name="Comma 18 7 5 2" xfId="58698"/>
    <cellStyle name="Comma 18 7 5 3" xfId="58699"/>
    <cellStyle name="Comma 18 7 6" xfId="58700"/>
    <cellStyle name="Comma 18 7 6 2" xfId="58701"/>
    <cellStyle name="Comma 18 7 6 3" xfId="58702"/>
    <cellStyle name="Comma 18 7 7" xfId="58703"/>
    <cellStyle name="Comma 18 7 7 2" xfId="58704"/>
    <cellStyle name="Comma 18 7 8" xfId="58705"/>
    <cellStyle name="Comma 18 7 9" xfId="58706"/>
    <cellStyle name="Comma 18 8" xfId="58707"/>
    <cellStyle name="Comma 18 8 2" xfId="58708"/>
    <cellStyle name="Comma 18 8 2 2" xfId="58709"/>
    <cellStyle name="Comma 18 8 2 3" xfId="58710"/>
    <cellStyle name="Comma 18 8 3" xfId="58711"/>
    <cellStyle name="Comma 18 8 3 2" xfId="58712"/>
    <cellStyle name="Comma 18 8 3 3" xfId="58713"/>
    <cellStyle name="Comma 18 8 4" xfId="58714"/>
    <cellStyle name="Comma 18 8 4 2" xfId="58715"/>
    <cellStyle name="Comma 18 8 5" xfId="58716"/>
    <cellStyle name="Comma 18 8 6" xfId="58717"/>
    <cellStyle name="Comma 18 9" xfId="58718"/>
    <cellStyle name="Comma 18 9 2" xfId="58719"/>
    <cellStyle name="Comma 18 9 2 2" xfId="58720"/>
    <cellStyle name="Comma 18 9 2 3" xfId="58721"/>
    <cellStyle name="Comma 18 9 3" xfId="58722"/>
    <cellStyle name="Comma 18 9 3 2" xfId="58723"/>
    <cellStyle name="Comma 18 9 3 3" xfId="58724"/>
    <cellStyle name="Comma 18 9 4" xfId="58725"/>
    <cellStyle name="Comma 18 9 4 2" xfId="58726"/>
    <cellStyle name="Comma 18 9 5" xfId="58727"/>
    <cellStyle name="Comma 18 9 6" xfId="58728"/>
    <cellStyle name="Comma 18_SCH J-3" xfId="6975"/>
    <cellStyle name="Comma 19" xfId="6976"/>
    <cellStyle name="Comma 19 2" xfId="6977"/>
    <cellStyle name="Comma 19 2 2" xfId="6978"/>
    <cellStyle name="Comma 19 2 2 2" xfId="58729"/>
    <cellStyle name="Comma 19 2 3" xfId="58730"/>
    <cellStyle name="Comma 19 3" xfId="6979"/>
    <cellStyle name="Comma 19 3 2" xfId="6980"/>
    <cellStyle name="Comma 19 4" xfId="6981"/>
    <cellStyle name="Comma 19 4 2" xfId="58731"/>
    <cellStyle name="Comma 19 5" xfId="58732"/>
    <cellStyle name="Comma 19 6" xfId="58733"/>
    <cellStyle name="Comma 19_SCH J-3" xfId="6982"/>
    <cellStyle name="Comma 2" xfId="4"/>
    <cellStyle name="Comma 2 10" xfId="6983"/>
    <cellStyle name="Comma 2 10 2" xfId="6984"/>
    <cellStyle name="Comma 2 10 2 2" xfId="6985"/>
    <cellStyle name="Comma 2 10 2 2 2" xfId="6986"/>
    <cellStyle name="Comma 2 10 2 2_SCH J-3" xfId="6987"/>
    <cellStyle name="Comma 2 10 2 3" xfId="6988"/>
    <cellStyle name="Comma 2 10 2 4" xfId="6989"/>
    <cellStyle name="Comma 2 10 2 5" xfId="6990"/>
    <cellStyle name="Comma 2 10 2_SCH J-3" xfId="6991"/>
    <cellStyle name="Comma 2 10 3" xfId="6992"/>
    <cellStyle name="Comma 2 10 3 2" xfId="6993"/>
    <cellStyle name="Comma 2 10 3 2 2" xfId="6994"/>
    <cellStyle name="Comma 2 10 3 2_SCH J-3" xfId="6995"/>
    <cellStyle name="Comma 2 10 3 3" xfId="6996"/>
    <cellStyle name="Comma 2 10 3 4" xfId="6997"/>
    <cellStyle name="Comma 2 10 3 5" xfId="6998"/>
    <cellStyle name="Comma 2 10 3_SCH J-3" xfId="6999"/>
    <cellStyle name="Comma 2 10 4" xfId="7000"/>
    <cellStyle name="Comma 2 10_SCH J-3" xfId="7001"/>
    <cellStyle name="Comma 2 11" xfId="7002"/>
    <cellStyle name="Comma 2 11 2" xfId="7003"/>
    <cellStyle name="Comma 2 11 2 2" xfId="7004"/>
    <cellStyle name="Comma 2 11 2 2 2" xfId="7005"/>
    <cellStyle name="Comma 2 11 2 2_SCH J-3" xfId="7006"/>
    <cellStyle name="Comma 2 11 2 3" xfId="7007"/>
    <cellStyle name="Comma 2 11 2 4" xfId="7008"/>
    <cellStyle name="Comma 2 11 2 5" xfId="7009"/>
    <cellStyle name="Comma 2 11 2 6" xfId="7010"/>
    <cellStyle name="Comma 2 11 2_SCH J-3" xfId="7011"/>
    <cellStyle name="Comma 2 11 3" xfId="7012"/>
    <cellStyle name="Comma 2 11_SCH J-3" xfId="7013"/>
    <cellStyle name="Comma 2 12" xfId="7014"/>
    <cellStyle name="Comma 2 12 2" xfId="7015"/>
    <cellStyle name="Comma 2 12 3" xfId="7016"/>
    <cellStyle name="Comma 2 12_SCH J-3" xfId="7017"/>
    <cellStyle name="Comma 2 13" xfId="7018"/>
    <cellStyle name="Comma 2 13 2" xfId="7019"/>
    <cellStyle name="Comma 2 13_SCH J-3" xfId="7020"/>
    <cellStyle name="Comma 2 14" xfId="7021"/>
    <cellStyle name="Comma 2 14 2" xfId="7022"/>
    <cellStyle name="Comma 2 14_SCH J-3" xfId="7023"/>
    <cellStyle name="Comma 2 15" xfId="7024"/>
    <cellStyle name="Comma 2 15 2" xfId="7025"/>
    <cellStyle name="Comma 2 15_SCH J-3" xfId="7026"/>
    <cellStyle name="Comma 2 2" xfId="7027"/>
    <cellStyle name="Comma 2 2 2" xfId="7028"/>
    <cellStyle name="Comma 2 2 2 2" xfId="7029"/>
    <cellStyle name="Comma 2 2 2 2 2" xfId="7030"/>
    <cellStyle name="Comma 2 2 2 2 2 2" xfId="7031"/>
    <cellStyle name="Comma 2 2 2 2 2 2 2" xfId="7032"/>
    <cellStyle name="Comma 2 2 2 2 2 2_SCH J-3" xfId="7033"/>
    <cellStyle name="Comma 2 2 2 2 2 3" xfId="7034"/>
    <cellStyle name="Comma 2 2 2 2 2 4" xfId="7035"/>
    <cellStyle name="Comma 2 2 2 2 2_SCH J-3" xfId="7036"/>
    <cellStyle name="Comma 2 2 2 2 3" xfId="7037"/>
    <cellStyle name="Comma 2 2 2 2 3 2" xfId="7038"/>
    <cellStyle name="Comma 2 2 2 2 3_SCH J-3" xfId="7039"/>
    <cellStyle name="Comma 2 2 2 2 4" xfId="7040"/>
    <cellStyle name="Comma 2 2 2 2 5" xfId="7041"/>
    <cellStyle name="Comma 2 2 2 2 6" xfId="7042"/>
    <cellStyle name="Comma 2 2 2 2_SCH J-3" xfId="7043"/>
    <cellStyle name="Comma 2 2 2 3" xfId="7044"/>
    <cellStyle name="Comma 2 2 2 3 2" xfId="7045"/>
    <cellStyle name="Comma 2 2 2 3 2 2" xfId="7046"/>
    <cellStyle name="Comma 2 2 2 3 2_SCH J-3" xfId="7047"/>
    <cellStyle name="Comma 2 2 2 3 3" xfId="7048"/>
    <cellStyle name="Comma 2 2 2 3 4" xfId="7049"/>
    <cellStyle name="Comma 2 2 2 3_SCH J-3" xfId="7050"/>
    <cellStyle name="Comma 2 2 2 4" xfId="7051"/>
    <cellStyle name="Comma 2 2 2 4 2" xfId="7052"/>
    <cellStyle name="Comma 2 2 2 4_SCH J-3" xfId="7053"/>
    <cellStyle name="Comma 2 2 2 5" xfId="7054"/>
    <cellStyle name="Comma 2 2 2 5 2" xfId="7055"/>
    <cellStyle name="Comma 2 2 2 5_SCH J-3" xfId="7056"/>
    <cellStyle name="Comma 2 2 2 6" xfId="7057"/>
    <cellStyle name="Comma 2 2 2 7" xfId="7058"/>
    <cellStyle name="Comma 2 2 2 8" xfId="7059"/>
    <cellStyle name="Comma 2 2 2_SCH J-3" xfId="7060"/>
    <cellStyle name="Comma 2 2 3" xfId="7061"/>
    <cellStyle name="Comma 2 2 3 2" xfId="7062"/>
    <cellStyle name="Comma 2 2 3 2 2" xfId="7063"/>
    <cellStyle name="Comma 2 2 3 3" xfId="7064"/>
    <cellStyle name="Comma 2 2 3 3 2" xfId="7065"/>
    <cellStyle name="Comma 2 2 3_SCH J-3" xfId="7066"/>
    <cellStyle name="Comma 2 2 4" xfId="7067"/>
    <cellStyle name="Comma 2 2 4 2" xfId="7068"/>
    <cellStyle name="Comma 2 2 4 2 2" xfId="7069"/>
    <cellStyle name="Comma 2 2 4 3" xfId="7070"/>
    <cellStyle name="Comma 2 2 5" xfId="7071"/>
    <cellStyle name="Comma 2 2 5 2" xfId="7072"/>
    <cellStyle name="Comma 2 2 6" xfId="7073"/>
    <cellStyle name="Comma 2 2 6 2" xfId="7074"/>
    <cellStyle name="Comma 2 2 7" xfId="7075"/>
    <cellStyle name="Comma 2 2 8" xfId="7076"/>
    <cellStyle name="Comma 2 2_SCH J-3" xfId="7077"/>
    <cellStyle name="Comma 2 3" xfId="7078"/>
    <cellStyle name="Comma 2 3 2" xfId="7079"/>
    <cellStyle name="Comma 2 3 2 2" xfId="7080"/>
    <cellStyle name="Comma 2 3 2 2 2" xfId="7081"/>
    <cellStyle name="Comma 2 3 2 2 2 2" xfId="7082"/>
    <cellStyle name="Comma 2 3 2 2 2 2 2" xfId="7083"/>
    <cellStyle name="Comma 2 3 2 2 2 2_SCH J-3" xfId="7084"/>
    <cellStyle name="Comma 2 3 2 2 2 3" xfId="7085"/>
    <cellStyle name="Comma 2 3 2 2 2_SCH J-3" xfId="7086"/>
    <cellStyle name="Comma 2 3 2 2 3" xfId="7087"/>
    <cellStyle name="Comma 2 3 2 2 3 2" xfId="7088"/>
    <cellStyle name="Comma 2 3 2 2 3_SCH J-3" xfId="7089"/>
    <cellStyle name="Comma 2 3 2 2 4" xfId="7090"/>
    <cellStyle name="Comma 2 3 2 2 5" xfId="7091"/>
    <cellStyle name="Comma 2 3 2 2 6" xfId="7092"/>
    <cellStyle name="Comma 2 3 2 2_SCH J-3" xfId="7093"/>
    <cellStyle name="Comma 2 3 2 3" xfId="7094"/>
    <cellStyle name="Comma 2 3 2 3 2" xfId="7095"/>
    <cellStyle name="Comma 2 3 2 3 2 2" xfId="7096"/>
    <cellStyle name="Comma 2 3 2 3 2_SCH J-3" xfId="7097"/>
    <cellStyle name="Comma 2 3 2 3 3" xfId="7098"/>
    <cellStyle name="Comma 2 3 2 3 4" xfId="7099"/>
    <cellStyle name="Comma 2 3 2 3_SCH J-3" xfId="7100"/>
    <cellStyle name="Comma 2 3 2 4" xfId="7101"/>
    <cellStyle name="Comma 2 3 2 4 2" xfId="7102"/>
    <cellStyle name="Comma 2 3 2 4_SCH J-3" xfId="7103"/>
    <cellStyle name="Comma 2 3 2 5" xfId="7104"/>
    <cellStyle name="Comma 2 3 2 5 2" xfId="7105"/>
    <cellStyle name="Comma 2 3 2 5_SCH J-3" xfId="7106"/>
    <cellStyle name="Comma 2 3 2 6" xfId="7107"/>
    <cellStyle name="Comma 2 3 2 7" xfId="7108"/>
    <cellStyle name="Comma 2 3 2 8" xfId="7109"/>
    <cellStyle name="Comma 2 3 2_SCH J-3" xfId="7110"/>
    <cellStyle name="Comma 2 3 3" xfId="7111"/>
    <cellStyle name="Comma 2 3 3 2" xfId="7112"/>
    <cellStyle name="Comma 2 3 3 2 2" xfId="7113"/>
    <cellStyle name="Comma 2 3 3 2 2 2" xfId="7114"/>
    <cellStyle name="Comma 2 3 3 2 2_SCH J-3" xfId="7115"/>
    <cellStyle name="Comma 2 3 3 2 3" xfId="7116"/>
    <cellStyle name="Comma 2 3 3 2_SCH J-3" xfId="7117"/>
    <cellStyle name="Comma 2 3 3 3" xfId="7118"/>
    <cellStyle name="Comma 2 3 3 3 2" xfId="7119"/>
    <cellStyle name="Comma 2 3 3 3_SCH J-3" xfId="7120"/>
    <cellStyle name="Comma 2 3 3 4" xfId="7121"/>
    <cellStyle name="Comma 2 3 3 5" xfId="7122"/>
    <cellStyle name="Comma 2 3 3 6" xfId="7123"/>
    <cellStyle name="Comma 2 3 3_SCH J-3" xfId="7124"/>
    <cellStyle name="Comma 2 3 4" xfId="7125"/>
    <cellStyle name="Comma 2 3 4 2" xfId="7126"/>
    <cellStyle name="Comma 2 3 4 2 2" xfId="7127"/>
    <cellStyle name="Comma 2 3 4 2 3" xfId="7128"/>
    <cellStyle name="Comma 2 3 4 2_SCH J-3" xfId="7129"/>
    <cellStyle name="Comma 2 3 4 3" xfId="7130"/>
    <cellStyle name="Comma 2 3 4 4" xfId="7131"/>
    <cellStyle name="Comma 2 3 4 5" xfId="7132"/>
    <cellStyle name="Comma 2 3 4 5 2" xfId="7133"/>
    <cellStyle name="Comma 2 3 4 6" xfId="7134"/>
    <cellStyle name="Comma 2 3 4_SCH J-3" xfId="7135"/>
    <cellStyle name="Comma 2 3 5" xfId="7136"/>
    <cellStyle name="Comma 2 3 5 2" xfId="7137"/>
    <cellStyle name="Comma 2 3 5_SCH J-3" xfId="7138"/>
    <cellStyle name="Comma 2 3 6" xfId="7139"/>
    <cellStyle name="Comma 2 3 7" xfId="7140"/>
    <cellStyle name="Comma 2 3 8" xfId="7141"/>
    <cellStyle name="Comma 2 3_SCH J-3" xfId="7142"/>
    <cellStyle name="Comma 2 4" xfId="7143"/>
    <cellStyle name="Comma 2 4 2" xfId="7144"/>
    <cellStyle name="Comma 2 4 2 10" xfId="7145"/>
    <cellStyle name="Comma 2 4 2 2" xfId="7146"/>
    <cellStyle name="Comma 2 4 2 2 2" xfId="7147"/>
    <cellStyle name="Comma 2 4 2 2 2 2" xfId="7148"/>
    <cellStyle name="Comma 2 4 2 2 2 2 2" xfId="7149"/>
    <cellStyle name="Comma 2 4 2 2 2 2 2 2" xfId="7150"/>
    <cellStyle name="Comma 2 4 2 2 2 2 2 3" xfId="7151"/>
    <cellStyle name="Comma 2 4 2 2 2 2 2_SCH J-3" xfId="7152"/>
    <cellStyle name="Comma 2 4 2 2 2 2 3" xfId="7153"/>
    <cellStyle name="Comma 2 4 2 2 2 2 3 2" xfId="7154"/>
    <cellStyle name="Comma 2 4 2 2 2 2 3_SCH J-3" xfId="7155"/>
    <cellStyle name="Comma 2 4 2 2 2 2 4" xfId="7156"/>
    <cellStyle name="Comma 2 4 2 2 2 2 5" xfId="7157"/>
    <cellStyle name="Comma 2 4 2 2 2 2_SCH J-3" xfId="7158"/>
    <cellStyle name="Comma 2 4 2 2 2 3" xfId="7159"/>
    <cellStyle name="Comma 2 4 2 2 2 3 2" xfId="7160"/>
    <cellStyle name="Comma 2 4 2 2 2 3 3" xfId="7161"/>
    <cellStyle name="Comma 2 4 2 2 2 3_SCH J-3" xfId="7162"/>
    <cellStyle name="Comma 2 4 2 2 2 4" xfId="7163"/>
    <cellStyle name="Comma 2 4 2 2 2 4 2" xfId="7164"/>
    <cellStyle name="Comma 2 4 2 2 2 4_SCH J-3" xfId="7165"/>
    <cellStyle name="Comma 2 4 2 2 2 5" xfId="7166"/>
    <cellStyle name="Comma 2 4 2 2 2 6" xfId="7167"/>
    <cellStyle name="Comma 2 4 2 2 2_SCH J-3" xfId="7168"/>
    <cellStyle name="Comma 2 4 2 2 3" xfId="7169"/>
    <cellStyle name="Comma 2 4 2 2 3 2" xfId="7170"/>
    <cellStyle name="Comma 2 4 2 2 3 2 2" xfId="7171"/>
    <cellStyle name="Comma 2 4 2 2 3 2 2 2" xfId="7172"/>
    <cellStyle name="Comma 2 4 2 2 3 2 2_SCH J-3" xfId="7173"/>
    <cellStyle name="Comma 2 4 2 2 3 2 3" xfId="7174"/>
    <cellStyle name="Comma 2 4 2 2 3 2 4" xfId="7175"/>
    <cellStyle name="Comma 2 4 2 2 3 2 5" xfId="7176"/>
    <cellStyle name="Comma 2 4 2 2 3 2_SCH J-3" xfId="7177"/>
    <cellStyle name="Comma 2 4 2 2 3 3" xfId="7178"/>
    <cellStyle name="Comma 2 4 2 2 3 3 2" xfId="7179"/>
    <cellStyle name="Comma 2 4 2 2 3 3_SCH J-3" xfId="7180"/>
    <cellStyle name="Comma 2 4 2 2 3 4" xfId="7181"/>
    <cellStyle name="Comma 2 4 2 2 3 5" xfId="7182"/>
    <cellStyle name="Comma 2 4 2 2 3 6" xfId="7183"/>
    <cellStyle name="Comma 2 4 2 2 3_SCH J-3" xfId="7184"/>
    <cellStyle name="Comma 2 4 2 2 4" xfId="7185"/>
    <cellStyle name="Comma 2 4 2 2 4 2" xfId="7186"/>
    <cellStyle name="Comma 2 4 2 2 4 2 2" xfId="7187"/>
    <cellStyle name="Comma 2 4 2 2 4 2_SCH J-3" xfId="7188"/>
    <cellStyle name="Comma 2 4 2 2 4 3" xfId="7189"/>
    <cellStyle name="Comma 2 4 2 2 4 4" xfId="7190"/>
    <cellStyle name="Comma 2 4 2 2 4 5" xfId="7191"/>
    <cellStyle name="Comma 2 4 2 2 4_SCH J-3" xfId="7192"/>
    <cellStyle name="Comma 2 4 2 2 5" xfId="7193"/>
    <cellStyle name="Comma 2 4 2 2 5 2" xfId="7194"/>
    <cellStyle name="Comma 2 4 2 2 5 2 2" xfId="7195"/>
    <cellStyle name="Comma 2 4 2 2 5 2_SCH J-3" xfId="7196"/>
    <cellStyle name="Comma 2 4 2 2 5 3" xfId="7197"/>
    <cellStyle name="Comma 2 4 2 2 5 4" xfId="7198"/>
    <cellStyle name="Comma 2 4 2 2 5 5" xfId="7199"/>
    <cellStyle name="Comma 2 4 2 2 5_SCH J-3" xfId="7200"/>
    <cellStyle name="Comma 2 4 2 2 6" xfId="7201"/>
    <cellStyle name="Comma 2 4 2 2 6 2" xfId="7202"/>
    <cellStyle name="Comma 2 4 2 2 6_SCH J-3" xfId="7203"/>
    <cellStyle name="Comma 2 4 2 2 7" xfId="7204"/>
    <cellStyle name="Comma 2 4 2 2 8" xfId="7205"/>
    <cellStyle name="Comma 2 4 2 2 9" xfId="7206"/>
    <cellStyle name="Comma 2 4 2 2_SCH J-3" xfId="7207"/>
    <cellStyle name="Comma 2 4 2 3" xfId="7208"/>
    <cellStyle name="Comma 2 4 2 3 2" xfId="7209"/>
    <cellStyle name="Comma 2 4 2 3 2 2" xfId="7210"/>
    <cellStyle name="Comma 2 4 2 3 2 2 2" xfId="7211"/>
    <cellStyle name="Comma 2 4 2 3 2 2 3" xfId="7212"/>
    <cellStyle name="Comma 2 4 2 3 2 2_SCH J-3" xfId="7213"/>
    <cellStyle name="Comma 2 4 2 3 2 3" xfId="7214"/>
    <cellStyle name="Comma 2 4 2 3 2 3 2" xfId="7215"/>
    <cellStyle name="Comma 2 4 2 3 2 3_SCH J-3" xfId="7216"/>
    <cellStyle name="Comma 2 4 2 3 2 4" xfId="7217"/>
    <cellStyle name="Comma 2 4 2 3 2 5" xfId="7218"/>
    <cellStyle name="Comma 2 4 2 3 2_SCH J-3" xfId="7219"/>
    <cellStyle name="Comma 2 4 2 3 3" xfId="7220"/>
    <cellStyle name="Comma 2 4 2 3 3 2" xfId="7221"/>
    <cellStyle name="Comma 2 4 2 3 3 3" xfId="7222"/>
    <cellStyle name="Comma 2 4 2 3 3_SCH J-3" xfId="7223"/>
    <cellStyle name="Comma 2 4 2 3 4" xfId="7224"/>
    <cellStyle name="Comma 2 4 2 3 4 2" xfId="7225"/>
    <cellStyle name="Comma 2 4 2 3 4_SCH J-3" xfId="7226"/>
    <cellStyle name="Comma 2 4 2 3 5" xfId="7227"/>
    <cellStyle name="Comma 2 4 2 3 6" xfId="7228"/>
    <cellStyle name="Comma 2 4 2 3_SCH J-3" xfId="7229"/>
    <cellStyle name="Comma 2 4 2 4" xfId="7230"/>
    <cellStyle name="Comma 2 4 2 4 2" xfId="7231"/>
    <cellStyle name="Comma 2 4 2 4 2 2" xfId="7232"/>
    <cellStyle name="Comma 2 4 2 4 2 2 2" xfId="7233"/>
    <cellStyle name="Comma 2 4 2 4 2 2_SCH J-3" xfId="7234"/>
    <cellStyle name="Comma 2 4 2 4 2 3" xfId="7235"/>
    <cellStyle name="Comma 2 4 2 4 2 4" xfId="7236"/>
    <cellStyle name="Comma 2 4 2 4 2 5" xfId="7237"/>
    <cellStyle name="Comma 2 4 2 4 2_SCH J-3" xfId="7238"/>
    <cellStyle name="Comma 2 4 2 4 3" xfId="7239"/>
    <cellStyle name="Comma 2 4 2 4 3 2" xfId="7240"/>
    <cellStyle name="Comma 2 4 2 4 3_SCH J-3" xfId="7241"/>
    <cellStyle name="Comma 2 4 2 4 4" xfId="7242"/>
    <cellStyle name="Comma 2 4 2 4 5" xfId="7243"/>
    <cellStyle name="Comma 2 4 2 4 6" xfId="7244"/>
    <cellStyle name="Comma 2 4 2 4_SCH J-3" xfId="7245"/>
    <cellStyle name="Comma 2 4 2 5" xfId="7246"/>
    <cellStyle name="Comma 2 4 2 5 2" xfId="7247"/>
    <cellStyle name="Comma 2 4 2 5 2 2" xfId="7248"/>
    <cellStyle name="Comma 2 4 2 5 2_SCH J-3" xfId="7249"/>
    <cellStyle name="Comma 2 4 2 5 3" xfId="7250"/>
    <cellStyle name="Comma 2 4 2 5 4" xfId="7251"/>
    <cellStyle name="Comma 2 4 2 5 5" xfId="7252"/>
    <cellStyle name="Comma 2 4 2 5_SCH J-3" xfId="7253"/>
    <cellStyle name="Comma 2 4 2 6" xfId="7254"/>
    <cellStyle name="Comma 2 4 2 6 2" xfId="7255"/>
    <cellStyle name="Comma 2 4 2 6 2 2" xfId="7256"/>
    <cellStyle name="Comma 2 4 2 6 2_SCH J-3" xfId="7257"/>
    <cellStyle name="Comma 2 4 2 6 3" xfId="7258"/>
    <cellStyle name="Comma 2 4 2 6 4" xfId="7259"/>
    <cellStyle name="Comma 2 4 2 6 5" xfId="7260"/>
    <cellStyle name="Comma 2 4 2 6_SCH J-3" xfId="7261"/>
    <cellStyle name="Comma 2 4 2 7" xfId="7262"/>
    <cellStyle name="Comma 2 4 2 7 2" xfId="7263"/>
    <cellStyle name="Comma 2 4 2 7_SCH J-3" xfId="7264"/>
    <cellStyle name="Comma 2 4 2 8" xfId="7265"/>
    <cellStyle name="Comma 2 4 2 9" xfId="7266"/>
    <cellStyle name="Comma 2 4 2_SCH J-3" xfId="7267"/>
    <cellStyle name="Comma 2 4 3" xfId="7268"/>
    <cellStyle name="Comma 2 4 3 2" xfId="7269"/>
    <cellStyle name="Comma 2 4 3 2 2" xfId="7270"/>
    <cellStyle name="Comma 2 4 3 2 2 2" xfId="7271"/>
    <cellStyle name="Comma 2 4 3 2 2 2 2" xfId="7272"/>
    <cellStyle name="Comma 2 4 3 2 2 2 3" xfId="7273"/>
    <cellStyle name="Comma 2 4 3 2 2 2_SCH J-3" xfId="7274"/>
    <cellStyle name="Comma 2 4 3 2 2 3" xfId="7275"/>
    <cellStyle name="Comma 2 4 3 2 2 3 2" xfId="7276"/>
    <cellStyle name="Comma 2 4 3 2 2 3_SCH J-3" xfId="7277"/>
    <cellStyle name="Comma 2 4 3 2 2 4" xfId="7278"/>
    <cellStyle name="Comma 2 4 3 2 2 5" xfId="7279"/>
    <cellStyle name="Comma 2 4 3 2 2_SCH J-3" xfId="7280"/>
    <cellStyle name="Comma 2 4 3 2 3" xfId="7281"/>
    <cellStyle name="Comma 2 4 3 2 3 2" xfId="7282"/>
    <cellStyle name="Comma 2 4 3 2 3 3" xfId="7283"/>
    <cellStyle name="Comma 2 4 3 2 3_SCH J-3" xfId="7284"/>
    <cellStyle name="Comma 2 4 3 2 4" xfId="7285"/>
    <cellStyle name="Comma 2 4 3 2 4 2" xfId="7286"/>
    <cellStyle name="Comma 2 4 3 2 4_SCH J-3" xfId="7287"/>
    <cellStyle name="Comma 2 4 3 2 5" xfId="7288"/>
    <cellStyle name="Comma 2 4 3 2 6" xfId="7289"/>
    <cellStyle name="Comma 2 4 3 2_SCH J-3" xfId="7290"/>
    <cellStyle name="Comma 2 4 3 3" xfId="7291"/>
    <cellStyle name="Comma 2 4 3 3 2" xfId="7292"/>
    <cellStyle name="Comma 2 4 3 3 2 2" xfId="7293"/>
    <cellStyle name="Comma 2 4 3 3 2 2 2" xfId="7294"/>
    <cellStyle name="Comma 2 4 3 3 2 2_SCH J-3" xfId="7295"/>
    <cellStyle name="Comma 2 4 3 3 2 3" xfId="7296"/>
    <cellStyle name="Comma 2 4 3 3 2 4" xfId="7297"/>
    <cellStyle name="Comma 2 4 3 3 2 5" xfId="7298"/>
    <cellStyle name="Comma 2 4 3 3 2_SCH J-3" xfId="7299"/>
    <cellStyle name="Comma 2 4 3 3 3" xfId="7300"/>
    <cellStyle name="Comma 2 4 3 3 3 2" xfId="7301"/>
    <cellStyle name="Comma 2 4 3 3 3_SCH J-3" xfId="7302"/>
    <cellStyle name="Comma 2 4 3 3 4" xfId="7303"/>
    <cellStyle name="Comma 2 4 3 3 5" xfId="7304"/>
    <cellStyle name="Comma 2 4 3 3 6" xfId="7305"/>
    <cellStyle name="Comma 2 4 3 3_SCH J-3" xfId="7306"/>
    <cellStyle name="Comma 2 4 3 4" xfId="7307"/>
    <cellStyle name="Comma 2 4 3 4 2" xfId="7308"/>
    <cellStyle name="Comma 2 4 3 4 2 2" xfId="7309"/>
    <cellStyle name="Comma 2 4 3 4 2_SCH J-3" xfId="7310"/>
    <cellStyle name="Comma 2 4 3 4 3" xfId="7311"/>
    <cellStyle name="Comma 2 4 3 4 4" xfId="7312"/>
    <cellStyle name="Comma 2 4 3 4 5" xfId="7313"/>
    <cellStyle name="Comma 2 4 3 4_SCH J-3" xfId="7314"/>
    <cellStyle name="Comma 2 4 3 5" xfId="7315"/>
    <cellStyle name="Comma 2 4 3 5 2" xfId="7316"/>
    <cellStyle name="Comma 2 4 3 5 2 2" xfId="7317"/>
    <cellStyle name="Comma 2 4 3 5 2_SCH J-3" xfId="7318"/>
    <cellStyle name="Comma 2 4 3 5 3" xfId="7319"/>
    <cellStyle name="Comma 2 4 3 5 4" xfId="7320"/>
    <cellStyle name="Comma 2 4 3 5 5" xfId="7321"/>
    <cellStyle name="Comma 2 4 3 5_SCH J-3" xfId="7322"/>
    <cellStyle name="Comma 2 4 3 6" xfId="7323"/>
    <cellStyle name="Comma 2 4 3 6 2" xfId="7324"/>
    <cellStyle name="Comma 2 4 3 6_SCH J-3" xfId="7325"/>
    <cellStyle name="Comma 2 4 3 7" xfId="7326"/>
    <cellStyle name="Comma 2 4 3 8" xfId="7327"/>
    <cellStyle name="Comma 2 4 3 9" xfId="7328"/>
    <cellStyle name="Comma 2 4 3_SCH J-3" xfId="7329"/>
    <cellStyle name="Comma 2 4 4" xfId="7330"/>
    <cellStyle name="Comma 2 4 4 2" xfId="7331"/>
    <cellStyle name="Comma 2 4 4 2 2" xfId="7332"/>
    <cellStyle name="Comma 2 4 4 2 2 2" xfId="7333"/>
    <cellStyle name="Comma 2 4 4 2 2 3" xfId="7334"/>
    <cellStyle name="Comma 2 4 4 2 2_SCH J-3" xfId="7335"/>
    <cellStyle name="Comma 2 4 4 2 3" xfId="7336"/>
    <cellStyle name="Comma 2 4 4 2 3 2" xfId="7337"/>
    <cellStyle name="Comma 2 4 4 2 3_SCH J-3" xfId="7338"/>
    <cellStyle name="Comma 2 4 4 2 4" xfId="7339"/>
    <cellStyle name="Comma 2 4 4 2 5" xfId="7340"/>
    <cellStyle name="Comma 2 4 4 2_SCH J-3" xfId="7341"/>
    <cellStyle name="Comma 2 4 4 3" xfId="7342"/>
    <cellStyle name="Comma 2 4 4 3 2" xfId="7343"/>
    <cellStyle name="Comma 2 4 4 3 3" xfId="7344"/>
    <cellStyle name="Comma 2 4 4 3_SCH J-3" xfId="7345"/>
    <cellStyle name="Comma 2 4 4 4" xfId="7346"/>
    <cellStyle name="Comma 2 4 4 4 2" xfId="7347"/>
    <cellStyle name="Comma 2 4 4 4_SCH J-3" xfId="7348"/>
    <cellStyle name="Comma 2 4 4 5" xfId="7349"/>
    <cellStyle name="Comma 2 4 4 6" xfId="7350"/>
    <cellStyle name="Comma 2 4 4_SCH J-3" xfId="7351"/>
    <cellStyle name="Comma 2 4 5" xfId="7352"/>
    <cellStyle name="Comma 2 4 5 2" xfId="7353"/>
    <cellStyle name="Comma 2 4 5 2 2" xfId="7354"/>
    <cellStyle name="Comma 2 4 5 2 2 2" xfId="7355"/>
    <cellStyle name="Comma 2 4 5 2 2_SCH J-3" xfId="7356"/>
    <cellStyle name="Comma 2 4 5 2 3" xfId="7357"/>
    <cellStyle name="Comma 2 4 5 2 4" xfId="7358"/>
    <cellStyle name="Comma 2 4 5 2 5" xfId="7359"/>
    <cellStyle name="Comma 2 4 5 2_SCH J-3" xfId="7360"/>
    <cellStyle name="Comma 2 4 5 3" xfId="7361"/>
    <cellStyle name="Comma 2 4 5 3 2" xfId="7362"/>
    <cellStyle name="Comma 2 4 5 3_SCH J-3" xfId="7363"/>
    <cellStyle name="Comma 2 4 5 4" xfId="7364"/>
    <cellStyle name="Comma 2 4 5 5" xfId="7365"/>
    <cellStyle name="Comma 2 4 5 6" xfId="7366"/>
    <cellStyle name="Comma 2 4 5_SCH J-3" xfId="7367"/>
    <cellStyle name="Comma 2 4 6" xfId="7368"/>
    <cellStyle name="Comma 2 4 6 2" xfId="7369"/>
    <cellStyle name="Comma 2 4 6 2 2" xfId="7370"/>
    <cellStyle name="Comma 2 4 6 2_SCH J-3" xfId="7371"/>
    <cellStyle name="Comma 2 4 6 3" xfId="7372"/>
    <cellStyle name="Comma 2 4 6 4" xfId="7373"/>
    <cellStyle name="Comma 2 4 6 5" xfId="7374"/>
    <cellStyle name="Comma 2 4 6_SCH J-3" xfId="7375"/>
    <cellStyle name="Comma 2 4 7" xfId="7376"/>
    <cellStyle name="Comma 2 4 7 2" xfId="7377"/>
    <cellStyle name="Comma 2 4 7 2 2" xfId="7378"/>
    <cellStyle name="Comma 2 4 7 2_SCH J-3" xfId="7379"/>
    <cellStyle name="Comma 2 4 7 3" xfId="7380"/>
    <cellStyle name="Comma 2 4 7 4" xfId="7381"/>
    <cellStyle name="Comma 2 4 7 5" xfId="7382"/>
    <cellStyle name="Comma 2 4 7_SCH J-3" xfId="7383"/>
    <cellStyle name="Comma 2 4 8" xfId="7384"/>
    <cellStyle name="Comma 2 4 8 2" xfId="7385"/>
    <cellStyle name="Comma 2 4 8 2 2" xfId="7386"/>
    <cellStyle name="Comma 2 4 8 2_SCH J-3" xfId="7387"/>
    <cellStyle name="Comma 2 4 8 3" xfId="7388"/>
    <cellStyle name="Comma 2 4 8 4" xfId="7389"/>
    <cellStyle name="Comma 2 4 8 5" xfId="7390"/>
    <cellStyle name="Comma 2 4 8_SCH J-3" xfId="7391"/>
    <cellStyle name="Comma 2 4 9" xfId="7392"/>
    <cellStyle name="Comma 2 4_SCH J-3" xfId="7393"/>
    <cellStyle name="Comma 2 5" xfId="7394"/>
    <cellStyle name="Comma 2 5 2" xfId="7395"/>
    <cellStyle name="Comma 2 5 2 10" xfId="7396"/>
    <cellStyle name="Comma 2 5 2 2" xfId="7397"/>
    <cellStyle name="Comma 2 5 2 2 2" xfId="7398"/>
    <cellStyle name="Comma 2 5 2 2 2 2" xfId="7399"/>
    <cellStyle name="Comma 2 5 2 2 2 2 2" xfId="7400"/>
    <cellStyle name="Comma 2 5 2 2 2 2 2 2" xfId="7401"/>
    <cellStyle name="Comma 2 5 2 2 2 2 2 3" xfId="7402"/>
    <cellStyle name="Comma 2 5 2 2 2 2 2_SCH J-3" xfId="7403"/>
    <cellStyle name="Comma 2 5 2 2 2 2 3" xfId="7404"/>
    <cellStyle name="Comma 2 5 2 2 2 2 3 2" xfId="7405"/>
    <cellStyle name="Comma 2 5 2 2 2 2 3_SCH J-3" xfId="7406"/>
    <cellStyle name="Comma 2 5 2 2 2 2 4" xfId="7407"/>
    <cellStyle name="Comma 2 5 2 2 2 2 5" xfId="7408"/>
    <cellStyle name="Comma 2 5 2 2 2 2_SCH J-3" xfId="7409"/>
    <cellStyle name="Comma 2 5 2 2 2 3" xfId="7410"/>
    <cellStyle name="Comma 2 5 2 2 2 3 2" xfId="7411"/>
    <cellStyle name="Comma 2 5 2 2 2 3 3" xfId="7412"/>
    <cellStyle name="Comma 2 5 2 2 2 3_SCH J-3" xfId="7413"/>
    <cellStyle name="Comma 2 5 2 2 2 4" xfId="7414"/>
    <cellStyle name="Comma 2 5 2 2 2 4 2" xfId="7415"/>
    <cellStyle name="Comma 2 5 2 2 2 4_SCH J-3" xfId="7416"/>
    <cellStyle name="Comma 2 5 2 2 2 5" xfId="7417"/>
    <cellStyle name="Comma 2 5 2 2 2 6" xfId="7418"/>
    <cellStyle name="Comma 2 5 2 2 2_SCH J-3" xfId="7419"/>
    <cellStyle name="Comma 2 5 2 2 3" xfId="7420"/>
    <cellStyle name="Comma 2 5 2 2 3 2" xfId="7421"/>
    <cellStyle name="Comma 2 5 2 2 3 2 2" xfId="7422"/>
    <cellStyle name="Comma 2 5 2 2 3 2 2 2" xfId="7423"/>
    <cellStyle name="Comma 2 5 2 2 3 2 2_SCH J-3" xfId="7424"/>
    <cellStyle name="Comma 2 5 2 2 3 2 3" xfId="7425"/>
    <cellStyle name="Comma 2 5 2 2 3 2 4" xfId="7426"/>
    <cellStyle name="Comma 2 5 2 2 3 2 5" xfId="7427"/>
    <cellStyle name="Comma 2 5 2 2 3 2_SCH J-3" xfId="7428"/>
    <cellStyle name="Comma 2 5 2 2 3 3" xfId="7429"/>
    <cellStyle name="Comma 2 5 2 2 3 3 2" xfId="7430"/>
    <cellStyle name="Comma 2 5 2 2 3 3_SCH J-3" xfId="7431"/>
    <cellStyle name="Comma 2 5 2 2 3 4" xfId="7432"/>
    <cellStyle name="Comma 2 5 2 2 3 5" xfId="7433"/>
    <cellStyle name="Comma 2 5 2 2 3 6" xfId="7434"/>
    <cellStyle name="Comma 2 5 2 2 3_SCH J-3" xfId="7435"/>
    <cellStyle name="Comma 2 5 2 2 4" xfId="7436"/>
    <cellStyle name="Comma 2 5 2 2 4 2" xfId="7437"/>
    <cellStyle name="Comma 2 5 2 2 4 2 2" xfId="7438"/>
    <cellStyle name="Comma 2 5 2 2 4 2_SCH J-3" xfId="7439"/>
    <cellStyle name="Comma 2 5 2 2 4 3" xfId="7440"/>
    <cellStyle name="Comma 2 5 2 2 4 4" xfId="7441"/>
    <cellStyle name="Comma 2 5 2 2 4 5" xfId="7442"/>
    <cellStyle name="Comma 2 5 2 2 4_SCH J-3" xfId="7443"/>
    <cellStyle name="Comma 2 5 2 2 5" xfId="7444"/>
    <cellStyle name="Comma 2 5 2 2 5 2" xfId="7445"/>
    <cellStyle name="Comma 2 5 2 2 5 2 2" xfId="7446"/>
    <cellStyle name="Comma 2 5 2 2 5 2_SCH J-3" xfId="7447"/>
    <cellStyle name="Comma 2 5 2 2 5 3" xfId="7448"/>
    <cellStyle name="Comma 2 5 2 2 5 4" xfId="7449"/>
    <cellStyle name="Comma 2 5 2 2 5 5" xfId="7450"/>
    <cellStyle name="Comma 2 5 2 2 5_SCH J-3" xfId="7451"/>
    <cellStyle name="Comma 2 5 2 2 6" xfId="7452"/>
    <cellStyle name="Comma 2 5 2 2 6 2" xfId="7453"/>
    <cellStyle name="Comma 2 5 2 2 6_SCH J-3" xfId="7454"/>
    <cellStyle name="Comma 2 5 2 2 7" xfId="7455"/>
    <cellStyle name="Comma 2 5 2 2 8" xfId="7456"/>
    <cellStyle name="Comma 2 5 2 2 9" xfId="7457"/>
    <cellStyle name="Comma 2 5 2 2_SCH J-3" xfId="7458"/>
    <cellStyle name="Comma 2 5 2 3" xfId="7459"/>
    <cellStyle name="Comma 2 5 2 3 2" xfId="7460"/>
    <cellStyle name="Comma 2 5 2 3 2 2" xfId="7461"/>
    <cellStyle name="Comma 2 5 2 3 2 2 2" xfId="7462"/>
    <cellStyle name="Comma 2 5 2 3 2 2 3" xfId="7463"/>
    <cellStyle name="Comma 2 5 2 3 2 2_SCH J-3" xfId="7464"/>
    <cellStyle name="Comma 2 5 2 3 2 3" xfId="7465"/>
    <cellStyle name="Comma 2 5 2 3 2 3 2" xfId="7466"/>
    <cellStyle name="Comma 2 5 2 3 2 3_SCH J-3" xfId="7467"/>
    <cellStyle name="Comma 2 5 2 3 2 4" xfId="7468"/>
    <cellStyle name="Comma 2 5 2 3 2 5" xfId="7469"/>
    <cellStyle name="Comma 2 5 2 3 2_SCH J-3" xfId="7470"/>
    <cellStyle name="Comma 2 5 2 3 3" xfId="7471"/>
    <cellStyle name="Comma 2 5 2 3 3 2" xfId="7472"/>
    <cellStyle name="Comma 2 5 2 3 3 3" xfId="7473"/>
    <cellStyle name="Comma 2 5 2 3 3_SCH J-3" xfId="7474"/>
    <cellStyle name="Comma 2 5 2 3 4" xfId="7475"/>
    <cellStyle name="Comma 2 5 2 3 4 2" xfId="7476"/>
    <cellStyle name="Comma 2 5 2 3 4_SCH J-3" xfId="7477"/>
    <cellStyle name="Comma 2 5 2 3 5" xfId="7478"/>
    <cellStyle name="Comma 2 5 2 3 6" xfId="7479"/>
    <cellStyle name="Comma 2 5 2 3_SCH J-3" xfId="7480"/>
    <cellStyle name="Comma 2 5 2 4" xfId="7481"/>
    <cellStyle name="Comma 2 5 2 4 2" xfId="7482"/>
    <cellStyle name="Comma 2 5 2 4 2 2" xfId="7483"/>
    <cellStyle name="Comma 2 5 2 4 2 2 2" xfId="7484"/>
    <cellStyle name="Comma 2 5 2 4 2 2_SCH J-3" xfId="7485"/>
    <cellStyle name="Comma 2 5 2 4 2 3" xfId="7486"/>
    <cellStyle name="Comma 2 5 2 4 2 4" xfId="7487"/>
    <cellStyle name="Comma 2 5 2 4 2 5" xfId="7488"/>
    <cellStyle name="Comma 2 5 2 4 2_SCH J-3" xfId="7489"/>
    <cellStyle name="Comma 2 5 2 4 3" xfId="7490"/>
    <cellStyle name="Comma 2 5 2 4 3 2" xfId="7491"/>
    <cellStyle name="Comma 2 5 2 4 3_SCH J-3" xfId="7492"/>
    <cellStyle name="Comma 2 5 2 4 4" xfId="7493"/>
    <cellStyle name="Comma 2 5 2 4 5" xfId="7494"/>
    <cellStyle name="Comma 2 5 2 4 6" xfId="7495"/>
    <cellStyle name="Comma 2 5 2 4_SCH J-3" xfId="7496"/>
    <cellStyle name="Comma 2 5 2 5" xfId="7497"/>
    <cellStyle name="Comma 2 5 2 5 2" xfId="7498"/>
    <cellStyle name="Comma 2 5 2 5 2 2" xfId="7499"/>
    <cellStyle name="Comma 2 5 2 5 2_SCH J-3" xfId="7500"/>
    <cellStyle name="Comma 2 5 2 5 3" xfId="7501"/>
    <cellStyle name="Comma 2 5 2 5 4" xfId="7502"/>
    <cellStyle name="Comma 2 5 2 5 5" xfId="7503"/>
    <cellStyle name="Comma 2 5 2 5_SCH J-3" xfId="7504"/>
    <cellStyle name="Comma 2 5 2 6" xfId="7505"/>
    <cellStyle name="Comma 2 5 2 6 2" xfId="7506"/>
    <cellStyle name="Comma 2 5 2 6 2 2" xfId="7507"/>
    <cellStyle name="Comma 2 5 2 6 2_SCH J-3" xfId="7508"/>
    <cellStyle name="Comma 2 5 2 6 3" xfId="7509"/>
    <cellStyle name="Comma 2 5 2 6 4" xfId="7510"/>
    <cellStyle name="Comma 2 5 2 6 5" xfId="7511"/>
    <cellStyle name="Comma 2 5 2 6_SCH J-3" xfId="7512"/>
    <cellStyle name="Comma 2 5 2 7" xfId="7513"/>
    <cellStyle name="Comma 2 5 2 7 2" xfId="7514"/>
    <cellStyle name="Comma 2 5 2 7_SCH J-3" xfId="7515"/>
    <cellStyle name="Comma 2 5 2 8" xfId="7516"/>
    <cellStyle name="Comma 2 5 2 9" xfId="7517"/>
    <cellStyle name="Comma 2 5 2_SCH J-3" xfId="7518"/>
    <cellStyle name="Comma 2 5 3" xfId="7519"/>
    <cellStyle name="Comma 2 5 3 2" xfId="7520"/>
    <cellStyle name="Comma 2 5 3 2 2" xfId="7521"/>
    <cellStyle name="Comma 2 5 3 2 2 2" xfId="7522"/>
    <cellStyle name="Comma 2 5 3 2 2 2 2" xfId="7523"/>
    <cellStyle name="Comma 2 5 3 2 2 2 3" xfId="7524"/>
    <cellStyle name="Comma 2 5 3 2 2 2_SCH J-3" xfId="7525"/>
    <cellStyle name="Comma 2 5 3 2 2 3" xfId="7526"/>
    <cellStyle name="Comma 2 5 3 2 2 3 2" xfId="7527"/>
    <cellStyle name="Comma 2 5 3 2 2 3_SCH J-3" xfId="7528"/>
    <cellStyle name="Comma 2 5 3 2 2 4" xfId="7529"/>
    <cellStyle name="Comma 2 5 3 2 2 5" xfId="7530"/>
    <cellStyle name="Comma 2 5 3 2 2_SCH J-3" xfId="7531"/>
    <cellStyle name="Comma 2 5 3 2 3" xfId="7532"/>
    <cellStyle name="Comma 2 5 3 2 3 2" xfId="7533"/>
    <cellStyle name="Comma 2 5 3 2 3 3" xfId="7534"/>
    <cellStyle name="Comma 2 5 3 2 3_SCH J-3" xfId="7535"/>
    <cellStyle name="Comma 2 5 3 2 4" xfId="7536"/>
    <cellStyle name="Comma 2 5 3 2 4 2" xfId="7537"/>
    <cellStyle name="Comma 2 5 3 2 4_SCH J-3" xfId="7538"/>
    <cellStyle name="Comma 2 5 3 2 5" xfId="7539"/>
    <cellStyle name="Comma 2 5 3 2 6" xfId="7540"/>
    <cellStyle name="Comma 2 5 3 2_SCH J-3" xfId="7541"/>
    <cellStyle name="Comma 2 5 3 3" xfId="7542"/>
    <cellStyle name="Comma 2 5 3 3 2" xfId="7543"/>
    <cellStyle name="Comma 2 5 3 3 2 2" xfId="7544"/>
    <cellStyle name="Comma 2 5 3 3 2 2 2" xfId="7545"/>
    <cellStyle name="Comma 2 5 3 3 2 2_SCH J-3" xfId="7546"/>
    <cellStyle name="Comma 2 5 3 3 2 3" xfId="7547"/>
    <cellStyle name="Comma 2 5 3 3 2 4" xfId="7548"/>
    <cellStyle name="Comma 2 5 3 3 2 5" xfId="7549"/>
    <cellStyle name="Comma 2 5 3 3 2_SCH J-3" xfId="7550"/>
    <cellStyle name="Comma 2 5 3 3 3" xfId="7551"/>
    <cellStyle name="Comma 2 5 3 3 3 2" xfId="7552"/>
    <cellStyle name="Comma 2 5 3 3 3_SCH J-3" xfId="7553"/>
    <cellStyle name="Comma 2 5 3 3 4" xfId="7554"/>
    <cellStyle name="Comma 2 5 3 3 5" xfId="7555"/>
    <cellStyle name="Comma 2 5 3 3 6" xfId="7556"/>
    <cellStyle name="Comma 2 5 3 3_SCH J-3" xfId="7557"/>
    <cellStyle name="Comma 2 5 3 4" xfId="7558"/>
    <cellStyle name="Comma 2 5 3 4 2" xfId="7559"/>
    <cellStyle name="Comma 2 5 3 4 2 2" xfId="7560"/>
    <cellStyle name="Comma 2 5 3 4 2_SCH J-3" xfId="7561"/>
    <cellStyle name="Comma 2 5 3 4 3" xfId="7562"/>
    <cellStyle name="Comma 2 5 3 4 4" xfId="7563"/>
    <cellStyle name="Comma 2 5 3 4 5" xfId="7564"/>
    <cellStyle name="Comma 2 5 3 4_SCH J-3" xfId="7565"/>
    <cellStyle name="Comma 2 5 3 5" xfId="7566"/>
    <cellStyle name="Comma 2 5 3 5 2" xfId="7567"/>
    <cellStyle name="Comma 2 5 3 5 2 2" xfId="7568"/>
    <cellStyle name="Comma 2 5 3 5 2_SCH J-3" xfId="7569"/>
    <cellStyle name="Comma 2 5 3 5 3" xfId="7570"/>
    <cellStyle name="Comma 2 5 3 5 4" xfId="7571"/>
    <cellStyle name="Comma 2 5 3 5 5" xfId="7572"/>
    <cellStyle name="Comma 2 5 3 5_SCH J-3" xfId="7573"/>
    <cellStyle name="Comma 2 5 3 6" xfId="7574"/>
    <cellStyle name="Comma 2 5 3 6 2" xfId="7575"/>
    <cellStyle name="Comma 2 5 3 6_SCH J-3" xfId="7576"/>
    <cellStyle name="Comma 2 5 3 7" xfId="7577"/>
    <cellStyle name="Comma 2 5 3 8" xfId="7578"/>
    <cellStyle name="Comma 2 5 3 9" xfId="7579"/>
    <cellStyle name="Comma 2 5 3_SCH J-3" xfId="7580"/>
    <cellStyle name="Comma 2 5 4" xfId="7581"/>
    <cellStyle name="Comma 2 5 4 2" xfId="7582"/>
    <cellStyle name="Comma 2 5 4 2 2" xfId="7583"/>
    <cellStyle name="Comma 2 5 4 2 2 2" xfId="7584"/>
    <cellStyle name="Comma 2 5 4 2 2 3" xfId="7585"/>
    <cellStyle name="Comma 2 5 4 2 2_SCH J-3" xfId="7586"/>
    <cellStyle name="Comma 2 5 4 2 3" xfId="7587"/>
    <cellStyle name="Comma 2 5 4 2 3 2" xfId="7588"/>
    <cellStyle name="Comma 2 5 4 2 3_SCH J-3" xfId="7589"/>
    <cellStyle name="Comma 2 5 4 2 4" xfId="7590"/>
    <cellStyle name="Comma 2 5 4 2 5" xfId="7591"/>
    <cellStyle name="Comma 2 5 4 2_SCH J-3" xfId="7592"/>
    <cellStyle name="Comma 2 5 4 3" xfId="7593"/>
    <cellStyle name="Comma 2 5 4 3 2" xfId="7594"/>
    <cellStyle name="Comma 2 5 4 3 3" xfId="7595"/>
    <cellStyle name="Comma 2 5 4 3_SCH J-3" xfId="7596"/>
    <cellStyle name="Comma 2 5 4 4" xfId="7597"/>
    <cellStyle name="Comma 2 5 4 4 2" xfId="7598"/>
    <cellStyle name="Comma 2 5 4 4_SCH J-3" xfId="7599"/>
    <cellStyle name="Comma 2 5 4 5" xfId="7600"/>
    <cellStyle name="Comma 2 5 4 6" xfId="7601"/>
    <cellStyle name="Comma 2 5 4_SCH J-3" xfId="7602"/>
    <cellStyle name="Comma 2 5 5" xfId="7603"/>
    <cellStyle name="Comma 2 5 5 2" xfId="7604"/>
    <cellStyle name="Comma 2 5 5 2 2" xfId="7605"/>
    <cellStyle name="Comma 2 5 5 2 2 2" xfId="7606"/>
    <cellStyle name="Comma 2 5 5 2 2_SCH J-3" xfId="7607"/>
    <cellStyle name="Comma 2 5 5 2 3" xfId="7608"/>
    <cellStyle name="Comma 2 5 5 2 4" xfId="7609"/>
    <cellStyle name="Comma 2 5 5 2 5" xfId="7610"/>
    <cellStyle name="Comma 2 5 5 2_SCH J-3" xfId="7611"/>
    <cellStyle name="Comma 2 5 5 3" xfId="7612"/>
    <cellStyle name="Comma 2 5 5 3 2" xfId="7613"/>
    <cellStyle name="Comma 2 5 5 3_SCH J-3" xfId="7614"/>
    <cellStyle name="Comma 2 5 5 4" xfId="7615"/>
    <cellStyle name="Comma 2 5 5 5" xfId="7616"/>
    <cellStyle name="Comma 2 5 5 6" xfId="7617"/>
    <cellStyle name="Comma 2 5 5_SCH J-3" xfId="7618"/>
    <cellStyle name="Comma 2 5 6" xfId="7619"/>
    <cellStyle name="Comma 2 5 6 2" xfId="7620"/>
    <cellStyle name="Comma 2 5 6 2 2" xfId="7621"/>
    <cellStyle name="Comma 2 5 6 2_SCH J-3" xfId="7622"/>
    <cellStyle name="Comma 2 5 6 3" xfId="7623"/>
    <cellStyle name="Comma 2 5 6 4" xfId="7624"/>
    <cellStyle name="Comma 2 5 6 5" xfId="7625"/>
    <cellStyle name="Comma 2 5 6_SCH J-3" xfId="7626"/>
    <cellStyle name="Comma 2 5 7" xfId="7627"/>
    <cellStyle name="Comma 2 5 7 2" xfId="7628"/>
    <cellStyle name="Comma 2 5 7 2 2" xfId="7629"/>
    <cellStyle name="Comma 2 5 7 2_SCH J-3" xfId="7630"/>
    <cellStyle name="Comma 2 5 7 3" xfId="7631"/>
    <cellStyle name="Comma 2 5 7 4" xfId="7632"/>
    <cellStyle name="Comma 2 5 7 5" xfId="7633"/>
    <cellStyle name="Comma 2 5 7_SCH J-3" xfId="7634"/>
    <cellStyle name="Comma 2 5 8" xfId="7635"/>
    <cellStyle name="Comma 2 5 8 2" xfId="7636"/>
    <cellStyle name="Comma 2 5 8 2 2" xfId="7637"/>
    <cellStyle name="Comma 2 5 8 2_SCH J-3" xfId="7638"/>
    <cellStyle name="Comma 2 5 8 3" xfId="7639"/>
    <cellStyle name="Comma 2 5 8 4" xfId="7640"/>
    <cellStyle name="Comma 2 5 8 5" xfId="7641"/>
    <cellStyle name="Comma 2 5 8_SCH J-3" xfId="7642"/>
    <cellStyle name="Comma 2 5 9" xfId="7643"/>
    <cellStyle name="Comma 2 5_SCH J-3" xfId="7644"/>
    <cellStyle name="Comma 2 6" xfId="7645"/>
    <cellStyle name="Comma 2 6 2" xfId="7646"/>
    <cellStyle name="Comma 2 6 2 2" xfId="7647"/>
    <cellStyle name="Comma 2 6 2 2 2" xfId="7648"/>
    <cellStyle name="Comma 2 6 2 2 2 2" xfId="7649"/>
    <cellStyle name="Comma 2 6 2 2 2 2 2" xfId="7650"/>
    <cellStyle name="Comma 2 6 2 2 2 2 3" xfId="7651"/>
    <cellStyle name="Comma 2 6 2 2 2 2_SCH J-3" xfId="7652"/>
    <cellStyle name="Comma 2 6 2 2 2 3" xfId="7653"/>
    <cellStyle name="Comma 2 6 2 2 2 3 2" xfId="7654"/>
    <cellStyle name="Comma 2 6 2 2 2 3_SCH J-3" xfId="7655"/>
    <cellStyle name="Comma 2 6 2 2 2 4" xfId="7656"/>
    <cellStyle name="Comma 2 6 2 2 2 5" xfId="7657"/>
    <cellStyle name="Comma 2 6 2 2 2_SCH J-3" xfId="7658"/>
    <cellStyle name="Comma 2 6 2 2 3" xfId="7659"/>
    <cellStyle name="Comma 2 6 2 2 3 2" xfId="7660"/>
    <cellStyle name="Comma 2 6 2 2 3 3" xfId="7661"/>
    <cellStyle name="Comma 2 6 2 2 3_SCH J-3" xfId="7662"/>
    <cellStyle name="Comma 2 6 2 2 4" xfId="7663"/>
    <cellStyle name="Comma 2 6 2 2 4 2" xfId="7664"/>
    <cellStyle name="Comma 2 6 2 2 4_SCH J-3" xfId="7665"/>
    <cellStyle name="Comma 2 6 2 2 5" xfId="7666"/>
    <cellStyle name="Comma 2 6 2 2 6" xfId="7667"/>
    <cellStyle name="Comma 2 6 2 2_SCH J-3" xfId="7668"/>
    <cellStyle name="Comma 2 6 2 3" xfId="7669"/>
    <cellStyle name="Comma 2 6 2 3 2" xfId="7670"/>
    <cellStyle name="Comma 2 6 2 3 2 2" xfId="7671"/>
    <cellStyle name="Comma 2 6 2 3 2 2 2" xfId="7672"/>
    <cellStyle name="Comma 2 6 2 3 2 2_SCH J-3" xfId="7673"/>
    <cellStyle name="Comma 2 6 2 3 2 3" xfId="7674"/>
    <cellStyle name="Comma 2 6 2 3 2 4" xfId="7675"/>
    <cellStyle name="Comma 2 6 2 3 2 5" xfId="7676"/>
    <cellStyle name="Comma 2 6 2 3 2_SCH J-3" xfId="7677"/>
    <cellStyle name="Comma 2 6 2 3 3" xfId="7678"/>
    <cellStyle name="Comma 2 6 2 3 3 2" xfId="7679"/>
    <cellStyle name="Comma 2 6 2 3 3_SCH J-3" xfId="7680"/>
    <cellStyle name="Comma 2 6 2 3 4" xfId="7681"/>
    <cellStyle name="Comma 2 6 2 3 5" xfId="7682"/>
    <cellStyle name="Comma 2 6 2 3 6" xfId="7683"/>
    <cellStyle name="Comma 2 6 2 3_SCH J-3" xfId="7684"/>
    <cellStyle name="Comma 2 6 2 4" xfId="7685"/>
    <cellStyle name="Comma 2 6 2 4 2" xfId="7686"/>
    <cellStyle name="Comma 2 6 2 4 2 2" xfId="7687"/>
    <cellStyle name="Comma 2 6 2 4 2_SCH J-3" xfId="7688"/>
    <cellStyle name="Comma 2 6 2 4 3" xfId="7689"/>
    <cellStyle name="Comma 2 6 2 4 4" xfId="7690"/>
    <cellStyle name="Comma 2 6 2 4 5" xfId="7691"/>
    <cellStyle name="Comma 2 6 2 4_SCH J-3" xfId="7692"/>
    <cellStyle name="Comma 2 6 2 5" xfId="7693"/>
    <cellStyle name="Comma 2 6 2 5 2" xfId="7694"/>
    <cellStyle name="Comma 2 6 2 5 2 2" xfId="7695"/>
    <cellStyle name="Comma 2 6 2 5 2_SCH J-3" xfId="7696"/>
    <cellStyle name="Comma 2 6 2 5 3" xfId="7697"/>
    <cellStyle name="Comma 2 6 2 5 4" xfId="7698"/>
    <cellStyle name="Comma 2 6 2 5 5" xfId="7699"/>
    <cellStyle name="Comma 2 6 2 5_SCH J-3" xfId="7700"/>
    <cellStyle name="Comma 2 6 2 6" xfId="7701"/>
    <cellStyle name="Comma 2 6 2 6 2" xfId="7702"/>
    <cellStyle name="Comma 2 6 2 6_SCH J-3" xfId="7703"/>
    <cellStyle name="Comma 2 6 2 7" xfId="7704"/>
    <cellStyle name="Comma 2 6 2 8" xfId="7705"/>
    <cellStyle name="Comma 2 6 2 9" xfId="7706"/>
    <cellStyle name="Comma 2 6 2_SCH J-3" xfId="7707"/>
    <cellStyle name="Comma 2 6 3" xfId="7708"/>
    <cellStyle name="Comma 2 6 3 2" xfId="7709"/>
    <cellStyle name="Comma 2 6 3 2 2" xfId="7710"/>
    <cellStyle name="Comma 2 6 3 2 2 2" xfId="7711"/>
    <cellStyle name="Comma 2 6 3 2 2 3" xfId="7712"/>
    <cellStyle name="Comma 2 6 3 2 2_SCH J-3" xfId="7713"/>
    <cellStyle name="Comma 2 6 3 2 3" xfId="7714"/>
    <cellStyle name="Comma 2 6 3 2 3 2" xfId="7715"/>
    <cellStyle name="Comma 2 6 3 2 3_SCH J-3" xfId="7716"/>
    <cellStyle name="Comma 2 6 3 2 4" xfId="7717"/>
    <cellStyle name="Comma 2 6 3 2 5" xfId="7718"/>
    <cellStyle name="Comma 2 6 3 2_SCH J-3" xfId="7719"/>
    <cellStyle name="Comma 2 6 3 3" xfId="7720"/>
    <cellStyle name="Comma 2 6 3 3 2" xfId="7721"/>
    <cellStyle name="Comma 2 6 3 3 3" xfId="7722"/>
    <cellStyle name="Comma 2 6 3 3_SCH J-3" xfId="7723"/>
    <cellStyle name="Comma 2 6 3 4" xfId="7724"/>
    <cellStyle name="Comma 2 6 3 4 2" xfId="7725"/>
    <cellStyle name="Comma 2 6 3 4_SCH J-3" xfId="7726"/>
    <cellStyle name="Comma 2 6 3 5" xfId="7727"/>
    <cellStyle name="Comma 2 6 3 6" xfId="7728"/>
    <cellStyle name="Comma 2 6 3_SCH J-3" xfId="7729"/>
    <cellStyle name="Comma 2 6 4" xfId="7730"/>
    <cellStyle name="Comma 2 6 4 2" xfId="7731"/>
    <cellStyle name="Comma 2 6 4 2 2" xfId="7732"/>
    <cellStyle name="Comma 2 6 4 2 2 2" xfId="7733"/>
    <cellStyle name="Comma 2 6 4 2 2_SCH J-3" xfId="7734"/>
    <cellStyle name="Comma 2 6 4 2 3" xfId="7735"/>
    <cellStyle name="Comma 2 6 4 2 4" xfId="7736"/>
    <cellStyle name="Comma 2 6 4 2 5" xfId="7737"/>
    <cellStyle name="Comma 2 6 4 2_SCH J-3" xfId="7738"/>
    <cellStyle name="Comma 2 6 4 3" xfId="7739"/>
    <cellStyle name="Comma 2 6 4 3 2" xfId="7740"/>
    <cellStyle name="Comma 2 6 4 3_SCH J-3" xfId="7741"/>
    <cellStyle name="Comma 2 6 4 4" xfId="7742"/>
    <cellStyle name="Comma 2 6 4 5" xfId="7743"/>
    <cellStyle name="Comma 2 6 4 6" xfId="7744"/>
    <cellStyle name="Comma 2 6 4_SCH J-3" xfId="7745"/>
    <cellStyle name="Comma 2 6 5" xfId="7746"/>
    <cellStyle name="Comma 2 6 5 2" xfId="7747"/>
    <cellStyle name="Comma 2 6 5 2 2" xfId="7748"/>
    <cellStyle name="Comma 2 6 5 2_SCH J-3" xfId="7749"/>
    <cellStyle name="Comma 2 6 5 3" xfId="7750"/>
    <cellStyle name="Comma 2 6 5 4" xfId="7751"/>
    <cellStyle name="Comma 2 6 5 5" xfId="7752"/>
    <cellStyle name="Comma 2 6 5_SCH J-3" xfId="7753"/>
    <cellStyle name="Comma 2 6 6" xfId="7754"/>
    <cellStyle name="Comma 2 6 6 2" xfId="7755"/>
    <cellStyle name="Comma 2 6 6 2 2" xfId="7756"/>
    <cellStyle name="Comma 2 6 6 2_SCH J-3" xfId="7757"/>
    <cellStyle name="Comma 2 6 6 3" xfId="7758"/>
    <cellStyle name="Comma 2 6 6 4" xfId="7759"/>
    <cellStyle name="Comma 2 6 6 5" xfId="7760"/>
    <cellStyle name="Comma 2 6 6_SCH J-3" xfId="7761"/>
    <cellStyle name="Comma 2 6 7" xfId="7762"/>
    <cellStyle name="Comma 2 6 7 2" xfId="7763"/>
    <cellStyle name="Comma 2 6 7 2 2" xfId="7764"/>
    <cellStyle name="Comma 2 6 7 2_SCH J-3" xfId="7765"/>
    <cellStyle name="Comma 2 6 7 3" xfId="7766"/>
    <cellStyle name="Comma 2 6 7 4" xfId="7767"/>
    <cellStyle name="Comma 2 6 7 5" xfId="7768"/>
    <cellStyle name="Comma 2 6 7_SCH J-3" xfId="7769"/>
    <cellStyle name="Comma 2 6 8" xfId="7770"/>
    <cellStyle name="Comma 2 6_SCH J-3" xfId="7771"/>
    <cellStyle name="Comma 2 7" xfId="7772"/>
    <cellStyle name="Comma 2 7 2" xfId="7773"/>
    <cellStyle name="Comma 2 7 2 2" xfId="7774"/>
    <cellStyle name="Comma 2 7 2 2 2" xfId="7775"/>
    <cellStyle name="Comma 2 7 2 2 2 2" xfId="7776"/>
    <cellStyle name="Comma 2 7 2 2 2 3" xfId="7777"/>
    <cellStyle name="Comma 2 7 2 2 2_SCH J-3" xfId="7778"/>
    <cellStyle name="Comma 2 7 2 2 3" xfId="7779"/>
    <cellStyle name="Comma 2 7 2 2 3 2" xfId="7780"/>
    <cellStyle name="Comma 2 7 2 2 3_SCH J-3" xfId="7781"/>
    <cellStyle name="Comma 2 7 2 2 4" xfId="7782"/>
    <cellStyle name="Comma 2 7 2 2 5" xfId="7783"/>
    <cellStyle name="Comma 2 7 2 2_SCH J-3" xfId="7784"/>
    <cellStyle name="Comma 2 7 2 3" xfId="7785"/>
    <cellStyle name="Comma 2 7 2 3 2" xfId="7786"/>
    <cellStyle name="Comma 2 7 2 3 3" xfId="7787"/>
    <cellStyle name="Comma 2 7 2 3_SCH J-3" xfId="7788"/>
    <cellStyle name="Comma 2 7 2 4" xfId="7789"/>
    <cellStyle name="Comma 2 7 2 4 2" xfId="7790"/>
    <cellStyle name="Comma 2 7 2 4_SCH J-3" xfId="7791"/>
    <cellStyle name="Comma 2 7 2 5" xfId="7792"/>
    <cellStyle name="Comma 2 7 2 6" xfId="7793"/>
    <cellStyle name="Comma 2 7 2_SCH J-3" xfId="7794"/>
    <cellStyle name="Comma 2 7 3" xfId="7795"/>
    <cellStyle name="Comma 2 7 3 2" xfId="7796"/>
    <cellStyle name="Comma 2 7 3 2 2" xfId="7797"/>
    <cellStyle name="Comma 2 7 3 2 2 2" xfId="7798"/>
    <cellStyle name="Comma 2 7 3 2 2_SCH J-3" xfId="7799"/>
    <cellStyle name="Comma 2 7 3 2 3" xfId="7800"/>
    <cellStyle name="Comma 2 7 3 2 4" xfId="7801"/>
    <cellStyle name="Comma 2 7 3 2 5" xfId="7802"/>
    <cellStyle name="Comma 2 7 3 2_SCH J-3" xfId="7803"/>
    <cellStyle name="Comma 2 7 3 3" xfId="7804"/>
    <cellStyle name="Comma 2 7 3 3 2" xfId="7805"/>
    <cellStyle name="Comma 2 7 3 3_SCH J-3" xfId="7806"/>
    <cellStyle name="Comma 2 7 3 4" xfId="7807"/>
    <cellStyle name="Comma 2 7 3 5" xfId="7808"/>
    <cellStyle name="Comma 2 7 3 6" xfId="7809"/>
    <cellStyle name="Comma 2 7 3_SCH J-3" xfId="7810"/>
    <cellStyle name="Comma 2 7 4" xfId="7811"/>
    <cellStyle name="Comma 2 7 4 2" xfId="7812"/>
    <cellStyle name="Comma 2 7 4 2 2" xfId="7813"/>
    <cellStyle name="Comma 2 7 4 2_SCH J-3" xfId="7814"/>
    <cellStyle name="Comma 2 7 4 3" xfId="7815"/>
    <cellStyle name="Comma 2 7 4 4" xfId="7816"/>
    <cellStyle name="Comma 2 7 4 5" xfId="7817"/>
    <cellStyle name="Comma 2 7 4_SCH J-3" xfId="7818"/>
    <cellStyle name="Comma 2 7 5" xfId="7819"/>
    <cellStyle name="Comma 2 7 5 2" xfId="7820"/>
    <cellStyle name="Comma 2 7 5 2 2" xfId="7821"/>
    <cellStyle name="Comma 2 7 5 2_SCH J-3" xfId="7822"/>
    <cellStyle name="Comma 2 7 5 3" xfId="7823"/>
    <cellStyle name="Comma 2 7 5 4" xfId="7824"/>
    <cellStyle name="Comma 2 7 5 5" xfId="7825"/>
    <cellStyle name="Comma 2 7 5_SCH J-3" xfId="7826"/>
    <cellStyle name="Comma 2 7 6" xfId="7827"/>
    <cellStyle name="Comma 2 7 6 2" xfId="7828"/>
    <cellStyle name="Comma 2 7 6 2 2" xfId="7829"/>
    <cellStyle name="Comma 2 7 6 2_SCH J-3" xfId="7830"/>
    <cellStyle name="Comma 2 7 6 3" xfId="7831"/>
    <cellStyle name="Comma 2 7 6 4" xfId="7832"/>
    <cellStyle name="Comma 2 7 6 5" xfId="7833"/>
    <cellStyle name="Comma 2 7 6_SCH J-3" xfId="7834"/>
    <cellStyle name="Comma 2 7 7" xfId="7835"/>
    <cellStyle name="Comma 2 7_SCH J-3" xfId="7836"/>
    <cellStyle name="Comma 2 8" xfId="7837"/>
    <cellStyle name="Comma 2 8 2" xfId="7838"/>
    <cellStyle name="Comma 2 8 2 2" xfId="7839"/>
    <cellStyle name="Comma 2 8 2 2 2" xfId="7840"/>
    <cellStyle name="Comma 2 8 2 2 3" xfId="7841"/>
    <cellStyle name="Comma 2 8 2 2_SCH J-3" xfId="7842"/>
    <cellStyle name="Comma 2 8 2 3" xfId="7843"/>
    <cellStyle name="Comma 2 8 2 3 2" xfId="7844"/>
    <cellStyle name="Comma 2 8 2 3_SCH J-3" xfId="7845"/>
    <cellStyle name="Comma 2 8 2 4" xfId="7846"/>
    <cellStyle name="Comma 2 8 2 5" xfId="7847"/>
    <cellStyle name="Comma 2 8 2_SCH J-3" xfId="7848"/>
    <cellStyle name="Comma 2 8 3" xfId="7849"/>
    <cellStyle name="Comma 2 8 3 2" xfId="7850"/>
    <cellStyle name="Comma 2 8 3 2 2" xfId="7851"/>
    <cellStyle name="Comma 2 8 3 2_SCH J-3" xfId="7852"/>
    <cellStyle name="Comma 2 8 3 3" xfId="7853"/>
    <cellStyle name="Comma 2 8 3 4" xfId="7854"/>
    <cellStyle name="Comma 2 8 3 5" xfId="7855"/>
    <cellStyle name="Comma 2 8 3_SCH J-3" xfId="7856"/>
    <cellStyle name="Comma 2 8 4" xfId="7857"/>
    <cellStyle name="Comma 2 8 4 2" xfId="7858"/>
    <cellStyle name="Comma 2 8 4 2 2" xfId="7859"/>
    <cellStyle name="Comma 2 8 4 2_SCH J-3" xfId="7860"/>
    <cellStyle name="Comma 2 8 4 3" xfId="7861"/>
    <cellStyle name="Comma 2 8 4 4" xfId="7862"/>
    <cellStyle name="Comma 2 8 4 5" xfId="7863"/>
    <cellStyle name="Comma 2 8 4_SCH J-3" xfId="7864"/>
    <cellStyle name="Comma 2 8 5" xfId="7865"/>
    <cellStyle name="Comma 2 8_SCH J-3" xfId="7866"/>
    <cellStyle name="Comma 2 9" xfId="7867"/>
    <cellStyle name="Comma 2 9 2" xfId="7868"/>
    <cellStyle name="Comma 2 9 2 2" xfId="7869"/>
    <cellStyle name="Comma 2 9 2 2 2" xfId="7870"/>
    <cellStyle name="Comma 2 9 2 2_SCH J-3" xfId="7871"/>
    <cellStyle name="Comma 2 9 2 3" xfId="7872"/>
    <cellStyle name="Comma 2 9 2 4" xfId="7873"/>
    <cellStyle name="Comma 2 9 2 5" xfId="7874"/>
    <cellStyle name="Comma 2 9 2_SCH J-3" xfId="7875"/>
    <cellStyle name="Comma 2 9 3" xfId="7876"/>
    <cellStyle name="Comma 2 9 3 2" xfId="7877"/>
    <cellStyle name="Comma 2 9 3 2 2" xfId="7878"/>
    <cellStyle name="Comma 2 9 3 2_SCH J-3" xfId="7879"/>
    <cellStyle name="Comma 2 9 3 3" xfId="7880"/>
    <cellStyle name="Comma 2 9 3 4" xfId="7881"/>
    <cellStyle name="Comma 2 9 3 5" xfId="7882"/>
    <cellStyle name="Comma 2 9 3_SCH J-3" xfId="7883"/>
    <cellStyle name="Comma 2 9 4" xfId="7884"/>
    <cellStyle name="Comma 2 9_SCH J-3" xfId="7885"/>
    <cellStyle name="Comma 2_Allocators" xfId="7886"/>
    <cellStyle name="Comma 20" xfId="7887"/>
    <cellStyle name="Comma 20 2" xfId="7888"/>
    <cellStyle name="Comma 20 2 2" xfId="7889"/>
    <cellStyle name="Comma 20 2 2 2" xfId="7890"/>
    <cellStyle name="Comma 20 2 2 2 2" xfId="7891"/>
    <cellStyle name="Comma 20 2 2 2 2 2" xfId="7892"/>
    <cellStyle name="Comma 20 2 2 2 2 2 2" xfId="7893"/>
    <cellStyle name="Comma 20 2 2 2 2 3" xfId="7894"/>
    <cellStyle name="Comma 20 2 2 2 3" xfId="7895"/>
    <cellStyle name="Comma 20 2 2 2 3 2" xfId="7896"/>
    <cellStyle name="Comma 20 2 2 2 4" xfId="7897"/>
    <cellStyle name="Comma 20 2 2 3" xfId="7898"/>
    <cellStyle name="Comma 20 2 2 3 2" xfId="7899"/>
    <cellStyle name="Comma 20 2 2 3 2 2" xfId="7900"/>
    <cellStyle name="Comma 20 2 2 3 3" xfId="7901"/>
    <cellStyle name="Comma 20 2 2 4" xfId="7902"/>
    <cellStyle name="Comma 20 2 2 4 2" xfId="7903"/>
    <cellStyle name="Comma 20 2 2 5" xfId="7904"/>
    <cellStyle name="Comma 20 2 3" xfId="7905"/>
    <cellStyle name="Comma 20 2 3 2" xfId="7906"/>
    <cellStyle name="Comma 20 2 3 2 2" xfId="7907"/>
    <cellStyle name="Comma 20 2 3 2 2 2" xfId="7908"/>
    <cellStyle name="Comma 20 2 3 2 3" xfId="7909"/>
    <cellStyle name="Comma 20 2 3 3" xfId="7910"/>
    <cellStyle name="Comma 20 2 3 3 2" xfId="7911"/>
    <cellStyle name="Comma 20 2 3 4" xfId="7912"/>
    <cellStyle name="Comma 20 2 4" xfId="7913"/>
    <cellStyle name="Comma 20 2 4 2" xfId="7914"/>
    <cellStyle name="Comma 20 2 4 2 2" xfId="7915"/>
    <cellStyle name="Comma 20 2 4 3" xfId="7916"/>
    <cellStyle name="Comma 20 2 5" xfId="7917"/>
    <cellStyle name="Comma 20 2 5 2" xfId="7918"/>
    <cellStyle name="Comma 20 2 6" xfId="7919"/>
    <cellStyle name="Comma 20 3" xfId="7920"/>
    <cellStyle name="Comma 20 3 2" xfId="7921"/>
    <cellStyle name="Comma 20 3 2 2" xfId="7922"/>
    <cellStyle name="Comma 20 3 2 2 2" xfId="7923"/>
    <cellStyle name="Comma 20 3 2 2 2 2" xfId="7924"/>
    <cellStyle name="Comma 20 3 2 2 2 2 2" xfId="7925"/>
    <cellStyle name="Comma 20 3 2 2 2 3" xfId="7926"/>
    <cellStyle name="Comma 20 3 2 2 3" xfId="7927"/>
    <cellStyle name="Comma 20 3 2 2 3 2" xfId="7928"/>
    <cellStyle name="Comma 20 3 2 2 4" xfId="7929"/>
    <cellStyle name="Comma 20 3 2 3" xfId="7930"/>
    <cellStyle name="Comma 20 3 2 3 2" xfId="7931"/>
    <cellStyle name="Comma 20 3 2 3 2 2" xfId="7932"/>
    <cellStyle name="Comma 20 3 2 3 3" xfId="7933"/>
    <cellStyle name="Comma 20 3 2 4" xfId="7934"/>
    <cellStyle name="Comma 20 3 2 4 2" xfId="7935"/>
    <cellStyle name="Comma 20 3 2 5" xfId="7936"/>
    <cellStyle name="Comma 20 3 3" xfId="7937"/>
    <cellStyle name="Comma 20 3 3 2" xfId="7938"/>
    <cellStyle name="Comma 20 3 3 2 2" xfId="7939"/>
    <cellStyle name="Comma 20 3 3 2 2 2" xfId="7940"/>
    <cellStyle name="Comma 20 3 3 2 3" xfId="7941"/>
    <cellStyle name="Comma 20 3 3 3" xfId="7942"/>
    <cellStyle name="Comma 20 3 3 3 2" xfId="7943"/>
    <cellStyle name="Comma 20 3 3 4" xfId="7944"/>
    <cellStyle name="Comma 20 3 4" xfId="7945"/>
    <cellStyle name="Comma 20 3 4 2" xfId="7946"/>
    <cellStyle name="Comma 20 3 4 2 2" xfId="7947"/>
    <cellStyle name="Comma 20 3 4 3" xfId="7948"/>
    <cellStyle name="Comma 20 3 5" xfId="7949"/>
    <cellStyle name="Comma 20 3 5 2" xfId="7950"/>
    <cellStyle name="Comma 20 3 6" xfId="7951"/>
    <cellStyle name="Comma 20 4" xfId="7952"/>
    <cellStyle name="Comma 20 4 2" xfId="7953"/>
    <cellStyle name="Comma 20 4 2 2" xfId="7954"/>
    <cellStyle name="Comma 20 4 2 2 2" xfId="7955"/>
    <cellStyle name="Comma 20 4 2 2 2 2" xfId="7956"/>
    <cellStyle name="Comma 20 4 2 2 3" xfId="7957"/>
    <cellStyle name="Comma 20 4 2 3" xfId="7958"/>
    <cellStyle name="Comma 20 4 2 3 2" xfId="7959"/>
    <cellStyle name="Comma 20 4 2 4" xfId="7960"/>
    <cellStyle name="Comma 20 4 3" xfId="7961"/>
    <cellStyle name="Comma 20 4 3 2" xfId="7962"/>
    <cellStyle name="Comma 20 4 3 2 2" xfId="7963"/>
    <cellStyle name="Comma 20 4 3 3" xfId="7964"/>
    <cellStyle name="Comma 20 4 4" xfId="7965"/>
    <cellStyle name="Comma 20 4 4 2" xfId="7966"/>
    <cellStyle name="Comma 20 4 5" xfId="7967"/>
    <cellStyle name="Comma 20 5" xfId="7968"/>
    <cellStyle name="Comma 20 5 2" xfId="7969"/>
    <cellStyle name="Comma 20 5 2 2" xfId="7970"/>
    <cellStyle name="Comma 20 5 2 2 2" xfId="7971"/>
    <cellStyle name="Comma 20 5 2 3" xfId="7972"/>
    <cellStyle name="Comma 20 5 3" xfId="7973"/>
    <cellStyle name="Comma 20 5 3 2" xfId="7974"/>
    <cellStyle name="Comma 20 5 4" xfId="7975"/>
    <cellStyle name="Comma 20 6" xfId="7976"/>
    <cellStyle name="Comma 20 6 2" xfId="7977"/>
    <cellStyle name="Comma 20 6 2 2" xfId="7978"/>
    <cellStyle name="Comma 20 6 3" xfId="7979"/>
    <cellStyle name="Comma 20 7" xfId="7980"/>
    <cellStyle name="Comma 20 7 2" xfId="7981"/>
    <cellStyle name="Comma 20 8" xfId="7982"/>
    <cellStyle name="Comma 20_SCH J-3" xfId="7983"/>
    <cellStyle name="Comma 21" xfId="7984"/>
    <cellStyle name="Comma 21 2" xfId="7985"/>
    <cellStyle name="Comma 21 2 2" xfId="58734"/>
    <cellStyle name="Comma 21 2 3" xfId="58735"/>
    <cellStyle name="Comma 21 3" xfId="7986"/>
    <cellStyle name="Comma 21 3 2" xfId="7987"/>
    <cellStyle name="Comma 21 4" xfId="58736"/>
    <cellStyle name="Comma 21 5" xfId="58737"/>
    <cellStyle name="Comma 21_SCH J-3" xfId="7988"/>
    <cellStyle name="Comma 22" xfId="7989"/>
    <cellStyle name="Comma 22 2" xfId="7990"/>
    <cellStyle name="Comma 22 2 2" xfId="58738"/>
    <cellStyle name="Comma 22 3" xfId="7991"/>
    <cellStyle name="Comma 22 3 2" xfId="7992"/>
    <cellStyle name="Comma 22 4" xfId="7993"/>
    <cellStyle name="Comma 23" xfId="7994"/>
    <cellStyle name="Comma 23 2" xfId="7995"/>
    <cellStyle name="Comma 23 3" xfId="7996"/>
    <cellStyle name="Comma 23 3 2" xfId="7997"/>
    <cellStyle name="Comma 24" xfId="7998"/>
    <cellStyle name="Comma 24 10" xfId="58739"/>
    <cellStyle name="Comma 24 10 2" xfId="58740"/>
    <cellStyle name="Comma 24 11" xfId="58741"/>
    <cellStyle name="Comma 24 12" xfId="58742"/>
    <cellStyle name="Comma 24 13" xfId="58743"/>
    <cellStyle name="Comma 24 2" xfId="7999"/>
    <cellStyle name="Comma 24 2 10" xfId="58744"/>
    <cellStyle name="Comma 24 2 2" xfId="58745"/>
    <cellStyle name="Comma 24 2 2 2" xfId="58746"/>
    <cellStyle name="Comma 24 2 2 2 2" xfId="58747"/>
    <cellStyle name="Comma 24 2 2 2 2 2" xfId="58748"/>
    <cellStyle name="Comma 24 2 2 2 2 3" xfId="58749"/>
    <cellStyle name="Comma 24 2 2 2 3" xfId="58750"/>
    <cellStyle name="Comma 24 2 2 2 3 2" xfId="58751"/>
    <cellStyle name="Comma 24 2 2 2 3 3" xfId="58752"/>
    <cellStyle name="Comma 24 2 2 2 4" xfId="58753"/>
    <cellStyle name="Comma 24 2 2 2 4 2" xfId="58754"/>
    <cellStyle name="Comma 24 2 2 2 5" xfId="58755"/>
    <cellStyle name="Comma 24 2 2 2 6" xfId="58756"/>
    <cellStyle name="Comma 24 2 2 3" xfId="58757"/>
    <cellStyle name="Comma 24 2 2 3 2" xfId="58758"/>
    <cellStyle name="Comma 24 2 2 3 2 2" xfId="58759"/>
    <cellStyle name="Comma 24 2 2 3 2 3" xfId="58760"/>
    <cellStyle name="Comma 24 2 2 3 3" xfId="58761"/>
    <cellStyle name="Comma 24 2 2 3 3 2" xfId="58762"/>
    <cellStyle name="Comma 24 2 2 3 3 3" xfId="58763"/>
    <cellStyle name="Comma 24 2 2 3 4" xfId="58764"/>
    <cellStyle name="Comma 24 2 2 3 4 2" xfId="58765"/>
    <cellStyle name="Comma 24 2 2 3 5" xfId="58766"/>
    <cellStyle name="Comma 24 2 2 3 6" xfId="58767"/>
    <cellStyle name="Comma 24 2 2 4" xfId="58768"/>
    <cellStyle name="Comma 24 2 2 4 2" xfId="58769"/>
    <cellStyle name="Comma 24 2 2 4 2 2" xfId="58770"/>
    <cellStyle name="Comma 24 2 2 4 2 3" xfId="58771"/>
    <cellStyle name="Comma 24 2 2 4 3" xfId="58772"/>
    <cellStyle name="Comma 24 2 2 4 3 2" xfId="58773"/>
    <cellStyle name="Comma 24 2 2 4 4" xfId="58774"/>
    <cellStyle name="Comma 24 2 2 4 5" xfId="58775"/>
    <cellStyle name="Comma 24 2 2 5" xfId="58776"/>
    <cellStyle name="Comma 24 2 2 5 2" xfId="58777"/>
    <cellStyle name="Comma 24 2 2 5 3" xfId="58778"/>
    <cellStyle name="Comma 24 2 2 6" xfId="58779"/>
    <cellStyle name="Comma 24 2 2 6 2" xfId="58780"/>
    <cellStyle name="Comma 24 2 2 6 3" xfId="58781"/>
    <cellStyle name="Comma 24 2 2 7" xfId="58782"/>
    <cellStyle name="Comma 24 2 2 7 2" xfId="58783"/>
    <cellStyle name="Comma 24 2 2 8" xfId="58784"/>
    <cellStyle name="Comma 24 2 2 9" xfId="58785"/>
    <cellStyle name="Comma 24 2 3" xfId="58786"/>
    <cellStyle name="Comma 24 2 3 2" xfId="58787"/>
    <cellStyle name="Comma 24 2 3 2 2" xfId="58788"/>
    <cellStyle name="Comma 24 2 3 2 3" xfId="58789"/>
    <cellStyle name="Comma 24 2 3 3" xfId="58790"/>
    <cellStyle name="Comma 24 2 3 3 2" xfId="58791"/>
    <cellStyle name="Comma 24 2 3 3 3" xfId="58792"/>
    <cellStyle name="Comma 24 2 3 4" xfId="58793"/>
    <cellStyle name="Comma 24 2 3 4 2" xfId="58794"/>
    <cellStyle name="Comma 24 2 3 5" xfId="58795"/>
    <cellStyle name="Comma 24 2 3 6" xfId="58796"/>
    <cellStyle name="Comma 24 2 4" xfId="58797"/>
    <cellStyle name="Comma 24 2 4 2" xfId="58798"/>
    <cellStyle name="Comma 24 2 4 2 2" xfId="58799"/>
    <cellStyle name="Comma 24 2 4 2 3" xfId="58800"/>
    <cellStyle name="Comma 24 2 4 3" xfId="58801"/>
    <cellStyle name="Comma 24 2 4 3 2" xfId="58802"/>
    <cellStyle name="Comma 24 2 4 3 3" xfId="58803"/>
    <cellStyle name="Comma 24 2 4 4" xfId="58804"/>
    <cellStyle name="Comma 24 2 4 4 2" xfId="58805"/>
    <cellStyle name="Comma 24 2 4 5" xfId="58806"/>
    <cellStyle name="Comma 24 2 4 6" xfId="58807"/>
    <cellStyle name="Comma 24 2 5" xfId="58808"/>
    <cellStyle name="Comma 24 2 5 2" xfId="58809"/>
    <cellStyle name="Comma 24 2 5 2 2" xfId="58810"/>
    <cellStyle name="Comma 24 2 5 2 3" xfId="58811"/>
    <cellStyle name="Comma 24 2 5 3" xfId="58812"/>
    <cellStyle name="Comma 24 2 5 3 2" xfId="58813"/>
    <cellStyle name="Comma 24 2 5 4" xfId="58814"/>
    <cellStyle name="Comma 24 2 5 5" xfId="58815"/>
    <cellStyle name="Comma 24 2 6" xfId="58816"/>
    <cellStyle name="Comma 24 2 6 2" xfId="58817"/>
    <cellStyle name="Comma 24 2 6 3" xfId="58818"/>
    <cellStyle name="Comma 24 2 7" xfId="58819"/>
    <cellStyle name="Comma 24 2 7 2" xfId="58820"/>
    <cellStyle name="Comma 24 2 7 3" xfId="58821"/>
    <cellStyle name="Comma 24 2 8" xfId="58822"/>
    <cellStyle name="Comma 24 2 8 2" xfId="58823"/>
    <cellStyle name="Comma 24 2 9" xfId="58824"/>
    <cellStyle name="Comma 24 3" xfId="8000"/>
    <cellStyle name="Comma 24 3 2" xfId="8001"/>
    <cellStyle name="Comma 24 3 2 2" xfId="58825"/>
    <cellStyle name="Comma 24 3 2 2 2" xfId="58826"/>
    <cellStyle name="Comma 24 3 2 2 3" xfId="58827"/>
    <cellStyle name="Comma 24 3 2 3" xfId="58828"/>
    <cellStyle name="Comma 24 3 2 3 2" xfId="58829"/>
    <cellStyle name="Comma 24 3 2 3 3" xfId="58830"/>
    <cellStyle name="Comma 24 3 2 4" xfId="58831"/>
    <cellStyle name="Comma 24 3 2 4 2" xfId="58832"/>
    <cellStyle name="Comma 24 3 2 5" xfId="58833"/>
    <cellStyle name="Comma 24 3 2 6" xfId="58834"/>
    <cellStyle name="Comma 24 3 3" xfId="58835"/>
    <cellStyle name="Comma 24 3 3 2" xfId="58836"/>
    <cellStyle name="Comma 24 3 3 2 2" xfId="58837"/>
    <cellStyle name="Comma 24 3 3 2 3" xfId="58838"/>
    <cellStyle name="Comma 24 3 3 3" xfId="58839"/>
    <cellStyle name="Comma 24 3 3 3 2" xfId="58840"/>
    <cellStyle name="Comma 24 3 3 3 3" xfId="58841"/>
    <cellStyle name="Comma 24 3 3 4" xfId="58842"/>
    <cellStyle name="Comma 24 3 3 4 2" xfId="58843"/>
    <cellStyle name="Comma 24 3 3 5" xfId="58844"/>
    <cellStyle name="Comma 24 3 3 6" xfId="58845"/>
    <cellStyle name="Comma 24 3 4" xfId="58846"/>
    <cellStyle name="Comma 24 3 4 2" xfId="58847"/>
    <cellStyle name="Comma 24 3 4 2 2" xfId="58848"/>
    <cellStyle name="Comma 24 3 4 2 3" xfId="58849"/>
    <cellStyle name="Comma 24 3 4 3" xfId="58850"/>
    <cellStyle name="Comma 24 3 4 3 2" xfId="58851"/>
    <cellStyle name="Comma 24 3 4 4" xfId="58852"/>
    <cellStyle name="Comma 24 3 4 5" xfId="58853"/>
    <cellStyle name="Comma 24 3 5" xfId="58854"/>
    <cellStyle name="Comma 24 3 5 2" xfId="58855"/>
    <cellStyle name="Comma 24 3 5 3" xfId="58856"/>
    <cellStyle name="Comma 24 3 6" xfId="58857"/>
    <cellStyle name="Comma 24 3 6 2" xfId="58858"/>
    <cellStyle name="Comma 24 3 6 3" xfId="58859"/>
    <cellStyle name="Comma 24 3 7" xfId="58860"/>
    <cellStyle name="Comma 24 3 7 2" xfId="58861"/>
    <cellStyle name="Comma 24 3 8" xfId="58862"/>
    <cellStyle name="Comma 24 3 9" xfId="58863"/>
    <cellStyle name="Comma 24 4" xfId="58864"/>
    <cellStyle name="Comma 24 4 2" xfId="58865"/>
    <cellStyle name="Comma 24 4 2 2" xfId="58866"/>
    <cellStyle name="Comma 24 4 2 2 2" xfId="58867"/>
    <cellStyle name="Comma 24 4 2 2 3" xfId="58868"/>
    <cellStyle name="Comma 24 4 2 3" xfId="58869"/>
    <cellStyle name="Comma 24 4 2 3 2" xfId="58870"/>
    <cellStyle name="Comma 24 4 2 3 3" xfId="58871"/>
    <cellStyle name="Comma 24 4 2 4" xfId="58872"/>
    <cellStyle name="Comma 24 4 2 4 2" xfId="58873"/>
    <cellStyle name="Comma 24 4 2 5" xfId="58874"/>
    <cellStyle name="Comma 24 4 2 6" xfId="58875"/>
    <cellStyle name="Comma 24 4 3" xfId="58876"/>
    <cellStyle name="Comma 24 4 3 2" xfId="58877"/>
    <cellStyle name="Comma 24 4 3 2 2" xfId="58878"/>
    <cellStyle name="Comma 24 4 3 2 3" xfId="58879"/>
    <cellStyle name="Comma 24 4 3 3" xfId="58880"/>
    <cellStyle name="Comma 24 4 3 3 2" xfId="58881"/>
    <cellStyle name="Comma 24 4 3 3 3" xfId="58882"/>
    <cellStyle name="Comma 24 4 3 4" xfId="58883"/>
    <cellStyle name="Comma 24 4 3 4 2" xfId="58884"/>
    <cellStyle name="Comma 24 4 3 5" xfId="58885"/>
    <cellStyle name="Comma 24 4 3 6" xfId="58886"/>
    <cellStyle name="Comma 24 4 4" xfId="58887"/>
    <cellStyle name="Comma 24 4 4 2" xfId="58888"/>
    <cellStyle name="Comma 24 4 4 2 2" xfId="58889"/>
    <cellStyle name="Comma 24 4 4 2 3" xfId="58890"/>
    <cellStyle name="Comma 24 4 4 3" xfId="58891"/>
    <cellStyle name="Comma 24 4 4 3 2" xfId="58892"/>
    <cellStyle name="Comma 24 4 4 4" xfId="58893"/>
    <cellStyle name="Comma 24 4 4 5" xfId="58894"/>
    <cellStyle name="Comma 24 4 5" xfId="58895"/>
    <cellStyle name="Comma 24 4 5 2" xfId="58896"/>
    <cellStyle name="Comma 24 4 5 3" xfId="58897"/>
    <cellStyle name="Comma 24 4 6" xfId="58898"/>
    <cellStyle name="Comma 24 4 6 2" xfId="58899"/>
    <cellStyle name="Comma 24 4 6 3" xfId="58900"/>
    <cellStyle name="Comma 24 4 7" xfId="58901"/>
    <cellStyle name="Comma 24 4 7 2" xfId="58902"/>
    <cellStyle name="Comma 24 4 8" xfId="58903"/>
    <cellStyle name="Comma 24 4 9" xfId="58904"/>
    <cellStyle name="Comma 24 5" xfId="58905"/>
    <cellStyle name="Comma 24 5 2" xfId="58906"/>
    <cellStyle name="Comma 24 5 2 2" xfId="58907"/>
    <cellStyle name="Comma 24 5 2 3" xfId="58908"/>
    <cellStyle name="Comma 24 5 3" xfId="58909"/>
    <cellStyle name="Comma 24 5 3 2" xfId="58910"/>
    <cellStyle name="Comma 24 5 3 3" xfId="58911"/>
    <cellStyle name="Comma 24 5 4" xfId="58912"/>
    <cellStyle name="Comma 24 5 4 2" xfId="58913"/>
    <cellStyle name="Comma 24 5 5" xfId="58914"/>
    <cellStyle name="Comma 24 5 6" xfId="58915"/>
    <cellStyle name="Comma 24 6" xfId="58916"/>
    <cellStyle name="Comma 24 6 2" xfId="58917"/>
    <cellStyle name="Comma 24 6 2 2" xfId="58918"/>
    <cellStyle name="Comma 24 6 2 3" xfId="58919"/>
    <cellStyle name="Comma 24 6 3" xfId="58920"/>
    <cellStyle name="Comma 24 6 3 2" xfId="58921"/>
    <cellStyle name="Comma 24 6 3 3" xfId="58922"/>
    <cellStyle name="Comma 24 6 4" xfId="58923"/>
    <cellStyle name="Comma 24 6 4 2" xfId="58924"/>
    <cellStyle name="Comma 24 6 5" xfId="58925"/>
    <cellStyle name="Comma 24 6 6" xfId="58926"/>
    <cellStyle name="Comma 24 7" xfId="58927"/>
    <cellStyle name="Comma 24 7 2" xfId="58928"/>
    <cellStyle name="Comma 24 7 2 2" xfId="58929"/>
    <cellStyle name="Comma 24 7 2 3" xfId="58930"/>
    <cellStyle name="Comma 24 7 3" xfId="58931"/>
    <cellStyle name="Comma 24 7 3 2" xfId="58932"/>
    <cellStyle name="Comma 24 7 4" xfId="58933"/>
    <cellStyle name="Comma 24 7 5" xfId="58934"/>
    <cellStyle name="Comma 24 8" xfId="58935"/>
    <cellStyle name="Comma 24 8 2" xfId="58936"/>
    <cellStyle name="Comma 24 8 3" xfId="58937"/>
    <cellStyle name="Comma 24 9" xfId="58938"/>
    <cellStyle name="Comma 24 9 2" xfId="58939"/>
    <cellStyle name="Comma 24 9 3" xfId="58940"/>
    <cellStyle name="Comma 25" xfId="8002"/>
    <cellStyle name="Comma 25 2" xfId="8003"/>
    <cellStyle name="Comma 25 3" xfId="8004"/>
    <cellStyle name="Comma 25 3 2" xfId="8005"/>
    <cellStyle name="Comma 25 4" xfId="8006"/>
    <cellStyle name="Comma 26" xfId="8007"/>
    <cellStyle name="Comma 26 10" xfId="58941"/>
    <cellStyle name="Comma 26 10 2" xfId="58942"/>
    <cellStyle name="Comma 26 11" xfId="58943"/>
    <cellStyle name="Comma 26 12" xfId="58944"/>
    <cellStyle name="Comma 26 13" xfId="58945"/>
    <cellStyle name="Comma 26 2" xfId="8008"/>
    <cellStyle name="Comma 26 2 10" xfId="58946"/>
    <cellStyle name="Comma 26 2 2" xfId="58947"/>
    <cellStyle name="Comma 26 2 2 2" xfId="58948"/>
    <cellStyle name="Comma 26 2 2 2 2" xfId="58949"/>
    <cellStyle name="Comma 26 2 2 2 2 2" xfId="58950"/>
    <cellStyle name="Comma 26 2 2 2 2 3" xfId="58951"/>
    <cellStyle name="Comma 26 2 2 2 3" xfId="58952"/>
    <cellStyle name="Comma 26 2 2 2 3 2" xfId="58953"/>
    <cellStyle name="Comma 26 2 2 2 3 3" xfId="58954"/>
    <cellStyle name="Comma 26 2 2 2 4" xfId="58955"/>
    <cellStyle name="Comma 26 2 2 2 4 2" xfId="58956"/>
    <cellStyle name="Comma 26 2 2 2 5" xfId="58957"/>
    <cellStyle name="Comma 26 2 2 2 6" xfId="58958"/>
    <cellStyle name="Comma 26 2 2 3" xfId="58959"/>
    <cellStyle name="Comma 26 2 2 3 2" xfId="58960"/>
    <cellStyle name="Comma 26 2 2 3 2 2" xfId="58961"/>
    <cellStyle name="Comma 26 2 2 3 2 3" xfId="58962"/>
    <cellStyle name="Comma 26 2 2 3 3" xfId="58963"/>
    <cellStyle name="Comma 26 2 2 3 3 2" xfId="58964"/>
    <cellStyle name="Comma 26 2 2 3 3 3" xfId="58965"/>
    <cellStyle name="Comma 26 2 2 3 4" xfId="58966"/>
    <cellStyle name="Comma 26 2 2 3 4 2" xfId="58967"/>
    <cellStyle name="Comma 26 2 2 3 5" xfId="58968"/>
    <cellStyle name="Comma 26 2 2 3 6" xfId="58969"/>
    <cellStyle name="Comma 26 2 2 4" xfId="58970"/>
    <cellStyle name="Comma 26 2 2 4 2" xfId="58971"/>
    <cellStyle name="Comma 26 2 2 4 2 2" xfId="58972"/>
    <cellStyle name="Comma 26 2 2 4 2 3" xfId="58973"/>
    <cellStyle name="Comma 26 2 2 4 3" xfId="58974"/>
    <cellStyle name="Comma 26 2 2 4 3 2" xfId="58975"/>
    <cellStyle name="Comma 26 2 2 4 4" xfId="58976"/>
    <cellStyle name="Comma 26 2 2 4 5" xfId="58977"/>
    <cellStyle name="Comma 26 2 2 5" xfId="58978"/>
    <cellStyle name="Comma 26 2 2 5 2" xfId="58979"/>
    <cellStyle name="Comma 26 2 2 5 3" xfId="58980"/>
    <cellStyle name="Comma 26 2 2 6" xfId="58981"/>
    <cellStyle name="Comma 26 2 2 6 2" xfId="58982"/>
    <cellStyle name="Comma 26 2 2 6 3" xfId="58983"/>
    <cellStyle name="Comma 26 2 2 7" xfId="58984"/>
    <cellStyle name="Comma 26 2 2 7 2" xfId="58985"/>
    <cellStyle name="Comma 26 2 2 8" xfId="58986"/>
    <cellStyle name="Comma 26 2 2 9" xfId="58987"/>
    <cellStyle name="Comma 26 2 3" xfId="58988"/>
    <cellStyle name="Comma 26 2 3 2" xfId="58989"/>
    <cellStyle name="Comma 26 2 3 2 2" xfId="58990"/>
    <cellStyle name="Comma 26 2 3 2 3" xfId="58991"/>
    <cellStyle name="Comma 26 2 3 3" xfId="58992"/>
    <cellStyle name="Comma 26 2 3 3 2" xfId="58993"/>
    <cellStyle name="Comma 26 2 3 3 3" xfId="58994"/>
    <cellStyle name="Comma 26 2 3 4" xfId="58995"/>
    <cellStyle name="Comma 26 2 3 4 2" xfId="58996"/>
    <cellStyle name="Comma 26 2 3 5" xfId="58997"/>
    <cellStyle name="Comma 26 2 3 6" xfId="58998"/>
    <cellStyle name="Comma 26 2 4" xfId="58999"/>
    <cellStyle name="Comma 26 2 4 2" xfId="59000"/>
    <cellStyle name="Comma 26 2 4 2 2" xfId="59001"/>
    <cellStyle name="Comma 26 2 4 2 3" xfId="59002"/>
    <cellStyle name="Comma 26 2 4 3" xfId="59003"/>
    <cellStyle name="Comma 26 2 4 3 2" xfId="59004"/>
    <cellStyle name="Comma 26 2 4 3 3" xfId="59005"/>
    <cellStyle name="Comma 26 2 4 4" xfId="59006"/>
    <cellStyle name="Comma 26 2 4 4 2" xfId="59007"/>
    <cellStyle name="Comma 26 2 4 5" xfId="59008"/>
    <cellStyle name="Comma 26 2 4 6" xfId="59009"/>
    <cellStyle name="Comma 26 2 5" xfId="59010"/>
    <cellStyle name="Comma 26 2 5 2" xfId="59011"/>
    <cellStyle name="Comma 26 2 5 2 2" xfId="59012"/>
    <cellStyle name="Comma 26 2 5 2 3" xfId="59013"/>
    <cellStyle name="Comma 26 2 5 3" xfId="59014"/>
    <cellStyle name="Comma 26 2 5 3 2" xfId="59015"/>
    <cellStyle name="Comma 26 2 5 4" xfId="59016"/>
    <cellStyle name="Comma 26 2 5 5" xfId="59017"/>
    <cellStyle name="Comma 26 2 6" xfId="59018"/>
    <cellStyle name="Comma 26 2 6 2" xfId="59019"/>
    <cellStyle name="Comma 26 2 6 3" xfId="59020"/>
    <cellStyle name="Comma 26 2 7" xfId="59021"/>
    <cellStyle name="Comma 26 2 7 2" xfId="59022"/>
    <cellStyle name="Comma 26 2 7 3" xfId="59023"/>
    <cellStyle name="Comma 26 2 8" xfId="59024"/>
    <cellStyle name="Comma 26 2 8 2" xfId="59025"/>
    <cellStyle name="Comma 26 2 9" xfId="59026"/>
    <cellStyle name="Comma 26 3" xfId="8009"/>
    <cellStyle name="Comma 26 3 2" xfId="8010"/>
    <cellStyle name="Comma 26 3 2 2" xfId="59027"/>
    <cellStyle name="Comma 26 3 2 2 2" xfId="59028"/>
    <cellStyle name="Comma 26 3 2 2 3" xfId="59029"/>
    <cellStyle name="Comma 26 3 2 3" xfId="59030"/>
    <cellStyle name="Comma 26 3 2 3 2" xfId="59031"/>
    <cellStyle name="Comma 26 3 2 3 3" xfId="59032"/>
    <cellStyle name="Comma 26 3 2 4" xfId="59033"/>
    <cellStyle name="Comma 26 3 2 4 2" xfId="59034"/>
    <cellStyle name="Comma 26 3 2 5" xfId="59035"/>
    <cellStyle name="Comma 26 3 2 6" xfId="59036"/>
    <cellStyle name="Comma 26 3 3" xfId="59037"/>
    <cellStyle name="Comma 26 3 3 2" xfId="59038"/>
    <cellStyle name="Comma 26 3 3 2 2" xfId="59039"/>
    <cellStyle name="Comma 26 3 3 2 3" xfId="59040"/>
    <cellStyle name="Comma 26 3 3 3" xfId="59041"/>
    <cellStyle name="Comma 26 3 3 3 2" xfId="59042"/>
    <cellStyle name="Comma 26 3 3 3 3" xfId="59043"/>
    <cellStyle name="Comma 26 3 3 4" xfId="59044"/>
    <cellStyle name="Comma 26 3 3 4 2" xfId="59045"/>
    <cellStyle name="Comma 26 3 3 5" xfId="59046"/>
    <cellStyle name="Comma 26 3 3 6" xfId="59047"/>
    <cellStyle name="Comma 26 3 4" xfId="59048"/>
    <cellStyle name="Comma 26 3 4 2" xfId="59049"/>
    <cellStyle name="Comma 26 3 4 2 2" xfId="59050"/>
    <cellStyle name="Comma 26 3 4 2 3" xfId="59051"/>
    <cellStyle name="Comma 26 3 4 3" xfId="59052"/>
    <cellStyle name="Comma 26 3 4 3 2" xfId="59053"/>
    <cellStyle name="Comma 26 3 4 4" xfId="59054"/>
    <cellStyle name="Comma 26 3 4 5" xfId="59055"/>
    <cellStyle name="Comma 26 3 5" xfId="59056"/>
    <cellStyle name="Comma 26 3 5 2" xfId="59057"/>
    <cellStyle name="Comma 26 3 5 3" xfId="59058"/>
    <cellStyle name="Comma 26 3 6" xfId="59059"/>
    <cellStyle name="Comma 26 3 6 2" xfId="59060"/>
    <cellStyle name="Comma 26 3 6 3" xfId="59061"/>
    <cellStyle name="Comma 26 3 7" xfId="59062"/>
    <cellStyle name="Comma 26 3 7 2" xfId="59063"/>
    <cellStyle name="Comma 26 3 8" xfId="59064"/>
    <cellStyle name="Comma 26 3 9" xfId="59065"/>
    <cellStyle name="Comma 26 4" xfId="59066"/>
    <cellStyle name="Comma 26 4 2" xfId="59067"/>
    <cellStyle name="Comma 26 4 2 2" xfId="59068"/>
    <cellStyle name="Comma 26 4 2 2 2" xfId="59069"/>
    <cellStyle name="Comma 26 4 2 2 3" xfId="59070"/>
    <cellStyle name="Comma 26 4 2 3" xfId="59071"/>
    <cellStyle name="Comma 26 4 2 3 2" xfId="59072"/>
    <cellStyle name="Comma 26 4 2 3 3" xfId="59073"/>
    <cellStyle name="Comma 26 4 2 4" xfId="59074"/>
    <cellStyle name="Comma 26 4 2 4 2" xfId="59075"/>
    <cellStyle name="Comma 26 4 2 5" xfId="59076"/>
    <cellStyle name="Comma 26 4 2 6" xfId="59077"/>
    <cellStyle name="Comma 26 4 3" xfId="59078"/>
    <cellStyle name="Comma 26 4 3 2" xfId="59079"/>
    <cellStyle name="Comma 26 4 3 2 2" xfId="59080"/>
    <cellStyle name="Comma 26 4 3 2 3" xfId="59081"/>
    <cellStyle name="Comma 26 4 3 3" xfId="59082"/>
    <cellStyle name="Comma 26 4 3 3 2" xfId="59083"/>
    <cellStyle name="Comma 26 4 3 3 3" xfId="59084"/>
    <cellStyle name="Comma 26 4 3 4" xfId="59085"/>
    <cellStyle name="Comma 26 4 3 4 2" xfId="59086"/>
    <cellStyle name="Comma 26 4 3 5" xfId="59087"/>
    <cellStyle name="Comma 26 4 3 6" xfId="59088"/>
    <cellStyle name="Comma 26 4 4" xfId="59089"/>
    <cellStyle name="Comma 26 4 4 2" xfId="59090"/>
    <cellStyle name="Comma 26 4 4 2 2" xfId="59091"/>
    <cellStyle name="Comma 26 4 4 2 3" xfId="59092"/>
    <cellStyle name="Comma 26 4 4 3" xfId="59093"/>
    <cellStyle name="Comma 26 4 4 3 2" xfId="59094"/>
    <cellStyle name="Comma 26 4 4 4" xfId="59095"/>
    <cellStyle name="Comma 26 4 4 5" xfId="59096"/>
    <cellStyle name="Comma 26 4 5" xfId="59097"/>
    <cellStyle name="Comma 26 4 5 2" xfId="59098"/>
    <cellStyle name="Comma 26 4 5 3" xfId="59099"/>
    <cellStyle name="Comma 26 4 6" xfId="59100"/>
    <cellStyle name="Comma 26 4 6 2" xfId="59101"/>
    <cellStyle name="Comma 26 4 6 3" xfId="59102"/>
    <cellStyle name="Comma 26 4 7" xfId="59103"/>
    <cellStyle name="Comma 26 4 7 2" xfId="59104"/>
    <cellStyle name="Comma 26 4 8" xfId="59105"/>
    <cellStyle name="Comma 26 4 9" xfId="59106"/>
    <cellStyle name="Comma 26 5" xfId="59107"/>
    <cellStyle name="Comma 26 5 2" xfId="59108"/>
    <cellStyle name="Comma 26 5 2 2" xfId="59109"/>
    <cellStyle name="Comma 26 5 2 3" xfId="59110"/>
    <cellStyle name="Comma 26 5 3" xfId="59111"/>
    <cellStyle name="Comma 26 5 3 2" xfId="59112"/>
    <cellStyle name="Comma 26 5 3 3" xfId="59113"/>
    <cellStyle name="Comma 26 5 4" xfId="59114"/>
    <cellStyle name="Comma 26 5 4 2" xfId="59115"/>
    <cellStyle name="Comma 26 5 5" xfId="59116"/>
    <cellStyle name="Comma 26 5 6" xfId="59117"/>
    <cellStyle name="Comma 26 6" xfId="59118"/>
    <cellStyle name="Comma 26 6 2" xfId="59119"/>
    <cellStyle name="Comma 26 6 2 2" xfId="59120"/>
    <cellStyle name="Comma 26 6 2 3" xfId="59121"/>
    <cellStyle name="Comma 26 6 3" xfId="59122"/>
    <cellStyle name="Comma 26 6 3 2" xfId="59123"/>
    <cellStyle name="Comma 26 6 3 3" xfId="59124"/>
    <cellStyle name="Comma 26 6 4" xfId="59125"/>
    <cellStyle name="Comma 26 6 4 2" xfId="59126"/>
    <cellStyle name="Comma 26 6 5" xfId="59127"/>
    <cellStyle name="Comma 26 6 6" xfId="59128"/>
    <cellStyle name="Comma 26 7" xfId="59129"/>
    <cellStyle name="Comma 26 7 2" xfId="59130"/>
    <cellStyle name="Comma 26 7 2 2" xfId="59131"/>
    <cellStyle name="Comma 26 7 2 3" xfId="59132"/>
    <cellStyle name="Comma 26 7 3" xfId="59133"/>
    <cellStyle name="Comma 26 7 3 2" xfId="59134"/>
    <cellStyle name="Comma 26 7 4" xfId="59135"/>
    <cellStyle name="Comma 26 7 5" xfId="59136"/>
    <cellStyle name="Comma 26 8" xfId="59137"/>
    <cellStyle name="Comma 26 8 2" xfId="59138"/>
    <cellStyle name="Comma 26 8 3" xfId="59139"/>
    <cellStyle name="Comma 26 9" xfId="59140"/>
    <cellStyle name="Comma 26 9 2" xfId="59141"/>
    <cellStyle name="Comma 26 9 3" xfId="59142"/>
    <cellStyle name="Comma 27" xfId="8011"/>
    <cellStyle name="Comma 27 10" xfId="59143"/>
    <cellStyle name="Comma 27 10 2" xfId="59144"/>
    <cellStyle name="Comma 27 11" xfId="59145"/>
    <cellStyle name="Comma 27 12" xfId="59146"/>
    <cellStyle name="Comma 27 13" xfId="59147"/>
    <cellStyle name="Comma 27 2" xfId="8012"/>
    <cellStyle name="Comma 27 2 10" xfId="59148"/>
    <cellStyle name="Comma 27 2 2" xfId="59149"/>
    <cellStyle name="Comma 27 2 2 2" xfId="59150"/>
    <cellStyle name="Comma 27 2 2 2 2" xfId="59151"/>
    <cellStyle name="Comma 27 2 2 2 2 2" xfId="59152"/>
    <cellStyle name="Comma 27 2 2 2 2 3" xfId="59153"/>
    <cellStyle name="Comma 27 2 2 2 3" xfId="59154"/>
    <cellStyle name="Comma 27 2 2 2 3 2" xfId="59155"/>
    <cellStyle name="Comma 27 2 2 2 3 3" xfId="59156"/>
    <cellStyle name="Comma 27 2 2 2 4" xfId="59157"/>
    <cellStyle name="Comma 27 2 2 2 4 2" xfId="59158"/>
    <cellStyle name="Comma 27 2 2 2 5" xfId="59159"/>
    <cellStyle name="Comma 27 2 2 2 6" xfId="59160"/>
    <cellStyle name="Comma 27 2 2 3" xfId="59161"/>
    <cellStyle name="Comma 27 2 2 3 2" xfId="59162"/>
    <cellStyle name="Comma 27 2 2 3 2 2" xfId="59163"/>
    <cellStyle name="Comma 27 2 2 3 2 3" xfId="59164"/>
    <cellStyle name="Comma 27 2 2 3 3" xfId="59165"/>
    <cellStyle name="Comma 27 2 2 3 3 2" xfId="59166"/>
    <cellStyle name="Comma 27 2 2 3 3 3" xfId="59167"/>
    <cellStyle name="Comma 27 2 2 3 4" xfId="59168"/>
    <cellStyle name="Comma 27 2 2 3 4 2" xfId="59169"/>
    <cellStyle name="Comma 27 2 2 3 5" xfId="59170"/>
    <cellStyle name="Comma 27 2 2 3 6" xfId="59171"/>
    <cellStyle name="Comma 27 2 2 4" xfId="59172"/>
    <cellStyle name="Comma 27 2 2 4 2" xfId="59173"/>
    <cellStyle name="Comma 27 2 2 4 2 2" xfId="59174"/>
    <cellStyle name="Comma 27 2 2 4 2 3" xfId="59175"/>
    <cellStyle name="Comma 27 2 2 4 3" xfId="59176"/>
    <cellStyle name="Comma 27 2 2 4 3 2" xfId="59177"/>
    <cellStyle name="Comma 27 2 2 4 4" xfId="59178"/>
    <cellStyle name="Comma 27 2 2 4 5" xfId="59179"/>
    <cellStyle name="Comma 27 2 2 5" xfId="59180"/>
    <cellStyle name="Comma 27 2 2 5 2" xfId="59181"/>
    <cellStyle name="Comma 27 2 2 5 3" xfId="59182"/>
    <cellStyle name="Comma 27 2 2 6" xfId="59183"/>
    <cellStyle name="Comma 27 2 2 6 2" xfId="59184"/>
    <cellStyle name="Comma 27 2 2 6 3" xfId="59185"/>
    <cellStyle name="Comma 27 2 2 7" xfId="59186"/>
    <cellStyle name="Comma 27 2 2 7 2" xfId="59187"/>
    <cellStyle name="Comma 27 2 2 8" xfId="59188"/>
    <cellStyle name="Comma 27 2 2 9" xfId="59189"/>
    <cellStyle name="Comma 27 2 3" xfId="59190"/>
    <cellStyle name="Comma 27 2 3 2" xfId="59191"/>
    <cellStyle name="Comma 27 2 3 2 2" xfId="59192"/>
    <cellStyle name="Comma 27 2 3 2 3" xfId="59193"/>
    <cellStyle name="Comma 27 2 3 3" xfId="59194"/>
    <cellStyle name="Comma 27 2 3 3 2" xfId="59195"/>
    <cellStyle name="Comma 27 2 3 3 3" xfId="59196"/>
    <cellStyle name="Comma 27 2 3 4" xfId="59197"/>
    <cellStyle name="Comma 27 2 3 4 2" xfId="59198"/>
    <cellStyle name="Comma 27 2 3 5" xfId="59199"/>
    <cellStyle name="Comma 27 2 3 6" xfId="59200"/>
    <cellStyle name="Comma 27 2 4" xfId="59201"/>
    <cellStyle name="Comma 27 2 4 2" xfId="59202"/>
    <cellStyle name="Comma 27 2 4 2 2" xfId="59203"/>
    <cellStyle name="Comma 27 2 4 2 3" xfId="59204"/>
    <cellStyle name="Comma 27 2 4 3" xfId="59205"/>
    <cellStyle name="Comma 27 2 4 3 2" xfId="59206"/>
    <cellStyle name="Comma 27 2 4 3 3" xfId="59207"/>
    <cellStyle name="Comma 27 2 4 4" xfId="59208"/>
    <cellStyle name="Comma 27 2 4 4 2" xfId="59209"/>
    <cellStyle name="Comma 27 2 4 5" xfId="59210"/>
    <cellStyle name="Comma 27 2 4 6" xfId="59211"/>
    <cellStyle name="Comma 27 2 5" xfId="59212"/>
    <cellStyle name="Comma 27 2 5 2" xfId="59213"/>
    <cellStyle name="Comma 27 2 5 2 2" xfId="59214"/>
    <cellStyle name="Comma 27 2 5 2 3" xfId="59215"/>
    <cellStyle name="Comma 27 2 5 3" xfId="59216"/>
    <cellStyle name="Comma 27 2 5 3 2" xfId="59217"/>
    <cellStyle name="Comma 27 2 5 4" xfId="59218"/>
    <cellStyle name="Comma 27 2 5 5" xfId="59219"/>
    <cellStyle name="Comma 27 2 6" xfId="59220"/>
    <cellStyle name="Comma 27 2 6 2" xfId="59221"/>
    <cellStyle name="Comma 27 2 6 3" xfId="59222"/>
    <cellStyle name="Comma 27 2 7" xfId="59223"/>
    <cellStyle name="Comma 27 2 7 2" xfId="59224"/>
    <cellStyle name="Comma 27 2 7 3" xfId="59225"/>
    <cellStyle name="Comma 27 2 8" xfId="59226"/>
    <cellStyle name="Comma 27 2 8 2" xfId="59227"/>
    <cellStyle name="Comma 27 2 9" xfId="59228"/>
    <cellStyle name="Comma 27 3" xfId="8013"/>
    <cellStyle name="Comma 27 3 2" xfId="8014"/>
    <cellStyle name="Comma 27 3 2 2" xfId="59229"/>
    <cellStyle name="Comma 27 3 2 2 2" xfId="59230"/>
    <cellStyle name="Comma 27 3 2 2 3" xfId="59231"/>
    <cellStyle name="Comma 27 3 2 3" xfId="59232"/>
    <cellStyle name="Comma 27 3 2 3 2" xfId="59233"/>
    <cellStyle name="Comma 27 3 2 3 3" xfId="59234"/>
    <cellStyle name="Comma 27 3 2 4" xfId="59235"/>
    <cellStyle name="Comma 27 3 2 4 2" xfId="59236"/>
    <cellStyle name="Comma 27 3 2 5" xfId="59237"/>
    <cellStyle name="Comma 27 3 2 6" xfId="59238"/>
    <cellStyle name="Comma 27 3 3" xfId="59239"/>
    <cellStyle name="Comma 27 3 3 2" xfId="59240"/>
    <cellStyle name="Comma 27 3 3 2 2" xfId="59241"/>
    <cellStyle name="Comma 27 3 3 2 3" xfId="59242"/>
    <cellStyle name="Comma 27 3 3 3" xfId="59243"/>
    <cellStyle name="Comma 27 3 3 3 2" xfId="59244"/>
    <cellStyle name="Comma 27 3 3 3 3" xfId="59245"/>
    <cellStyle name="Comma 27 3 3 4" xfId="59246"/>
    <cellStyle name="Comma 27 3 3 4 2" xfId="59247"/>
    <cellStyle name="Comma 27 3 3 5" xfId="59248"/>
    <cellStyle name="Comma 27 3 3 6" xfId="59249"/>
    <cellStyle name="Comma 27 3 4" xfId="59250"/>
    <cellStyle name="Comma 27 3 4 2" xfId="59251"/>
    <cellStyle name="Comma 27 3 4 2 2" xfId="59252"/>
    <cellStyle name="Comma 27 3 4 2 3" xfId="59253"/>
    <cellStyle name="Comma 27 3 4 3" xfId="59254"/>
    <cellStyle name="Comma 27 3 4 3 2" xfId="59255"/>
    <cellStyle name="Comma 27 3 4 4" xfId="59256"/>
    <cellStyle name="Comma 27 3 4 5" xfId="59257"/>
    <cellStyle name="Comma 27 3 5" xfId="59258"/>
    <cellStyle name="Comma 27 3 5 2" xfId="59259"/>
    <cellStyle name="Comma 27 3 5 3" xfId="59260"/>
    <cellStyle name="Comma 27 3 6" xfId="59261"/>
    <cellStyle name="Comma 27 3 6 2" xfId="59262"/>
    <cellStyle name="Comma 27 3 6 3" xfId="59263"/>
    <cellStyle name="Comma 27 3 7" xfId="59264"/>
    <cellStyle name="Comma 27 3 7 2" xfId="59265"/>
    <cellStyle name="Comma 27 3 8" xfId="59266"/>
    <cellStyle name="Comma 27 3 9" xfId="59267"/>
    <cellStyle name="Comma 27 4" xfId="59268"/>
    <cellStyle name="Comma 27 4 2" xfId="59269"/>
    <cellStyle name="Comma 27 4 2 2" xfId="59270"/>
    <cellStyle name="Comma 27 4 2 2 2" xfId="59271"/>
    <cellStyle name="Comma 27 4 2 2 3" xfId="59272"/>
    <cellStyle name="Comma 27 4 2 3" xfId="59273"/>
    <cellStyle name="Comma 27 4 2 3 2" xfId="59274"/>
    <cellStyle name="Comma 27 4 2 3 3" xfId="59275"/>
    <cellStyle name="Comma 27 4 2 4" xfId="59276"/>
    <cellStyle name="Comma 27 4 2 4 2" xfId="59277"/>
    <cellStyle name="Comma 27 4 2 5" xfId="59278"/>
    <cellStyle name="Comma 27 4 2 6" xfId="59279"/>
    <cellStyle name="Comma 27 4 3" xfId="59280"/>
    <cellStyle name="Comma 27 4 3 2" xfId="59281"/>
    <cellStyle name="Comma 27 4 3 2 2" xfId="59282"/>
    <cellStyle name="Comma 27 4 3 2 3" xfId="59283"/>
    <cellStyle name="Comma 27 4 3 3" xfId="59284"/>
    <cellStyle name="Comma 27 4 3 3 2" xfId="59285"/>
    <cellStyle name="Comma 27 4 3 3 3" xfId="59286"/>
    <cellStyle name="Comma 27 4 3 4" xfId="59287"/>
    <cellStyle name="Comma 27 4 3 4 2" xfId="59288"/>
    <cellStyle name="Comma 27 4 3 5" xfId="59289"/>
    <cellStyle name="Comma 27 4 3 6" xfId="59290"/>
    <cellStyle name="Comma 27 4 4" xfId="59291"/>
    <cellStyle name="Comma 27 4 4 2" xfId="59292"/>
    <cellStyle name="Comma 27 4 4 2 2" xfId="59293"/>
    <cellStyle name="Comma 27 4 4 2 3" xfId="59294"/>
    <cellStyle name="Comma 27 4 4 3" xfId="59295"/>
    <cellStyle name="Comma 27 4 4 3 2" xfId="59296"/>
    <cellStyle name="Comma 27 4 4 4" xfId="59297"/>
    <cellStyle name="Comma 27 4 4 5" xfId="59298"/>
    <cellStyle name="Comma 27 4 5" xfId="59299"/>
    <cellStyle name="Comma 27 4 5 2" xfId="59300"/>
    <cellStyle name="Comma 27 4 5 3" xfId="59301"/>
    <cellStyle name="Comma 27 4 6" xfId="59302"/>
    <cellStyle name="Comma 27 4 6 2" xfId="59303"/>
    <cellStyle name="Comma 27 4 6 3" xfId="59304"/>
    <cellStyle name="Comma 27 4 7" xfId="59305"/>
    <cellStyle name="Comma 27 4 7 2" xfId="59306"/>
    <cellStyle name="Comma 27 4 8" xfId="59307"/>
    <cellStyle name="Comma 27 4 9" xfId="59308"/>
    <cellStyle name="Comma 27 5" xfId="59309"/>
    <cellStyle name="Comma 27 5 2" xfId="59310"/>
    <cellStyle name="Comma 27 5 2 2" xfId="59311"/>
    <cellStyle name="Comma 27 5 2 3" xfId="59312"/>
    <cellStyle name="Comma 27 5 3" xfId="59313"/>
    <cellStyle name="Comma 27 5 3 2" xfId="59314"/>
    <cellStyle name="Comma 27 5 3 3" xfId="59315"/>
    <cellStyle name="Comma 27 5 4" xfId="59316"/>
    <cellStyle name="Comma 27 5 4 2" xfId="59317"/>
    <cellStyle name="Comma 27 5 5" xfId="59318"/>
    <cellStyle name="Comma 27 5 6" xfId="59319"/>
    <cellStyle name="Comma 27 6" xfId="59320"/>
    <cellStyle name="Comma 27 6 2" xfId="59321"/>
    <cellStyle name="Comma 27 6 2 2" xfId="59322"/>
    <cellStyle name="Comma 27 6 2 3" xfId="59323"/>
    <cellStyle name="Comma 27 6 3" xfId="59324"/>
    <cellStyle name="Comma 27 6 3 2" xfId="59325"/>
    <cellStyle name="Comma 27 6 3 3" xfId="59326"/>
    <cellStyle name="Comma 27 6 4" xfId="59327"/>
    <cellStyle name="Comma 27 6 4 2" xfId="59328"/>
    <cellStyle name="Comma 27 6 5" xfId="59329"/>
    <cellStyle name="Comma 27 6 6" xfId="59330"/>
    <cellStyle name="Comma 27 7" xfId="59331"/>
    <cellStyle name="Comma 27 7 2" xfId="59332"/>
    <cellStyle name="Comma 27 7 2 2" xfId="59333"/>
    <cellStyle name="Comma 27 7 2 3" xfId="59334"/>
    <cellStyle name="Comma 27 7 3" xfId="59335"/>
    <cellStyle name="Comma 27 7 3 2" xfId="59336"/>
    <cellStyle name="Comma 27 7 4" xfId="59337"/>
    <cellStyle name="Comma 27 7 5" xfId="59338"/>
    <cellStyle name="Comma 27 8" xfId="59339"/>
    <cellStyle name="Comma 27 8 2" xfId="59340"/>
    <cellStyle name="Comma 27 8 3" xfId="59341"/>
    <cellStyle name="Comma 27 9" xfId="59342"/>
    <cellStyle name="Comma 27 9 2" xfId="59343"/>
    <cellStyle name="Comma 27 9 3" xfId="59344"/>
    <cellStyle name="Comma 28" xfId="8015"/>
    <cellStyle name="Comma 28 2" xfId="8016"/>
    <cellStyle name="Comma 28 3" xfId="8017"/>
    <cellStyle name="Comma 280" xfId="8018"/>
    <cellStyle name="Comma 29" xfId="8019"/>
    <cellStyle name="Comma 29 2" xfId="8020"/>
    <cellStyle name="Comma 29_SCH J-3" xfId="8021"/>
    <cellStyle name="Comma 3" xfId="8022"/>
    <cellStyle name="Comma 3 10" xfId="8023"/>
    <cellStyle name="Comma 3 10 2" xfId="8024"/>
    <cellStyle name="Comma 3 10 2 2" xfId="8025"/>
    <cellStyle name="Comma 3 10 2 2 2" xfId="8026"/>
    <cellStyle name="Comma 3 10 2 2 2 2" xfId="8027"/>
    <cellStyle name="Comma 3 10 2 2 2 2 2" xfId="8028"/>
    <cellStyle name="Comma 3 10 2 2 2 2 2 2" xfId="8029"/>
    <cellStyle name="Comma 3 10 2 2 2 2 3" xfId="8030"/>
    <cellStyle name="Comma 3 10 2 2 2 3" xfId="8031"/>
    <cellStyle name="Comma 3 10 2 2 2 3 2" xfId="8032"/>
    <cellStyle name="Comma 3 10 2 2 2 4" xfId="8033"/>
    <cellStyle name="Comma 3 10 2 2 3" xfId="8034"/>
    <cellStyle name="Comma 3 10 2 2 3 2" xfId="8035"/>
    <cellStyle name="Comma 3 10 2 2 3 2 2" xfId="8036"/>
    <cellStyle name="Comma 3 10 2 2 3 3" xfId="8037"/>
    <cellStyle name="Comma 3 10 2 2 4" xfId="8038"/>
    <cellStyle name="Comma 3 10 2 2 4 2" xfId="8039"/>
    <cellStyle name="Comma 3 10 2 2 5" xfId="8040"/>
    <cellStyle name="Comma 3 10 2 3" xfId="8041"/>
    <cellStyle name="Comma 3 10 2 3 2" xfId="8042"/>
    <cellStyle name="Comma 3 10 2 3 2 2" xfId="8043"/>
    <cellStyle name="Comma 3 10 2 3 2 2 2" xfId="8044"/>
    <cellStyle name="Comma 3 10 2 3 2 3" xfId="8045"/>
    <cellStyle name="Comma 3 10 2 3 3" xfId="8046"/>
    <cellStyle name="Comma 3 10 2 3 3 2" xfId="8047"/>
    <cellStyle name="Comma 3 10 2 3 4" xfId="8048"/>
    <cellStyle name="Comma 3 10 2 4" xfId="8049"/>
    <cellStyle name="Comma 3 10 2 4 2" xfId="8050"/>
    <cellStyle name="Comma 3 10 2 4 2 2" xfId="8051"/>
    <cellStyle name="Comma 3 10 2 4 3" xfId="8052"/>
    <cellStyle name="Comma 3 10 2 5" xfId="8053"/>
    <cellStyle name="Comma 3 10 2 5 2" xfId="8054"/>
    <cellStyle name="Comma 3 10 2 6" xfId="8055"/>
    <cellStyle name="Comma 3 10 3" xfId="8056"/>
    <cellStyle name="Comma 3 10 3 2" xfId="8057"/>
    <cellStyle name="Comma 3 10 3 2 2" xfId="8058"/>
    <cellStyle name="Comma 3 10 3 2 2 2" xfId="8059"/>
    <cellStyle name="Comma 3 10 3 2 2 2 2" xfId="8060"/>
    <cellStyle name="Comma 3 10 3 2 2 2 2 2" xfId="8061"/>
    <cellStyle name="Comma 3 10 3 2 2 2 3" xfId="8062"/>
    <cellStyle name="Comma 3 10 3 2 2 3" xfId="8063"/>
    <cellStyle name="Comma 3 10 3 2 2 3 2" xfId="8064"/>
    <cellStyle name="Comma 3 10 3 2 2 4" xfId="8065"/>
    <cellStyle name="Comma 3 10 3 2 3" xfId="8066"/>
    <cellStyle name="Comma 3 10 3 2 3 2" xfId="8067"/>
    <cellStyle name="Comma 3 10 3 2 3 2 2" xfId="8068"/>
    <cellStyle name="Comma 3 10 3 2 3 3" xfId="8069"/>
    <cellStyle name="Comma 3 10 3 2 4" xfId="8070"/>
    <cellStyle name="Comma 3 10 3 2 4 2" xfId="8071"/>
    <cellStyle name="Comma 3 10 3 2 5" xfId="8072"/>
    <cellStyle name="Comma 3 10 3 3" xfId="8073"/>
    <cellStyle name="Comma 3 10 3 3 2" xfId="8074"/>
    <cellStyle name="Comma 3 10 3 3 2 2" xfId="8075"/>
    <cellStyle name="Comma 3 10 3 3 2 2 2" xfId="8076"/>
    <cellStyle name="Comma 3 10 3 3 2 3" xfId="8077"/>
    <cellStyle name="Comma 3 10 3 3 3" xfId="8078"/>
    <cellStyle name="Comma 3 10 3 3 3 2" xfId="8079"/>
    <cellStyle name="Comma 3 10 3 3 4" xfId="8080"/>
    <cellStyle name="Comma 3 10 3 4" xfId="8081"/>
    <cellStyle name="Comma 3 10 3 4 2" xfId="8082"/>
    <cellStyle name="Comma 3 10 3 4 2 2" xfId="8083"/>
    <cellStyle name="Comma 3 10 3 4 3" xfId="8084"/>
    <cellStyle name="Comma 3 10 3 5" xfId="8085"/>
    <cellStyle name="Comma 3 10 3 5 2" xfId="8086"/>
    <cellStyle name="Comma 3 10 3 6" xfId="8087"/>
    <cellStyle name="Comma 3 10 4" xfId="8088"/>
    <cellStyle name="Comma 3 10 4 2" xfId="8089"/>
    <cellStyle name="Comma 3 10 4 2 2" xfId="8090"/>
    <cellStyle name="Comma 3 10 4 2 2 2" xfId="8091"/>
    <cellStyle name="Comma 3 10 4 2 2 2 2" xfId="8092"/>
    <cellStyle name="Comma 3 10 4 2 2 3" xfId="8093"/>
    <cellStyle name="Comma 3 10 4 2 3" xfId="8094"/>
    <cellStyle name="Comma 3 10 4 2 3 2" xfId="8095"/>
    <cellStyle name="Comma 3 10 4 2 4" xfId="8096"/>
    <cellStyle name="Comma 3 10 4 3" xfId="8097"/>
    <cellStyle name="Comma 3 10 4 3 2" xfId="8098"/>
    <cellStyle name="Comma 3 10 4 3 2 2" xfId="8099"/>
    <cellStyle name="Comma 3 10 4 3 3" xfId="8100"/>
    <cellStyle name="Comma 3 10 4 4" xfId="8101"/>
    <cellStyle name="Comma 3 10 4 4 2" xfId="8102"/>
    <cellStyle name="Comma 3 10 4 5" xfId="8103"/>
    <cellStyle name="Comma 3 10 5" xfId="8104"/>
    <cellStyle name="Comma 3 10 5 2" xfId="8105"/>
    <cellStyle name="Comma 3 10 5 2 2" xfId="8106"/>
    <cellStyle name="Comma 3 10 5 2 2 2" xfId="8107"/>
    <cellStyle name="Comma 3 10 5 2 3" xfId="8108"/>
    <cellStyle name="Comma 3 10 5 3" xfId="8109"/>
    <cellStyle name="Comma 3 10 5 3 2" xfId="8110"/>
    <cellStyle name="Comma 3 10 5 4" xfId="8111"/>
    <cellStyle name="Comma 3 10 6" xfId="8112"/>
    <cellStyle name="Comma 3 10 6 2" xfId="8113"/>
    <cellStyle name="Comma 3 10 6 2 2" xfId="8114"/>
    <cellStyle name="Comma 3 10 6 3" xfId="8115"/>
    <cellStyle name="Comma 3 10 7" xfId="8116"/>
    <cellStyle name="Comma 3 10 7 2" xfId="8117"/>
    <cellStyle name="Comma 3 10 8" xfId="8118"/>
    <cellStyle name="Comma 3 11" xfId="8119"/>
    <cellStyle name="Comma 3 11 2" xfId="8120"/>
    <cellStyle name="Comma 3 11 3" xfId="8121"/>
    <cellStyle name="Comma 3 12" xfId="8122"/>
    <cellStyle name="Comma 3 12 2" xfId="8123"/>
    <cellStyle name="Comma 3 12 2 2" xfId="8124"/>
    <cellStyle name="Comma 3 12 2 2 2" xfId="8125"/>
    <cellStyle name="Comma 3 12 2 2 2 2" xfId="8126"/>
    <cellStyle name="Comma 3 12 2 2 2 2 2" xfId="8127"/>
    <cellStyle name="Comma 3 12 2 2 2 3" xfId="8128"/>
    <cellStyle name="Comma 3 12 2 2 3" xfId="8129"/>
    <cellStyle name="Comma 3 12 2 2 3 2" xfId="8130"/>
    <cellStyle name="Comma 3 12 2 2 4" xfId="8131"/>
    <cellStyle name="Comma 3 12 2 3" xfId="8132"/>
    <cellStyle name="Comma 3 12 2 3 2" xfId="8133"/>
    <cellStyle name="Comma 3 12 2 3 2 2" xfId="8134"/>
    <cellStyle name="Comma 3 12 2 3 3" xfId="8135"/>
    <cellStyle name="Comma 3 12 2 4" xfId="8136"/>
    <cellStyle name="Comma 3 12 2 4 2" xfId="8137"/>
    <cellStyle name="Comma 3 12 2 5" xfId="8138"/>
    <cellStyle name="Comma 3 12 3" xfId="8139"/>
    <cellStyle name="Comma 3 12 3 2" xfId="8140"/>
    <cellStyle name="Comma 3 12 3 2 2" xfId="8141"/>
    <cellStyle name="Comma 3 12 3 2 2 2" xfId="8142"/>
    <cellStyle name="Comma 3 12 3 2 3" xfId="8143"/>
    <cellStyle name="Comma 3 12 3 3" xfId="8144"/>
    <cellStyle name="Comma 3 12 3 3 2" xfId="8145"/>
    <cellStyle name="Comma 3 12 3 4" xfId="8146"/>
    <cellStyle name="Comma 3 12 4" xfId="8147"/>
    <cellStyle name="Comma 3 12 4 2" xfId="8148"/>
    <cellStyle name="Comma 3 12 4 2 2" xfId="8149"/>
    <cellStyle name="Comma 3 12 4 3" xfId="8150"/>
    <cellStyle name="Comma 3 12 5" xfId="8151"/>
    <cellStyle name="Comma 3 12 5 2" xfId="8152"/>
    <cellStyle name="Comma 3 12 6" xfId="8153"/>
    <cellStyle name="Comma 3 13" xfId="8154"/>
    <cellStyle name="Comma 3 13 2" xfId="8155"/>
    <cellStyle name="Comma 3 13 2 2" xfId="8156"/>
    <cellStyle name="Comma 3 13 3" xfId="8157"/>
    <cellStyle name="Comma 3 14" xfId="8158"/>
    <cellStyle name="Comma 3 14 2" xfId="8159"/>
    <cellStyle name="Comma 3 15" xfId="8160"/>
    <cellStyle name="Comma 3 16" xfId="8161"/>
    <cellStyle name="Comma 3 2" xfId="8162"/>
    <cellStyle name="Comma 3 2 2" xfId="8163"/>
    <cellStyle name="Comma 3 2 2 2" xfId="8164"/>
    <cellStyle name="Comma 3 2 2 2 2" xfId="8165"/>
    <cellStyle name="Comma 3 2 2 2 2 2" xfId="8166"/>
    <cellStyle name="Comma 3 2 2 2 2 2 2" xfId="8167"/>
    <cellStyle name="Comma 3 2 2 2 2 2 2 2" xfId="8168"/>
    <cellStyle name="Comma 3 2 2 2 2 2 2_SCH J-3" xfId="8169"/>
    <cellStyle name="Comma 3 2 2 2 2 2 3" xfId="8170"/>
    <cellStyle name="Comma 3 2 2 2 2 2_SCH J-3" xfId="8171"/>
    <cellStyle name="Comma 3 2 2 2 2 3" xfId="8172"/>
    <cellStyle name="Comma 3 2 2 2 2 3 2" xfId="8173"/>
    <cellStyle name="Comma 3 2 2 2 2 3_SCH J-3" xfId="8174"/>
    <cellStyle name="Comma 3 2 2 2 2 4" xfId="8175"/>
    <cellStyle name="Comma 3 2 2 2 2 5" xfId="8176"/>
    <cellStyle name="Comma 3 2 2 2 2_SCH J-3" xfId="8177"/>
    <cellStyle name="Comma 3 2 2 2 3" xfId="8178"/>
    <cellStyle name="Comma 3 2 2 2 3 2" xfId="8179"/>
    <cellStyle name="Comma 3 2 2 2 3 2 2" xfId="8180"/>
    <cellStyle name="Comma 3 2 2 2 3 2_SCH J-3" xfId="8181"/>
    <cellStyle name="Comma 3 2 2 2 3 3" xfId="8182"/>
    <cellStyle name="Comma 3 2 2 2 3_SCH J-3" xfId="8183"/>
    <cellStyle name="Comma 3 2 2 2 4" xfId="8184"/>
    <cellStyle name="Comma 3 2 2 2 4 2" xfId="8185"/>
    <cellStyle name="Comma 3 2 2 2 4_SCH J-3" xfId="8186"/>
    <cellStyle name="Comma 3 2 2 2 5" xfId="8187"/>
    <cellStyle name="Comma 3 2 2 2 6" xfId="8188"/>
    <cellStyle name="Comma 3 2 2 2 7" xfId="8189"/>
    <cellStyle name="Comma 3 2 2 2_SCH J-3" xfId="8190"/>
    <cellStyle name="Comma 3 2 2 3" xfId="8191"/>
    <cellStyle name="Comma 3 2 2 3 2" xfId="8192"/>
    <cellStyle name="Comma 3 2 2 3 2 2" xfId="8193"/>
    <cellStyle name="Comma 3 2 2 3 2 2 2" xfId="8194"/>
    <cellStyle name="Comma 3 2 2 3 2 2_SCH J-3" xfId="8195"/>
    <cellStyle name="Comma 3 2 2 3 2 3" xfId="8196"/>
    <cellStyle name="Comma 3 2 2 3 2_SCH J-3" xfId="8197"/>
    <cellStyle name="Comma 3 2 2 3 3" xfId="8198"/>
    <cellStyle name="Comma 3 2 2 3 3 2" xfId="8199"/>
    <cellStyle name="Comma 3 2 2 3 3_SCH J-3" xfId="8200"/>
    <cellStyle name="Comma 3 2 2 3 4" xfId="8201"/>
    <cellStyle name="Comma 3 2 2 3 5" xfId="8202"/>
    <cellStyle name="Comma 3 2 2 3_SCH J-3" xfId="8203"/>
    <cellStyle name="Comma 3 2 2 4" xfId="8204"/>
    <cellStyle name="Comma 3 2 2 4 2" xfId="8205"/>
    <cellStyle name="Comma 3 2 2 4 2 2" xfId="8206"/>
    <cellStyle name="Comma 3 2 2 4 2_SCH J-3" xfId="8207"/>
    <cellStyle name="Comma 3 2 2 4 3" xfId="8208"/>
    <cellStyle name="Comma 3 2 2 4_SCH J-3" xfId="8209"/>
    <cellStyle name="Comma 3 2 2 5" xfId="8210"/>
    <cellStyle name="Comma 3 2 2 5 2" xfId="8211"/>
    <cellStyle name="Comma 3 2 2 5_SCH J-3" xfId="8212"/>
    <cellStyle name="Comma 3 2 2 6" xfId="8213"/>
    <cellStyle name="Comma 3 2 2 7" xfId="8214"/>
    <cellStyle name="Comma 3 2 2 8" xfId="8215"/>
    <cellStyle name="Comma 3 2 2_SCH J-3" xfId="8216"/>
    <cellStyle name="Comma 3 2 3" xfId="8217"/>
    <cellStyle name="Comma 3 2 3 2" xfId="8218"/>
    <cellStyle name="Comma 3 2 3 2 2" xfId="8219"/>
    <cellStyle name="Comma 3 2 3 2 2 2" xfId="8220"/>
    <cellStyle name="Comma 3 2 3 2 2 2 2" xfId="8221"/>
    <cellStyle name="Comma 3 2 3 2 2 2_SCH J-3" xfId="8222"/>
    <cellStyle name="Comma 3 2 3 2 2 3" xfId="8223"/>
    <cellStyle name="Comma 3 2 3 2 2_SCH J-3" xfId="8224"/>
    <cellStyle name="Comma 3 2 3 2 3" xfId="8225"/>
    <cellStyle name="Comma 3 2 3 2 3 2" xfId="8226"/>
    <cellStyle name="Comma 3 2 3 2 3_SCH J-3" xfId="8227"/>
    <cellStyle name="Comma 3 2 3 2 4" xfId="8228"/>
    <cellStyle name="Comma 3 2 3 2 5" xfId="8229"/>
    <cellStyle name="Comma 3 2 3 2_SCH J-3" xfId="8230"/>
    <cellStyle name="Comma 3 2 3 3" xfId="8231"/>
    <cellStyle name="Comma 3 2 3 3 2" xfId="8232"/>
    <cellStyle name="Comma 3 2 3 3 2 2" xfId="8233"/>
    <cellStyle name="Comma 3 2 3 3 2_SCH J-3" xfId="8234"/>
    <cellStyle name="Comma 3 2 3 3 3" xfId="8235"/>
    <cellStyle name="Comma 3 2 3 3_SCH J-3" xfId="8236"/>
    <cellStyle name="Comma 3 2 3 4" xfId="8237"/>
    <cellStyle name="Comma 3 2 3 4 2" xfId="8238"/>
    <cellStyle name="Comma 3 2 3 4_SCH J-3" xfId="8239"/>
    <cellStyle name="Comma 3 2 3 5" xfId="8240"/>
    <cellStyle name="Comma 3 2 3 6" xfId="8241"/>
    <cellStyle name="Comma 3 2 3 7" xfId="8242"/>
    <cellStyle name="Comma 3 2 3_SCH J-3" xfId="8243"/>
    <cellStyle name="Comma 3 2 4" xfId="8244"/>
    <cellStyle name="Comma 3 2 4 2" xfId="8245"/>
    <cellStyle name="Comma 3 2 4 2 2" xfId="8246"/>
    <cellStyle name="Comma 3 2 4 2 2 2" xfId="8247"/>
    <cellStyle name="Comma 3 2 4 2 2 2 2" xfId="8248"/>
    <cellStyle name="Comma 3 2 4 2 2 2_SCH J-3" xfId="8249"/>
    <cellStyle name="Comma 3 2 4 2 2 3" xfId="8250"/>
    <cellStyle name="Comma 3 2 4 2 2_SCH J-3" xfId="8251"/>
    <cellStyle name="Comma 3 2 4 2 3" xfId="8252"/>
    <cellStyle name="Comma 3 2 4 2 3 2" xfId="8253"/>
    <cellStyle name="Comma 3 2 4 2 3_SCH J-3" xfId="8254"/>
    <cellStyle name="Comma 3 2 4 2 4" xfId="8255"/>
    <cellStyle name="Comma 3 2 4 2_SCH J-3" xfId="8256"/>
    <cellStyle name="Comma 3 2 4 3" xfId="8257"/>
    <cellStyle name="Comma 3 2 4 3 2" xfId="8258"/>
    <cellStyle name="Comma 3 2 4 3 2 2" xfId="8259"/>
    <cellStyle name="Comma 3 2 4 3 2_SCH J-3" xfId="8260"/>
    <cellStyle name="Comma 3 2 4 3 3" xfId="8261"/>
    <cellStyle name="Comma 3 2 4 3_SCH J-3" xfId="8262"/>
    <cellStyle name="Comma 3 2 4 4" xfId="8263"/>
    <cellStyle name="Comma 3 2 4 4 2" xfId="8264"/>
    <cellStyle name="Comma 3 2 4 4_SCH J-3" xfId="8265"/>
    <cellStyle name="Comma 3 2 4 5" xfId="8266"/>
    <cellStyle name="Comma 3 2 4 6" xfId="8267"/>
    <cellStyle name="Comma 3 2 4_SCH J-3" xfId="8268"/>
    <cellStyle name="Comma 3 2 5" xfId="8269"/>
    <cellStyle name="Comma 3 2 5 2" xfId="8270"/>
    <cellStyle name="Comma 3 2 5 2 2" xfId="8271"/>
    <cellStyle name="Comma 3 2 5 2 2 2" xfId="8272"/>
    <cellStyle name="Comma 3 2 5 2 2_SCH J-3" xfId="8273"/>
    <cellStyle name="Comma 3 2 5 2 3" xfId="8274"/>
    <cellStyle name="Comma 3 2 5 2_SCH J-3" xfId="8275"/>
    <cellStyle name="Comma 3 2 5 3" xfId="8276"/>
    <cellStyle name="Comma 3 2 5 3 2" xfId="8277"/>
    <cellStyle name="Comma 3 2 5 3_SCH J-3" xfId="8278"/>
    <cellStyle name="Comma 3 2 5 4" xfId="8279"/>
    <cellStyle name="Comma 3 2 5_SCH J-3" xfId="8280"/>
    <cellStyle name="Comma 3 2 6" xfId="8281"/>
    <cellStyle name="Comma 3 2 6 2" xfId="8282"/>
    <cellStyle name="Comma 3 2 6 2 2" xfId="8283"/>
    <cellStyle name="Comma 3 2 6 2_SCH J-3" xfId="8284"/>
    <cellStyle name="Comma 3 2 6 3" xfId="8285"/>
    <cellStyle name="Comma 3 2 6_SCH J-3" xfId="8286"/>
    <cellStyle name="Comma 3 2 7" xfId="8287"/>
    <cellStyle name="Comma 3 2 7 2" xfId="8288"/>
    <cellStyle name="Comma 3 2 7_SCH J-3" xfId="8289"/>
    <cellStyle name="Comma 3 2 8" xfId="8290"/>
    <cellStyle name="Comma 3 2 9" xfId="8291"/>
    <cellStyle name="Comma 3 2_SCH J-3" xfId="8292"/>
    <cellStyle name="Comma 3 3" xfId="8293"/>
    <cellStyle name="Comma 3 3 2" xfId="8294"/>
    <cellStyle name="Comma 3 3 2 2" xfId="8295"/>
    <cellStyle name="Comma 3 3 2 2 2" xfId="8296"/>
    <cellStyle name="Comma 3 3 2 2 2 2" xfId="8297"/>
    <cellStyle name="Comma 3 3 2 2 2 2 2" xfId="8298"/>
    <cellStyle name="Comma 3 3 2 2 2 2_SCH J-3" xfId="8299"/>
    <cellStyle name="Comma 3 3 2 2 2 3" xfId="8300"/>
    <cellStyle name="Comma 3 3 2 2 2 4" xfId="8301"/>
    <cellStyle name="Comma 3 3 2 2 2_SCH J-3" xfId="8302"/>
    <cellStyle name="Comma 3 3 2 2 3" xfId="8303"/>
    <cellStyle name="Comma 3 3 2 2 3 2" xfId="8304"/>
    <cellStyle name="Comma 3 3 2 2 3_SCH J-3" xfId="8305"/>
    <cellStyle name="Comma 3 3 2 2 4" xfId="8306"/>
    <cellStyle name="Comma 3 3 2 2 5" xfId="8307"/>
    <cellStyle name="Comma 3 3 2 2 6" xfId="8308"/>
    <cellStyle name="Comma 3 3 2 2_SCH J-3" xfId="8309"/>
    <cellStyle name="Comma 3 3 2 3" xfId="8310"/>
    <cellStyle name="Comma 3 3 2 3 2" xfId="8311"/>
    <cellStyle name="Comma 3 3 2 3 2 2" xfId="8312"/>
    <cellStyle name="Comma 3 3 2 3 2_SCH J-3" xfId="8313"/>
    <cellStyle name="Comma 3 3 2 3 3" xfId="8314"/>
    <cellStyle name="Comma 3 3 2 3 4" xfId="8315"/>
    <cellStyle name="Comma 3 3 2 3_SCH J-3" xfId="8316"/>
    <cellStyle name="Comma 3 3 2 4" xfId="8317"/>
    <cellStyle name="Comma 3 3 2 4 2" xfId="8318"/>
    <cellStyle name="Comma 3 3 2 4_SCH J-3" xfId="8319"/>
    <cellStyle name="Comma 3 3 2 5" xfId="8320"/>
    <cellStyle name="Comma 3 3 2 6" xfId="8321"/>
    <cellStyle name="Comma 3 3 2 7" xfId="8322"/>
    <cellStyle name="Comma 3 3 2_SCH J-3" xfId="8323"/>
    <cellStyle name="Comma 3 3 3" xfId="8324"/>
    <cellStyle name="Comma 3 3 3 2" xfId="8325"/>
    <cellStyle name="Comma 3 3 3 2 2" xfId="8326"/>
    <cellStyle name="Comma 3 3 3 2 2 2" xfId="8327"/>
    <cellStyle name="Comma 3 3 3 2 2_SCH J-3" xfId="8328"/>
    <cellStyle name="Comma 3 3 3 2 3" xfId="8329"/>
    <cellStyle name="Comma 3 3 3 2 4" xfId="8330"/>
    <cellStyle name="Comma 3 3 3 2_SCH J-3" xfId="8331"/>
    <cellStyle name="Comma 3 3 3 3" xfId="8332"/>
    <cellStyle name="Comma 3 3 3 3 2" xfId="8333"/>
    <cellStyle name="Comma 3 3 3 3_SCH J-3" xfId="8334"/>
    <cellStyle name="Comma 3 3 3 4" xfId="8335"/>
    <cellStyle name="Comma 3 3 3 5" xfId="8336"/>
    <cellStyle name="Comma 3 3 3 6" xfId="8337"/>
    <cellStyle name="Comma 3 3 3_SCH J-3" xfId="8338"/>
    <cellStyle name="Comma 3 3 4" xfId="8339"/>
    <cellStyle name="Comma 3 3 4 2" xfId="8340"/>
    <cellStyle name="Comma 3 3 4 2 2" xfId="8341"/>
    <cellStyle name="Comma 3 3 4 2_SCH J-3" xfId="8342"/>
    <cellStyle name="Comma 3 3 4 3" xfId="8343"/>
    <cellStyle name="Comma 3 3 4 4" xfId="8344"/>
    <cellStyle name="Comma 3 3 4_SCH J-3" xfId="8345"/>
    <cellStyle name="Comma 3 3 5" xfId="8346"/>
    <cellStyle name="Comma 3 3 5 2" xfId="8347"/>
    <cellStyle name="Comma 3 3 5_SCH J-3" xfId="8348"/>
    <cellStyle name="Comma 3 3 6" xfId="8349"/>
    <cellStyle name="Comma 3 3 7" xfId="8350"/>
    <cellStyle name="Comma 3 3 8" xfId="8351"/>
    <cellStyle name="Comma 3 3_SCH J-3" xfId="8352"/>
    <cellStyle name="Comma 3 4" xfId="8353"/>
    <cellStyle name="Comma 3 4 2" xfId="8354"/>
    <cellStyle name="Comma 3 4 2 2" xfId="8355"/>
    <cellStyle name="Comma 3 4 2 2 2" xfId="8356"/>
    <cellStyle name="Comma 3 4 2 2 2 2" xfId="8357"/>
    <cellStyle name="Comma 3 4 2 2 2 2 2" xfId="8358"/>
    <cellStyle name="Comma 3 4 2 2 2 2 2 2" xfId="8359"/>
    <cellStyle name="Comma 3 4 2 2 2 2 3" xfId="8360"/>
    <cellStyle name="Comma 3 4 2 2 2 3" xfId="8361"/>
    <cellStyle name="Comma 3 4 2 2 2 3 2" xfId="8362"/>
    <cellStyle name="Comma 3 4 2 2 2 4" xfId="8363"/>
    <cellStyle name="Comma 3 4 2 2 2_SCH J-3" xfId="8364"/>
    <cellStyle name="Comma 3 4 2 2 3" xfId="8365"/>
    <cellStyle name="Comma 3 4 2 2 3 2" xfId="8366"/>
    <cellStyle name="Comma 3 4 2 2 3 2 2" xfId="8367"/>
    <cellStyle name="Comma 3 4 2 2 3 3" xfId="8368"/>
    <cellStyle name="Comma 3 4 2 2 4" xfId="8369"/>
    <cellStyle name="Comma 3 4 2 2 4 2" xfId="8370"/>
    <cellStyle name="Comma 3 4 2 2 5" xfId="8371"/>
    <cellStyle name="Comma 3 4 2 2_SCH J-3" xfId="8372"/>
    <cellStyle name="Comma 3 4 2 3" xfId="8373"/>
    <cellStyle name="Comma 3 4 2 3 2" xfId="8374"/>
    <cellStyle name="Comma 3 4 2 3 2 2" xfId="8375"/>
    <cellStyle name="Comma 3 4 2 3 2 2 2" xfId="8376"/>
    <cellStyle name="Comma 3 4 2 3 2 3" xfId="8377"/>
    <cellStyle name="Comma 3 4 2 3 3" xfId="8378"/>
    <cellStyle name="Comma 3 4 2 3 3 2" xfId="8379"/>
    <cellStyle name="Comma 3 4 2 3 4" xfId="8380"/>
    <cellStyle name="Comma 3 4 2 3_SCH J-3" xfId="8381"/>
    <cellStyle name="Comma 3 4 2 4" xfId="8382"/>
    <cellStyle name="Comma 3 4 2 4 2" xfId="8383"/>
    <cellStyle name="Comma 3 4 2 4 2 2" xfId="8384"/>
    <cellStyle name="Comma 3 4 2 4 3" xfId="8385"/>
    <cellStyle name="Comma 3 4 2 5" xfId="8386"/>
    <cellStyle name="Comma 3 4 2 5 2" xfId="8387"/>
    <cellStyle name="Comma 3 4 2 6" xfId="8388"/>
    <cellStyle name="Comma 3 4 2_SCH J-3" xfId="8389"/>
    <cellStyle name="Comma 3 4 3" xfId="8390"/>
    <cellStyle name="Comma 3 4 3 2" xfId="8391"/>
    <cellStyle name="Comma 3 4 3 2 2" xfId="8392"/>
    <cellStyle name="Comma 3 4 3 2 2 2" xfId="8393"/>
    <cellStyle name="Comma 3 4 3 2 2 2 2" xfId="8394"/>
    <cellStyle name="Comma 3 4 3 2 2 2 2 2" xfId="8395"/>
    <cellStyle name="Comma 3 4 3 2 2 2 3" xfId="8396"/>
    <cellStyle name="Comma 3 4 3 2 2 3" xfId="8397"/>
    <cellStyle name="Comma 3 4 3 2 2 3 2" xfId="8398"/>
    <cellStyle name="Comma 3 4 3 2 2 4" xfId="8399"/>
    <cellStyle name="Comma 3 4 3 2 3" xfId="8400"/>
    <cellStyle name="Comma 3 4 3 2 3 2" xfId="8401"/>
    <cellStyle name="Comma 3 4 3 2 3 2 2" xfId="8402"/>
    <cellStyle name="Comma 3 4 3 2 3 3" xfId="8403"/>
    <cellStyle name="Comma 3 4 3 2 4" xfId="8404"/>
    <cellStyle name="Comma 3 4 3 2 4 2" xfId="8405"/>
    <cellStyle name="Comma 3 4 3 2 5" xfId="8406"/>
    <cellStyle name="Comma 3 4 3 2_SCH J-3" xfId="8407"/>
    <cellStyle name="Comma 3 4 3 3" xfId="8408"/>
    <cellStyle name="Comma 3 4 3 3 2" xfId="8409"/>
    <cellStyle name="Comma 3 4 3 3 2 2" xfId="8410"/>
    <cellStyle name="Comma 3 4 3 3 2 2 2" xfId="8411"/>
    <cellStyle name="Comma 3 4 3 3 2 3" xfId="8412"/>
    <cellStyle name="Comma 3 4 3 3 3" xfId="8413"/>
    <cellStyle name="Comma 3 4 3 3 3 2" xfId="8414"/>
    <cellStyle name="Comma 3 4 3 3 4" xfId="8415"/>
    <cellStyle name="Comma 3 4 3 4" xfId="8416"/>
    <cellStyle name="Comma 3 4 3 4 2" xfId="8417"/>
    <cellStyle name="Comma 3 4 3 4 2 2" xfId="8418"/>
    <cellStyle name="Comma 3 4 3 4 3" xfId="8419"/>
    <cellStyle name="Comma 3 4 3 5" xfId="8420"/>
    <cellStyle name="Comma 3 4 3 5 2" xfId="8421"/>
    <cellStyle name="Comma 3 4 3 6" xfId="8422"/>
    <cellStyle name="Comma 3 4 3_SCH J-3" xfId="8423"/>
    <cellStyle name="Comma 3 4 4" xfId="8424"/>
    <cellStyle name="Comma 3 4 4 2" xfId="8425"/>
    <cellStyle name="Comma 3 4 4 2 2" xfId="8426"/>
    <cellStyle name="Comma 3 4 4 2 2 2" xfId="8427"/>
    <cellStyle name="Comma 3 4 4 2 2 2 2" xfId="8428"/>
    <cellStyle name="Comma 3 4 4 2 2 3" xfId="8429"/>
    <cellStyle name="Comma 3 4 4 2 3" xfId="8430"/>
    <cellStyle name="Comma 3 4 4 2 3 2" xfId="8431"/>
    <cellStyle name="Comma 3 4 4 2 4" xfId="8432"/>
    <cellStyle name="Comma 3 4 4 3" xfId="8433"/>
    <cellStyle name="Comma 3 4 4 3 2" xfId="8434"/>
    <cellStyle name="Comma 3 4 4 3 2 2" xfId="8435"/>
    <cellStyle name="Comma 3 4 4 3 3" xfId="8436"/>
    <cellStyle name="Comma 3 4 4 4" xfId="8437"/>
    <cellStyle name="Comma 3 4 4 4 2" xfId="8438"/>
    <cellStyle name="Comma 3 4 4 5" xfId="8439"/>
    <cellStyle name="Comma 3 4 4_SCH J-3" xfId="8440"/>
    <cellStyle name="Comma 3 4 5" xfId="8441"/>
    <cellStyle name="Comma 3 4 5 2" xfId="8442"/>
    <cellStyle name="Comma 3 4 5 2 2" xfId="8443"/>
    <cellStyle name="Comma 3 4 5 2 2 2" xfId="8444"/>
    <cellStyle name="Comma 3 4 5 2 3" xfId="8445"/>
    <cellStyle name="Comma 3 4 5 3" xfId="8446"/>
    <cellStyle name="Comma 3 4 5 3 2" xfId="8447"/>
    <cellStyle name="Comma 3 4 5 4" xfId="8448"/>
    <cellStyle name="Comma 3 4 5_SCH J-3" xfId="8449"/>
    <cellStyle name="Comma 3 4 6" xfId="8450"/>
    <cellStyle name="Comma 3 4 6 2" xfId="8451"/>
    <cellStyle name="Comma 3 4 6 2 2" xfId="8452"/>
    <cellStyle name="Comma 3 4 6 3" xfId="8453"/>
    <cellStyle name="Comma 3 4 7" xfId="8454"/>
    <cellStyle name="Comma 3 4 7 2" xfId="8455"/>
    <cellStyle name="Comma 3 4 8" xfId="8456"/>
    <cellStyle name="Comma 3 4_SCH J-3" xfId="8457"/>
    <cellStyle name="Comma 3 5" xfId="8458"/>
    <cellStyle name="Comma 3 5 2" xfId="8459"/>
    <cellStyle name="Comma 3 5 2 2" xfId="8460"/>
    <cellStyle name="Comma 3 5 2 2 2" xfId="8461"/>
    <cellStyle name="Comma 3 5 2 2 2 2" xfId="8462"/>
    <cellStyle name="Comma 3 5 2 2 2 2 2" xfId="8463"/>
    <cellStyle name="Comma 3 5 2 2 2 2 2 2" xfId="8464"/>
    <cellStyle name="Comma 3 5 2 2 2 2 3" xfId="8465"/>
    <cellStyle name="Comma 3 5 2 2 2 3" xfId="8466"/>
    <cellStyle name="Comma 3 5 2 2 2 3 2" xfId="8467"/>
    <cellStyle name="Comma 3 5 2 2 2 4" xfId="8468"/>
    <cellStyle name="Comma 3 5 2 2 2_SCH J-3" xfId="8469"/>
    <cellStyle name="Comma 3 5 2 2 3" xfId="8470"/>
    <cellStyle name="Comma 3 5 2 2 3 2" xfId="8471"/>
    <cellStyle name="Comma 3 5 2 2 3 2 2" xfId="8472"/>
    <cellStyle name="Comma 3 5 2 2 3 3" xfId="8473"/>
    <cellStyle name="Comma 3 5 2 2 4" xfId="8474"/>
    <cellStyle name="Comma 3 5 2 2 4 2" xfId="8475"/>
    <cellStyle name="Comma 3 5 2 2 5" xfId="8476"/>
    <cellStyle name="Comma 3 5 2 2_SCH J-3" xfId="8477"/>
    <cellStyle name="Comma 3 5 2 3" xfId="8478"/>
    <cellStyle name="Comma 3 5 2 3 2" xfId="8479"/>
    <cellStyle name="Comma 3 5 2 3 2 2" xfId="8480"/>
    <cellStyle name="Comma 3 5 2 3 2 2 2" xfId="8481"/>
    <cellStyle name="Comma 3 5 2 3 2 3" xfId="8482"/>
    <cellStyle name="Comma 3 5 2 3 3" xfId="8483"/>
    <cellStyle name="Comma 3 5 2 3 3 2" xfId="8484"/>
    <cellStyle name="Comma 3 5 2 3 4" xfId="8485"/>
    <cellStyle name="Comma 3 5 2 3_SCH J-3" xfId="8486"/>
    <cellStyle name="Comma 3 5 2 4" xfId="8487"/>
    <cellStyle name="Comma 3 5 2 4 2" xfId="8488"/>
    <cellStyle name="Comma 3 5 2 4 2 2" xfId="8489"/>
    <cellStyle name="Comma 3 5 2 4 3" xfId="8490"/>
    <cellStyle name="Comma 3 5 2 5" xfId="8491"/>
    <cellStyle name="Comma 3 5 2 5 2" xfId="8492"/>
    <cellStyle name="Comma 3 5 2 6" xfId="8493"/>
    <cellStyle name="Comma 3 5 2_SCH J-3" xfId="8494"/>
    <cellStyle name="Comma 3 5 3" xfId="8495"/>
    <cellStyle name="Comma 3 5 3 2" xfId="8496"/>
    <cellStyle name="Comma 3 5 3 2 2" xfId="8497"/>
    <cellStyle name="Comma 3 5 3 2 2 2" xfId="8498"/>
    <cellStyle name="Comma 3 5 3 2 2 2 2" xfId="8499"/>
    <cellStyle name="Comma 3 5 3 2 2 2 2 2" xfId="8500"/>
    <cellStyle name="Comma 3 5 3 2 2 2 3" xfId="8501"/>
    <cellStyle name="Comma 3 5 3 2 2 3" xfId="8502"/>
    <cellStyle name="Comma 3 5 3 2 2 3 2" xfId="8503"/>
    <cellStyle name="Comma 3 5 3 2 2 4" xfId="8504"/>
    <cellStyle name="Comma 3 5 3 2 3" xfId="8505"/>
    <cellStyle name="Comma 3 5 3 2 3 2" xfId="8506"/>
    <cellStyle name="Comma 3 5 3 2 3 2 2" xfId="8507"/>
    <cellStyle name="Comma 3 5 3 2 3 3" xfId="8508"/>
    <cellStyle name="Comma 3 5 3 2 4" xfId="8509"/>
    <cellStyle name="Comma 3 5 3 2 4 2" xfId="8510"/>
    <cellStyle name="Comma 3 5 3 2 5" xfId="8511"/>
    <cellStyle name="Comma 3 5 3 2_SCH J-3" xfId="8512"/>
    <cellStyle name="Comma 3 5 3 3" xfId="8513"/>
    <cellStyle name="Comma 3 5 3 3 2" xfId="8514"/>
    <cellStyle name="Comma 3 5 3 3 2 2" xfId="8515"/>
    <cellStyle name="Comma 3 5 3 3 2 2 2" xfId="8516"/>
    <cellStyle name="Comma 3 5 3 3 2 3" xfId="8517"/>
    <cellStyle name="Comma 3 5 3 3 3" xfId="8518"/>
    <cellStyle name="Comma 3 5 3 3 3 2" xfId="8519"/>
    <cellStyle name="Comma 3 5 3 3 4" xfId="8520"/>
    <cellStyle name="Comma 3 5 3 4" xfId="8521"/>
    <cellStyle name="Comma 3 5 3 4 2" xfId="8522"/>
    <cellStyle name="Comma 3 5 3 4 2 2" xfId="8523"/>
    <cellStyle name="Comma 3 5 3 4 3" xfId="8524"/>
    <cellStyle name="Comma 3 5 3 5" xfId="8525"/>
    <cellStyle name="Comma 3 5 3 5 2" xfId="8526"/>
    <cellStyle name="Comma 3 5 3 6" xfId="8527"/>
    <cellStyle name="Comma 3 5 3_SCH J-3" xfId="8528"/>
    <cellStyle name="Comma 3 5 4" xfId="8529"/>
    <cellStyle name="Comma 3 5 4 2" xfId="8530"/>
    <cellStyle name="Comma 3 5 4 2 2" xfId="8531"/>
    <cellStyle name="Comma 3 5 4 2 2 2" xfId="8532"/>
    <cellStyle name="Comma 3 5 4 2 2 2 2" xfId="8533"/>
    <cellStyle name="Comma 3 5 4 2 2 3" xfId="8534"/>
    <cellStyle name="Comma 3 5 4 2 3" xfId="8535"/>
    <cellStyle name="Comma 3 5 4 2 3 2" xfId="8536"/>
    <cellStyle name="Comma 3 5 4 2 4" xfId="8537"/>
    <cellStyle name="Comma 3 5 4 3" xfId="8538"/>
    <cellStyle name="Comma 3 5 4 3 2" xfId="8539"/>
    <cellStyle name="Comma 3 5 4 3 2 2" xfId="8540"/>
    <cellStyle name="Comma 3 5 4 3 3" xfId="8541"/>
    <cellStyle name="Comma 3 5 4 4" xfId="8542"/>
    <cellStyle name="Comma 3 5 4 4 2" xfId="8543"/>
    <cellStyle name="Comma 3 5 4 5" xfId="8544"/>
    <cellStyle name="Comma 3 5 4_SCH J-3" xfId="8545"/>
    <cellStyle name="Comma 3 5 5" xfId="8546"/>
    <cellStyle name="Comma 3 5 5 2" xfId="8547"/>
    <cellStyle name="Comma 3 5 5 2 2" xfId="8548"/>
    <cellStyle name="Comma 3 5 5 2 2 2" xfId="8549"/>
    <cellStyle name="Comma 3 5 5 2 3" xfId="8550"/>
    <cellStyle name="Comma 3 5 5 3" xfId="8551"/>
    <cellStyle name="Comma 3 5 5 3 2" xfId="8552"/>
    <cellStyle name="Comma 3 5 5 4" xfId="8553"/>
    <cellStyle name="Comma 3 5 6" xfId="8554"/>
    <cellStyle name="Comma 3 5 6 2" xfId="8555"/>
    <cellStyle name="Comma 3 5 6 2 2" xfId="8556"/>
    <cellStyle name="Comma 3 5 6 3" xfId="8557"/>
    <cellStyle name="Comma 3 5 7" xfId="8558"/>
    <cellStyle name="Comma 3 5 7 2" xfId="8559"/>
    <cellStyle name="Comma 3 5 8" xfId="8560"/>
    <cellStyle name="Comma 3 5_SCH J-3" xfId="8561"/>
    <cellStyle name="Comma 3 6" xfId="8562"/>
    <cellStyle name="Comma 3 6 2" xfId="8563"/>
    <cellStyle name="Comma 3 6 2 2" xfId="8564"/>
    <cellStyle name="Comma 3 6 2 2 2" xfId="8565"/>
    <cellStyle name="Comma 3 6 2 2 2 2" xfId="8566"/>
    <cellStyle name="Comma 3 6 2 2 2 2 2" xfId="8567"/>
    <cellStyle name="Comma 3 6 2 2 2 2 2 2" xfId="8568"/>
    <cellStyle name="Comma 3 6 2 2 2 2 3" xfId="8569"/>
    <cellStyle name="Comma 3 6 2 2 2 3" xfId="8570"/>
    <cellStyle name="Comma 3 6 2 2 2 3 2" xfId="8571"/>
    <cellStyle name="Comma 3 6 2 2 2 4" xfId="8572"/>
    <cellStyle name="Comma 3 6 2 2 3" xfId="8573"/>
    <cellStyle name="Comma 3 6 2 2 3 2" xfId="8574"/>
    <cellStyle name="Comma 3 6 2 2 3 2 2" xfId="8575"/>
    <cellStyle name="Comma 3 6 2 2 3 3" xfId="8576"/>
    <cellStyle name="Comma 3 6 2 2 4" xfId="8577"/>
    <cellStyle name="Comma 3 6 2 2 4 2" xfId="8578"/>
    <cellStyle name="Comma 3 6 2 2 5" xfId="8579"/>
    <cellStyle name="Comma 3 6 2 2_SCH J-3" xfId="8580"/>
    <cellStyle name="Comma 3 6 2 3" xfId="8581"/>
    <cellStyle name="Comma 3 6 2 3 2" xfId="8582"/>
    <cellStyle name="Comma 3 6 2 3 2 2" xfId="8583"/>
    <cellStyle name="Comma 3 6 2 3 2 2 2" xfId="8584"/>
    <cellStyle name="Comma 3 6 2 3 2 3" xfId="8585"/>
    <cellStyle name="Comma 3 6 2 3 3" xfId="8586"/>
    <cellStyle name="Comma 3 6 2 3 3 2" xfId="8587"/>
    <cellStyle name="Comma 3 6 2 3 4" xfId="8588"/>
    <cellStyle name="Comma 3 6 2 4" xfId="8589"/>
    <cellStyle name="Comma 3 6 2 4 2" xfId="8590"/>
    <cellStyle name="Comma 3 6 2 4 2 2" xfId="8591"/>
    <cellStyle name="Comma 3 6 2 4 3" xfId="8592"/>
    <cellStyle name="Comma 3 6 2 5" xfId="8593"/>
    <cellStyle name="Comma 3 6 2 5 2" xfId="8594"/>
    <cellStyle name="Comma 3 6 2 6" xfId="8595"/>
    <cellStyle name="Comma 3 6 2_SCH J-3" xfId="8596"/>
    <cellStyle name="Comma 3 6 3" xfId="8597"/>
    <cellStyle name="Comma 3 6 3 2" xfId="8598"/>
    <cellStyle name="Comma 3 6 3 2 2" xfId="8599"/>
    <cellStyle name="Comma 3 6 3 2 2 2" xfId="8600"/>
    <cellStyle name="Comma 3 6 3 2 2 2 2" xfId="8601"/>
    <cellStyle name="Comma 3 6 3 2 2 2 2 2" xfId="8602"/>
    <cellStyle name="Comma 3 6 3 2 2 2 3" xfId="8603"/>
    <cellStyle name="Comma 3 6 3 2 2 3" xfId="8604"/>
    <cellStyle name="Comma 3 6 3 2 2 3 2" xfId="8605"/>
    <cellStyle name="Comma 3 6 3 2 2 4" xfId="8606"/>
    <cellStyle name="Comma 3 6 3 2 3" xfId="8607"/>
    <cellStyle name="Comma 3 6 3 2 3 2" xfId="8608"/>
    <cellStyle name="Comma 3 6 3 2 3 2 2" xfId="8609"/>
    <cellStyle name="Comma 3 6 3 2 3 3" xfId="8610"/>
    <cellStyle name="Comma 3 6 3 2 4" xfId="8611"/>
    <cellStyle name="Comma 3 6 3 2 4 2" xfId="8612"/>
    <cellStyle name="Comma 3 6 3 2 5" xfId="8613"/>
    <cellStyle name="Comma 3 6 3 3" xfId="8614"/>
    <cellStyle name="Comma 3 6 3 3 2" xfId="8615"/>
    <cellStyle name="Comma 3 6 3 3 2 2" xfId="8616"/>
    <cellStyle name="Comma 3 6 3 3 2 2 2" xfId="8617"/>
    <cellStyle name="Comma 3 6 3 3 2 3" xfId="8618"/>
    <cellStyle name="Comma 3 6 3 3 3" xfId="8619"/>
    <cellStyle name="Comma 3 6 3 3 3 2" xfId="8620"/>
    <cellStyle name="Comma 3 6 3 3 4" xfId="8621"/>
    <cellStyle name="Comma 3 6 3 4" xfId="8622"/>
    <cellStyle name="Comma 3 6 3 4 2" xfId="8623"/>
    <cellStyle name="Comma 3 6 3 4 2 2" xfId="8624"/>
    <cellStyle name="Comma 3 6 3 4 3" xfId="8625"/>
    <cellStyle name="Comma 3 6 3 5" xfId="8626"/>
    <cellStyle name="Comma 3 6 3 5 2" xfId="8627"/>
    <cellStyle name="Comma 3 6 3 6" xfId="8628"/>
    <cellStyle name="Comma 3 6 3_SCH J-3" xfId="8629"/>
    <cellStyle name="Comma 3 6 4" xfId="8630"/>
    <cellStyle name="Comma 3 6 4 2" xfId="8631"/>
    <cellStyle name="Comma 3 6 4 2 2" xfId="8632"/>
    <cellStyle name="Comma 3 6 4 2 2 2" xfId="8633"/>
    <cellStyle name="Comma 3 6 4 2 2 2 2" xfId="8634"/>
    <cellStyle name="Comma 3 6 4 2 2 3" xfId="8635"/>
    <cellStyle name="Comma 3 6 4 2 3" xfId="8636"/>
    <cellStyle name="Comma 3 6 4 2 3 2" xfId="8637"/>
    <cellStyle name="Comma 3 6 4 2 4" xfId="8638"/>
    <cellStyle name="Comma 3 6 4 3" xfId="8639"/>
    <cellStyle name="Comma 3 6 4 3 2" xfId="8640"/>
    <cellStyle name="Comma 3 6 4 3 2 2" xfId="8641"/>
    <cellStyle name="Comma 3 6 4 3 3" xfId="8642"/>
    <cellStyle name="Comma 3 6 4 4" xfId="8643"/>
    <cellStyle name="Comma 3 6 4 4 2" xfId="8644"/>
    <cellStyle name="Comma 3 6 4 5" xfId="8645"/>
    <cellStyle name="Comma 3 6 5" xfId="8646"/>
    <cellStyle name="Comma 3 6 5 2" xfId="8647"/>
    <cellStyle name="Comma 3 6 5 2 2" xfId="8648"/>
    <cellStyle name="Comma 3 6 5 2 2 2" xfId="8649"/>
    <cellStyle name="Comma 3 6 5 2 3" xfId="8650"/>
    <cellStyle name="Comma 3 6 5 3" xfId="8651"/>
    <cellStyle name="Comma 3 6 5 3 2" xfId="8652"/>
    <cellStyle name="Comma 3 6 5 4" xfId="8653"/>
    <cellStyle name="Comma 3 6 6" xfId="8654"/>
    <cellStyle name="Comma 3 6 6 2" xfId="8655"/>
    <cellStyle name="Comma 3 6 6 2 2" xfId="8656"/>
    <cellStyle name="Comma 3 6 6 3" xfId="8657"/>
    <cellStyle name="Comma 3 6 7" xfId="8658"/>
    <cellStyle name="Comma 3 6 7 2" xfId="8659"/>
    <cellStyle name="Comma 3 6 8" xfId="8660"/>
    <cellStyle name="Comma 3 6_SCH J-3" xfId="8661"/>
    <cellStyle name="Comma 3 7" xfId="8662"/>
    <cellStyle name="Comma 3 7 2" xfId="8663"/>
    <cellStyle name="Comma 3 7 2 2" xfId="8664"/>
    <cellStyle name="Comma 3 7 2 2 2" xfId="8665"/>
    <cellStyle name="Comma 3 7 2 2 2 2" xfId="8666"/>
    <cellStyle name="Comma 3 7 2 2 2 2 2" xfId="8667"/>
    <cellStyle name="Comma 3 7 2 2 2 2 2 2" xfId="8668"/>
    <cellStyle name="Comma 3 7 2 2 2 2 3" xfId="8669"/>
    <cellStyle name="Comma 3 7 2 2 2 3" xfId="8670"/>
    <cellStyle name="Comma 3 7 2 2 2 3 2" xfId="8671"/>
    <cellStyle name="Comma 3 7 2 2 2 4" xfId="8672"/>
    <cellStyle name="Comma 3 7 2 2 3" xfId="8673"/>
    <cellStyle name="Comma 3 7 2 2 3 2" xfId="8674"/>
    <cellStyle name="Comma 3 7 2 2 3 2 2" xfId="8675"/>
    <cellStyle name="Comma 3 7 2 2 3 3" xfId="8676"/>
    <cellStyle name="Comma 3 7 2 2 4" xfId="8677"/>
    <cellStyle name="Comma 3 7 2 2 4 2" xfId="8678"/>
    <cellStyle name="Comma 3 7 2 2 5" xfId="8679"/>
    <cellStyle name="Comma 3 7 2 3" xfId="8680"/>
    <cellStyle name="Comma 3 7 2 3 2" xfId="8681"/>
    <cellStyle name="Comma 3 7 2 3 2 2" xfId="8682"/>
    <cellStyle name="Comma 3 7 2 3 2 2 2" xfId="8683"/>
    <cellStyle name="Comma 3 7 2 3 2 3" xfId="8684"/>
    <cellStyle name="Comma 3 7 2 3 3" xfId="8685"/>
    <cellStyle name="Comma 3 7 2 3 3 2" xfId="8686"/>
    <cellStyle name="Comma 3 7 2 3 4" xfId="8687"/>
    <cellStyle name="Comma 3 7 2 4" xfId="8688"/>
    <cellStyle name="Comma 3 7 2 4 2" xfId="8689"/>
    <cellStyle name="Comma 3 7 2 4 2 2" xfId="8690"/>
    <cellStyle name="Comma 3 7 2 4 3" xfId="8691"/>
    <cellStyle name="Comma 3 7 2 5" xfId="8692"/>
    <cellStyle name="Comma 3 7 2 5 2" xfId="8693"/>
    <cellStyle name="Comma 3 7 2 6" xfId="8694"/>
    <cellStyle name="Comma 3 7 2_SCH J-3" xfId="8695"/>
    <cellStyle name="Comma 3 7 3" xfId="8696"/>
    <cellStyle name="Comma 3 7 3 2" xfId="8697"/>
    <cellStyle name="Comma 3 7 3 2 2" xfId="8698"/>
    <cellStyle name="Comma 3 7 3 2 2 2" xfId="8699"/>
    <cellStyle name="Comma 3 7 3 2 2 2 2" xfId="8700"/>
    <cellStyle name="Comma 3 7 3 2 2 2 2 2" xfId="8701"/>
    <cellStyle name="Comma 3 7 3 2 2 2 3" xfId="8702"/>
    <cellStyle name="Comma 3 7 3 2 2 3" xfId="8703"/>
    <cellStyle name="Comma 3 7 3 2 2 3 2" xfId="8704"/>
    <cellStyle name="Comma 3 7 3 2 2 4" xfId="8705"/>
    <cellStyle name="Comma 3 7 3 2 3" xfId="8706"/>
    <cellStyle name="Comma 3 7 3 2 3 2" xfId="8707"/>
    <cellStyle name="Comma 3 7 3 2 3 2 2" xfId="8708"/>
    <cellStyle name="Comma 3 7 3 2 3 3" xfId="8709"/>
    <cellStyle name="Comma 3 7 3 2 4" xfId="8710"/>
    <cellStyle name="Comma 3 7 3 2 4 2" xfId="8711"/>
    <cellStyle name="Comma 3 7 3 2 5" xfId="8712"/>
    <cellStyle name="Comma 3 7 3 3" xfId="8713"/>
    <cellStyle name="Comma 3 7 3 3 2" xfId="8714"/>
    <cellStyle name="Comma 3 7 3 3 2 2" xfId="8715"/>
    <cellStyle name="Comma 3 7 3 3 2 2 2" xfId="8716"/>
    <cellStyle name="Comma 3 7 3 3 2 3" xfId="8717"/>
    <cellStyle name="Comma 3 7 3 3 3" xfId="8718"/>
    <cellStyle name="Comma 3 7 3 3 3 2" xfId="8719"/>
    <cellStyle name="Comma 3 7 3 3 4" xfId="8720"/>
    <cellStyle name="Comma 3 7 3 4" xfId="8721"/>
    <cellStyle name="Comma 3 7 3 4 2" xfId="8722"/>
    <cellStyle name="Comma 3 7 3 4 2 2" xfId="8723"/>
    <cellStyle name="Comma 3 7 3 4 3" xfId="8724"/>
    <cellStyle name="Comma 3 7 3 5" xfId="8725"/>
    <cellStyle name="Comma 3 7 3 5 2" xfId="8726"/>
    <cellStyle name="Comma 3 7 3 6" xfId="8727"/>
    <cellStyle name="Comma 3 7 4" xfId="8728"/>
    <cellStyle name="Comma 3 7 4 2" xfId="8729"/>
    <cellStyle name="Comma 3 7 4 2 2" xfId="8730"/>
    <cellStyle name="Comma 3 7 4 2 2 2" xfId="8731"/>
    <cellStyle name="Comma 3 7 4 2 2 2 2" xfId="8732"/>
    <cellStyle name="Comma 3 7 4 2 2 3" xfId="8733"/>
    <cellStyle name="Comma 3 7 4 2 3" xfId="8734"/>
    <cellStyle name="Comma 3 7 4 2 3 2" xfId="8735"/>
    <cellStyle name="Comma 3 7 4 2 4" xfId="8736"/>
    <cellStyle name="Comma 3 7 4 3" xfId="8737"/>
    <cellStyle name="Comma 3 7 4 3 2" xfId="8738"/>
    <cellStyle name="Comma 3 7 4 3 2 2" xfId="8739"/>
    <cellStyle name="Comma 3 7 4 3 3" xfId="8740"/>
    <cellStyle name="Comma 3 7 4 4" xfId="8741"/>
    <cellStyle name="Comma 3 7 4 4 2" xfId="8742"/>
    <cellStyle name="Comma 3 7 4 5" xfId="8743"/>
    <cellStyle name="Comma 3 7 5" xfId="8744"/>
    <cellStyle name="Comma 3 7 5 2" xfId="8745"/>
    <cellStyle name="Comma 3 7 5 2 2" xfId="8746"/>
    <cellStyle name="Comma 3 7 5 2 2 2" xfId="8747"/>
    <cellStyle name="Comma 3 7 5 2 3" xfId="8748"/>
    <cellStyle name="Comma 3 7 5 3" xfId="8749"/>
    <cellStyle name="Comma 3 7 5 3 2" xfId="8750"/>
    <cellStyle name="Comma 3 7 5 4" xfId="8751"/>
    <cellStyle name="Comma 3 7 6" xfId="8752"/>
    <cellStyle name="Comma 3 7 6 2" xfId="8753"/>
    <cellStyle name="Comma 3 7 6 2 2" xfId="8754"/>
    <cellStyle name="Comma 3 7 6 3" xfId="8755"/>
    <cellStyle name="Comma 3 7 7" xfId="8756"/>
    <cellStyle name="Comma 3 7 7 2" xfId="8757"/>
    <cellStyle name="Comma 3 7 8" xfId="8758"/>
    <cellStyle name="Comma 3 7_SCH J-3" xfId="8759"/>
    <cellStyle name="Comma 3 8" xfId="8760"/>
    <cellStyle name="Comma 3 8 2" xfId="8761"/>
    <cellStyle name="Comma 3 8 2 2" xfId="8762"/>
    <cellStyle name="Comma 3 8 2 2 2" xfId="8763"/>
    <cellStyle name="Comma 3 8 2 2 2 2" xfId="8764"/>
    <cellStyle name="Comma 3 8 2 2 2 2 2" xfId="8765"/>
    <cellStyle name="Comma 3 8 2 2 2 2 2 2" xfId="8766"/>
    <cellStyle name="Comma 3 8 2 2 2 2 3" xfId="8767"/>
    <cellStyle name="Comma 3 8 2 2 2 3" xfId="8768"/>
    <cellStyle name="Comma 3 8 2 2 2 3 2" xfId="8769"/>
    <cellStyle name="Comma 3 8 2 2 2 4" xfId="8770"/>
    <cellStyle name="Comma 3 8 2 2 3" xfId="8771"/>
    <cellStyle name="Comma 3 8 2 2 3 2" xfId="8772"/>
    <cellStyle name="Comma 3 8 2 2 3 2 2" xfId="8773"/>
    <cellStyle name="Comma 3 8 2 2 3 3" xfId="8774"/>
    <cellStyle name="Comma 3 8 2 2 4" xfId="8775"/>
    <cellStyle name="Comma 3 8 2 2 4 2" xfId="8776"/>
    <cellStyle name="Comma 3 8 2 2 5" xfId="8777"/>
    <cellStyle name="Comma 3 8 2 3" xfId="8778"/>
    <cellStyle name="Comma 3 8 2 3 2" xfId="8779"/>
    <cellStyle name="Comma 3 8 2 3 2 2" xfId="8780"/>
    <cellStyle name="Comma 3 8 2 3 2 2 2" xfId="8781"/>
    <cellStyle name="Comma 3 8 2 3 2 3" xfId="8782"/>
    <cellStyle name="Comma 3 8 2 3 3" xfId="8783"/>
    <cellStyle name="Comma 3 8 2 3 3 2" xfId="8784"/>
    <cellStyle name="Comma 3 8 2 3 4" xfId="8785"/>
    <cellStyle name="Comma 3 8 2 4" xfId="8786"/>
    <cellStyle name="Comma 3 8 2 4 2" xfId="8787"/>
    <cellStyle name="Comma 3 8 2 4 2 2" xfId="8788"/>
    <cellStyle name="Comma 3 8 2 4 3" xfId="8789"/>
    <cellStyle name="Comma 3 8 2 5" xfId="8790"/>
    <cellStyle name="Comma 3 8 2 5 2" xfId="8791"/>
    <cellStyle name="Comma 3 8 2 6" xfId="8792"/>
    <cellStyle name="Comma 3 8 2_SCH J-3" xfId="8793"/>
    <cellStyle name="Comma 3 8 3" xfId="8794"/>
    <cellStyle name="Comma 3 8 3 2" xfId="8795"/>
    <cellStyle name="Comma 3 8 3 2 2" xfId="8796"/>
    <cellStyle name="Comma 3 8 3 2 2 2" xfId="8797"/>
    <cellStyle name="Comma 3 8 3 2 2 2 2" xfId="8798"/>
    <cellStyle name="Comma 3 8 3 2 2 2 2 2" xfId="8799"/>
    <cellStyle name="Comma 3 8 3 2 2 2 3" xfId="8800"/>
    <cellStyle name="Comma 3 8 3 2 2 3" xfId="8801"/>
    <cellStyle name="Comma 3 8 3 2 2 3 2" xfId="8802"/>
    <cellStyle name="Comma 3 8 3 2 2 4" xfId="8803"/>
    <cellStyle name="Comma 3 8 3 2 3" xfId="8804"/>
    <cellStyle name="Comma 3 8 3 2 3 2" xfId="8805"/>
    <cellStyle name="Comma 3 8 3 2 3 2 2" xfId="8806"/>
    <cellStyle name="Comma 3 8 3 2 3 3" xfId="8807"/>
    <cellStyle name="Comma 3 8 3 2 4" xfId="8808"/>
    <cellStyle name="Comma 3 8 3 2 4 2" xfId="8809"/>
    <cellStyle name="Comma 3 8 3 2 5" xfId="8810"/>
    <cellStyle name="Comma 3 8 3 3" xfId="8811"/>
    <cellStyle name="Comma 3 8 3 3 2" xfId="8812"/>
    <cellStyle name="Comma 3 8 3 3 2 2" xfId="8813"/>
    <cellStyle name="Comma 3 8 3 3 2 2 2" xfId="8814"/>
    <cellStyle name="Comma 3 8 3 3 2 3" xfId="8815"/>
    <cellStyle name="Comma 3 8 3 3 3" xfId="8816"/>
    <cellStyle name="Comma 3 8 3 3 3 2" xfId="8817"/>
    <cellStyle name="Comma 3 8 3 3 4" xfId="8818"/>
    <cellStyle name="Comma 3 8 3 4" xfId="8819"/>
    <cellStyle name="Comma 3 8 3 4 2" xfId="8820"/>
    <cellStyle name="Comma 3 8 3 4 2 2" xfId="8821"/>
    <cellStyle name="Comma 3 8 3 4 3" xfId="8822"/>
    <cellStyle name="Comma 3 8 3 5" xfId="8823"/>
    <cellStyle name="Comma 3 8 3 5 2" xfId="8824"/>
    <cellStyle name="Comma 3 8 3 6" xfId="8825"/>
    <cellStyle name="Comma 3 8 4" xfId="8826"/>
    <cellStyle name="Comma 3 8 4 2" xfId="8827"/>
    <cellStyle name="Comma 3 8 4 2 2" xfId="8828"/>
    <cellStyle name="Comma 3 8 4 2 2 2" xfId="8829"/>
    <cellStyle name="Comma 3 8 4 2 2 2 2" xfId="8830"/>
    <cellStyle name="Comma 3 8 4 2 2 3" xfId="8831"/>
    <cellStyle name="Comma 3 8 4 2 3" xfId="8832"/>
    <cellStyle name="Comma 3 8 4 2 3 2" xfId="8833"/>
    <cellStyle name="Comma 3 8 4 2 4" xfId="8834"/>
    <cellStyle name="Comma 3 8 4 3" xfId="8835"/>
    <cellStyle name="Comma 3 8 4 3 2" xfId="8836"/>
    <cellStyle name="Comma 3 8 4 3 2 2" xfId="8837"/>
    <cellStyle name="Comma 3 8 4 3 3" xfId="8838"/>
    <cellStyle name="Comma 3 8 4 4" xfId="8839"/>
    <cellStyle name="Comma 3 8 4 4 2" xfId="8840"/>
    <cellStyle name="Comma 3 8 4 5" xfId="8841"/>
    <cellStyle name="Comma 3 8 5" xfId="8842"/>
    <cellStyle name="Comma 3 8 5 2" xfId="8843"/>
    <cellStyle name="Comma 3 8 5 2 2" xfId="8844"/>
    <cellStyle name="Comma 3 8 5 2 2 2" xfId="8845"/>
    <cellStyle name="Comma 3 8 5 2 3" xfId="8846"/>
    <cellStyle name="Comma 3 8 5 3" xfId="8847"/>
    <cellStyle name="Comma 3 8 5 3 2" xfId="8848"/>
    <cellStyle name="Comma 3 8 5 4" xfId="8849"/>
    <cellStyle name="Comma 3 8 6" xfId="8850"/>
    <cellStyle name="Comma 3 8 6 2" xfId="8851"/>
    <cellStyle name="Comma 3 8 6 2 2" xfId="8852"/>
    <cellStyle name="Comma 3 8 6 3" xfId="8853"/>
    <cellStyle name="Comma 3 8 7" xfId="8854"/>
    <cellStyle name="Comma 3 8 7 2" xfId="8855"/>
    <cellStyle name="Comma 3 8 8" xfId="8856"/>
    <cellStyle name="Comma 3 8_SCH J-3" xfId="8857"/>
    <cellStyle name="Comma 3 9" xfId="8858"/>
    <cellStyle name="Comma 3 9 2" xfId="8859"/>
    <cellStyle name="Comma 3 9 2 2" xfId="8860"/>
    <cellStyle name="Comma 3 9 2 2 2" xfId="8861"/>
    <cellStyle name="Comma 3 9 2 2 2 2" xfId="8862"/>
    <cellStyle name="Comma 3 9 2 2 2 2 2" xfId="8863"/>
    <cellStyle name="Comma 3 9 2 2 2 2 2 2" xfId="8864"/>
    <cellStyle name="Comma 3 9 2 2 2 2 3" xfId="8865"/>
    <cellStyle name="Comma 3 9 2 2 2 3" xfId="8866"/>
    <cellStyle name="Comma 3 9 2 2 2 3 2" xfId="8867"/>
    <cellStyle name="Comma 3 9 2 2 2 4" xfId="8868"/>
    <cellStyle name="Comma 3 9 2 2 3" xfId="8869"/>
    <cellStyle name="Comma 3 9 2 2 3 2" xfId="8870"/>
    <cellStyle name="Comma 3 9 2 2 3 2 2" xfId="8871"/>
    <cellStyle name="Comma 3 9 2 2 3 3" xfId="8872"/>
    <cellStyle name="Comma 3 9 2 2 4" xfId="8873"/>
    <cellStyle name="Comma 3 9 2 2 4 2" xfId="8874"/>
    <cellStyle name="Comma 3 9 2 2 5" xfId="8875"/>
    <cellStyle name="Comma 3 9 2 3" xfId="8876"/>
    <cellStyle name="Comma 3 9 2 3 2" xfId="8877"/>
    <cellStyle name="Comma 3 9 2 3 2 2" xfId="8878"/>
    <cellStyle name="Comma 3 9 2 3 2 2 2" xfId="8879"/>
    <cellStyle name="Comma 3 9 2 3 2 3" xfId="8880"/>
    <cellStyle name="Comma 3 9 2 3 3" xfId="8881"/>
    <cellStyle name="Comma 3 9 2 3 3 2" xfId="8882"/>
    <cellStyle name="Comma 3 9 2 3 4" xfId="8883"/>
    <cellStyle name="Comma 3 9 2 4" xfId="8884"/>
    <cellStyle name="Comma 3 9 2 4 2" xfId="8885"/>
    <cellStyle name="Comma 3 9 2 4 2 2" xfId="8886"/>
    <cellStyle name="Comma 3 9 2 4 3" xfId="8887"/>
    <cellStyle name="Comma 3 9 2 5" xfId="8888"/>
    <cellStyle name="Comma 3 9 2 5 2" xfId="8889"/>
    <cellStyle name="Comma 3 9 2 6" xfId="8890"/>
    <cellStyle name="Comma 3 9 3" xfId="8891"/>
    <cellStyle name="Comma 3 9 3 2" xfId="8892"/>
    <cellStyle name="Comma 3 9 3 2 2" xfId="8893"/>
    <cellStyle name="Comma 3 9 3 2 2 2" xfId="8894"/>
    <cellStyle name="Comma 3 9 3 2 2 2 2" xfId="8895"/>
    <cellStyle name="Comma 3 9 3 2 2 2 2 2" xfId="8896"/>
    <cellStyle name="Comma 3 9 3 2 2 2 3" xfId="8897"/>
    <cellStyle name="Comma 3 9 3 2 2 3" xfId="8898"/>
    <cellStyle name="Comma 3 9 3 2 2 3 2" xfId="8899"/>
    <cellStyle name="Comma 3 9 3 2 2 4" xfId="8900"/>
    <cellStyle name="Comma 3 9 3 2 3" xfId="8901"/>
    <cellStyle name="Comma 3 9 3 2 3 2" xfId="8902"/>
    <cellStyle name="Comma 3 9 3 2 3 2 2" xfId="8903"/>
    <cellStyle name="Comma 3 9 3 2 3 3" xfId="8904"/>
    <cellStyle name="Comma 3 9 3 2 4" xfId="8905"/>
    <cellStyle name="Comma 3 9 3 2 4 2" xfId="8906"/>
    <cellStyle name="Comma 3 9 3 2 5" xfId="8907"/>
    <cellStyle name="Comma 3 9 3 3" xfId="8908"/>
    <cellStyle name="Comma 3 9 3 3 2" xfId="8909"/>
    <cellStyle name="Comma 3 9 3 3 2 2" xfId="8910"/>
    <cellStyle name="Comma 3 9 3 3 2 2 2" xfId="8911"/>
    <cellStyle name="Comma 3 9 3 3 2 3" xfId="8912"/>
    <cellStyle name="Comma 3 9 3 3 3" xfId="8913"/>
    <cellStyle name="Comma 3 9 3 3 3 2" xfId="8914"/>
    <cellStyle name="Comma 3 9 3 3 4" xfId="8915"/>
    <cellStyle name="Comma 3 9 3 4" xfId="8916"/>
    <cellStyle name="Comma 3 9 3 4 2" xfId="8917"/>
    <cellStyle name="Comma 3 9 3 4 2 2" xfId="8918"/>
    <cellStyle name="Comma 3 9 3 4 3" xfId="8919"/>
    <cellStyle name="Comma 3 9 3 5" xfId="8920"/>
    <cellStyle name="Comma 3 9 3 5 2" xfId="8921"/>
    <cellStyle name="Comma 3 9 3 6" xfId="8922"/>
    <cellStyle name="Comma 3 9 4" xfId="8923"/>
    <cellStyle name="Comma 3 9 4 2" xfId="8924"/>
    <cellStyle name="Comma 3 9 4 2 2" xfId="8925"/>
    <cellStyle name="Comma 3 9 4 2 2 2" xfId="8926"/>
    <cellStyle name="Comma 3 9 4 2 2 2 2" xfId="8927"/>
    <cellStyle name="Comma 3 9 4 2 2 3" xfId="8928"/>
    <cellStyle name="Comma 3 9 4 2 3" xfId="8929"/>
    <cellStyle name="Comma 3 9 4 2 3 2" xfId="8930"/>
    <cellStyle name="Comma 3 9 4 2 4" xfId="8931"/>
    <cellStyle name="Comma 3 9 4 3" xfId="8932"/>
    <cellStyle name="Comma 3 9 4 3 2" xfId="8933"/>
    <cellStyle name="Comma 3 9 4 3 2 2" xfId="8934"/>
    <cellStyle name="Comma 3 9 4 3 3" xfId="8935"/>
    <cellStyle name="Comma 3 9 4 4" xfId="8936"/>
    <cellStyle name="Comma 3 9 4 4 2" xfId="8937"/>
    <cellStyle name="Comma 3 9 4 5" xfId="8938"/>
    <cellStyle name="Comma 3 9 5" xfId="8939"/>
    <cellStyle name="Comma 3 9 5 2" xfId="8940"/>
    <cellStyle name="Comma 3 9 5 2 2" xfId="8941"/>
    <cellStyle name="Comma 3 9 5 2 2 2" xfId="8942"/>
    <cellStyle name="Comma 3 9 5 2 3" xfId="8943"/>
    <cellStyle name="Comma 3 9 5 3" xfId="8944"/>
    <cellStyle name="Comma 3 9 5 3 2" xfId="8945"/>
    <cellStyle name="Comma 3 9 5 4" xfId="8946"/>
    <cellStyle name="Comma 3 9 6" xfId="8947"/>
    <cellStyle name="Comma 3 9 6 2" xfId="8948"/>
    <cellStyle name="Comma 3 9 6 2 2" xfId="8949"/>
    <cellStyle name="Comma 3 9 6 3" xfId="8950"/>
    <cellStyle name="Comma 3 9 7" xfId="8951"/>
    <cellStyle name="Comma 3 9 7 2" xfId="8952"/>
    <cellStyle name="Comma 3 9 8" xfId="8953"/>
    <cellStyle name="Comma 3 9_SCH J-3" xfId="8954"/>
    <cellStyle name="Comma 3_SCH J-3" xfId="8955"/>
    <cellStyle name="Comma 30" xfId="8956"/>
    <cellStyle name="Comma 30 2" xfId="8957"/>
    <cellStyle name="Comma 30 2 2" xfId="8958"/>
    <cellStyle name="Comma 30 2 2 2" xfId="8959"/>
    <cellStyle name="Comma 30 2 2_SCH J-3" xfId="8960"/>
    <cellStyle name="Comma 30 2 3" xfId="8961"/>
    <cellStyle name="Comma 30 2_SCH J-3" xfId="8962"/>
    <cellStyle name="Comma 30 3" xfId="8963"/>
    <cellStyle name="Comma 30 3 2" xfId="8964"/>
    <cellStyle name="Comma 30 3_SCH J-3" xfId="8965"/>
    <cellStyle name="Comma 30 4" xfId="8966"/>
    <cellStyle name="Comma 30 5" xfId="8967"/>
    <cellStyle name="Comma 30_SCH J-3" xfId="8968"/>
    <cellStyle name="Comma 31" xfId="8969"/>
    <cellStyle name="Comma 31 2" xfId="8970"/>
    <cellStyle name="Comma 31 3" xfId="8971"/>
    <cellStyle name="Comma 31 3 2" xfId="8972"/>
    <cellStyle name="Comma 31_SCH J-3" xfId="8973"/>
    <cellStyle name="Comma 32" xfId="8974"/>
    <cellStyle name="Comma 32 2" xfId="8975"/>
    <cellStyle name="Comma 32 2 2" xfId="8976"/>
    <cellStyle name="Comma 32 3" xfId="8977"/>
    <cellStyle name="Comma 32 4" xfId="8978"/>
    <cellStyle name="Comma 32 4 2" xfId="8979"/>
    <cellStyle name="Comma 33" xfId="8980"/>
    <cellStyle name="Comma 33 2" xfId="8981"/>
    <cellStyle name="Comma 33 3" xfId="8982"/>
    <cellStyle name="Comma 33 3 2" xfId="8983"/>
    <cellStyle name="Comma 33_SCH J-3" xfId="8984"/>
    <cellStyle name="Comma 34" xfId="8985"/>
    <cellStyle name="Comma 34 2" xfId="8986"/>
    <cellStyle name="Comma 34_SCH J-3" xfId="8987"/>
    <cellStyle name="Comma 35" xfId="8988"/>
    <cellStyle name="Comma 35 2" xfId="8989"/>
    <cellStyle name="Comma 35_SCH J-3" xfId="8990"/>
    <cellStyle name="Comma 36" xfId="8991"/>
    <cellStyle name="Comma 36 2" xfId="8992"/>
    <cellStyle name="Comma 36_SCH J-3" xfId="8993"/>
    <cellStyle name="Comma 37" xfId="8994"/>
    <cellStyle name="Comma 37 2" xfId="8995"/>
    <cellStyle name="Comma 37_SCH J-3" xfId="8996"/>
    <cellStyle name="Comma 38" xfId="8997"/>
    <cellStyle name="Comma 38 2" xfId="8998"/>
    <cellStyle name="Comma 39" xfId="8999"/>
    <cellStyle name="Comma 39 2" xfId="9000"/>
    <cellStyle name="Comma 4" xfId="9001"/>
    <cellStyle name="Comma 4 10" xfId="9002"/>
    <cellStyle name="Comma 4 2" xfId="9003"/>
    <cellStyle name="Comma 4 2 2" xfId="9004"/>
    <cellStyle name="Comma 4 2 2 2" xfId="9005"/>
    <cellStyle name="Comma 4 2 2 2 2" xfId="9006"/>
    <cellStyle name="Comma 4 2 2 2 2 2" xfId="9007"/>
    <cellStyle name="Comma 4 2 2 2 2_SCH J-3" xfId="9008"/>
    <cellStyle name="Comma 4 2 2 2 3" xfId="9009"/>
    <cellStyle name="Comma 4 2 2 2 4" xfId="9010"/>
    <cellStyle name="Comma 4 2 2 2 5" xfId="9011"/>
    <cellStyle name="Comma 4 2 2 2_SCH J-3" xfId="9012"/>
    <cellStyle name="Comma 4 2 2 3" xfId="9013"/>
    <cellStyle name="Comma 4 2 2 3 2" xfId="9014"/>
    <cellStyle name="Comma 4 2 2 3_SCH J-3" xfId="9015"/>
    <cellStyle name="Comma 4 2 2 4" xfId="9016"/>
    <cellStyle name="Comma 4 2 2 4 2" xfId="9017"/>
    <cellStyle name="Comma 4 2 2 4_SCH J-3" xfId="9018"/>
    <cellStyle name="Comma 4 2 2 5" xfId="9019"/>
    <cellStyle name="Comma 4 2 2 6" xfId="9020"/>
    <cellStyle name="Comma 4 2 2_SCH J-3" xfId="9021"/>
    <cellStyle name="Comma 4 2 3" xfId="9022"/>
    <cellStyle name="Comma 4 2 3 2" xfId="9023"/>
    <cellStyle name="Comma 4 2 3 2 2" xfId="9024"/>
    <cellStyle name="Comma 4 2 3 2_SCH J-3" xfId="9025"/>
    <cellStyle name="Comma 4 2 3 3" xfId="9026"/>
    <cellStyle name="Comma 4 2 3 3 2" xfId="9027"/>
    <cellStyle name="Comma 4 2 3 3_SCH J-3" xfId="9028"/>
    <cellStyle name="Comma 4 2 3 4" xfId="9029"/>
    <cellStyle name="Comma 4 2 3 5" xfId="9030"/>
    <cellStyle name="Comma 4 2 3_SCH J-3" xfId="9031"/>
    <cellStyle name="Comma 4 2 4" xfId="9032"/>
    <cellStyle name="Comma 4 2 4 2" xfId="9033"/>
    <cellStyle name="Comma 4 2 4 3" xfId="9034"/>
    <cellStyle name="Comma 4 2 4 4" xfId="9035"/>
    <cellStyle name="Comma 4 2 4_SCH J-3" xfId="9036"/>
    <cellStyle name="Comma 4 2 5" xfId="9037"/>
    <cellStyle name="Comma 4 2 5 2" xfId="9038"/>
    <cellStyle name="Comma 4 2 5_SCH J-3" xfId="9039"/>
    <cellStyle name="Comma 4 2 6" xfId="9040"/>
    <cellStyle name="Comma 4 2 7" xfId="9041"/>
    <cellStyle name="Comma 4 2 8" xfId="9042"/>
    <cellStyle name="Comma 4 2 9" xfId="9043"/>
    <cellStyle name="Comma 4 2_SCH J-3" xfId="9044"/>
    <cellStyle name="Comma 4 3" xfId="9045"/>
    <cellStyle name="Comma 4 3 2" xfId="9046"/>
    <cellStyle name="Comma 4 3 2 2" xfId="9047"/>
    <cellStyle name="Comma 4 3 2 2 2" xfId="9048"/>
    <cellStyle name="Comma 4 3 2 2 2 2" xfId="9049"/>
    <cellStyle name="Comma 4 3 2 2 2 2 2" xfId="9050"/>
    <cellStyle name="Comma 4 3 2 2 2 2_SCH J-3" xfId="9051"/>
    <cellStyle name="Comma 4 3 2 2 2 3" xfId="9052"/>
    <cellStyle name="Comma 4 3 2 2 2_SCH J-3" xfId="9053"/>
    <cellStyle name="Comma 4 3 2 2 3" xfId="9054"/>
    <cellStyle name="Comma 4 3 2 2 3 2" xfId="9055"/>
    <cellStyle name="Comma 4 3 2 2 3_SCH J-3" xfId="9056"/>
    <cellStyle name="Comma 4 3 2 2 4" xfId="9057"/>
    <cellStyle name="Comma 4 3 2 2 5" xfId="9058"/>
    <cellStyle name="Comma 4 3 2 2_SCH J-3" xfId="9059"/>
    <cellStyle name="Comma 4 3 2 3" xfId="9060"/>
    <cellStyle name="Comma 4 3 2 3 2" xfId="9061"/>
    <cellStyle name="Comma 4 3 2 3 2 2" xfId="9062"/>
    <cellStyle name="Comma 4 3 2 3 2_SCH J-3" xfId="9063"/>
    <cellStyle name="Comma 4 3 2 3 3" xfId="9064"/>
    <cellStyle name="Comma 4 3 2 3_SCH J-3" xfId="9065"/>
    <cellStyle name="Comma 4 3 2 4" xfId="9066"/>
    <cellStyle name="Comma 4 3 2 4 2" xfId="9067"/>
    <cellStyle name="Comma 4 3 2 4_SCH J-3" xfId="9068"/>
    <cellStyle name="Comma 4 3 2 5" xfId="9069"/>
    <cellStyle name="Comma 4 3 2 6" xfId="9070"/>
    <cellStyle name="Comma 4 3 2 7" xfId="9071"/>
    <cellStyle name="Comma 4 3 2_SCH J-3" xfId="9072"/>
    <cellStyle name="Comma 4 3 3" xfId="9073"/>
    <cellStyle name="Comma 4 3 3 2" xfId="9074"/>
    <cellStyle name="Comma 4 3 3 2 2" xfId="9075"/>
    <cellStyle name="Comma 4 3 3 2 2 2" xfId="9076"/>
    <cellStyle name="Comma 4 3 3 2 2_SCH J-3" xfId="9077"/>
    <cellStyle name="Comma 4 3 3 2 3" xfId="9078"/>
    <cellStyle name="Comma 4 3 3 2_SCH J-3" xfId="9079"/>
    <cellStyle name="Comma 4 3 3 3" xfId="9080"/>
    <cellStyle name="Comma 4 3 3 3 2" xfId="9081"/>
    <cellStyle name="Comma 4 3 3 3_SCH J-3" xfId="9082"/>
    <cellStyle name="Comma 4 3 3 4" xfId="9083"/>
    <cellStyle name="Comma 4 3 3 5" xfId="9084"/>
    <cellStyle name="Comma 4 3 3_SCH J-3" xfId="9085"/>
    <cellStyle name="Comma 4 3 4" xfId="9086"/>
    <cellStyle name="Comma 4 3 4 2" xfId="9087"/>
    <cellStyle name="Comma 4 3 4 2 2" xfId="9088"/>
    <cellStyle name="Comma 4 3 4 2_SCH J-3" xfId="9089"/>
    <cellStyle name="Comma 4 3 4 3" xfId="9090"/>
    <cellStyle name="Comma 4 3 4_SCH J-3" xfId="9091"/>
    <cellStyle name="Comma 4 3 5" xfId="9092"/>
    <cellStyle name="Comma 4 3 5 2" xfId="9093"/>
    <cellStyle name="Comma 4 3 5_SCH J-3" xfId="9094"/>
    <cellStyle name="Comma 4 3 6" xfId="9095"/>
    <cellStyle name="Comma 4 3 7" xfId="9096"/>
    <cellStyle name="Comma 4 3 8" xfId="9097"/>
    <cellStyle name="Comma 4 3_SCH J-3" xfId="9098"/>
    <cellStyle name="Comma 4 4" xfId="9099"/>
    <cellStyle name="Comma 4 4 2" xfId="9100"/>
    <cellStyle name="Comma 4 4 2 2" xfId="9101"/>
    <cellStyle name="Comma 4 4 2 2 2" xfId="9102"/>
    <cellStyle name="Comma 4 4 2 2 2 2" xfId="9103"/>
    <cellStyle name="Comma 4 4 2 2 2_SCH J-3" xfId="9104"/>
    <cellStyle name="Comma 4 4 2 2 3" xfId="9105"/>
    <cellStyle name="Comma 4 4 2 2 4" xfId="9106"/>
    <cellStyle name="Comma 4 4 2 2_SCH J-3" xfId="9107"/>
    <cellStyle name="Comma 4 4 2 3" xfId="9108"/>
    <cellStyle name="Comma 4 4 2 3 2" xfId="9109"/>
    <cellStyle name="Comma 4 4 2 3_SCH J-3" xfId="9110"/>
    <cellStyle name="Comma 4 4 2 4" xfId="9111"/>
    <cellStyle name="Comma 4 4 2 5" xfId="9112"/>
    <cellStyle name="Comma 4 4 2_SCH J-3" xfId="9113"/>
    <cellStyle name="Comma 4 4 3" xfId="9114"/>
    <cellStyle name="Comma 4 4 3 2" xfId="9115"/>
    <cellStyle name="Comma 4 4 3 2 2" xfId="9116"/>
    <cellStyle name="Comma 4 4 3 2_SCH J-3" xfId="9117"/>
    <cellStyle name="Comma 4 4 3 3" xfId="9118"/>
    <cellStyle name="Comma 4 4 3 4" xfId="9119"/>
    <cellStyle name="Comma 4 4 3_SCH J-3" xfId="9120"/>
    <cellStyle name="Comma 4 4 4" xfId="9121"/>
    <cellStyle name="Comma 4 4 4 2" xfId="9122"/>
    <cellStyle name="Comma 4 4 4_SCH J-3" xfId="9123"/>
    <cellStyle name="Comma 4 4 5" xfId="9124"/>
    <cellStyle name="Comma 4 4 6" xfId="9125"/>
    <cellStyle name="Comma 4 4 7" xfId="9126"/>
    <cellStyle name="Comma 4 4_SCH J-3" xfId="9127"/>
    <cellStyle name="Comma 4 5" xfId="9128"/>
    <cellStyle name="Comma 4 5 2" xfId="9129"/>
    <cellStyle name="Comma 4 5 2 2" xfId="9130"/>
    <cellStyle name="Comma 4 5 2 2 2" xfId="9131"/>
    <cellStyle name="Comma 4 5 2 2_SCH J-3" xfId="9132"/>
    <cellStyle name="Comma 4 5 2 3" xfId="9133"/>
    <cellStyle name="Comma 4 5 2 4" xfId="9134"/>
    <cellStyle name="Comma 4 5 2_SCH J-3" xfId="9135"/>
    <cellStyle name="Comma 4 5 3" xfId="9136"/>
    <cellStyle name="Comma 4 5 3 2" xfId="9137"/>
    <cellStyle name="Comma 4 5 3_SCH J-3" xfId="9138"/>
    <cellStyle name="Comma 4 5 4" xfId="9139"/>
    <cellStyle name="Comma 4 5 5" xfId="9140"/>
    <cellStyle name="Comma 4 5_SCH J-3" xfId="9141"/>
    <cellStyle name="Comma 4 6" xfId="9142"/>
    <cellStyle name="Comma 4 6 2" xfId="9143"/>
    <cellStyle name="Comma 4 6 2 2" xfId="9144"/>
    <cellStyle name="Comma 4 6 2_SCH J-3" xfId="9145"/>
    <cellStyle name="Comma 4 6 3" xfId="9146"/>
    <cellStyle name="Comma 4 6 4" xfId="9147"/>
    <cellStyle name="Comma 4 6_SCH J-3" xfId="9148"/>
    <cellStyle name="Comma 4 7" xfId="9149"/>
    <cellStyle name="Comma 4 7 2" xfId="9150"/>
    <cellStyle name="Comma 4 7_SCH J-3" xfId="9151"/>
    <cellStyle name="Comma 4 8" xfId="9152"/>
    <cellStyle name="Comma 4 9" xfId="9153"/>
    <cellStyle name="Comma 4_183302" xfId="9154"/>
    <cellStyle name="Comma 40" xfId="9155"/>
    <cellStyle name="Comma 41" xfId="9156"/>
    <cellStyle name="Comma 42" xfId="9157"/>
    <cellStyle name="Comma 43" xfId="9158"/>
    <cellStyle name="Comma 44" xfId="9159"/>
    <cellStyle name="Comma 45" xfId="9160"/>
    <cellStyle name="Comma 46" xfId="9161"/>
    <cellStyle name="Comma 47" xfId="9162"/>
    <cellStyle name="Comma 48" xfId="9163"/>
    <cellStyle name="Comma 49" xfId="9164"/>
    <cellStyle name="Comma 5" xfId="9165"/>
    <cellStyle name="Comma 5 2" xfId="9166"/>
    <cellStyle name="Comma 5 2 2" xfId="9167"/>
    <cellStyle name="Comma 5 2 3" xfId="9168"/>
    <cellStyle name="Comma 5 2_SCH J-3" xfId="9169"/>
    <cellStyle name="Comma 5 3" xfId="9170"/>
    <cellStyle name="Comma 5 3 2" xfId="59345"/>
    <cellStyle name="Comma 5 4" xfId="9171"/>
    <cellStyle name="Comma 5 5" xfId="9172"/>
    <cellStyle name="Comma 5 6" xfId="9173"/>
    <cellStyle name="Comma 5_SCH J-3" xfId="9174"/>
    <cellStyle name="Comma 50" xfId="9175"/>
    <cellStyle name="Comma 50 2" xfId="9176"/>
    <cellStyle name="Comma 50_SCH J-3" xfId="9177"/>
    <cellStyle name="Comma 51" xfId="9178"/>
    <cellStyle name="Comma 52" xfId="9179"/>
    <cellStyle name="Comma 53" xfId="9180"/>
    <cellStyle name="Comma 54" xfId="9181"/>
    <cellStyle name="Comma 55" xfId="9182"/>
    <cellStyle name="Comma 56" xfId="9183"/>
    <cellStyle name="Comma 57" xfId="9184"/>
    <cellStyle name="Comma 58" xfId="9185"/>
    <cellStyle name="Comma 59" xfId="9186"/>
    <cellStyle name="Comma 6" xfId="9187"/>
    <cellStyle name="Comma 6 10" xfId="9188"/>
    <cellStyle name="Comma 6 10 2" xfId="9189"/>
    <cellStyle name="Comma 6 10 2 2" xfId="59346"/>
    <cellStyle name="Comma 6 10 2 3" xfId="59347"/>
    <cellStyle name="Comma 6 10 3" xfId="59348"/>
    <cellStyle name="Comma 6 10 3 2" xfId="59349"/>
    <cellStyle name="Comma 6 10 4" xfId="59350"/>
    <cellStyle name="Comma 6 10 5" xfId="59351"/>
    <cellStyle name="Comma 6 10_SCH J-3" xfId="9190"/>
    <cellStyle name="Comma 6 11" xfId="9191"/>
    <cellStyle name="Comma 6 11 2" xfId="59352"/>
    <cellStyle name="Comma 6 11 3" xfId="59353"/>
    <cellStyle name="Comma 6 12" xfId="9192"/>
    <cellStyle name="Comma 6 12 2" xfId="59354"/>
    <cellStyle name="Comma 6 12 3" xfId="59355"/>
    <cellStyle name="Comma 6 13" xfId="9193"/>
    <cellStyle name="Comma 6 13 2" xfId="59356"/>
    <cellStyle name="Comma 6 14" xfId="59357"/>
    <cellStyle name="Comma 6 15" xfId="59358"/>
    <cellStyle name="Comma 6 16" xfId="59359"/>
    <cellStyle name="Comma 6 2" xfId="9194"/>
    <cellStyle name="Comma 6 2 10" xfId="59360"/>
    <cellStyle name="Comma 6 2 10 2" xfId="59361"/>
    <cellStyle name="Comma 6 2 10 3" xfId="59362"/>
    <cellStyle name="Comma 6 2 11" xfId="59363"/>
    <cellStyle name="Comma 6 2 11 2" xfId="59364"/>
    <cellStyle name="Comma 6 2 11 3" xfId="59365"/>
    <cellStyle name="Comma 6 2 12" xfId="59366"/>
    <cellStyle name="Comma 6 2 12 2" xfId="59367"/>
    <cellStyle name="Comma 6 2 13" xfId="59368"/>
    <cellStyle name="Comma 6 2 14" xfId="59369"/>
    <cellStyle name="Comma 6 2 15" xfId="59370"/>
    <cellStyle name="Comma 6 2 2" xfId="9195"/>
    <cellStyle name="Comma 6 2 2 10" xfId="59371"/>
    <cellStyle name="Comma 6 2 2 10 2" xfId="59372"/>
    <cellStyle name="Comma 6 2 2 10 3" xfId="59373"/>
    <cellStyle name="Comma 6 2 2 11" xfId="59374"/>
    <cellStyle name="Comma 6 2 2 11 2" xfId="59375"/>
    <cellStyle name="Comma 6 2 2 12" xfId="59376"/>
    <cellStyle name="Comma 6 2 2 13" xfId="59377"/>
    <cellStyle name="Comma 6 2 2 14" xfId="59378"/>
    <cellStyle name="Comma 6 2 2 2" xfId="9196"/>
    <cellStyle name="Comma 6 2 2 2 10" xfId="59379"/>
    <cellStyle name="Comma 6 2 2 2 10 2" xfId="59380"/>
    <cellStyle name="Comma 6 2 2 2 11" xfId="59381"/>
    <cellStyle name="Comma 6 2 2 2 12" xfId="59382"/>
    <cellStyle name="Comma 6 2 2 2 13" xfId="59383"/>
    <cellStyle name="Comma 6 2 2 2 2" xfId="59384"/>
    <cellStyle name="Comma 6 2 2 2 2 10" xfId="59385"/>
    <cellStyle name="Comma 6 2 2 2 2 2" xfId="59386"/>
    <cellStyle name="Comma 6 2 2 2 2 2 2" xfId="59387"/>
    <cellStyle name="Comma 6 2 2 2 2 2 2 2" xfId="59388"/>
    <cellStyle name="Comma 6 2 2 2 2 2 2 2 2" xfId="59389"/>
    <cellStyle name="Comma 6 2 2 2 2 2 2 2 3" xfId="59390"/>
    <cellStyle name="Comma 6 2 2 2 2 2 2 3" xfId="59391"/>
    <cellStyle name="Comma 6 2 2 2 2 2 2 3 2" xfId="59392"/>
    <cellStyle name="Comma 6 2 2 2 2 2 2 3 3" xfId="59393"/>
    <cellStyle name="Comma 6 2 2 2 2 2 2 4" xfId="59394"/>
    <cellStyle name="Comma 6 2 2 2 2 2 2 4 2" xfId="59395"/>
    <cellStyle name="Comma 6 2 2 2 2 2 2 5" xfId="59396"/>
    <cellStyle name="Comma 6 2 2 2 2 2 2 6" xfId="59397"/>
    <cellStyle name="Comma 6 2 2 2 2 2 3" xfId="59398"/>
    <cellStyle name="Comma 6 2 2 2 2 2 3 2" xfId="59399"/>
    <cellStyle name="Comma 6 2 2 2 2 2 3 2 2" xfId="59400"/>
    <cellStyle name="Comma 6 2 2 2 2 2 3 2 3" xfId="59401"/>
    <cellStyle name="Comma 6 2 2 2 2 2 3 3" xfId="59402"/>
    <cellStyle name="Comma 6 2 2 2 2 2 3 3 2" xfId="59403"/>
    <cellStyle name="Comma 6 2 2 2 2 2 3 3 3" xfId="59404"/>
    <cellStyle name="Comma 6 2 2 2 2 2 3 4" xfId="59405"/>
    <cellStyle name="Comma 6 2 2 2 2 2 3 4 2" xfId="59406"/>
    <cellStyle name="Comma 6 2 2 2 2 2 3 5" xfId="59407"/>
    <cellStyle name="Comma 6 2 2 2 2 2 3 6" xfId="59408"/>
    <cellStyle name="Comma 6 2 2 2 2 2 4" xfId="59409"/>
    <cellStyle name="Comma 6 2 2 2 2 2 4 2" xfId="59410"/>
    <cellStyle name="Comma 6 2 2 2 2 2 4 2 2" xfId="59411"/>
    <cellStyle name="Comma 6 2 2 2 2 2 4 2 3" xfId="59412"/>
    <cellStyle name="Comma 6 2 2 2 2 2 4 3" xfId="59413"/>
    <cellStyle name="Comma 6 2 2 2 2 2 4 3 2" xfId="59414"/>
    <cellStyle name="Comma 6 2 2 2 2 2 4 4" xfId="59415"/>
    <cellStyle name="Comma 6 2 2 2 2 2 4 5" xfId="59416"/>
    <cellStyle name="Comma 6 2 2 2 2 2 5" xfId="59417"/>
    <cellStyle name="Comma 6 2 2 2 2 2 5 2" xfId="59418"/>
    <cellStyle name="Comma 6 2 2 2 2 2 5 3" xfId="59419"/>
    <cellStyle name="Comma 6 2 2 2 2 2 6" xfId="59420"/>
    <cellStyle name="Comma 6 2 2 2 2 2 6 2" xfId="59421"/>
    <cellStyle name="Comma 6 2 2 2 2 2 6 3" xfId="59422"/>
    <cellStyle name="Comma 6 2 2 2 2 2 7" xfId="59423"/>
    <cellStyle name="Comma 6 2 2 2 2 2 7 2" xfId="59424"/>
    <cellStyle name="Comma 6 2 2 2 2 2 8" xfId="59425"/>
    <cellStyle name="Comma 6 2 2 2 2 2 9" xfId="59426"/>
    <cellStyle name="Comma 6 2 2 2 2 3" xfId="59427"/>
    <cellStyle name="Comma 6 2 2 2 2 3 2" xfId="59428"/>
    <cellStyle name="Comma 6 2 2 2 2 3 2 2" xfId="59429"/>
    <cellStyle name="Comma 6 2 2 2 2 3 2 3" xfId="59430"/>
    <cellStyle name="Comma 6 2 2 2 2 3 3" xfId="59431"/>
    <cellStyle name="Comma 6 2 2 2 2 3 3 2" xfId="59432"/>
    <cellStyle name="Comma 6 2 2 2 2 3 3 3" xfId="59433"/>
    <cellStyle name="Comma 6 2 2 2 2 3 4" xfId="59434"/>
    <cellStyle name="Comma 6 2 2 2 2 3 4 2" xfId="59435"/>
    <cellStyle name="Comma 6 2 2 2 2 3 5" xfId="59436"/>
    <cellStyle name="Comma 6 2 2 2 2 3 6" xfId="59437"/>
    <cellStyle name="Comma 6 2 2 2 2 4" xfId="59438"/>
    <cellStyle name="Comma 6 2 2 2 2 4 2" xfId="59439"/>
    <cellStyle name="Comma 6 2 2 2 2 4 2 2" xfId="59440"/>
    <cellStyle name="Comma 6 2 2 2 2 4 2 3" xfId="59441"/>
    <cellStyle name="Comma 6 2 2 2 2 4 3" xfId="59442"/>
    <cellStyle name="Comma 6 2 2 2 2 4 3 2" xfId="59443"/>
    <cellStyle name="Comma 6 2 2 2 2 4 3 3" xfId="59444"/>
    <cellStyle name="Comma 6 2 2 2 2 4 4" xfId="59445"/>
    <cellStyle name="Comma 6 2 2 2 2 4 4 2" xfId="59446"/>
    <cellStyle name="Comma 6 2 2 2 2 4 5" xfId="59447"/>
    <cellStyle name="Comma 6 2 2 2 2 4 6" xfId="59448"/>
    <cellStyle name="Comma 6 2 2 2 2 5" xfId="59449"/>
    <cellStyle name="Comma 6 2 2 2 2 5 2" xfId="59450"/>
    <cellStyle name="Comma 6 2 2 2 2 5 2 2" xfId="59451"/>
    <cellStyle name="Comma 6 2 2 2 2 5 2 3" xfId="59452"/>
    <cellStyle name="Comma 6 2 2 2 2 5 3" xfId="59453"/>
    <cellStyle name="Comma 6 2 2 2 2 5 3 2" xfId="59454"/>
    <cellStyle name="Comma 6 2 2 2 2 5 4" xfId="59455"/>
    <cellStyle name="Comma 6 2 2 2 2 5 5" xfId="59456"/>
    <cellStyle name="Comma 6 2 2 2 2 6" xfId="59457"/>
    <cellStyle name="Comma 6 2 2 2 2 6 2" xfId="59458"/>
    <cellStyle name="Comma 6 2 2 2 2 6 3" xfId="59459"/>
    <cellStyle name="Comma 6 2 2 2 2 7" xfId="59460"/>
    <cellStyle name="Comma 6 2 2 2 2 7 2" xfId="59461"/>
    <cellStyle name="Comma 6 2 2 2 2 7 3" xfId="59462"/>
    <cellStyle name="Comma 6 2 2 2 2 8" xfId="59463"/>
    <cellStyle name="Comma 6 2 2 2 2 8 2" xfId="59464"/>
    <cellStyle name="Comma 6 2 2 2 2 9" xfId="59465"/>
    <cellStyle name="Comma 6 2 2 2 3" xfId="59466"/>
    <cellStyle name="Comma 6 2 2 2 3 2" xfId="59467"/>
    <cellStyle name="Comma 6 2 2 2 3 2 2" xfId="59468"/>
    <cellStyle name="Comma 6 2 2 2 3 2 2 2" xfId="59469"/>
    <cellStyle name="Comma 6 2 2 2 3 2 2 3" xfId="59470"/>
    <cellStyle name="Comma 6 2 2 2 3 2 3" xfId="59471"/>
    <cellStyle name="Comma 6 2 2 2 3 2 3 2" xfId="59472"/>
    <cellStyle name="Comma 6 2 2 2 3 2 3 3" xfId="59473"/>
    <cellStyle name="Comma 6 2 2 2 3 2 4" xfId="59474"/>
    <cellStyle name="Comma 6 2 2 2 3 2 4 2" xfId="59475"/>
    <cellStyle name="Comma 6 2 2 2 3 2 5" xfId="59476"/>
    <cellStyle name="Comma 6 2 2 2 3 2 6" xfId="59477"/>
    <cellStyle name="Comma 6 2 2 2 3 3" xfId="59478"/>
    <cellStyle name="Comma 6 2 2 2 3 3 2" xfId="59479"/>
    <cellStyle name="Comma 6 2 2 2 3 3 2 2" xfId="59480"/>
    <cellStyle name="Comma 6 2 2 2 3 3 2 3" xfId="59481"/>
    <cellStyle name="Comma 6 2 2 2 3 3 3" xfId="59482"/>
    <cellStyle name="Comma 6 2 2 2 3 3 3 2" xfId="59483"/>
    <cellStyle name="Comma 6 2 2 2 3 3 3 3" xfId="59484"/>
    <cellStyle name="Comma 6 2 2 2 3 3 4" xfId="59485"/>
    <cellStyle name="Comma 6 2 2 2 3 3 4 2" xfId="59486"/>
    <cellStyle name="Comma 6 2 2 2 3 3 5" xfId="59487"/>
    <cellStyle name="Comma 6 2 2 2 3 3 6" xfId="59488"/>
    <cellStyle name="Comma 6 2 2 2 3 4" xfId="59489"/>
    <cellStyle name="Comma 6 2 2 2 3 4 2" xfId="59490"/>
    <cellStyle name="Comma 6 2 2 2 3 4 2 2" xfId="59491"/>
    <cellStyle name="Comma 6 2 2 2 3 4 2 3" xfId="59492"/>
    <cellStyle name="Comma 6 2 2 2 3 4 3" xfId="59493"/>
    <cellStyle name="Comma 6 2 2 2 3 4 3 2" xfId="59494"/>
    <cellStyle name="Comma 6 2 2 2 3 4 4" xfId="59495"/>
    <cellStyle name="Comma 6 2 2 2 3 4 5" xfId="59496"/>
    <cellStyle name="Comma 6 2 2 2 3 5" xfId="59497"/>
    <cellStyle name="Comma 6 2 2 2 3 5 2" xfId="59498"/>
    <cellStyle name="Comma 6 2 2 2 3 5 3" xfId="59499"/>
    <cellStyle name="Comma 6 2 2 2 3 6" xfId="59500"/>
    <cellStyle name="Comma 6 2 2 2 3 6 2" xfId="59501"/>
    <cellStyle name="Comma 6 2 2 2 3 6 3" xfId="59502"/>
    <cellStyle name="Comma 6 2 2 2 3 7" xfId="59503"/>
    <cellStyle name="Comma 6 2 2 2 3 7 2" xfId="59504"/>
    <cellStyle name="Comma 6 2 2 2 3 8" xfId="59505"/>
    <cellStyle name="Comma 6 2 2 2 3 9" xfId="59506"/>
    <cellStyle name="Comma 6 2 2 2 4" xfId="59507"/>
    <cellStyle name="Comma 6 2 2 2 4 2" xfId="59508"/>
    <cellStyle name="Comma 6 2 2 2 4 2 2" xfId="59509"/>
    <cellStyle name="Comma 6 2 2 2 4 2 2 2" xfId="59510"/>
    <cellStyle name="Comma 6 2 2 2 4 2 2 3" xfId="59511"/>
    <cellStyle name="Comma 6 2 2 2 4 2 3" xfId="59512"/>
    <cellStyle name="Comma 6 2 2 2 4 2 3 2" xfId="59513"/>
    <cellStyle name="Comma 6 2 2 2 4 2 3 3" xfId="59514"/>
    <cellStyle name="Comma 6 2 2 2 4 2 4" xfId="59515"/>
    <cellStyle name="Comma 6 2 2 2 4 2 4 2" xfId="59516"/>
    <cellStyle name="Comma 6 2 2 2 4 2 5" xfId="59517"/>
    <cellStyle name="Comma 6 2 2 2 4 2 6" xfId="59518"/>
    <cellStyle name="Comma 6 2 2 2 4 3" xfId="59519"/>
    <cellStyle name="Comma 6 2 2 2 4 3 2" xfId="59520"/>
    <cellStyle name="Comma 6 2 2 2 4 3 2 2" xfId="59521"/>
    <cellStyle name="Comma 6 2 2 2 4 3 2 3" xfId="59522"/>
    <cellStyle name="Comma 6 2 2 2 4 3 3" xfId="59523"/>
    <cellStyle name="Comma 6 2 2 2 4 3 3 2" xfId="59524"/>
    <cellStyle name="Comma 6 2 2 2 4 3 3 3" xfId="59525"/>
    <cellStyle name="Comma 6 2 2 2 4 3 4" xfId="59526"/>
    <cellStyle name="Comma 6 2 2 2 4 3 4 2" xfId="59527"/>
    <cellStyle name="Comma 6 2 2 2 4 3 5" xfId="59528"/>
    <cellStyle name="Comma 6 2 2 2 4 3 6" xfId="59529"/>
    <cellStyle name="Comma 6 2 2 2 4 4" xfId="59530"/>
    <cellStyle name="Comma 6 2 2 2 4 4 2" xfId="59531"/>
    <cellStyle name="Comma 6 2 2 2 4 4 2 2" xfId="59532"/>
    <cellStyle name="Comma 6 2 2 2 4 4 2 3" xfId="59533"/>
    <cellStyle name="Comma 6 2 2 2 4 4 3" xfId="59534"/>
    <cellStyle name="Comma 6 2 2 2 4 4 3 2" xfId="59535"/>
    <cellStyle name="Comma 6 2 2 2 4 4 4" xfId="59536"/>
    <cellStyle name="Comma 6 2 2 2 4 4 5" xfId="59537"/>
    <cellStyle name="Comma 6 2 2 2 4 5" xfId="59538"/>
    <cellStyle name="Comma 6 2 2 2 4 5 2" xfId="59539"/>
    <cellStyle name="Comma 6 2 2 2 4 5 3" xfId="59540"/>
    <cellStyle name="Comma 6 2 2 2 4 6" xfId="59541"/>
    <cellStyle name="Comma 6 2 2 2 4 6 2" xfId="59542"/>
    <cellStyle name="Comma 6 2 2 2 4 6 3" xfId="59543"/>
    <cellStyle name="Comma 6 2 2 2 4 7" xfId="59544"/>
    <cellStyle name="Comma 6 2 2 2 4 7 2" xfId="59545"/>
    <cellStyle name="Comma 6 2 2 2 4 8" xfId="59546"/>
    <cellStyle name="Comma 6 2 2 2 4 9" xfId="59547"/>
    <cellStyle name="Comma 6 2 2 2 5" xfId="59548"/>
    <cellStyle name="Comma 6 2 2 2 5 2" xfId="59549"/>
    <cellStyle name="Comma 6 2 2 2 5 2 2" xfId="59550"/>
    <cellStyle name="Comma 6 2 2 2 5 2 3" xfId="59551"/>
    <cellStyle name="Comma 6 2 2 2 5 3" xfId="59552"/>
    <cellStyle name="Comma 6 2 2 2 5 3 2" xfId="59553"/>
    <cellStyle name="Comma 6 2 2 2 5 3 3" xfId="59554"/>
    <cellStyle name="Comma 6 2 2 2 5 4" xfId="59555"/>
    <cellStyle name="Comma 6 2 2 2 5 4 2" xfId="59556"/>
    <cellStyle name="Comma 6 2 2 2 5 5" xfId="59557"/>
    <cellStyle name="Comma 6 2 2 2 5 6" xfId="59558"/>
    <cellStyle name="Comma 6 2 2 2 6" xfId="59559"/>
    <cellStyle name="Comma 6 2 2 2 6 2" xfId="59560"/>
    <cellStyle name="Comma 6 2 2 2 6 2 2" xfId="59561"/>
    <cellStyle name="Comma 6 2 2 2 6 2 3" xfId="59562"/>
    <cellStyle name="Comma 6 2 2 2 6 3" xfId="59563"/>
    <cellStyle name="Comma 6 2 2 2 6 3 2" xfId="59564"/>
    <cellStyle name="Comma 6 2 2 2 6 3 3" xfId="59565"/>
    <cellStyle name="Comma 6 2 2 2 6 4" xfId="59566"/>
    <cellStyle name="Comma 6 2 2 2 6 4 2" xfId="59567"/>
    <cellStyle name="Comma 6 2 2 2 6 5" xfId="59568"/>
    <cellStyle name="Comma 6 2 2 2 6 6" xfId="59569"/>
    <cellStyle name="Comma 6 2 2 2 7" xfId="59570"/>
    <cellStyle name="Comma 6 2 2 2 7 2" xfId="59571"/>
    <cellStyle name="Comma 6 2 2 2 7 2 2" xfId="59572"/>
    <cellStyle name="Comma 6 2 2 2 7 2 3" xfId="59573"/>
    <cellStyle name="Comma 6 2 2 2 7 3" xfId="59574"/>
    <cellStyle name="Comma 6 2 2 2 7 3 2" xfId="59575"/>
    <cellStyle name="Comma 6 2 2 2 7 4" xfId="59576"/>
    <cellStyle name="Comma 6 2 2 2 7 5" xfId="59577"/>
    <cellStyle name="Comma 6 2 2 2 8" xfId="59578"/>
    <cellStyle name="Comma 6 2 2 2 8 2" xfId="59579"/>
    <cellStyle name="Comma 6 2 2 2 8 3" xfId="59580"/>
    <cellStyle name="Comma 6 2 2 2 9" xfId="59581"/>
    <cellStyle name="Comma 6 2 2 2 9 2" xfId="59582"/>
    <cellStyle name="Comma 6 2 2 2 9 3" xfId="59583"/>
    <cellStyle name="Comma 6 2 2 3" xfId="59584"/>
    <cellStyle name="Comma 6 2 2 3 10" xfId="59585"/>
    <cellStyle name="Comma 6 2 2 3 2" xfId="59586"/>
    <cellStyle name="Comma 6 2 2 3 2 2" xfId="59587"/>
    <cellStyle name="Comma 6 2 2 3 2 2 2" xfId="59588"/>
    <cellStyle name="Comma 6 2 2 3 2 2 2 2" xfId="59589"/>
    <cellStyle name="Comma 6 2 2 3 2 2 2 3" xfId="59590"/>
    <cellStyle name="Comma 6 2 2 3 2 2 3" xfId="59591"/>
    <cellStyle name="Comma 6 2 2 3 2 2 3 2" xfId="59592"/>
    <cellStyle name="Comma 6 2 2 3 2 2 3 3" xfId="59593"/>
    <cellStyle name="Comma 6 2 2 3 2 2 4" xfId="59594"/>
    <cellStyle name="Comma 6 2 2 3 2 2 4 2" xfId="59595"/>
    <cellStyle name="Comma 6 2 2 3 2 2 5" xfId="59596"/>
    <cellStyle name="Comma 6 2 2 3 2 2 6" xfId="59597"/>
    <cellStyle name="Comma 6 2 2 3 2 3" xfId="59598"/>
    <cellStyle name="Comma 6 2 2 3 2 3 2" xfId="59599"/>
    <cellStyle name="Comma 6 2 2 3 2 3 2 2" xfId="59600"/>
    <cellStyle name="Comma 6 2 2 3 2 3 2 3" xfId="59601"/>
    <cellStyle name="Comma 6 2 2 3 2 3 3" xfId="59602"/>
    <cellStyle name="Comma 6 2 2 3 2 3 3 2" xfId="59603"/>
    <cellStyle name="Comma 6 2 2 3 2 3 3 3" xfId="59604"/>
    <cellStyle name="Comma 6 2 2 3 2 3 4" xfId="59605"/>
    <cellStyle name="Comma 6 2 2 3 2 3 4 2" xfId="59606"/>
    <cellStyle name="Comma 6 2 2 3 2 3 5" xfId="59607"/>
    <cellStyle name="Comma 6 2 2 3 2 3 6" xfId="59608"/>
    <cellStyle name="Comma 6 2 2 3 2 4" xfId="59609"/>
    <cellStyle name="Comma 6 2 2 3 2 4 2" xfId="59610"/>
    <cellStyle name="Comma 6 2 2 3 2 4 2 2" xfId="59611"/>
    <cellStyle name="Comma 6 2 2 3 2 4 2 3" xfId="59612"/>
    <cellStyle name="Comma 6 2 2 3 2 4 3" xfId="59613"/>
    <cellStyle name="Comma 6 2 2 3 2 4 3 2" xfId="59614"/>
    <cellStyle name="Comma 6 2 2 3 2 4 4" xfId="59615"/>
    <cellStyle name="Comma 6 2 2 3 2 4 5" xfId="59616"/>
    <cellStyle name="Comma 6 2 2 3 2 5" xfId="59617"/>
    <cellStyle name="Comma 6 2 2 3 2 5 2" xfId="59618"/>
    <cellStyle name="Comma 6 2 2 3 2 5 3" xfId="59619"/>
    <cellStyle name="Comma 6 2 2 3 2 6" xfId="59620"/>
    <cellStyle name="Comma 6 2 2 3 2 6 2" xfId="59621"/>
    <cellStyle name="Comma 6 2 2 3 2 6 3" xfId="59622"/>
    <cellStyle name="Comma 6 2 2 3 2 7" xfId="59623"/>
    <cellStyle name="Comma 6 2 2 3 2 7 2" xfId="59624"/>
    <cellStyle name="Comma 6 2 2 3 2 8" xfId="59625"/>
    <cellStyle name="Comma 6 2 2 3 2 9" xfId="59626"/>
    <cellStyle name="Comma 6 2 2 3 3" xfId="59627"/>
    <cellStyle name="Comma 6 2 2 3 3 2" xfId="59628"/>
    <cellStyle name="Comma 6 2 2 3 3 2 2" xfId="59629"/>
    <cellStyle name="Comma 6 2 2 3 3 2 3" xfId="59630"/>
    <cellStyle name="Comma 6 2 2 3 3 3" xfId="59631"/>
    <cellStyle name="Comma 6 2 2 3 3 3 2" xfId="59632"/>
    <cellStyle name="Comma 6 2 2 3 3 3 3" xfId="59633"/>
    <cellStyle name="Comma 6 2 2 3 3 4" xfId="59634"/>
    <cellStyle name="Comma 6 2 2 3 3 4 2" xfId="59635"/>
    <cellStyle name="Comma 6 2 2 3 3 5" xfId="59636"/>
    <cellStyle name="Comma 6 2 2 3 3 6" xfId="59637"/>
    <cellStyle name="Comma 6 2 2 3 4" xfId="59638"/>
    <cellStyle name="Comma 6 2 2 3 4 2" xfId="59639"/>
    <cellStyle name="Comma 6 2 2 3 4 2 2" xfId="59640"/>
    <cellStyle name="Comma 6 2 2 3 4 2 3" xfId="59641"/>
    <cellStyle name="Comma 6 2 2 3 4 3" xfId="59642"/>
    <cellStyle name="Comma 6 2 2 3 4 3 2" xfId="59643"/>
    <cellStyle name="Comma 6 2 2 3 4 3 3" xfId="59644"/>
    <cellStyle name="Comma 6 2 2 3 4 4" xfId="59645"/>
    <cellStyle name="Comma 6 2 2 3 4 4 2" xfId="59646"/>
    <cellStyle name="Comma 6 2 2 3 4 5" xfId="59647"/>
    <cellStyle name="Comma 6 2 2 3 4 6" xfId="59648"/>
    <cellStyle name="Comma 6 2 2 3 5" xfId="59649"/>
    <cellStyle name="Comma 6 2 2 3 5 2" xfId="59650"/>
    <cellStyle name="Comma 6 2 2 3 5 2 2" xfId="59651"/>
    <cellStyle name="Comma 6 2 2 3 5 2 3" xfId="59652"/>
    <cellStyle name="Comma 6 2 2 3 5 3" xfId="59653"/>
    <cellStyle name="Comma 6 2 2 3 5 3 2" xfId="59654"/>
    <cellStyle name="Comma 6 2 2 3 5 4" xfId="59655"/>
    <cellStyle name="Comma 6 2 2 3 5 5" xfId="59656"/>
    <cellStyle name="Comma 6 2 2 3 6" xfId="59657"/>
    <cellStyle name="Comma 6 2 2 3 6 2" xfId="59658"/>
    <cellStyle name="Comma 6 2 2 3 6 3" xfId="59659"/>
    <cellStyle name="Comma 6 2 2 3 7" xfId="59660"/>
    <cellStyle name="Comma 6 2 2 3 7 2" xfId="59661"/>
    <cellStyle name="Comma 6 2 2 3 7 3" xfId="59662"/>
    <cellStyle name="Comma 6 2 2 3 8" xfId="59663"/>
    <cellStyle name="Comma 6 2 2 3 8 2" xfId="59664"/>
    <cellStyle name="Comma 6 2 2 3 9" xfId="59665"/>
    <cellStyle name="Comma 6 2 2 4" xfId="59666"/>
    <cellStyle name="Comma 6 2 2 4 2" xfId="59667"/>
    <cellStyle name="Comma 6 2 2 4 2 2" xfId="59668"/>
    <cellStyle name="Comma 6 2 2 4 2 2 2" xfId="59669"/>
    <cellStyle name="Comma 6 2 2 4 2 2 3" xfId="59670"/>
    <cellStyle name="Comma 6 2 2 4 2 3" xfId="59671"/>
    <cellStyle name="Comma 6 2 2 4 2 3 2" xfId="59672"/>
    <cellStyle name="Comma 6 2 2 4 2 3 3" xfId="59673"/>
    <cellStyle name="Comma 6 2 2 4 2 4" xfId="59674"/>
    <cellStyle name="Comma 6 2 2 4 2 4 2" xfId="59675"/>
    <cellStyle name="Comma 6 2 2 4 2 5" xfId="59676"/>
    <cellStyle name="Comma 6 2 2 4 2 6" xfId="59677"/>
    <cellStyle name="Comma 6 2 2 4 3" xfId="59678"/>
    <cellStyle name="Comma 6 2 2 4 3 2" xfId="59679"/>
    <cellStyle name="Comma 6 2 2 4 3 2 2" xfId="59680"/>
    <cellStyle name="Comma 6 2 2 4 3 2 3" xfId="59681"/>
    <cellStyle name="Comma 6 2 2 4 3 3" xfId="59682"/>
    <cellStyle name="Comma 6 2 2 4 3 3 2" xfId="59683"/>
    <cellStyle name="Comma 6 2 2 4 3 3 3" xfId="59684"/>
    <cellStyle name="Comma 6 2 2 4 3 4" xfId="59685"/>
    <cellStyle name="Comma 6 2 2 4 3 4 2" xfId="59686"/>
    <cellStyle name="Comma 6 2 2 4 3 5" xfId="59687"/>
    <cellStyle name="Comma 6 2 2 4 3 6" xfId="59688"/>
    <cellStyle name="Comma 6 2 2 4 4" xfId="59689"/>
    <cellStyle name="Comma 6 2 2 4 4 2" xfId="59690"/>
    <cellStyle name="Comma 6 2 2 4 4 2 2" xfId="59691"/>
    <cellStyle name="Comma 6 2 2 4 4 2 3" xfId="59692"/>
    <cellStyle name="Comma 6 2 2 4 4 3" xfId="59693"/>
    <cellStyle name="Comma 6 2 2 4 4 3 2" xfId="59694"/>
    <cellStyle name="Comma 6 2 2 4 4 4" xfId="59695"/>
    <cellStyle name="Comma 6 2 2 4 4 5" xfId="59696"/>
    <cellStyle name="Comma 6 2 2 4 5" xfId="59697"/>
    <cellStyle name="Comma 6 2 2 4 5 2" xfId="59698"/>
    <cellStyle name="Comma 6 2 2 4 5 3" xfId="59699"/>
    <cellStyle name="Comma 6 2 2 4 6" xfId="59700"/>
    <cellStyle name="Comma 6 2 2 4 6 2" xfId="59701"/>
    <cellStyle name="Comma 6 2 2 4 6 3" xfId="59702"/>
    <cellStyle name="Comma 6 2 2 4 7" xfId="59703"/>
    <cellStyle name="Comma 6 2 2 4 7 2" xfId="59704"/>
    <cellStyle name="Comma 6 2 2 4 8" xfId="59705"/>
    <cellStyle name="Comma 6 2 2 4 9" xfId="59706"/>
    <cellStyle name="Comma 6 2 2 5" xfId="59707"/>
    <cellStyle name="Comma 6 2 2 5 2" xfId="59708"/>
    <cellStyle name="Comma 6 2 2 5 2 2" xfId="59709"/>
    <cellStyle name="Comma 6 2 2 5 2 2 2" xfId="59710"/>
    <cellStyle name="Comma 6 2 2 5 2 2 3" xfId="59711"/>
    <cellStyle name="Comma 6 2 2 5 2 3" xfId="59712"/>
    <cellStyle name="Comma 6 2 2 5 2 3 2" xfId="59713"/>
    <cellStyle name="Comma 6 2 2 5 2 3 3" xfId="59714"/>
    <cellStyle name="Comma 6 2 2 5 2 4" xfId="59715"/>
    <cellStyle name="Comma 6 2 2 5 2 4 2" xfId="59716"/>
    <cellStyle name="Comma 6 2 2 5 2 5" xfId="59717"/>
    <cellStyle name="Comma 6 2 2 5 2 6" xfId="59718"/>
    <cellStyle name="Comma 6 2 2 5 3" xfId="59719"/>
    <cellStyle name="Comma 6 2 2 5 3 2" xfId="59720"/>
    <cellStyle name="Comma 6 2 2 5 3 2 2" xfId="59721"/>
    <cellStyle name="Comma 6 2 2 5 3 2 3" xfId="59722"/>
    <cellStyle name="Comma 6 2 2 5 3 3" xfId="59723"/>
    <cellStyle name="Comma 6 2 2 5 3 3 2" xfId="59724"/>
    <cellStyle name="Comma 6 2 2 5 3 3 3" xfId="59725"/>
    <cellStyle name="Comma 6 2 2 5 3 4" xfId="59726"/>
    <cellStyle name="Comma 6 2 2 5 3 4 2" xfId="59727"/>
    <cellStyle name="Comma 6 2 2 5 3 5" xfId="59728"/>
    <cellStyle name="Comma 6 2 2 5 3 6" xfId="59729"/>
    <cellStyle name="Comma 6 2 2 5 4" xfId="59730"/>
    <cellStyle name="Comma 6 2 2 5 4 2" xfId="59731"/>
    <cellStyle name="Comma 6 2 2 5 4 2 2" xfId="59732"/>
    <cellStyle name="Comma 6 2 2 5 4 2 3" xfId="59733"/>
    <cellStyle name="Comma 6 2 2 5 4 3" xfId="59734"/>
    <cellStyle name="Comma 6 2 2 5 4 3 2" xfId="59735"/>
    <cellStyle name="Comma 6 2 2 5 4 4" xfId="59736"/>
    <cellStyle name="Comma 6 2 2 5 4 5" xfId="59737"/>
    <cellStyle name="Comma 6 2 2 5 5" xfId="59738"/>
    <cellStyle name="Comma 6 2 2 5 5 2" xfId="59739"/>
    <cellStyle name="Comma 6 2 2 5 5 3" xfId="59740"/>
    <cellStyle name="Comma 6 2 2 5 6" xfId="59741"/>
    <cellStyle name="Comma 6 2 2 5 6 2" xfId="59742"/>
    <cellStyle name="Comma 6 2 2 5 6 3" xfId="59743"/>
    <cellStyle name="Comma 6 2 2 5 7" xfId="59744"/>
    <cellStyle name="Comma 6 2 2 5 7 2" xfId="59745"/>
    <cellStyle name="Comma 6 2 2 5 8" xfId="59746"/>
    <cellStyle name="Comma 6 2 2 5 9" xfId="59747"/>
    <cellStyle name="Comma 6 2 2 6" xfId="59748"/>
    <cellStyle name="Comma 6 2 2 6 2" xfId="59749"/>
    <cellStyle name="Comma 6 2 2 6 2 2" xfId="59750"/>
    <cellStyle name="Comma 6 2 2 6 2 3" xfId="59751"/>
    <cellStyle name="Comma 6 2 2 6 3" xfId="59752"/>
    <cellStyle name="Comma 6 2 2 6 3 2" xfId="59753"/>
    <cellStyle name="Comma 6 2 2 6 3 3" xfId="59754"/>
    <cellStyle name="Comma 6 2 2 6 4" xfId="59755"/>
    <cellStyle name="Comma 6 2 2 6 4 2" xfId="59756"/>
    <cellStyle name="Comma 6 2 2 6 5" xfId="59757"/>
    <cellStyle name="Comma 6 2 2 6 6" xfId="59758"/>
    <cellStyle name="Comma 6 2 2 7" xfId="59759"/>
    <cellStyle name="Comma 6 2 2 7 2" xfId="59760"/>
    <cellStyle name="Comma 6 2 2 7 2 2" xfId="59761"/>
    <cellStyle name="Comma 6 2 2 7 2 3" xfId="59762"/>
    <cellStyle name="Comma 6 2 2 7 3" xfId="59763"/>
    <cellStyle name="Comma 6 2 2 7 3 2" xfId="59764"/>
    <cellStyle name="Comma 6 2 2 7 3 3" xfId="59765"/>
    <cellStyle name="Comma 6 2 2 7 4" xfId="59766"/>
    <cellStyle name="Comma 6 2 2 7 4 2" xfId="59767"/>
    <cellStyle name="Comma 6 2 2 7 5" xfId="59768"/>
    <cellStyle name="Comma 6 2 2 7 6" xfId="59769"/>
    <cellStyle name="Comma 6 2 2 8" xfId="59770"/>
    <cellStyle name="Comma 6 2 2 8 2" xfId="59771"/>
    <cellStyle name="Comma 6 2 2 8 2 2" xfId="59772"/>
    <cellStyle name="Comma 6 2 2 8 2 3" xfId="59773"/>
    <cellStyle name="Comma 6 2 2 8 3" xfId="59774"/>
    <cellStyle name="Comma 6 2 2 8 3 2" xfId="59775"/>
    <cellStyle name="Comma 6 2 2 8 4" xfId="59776"/>
    <cellStyle name="Comma 6 2 2 8 5" xfId="59777"/>
    <cellStyle name="Comma 6 2 2 9" xfId="59778"/>
    <cellStyle name="Comma 6 2 2 9 2" xfId="59779"/>
    <cellStyle name="Comma 6 2 2 9 3" xfId="59780"/>
    <cellStyle name="Comma 6 2 2_SCH J-3" xfId="9197"/>
    <cellStyle name="Comma 6 2 3" xfId="9198"/>
    <cellStyle name="Comma 6 2 3 10" xfId="59781"/>
    <cellStyle name="Comma 6 2 3 10 2" xfId="59782"/>
    <cellStyle name="Comma 6 2 3 11" xfId="59783"/>
    <cellStyle name="Comma 6 2 3 12" xfId="59784"/>
    <cellStyle name="Comma 6 2 3 13" xfId="59785"/>
    <cellStyle name="Comma 6 2 3 2" xfId="9199"/>
    <cellStyle name="Comma 6 2 3 2 10" xfId="59786"/>
    <cellStyle name="Comma 6 2 3 2 2" xfId="59787"/>
    <cellStyle name="Comma 6 2 3 2 2 2" xfId="59788"/>
    <cellStyle name="Comma 6 2 3 2 2 2 2" xfId="59789"/>
    <cellStyle name="Comma 6 2 3 2 2 2 2 2" xfId="59790"/>
    <cellStyle name="Comma 6 2 3 2 2 2 2 3" xfId="59791"/>
    <cellStyle name="Comma 6 2 3 2 2 2 3" xfId="59792"/>
    <cellStyle name="Comma 6 2 3 2 2 2 3 2" xfId="59793"/>
    <cellStyle name="Comma 6 2 3 2 2 2 3 3" xfId="59794"/>
    <cellStyle name="Comma 6 2 3 2 2 2 4" xfId="59795"/>
    <cellStyle name="Comma 6 2 3 2 2 2 4 2" xfId="59796"/>
    <cellStyle name="Comma 6 2 3 2 2 2 5" xfId="59797"/>
    <cellStyle name="Comma 6 2 3 2 2 2 6" xfId="59798"/>
    <cellStyle name="Comma 6 2 3 2 2 3" xfId="59799"/>
    <cellStyle name="Comma 6 2 3 2 2 3 2" xfId="59800"/>
    <cellStyle name="Comma 6 2 3 2 2 3 2 2" xfId="59801"/>
    <cellStyle name="Comma 6 2 3 2 2 3 2 3" xfId="59802"/>
    <cellStyle name="Comma 6 2 3 2 2 3 3" xfId="59803"/>
    <cellStyle name="Comma 6 2 3 2 2 3 3 2" xfId="59804"/>
    <cellStyle name="Comma 6 2 3 2 2 3 3 3" xfId="59805"/>
    <cellStyle name="Comma 6 2 3 2 2 3 4" xfId="59806"/>
    <cellStyle name="Comma 6 2 3 2 2 3 4 2" xfId="59807"/>
    <cellStyle name="Comma 6 2 3 2 2 3 5" xfId="59808"/>
    <cellStyle name="Comma 6 2 3 2 2 3 6" xfId="59809"/>
    <cellStyle name="Comma 6 2 3 2 2 4" xfId="59810"/>
    <cellStyle name="Comma 6 2 3 2 2 4 2" xfId="59811"/>
    <cellStyle name="Comma 6 2 3 2 2 4 2 2" xfId="59812"/>
    <cellStyle name="Comma 6 2 3 2 2 4 2 3" xfId="59813"/>
    <cellStyle name="Comma 6 2 3 2 2 4 3" xfId="59814"/>
    <cellStyle name="Comma 6 2 3 2 2 4 3 2" xfId="59815"/>
    <cellStyle name="Comma 6 2 3 2 2 4 4" xfId="59816"/>
    <cellStyle name="Comma 6 2 3 2 2 4 5" xfId="59817"/>
    <cellStyle name="Comma 6 2 3 2 2 5" xfId="59818"/>
    <cellStyle name="Comma 6 2 3 2 2 5 2" xfId="59819"/>
    <cellStyle name="Comma 6 2 3 2 2 5 3" xfId="59820"/>
    <cellStyle name="Comma 6 2 3 2 2 6" xfId="59821"/>
    <cellStyle name="Comma 6 2 3 2 2 6 2" xfId="59822"/>
    <cellStyle name="Comma 6 2 3 2 2 6 3" xfId="59823"/>
    <cellStyle name="Comma 6 2 3 2 2 7" xfId="59824"/>
    <cellStyle name="Comma 6 2 3 2 2 7 2" xfId="59825"/>
    <cellStyle name="Comma 6 2 3 2 2 8" xfId="59826"/>
    <cellStyle name="Comma 6 2 3 2 2 9" xfId="59827"/>
    <cellStyle name="Comma 6 2 3 2 3" xfId="59828"/>
    <cellStyle name="Comma 6 2 3 2 3 2" xfId="59829"/>
    <cellStyle name="Comma 6 2 3 2 3 2 2" xfId="59830"/>
    <cellStyle name="Comma 6 2 3 2 3 2 3" xfId="59831"/>
    <cellStyle name="Comma 6 2 3 2 3 3" xfId="59832"/>
    <cellStyle name="Comma 6 2 3 2 3 3 2" xfId="59833"/>
    <cellStyle name="Comma 6 2 3 2 3 3 3" xfId="59834"/>
    <cellStyle name="Comma 6 2 3 2 3 4" xfId="59835"/>
    <cellStyle name="Comma 6 2 3 2 3 4 2" xfId="59836"/>
    <cellStyle name="Comma 6 2 3 2 3 5" xfId="59837"/>
    <cellStyle name="Comma 6 2 3 2 3 6" xfId="59838"/>
    <cellStyle name="Comma 6 2 3 2 4" xfId="59839"/>
    <cellStyle name="Comma 6 2 3 2 4 2" xfId="59840"/>
    <cellStyle name="Comma 6 2 3 2 4 2 2" xfId="59841"/>
    <cellStyle name="Comma 6 2 3 2 4 2 3" xfId="59842"/>
    <cellStyle name="Comma 6 2 3 2 4 3" xfId="59843"/>
    <cellStyle name="Comma 6 2 3 2 4 3 2" xfId="59844"/>
    <cellStyle name="Comma 6 2 3 2 4 3 3" xfId="59845"/>
    <cellStyle name="Comma 6 2 3 2 4 4" xfId="59846"/>
    <cellStyle name="Comma 6 2 3 2 4 4 2" xfId="59847"/>
    <cellStyle name="Comma 6 2 3 2 4 5" xfId="59848"/>
    <cellStyle name="Comma 6 2 3 2 4 6" xfId="59849"/>
    <cellStyle name="Comma 6 2 3 2 5" xfId="59850"/>
    <cellStyle name="Comma 6 2 3 2 5 2" xfId="59851"/>
    <cellStyle name="Comma 6 2 3 2 5 2 2" xfId="59852"/>
    <cellStyle name="Comma 6 2 3 2 5 2 3" xfId="59853"/>
    <cellStyle name="Comma 6 2 3 2 5 3" xfId="59854"/>
    <cellStyle name="Comma 6 2 3 2 5 3 2" xfId="59855"/>
    <cellStyle name="Comma 6 2 3 2 5 4" xfId="59856"/>
    <cellStyle name="Comma 6 2 3 2 5 5" xfId="59857"/>
    <cellStyle name="Comma 6 2 3 2 6" xfId="59858"/>
    <cellStyle name="Comma 6 2 3 2 6 2" xfId="59859"/>
    <cellStyle name="Comma 6 2 3 2 6 3" xfId="59860"/>
    <cellStyle name="Comma 6 2 3 2 7" xfId="59861"/>
    <cellStyle name="Comma 6 2 3 2 7 2" xfId="59862"/>
    <cellStyle name="Comma 6 2 3 2 7 3" xfId="59863"/>
    <cellStyle name="Comma 6 2 3 2 8" xfId="59864"/>
    <cellStyle name="Comma 6 2 3 2 8 2" xfId="59865"/>
    <cellStyle name="Comma 6 2 3 2 9" xfId="59866"/>
    <cellStyle name="Comma 6 2 3 3" xfId="9200"/>
    <cellStyle name="Comma 6 2 3 3 2" xfId="59867"/>
    <cellStyle name="Comma 6 2 3 3 2 2" xfId="59868"/>
    <cellStyle name="Comma 6 2 3 3 2 2 2" xfId="59869"/>
    <cellStyle name="Comma 6 2 3 3 2 2 3" xfId="59870"/>
    <cellStyle name="Comma 6 2 3 3 2 3" xfId="59871"/>
    <cellStyle name="Comma 6 2 3 3 2 3 2" xfId="59872"/>
    <cellStyle name="Comma 6 2 3 3 2 3 3" xfId="59873"/>
    <cellStyle name="Comma 6 2 3 3 2 4" xfId="59874"/>
    <cellStyle name="Comma 6 2 3 3 2 4 2" xfId="59875"/>
    <cellStyle name="Comma 6 2 3 3 2 5" xfId="59876"/>
    <cellStyle name="Comma 6 2 3 3 2 6" xfId="59877"/>
    <cellStyle name="Comma 6 2 3 3 3" xfId="59878"/>
    <cellStyle name="Comma 6 2 3 3 3 2" xfId="59879"/>
    <cellStyle name="Comma 6 2 3 3 3 2 2" xfId="59880"/>
    <cellStyle name="Comma 6 2 3 3 3 2 3" xfId="59881"/>
    <cellStyle name="Comma 6 2 3 3 3 3" xfId="59882"/>
    <cellStyle name="Comma 6 2 3 3 3 3 2" xfId="59883"/>
    <cellStyle name="Comma 6 2 3 3 3 3 3" xfId="59884"/>
    <cellStyle name="Comma 6 2 3 3 3 4" xfId="59885"/>
    <cellStyle name="Comma 6 2 3 3 3 4 2" xfId="59886"/>
    <cellStyle name="Comma 6 2 3 3 3 5" xfId="59887"/>
    <cellStyle name="Comma 6 2 3 3 3 6" xfId="59888"/>
    <cellStyle name="Comma 6 2 3 3 4" xfId="59889"/>
    <cellStyle name="Comma 6 2 3 3 4 2" xfId="59890"/>
    <cellStyle name="Comma 6 2 3 3 4 2 2" xfId="59891"/>
    <cellStyle name="Comma 6 2 3 3 4 2 3" xfId="59892"/>
    <cellStyle name="Comma 6 2 3 3 4 3" xfId="59893"/>
    <cellStyle name="Comma 6 2 3 3 4 3 2" xfId="59894"/>
    <cellStyle name="Comma 6 2 3 3 4 4" xfId="59895"/>
    <cellStyle name="Comma 6 2 3 3 4 5" xfId="59896"/>
    <cellStyle name="Comma 6 2 3 3 5" xfId="59897"/>
    <cellStyle name="Comma 6 2 3 3 5 2" xfId="59898"/>
    <cellStyle name="Comma 6 2 3 3 5 3" xfId="59899"/>
    <cellStyle name="Comma 6 2 3 3 6" xfId="59900"/>
    <cellStyle name="Comma 6 2 3 3 6 2" xfId="59901"/>
    <cellStyle name="Comma 6 2 3 3 6 3" xfId="59902"/>
    <cellStyle name="Comma 6 2 3 3 7" xfId="59903"/>
    <cellStyle name="Comma 6 2 3 3 7 2" xfId="59904"/>
    <cellStyle name="Comma 6 2 3 3 8" xfId="59905"/>
    <cellStyle name="Comma 6 2 3 3 9" xfId="59906"/>
    <cellStyle name="Comma 6 2 3 4" xfId="9201"/>
    <cellStyle name="Comma 6 2 3 4 2" xfId="59907"/>
    <cellStyle name="Comma 6 2 3 4 2 2" xfId="59908"/>
    <cellStyle name="Comma 6 2 3 4 2 2 2" xfId="59909"/>
    <cellStyle name="Comma 6 2 3 4 2 2 3" xfId="59910"/>
    <cellStyle name="Comma 6 2 3 4 2 3" xfId="59911"/>
    <cellStyle name="Comma 6 2 3 4 2 3 2" xfId="59912"/>
    <cellStyle name="Comma 6 2 3 4 2 3 3" xfId="59913"/>
    <cellStyle name="Comma 6 2 3 4 2 4" xfId="59914"/>
    <cellStyle name="Comma 6 2 3 4 2 4 2" xfId="59915"/>
    <cellStyle name="Comma 6 2 3 4 2 5" xfId="59916"/>
    <cellStyle name="Comma 6 2 3 4 2 6" xfId="59917"/>
    <cellStyle name="Comma 6 2 3 4 3" xfId="59918"/>
    <cellStyle name="Comma 6 2 3 4 3 2" xfId="59919"/>
    <cellStyle name="Comma 6 2 3 4 3 2 2" xfId="59920"/>
    <cellStyle name="Comma 6 2 3 4 3 2 3" xfId="59921"/>
    <cellStyle name="Comma 6 2 3 4 3 3" xfId="59922"/>
    <cellStyle name="Comma 6 2 3 4 3 3 2" xfId="59923"/>
    <cellStyle name="Comma 6 2 3 4 3 3 3" xfId="59924"/>
    <cellStyle name="Comma 6 2 3 4 3 4" xfId="59925"/>
    <cellStyle name="Comma 6 2 3 4 3 4 2" xfId="59926"/>
    <cellStyle name="Comma 6 2 3 4 3 5" xfId="59927"/>
    <cellStyle name="Comma 6 2 3 4 3 6" xfId="59928"/>
    <cellStyle name="Comma 6 2 3 4 4" xfId="59929"/>
    <cellStyle name="Comma 6 2 3 4 4 2" xfId="59930"/>
    <cellStyle name="Comma 6 2 3 4 4 2 2" xfId="59931"/>
    <cellStyle name="Comma 6 2 3 4 4 2 3" xfId="59932"/>
    <cellStyle name="Comma 6 2 3 4 4 3" xfId="59933"/>
    <cellStyle name="Comma 6 2 3 4 4 3 2" xfId="59934"/>
    <cellStyle name="Comma 6 2 3 4 4 4" xfId="59935"/>
    <cellStyle name="Comma 6 2 3 4 4 5" xfId="59936"/>
    <cellStyle name="Comma 6 2 3 4 5" xfId="59937"/>
    <cellStyle name="Comma 6 2 3 4 5 2" xfId="59938"/>
    <cellStyle name="Comma 6 2 3 4 5 3" xfId="59939"/>
    <cellStyle name="Comma 6 2 3 4 6" xfId="59940"/>
    <cellStyle name="Comma 6 2 3 4 6 2" xfId="59941"/>
    <cellStyle name="Comma 6 2 3 4 6 3" xfId="59942"/>
    <cellStyle name="Comma 6 2 3 4 7" xfId="59943"/>
    <cellStyle name="Comma 6 2 3 4 7 2" xfId="59944"/>
    <cellStyle name="Comma 6 2 3 4 8" xfId="59945"/>
    <cellStyle name="Comma 6 2 3 4 9" xfId="59946"/>
    <cellStyle name="Comma 6 2 3 5" xfId="59947"/>
    <cellStyle name="Comma 6 2 3 5 2" xfId="59948"/>
    <cellStyle name="Comma 6 2 3 5 2 2" xfId="59949"/>
    <cellStyle name="Comma 6 2 3 5 2 3" xfId="59950"/>
    <cellStyle name="Comma 6 2 3 5 3" xfId="59951"/>
    <cellStyle name="Comma 6 2 3 5 3 2" xfId="59952"/>
    <cellStyle name="Comma 6 2 3 5 3 3" xfId="59953"/>
    <cellStyle name="Comma 6 2 3 5 4" xfId="59954"/>
    <cellStyle name="Comma 6 2 3 5 4 2" xfId="59955"/>
    <cellStyle name="Comma 6 2 3 5 5" xfId="59956"/>
    <cellStyle name="Comma 6 2 3 5 6" xfId="59957"/>
    <cellStyle name="Comma 6 2 3 6" xfId="59958"/>
    <cellStyle name="Comma 6 2 3 6 2" xfId="59959"/>
    <cellStyle name="Comma 6 2 3 6 2 2" xfId="59960"/>
    <cellStyle name="Comma 6 2 3 6 2 3" xfId="59961"/>
    <cellStyle name="Comma 6 2 3 6 3" xfId="59962"/>
    <cellStyle name="Comma 6 2 3 6 3 2" xfId="59963"/>
    <cellStyle name="Comma 6 2 3 6 3 3" xfId="59964"/>
    <cellStyle name="Comma 6 2 3 6 4" xfId="59965"/>
    <cellStyle name="Comma 6 2 3 6 4 2" xfId="59966"/>
    <cellStyle name="Comma 6 2 3 6 5" xfId="59967"/>
    <cellStyle name="Comma 6 2 3 6 6" xfId="59968"/>
    <cellStyle name="Comma 6 2 3 7" xfId="59969"/>
    <cellStyle name="Comma 6 2 3 7 2" xfId="59970"/>
    <cellStyle name="Comma 6 2 3 7 2 2" xfId="59971"/>
    <cellStyle name="Comma 6 2 3 7 2 3" xfId="59972"/>
    <cellStyle name="Comma 6 2 3 7 3" xfId="59973"/>
    <cellStyle name="Comma 6 2 3 7 3 2" xfId="59974"/>
    <cellStyle name="Comma 6 2 3 7 4" xfId="59975"/>
    <cellStyle name="Comma 6 2 3 7 5" xfId="59976"/>
    <cellStyle name="Comma 6 2 3 8" xfId="59977"/>
    <cellStyle name="Comma 6 2 3 8 2" xfId="59978"/>
    <cellStyle name="Comma 6 2 3 8 3" xfId="59979"/>
    <cellStyle name="Comma 6 2 3 9" xfId="59980"/>
    <cellStyle name="Comma 6 2 3 9 2" xfId="59981"/>
    <cellStyle name="Comma 6 2 3 9 3" xfId="59982"/>
    <cellStyle name="Comma 6 2 3_SCH J-3" xfId="9202"/>
    <cellStyle name="Comma 6 2 4" xfId="9203"/>
    <cellStyle name="Comma 6 2 4 10" xfId="59983"/>
    <cellStyle name="Comma 6 2 4 2" xfId="9204"/>
    <cellStyle name="Comma 6 2 4 2 2" xfId="59984"/>
    <cellStyle name="Comma 6 2 4 2 2 2" xfId="59985"/>
    <cellStyle name="Comma 6 2 4 2 2 2 2" xfId="59986"/>
    <cellStyle name="Comma 6 2 4 2 2 2 3" xfId="59987"/>
    <cellStyle name="Comma 6 2 4 2 2 3" xfId="59988"/>
    <cellStyle name="Comma 6 2 4 2 2 3 2" xfId="59989"/>
    <cellStyle name="Comma 6 2 4 2 2 3 3" xfId="59990"/>
    <cellStyle name="Comma 6 2 4 2 2 4" xfId="59991"/>
    <cellStyle name="Comma 6 2 4 2 2 4 2" xfId="59992"/>
    <cellStyle name="Comma 6 2 4 2 2 5" xfId="59993"/>
    <cellStyle name="Comma 6 2 4 2 2 6" xfId="59994"/>
    <cellStyle name="Comma 6 2 4 2 3" xfId="59995"/>
    <cellStyle name="Comma 6 2 4 2 3 2" xfId="59996"/>
    <cellStyle name="Comma 6 2 4 2 3 2 2" xfId="59997"/>
    <cellStyle name="Comma 6 2 4 2 3 2 3" xfId="59998"/>
    <cellStyle name="Comma 6 2 4 2 3 3" xfId="59999"/>
    <cellStyle name="Comma 6 2 4 2 3 3 2" xfId="60000"/>
    <cellStyle name="Comma 6 2 4 2 3 3 3" xfId="60001"/>
    <cellStyle name="Comma 6 2 4 2 3 4" xfId="60002"/>
    <cellStyle name="Comma 6 2 4 2 3 4 2" xfId="60003"/>
    <cellStyle name="Comma 6 2 4 2 3 5" xfId="60004"/>
    <cellStyle name="Comma 6 2 4 2 3 6" xfId="60005"/>
    <cellStyle name="Comma 6 2 4 2 4" xfId="60006"/>
    <cellStyle name="Comma 6 2 4 2 4 2" xfId="60007"/>
    <cellStyle name="Comma 6 2 4 2 4 2 2" xfId="60008"/>
    <cellStyle name="Comma 6 2 4 2 4 2 3" xfId="60009"/>
    <cellStyle name="Comma 6 2 4 2 4 3" xfId="60010"/>
    <cellStyle name="Comma 6 2 4 2 4 3 2" xfId="60011"/>
    <cellStyle name="Comma 6 2 4 2 4 4" xfId="60012"/>
    <cellStyle name="Comma 6 2 4 2 4 5" xfId="60013"/>
    <cellStyle name="Comma 6 2 4 2 5" xfId="60014"/>
    <cellStyle name="Comma 6 2 4 2 5 2" xfId="60015"/>
    <cellStyle name="Comma 6 2 4 2 5 3" xfId="60016"/>
    <cellStyle name="Comma 6 2 4 2 6" xfId="60017"/>
    <cellStyle name="Comma 6 2 4 2 6 2" xfId="60018"/>
    <cellStyle name="Comma 6 2 4 2 6 3" xfId="60019"/>
    <cellStyle name="Comma 6 2 4 2 7" xfId="60020"/>
    <cellStyle name="Comma 6 2 4 2 7 2" xfId="60021"/>
    <cellStyle name="Comma 6 2 4 2 8" xfId="60022"/>
    <cellStyle name="Comma 6 2 4 2 9" xfId="60023"/>
    <cellStyle name="Comma 6 2 4 3" xfId="60024"/>
    <cellStyle name="Comma 6 2 4 3 2" xfId="60025"/>
    <cellStyle name="Comma 6 2 4 3 2 2" xfId="60026"/>
    <cellStyle name="Comma 6 2 4 3 2 3" xfId="60027"/>
    <cellStyle name="Comma 6 2 4 3 3" xfId="60028"/>
    <cellStyle name="Comma 6 2 4 3 3 2" xfId="60029"/>
    <cellStyle name="Comma 6 2 4 3 3 3" xfId="60030"/>
    <cellStyle name="Comma 6 2 4 3 4" xfId="60031"/>
    <cellStyle name="Comma 6 2 4 3 4 2" xfId="60032"/>
    <cellStyle name="Comma 6 2 4 3 5" xfId="60033"/>
    <cellStyle name="Comma 6 2 4 3 6" xfId="60034"/>
    <cellStyle name="Comma 6 2 4 4" xfId="60035"/>
    <cellStyle name="Comma 6 2 4 4 2" xfId="60036"/>
    <cellStyle name="Comma 6 2 4 4 2 2" xfId="60037"/>
    <cellStyle name="Comma 6 2 4 4 2 3" xfId="60038"/>
    <cellStyle name="Comma 6 2 4 4 3" xfId="60039"/>
    <cellStyle name="Comma 6 2 4 4 3 2" xfId="60040"/>
    <cellStyle name="Comma 6 2 4 4 3 3" xfId="60041"/>
    <cellStyle name="Comma 6 2 4 4 4" xfId="60042"/>
    <cellStyle name="Comma 6 2 4 4 4 2" xfId="60043"/>
    <cellStyle name="Comma 6 2 4 4 5" xfId="60044"/>
    <cellStyle name="Comma 6 2 4 4 6" xfId="60045"/>
    <cellStyle name="Comma 6 2 4 5" xfId="60046"/>
    <cellStyle name="Comma 6 2 4 5 2" xfId="60047"/>
    <cellStyle name="Comma 6 2 4 5 2 2" xfId="60048"/>
    <cellStyle name="Comma 6 2 4 5 2 3" xfId="60049"/>
    <cellStyle name="Comma 6 2 4 5 3" xfId="60050"/>
    <cellStyle name="Comma 6 2 4 5 3 2" xfId="60051"/>
    <cellStyle name="Comma 6 2 4 5 4" xfId="60052"/>
    <cellStyle name="Comma 6 2 4 5 5" xfId="60053"/>
    <cellStyle name="Comma 6 2 4 6" xfId="60054"/>
    <cellStyle name="Comma 6 2 4 6 2" xfId="60055"/>
    <cellStyle name="Comma 6 2 4 6 3" xfId="60056"/>
    <cellStyle name="Comma 6 2 4 7" xfId="60057"/>
    <cellStyle name="Comma 6 2 4 7 2" xfId="60058"/>
    <cellStyle name="Comma 6 2 4 7 3" xfId="60059"/>
    <cellStyle name="Comma 6 2 4 8" xfId="60060"/>
    <cellStyle name="Comma 6 2 4 8 2" xfId="60061"/>
    <cellStyle name="Comma 6 2 4 9" xfId="60062"/>
    <cellStyle name="Comma 6 2 4_SCH J-3" xfId="9205"/>
    <cellStyle name="Comma 6 2 5" xfId="9206"/>
    <cellStyle name="Comma 6 2 5 2" xfId="60063"/>
    <cellStyle name="Comma 6 2 5 2 2" xfId="60064"/>
    <cellStyle name="Comma 6 2 5 2 2 2" xfId="60065"/>
    <cellStyle name="Comma 6 2 5 2 2 3" xfId="60066"/>
    <cellStyle name="Comma 6 2 5 2 3" xfId="60067"/>
    <cellStyle name="Comma 6 2 5 2 3 2" xfId="60068"/>
    <cellStyle name="Comma 6 2 5 2 3 3" xfId="60069"/>
    <cellStyle name="Comma 6 2 5 2 4" xfId="60070"/>
    <cellStyle name="Comma 6 2 5 2 4 2" xfId="60071"/>
    <cellStyle name="Comma 6 2 5 2 5" xfId="60072"/>
    <cellStyle name="Comma 6 2 5 2 6" xfId="60073"/>
    <cellStyle name="Comma 6 2 5 3" xfId="60074"/>
    <cellStyle name="Comma 6 2 5 3 2" xfId="60075"/>
    <cellStyle name="Comma 6 2 5 3 2 2" xfId="60076"/>
    <cellStyle name="Comma 6 2 5 3 2 3" xfId="60077"/>
    <cellStyle name="Comma 6 2 5 3 3" xfId="60078"/>
    <cellStyle name="Comma 6 2 5 3 3 2" xfId="60079"/>
    <cellStyle name="Comma 6 2 5 3 3 3" xfId="60080"/>
    <cellStyle name="Comma 6 2 5 3 4" xfId="60081"/>
    <cellStyle name="Comma 6 2 5 3 4 2" xfId="60082"/>
    <cellStyle name="Comma 6 2 5 3 5" xfId="60083"/>
    <cellStyle name="Comma 6 2 5 3 6" xfId="60084"/>
    <cellStyle name="Comma 6 2 5 4" xfId="60085"/>
    <cellStyle name="Comma 6 2 5 4 2" xfId="60086"/>
    <cellStyle name="Comma 6 2 5 4 2 2" xfId="60087"/>
    <cellStyle name="Comma 6 2 5 4 2 3" xfId="60088"/>
    <cellStyle name="Comma 6 2 5 4 3" xfId="60089"/>
    <cellStyle name="Comma 6 2 5 4 3 2" xfId="60090"/>
    <cellStyle name="Comma 6 2 5 4 4" xfId="60091"/>
    <cellStyle name="Comma 6 2 5 4 5" xfId="60092"/>
    <cellStyle name="Comma 6 2 5 5" xfId="60093"/>
    <cellStyle name="Comma 6 2 5 5 2" xfId="60094"/>
    <cellStyle name="Comma 6 2 5 5 3" xfId="60095"/>
    <cellStyle name="Comma 6 2 5 6" xfId="60096"/>
    <cellStyle name="Comma 6 2 5 6 2" xfId="60097"/>
    <cellStyle name="Comma 6 2 5 6 3" xfId="60098"/>
    <cellStyle name="Comma 6 2 5 7" xfId="60099"/>
    <cellStyle name="Comma 6 2 5 7 2" xfId="60100"/>
    <cellStyle name="Comma 6 2 5 8" xfId="60101"/>
    <cellStyle name="Comma 6 2 5 9" xfId="60102"/>
    <cellStyle name="Comma 6 2 6" xfId="9207"/>
    <cellStyle name="Comma 6 2 6 2" xfId="60103"/>
    <cellStyle name="Comma 6 2 6 2 2" xfId="60104"/>
    <cellStyle name="Comma 6 2 6 2 2 2" xfId="60105"/>
    <cellStyle name="Comma 6 2 6 2 2 3" xfId="60106"/>
    <cellStyle name="Comma 6 2 6 2 3" xfId="60107"/>
    <cellStyle name="Comma 6 2 6 2 3 2" xfId="60108"/>
    <cellStyle name="Comma 6 2 6 2 3 3" xfId="60109"/>
    <cellStyle name="Comma 6 2 6 2 4" xfId="60110"/>
    <cellStyle name="Comma 6 2 6 2 4 2" xfId="60111"/>
    <cellStyle name="Comma 6 2 6 2 5" xfId="60112"/>
    <cellStyle name="Comma 6 2 6 2 6" xfId="60113"/>
    <cellStyle name="Comma 6 2 6 3" xfId="60114"/>
    <cellStyle name="Comma 6 2 6 3 2" xfId="60115"/>
    <cellStyle name="Comma 6 2 6 3 2 2" xfId="60116"/>
    <cellStyle name="Comma 6 2 6 3 2 3" xfId="60117"/>
    <cellStyle name="Comma 6 2 6 3 3" xfId="60118"/>
    <cellStyle name="Comma 6 2 6 3 3 2" xfId="60119"/>
    <cellStyle name="Comma 6 2 6 3 3 3" xfId="60120"/>
    <cellStyle name="Comma 6 2 6 3 4" xfId="60121"/>
    <cellStyle name="Comma 6 2 6 3 4 2" xfId="60122"/>
    <cellStyle name="Comma 6 2 6 3 5" xfId="60123"/>
    <cellStyle name="Comma 6 2 6 3 6" xfId="60124"/>
    <cellStyle name="Comma 6 2 6 4" xfId="60125"/>
    <cellStyle name="Comma 6 2 6 4 2" xfId="60126"/>
    <cellStyle name="Comma 6 2 6 4 2 2" xfId="60127"/>
    <cellStyle name="Comma 6 2 6 4 2 3" xfId="60128"/>
    <cellStyle name="Comma 6 2 6 4 3" xfId="60129"/>
    <cellStyle name="Comma 6 2 6 4 3 2" xfId="60130"/>
    <cellStyle name="Comma 6 2 6 4 4" xfId="60131"/>
    <cellStyle name="Comma 6 2 6 4 5" xfId="60132"/>
    <cellStyle name="Comma 6 2 6 5" xfId="60133"/>
    <cellStyle name="Comma 6 2 6 5 2" xfId="60134"/>
    <cellStyle name="Comma 6 2 6 5 3" xfId="60135"/>
    <cellStyle name="Comma 6 2 6 6" xfId="60136"/>
    <cellStyle name="Comma 6 2 6 6 2" xfId="60137"/>
    <cellStyle name="Comma 6 2 6 6 3" xfId="60138"/>
    <cellStyle name="Comma 6 2 6 7" xfId="60139"/>
    <cellStyle name="Comma 6 2 6 7 2" xfId="60140"/>
    <cellStyle name="Comma 6 2 6 8" xfId="60141"/>
    <cellStyle name="Comma 6 2 6 9" xfId="60142"/>
    <cellStyle name="Comma 6 2 7" xfId="9208"/>
    <cellStyle name="Comma 6 2 7 2" xfId="60143"/>
    <cellStyle name="Comma 6 2 7 2 2" xfId="60144"/>
    <cellStyle name="Comma 6 2 7 2 3" xfId="60145"/>
    <cellStyle name="Comma 6 2 7 3" xfId="60146"/>
    <cellStyle name="Comma 6 2 7 3 2" xfId="60147"/>
    <cellStyle name="Comma 6 2 7 3 3" xfId="60148"/>
    <cellStyle name="Comma 6 2 7 4" xfId="60149"/>
    <cellStyle name="Comma 6 2 7 4 2" xfId="60150"/>
    <cellStyle name="Comma 6 2 7 5" xfId="60151"/>
    <cellStyle name="Comma 6 2 7 6" xfId="60152"/>
    <cellStyle name="Comma 6 2 8" xfId="60153"/>
    <cellStyle name="Comma 6 2 8 2" xfId="60154"/>
    <cellStyle name="Comma 6 2 8 2 2" xfId="60155"/>
    <cellStyle name="Comma 6 2 8 2 3" xfId="60156"/>
    <cellStyle name="Comma 6 2 8 3" xfId="60157"/>
    <cellStyle name="Comma 6 2 8 3 2" xfId="60158"/>
    <cellStyle name="Comma 6 2 8 3 3" xfId="60159"/>
    <cellStyle name="Comma 6 2 8 4" xfId="60160"/>
    <cellStyle name="Comma 6 2 8 4 2" xfId="60161"/>
    <cellStyle name="Comma 6 2 8 5" xfId="60162"/>
    <cellStyle name="Comma 6 2 8 6" xfId="60163"/>
    <cellStyle name="Comma 6 2 9" xfId="60164"/>
    <cellStyle name="Comma 6 2 9 2" xfId="60165"/>
    <cellStyle name="Comma 6 2 9 2 2" xfId="60166"/>
    <cellStyle name="Comma 6 2 9 2 3" xfId="60167"/>
    <cellStyle name="Comma 6 2 9 3" xfId="60168"/>
    <cellStyle name="Comma 6 2 9 3 2" xfId="60169"/>
    <cellStyle name="Comma 6 2 9 4" xfId="60170"/>
    <cellStyle name="Comma 6 2 9 5" xfId="60171"/>
    <cellStyle name="Comma 6 2_SCH J-3" xfId="9209"/>
    <cellStyle name="Comma 6 3" xfId="9210"/>
    <cellStyle name="Comma 6 3 10" xfId="60172"/>
    <cellStyle name="Comma 6 3 10 2" xfId="60173"/>
    <cellStyle name="Comma 6 3 10 3" xfId="60174"/>
    <cellStyle name="Comma 6 3 11" xfId="60175"/>
    <cellStyle name="Comma 6 3 11 2" xfId="60176"/>
    <cellStyle name="Comma 6 3 12" xfId="60177"/>
    <cellStyle name="Comma 6 3 13" xfId="60178"/>
    <cellStyle name="Comma 6 3 14" xfId="60179"/>
    <cellStyle name="Comma 6 3 2" xfId="9211"/>
    <cellStyle name="Comma 6 3 2 10" xfId="60180"/>
    <cellStyle name="Comma 6 3 2 10 2" xfId="60181"/>
    <cellStyle name="Comma 6 3 2 11" xfId="60182"/>
    <cellStyle name="Comma 6 3 2 12" xfId="60183"/>
    <cellStyle name="Comma 6 3 2 13" xfId="60184"/>
    <cellStyle name="Comma 6 3 2 2" xfId="9212"/>
    <cellStyle name="Comma 6 3 2 2 10" xfId="60185"/>
    <cellStyle name="Comma 6 3 2 2 11" xfId="60186"/>
    <cellStyle name="Comma 6 3 2 2 2" xfId="9213"/>
    <cellStyle name="Comma 6 3 2 2 2 10" xfId="60187"/>
    <cellStyle name="Comma 6 3 2 2 2 2" xfId="9214"/>
    <cellStyle name="Comma 6 3 2 2 2 2 2" xfId="60188"/>
    <cellStyle name="Comma 6 3 2 2 2 2 2 2" xfId="60189"/>
    <cellStyle name="Comma 6 3 2 2 2 2 2 3" xfId="60190"/>
    <cellStyle name="Comma 6 3 2 2 2 2 3" xfId="60191"/>
    <cellStyle name="Comma 6 3 2 2 2 2 3 2" xfId="60192"/>
    <cellStyle name="Comma 6 3 2 2 2 2 3 3" xfId="60193"/>
    <cellStyle name="Comma 6 3 2 2 2 2 4" xfId="60194"/>
    <cellStyle name="Comma 6 3 2 2 2 2 4 2" xfId="60195"/>
    <cellStyle name="Comma 6 3 2 2 2 2 5" xfId="60196"/>
    <cellStyle name="Comma 6 3 2 2 2 2 6" xfId="60197"/>
    <cellStyle name="Comma 6 3 2 2 2 3" xfId="9215"/>
    <cellStyle name="Comma 6 3 2 2 2 3 2" xfId="60198"/>
    <cellStyle name="Comma 6 3 2 2 2 3 2 2" xfId="60199"/>
    <cellStyle name="Comma 6 3 2 2 2 3 2 3" xfId="60200"/>
    <cellStyle name="Comma 6 3 2 2 2 3 3" xfId="60201"/>
    <cellStyle name="Comma 6 3 2 2 2 3 3 2" xfId="60202"/>
    <cellStyle name="Comma 6 3 2 2 2 3 3 3" xfId="60203"/>
    <cellStyle name="Comma 6 3 2 2 2 3 4" xfId="60204"/>
    <cellStyle name="Comma 6 3 2 2 2 3 4 2" xfId="60205"/>
    <cellStyle name="Comma 6 3 2 2 2 3 5" xfId="60206"/>
    <cellStyle name="Comma 6 3 2 2 2 3 6" xfId="60207"/>
    <cellStyle name="Comma 6 3 2 2 2 4" xfId="60208"/>
    <cellStyle name="Comma 6 3 2 2 2 4 2" xfId="60209"/>
    <cellStyle name="Comma 6 3 2 2 2 4 2 2" xfId="60210"/>
    <cellStyle name="Comma 6 3 2 2 2 4 2 3" xfId="60211"/>
    <cellStyle name="Comma 6 3 2 2 2 4 3" xfId="60212"/>
    <cellStyle name="Comma 6 3 2 2 2 4 3 2" xfId="60213"/>
    <cellStyle name="Comma 6 3 2 2 2 4 4" xfId="60214"/>
    <cellStyle name="Comma 6 3 2 2 2 4 5" xfId="60215"/>
    <cellStyle name="Comma 6 3 2 2 2 5" xfId="60216"/>
    <cellStyle name="Comma 6 3 2 2 2 5 2" xfId="60217"/>
    <cellStyle name="Comma 6 3 2 2 2 5 3" xfId="60218"/>
    <cellStyle name="Comma 6 3 2 2 2 6" xfId="60219"/>
    <cellStyle name="Comma 6 3 2 2 2 6 2" xfId="60220"/>
    <cellStyle name="Comma 6 3 2 2 2 6 3" xfId="60221"/>
    <cellStyle name="Comma 6 3 2 2 2 7" xfId="60222"/>
    <cellStyle name="Comma 6 3 2 2 2 7 2" xfId="60223"/>
    <cellStyle name="Comma 6 3 2 2 2 8" xfId="60224"/>
    <cellStyle name="Comma 6 3 2 2 2 9" xfId="60225"/>
    <cellStyle name="Comma 6 3 2 2 2_SCH J-3" xfId="9216"/>
    <cellStyle name="Comma 6 3 2 2 3" xfId="9217"/>
    <cellStyle name="Comma 6 3 2 2 3 2" xfId="9218"/>
    <cellStyle name="Comma 6 3 2 2 3 2 2" xfId="60226"/>
    <cellStyle name="Comma 6 3 2 2 3 2 3" xfId="60227"/>
    <cellStyle name="Comma 6 3 2 2 3 3" xfId="60228"/>
    <cellStyle name="Comma 6 3 2 2 3 3 2" xfId="60229"/>
    <cellStyle name="Comma 6 3 2 2 3 3 3" xfId="60230"/>
    <cellStyle name="Comma 6 3 2 2 3 4" xfId="60231"/>
    <cellStyle name="Comma 6 3 2 2 3 4 2" xfId="60232"/>
    <cellStyle name="Comma 6 3 2 2 3 5" xfId="60233"/>
    <cellStyle name="Comma 6 3 2 2 3 6" xfId="60234"/>
    <cellStyle name="Comma 6 3 2 2 3 7" xfId="60235"/>
    <cellStyle name="Comma 6 3 2 2 3_SCH J-3" xfId="9219"/>
    <cellStyle name="Comma 6 3 2 2 4" xfId="9220"/>
    <cellStyle name="Comma 6 3 2 2 4 2" xfId="60236"/>
    <cellStyle name="Comma 6 3 2 2 4 2 2" xfId="60237"/>
    <cellStyle name="Comma 6 3 2 2 4 2 3" xfId="60238"/>
    <cellStyle name="Comma 6 3 2 2 4 3" xfId="60239"/>
    <cellStyle name="Comma 6 3 2 2 4 3 2" xfId="60240"/>
    <cellStyle name="Comma 6 3 2 2 4 3 3" xfId="60241"/>
    <cellStyle name="Comma 6 3 2 2 4 4" xfId="60242"/>
    <cellStyle name="Comma 6 3 2 2 4 4 2" xfId="60243"/>
    <cellStyle name="Comma 6 3 2 2 4 5" xfId="60244"/>
    <cellStyle name="Comma 6 3 2 2 4 6" xfId="60245"/>
    <cellStyle name="Comma 6 3 2 2 5" xfId="9221"/>
    <cellStyle name="Comma 6 3 2 2 5 2" xfId="60246"/>
    <cellStyle name="Comma 6 3 2 2 5 2 2" xfId="60247"/>
    <cellStyle name="Comma 6 3 2 2 5 2 3" xfId="60248"/>
    <cellStyle name="Comma 6 3 2 2 5 3" xfId="60249"/>
    <cellStyle name="Comma 6 3 2 2 5 3 2" xfId="60250"/>
    <cellStyle name="Comma 6 3 2 2 5 4" xfId="60251"/>
    <cellStyle name="Comma 6 3 2 2 5 5" xfId="60252"/>
    <cellStyle name="Comma 6 3 2 2 6" xfId="60253"/>
    <cellStyle name="Comma 6 3 2 2 6 2" xfId="60254"/>
    <cellStyle name="Comma 6 3 2 2 6 3" xfId="60255"/>
    <cellStyle name="Comma 6 3 2 2 7" xfId="60256"/>
    <cellStyle name="Comma 6 3 2 2 7 2" xfId="60257"/>
    <cellStyle name="Comma 6 3 2 2 7 3" xfId="60258"/>
    <cellStyle name="Comma 6 3 2 2 8" xfId="60259"/>
    <cellStyle name="Comma 6 3 2 2 8 2" xfId="60260"/>
    <cellStyle name="Comma 6 3 2 2 9" xfId="60261"/>
    <cellStyle name="Comma 6 3 2 2_SCH J-3" xfId="9222"/>
    <cellStyle name="Comma 6 3 2 3" xfId="9223"/>
    <cellStyle name="Comma 6 3 2 3 10" xfId="60262"/>
    <cellStyle name="Comma 6 3 2 3 2" xfId="9224"/>
    <cellStyle name="Comma 6 3 2 3 2 2" xfId="60263"/>
    <cellStyle name="Comma 6 3 2 3 2 2 2" xfId="60264"/>
    <cellStyle name="Comma 6 3 2 3 2 2 3" xfId="60265"/>
    <cellStyle name="Comma 6 3 2 3 2 3" xfId="60266"/>
    <cellStyle name="Comma 6 3 2 3 2 3 2" xfId="60267"/>
    <cellStyle name="Comma 6 3 2 3 2 3 3" xfId="60268"/>
    <cellStyle name="Comma 6 3 2 3 2 4" xfId="60269"/>
    <cellStyle name="Comma 6 3 2 3 2 4 2" xfId="60270"/>
    <cellStyle name="Comma 6 3 2 3 2 5" xfId="60271"/>
    <cellStyle name="Comma 6 3 2 3 2 6" xfId="60272"/>
    <cellStyle name="Comma 6 3 2 3 3" xfId="9225"/>
    <cellStyle name="Comma 6 3 2 3 3 2" xfId="60273"/>
    <cellStyle name="Comma 6 3 2 3 3 2 2" xfId="60274"/>
    <cellStyle name="Comma 6 3 2 3 3 2 3" xfId="60275"/>
    <cellStyle name="Comma 6 3 2 3 3 3" xfId="60276"/>
    <cellStyle name="Comma 6 3 2 3 3 3 2" xfId="60277"/>
    <cellStyle name="Comma 6 3 2 3 3 3 3" xfId="60278"/>
    <cellStyle name="Comma 6 3 2 3 3 4" xfId="60279"/>
    <cellStyle name="Comma 6 3 2 3 3 4 2" xfId="60280"/>
    <cellStyle name="Comma 6 3 2 3 3 5" xfId="60281"/>
    <cellStyle name="Comma 6 3 2 3 3 6" xfId="60282"/>
    <cellStyle name="Comma 6 3 2 3 4" xfId="60283"/>
    <cellStyle name="Comma 6 3 2 3 4 2" xfId="60284"/>
    <cellStyle name="Comma 6 3 2 3 4 2 2" xfId="60285"/>
    <cellStyle name="Comma 6 3 2 3 4 2 3" xfId="60286"/>
    <cellStyle name="Comma 6 3 2 3 4 3" xfId="60287"/>
    <cellStyle name="Comma 6 3 2 3 4 3 2" xfId="60288"/>
    <cellStyle name="Comma 6 3 2 3 4 4" xfId="60289"/>
    <cellStyle name="Comma 6 3 2 3 4 5" xfId="60290"/>
    <cellStyle name="Comma 6 3 2 3 5" xfId="60291"/>
    <cellStyle name="Comma 6 3 2 3 5 2" xfId="60292"/>
    <cellStyle name="Comma 6 3 2 3 5 3" xfId="60293"/>
    <cellStyle name="Comma 6 3 2 3 6" xfId="60294"/>
    <cellStyle name="Comma 6 3 2 3 6 2" xfId="60295"/>
    <cellStyle name="Comma 6 3 2 3 6 3" xfId="60296"/>
    <cellStyle name="Comma 6 3 2 3 7" xfId="60297"/>
    <cellStyle name="Comma 6 3 2 3 7 2" xfId="60298"/>
    <cellStyle name="Comma 6 3 2 3 8" xfId="60299"/>
    <cellStyle name="Comma 6 3 2 3 9" xfId="60300"/>
    <cellStyle name="Comma 6 3 2 3_SCH J-3" xfId="9226"/>
    <cellStyle name="Comma 6 3 2 4" xfId="9227"/>
    <cellStyle name="Comma 6 3 2 4 10" xfId="60301"/>
    <cellStyle name="Comma 6 3 2 4 2" xfId="9228"/>
    <cellStyle name="Comma 6 3 2 4 2 2" xfId="60302"/>
    <cellStyle name="Comma 6 3 2 4 2 2 2" xfId="60303"/>
    <cellStyle name="Comma 6 3 2 4 2 2 3" xfId="60304"/>
    <cellStyle name="Comma 6 3 2 4 2 3" xfId="60305"/>
    <cellStyle name="Comma 6 3 2 4 2 3 2" xfId="60306"/>
    <cellStyle name="Comma 6 3 2 4 2 3 3" xfId="60307"/>
    <cellStyle name="Comma 6 3 2 4 2 4" xfId="60308"/>
    <cellStyle name="Comma 6 3 2 4 2 4 2" xfId="60309"/>
    <cellStyle name="Comma 6 3 2 4 2 5" xfId="60310"/>
    <cellStyle name="Comma 6 3 2 4 2 6" xfId="60311"/>
    <cellStyle name="Comma 6 3 2 4 3" xfId="60312"/>
    <cellStyle name="Comma 6 3 2 4 3 2" xfId="60313"/>
    <cellStyle name="Comma 6 3 2 4 3 2 2" xfId="60314"/>
    <cellStyle name="Comma 6 3 2 4 3 2 3" xfId="60315"/>
    <cellStyle name="Comma 6 3 2 4 3 3" xfId="60316"/>
    <cellStyle name="Comma 6 3 2 4 3 3 2" xfId="60317"/>
    <cellStyle name="Comma 6 3 2 4 3 3 3" xfId="60318"/>
    <cellStyle name="Comma 6 3 2 4 3 4" xfId="60319"/>
    <cellStyle name="Comma 6 3 2 4 3 4 2" xfId="60320"/>
    <cellStyle name="Comma 6 3 2 4 3 5" xfId="60321"/>
    <cellStyle name="Comma 6 3 2 4 3 6" xfId="60322"/>
    <cellStyle name="Comma 6 3 2 4 4" xfId="60323"/>
    <cellStyle name="Comma 6 3 2 4 4 2" xfId="60324"/>
    <cellStyle name="Comma 6 3 2 4 4 2 2" xfId="60325"/>
    <cellStyle name="Comma 6 3 2 4 4 2 3" xfId="60326"/>
    <cellStyle name="Comma 6 3 2 4 4 3" xfId="60327"/>
    <cellStyle name="Comma 6 3 2 4 4 3 2" xfId="60328"/>
    <cellStyle name="Comma 6 3 2 4 4 4" xfId="60329"/>
    <cellStyle name="Comma 6 3 2 4 4 5" xfId="60330"/>
    <cellStyle name="Comma 6 3 2 4 5" xfId="60331"/>
    <cellStyle name="Comma 6 3 2 4 5 2" xfId="60332"/>
    <cellStyle name="Comma 6 3 2 4 5 3" xfId="60333"/>
    <cellStyle name="Comma 6 3 2 4 6" xfId="60334"/>
    <cellStyle name="Comma 6 3 2 4 6 2" xfId="60335"/>
    <cellStyle name="Comma 6 3 2 4 6 3" xfId="60336"/>
    <cellStyle name="Comma 6 3 2 4 7" xfId="60337"/>
    <cellStyle name="Comma 6 3 2 4 7 2" xfId="60338"/>
    <cellStyle name="Comma 6 3 2 4 8" xfId="60339"/>
    <cellStyle name="Comma 6 3 2 4 9" xfId="60340"/>
    <cellStyle name="Comma 6 3 2 4_SCH J-3" xfId="9229"/>
    <cellStyle name="Comma 6 3 2 5" xfId="9230"/>
    <cellStyle name="Comma 6 3 2 5 2" xfId="60341"/>
    <cellStyle name="Comma 6 3 2 5 2 2" xfId="60342"/>
    <cellStyle name="Comma 6 3 2 5 2 3" xfId="60343"/>
    <cellStyle name="Comma 6 3 2 5 3" xfId="60344"/>
    <cellStyle name="Comma 6 3 2 5 3 2" xfId="60345"/>
    <cellStyle name="Comma 6 3 2 5 3 3" xfId="60346"/>
    <cellStyle name="Comma 6 3 2 5 4" xfId="60347"/>
    <cellStyle name="Comma 6 3 2 5 4 2" xfId="60348"/>
    <cellStyle name="Comma 6 3 2 5 5" xfId="60349"/>
    <cellStyle name="Comma 6 3 2 5 6" xfId="60350"/>
    <cellStyle name="Comma 6 3 2 6" xfId="9231"/>
    <cellStyle name="Comma 6 3 2 6 2" xfId="60351"/>
    <cellStyle name="Comma 6 3 2 6 2 2" xfId="60352"/>
    <cellStyle name="Comma 6 3 2 6 2 3" xfId="60353"/>
    <cellStyle name="Comma 6 3 2 6 3" xfId="60354"/>
    <cellStyle name="Comma 6 3 2 6 3 2" xfId="60355"/>
    <cellStyle name="Comma 6 3 2 6 3 3" xfId="60356"/>
    <cellStyle name="Comma 6 3 2 6 4" xfId="60357"/>
    <cellStyle name="Comma 6 3 2 6 4 2" xfId="60358"/>
    <cellStyle name="Comma 6 3 2 6 5" xfId="60359"/>
    <cellStyle name="Comma 6 3 2 6 6" xfId="60360"/>
    <cellStyle name="Comma 6 3 2 7" xfId="60361"/>
    <cellStyle name="Comma 6 3 2 7 2" xfId="60362"/>
    <cellStyle name="Comma 6 3 2 7 2 2" xfId="60363"/>
    <cellStyle name="Comma 6 3 2 7 2 3" xfId="60364"/>
    <cellStyle name="Comma 6 3 2 7 3" xfId="60365"/>
    <cellStyle name="Comma 6 3 2 7 3 2" xfId="60366"/>
    <cellStyle name="Comma 6 3 2 7 4" xfId="60367"/>
    <cellStyle name="Comma 6 3 2 7 5" xfId="60368"/>
    <cellStyle name="Comma 6 3 2 8" xfId="60369"/>
    <cellStyle name="Comma 6 3 2 8 2" xfId="60370"/>
    <cellStyle name="Comma 6 3 2 8 3" xfId="60371"/>
    <cellStyle name="Comma 6 3 2 9" xfId="60372"/>
    <cellStyle name="Comma 6 3 2 9 2" xfId="60373"/>
    <cellStyle name="Comma 6 3 2 9 3" xfId="60374"/>
    <cellStyle name="Comma 6 3 2_SCH J-3" xfId="9232"/>
    <cellStyle name="Comma 6 3 3" xfId="9233"/>
    <cellStyle name="Comma 6 3 3 10" xfId="60375"/>
    <cellStyle name="Comma 6 3 3 11" xfId="60376"/>
    <cellStyle name="Comma 6 3 3 2" xfId="9234"/>
    <cellStyle name="Comma 6 3 3 2 10" xfId="60377"/>
    <cellStyle name="Comma 6 3 3 2 2" xfId="9235"/>
    <cellStyle name="Comma 6 3 3 2 2 2" xfId="9236"/>
    <cellStyle name="Comma 6 3 3 2 2 2 2" xfId="60378"/>
    <cellStyle name="Comma 6 3 3 2 2 2 3" xfId="60379"/>
    <cellStyle name="Comma 6 3 3 2 2 3" xfId="60380"/>
    <cellStyle name="Comma 6 3 3 2 2 3 2" xfId="60381"/>
    <cellStyle name="Comma 6 3 3 2 2 3 3" xfId="60382"/>
    <cellStyle name="Comma 6 3 3 2 2 4" xfId="60383"/>
    <cellStyle name="Comma 6 3 3 2 2 4 2" xfId="60384"/>
    <cellStyle name="Comma 6 3 3 2 2 5" xfId="60385"/>
    <cellStyle name="Comma 6 3 3 2 2 6" xfId="60386"/>
    <cellStyle name="Comma 6 3 3 2 2 7" xfId="60387"/>
    <cellStyle name="Comma 6 3 3 2 2_SCH J-3" xfId="9237"/>
    <cellStyle name="Comma 6 3 3 2 3" xfId="9238"/>
    <cellStyle name="Comma 6 3 3 2 3 2" xfId="60388"/>
    <cellStyle name="Comma 6 3 3 2 3 2 2" xfId="60389"/>
    <cellStyle name="Comma 6 3 3 2 3 2 3" xfId="60390"/>
    <cellStyle name="Comma 6 3 3 2 3 3" xfId="60391"/>
    <cellStyle name="Comma 6 3 3 2 3 3 2" xfId="60392"/>
    <cellStyle name="Comma 6 3 3 2 3 3 3" xfId="60393"/>
    <cellStyle name="Comma 6 3 3 2 3 4" xfId="60394"/>
    <cellStyle name="Comma 6 3 3 2 3 4 2" xfId="60395"/>
    <cellStyle name="Comma 6 3 3 2 3 5" xfId="60396"/>
    <cellStyle name="Comma 6 3 3 2 3 6" xfId="60397"/>
    <cellStyle name="Comma 6 3 3 2 4" xfId="9239"/>
    <cellStyle name="Comma 6 3 3 2 4 2" xfId="60398"/>
    <cellStyle name="Comma 6 3 3 2 4 2 2" xfId="60399"/>
    <cellStyle name="Comma 6 3 3 2 4 2 3" xfId="60400"/>
    <cellStyle name="Comma 6 3 3 2 4 3" xfId="60401"/>
    <cellStyle name="Comma 6 3 3 2 4 3 2" xfId="60402"/>
    <cellStyle name="Comma 6 3 3 2 4 4" xfId="60403"/>
    <cellStyle name="Comma 6 3 3 2 4 5" xfId="60404"/>
    <cellStyle name="Comma 6 3 3 2 5" xfId="9240"/>
    <cellStyle name="Comma 6 3 3 2 5 2" xfId="60405"/>
    <cellStyle name="Comma 6 3 3 2 5 3" xfId="60406"/>
    <cellStyle name="Comma 6 3 3 2 6" xfId="60407"/>
    <cellStyle name="Comma 6 3 3 2 6 2" xfId="60408"/>
    <cellStyle name="Comma 6 3 3 2 6 3" xfId="60409"/>
    <cellStyle name="Comma 6 3 3 2 7" xfId="60410"/>
    <cellStyle name="Comma 6 3 3 2 7 2" xfId="60411"/>
    <cellStyle name="Comma 6 3 3 2 8" xfId="60412"/>
    <cellStyle name="Comma 6 3 3 2 9" xfId="60413"/>
    <cellStyle name="Comma 6 3 3 2_SCH J-3" xfId="9241"/>
    <cellStyle name="Comma 6 3 3 3" xfId="9242"/>
    <cellStyle name="Comma 6 3 3 3 2" xfId="9243"/>
    <cellStyle name="Comma 6 3 3 3 2 2" xfId="60414"/>
    <cellStyle name="Comma 6 3 3 3 2 3" xfId="60415"/>
    <cellStyle name="Comma 6 3 3 3 3" xfId="60416"/>
    <cellStyle name="Comma 6 3 3 3 3 2" xfId="60417"/>
    <cellStyle name="Comma 6 3 3 3 3 3" xfId="60418"/>
    <cellStyle name="Comma 6 3 3 3 4" xfId="60419"/>
    <cellStyle name="Comma 6 3 3 3 4 2" xfId="60420"/>
    <cellStyle name="Comma 6 3 3 3 5" xfId="60421"/>
    <cellStyle name="Comma 6 3 3 3 6" xfId="60422"/>
    <cellStyle name="Comma 6 3 3 3 7" xfId="60423"/>
    <cellStyle name="Comma 6 3 3 3_SCH J-3" xfId="9244"/>
    <cellStyle name="Comma 6 3 3 4" xfId="9245"/>
    <cellStyle name="Comma 6 3 3 4 2" xfId="60424"/>
    <cellStyle name="Comma 6 3 3 4 2 2" xfId="60425"/>
    <cellStyle name="Comma 6 3 3 4 2 3" xfId="60426"/>
    <cellStyle name="Comma 6 3 3 4 3" xfId="60427"/>
    <cellStyle name="Comma 6 3 3 4 3 2" xfId="60428"/>
    <cellStyle name="Comma 6 3 3 4 3 3" xfId="60429"/>
    <cellStyle name="Comma 6 3 3 4 4" xfId="60430"/>
    <cellStyle name="Comma 6 3 3 4 4 2" xfId="60431"/>
    <cellStyle name="Comma 6 3 3 4 5" xfId="60432"/>
    <cellStyle name="Comma 6 3 3 4 6" xfId="60433"/>
    <cellStyle name="Comma 6 3 3 5" xfId="9246"/>
    <cellStyle name="Comma 6 3 3 5 2" xfId="60434"/>
    <cellStyle name="Comma 6 3 3 5 2 2" xfId="60435"/>
    <cellStyle name="Comma 6 3 3 5 2 3" xfId="60436"/>
    <cellStyle name="Comma 6 3 3 5 3" xfId="60437"/>
    <cellStyle name="Comma 6 3 3 5 3 2" xfId="60438"/>
    <cellStyle name="Comma 6 3 3 5 4" xfId="60439"/>
    <cellStyle name="Comma 6 3 3 5 5" xfId="60440"/>
    <cellStyle name="Comma 6 3 3 6" xfId="9247"/>
    <cellStyle name="Comma 6 3 3 6 2" xfId="60441"/>
    <cellStyle name="Comma 6 3 3 6 3" xfId="60442"/>
    <cellStyle name="Comma 6 3 3 7" xfId="60443"/>
    <cellStyle name="Comma 6 3 3 7 2" xfId="60444"/>
    <cellStyle name="Comma 6 3 3 7 3" xfId="60445"/>
    <cellStyle name="Comma 6 3 3 8" xfId="60446"/>
    <cellStyle name="Comma 6 3 3 8 2" xfId="60447"/>
    <cellStyle name="Comma 6 3 3 9" xfId="60448"/>
    <cellStyle name="Comma 6 3 3_SCH J-3" xfId="9248"/>
    <cellStyle name="Comma 6 3 4" xfId="9249"/>
    <cellStyle name="Comma 6 3 4 10" xfId="60449"/>
    <cellStyle name="Comma 6 3 4 2" xfId="9250"/>
    <cellStyle name="Comma 6 3 4 2 2" xfId="9251"/>
    <cellStyle name="Comma 6 3 4 2 2 2" xfId="60450"/>
    <cellStyle name="Comma 6 3 4 2 2 3" xfId="60451"/>
    <cellStyle name="Comma 6 3 4 2 3" xfId="60452"/>
    <cellStyle name="Comma 6 3 4 2 3 2" xfId="60453"/>
    <cellStyle name="Comma 6 3 4 2 3 3" xfId="60454"/>
    <cellStyle name="Comma 6 3 4 2 4" xfId="60455"/>
    <cellStyle name="Comma 6 3 4 2 4 2" xfId="60456"/>
    <cellStyle name="Comma 6 3 4 2 5" xfId="60457"/>
    <cellStyle name="Comma 6 3 4 2 6" xfId="60458"/>
    <cellStyle name="Comma 6 3 4 2 7" xfId="60459"/>
    <cellStyle name="Comma 6 3 4 2_SCH J-3" xfId="9252"/>
    <cellStyle name="Comma 6 3 4 3" xfId="9253"/>
    <cellStyle name="Comma 6 3 4 3 2" xfId="60460"/>
    <cellStyle name="Comma 6 3 4 3 2 2" xfId="60461"/>
    <cellStyle name="Comma 6 3 4 3 2 3" xfId="60462"/>
    <cellStyle name="Comma 6 3 4 3 3" xfId="60463"/>
    <cellStyle name="Comma 6 3 4 3 3 2" xfId="60464"/>
    <cellStyle name="Comma 6 3 4 3 3 3" xfId="60465"/>
    <cellStyle name="Comma 6 3 4 3 4" xfId="60466"/>
    <cellStyle name="Comma 6 3 4 3 4 2" xfId="60467"/>
    <cellStyle name="Comma 6 3 4 3 5" xfId="60468"/>
    <cellStyle name="Comma 6 3 4 3 6" xfId="60469"/>
    <cellStyle name="Comma 6 3 4 4" xfId="9254"/>
    <cellStyle name="Comma 6 3 4 4 2" xfId="60470"/>
    <cellStyle name="Comma 6 3 4 4 2 2" xfId="60471"/>
    <cellStyle name="Comma 6 3 4 4 2 3" xfId="60472"/>
    <cellStyle name="Comma 6 3 4 4 3" xfId="60473"/>
    <cellStyle name="Comma 6 3 4 4 3 2" xfId="60474"/>
    <cellStyle name="Comma 6 3 4 4 4" xfId="60475"/>
    <cellStyle name="Comma 6 3 4 4 5" xfId="60476"/>
    <cellStyle name="Comma 6 3 4 5" xfId="9255"/>
    <cellStyle name="Comma 6 3 4 5 2" xfId="60477"/>
    <cellStyle name="Comma 6 3 4 5 3" xfId="60478"/>
    <cellStyle name="Comma 6 3 4 6" xfId="60479"/>
    <cellStyle name="Comma 6 3 4 6 2" xfId="60480"/>
    <cellStyle name="Comma 6 3 4 6 3" xfId="60481"/>
    <cellStyle name="Comma 6 3 4 7" xfId="60482"/>
    <cellStyle name="Comma 6 3 4 7 2" xfId="60483"/>
    <cellStyle name="Comma 6 3 4 8" xfId="60484"/>
    <cellStyle name="Comma 6 3 4 9" xfId="60485"/>
    <cellStyle name="Comma 6 3 4_SCH J-3" xfId="9256"/>
    <cellStyle name="Comma 6 3 5" xfId="9257"/>
    <cellStyle name="Comma 6 3 5 10" xfId="60486"/>
    <cellStyle name="Comma 6 3 5 2" xfId="9258"/>
    <cellStyle name="Comma 6 3 5 2 2" xfId="9259"/>
    <cellStyle name="Comma 6 3 5 2 2 2" xfId="60487"/>
    <cellStyle name="Comma 6 3 5 2 2 3" xfId="60488"/>
    <cellStyle name="Comma 6 3 5 2 3" xfId="60489"/>
    <cellStyle name="Comma 6 3 5 2 3 2" xfId="60490"/>
    <cellStyle name="Comma 6 3 5 2 3 3" xfId="60491"/>
    <cellStyle name="Comma 6 3 5 2 4" xfId="60492"/>
    <cellStyle name="Comma 6 3 5 2 4 2" xfId="60493"/>
    <cellStyle name="Comma 6 3 5 2 5" xfId="60494"/>
    <cellStyle name="Comma 6 3 5 2 6" xfId="60495"/>
    <cellStyle name="Comma 6 3 5 2 7" xfId="60496"/>
    <cellStyle name="Comma 6 3 5 2_SCH J-3" xfId="9260"/>
    <cellStyle name="Comma 6 3 5 3" xfId="9261"/>
    <cellStyle name="Comma 6 3 5 3 2" xfId="60497"/>
    <cellStyle name="Comma 6 3 5 3 2 2" xfId="60498"/>
    <cellStyle name="Comma 6 3 5 3 2 3" xfId="60499"/>
    <cellStyle name="Comma 6 3 5 3 3" xfId="60500"/>
    <cellStyle name="Comma 6 3 5 3 3 2" xfId="60501"/>
    <cellStyle name="Comma 6 3 5 3 3 3" xfId="60502"/>
    <cellStyle name="Comma 6 3 5 3 4" xfId="60503"/>
    <cellStyle name="Comma 6 3 5 3 4 2" xfId="60504"/>
    <cellStyle name="Comma 6 3 5 3 5" xfId="60505"/>
    <cellStyle name="Comma 6 3 5 3 6" xfId="60506"/>
    <cellStyle name="Comma 6 3 5 4" xfId="9262"/>
    <cellStyle name="Comma 6 3 5 4 2" xfId="60507"/>
    <cellStyle name="Comma 6 3 5 4 2 2" xfId="60508"/>
    <cellStyle name="Comma 6 3 5 4 2 3" xfId="60509"/>
    <cellStyle name="Comma 6 3 5 4 3" xfId="60510"/>
    <cellStyle name="Comma 6 3 5 4 3 2" xfId="60511"/>
    <cellStyle name="Comma 6 3 5 4 4" xfId="60512"/>
    <cellStyle name="Comma 6 3 5 4 5" xfId="60513"/>
    <cellStyle name="Comma 6 3 5 5" xfId="9263"/>
    <cellStyle name="Comma 6 3 5 5 2" xfId="60514"/>
    <cellStyle name="Comma 6 3 5 5 3" xfId="60515"/>
    <cellStyle name="Comma 6 3 5 6" xfId="60516"/>
    <cellStyle name="Comma 6 3 5 6 2" xfId="60517"/>
    <cellStyle name="Comma 6 3 5 6 3" xfId="60518"/>
    <cellStyle name="Comma 6 3 5 7" xfId="60519"/>
    <cellStyle name="Comma 6 3 5 7 2" xfId="60520"/>
    <cellStyle name="Comma 6 3 5 8" xfId="60521"/>
    <cellStyle name="Comma 6 3 5 9" xfId="60522"/>
    <cellStyle name="Comma 6 3 5_SCH J-3" xfId="9264"/>
    <cellStyle name="Comma 6 3 6" xfId="9265"/>
    <cellStyle name="Comma 6 3 6 2" xfId="9266"/>
    <cellStyle name="Comma 6 3 6 2 2" xfId="60523"/>
    <cellStyle name="Comma 6 3 6 2 3" xfId="60524"/>
    <cellStyle name="Comma 6 3 6 3" xfId="9267"/>
    <cellStyle name="Comma 6 3 6 3 2" xfId="60525"/>
    <cellStyle name="Comma 6 3 6 3 3" xfId="60526"/>
    <cellStyle name="Comma 6 3 6 4" xfId="60527"/>
    <cellStyle name="Comma 6 3 6 4 2" xfId="60528"/>
    <cellStyle name="Comma 6 3 6 5" xfId="60529"/>
    <cellStyle name="Comma 6 3 6 6" xfId="60530"/>
    <cellStyle name="Comma 6 3 6 7" xfId="60531"/>
    <cellStyle name="Comma 6 3 6_SCH J-3" xfId="9268"/>
    <cellStyle name="Comma 6 3 7" xfId="9269"/>
    <cellStyle name="Comma 6 3 7 2" xfId="60532"/>
    <cellStyle name="Comma 6 3 7 2 2" xfId="60533"/>
    <cellStyle name="Comma 6 3 7 2 3" xfId="60534"/>
    <cellStyle name="Comma 6 3 7 3" xfId="60535"/>
    <cellStyle name="Comma 6 3 7 3 2" xfId="60536"/>
    <cellStyle name="Comma 6 3 7 3 3" xfId="60537"/>
    <cellStyle name="Comma 6 3 7 4" xfId="60538"/>
    <cellStyle name="Comma 6 3 7 4 2" xfId="60539"/>
    <cellStyle name="Comma 6 3 7 5" xfId="60540"/>
    <cellStyle name="Comma 6 3 7 6" xfId="60541"/>
    <cellStyle name="Comma 6 3 8" xfId="9270"/>
    <cellStyle name="Comma 6 3 8 2" xfId="60542"/>
    <cellStyle name="Comma 6 3 8 2 2" xfId="60543"/>
    <cellStyle name="Comma 6 3 8 2 3" xfId="60544"/>
    <cellStyle name="Comma 6 3 8 3" xfId="60545"/>
    <cellStyle name="Comma 6 3 8 3 2" xfId="60546"/>
    <cellStyle name="Comma 6 3 8 4" xfId="60547"/>
    <cellStyle name="Comma 6 3 8 5" xfId="60548"/>
    <cellStyle name="Comma 6 3 9" xfId="9271"/>
    <cellStyle name="Comma 6 3 9 2" xfId="60549"/>
    <cellStyle name="Comma 6 3 9 3" xfId="60550"/>
    <cellStyle name="Comma 6 3_SCH J-3" xfId="9272"/>
    <cellStyle name="Comma 6 4" xfId="9273"/>
    <cellStyle name="Comma 6 4 10" xfId="60551"/>
    <cellStyle name="Comma 6 4 10 2" xfId="60552"/>
    <cellStyle name="Comma 6 4 11" xfId="60553"/>
    <cellStyle name="Comma 6 4 12" xfId="60554"/>
    <cellStyle name="Comma 6 4 13" xfId="60555"/>
    <cellStyle name="Comma 6 4 2" xfId="9274"/>
    <cellStyle name="Comma 6 4 2 10" xfId="60556"/>
    <cellStyle name="Comma 6 4 2 11" xfId="60557"/>
    <cellStyle name="Comma 6 4 2 2" xfId="9275"/>
    <cellStyle name="Comma 6 4 2 2 10" xfId="60558"/>
    <cellStyle name="Comma 6 4 2 2 2" xfId="9276"/>
    <cellStyle name="Comma 6 4 2 2 2 2" xfId="60559"/>
    <cellStyle name="Comma 6 4 2 2 2 2 2" xfId="60560"/>
    <cellStyle name="Comma 6 4 2 2 2 2 3" xfId="60561"/>
    <cellStyle name="Comma 6 4 2 2 2 3" xfId="60562"/>
    <cellStyle name="Comma 6 4 2 2 2 3 2" xfId="60563"/>
    <cellStyle name="Comma 6 4 2 2 2 3 3" xfId="60564"/>
    <cellStyle name="Comma 6 4 2 2 2 4" xfId="60565"/>
    <cellStyle name="Comma 6 4 2 2 2 4 2" xfId="60566"/>
    <cellStyle name="Comma 6 4 2 2 2 5" xfId="60567"/>
    <cellStyle name="Comma 6 4 2 2 2 6" xfId="60568"/>
    <cellStyle name="Comma 6 4 2 2 3" xfId="9277"/>
    <cellStyle name="Comma 6 4 2 2 3 2" xfId="60569"/>
    <cellStyle name="Comma 6 4 2 2 3 2 2" xfId="60570"/>
    <cellStyle name="Comma 6 4 2 2 3 2 3" xfId="60571"/>
    <cellStyle name="Comma 6 4 2 2 3 3" xfId="60572"/>
    <cellStyle name="Comma 6 4 2 2 3 3 2" xfId="60573"/>
    <cellStyle name="Comma 6 4 2 2 3 3 3" xfId="60574"/>
    <cellStyle name="Comma 6 4 2 2 3 4" xfId="60575"/>
    <cellStyle name="Comma 6 4 2 2 3 4 2" xfId="60576"/>
    <cellStyle name="Comma 6 4 2 2 3 5" xfId="60577"/>
    <cellStyle name="Comma 6 4 2 2 3 6" xfId="60578"/>
    <cellStyle name="Comma 6 4 2 2 4" xfId="60579"/>
    <cellStyle name="Comma 6 4 2 2 4 2" xfId="60580"/>
    <cellStyle name="Comma 6 4 2 2 4 2 2" xfId="60581"/>
    <cellStyle name="Comma 6 4 2 2 4 2 3" xfId="60582"/>
    <cellStyle name="Comma 6 4 2 2 4 3" xfId="60583"/>
    <cellStyle name="Comma 6 4 2 2 4 3 2" xfId="60584"/>
    <cellStyle name="Comma 6 4 2 2 4 4" xfId="60585"/>
    <cellStyle name="Comma 6 4 2 2 4 5" xfId="60586"/>
    <cellStyle name="Comma 6 4 2 2 5" xfId="60587"/>
    <cellStyle name="Comma 6 4 2 2 5 2" xfId="60588"/>
    <cellStyle name="Comma 6 4 2 2 5 3" xfId="60589"/>
    <cellStyle name="Comma 6 4 2 2 6" xfId="60590"/>
    <cellStyle name="Comma 6 4 2 2 6 2" xfId="60591"/>
    <cellStyle name="Comma 6 4 2 2 6 3" xfId="60592"/>
    <cellStyle name="Comma 6 4 2 2 7" xfId="60593"/>
    <cellStyle name="Comma 6 4 2 2 7 2" xfId="60594"/>
    <cellStyle name="Comma 6 4 2 2 8" xfId="60595"/>
    <cellStyle name="Comma 6 4 2 2 9" xfId="60596"/>
    <cellStyle name="Comma 6 4 2 2_SCH J-3" xfId="9278"/>
    <cellStyle name="Comma 6 4 2 3" xfId="9279"/>
    <cellStyle name="Comma 6 4 2 3 2" xfId="9280"/>
    <cellStyle name="Comma 6 4 2 3 2 2" xfId="60597"/>
    <cellStyle name="Comma 6 4 2 3 2 3" xfId="60598"/>
    <cellStyle name="Comma 6 4 2 3 3" xfId="60599"/>
    <cellStyle name="Comma 6 4 2 3 3 2" xfId="60600"/>
    <cellStyle name="Comma 6 4 2 3 3 3" xfId="60601"/>
    <cellStyle name="Comma 6 4 2 3 4" xfId="60602"/>
    <cellStyle name="Comma 6 4 2 3 4 2" xfId="60603"/>
    <cellStyle name="Comma 6 4 2 3 5" xfId="60604"/>
    <cellStyle name="Comma 6 4 2 3 6" xfId="60605"/>
    <cellStyle name="Comma 6 4 2 3 7" xfId="60606"/>
    <cellStyle name="Comma 6 4 2 3_SCH J-3" xfId="9281"/>
    <cellStyle name="Comma 6 4 2 4" xfId="9282"/>
    <cellStyle name="Comma 6 4 2 4 2" xfId="60607"/>
    <cellStyle name="Comma 6 4 2 4 2 2" xfId="60608"/>
    <cellStyle name="Comma 6 4 2 4 2 3" xfId="60609"/>
    <cellStyle name="Comma 6 4 2 4 3" xfId="60610"/>
    <cellStyle name="Comma 6 4 2 4 3 2" xfId="60611"/>
    <cellStyle name="Comma 6 4 2 4 3 3" xfId="60612"/>
    <cellStyle name="Comma 6 4 2 4 4" xfId="60613"/>
    <cellStyle name="Comma 6 4 2 4 4 2" xfId="60614"/>
    <cellStyle name="Comma 6 4 2 4 5" xfId="60615"/>
    <cellStyle name="Comma 6 4 2 4 6" xfId="60616"/>
    <cellStyle name="Comma 6 4 2 5" xfId="9283"/>
    <cellStyle name="Comma 6 4 2 5 2" xfId="60617"/>
    <cellStyle name="Comma 6 4 2 5 2 2" xfId="60618"/>
    <cellStyle name="Comma 6 4 2 5 2 3" xfId="60619"/>
    <cellStyle name="Comma 6 4 2 5 3" xfId="60620"/>
    <cellStyle name="Comma 6 4 2 5 3 2" xfId="60621"/>
    <cellStyle name="Comma 6 4 2 5 4" xfId="60622"/>
    <cellStyle name="Comma 6 4 2 5 5" xfId="60623"/>
    <cellStyle name="Comma 6 4 2 6" xfId="60624"/>
    <cellStyle name="Comma 6 4 2 6 2" xfId="60625"/>
    <cellStyle name="Comma 6 4 2 6 3" xfId="60626"/>
    <cellStyle name="Comma 6 4 2 7" xfId="60627"/>
    <cellStyle name="Comma 6 4 2 7 2" xfId="60628"/>
    <cellStyle name="Comma 6 4 2 7 3" xfId="60629"/>
    <cellStyle name="Comma 6 4 2 8" xfId="60630"/>
    <cellStyle name="Comma 6 4 2 8 2" xfId="60631"/>
    <cellStyle name="Comma 6 4 2 9" xfId="60632"/>
    <cellStyle name="Comma 6 4 2_SCH J-3" xfId="9284"/>
    <cellStyle name="Comma 6 4 3" xfId="9285"/>
    <cellStyle name="Comma 6 4 3 10" xfId="60633"/>
    <cellStyle name="Comma 6 4 3 2" xfId="9286"/>
    <cellStyle name="Comma 6 4 3 2 2" xfId="60634"/>
    <cellStyle name="Comma 6 4 3 2 2 2" xfId="60635"/>
    <cellStyle name="Comma 6 4 3 2 2 3" xfId="60636"/>
    <cellStyle name="Comma 6 4 3 2 3" xfId="60637"/>
    <cellStyle name="Comma 6 4 3 2 3 2" xfId="60638"/>
    <cellStyle name="Comma 6 4 3 2 3 3" xfId="60639"/>
    <cellStyle name="Comma 6 4 3 2 4" xfId="60640"/>
    <cellStyle name="Comma 6 4 3 2 4 2" xfId="60641"/>
    <cellStyle name="Comma 6 4 3 2 5" xfId="60642"/>
    <cellStyle name="Comma 6 4 3 2 6" xfId="60643"/>
    <cellStyle name="Comma 6 4 3 3" xfId="9287"/>
    <cellStyle name="Comma 6 4 3 3 2" xfId="60644"/>
    <cellStyle name="Comma 6 4 3 3 2 2" xfId="60645"/>
    <cellStyle name="Comma 6 4 3 3 2 3" xfId="60646"/>
    <cellStyle name="Comma 6 4 3 3 3" xfId="60647"/>
    <cellStyle name="Comma 6 4 3 3 3 2" xfId="60648"/>
    <cellStyle name="Comma 6 4 3 3 3 3" xfId="60649"/>
    <cellStyle name="Comma 6 4 3 3 4" xfId="60650"/>
    <cellStyle name="Comma 6 4 3 3 4 2" xfId="60651"/>
    <cellStyle name="Comma 6 4 3 3 5" xfId="60652"/>
    <cellStyle name="Comma 6 4 3 3 6" xfId="60653"/>
    <cellStyle name="Comma 6 4 3 4" xfId="60654"/>
    <cellStyle name="Comma 6 4 3 4 2" xfId="60655"/>
    <cellStyle name="Comma 6 4 3 4 2 2" xfId="60656"/>
    <cellStyle name="Comma 6 4 3 4 2 3" xfId="60657"/>
    <cellStyle name="Comma 6 4 3 4 3" xfId="60658"/>
    <cellStyle name="Comma 6 4 3 4 3 2" xfId="60659"/>
    <cellStyle name="Comma 6 4 3 4 4" xfId="60660"/>
    <cellStyle name="Comma 6 4 3 4 5" xfId="60661"/>
    <cellStyle name="Comma 6 4 3 5" xfId="60662"/>
    <cellStyle name="Comma 6 4 3 5 2" xfId="60663"/>
    <cellStyle name="Comma 6 4 3 5 3" xfId="60664"/>
    <cellStyle name="Comma 6 4 3 6" xfId="60665"/>
    <cellStyle name="Comma 6 4 3 6 2" xfId="60666"/>
    <cellStyle name="Comma 6 4 3 6 3" xfId="60667"/>
    <cellStyle name="Comma 6 4 3 7" xfId="60668"/>
    <cellStyle name="Comma 6 4 3 7 2" xfId="60669"/>
    <cellStyle name="Comma 6 4 3 8" xfId="60670"/>
    <cellStyle name="Comma 6 4 3 9" xfId="60671"/>
    <cellStyle name="Comma 6 4 3_SCH J-3" xfId="9288"/>
    <cellStyle name="Comma 6 4 4" xfId="9289"/>
    <cellStyle name="Comma 6 4 4 10" xfId="60672"/>
    <cellStyle name="Comma 6 4 4 2" xfId="9290"/>
    <cellStyle name="Comma 6 4 4 2 2" xfId="60673"/>
    <cellStyle name="Comma 6 4 4 2 2 2" xfId="60674"/>
    <cellStyle name="Comma 6 4 4 2 2 3" xfId="60675"/>
    <cellStyle name="Comma 6 4 4 2 3" xfId="60676"/>
    <cellStyle name="Comma 6 4 4 2 3 2" xfId="60677"/>
    <cellStyle name="Comma 6 4 4 2 3 3" xfId="60678"/>
    <cellStyle name="Comma 6 4 4 2 4" xfId="60679"/>
    <cellStyle name="Comma 6 4 4 2 4 2" xfId="60680"/>
    <cellStyle name="Comma 6 4 4 2 5" xfId="60681"/>
    <cellStyle name="Comma 6 4 4 2 6" xfId="60682"/>
    <cellStyle name="Comma 6 4 4 3" xfId="60683"/>
    <cellStyle name="Comma 6 4 4 3 2" xfId="60684"/>
    <cellStyle name="Comma 6 4 4 3 2 2" xfId="60685"/>
    <cellStyle name="Comma 6 4 4 3 2 3" xfId="60686"/>
    <cellStyle name="Comma 6 4 4 3 3" xfId="60687"/>
    <cellStyle name="Comma 6 4 4 3 3 2" xfId="60688"/>
    <cellStyle name="Comma 6 4 4 3 3 3" xfId="60689"/>
    <cellStyle name="Comma 6 4 4 3 4" xfId="60690"/>
    <cellStyle name="Comma 6 4 4 3 4 2" xfId="60691"/>
    <cellStyle name="Comma 6 4 4 3 5" xfId="60692"/>
    <cellStyle name="Comma 6 4 4 3 6" xfId="60693"/>
    <cellStyle name="Comma 6 4 4 4" xfId="60694"/>
    <cellStyle name="Comma 6 4 4 4 2" xfId="60695"/>
    <cellStyle name="Comma 6 4 4 4 2 2" xfId="60696"/>
    <cellStyle name="Comma 6 4 4 4 2 3" xfId="60697"/>
    <cellStyle name="Comma 6 4 4 4 3" xfId="60698"/>
    <cellStyle name="Comma 6 4 4 4 3 2" xfId="60699"/>
    <cellStyle name="Comma 6 4 4 4 4" xfId="60700"/>
    <cellStyle name="Comma 6 4 4 4 5" xfId="60701"/>
    <cellStyle name="Comma 6 4 4 5" xfId="60702"/>
    <cellStyle name="Comma 6 4 4 5 2" xfId="60703"/>
    <cellStyle name="Comma 6 4 4 5 3" xfId="60704"/>
    <cellStyle name="Comma 6 4 4 6" xfId="60705"/>
    <cellStyle name="Comma 6 4 4 6 2" xfId="60706"/>
    <cellStyle name="Comma 6 4 4 6 3" xfId="60707"/>
    <cellStyle name="Comma 6 4 4 7" xfId="60708"/>
    <cellStyle name="Comma 6 4 4 7 2" xfId="60709"/>
    <cellStyle name="Comma 6 4 4 8" xfId="60710"/>
    <cellStyle name="Comma 6 4 4 9" xfId="60711"/>
    <cellStyle name="Comma 6 4 4_SCH J-3" xfId="9291"/>
    <cellStyle name="Comma 6 4 5" xfId="9292"/>
    <cellStyle name="Comma 6 4 5 2" xfId="9293"/>
    <cellStyle name="Comma 6 4 5 2 2" xfId="60712"/>
    <cellStyle name="Comma 6 4 5 2 3" xfId="60713"/>
    <cellStyle name="Comma 6 4 5 3" xfId="60714"/>
    <cellStyle name="Comma 6 4 5 3 2" xfId="60715"/>
    <cellStyle name="Comma 6 4 5 3 3" xfId="60716"/>
    <cellStyle name="Comma 6 4 5 4" xfId="60717"/>
    <cellStyle name="Comma 6 4 5 4 2" xfId="60718"/>
    <cellStyle name="Comma 6 4 5 5" xfId="60719"/>
    <cellStyle name="Comma 6 4 5 6" xfId="60720"/>
    <cellStyle name="Comma 6 4 6" xfId="9294"/>
    <cellStyle name="Comma 6 4 6 2" xfId="60721"/>
    <cellStyle name="Comma 6 4 6 2 2" xfId="60722"/>
    <cellStyle name="Comma 6 4 6 2 3" xfId="60723"/>
    <cellStyle name="Comma 6 4 6 3" xfId="60724"/>
    <cellStyle name="Comma 6 4 6 3 2" xfId="60725"/>
    <cellStyle name="Comma 6 4 6 3 3" xfId="60726"/>
    <cellStyle name="Comma 6 4 6 4" xfId="60727"/>
    <cellStyle name="Comma 6 4 6 4 2" xfId="60728"/>
    <cellStyle name="Comma 6 4 6 5" xfId="60729"/>
    <cellStyle name="Comma 6 4 6 6" xfId="60730"/>
    <cellStyle name="Comma 6 4 7" xfId="60731"/>
    <cellStyle name="Comma 6 4 7 2" xfId="60732"/>
    <cellStyle name="Comma 6 4 7 2 2" xfId="60733"/>
    <cellStyle name="Comma 6 4 7 2 3" xfId="60734"/>
    <cellStyle name="Comma 6 4 7 3" xfId="60735"/>
    <cellStyle name="Comma 6 4 7 3 2" xfId="60736"/>
    <cellStyle name="Comma 6 4 7 4" xfId="60737"/>
    <cellStyle name="Comma 6 4 7 5" xfId="60738"/>
    <cellStyle name="Comma 6 4 8" xfId="60739"/>
    <cellStyle name="Comma 6 4 8 2" xfId="60740"/>
    <cellStyle name="Comma 6 4 8 3" xfId="60741"/>
    <cellStyle name="Comma 6 4 9" xfId="60742"/>
    <cellStyle name="Comma 6 4 9 2" xfId="60743"/>
    <cellStyle name="Comma 6 4 9 3" xfId="60744"/>
    <cellStyle name="Comma 6 4_SCH J-3" xfId="9295"/>
    <cellStyle name="Comma 6 5" xfId="9296"/>
    <cellStyle name="Comma 6 5 10" xfId="60745"/>
    <cellStyle name="Comma 6 5 11" xfId="60746"/>
    <cellStyle name="Comma 6 5 2" xfId="9297"/>
    <cellStyle name="Comma 6 5 2 10" xfId="60747"/>
    <cellStyle name="Comma 6 5 2 2" xfId="9298"/>
    <cellStyle name="Comma 6 5 2 2 2" xfId="9299"/>
    <cellStyle name="Comma 6 5 2 2 2 2" xfId="60748"/>
    <cellStyle name="Comma 6 5 2 2 2 3" xfId="60749"/>
    <cellStyle name="Comma 6 5 2 2 3" xfId="60750"/>
    <cellStyle name="Comma 6 5 2 2 3 2" xfId="60751"/>
    <cellStyle name="Comma 6 5 2 2 3 3" xfId="60752"/>
    <cellStyle name="Comma 6 5 2 2 4" xfId="60753"/>
    <cellStyle name="Comma 6 5 2 2 4 2" xfId="60754"/>
    <cellStyle name="Comma 6 5 2 2 5" xfId="60755"/>
    <cellStyle name="Comma 6 5 2 2 6" xfId="60756"/>
    <cellStyle name="Comma 6 5 2 2 7" xfId="60757"/>
    <cellStyle name="Comma 6 5 2 2_SCH J-3" xfId="9300"/>
    <cellStyle name="Comma 6 5 2 3" xfId="9301"/>
    <cellStyle name="Comma 6 5 2 3 2" xfId="60758"/>
    <cellStyle name="Comma 6 5 2 3 2 2" xfId="60759"/>
    <cellStyle name="Comma 6 5 2 3 2 3" xfId="60760"/>
    <cellStyle name="Comma 6 5 2 3 3" xfId="60761"/>
    <cellStyle name="Comma 6 5 2 3 3 2" xfId="60762"/>
    <cellStyle name="Comma 6 5 2 3 3 3" xfId="60763"/>
    <cellStyle name="Comma 6 5 2 3 4" xfId="60764"/>
    <cellStyle name="Comma 6 5 2 3 4 2" xfId="60765"/>
    <cellStyle name="Comma 6 5 2 3 5" xfId="60766"/>
    <cellStyle name="Comma 6 5 2 3 6" xfId="60767"/>
    <cellStyle name="Comma 6 5 2 4" xfId="9302"/>
    <cellStyle name="Comma 6 5 2 4 2" xfId="60768"/>
    <cellStyle name="Comma 6 5 2 4 2 2" xfId="60769"/>
    <cellStyle name="Comma 6 5 2 4 2 3" xfId="60770"/>
    <cellStyle name="Comma 6 5 2 4 3" xfId="60771"/>
    <cellStyle name="Comma 6 5 2 4 3 2" xfId="60772"/>
    <cellStyle name="Comma 6 5 2 4 4" xfId="60773"/>
    <cellStyle name="Comma 6 5 2 4 5" xfId="60774"/>
    <cellStyle name="Comma 6 5 2 5" xfId="9303"/>
    <cellStyle name="Comma 6 5 2 5 2" xfId="60775"/>
    <cellStyle name="Comma 6 5 2 5 3" xfId="60776"/>
    <cellStyle name="Comma 6 5 2 6" xfId="60777"/>
    <cellStyle name="Comma 6 5 2 6 2" xfId="60778"/>
    <cellStyle name="Comma 6 5 2 6 3" xfId="60779"/>
    <cellStyle name="Comma 6 5 2 7" xfId="60780"/>
    <cellStyle name="Comma 6 5 2 7 2" xfId="60781"/>
    <cellStyle name="Comma 6 5 2 8" xfId="60782"/>
    <cellStyle name="Comma 6 5 2 9" xfId="60783"/>
    <cellStyle name="Comma 6 5 2_SCH J-3" xfId="9304"/>
    <cellStyle name="Comma 6 5 3" xfId="9305"/>
    <cellStyle name="Comma 6 5 3 2" xfId="9306"/>
    <cellStyle name="Comma 6 5 3 2 2" xfId="60784"/>
    <cellStyle name="Comma 6 5 3 2 3" xfId="60785"/>
    <cellStyle name="Comma 6 5 3 3" xfId="60786"/>
    <cellStyle name="Comma 6 5 3 3 2" xfId="60787"/>
    <cellStyle name="Comma 6 5 3 3 3" xfId="60788"/>
    <cellStyle name="Comma 6 5 3 4" xfId="60789"/>
    <cellStyle name="Comma 6 5 3 4 2" xfId="60790"/>
    <cellStyle name="Comma 6 5 3 5" xfId="60791"/>
    <cellStyle name="Comma 6 5 3 6" xfId="60792"/>
    <cellStyle name="Comma 6 5 3 7" xfId="60793"/>
    <cellStyle name="Comma 6 5 3_SCH J-3" xfId="9307"/>
    <cellStyle name="Comma 6 5 4" xfId="9308"/>
    <cellStyle name="Comma 6 5 4 2" xfId="60794"/>
    <cellStyle name="Comma 6 5 4 2 2" xfId="60795"/>
    <cellStyle name="Comma 6 5 4 2 3" xfId="60796"/>
    <cellStyle name="Comma 6 5 4 3" xfId="60797"/>
    <cellStyle name="Comma 6 5 4 3 2" xfId="60798"/>
    <cellStyle name="Comma 6 5 4 3 3" xfId="60799"/>
    <cellStyle name="Comma 6 5 4 4" xfId="60800"/>
    <cellStyle name="Comma 6 5 4 4 2" xfId="60801"/>
    <cellStyle name="Comma 6 5 4 5" xfId="60802"/>
    <cellStyle name="Comma 6 5 4 6" xfId="60803"/>
    <cellStyle name="Comma 6 5 5" xfId="9309"/>
    <cellStyle name="Comma 6 5 5 2" xfId="60804"/>
    <cellStyle name="Comma 6 5 5 2 2" xfId="60805"/>
    <cellStyle name="Comma 6 5 5 2 3" xfId="60806"/>
    <cellStyle name="Comma 6 5 5 3" xfId="60807"/>
    <cellStyle name="Comma 6 5 5 3 2" xfId="60808"/>
    <cellStyle name="Comma 6 5 5 4" xfId="60809"/>
    <cellStyle name="Comma 6 5 5 5" xfId="60810"/>
    <cellStyle name="Comma 6 5 6" xfId="9310"/>
    <cellStyle name="Comma 6 5 6 2" xfId="60811"/>
    <cellStyle name="Comma 6 5 6 3" xfId="60812"/>
    <cellStyle name="Comma 6 5 7" xfId="60813"/>
    <cellStyle name="Comma 6 5 7 2" xfId="60814"/>
    <cellStyle name="Comma 6 5 7 3" xfId="60815"/>
    <cellStyle name="Comma 6 5 8" xfId="60816"/>
    <cellStyle name="Comma 6 5 8 2" xfId="60817"/>
    <cellStyle name="Comma 6 5 9" xfId="60818"/>
    <cellStyle name="Comma 6 5_SCH J-3" xfId="9311"/>
    <cellStyle name="Comma 6 6" xfId="9312"/>
    <cellStyle name="Comma 6 6 10" xfId="60819"/>
    <cellStyle name="Comma 6 6 2" xfId="9313"/>
    <cellStyle name="Comma 6 6 2 2" xfId="9314"/>
    <cellStyle name="Comma 6 6 2 2 2" xfId="60820"/>
    <cellStyle name="Comma 6 6 2 2 3" xfId="60821"/>
    <cellStyle name="Comma 6 6 2 3" xfId="60822"/>
    <cellStyle name="Comma 6 6 2 3 2" xfId="60823"/>
    <cellStyle name="Comma 6 6 2 3 3" xfId="60824"/>
    <cellStyle name="Comma 6 6 2 4" xfId="60825"/>
    <cellStyle name="Comma 6 6 2 4 2" xfId="60826"/>
    <cellStyle name="Comma 6 6 2 5" xfId="60827"/>
    <cellStyle name="Comma 6 6 2 6" xfId="60828"/>
    <cellStyle name="Comma 6 6 2 7" xfId="60829"/>
    <cellStyle name="Comma 6 6 2_SCH J-3" xfId="9315"/>
    <cellStyle name="Comma 6 6 3" xfId="9316"/>
    <cellStyle name="Comma 6 6 3 2" xfId="60830"/>
    <cellStyle name="Comma 6 6 3 2 2" xfId="60831"/>
    <cellStyle name="Comma 6 6 3 2 3" xfId="60832"/>
    <cellStyle name="Comma 6 6 3 3" xfId="60833"/>
    <cellStyle name="Comma 6 6 3 3 2" xfId="60834"/>
    <cellStyle name="Comma 6 6 3 3 3" xfId="60835"/>
    <cellStyle name="Comma 6 6 3 4" xfId="60836"/>
    <cellStyle name="Comma 6 6 3 4 2" xfId="60837"/>
    <cellStyle name="Comma 6 6 3 5" xfId="60838"/>
    <cellStyle name="Comma 6 6 3 6" xfId="60839"/>
    <cellStyle name="Comma 6 6 4" xfId="9317"/>
    <cellStyle name="Comma 6 6 4 2" xfId="60840"/>
    <cellStyle name="Comma 6 6 4 2 2" xfId="60841"/>
    <cellStyle name="Comma 6 6 4 2 3" xfId="60842"/>
    <cellStyle name="Comma 6 6 4 3" xfId="60843"/>
    <cellStyle name="Comma 6 6 4 3 2" xfId="60844"/>
    <cellStyle name="Comma 6 6 4 4" xfId="60845"/>
    <cellStyle name="Comma 6 6 4 5" xfId="60846"/>
    <cellStyle name="Comma 6 6 5" xfId="9318"/>
    <cellStyle name="Comma 6 6 5 2" xfId="60847"/>
    <cellStyle name="Comma 6 6 5 3" xfId="60848"/>
    <cellStyle name="Comma 6 6 6" xfId="60849"/>
    <cellStyle name="Comma 6 6 6 2" xfId="60850"/>
    <cellStyle name="Comma 6 6 6 3" xfId="60851"/>
    <cellStyle name="Comma 6 6 7" xfId="60852"/>
    <cellStyle name="Comma 6 6 7 2" xfId="60853"/>
    <cellStyle name="Comma 6 6 8" xfId="60854"/>
    <cellStyle name="Comma 6 6 9" xfId="60855"/>
    <cellStyle name="Comma 6 6_SCH J-3" xfId="9319"/>
    <cellStyle name="Comma 6 7" xfId="9320"/>
    <cellStyle name="Comma 6 7 10" xfId="60856"/>
    <cellStyle name="Comma 6 7 2" xfId="9321"/>
    <cellStyle name="Comma 6 7 2 2" xfId="9322"/>
    <cellStyle name="Comma 6 7 2 2 2" xfId="60857"/>
    <cellStyle name="Comma 6 7 2 2 3" xfId="60858"/>
    <cellStyle name="Comma 6 7 2 3" xfId="60859"/>
    <cellStyle name="Comma 6 7 2 3 2" xfId="60860"/>
    <cellStyle name="Comma 6 7 2 3 3" xfId="60861"/>
    <cellStyle name="Comma 6 7 2 4" xfId="60862"/>
    <cellStyle name="Comma 6 7 2 4 2" xfId="60863"/>
    <cellStyle name="Comma 6 7 2 5" xfId="60864"/>
    <cellStyle name="Comma 6 7 2 6" xfId="60865"/>
    <cellStyle name="Comma 6 7 2 7" xfId="60866"/>
    <cellStyle name="Comma 6 7 2_SCH J-3" xfId="9323"/>
    <cellStyle name="Comma 6 7 3" xfId="9324"/>
    <cellStyle name="Comma 6 7 3 2" xfId="60867"/>
    <cellStyle name="Comma 6 7 3 2 2" xfId="60868"/>
    <cellStyle name="Comma 6 7 3 2 3" xfId="60869"/>
    <cellStyle name="Comma 6 7 3 3" xfId="60870"/>
    <cellStyle name="Comma 6 7 3 3 2" xfId="60871"/>
    <cellStyle name="Comma 6 7 3 3 3" xfId="60872"/>
    <cellStyle name="Comma 6 7 3 4" xfId="60873"/>
    <cellStyle name="Comma 6 7 3 4 2" xfId="60874"/>
    <cellStyle name="Comma 6 7 3 5" xfId="60875"/>
    <cellStyle name="Comma 6 7 3 6" xfId="60876"/>
    <cellStyle name="Comma 6 7 4" xfId="9325"/>
    <cellStyle name="Comma 6 7 4 2" xfId="60877"/>
    <cellStyle name="Comma 6 7 4 2 2" xfId="60878"/>
    <cellStyle name="Comma 6 7 4 2 3" xfId="60879"/>
    <cellStyle name="Comma 6 7 4 3" xfId="60880"/>
    <cellStyle name="Comma 6 7 4 3 2" xfId="60881"/>
    <cellStyle name="Comma 6 7 4 4" xfId="60882"/>
    <cellStyle name="Comma 6 7 4 5" xfId="60883"/>
    <cellStyle name="Comma 6 7 5" xfId="9326"/>
    <cellStyle name="Comma 6 7 5 2" xfId="60884"/>
    <cellStyle name="Comma 6 7 5 3" xfId="60885"/>
    <cellStyle name="Comma 6 7 6" xfId="60886"/>
    <cellStyle name="Comma 6 7 6 2" xfId="60887"/>
    <cellStyle name="Comma 6 7 6 3" xfId="60888"/>
    <cellStyle name="Comma 6 7 7" xfId="60889"/>
    <cellStyle name="Comma 6 7 7 2" xfId="60890"/>
    <cellStyle name="Comma 6 7 8" xfId="60891"/>
    <cellStyle name="Comma 6 7 9" xfId="60892"/>
    <cellStyle name="Comma 6 7_SCH J-3" xfId="9327"/>
    <cellStyle name="Comma 6 8" xfId="9328"/>
    <cellStyle name="Comma 6 8 2" xfId="9329"/>
    <cellStyle name="Comma 6 8 2 2" xfId="9330"/>
    <cellStyle name="Comma 6 8 2 3" xfId="60893"/>
    <cellStyle name="Comma 6 8 2_SCH J-3" xfId="9331"/>
    <cellStyle name="Comma 6 8 3" xfId="9332"/>
    <cellStyle name="Comma 6 8 3 2" xfId="60894"/>
    <cellStyle name="Comma 6 8 3 3" xfId="60895"/>
    <cellStyle name="Comma 6 8 4" xfId="9333"/>
    <cellStyle name="Comma 6 8 4 2" xfId="60896"/>
    <cellStyle name="Comma 6 8 5" xfId="9334"/>
    <cellStyle name="Comma 6 8 6" xfId="60897"/>
    <cellStyle name="Comma 6 8 7" xfId="60898"/>
    <cellStyle name="Comma 6 8_SCH J-3" xfId="9335"/>
    <cellStyle name="Comma 6 9" xfId="9336"/>
    <cellStyle name="Comma 6 9 2" xfId="9337"/>
    <cellStyle name="Comma 6 9 2 2" xfId="60899"/>
    <cellStyle name="Comma 6 9 2 3" xfId="60900"/>
    <cellStyle name="Comma 6 9 3" xfId="9338"/>
    <cellStyle name="Comma 6 9 3 2" xfId="60901"/>
    <cellStyle name="Comma 6 9 3 3" xfId="60902"/>
    <cellStyle name="Comma 6 9 4" xfId="60903"/>
    <cellStyle name="Comma 6 9 4 2" xfId="60904"/>
    <cellStyle name="Comma 6 9 5" xfId="60905"/>
    <cellStyle name="Comma 6 9 6" xfId="60906"/>
    <cellStyle name="Comma 6 9_SCH J-3" xfId="9339"/>
    <cellStyle name="Comma 6_SCH J-3" xfId="9340"/>
    <cellStyle name="Comma 60" xfId="9341"/>
    <cellStyle name="Comma 61" xfId="9342"/>
    <cellStyle name="Comma 62" xfId="9343"/>
    <cellStyle name="Comma 62 2" xfId="9344"/>
    <cellStyle name="Comma 62 2 2" xfId="9345"/>
    <cellStyle name="Comma 62 2_SCH J-3" xfId="9346"/>
    <cellStyle name="Comma 62 3" xfId="9347"/>
    <cellStyle name="Comma 62_SCH J-3" xfId="9348"/>
    <cellStyle name="Comma 63" xfId="9349"/>
    <cellStyle name="Comma 63 2" xfId="9350"/>
    <cellStyle name="Comma 63 2 2" xfId="9351"/>
    <cellStyle name="Comma 63 2_SCH J-3" xfId="9352"/>
    <cellStyle name="Comma 63 3" xfId="9353"/>
    <cellStyle name="Comma 63_SCH J-3" xfId="9354"/>
    <cellStyle name="Comma 64" xfId="9355"/>
    <cellStyle name="Comma 64 2" xfId="9356"/>
    <cellStyle name="Comma 64 2 2" xfId="9357"/>
    <cellStyle name="Comma 64 2_SCH J-3" xfId="9358"/>
    <cellStyle name="Comma 64 3" xfId="9359"/>
    <cellStyle name="Comma 64_SCH J-3" xfId="9360"/>
    <cellStyle name="Comma 65" xfId="9361"/>
    <cellStyle name="Comma 65 2" xfId="9362"/>
    <cellStyle name="Comma 65_SCH J-3" xfId="9363"/>
    <cellStyle name="Comma 66" xfId="9364"/>
    <cellStyle name="Comma 66 2" xfId="9365"/>
    <cellStyle name="Comma 66_SCH J-3" xfId="9366"/>
    <cellStyle name="Comma 67" xfId="9367"/>
    <cellStyle name="Comma 68" xfId="9368"/>
    <cellStyle name="Comma 69" xfId="9369"/>
    <cellStyle name="Comma 7" xfId="9370"/>
    <cellStyle name="Comma 7 10" xfId="9371"/>
    <cellStyle name="Comma 7 10 2" xfId="60907"/>
    <cellStyle name="Comma 7 10 2 2" xfId="60908"/>
    <cellStyle name="Comma 7 10 2 3" xfId="60909"/>
    <cellStyle name="Comma 7 10 3" xfId="60910"/>
    <cellStyle name="Comma 7 10 3 2" xfId="60911"/>
    <cellStyle name="Comma 7 10 4" xfId="60912"/>
    <cellStyle name="Comma 7 10 5" xfId="60913"/>
    <cellStyle name="Comma 7 11" xfId="60914"/>
    <cellStyle name="Comma 7 11 2" xfId="60915"/>
    <cellStyle name="Comma 7 11 3" xfId="60916"/>
    <cellStyle name="Comma 7 12" xfId="60917"/>
    <cellStyle name="Comma 7 12 2" xfId="60918"/>
    <cellStyle name="Comma 7 12 3" xfId="60919"/>
    <cellStyle name="Comma 7 13" xfId="60920"/>
    <cellStyle name="Comma 7 13 2" xfId="60921"/>
    <cellStyle name="Comma 7 14" xfId="60922"/>
    <cellStyle name="Comma 7 15" xfId="60923"/>
    <cellStyle name="Comma 7 16" xfId="60924"/>
    <cellStyle name="Comma 7 2" xfId="9372"/>
    <cellStyle name="Comma 7 2 10" xfId="60925"/>
    <cellStyle name="Comma 7 2 10 2" xfId="60926"/>
    <cellStyle name="Comma 7 2 10 3" xfId="60927"/>
    <cellStyle name="Comma 7 2 11" xfId="60928"/>
    <cellStyle name="Comma 7 2 11 2" xfId="60929"/>
    <cellStyle name="Comma 7 2 11 3" xfId="60930"/>
    <cellStyle name="Comma 7 2 12" xfId="60931"/>
    <cellStyle name="Comma 7 2 12 2" xfId="60932"/>
    <cellStyle name="Comma 7 2 13" xfId="60933"/>
    <cellStyle name="Comma 7 2 14" xfId="60934"/>
    <cellStyle name="Comma 7 2 15" xfId="60935"/>
    <cellStyle name="Comma 7 2 2" xfId="9373"/>
    <cellStyle name="Comma 7 2 2 10" xfId="60936"/>
    <cellStyle name="Comma 7 2 2 10 2" xfId="60937"/>
    <cellStyle name="Comma 7 2 2 10 3" xfId="60938"/>
    <cellStyle name="Comma 7 2 2 11" xfId="60939"/>
    <cellStyle name="Comma 7 2 2 11 2" xfId="60940"/>
    <cellStyle name="Comma 7 2 2 12" xfId="60941"/>
    <cellStyle name="Comma 7 2 2 13" xfId="60942"/>
    <cellStyle name="Comma 7 2 2 14" xfId="60943"/>
    <cellStyle name="Comma 7 2 2 2" xfId="9374"/>
    <cellStyle name="Comma 7 2 2 2 10" xfId="60944"/>
    <cellStyle name="Comma 7 2 2 2 10 2" xfId="60945"/>
    <cellStyle name="Comma 7 2 2 2 11" xfId="60946"/>
    <cellStyle name="Comma 7 2 2 2 12" xfId="60947"/>
    <cellStyle name="Comma 7 2 2 2 13" xfId="60948"/>
    <cellStyle name="Comma 7 2 2 2 2" xfId="9375"/>
    <cellStyle name="Comma 7 2 2 2 2 10" xfId="60949"/>
    <cellStyle name="Comma 7 2 2 2 2 2" xfId="9376"/>
    <cellStyle name="Comma 7 2 2 2 2 2 2" xfId="60950"/>
    <cellStyle name="Comma 7 2 2 2 2 2 2 2" xfId="60951"/>
    <cellStyle name="Comma 7 2 2 2 2 2 2 2 2" xfId="60952"/>
    <cellStyle name="Comma 7 2 2 2 2 2 2 2 3" xfId="60953"/>
    <cellStyle name="Comma 7 2 2 2 2 2 2 3" xfId="60954"/>
    <cellStyle name="Comma 7 2 2 2 2 2 2 3 2" xfId="60955"/>
    <cellStyle name="Comma 7 2 2 2 2 2 2 3 3" xfId="60956"/>
    <cellStyle name="Comma 7 2 2 2 2 2 2 4" xfId="60957"/>
    <cellStyle name="Comma 7 2 2 2 2 2 2 4 2" xfId="60958"/>
    <cellStyle name="Comma 7 2 2 2 2 2 2 5" xfId="60959"/>
    <cellStyle name="Comma 7 2 2 2 2 2 2 6" xfId="60960"/>
    <cellStyle name="Comma 7 2 2 2 2 2 3" xfId="60961"/>
    <cellStyle name="Comma 7 2 2 2 2 2 3 2" xfId="60962"/>
    <cellStyle name="Comma 7 2 2 2 2 2 3 2 2" xfId="60963"/>
    <cellStyle name="Comma 7 2 2 2 2 2 3 2 3" xfId="60964"/>
    <cellStyle name="Comma 7 2 2 2 2 2 3 3" xfId="60965"/>
    <cellStyle name="Comma 7 2 2 2 2 2 3 3 2" xfId="60966"/>
    <cellStyle name="Comma 7 2 2 2 2 2 3 3 3" xfId="60967"/>
    <cellStyle name="Comma 7 2 2 2 2 2 3 4" xfId="60968"/>
    <cellStyle name="Comma 7 2 2 2 2 2 3 4 2" xfId="60969"/>
    <cellStyle name="Comma 7 2 2 2 2 2 3 5" xfId="60970"/>
    <cellStyle name="Comma 7 2 2 2 2 2 3 6" xfId="60971"/>
    <cellStyle name="Comma 7 2 2 2 2 2 4" xfId="60972"/>
    <cellStyle name="Comma 7 2 2 2 2 2 4 2" xfId="60973"/>
    <cellStyle name="Comma 7 2 2 2 2 2 4 2 2" xfId="60974"/>
    <cellStyle name="Comma 7 2 2 2 2 2 4 2 3" xfId="60975"/>
    <cellStyle name="Comma 7 2 2 2 2 2 4 3" xfId="60976"/>
    <cellStyle name="Comma 7 2 2 2 2 2 4 3 2" xfId="60977"/>
    <cellStyle name="Comma 7 2 2 2 2 2 4 4" xfId="60978"/>
    <cellStyle name="Comma 7 2 2 2 2 2 4 5" xfId="60979"/>
    <cellStyle name="Comma 7 2 2 2 2 2 5" xfId="60980"/>
    <cellStyle name="Comma 7 2 2 2 2 2 5 2" xfId="60981"/>
    <cellStyle name="Comma 7 2 2 2 2 2 5 3" xfId="60982"/>
    <cellStyle name="Comma 7 2 2 2 2 2 6" xfId="60983"/>
    <cellStyle name="Comma 7 2 2 2 2 2 6 2" xfId="60984"/>
    <cellStyle name="Comma 7 2 2 2 2 2 6 3" xfId="60985"/>
    <cellStyle name="Comma 7 2 2 2 2 2 7" xfId="60986"/>
    <cellStyle name="Comma 7 2 2 2 2 2 7 2" xfId="60987"/>
    <cellStyle name="Comma 7 2 2 2 2 2 8" xfId="60988"/>
    <cellStyle name="Comma 7 2 2 2 2 2 9" xfId="60989"/>
    <cellStyle name="Comma 7 2 2 2 2 3" xfId="60990"/>
    <cellStyle name="Comma 7 2 2 2 2 3 2" xfId="60991"/>
    <cellStyle name="Comma 7 2 2 2 2 3 2 2" xfId="60992"/>
    <cellStyle name="Comma 7 2 2 2 2 3 2 3" xfId="60993"/>
    <cellStyle name="Comma 7 2 2 2 2 3 3" xfId="60994"/>
    <cellStyle name="Comma 7 2 2 2 2 3 3 2" xfId="60995"/>
    <cellStyle name="Comma 7 2 2 2 2 3 3 3" xfId="60996"/>
    <cellStyle name="Comma 7 2 2 2 2 3 4" xfId="60997"/>
    <cellStyle name="Comma 7 2 2 2 2 3 4 2" xfId="60998"/>
    <cellStyle name="Comma 7 2 2 2 2 3 5" xfId="60999"/>
    <cellStyle name="Comma 7 2 2 2 2 3 6" xfId="61000"/>
    <cellStyle name="Comma 7 2 2 2 2 4" xfId="61001"/>
    <cellStyle name="Comma 7 2 2 2 2 4 2" xfId="61002"/>
    <cellStyle name="Comma 7 2 2 2 2 4 2 2" xfId="61003"/>
    <cellStyle name="Comma 7 2 2 2 2 4 2 3" xfId="61004"/>
    <cellStyle name="Comma 7 2 2 2 2 4 3" xfId="61005"/>
    <cellStyle name="Comma 7 2 2 2 2 4 3 2" xfId="61006"/>
    <cellStyle name="Comma 7 2 2 2 2 4 3 3" xfId="61007"/>
    <cellStyle name="Comma 7 2 2 2 2 4 4" xfId="61008"/>
    <cellStyle name="Comma 7 2 2 2 2 4 4 2" xfId="61009"/>
    <cellStyle name="Comma 7 2 2 2 2 4 5" xfId="61010"/>
    <cellStyle name="Comma 7 2 2 2 2 4 6" xfId="61011"/>
    <cellStyle name="Comma 7 2 2 2 2 5" xfId="61012"/>
    <cellStyle name="Comma 7 2 2 2 2 5 2" xfId="61013"/>
    <cellStyle name="Comma 7 2 2 2 2 5 2 2" xfId="61014"/>
    <cellStyle name="Comma 7 2 2 2 2 5 2 3" xfId="61015"/>
    <cellStyle name="Comma 7 2 2 2 2 5 3" xfId="61016"/>
    <cellStyle name="Comma 7 2 2 2 2 5 3 2" xfId="61017"/>
    <cellStyle name="Comma 7 2 2 2 2 5 4" xfId="61018"/>
    <cellStyle name="Comma 7 2 2 2 2 5 5" xfId="61019"/>
    <cellStyle name="Comma 7 2 2 2 2 6" xfId="61020"/>
    <cellStyle name="Comma 7 2 2 2 2 6 2" xfId="61021"/>
    <cellStyle name="Comma 7 2 2 2 2 6 3" xfId="61022"/>
    <cellStyle name="Comma 7 2 2 2 2 7" xfId="61023"/>
    <cellStyle name="Comma 7 2 2 2 2 7 2" xfId="61024"/>
    <cellStyle name="Comma 7 2 2 2 2 7 3" xfId="61025"/>
    <cellStyle name="Comma 7 2 2 2 2 8" xfId="61026"/>
    <cellStyle name="Comma 7 2 2 2 2 8 2" xfId="61027"/>
    <cellStyle name="Comma 7 2 2 2 2 9" xfId="61028"/>
    <cellStyle name="Comma 7 2 2 2 2_SCH J-3" xfId="9377"/>
    <cellStyle name="Comma 7 2 2 2 3" xfId="9378"/>
    <cellStyle name="Comma 7 2 2 2 3 2" xfId="61029"/>
    <cellStyle name="Comma 7 2 2 2 3 2 2" xfId="61030"/>
    <cellStyle name="Comma 7 2 2 2 3 2 2 2" xfId="61031"/>
    <cellStyle name="Comma 7 2 2 2 3 2 2 3" xfId="61032"/>
    <cellStyle name="Comma 7 2 2 2 3 2 3" xfId="61033"/>
    <cellStyle name="Comma 7 2 2 2 3 2 3 2" xfId="61034"/>
    <cellStyle name="Comma 7 2 2 2 3 2 3 3" xfId="61035"/>
    <cellStyle name="Comma 7 2 2 2 3 2 4" xfId="61036"/>
    <cellStyle name="Comma 7 2 2 2 3 2 4 2" xfId="61037"/>
    <cellStyle name="Comma 7 2 2 2 3 2 5" xfId="61038"/>
    <cellStyle name="Comma 7 2 2 2 3 2 6" xfId="61039"/>
    <cellStyle name="Comma 7 2 2 2 3 3" xfId="61040"/>
    <cellStyle name="Comma 7 2 2 2 3 3 2" xfId="61041"/>
    <cellStyle name="Comma 7 2 2 2 3 3 2 2" xfId="61042"/>
    <cellStyle name="Comma 7 2 2 2 3 3 2 3" xfId="61043"/>
    <cellStyle name="Comma 7 2 2 2 3 3 3" xfId="61044"/>
    <cellStyle name="Comma 7 2 2 2 3 3 3 2" xfId="61045"/>
    <cellStyle name="Comma 7 2 2 2 3 3 3 3" xfId="61046"/>
    <cellStyle name="Comma 7 2 2 2 3 3 4" xfId="61047"/>
    <cellStyle name="Comma 7 2 2 2 3 3 4 2" xfId="61048"/>
    <cellStyle name="Comma 7 2 2 2 3 3 5" xfId="61049"/>
    <cellStyle name="Comma 7 2 2 2 3 3 6" xfId="61050"/>
    <cellStyle name="Comma 7 2 2 2 3 4" xfId="61051"/>
    <cellStyle name="Comma 7 2 2 2 3 4 2" xfId="61052"/>
    <cellStyle name="Comma 7 2 2 2 3 4 2 2" xfId="61053"/>
    <cellStyle name="Comma 7 2 2 2 3 4 2 3" xfId="61054"/>
    <cellStyle name="Comma 7 2 2 2 3 4 3" xfId="61055"/>
    <cellStyle name="Comma 7 2 2 2 3 4 3 2" xfId="61056"/>
    <cellStyle name="Comma 7 2 2 2 3 4 4" xfId="61057"/>
    <cellStyle name="Comma 7 2 2 2 3 4 5" xfId="61058"/>
    <cellStyle name="Comma 7 2 2 2 3 5" xfId="61059"/>
    <cellStyle name="Comma 7 2 2 2 3 5 2" xfId="61060"/>
    <cellStyle name="Comma 7 2 2 2 3 5 3" xfId="61061"/>
    <cellStyle name="Comma 7 2 2 2 3 6" xfId="61062"/>
    <cellStyle name="Comma 7 2 2 2 3 6 2" xfId="61063"/>
    <cellStyle name="Comma 7 2 2 2 3 6 3" xfId="61064"/>
    <cellStyle name="Comma 7 2 2 2 3 7" xfId="61065"/>
    <cellStyle name="Comma 7 2 2 2 3 7 2" xfId="61066"/>
    <cellStyle name="Comma 7 2 2 2 3 8" xfId="61067"/>
    <cellStyle name="Comma 7 2 2 2 3 9" xfId="61068"/>
    <cellStyle name="Comma 7 2 2 2 4" xfId="9379"/>
    <cellStyle name="Comma 7 2 2 2 4 2" xfId="61069"/>
    <cellStyle name="Comma 7 2 2 2 4 2 2" xfId="61070"/>
    <cellStyle name="Comma 7 2 2 2 4 2 2 2" xfId="61071"/>
    <cellStyle name="Comma 7 2 2 2 4 2 2 3" xfId="61072"/>
    <cellStyle name="Comma 7 2 2 2 4 2 3" xfId="61073"/>
    <cellStyle name="Comma 7 2 2 2 4 2 3 2" xfId="61074"/>
    <cellStyle name="Comma 7 2 2 2 4 2 3 3" xfId="61075"/>
    <cellStyle name="Comma 7 2 2 2 4 2 4" xfId="61076"/>
    <cellStyle name="Comma 7 2 2 2 4 2 4 2" xfId="61077"/>
    <cellStyle name="Comma 7 2 2 2 4 2 5" xfId="61078"/>
    <cellStyle name="Comma 7 2 2 2 4 2 6" xfId="61079"/>
    <cellStyle name="Comma 7 2 2 2 4 3" xfId="61080"/>
    <cellStyle name="Comma 7 2 2 2 4 3 2" xfId="61081"/>
    <cellStyle name="Comma 7 2 2 2 4 3 2 2" xfId="61082"/>
    <cellStyle name="Comma 7 2 2 2 4 3 2 3" xfId="61083"/>
    <cellStyle name="Comma 7 2 2 2 4 3 3" xfId="61084"/>
    <cellStyle name="Comma 7 2 2 2 4 3 3 2" xfId="61085"/>
    <cellStyle name="Comma 7 2 2 2 4 3 3 3" xfId="61086"/>
    <cellStyle name="Comma 7 2 2 2 4 3 4" xfId="61087"/>
    <cellStyle name="Comma 7 2 2 2 4 3 4 2" xfId="61088"/>
    <cellStyle name="Comma 7 2 2 2 4 3 5" xfId="61089"/>
    <cellStyle name="Comma 7 2 2 2 4 3 6" xfId="61090"/>
    <cellStyle name="Comma 7 2 2 2 4 4" xfId="61091"/>
    <cellStyle name="Comma 7 2 2 2 4 4 2" xfId="61092"/>
    <cellStyle name="Comma 7 2 2 2 4 4 2 2" xfId="61093"/>
    <cellStyle name="Comma 7 2 2 2 4 4 2 3" xfId="61094"/>
    <cellStyle name="Comma 7 2 2 2 4 4 3" xfId="61095"/>
    <cellStyle name="Comma 7 2 2 2 4 4 3 2" xfId="61096"/>
    <cellStyle name="Comma 7 2 2 2 4 4 4" xfId="61097"/>
    <cellStyle name="Comma 7 2 2 2 4 4 5" xfId="61098"/>
    <cellStyle name="Comma 7 2 2 2 4 5" xfId="61099"/>
    <cellStyle name="Comma 7 2 2 2 4 5 2" xfId="61100"/>
    <cellStyle name="Comma 7 2 2 2 4 5 3" xfId="61101"/>
    <cellStyle name="Comma 7 2 2 2 4 6" xfId="61102"/>
    <cellStyle name="Comma 7 2 2 2 4 6 2" xfId="61103"/>
    <cellStyle name="Comma 7 2 2 2 4 6 3" xfId="61104"/>
    <cellStyle name="Comma 7 2 2 2 4 7" xfId="61105"/>
    <cellStyle name="Comma 7 2 2 2 4 7 2" xfId="61106"/>
    <cellStyle name="Comma 7 2 2 2 4 8" xfId="61107"/>
    <cellStyle name="Comma 7 2 2 2 4 9" xfId="61108"/>
    <cellStyle name="Comma 7 2 2 2 5" xfId="9380"/>
    <cellStyle name="Comma 7 2 2 2 5 2" xfId="61109"/>
    <cellStyle name="Comma 7 2 2 2 5 2 2" xfId="61110"/>
    <cellStyle name="Comma 7 2 2 2 5 2 3" xfId="61111"/>
    <cellStyle name="Comma 7 2 2 2 5 3" xfId="61112"/>
    <cellStyle name="Comma 7 2 2 2 5 3 2" xfId="61113"/>
    <cellStyle name="Comma 7 2 2 2 5 3 3" xfId="61114"/>
    <cellStyle name="Comma 7 2 2 2 5 4" xfId="61115"/>
    <cellStyle name="Comma 7 2 2 2 5 4 2" xfId="61116"/>
    <cellStyle name="Comma 7 2 2 2 5 5" xfId="61117"/>
    <cellStyle name="Comma 7 2 2 2 5 6" xfId="61118"/>
    <cellStyle name="Comma 7 2 2 2 6" xfId="61119"/>
    <cellStyle name="Comma 7 2 2 2 6 2" xfId="61120"/>
    <cellStyle name="Comma 7 2 2 2 6 2 2" xfId="61121"/>
    <cellStyle name="Comma 7 2 2 2 6 2 3" xfId="61122"/>
    <cellStyle name="Comma 7 2 2 2 6 3" xfId="61123"/>
    <cellStyle name="Comma 7 2 2 2 6 3 2" xfId="61124"/>
    <cellStyle name="Comma 7 2 2 2 6 3 3" xfId="61125"/>
    <cellStyle name="Comma 7 2 2 2 6 4" xfId="61126"/>
    <cellStyle name="Comma 7 2 2 2 6 4 2" xfId="61127"/>
    <cellStyle name="Comma 7 2 2 2 6 5" xfId="61128"/>
    <cellStyle name="Comma 7 2 2 2 6 6" xfId="61129"/>
    <cellStyle name="Comma 7 2 2 2 7" xfId="61130"/>
    <cellStyle name="Comma 7 2 2 2 7 2" xfId="61131"/>
    <cellStyle name="Comma 7 2 2 2 7 2 2" xfId="61132"/>
    <cellStyle name="Comma 7 2 2 2 7 2 3" xfId="61133"/>
    <cellStyle name="Comma 7 2 2 2 7 3" xfId="61134"/>
    <cellStyle name="Comma 7 2 2 2 7 3 2" xfId="61135"/>
    <cellStyle name="Comma 7 2 2 2 7 4" xfId="61136"/>
    <cellStyle name="Comma 7 2 2 2 7 5" xfId="61137"/>
    <cellStyle name="Comma 7 2 2 2 8" xfId="61138"/>
    <cellStyle name="Comma 7 2 2 2 8 2" xfId="61139"/>
    <cellStyle name="Comma 7 2 2 2 8 3" xfId="61140"/>
    <cellStyle name="Comma 7 2 2 2 9" xfId="61141"/>
    <cellStyle name="Comma 7 2 2 2 9 2" xfId="61142"/>
    <cellStyle name="Comma 7 2 2 2 9 3" xfId="61143"/>
    <cellStyle name="Comma 7 2 2 2_SCH J-3" xfId="9381"/>
    <cellStyle name="Comma 7 2 2 3" xfId="9382"/>
    <cellStyle name="Comma 7 2 2 3 10" xfId="61144"/>
    <cellStyle name="Comma 7 2 2 3 2" xfId="9383"/>
    <cellStyle name="Comma 7 2 2 3 2 2" xfId="9384"/>
    <cellStyle name="Comma 7 2 2 3 2 2 2" xfId="61145"/>
    <cellStyle name="Comma 7 2 2 3 2 2 2 2" xfId="61146"/>
    <cellStyle name="Comma 7 2 2 3 2 2 2 3" xfId="61147"/>
    <cellStyle name="Comma 7 2 2 3 2 2 3" xfId="61148"/>
    <cellStyle name="Comma 7 2 2 3 2 2 3 2" xfId="61149"/>
    <cellStyle name="Comma 7 2 2 3 2 2 3 3" xfId="61150"/>
    <cellStyle name="Comma 7 2 2 3 2 2 4" xfId="61151"/>
    <cellStyle name="Comma 7 2 2 3 2 2 4 2" xfId="61152"/>
    <cellStyle name="Comma 7 2 2 3 2 2 5" xfId="61153"/>
    <cellStyle name="Comma 7 2 2 3 2 2 6" xfId="61154"/>
    <cellStyle name="Comma 7 2 2 3 2 3" xfId="61155"/>
    <cellStyle name="Comma 7 2 2 3 2 3 2" xfId="61156"/>
    <cellStyle name="Comma 7 2 2 3 2 3 2 2" xfId="61157"/>
    <cellStyle name="Comma 7 2 2 3 2 3 2 3" xfId="61158"/>
    <cellStyle name="Comma 7 2 2 3 2 3 3" xfId="61159"/>
    <cellStyle name="Comma 7 2 2 3 2 3 3 2" xfId="61160"/>
    <cellStyle name="Comma 7 2 2 3 2 3 3 3" xfId="61161"/>
    <cellStyle name="Comma 7 2 2 3 2 3 4" xfId="61162"/>
    <cellStyle name="Comma 7 2 2 3 2 3 4 2" xfId="61163"/>
    <cellStyle name="Comma 7 2 2 3 2 3 5" xfId="61164"/>
    <cellStyle name="Comma 7 2 2 3 2 3 6" xfId="61165"/>
    <cellStyle name="Comma 7 2 2 3 2 4" xfId="61166"/>
    <cellStyle name="Comma 7 2 2 3 2 4 2" xfId="61167"/>
    <cellStyle name="Comma 7 2 2 3 2 4 2 2" xfId="61168"/>
    <cellStyle name="Comma 7 2 2 3 2 4 2 3" xfId="61169"/>
    <cellStyle name="Comma 7 2 2 3 2 4 3" xfId="61170"/>
    <cellStyle name="Comma 7 2 2 3 2 4 3 2" xfId="61171"/>
    <cellStyle name="Comma 7 2 2 3 2 4 4" xfId="61172"/>
    <cellStyle name="Comma 7 2 2 3 2 4 5" xfId="61173"/>
    <cellStyle name="Comma 7 2 2 3 2 5" xfId="61174"/>
    <cellStyle name="Comma 7 2 2 3 2 5 2" xfId="61175"/>
    <cellStyle name="Comma 7 2 2 3 2 5 3" xfId="61176"/>
    <cellStyle name="Comma 7 2 2 3 2 6" xfId="61177"/>
    <cellStyle name="Comma 7 2 2 3 2 6 2" xfId="61178"/>
    <cellStyle name="Comma 7 2 2 3 2 6 3" xfId="61179"/>
    <cellStyle name="Comma 7 2 2 3 2 7" xfId="61180"/>
    <cellStyle name="Comma 7 2 2 3 2 7 2" xfId="61181"/>
    <cellStyle name="Comma 7 2 2 3 2 8" xfId="61182"/>
    <cellStyle name="Comma 7 2 2 3 2 9" xfId="61183"/>
    <cellStyle name="Comma 7 2 2 3 3" xfId="9385"/>
    <cellStyle name="Comma 7 2 2 3 3 2" xfId="61184"/>
    <cellStyle name="Comma 7 2 2 3 3 2 2" xfId="61185"/>
    <cellStyle name="Comma 7 2 2 3 3 2 3" xfId="61186"/>
    <cellStyle name="Comma 7 2 2 3 3 3" xfId="61187"/>
    <cellStyle name="Comma 7 2 2 3 3 3 2" xfId="61188"/>
    <cellStyle name="Comma 7 2 2 3 3 3 3" xfId="61189"/>
    <cellStyle name="Comma 7 2 2 3 3 4" xfId="61190"/>
    <cellStyle name="Comma 7 2 2 3 3 4 2" xfId="61191"/>
    <cellStyle name="Comma 7 2 2 3 3 5" xfId="61192"/>
    <cellStyle name="Comma 7 2 2 3 3 6" xfId="61193"/>
    <cellStyle name="Comma 7 2 2 3 4" xfId="61194"/>
    <cellStyle name="Comma 7 2 2 3 4 2" xfId="61195"/>
    <cellStyle name="Comma 7 2 2 3 4 2 2" xfId="61196"/>
    <cellStyle name="Comma 7 2 2 3 4 2 3" xfId="61197"/>
    <cellStyle name="Comma 7 2 2 3 4 3" xfId="61198"/>
    <cellStyle name="Comma 7 2 2 3 4 3 2" xfId="61199"/>
    <cellStyle name="Comma 7 2 2 3 4 3 3" xfId="61200"/>
    <cellStyle name="Comma 7 2 2 3 4 4" xfId="61201"/>
    <cellStyle name="Comma 7 2 2 3 4 4 2" xfId="61202"/>
    <cellStyle name="Comma 7 2 2 3 4 5" xfId="61203"/>
    <cellStyle name="Comma 7 2 2 3 4 6" xfId="61204"/>
    <cellStyle name="Comma 7 2 2 3 5" xfId="61205"/>
    <cellStyle name="Comma 7 2 2 3 5 2" xfId="61206"/>
    <cellStyle name="Comma 7 2 2 3 5 2 2" xfId="61207"/>
    <cellStyle name="Comma 7 2 2 3 5 2 3" xfId="61208"/>
    <cellStyle name="Comma 7 2 2 3 5 3" xfId="61209"/>
    <cellStyle name="Comma 7 2 2 3 5 3 2" xfId="61210"/>
    <cellStyle name="Comma 7 2 2 3 5 4" xfId="61211"/>
    <cellStyle name="Comma 7 2 2 3 5 5" xfId="61212"/>
    <cellStyle name="Comma 7 2 2 3 6" xfId="61213"/>
    <cellStyle name="Comma 7 2 2 3 6 2" xfId="61214"/>
    <cellStyle name="Comma 7 2 2 3 6 3" xfId="61215"/>
    <cellStyle name="Comma 7 2 2 3 7" xfId="61216"/>
    <cellStyle name="Comma 7 2 2 3 7 2" xfId="61217"/>
    <cellStyle name="Comma 7 2 2 3 7 3" xfId="61218"/>
    <cellStyle name="Comma 7 2 2 3 8" xfId="61219"/>
    <cellStyle name="Comma 7 2 2 3 8 2" xfId="61220"/>
    <cellStyle name="Comma 7 2 2 3 9" xfId="61221"/>
    <cellStyle name="Comma 7 2 2 3_SCH J-3" xfId="9386"/>
    <cellStyle name="Comma 7 2 2 4" xfId="9387"/>
    <cellStyle name="Comma 7 2 2 4 2" xfId="9388"/>
    <cellStyle name="Comma 7 2 2 4 2 2" xfId="61222"/>
    <cellStyle name="Comma 7 2 2 4 2 2 2" xfId="61223"/>
    <cellStyle name="Comma 7 2 2 4 2 2 3" xfId="61224"/>
    <cellStyle name="Comma 7 2 2 4 2 3" xfId="61225"/>
    <cellStyle name="Comma 7 2 2 4 2 3 2" xfId="61226"/>
    <cellStyle name="Comma 7 2 2 4 2 3 3" xfId="61227"/>
    <cellStyle name="Comma 7 2 2 4 2 4" xfId="61228"/>
    <cellStyle name="Comma 7 2 2 4 2 4 2" xfId="61229"/>
    <cellStyle name="Comma 7 2 2 4 2 5" xfId="61230"/>
    <cellStyle name="Comma 7 2 2 4 2 6" xfId="61231"/>
    <cellStyle name="Comma 7 2 2 4 3" xfId="61232"/>
    <cellStyle name="Comma 7 2 2 4 3 2" xfId="61233"/>
    <cellStyle name="Comma 7 2 2 4 3 2 2" xfId="61234"/>
    <cellStyle name="Comma 7 2 2 4 3 2 3" xfId="61235"/>
    <cellStyle name="Comma 7 2 2 4 3 3" xfId="61236"/>
    <cellStyle name="Comma 7 2 2 4 3 3 2" xfId="61237"/>
    <cellStyle name="Comma 7 2 2 4 3 3 3" xfId="61238"/>
    <cellStyle name="Comma 7 2 2 4 3 4" xfId="61239"/>
    <cellStyle name="Comma 7 2 2 4 3 4 2" xfId="61240"/>
    <cellStyle name="Comma 7 2 2 4 3 5" xfId="61241"/>
    <cellStyle name="Comma 7 2 2 4 3 6" xfId="61242"/>
    <cellStyle name="Comma 7 2 2 4 4" xfId="61243"/>
    <cellStyle name="Comma 7 2 2 4 4 2" xfId="61244"/>
    <cellStyle name="Comma 7 2 2 4 4 2 2" xfId="61245"/>
    <cellStyle name="Comma 7 2 2 4 4 2 3" xfId="61246"/>
    <cellStyle name="Comma 7 2 2 4 4 3" xfId="61247"/>
    <cellStyle name="Comma 7 2 2 4 4 3 2" xfId="61248"/>
    <cellStyle name="Comma 7 2 2 4 4 4" xfId="61249"/>
    <cellStyle name="Comma 7 2 2 4 4 5" xfId="61250"/>
    <cellStyle name="Comma 7 2 2 4 5" xfId="61251"/>
    <cellStyle name="Comma 7 2 2 4 5 2" xfId="61252"/>
    <cellStyle name="Comma 7 2 2 4 5 3" xfId="61253"/>
    <cellStyle name="Comma 7 2 2 4 6" xfId="61254"/>
    <cellStyle name="Comma 7 2 2 4 6 2" xfId="61255"/>
    <cellStyle name="Comma 7 2 2 4 6 3" xfId="61256"/>
    <cellStyle name="Comma 7 2 2 4 7" xfId="61257"/>
    <cellStyle name="Comma 7 2 2 4 7 2" xfId="61258"/>
    <cellStyle name="Comma 7 2 2 4 8" xfId="61259"/>
    <cellStyle name="Comma 7 2 2 4 9" xfId="61260"/>
    <cellStyle name="Comma 7 2 2 4_SCH J-3" xfId="9389"/>
    <cellStyle name="Comma 7 2 2 5" xfId="9390"/>
    <cellStyle name="Comma 7 2 2 5 2" xfId="61261"/>
    <cellStyle name="Comma 7 2 2 5 2 2" xfId="61262"/>
    <cellStyle name="Comma 7 2 2 5 2 2 2" xfId="61263"/>
    <cellStyle name="Comma 7 2 2 5 2 2 3" xfId="61264"/>
    <cellStyle name="Comma 7 2 2 5 2 3" xfId="61265"/>
    <cellStyle name="Comma 7 2 2 5 2 3 2" xfId="61266"/>
    <cellStyle name="Comma 7 2 2 5 2 3 3" xfId="61267"/>
    <cellStyle name="Comma 7 2 2 5 2 4" xfId="61268"/>
    <cellStyle name="Comma 7 2 2 5 2 4 2" xfId="61269"/>
    <cellStyle name="Comma 7 2 2 5 2 5" xfId="61270"/>
    <cellStyle name="Comma 7 2 2 5 2 6" xfId="61271"/>
    <cellStyle name="Comma 7 2 2 5 3" xfId="61272"/>
    <cellStyle name="Comma 7 2 2 5 3 2" xfId="61273"/>
    <cellStyle name="Comma 7 2 2 5 3 2 2" xfId="61274"/>
    <cellStyle name="Comma 7 2 2 5 3 2 3" xfId="61275"/>
    <cellStyle name="Comma 7 2 2 5 3 3" xfId="61276"/>
    <cellStyle name="Comma 7 2 2 5 3 3 2" xfId="61277"/>
    <cellStyle name="Comma 7 2 2 5 3 3 3" xfId="61278"/>
    <cellStyle name="Comma 7 2 2 5 3 4" xfId="61279"/>
    <cellStyle name="Comma 7 2 2 5 3 4 2" xfId="61280"/>
    <cellStyle name="Comma 7 2 2 5 3 5" xfId="61281"/>
    <cellStyle name="Comma 7 2 2 5 3 6" xfId="61282"/>
    <cellStyle name="Comma 7 2 2 5 4" xfId="61283"/>
    <cellStyle name="Comma 7 2 2 5 4 2" xfId="61284"/>
    <cellStyle name="Comma 7 2 2 5 4 2 2" xfId="61285"/>
    <cellStyle name="Comma 7 2 2 5 4 2 3" xfId="61286"/>
    <cellStyle name="Comma 7 2 2 5 4 3" xfId="61287"/>
    <cellStyle name="Comma 7 2 2 5 4 3 2" xfId="61288"/>
    <cellStyle name="Comma 7 2 2 5 4 4" xfId="61289"/>
    <cellStyle name="Comma 7 2 2 5 4 5" xfId="61290"/>
    <cellStyle name="Comma 7 2 2 5 5" xfId="61291"/>
    <cellStyle name="Comma 7 2 2 5 5 2" xfId="61292"/>
    <cellStyle name="Comma 7 2 2 5 5 3" xfId="61293"/>
    <cellStyle name="Comma 7 2 2 5 6" xfId="61294"/>
    <cellStyle name="Comma 7 2 2 5 6 2" xfId="61295"/>
    <cellStyle name="Comma 7 2 2 5 6 3" xfId="61296"/>
    <cellStyle name="Comma 7 2 2 5 7" xfId="61297"/>
    <cellStyle name="Comma 7 2 2 5 7 2" xfId="61298"/>
    <cellStyle name="Comma 7 2 2 5 8" xfId="61299"/>
    <cellStyle name="Comma 7 2 2 5 9" xfId="61300"/>
    <cellStyle name="Comma 7 2 2 6" xfId="9391"/>
    <cellStyle name="Comma 7 2 2 6 2" xfId="61301"/>
    <cellStyle name="Comma 7 2 2 6 2 2" xfId="61302"/>
    <cellStyle name="Comma 7 2 2 6 2 3" xfId="61303"/>
    <cellStyle name="Comma 7 2 2 6 3" xfId="61304"/>
    <cellStyle name="Comma 7 2 2 6 3 2" xfId="61305"/>
    <cellStyle name="Comma 7 2 2 6 3 3" xfId="61306"/>
    <cellStyle name="Comma 7 2 2 6 4" xfId="61307"/>
    <cellStyle name="Comma 7 2 2 6 4 2" xfId="61308"/>
    <cellStyle name="Comma 7 2 2 6 5" xfId="61309"/>
    <cellStyle name="Comma 7 2 2 6 6" xfId="61310"/>
    <cellStyle name="Comma 7 2 2 7" xfId="61311"/>
    <cellStyle name="Comma 7 2 2 7 2" xfId="61312"/>
    <cellStyle name="Comma 7 2 2 7 2 2" xfId="61313"/>
    <cellStyle name="Comma 7 2 2 7 2 3" xfId="61314"/>
    <cellStyle name="Comma 7 2 2 7 3" xfId="61315"/>
    <cellStyle name="Comma 7 2 2 7 3 2" xfId="61316"/>
    <cellStyle name="Comma 7 2 2 7 3 3" xfId="61317"/>
    <cellStyle name="Comma 7 2 2 7 4" xfId="61318"/>
    <cellStyle name="Comma 7 2 2 7 4 2" xfId="61319"/>
    <cellStyle name="Comma 7 2 2 7 5" xfId="61320"/>
    <cellStyle name="Comma 7 2 2 7 6" xfId="61321"/>
    <cellStyle name="Comma 7 2 2 8" xfId="61322"/>
    <cellStyle name="Comma 7 2 2 8 2" xfId="61323"/>
    <cellStyle name="Comma 7 2 2 8 2 2" xfId="61324"/>
    <cellStyle name="Comma 7 2 2 8 2 3" xfId="61325"/>
    <cellStyle name="Comma 7 2 2 8 3" xfId="61326"/>
    <cellStyle name="Comma 7 2 2 8 3 2" xfId="61327"/>
    <cellStyle name="Comma 7 2 2 8 4" xfId="61328"/>
    <cellStyle name="Comma 7 2 2 8 5" xfId="61329"/>
    <cellStyle name="Comma 7 2 2 9" xfId="61330"/>
    <cellStyle name="Comma 7 2 2 9 2" xfId="61331"/>
    <cellStyle name="Comma 7 2 2 9 3" xfId="61332"/>
    <cellStyle name="Comma 7 2 2_SCH J-3" xfId="9392"/>
    <cellStyle name="Comma 7 2 3" xfId="9393"/>
    <cellStyle name="Comma 7 2 3 10" xfId="61333"/>
    <cellStyle name="Comma 7 2 3 10 2" xfId="61334"/>
    <cellStyle name="Comma 7 2 3 11" xfId="61335"/>
    <cellStyle name="Comma 7 2 3 12" xfId="61336"/>
    <cellStyle name="Comma 7 2 3 13" xfId="61337"/>
    <cellStyle name="Comma 7 2 3 2" xfId="9394"/>
    <cellStyle name="Comma 7 2 3 2 10" xfId="61338"/>
    <cellStyle name="Comma 7 2 3 2 2" xfId="9395"/>
    <cellStyle name="Comma 7 2 3 2 2 2" xfId="61339"/>
    <cellStyle name="Comma 7 2 3 2 2 2 2" xfId="61340"/>
    <cellStyle name="Comma 7 2 3 2 2 2 2 2" xfId="61341"/>
    <cellStyle name="Comma 7 2 3 2 2 2 2 3" xfId="61342"/>
    <cellStyle name="Comma 7 2 3 2 2 2 3" xfId="61343"/>
    <cellStyle name="Comma 7 2 3 2 2 2 3 2" xfId="61344"/>
    <cellStyle name="Comma 7 2 3 2 2 2 3 3" xfId="61345"/>
    <cellStyle name="Comma 7 2 3 2 2 2 4" xfId="61346"/>
    <cellStyle name="Comma 7 2 3 2 2 2 4 2" xfId="61347"/>
    <cellStyle name="Comma 7 2 3 2 2 2 5" xfId="61348"/>
    <cellStyle name="Comma 7 2 3 2 2 2 6" xfId="61349"/>
    <cellStyle name="Comma 7 2 3 2 2 3" xfId="61350"/>
    <cellStyle name="Comma 7 2 3 2 2 3 2" xfId="61351"/>
    <cellStyle name="Comma 7 2 3 2 2 3 2 2" xfId="61352"/>
    <cellStyle name="Comma 7 2 3 2 2 3 2 3" xfId="61353"/>
    <cellStyle name="Comma 7 2 3 2 2 3 3" xfId="61354"/>
    <cellStyle name="Comma 7 2 3 2 2 3 3 2" xfId="61355"/>
    <cellStyle name="Comma 7 2 3 2 2 3 3 3" xfId="61356"/>
    <cellStyle name="Comma 7 2 3 2 2 3 4" xfId="61357"/>
    <cellStyle name="Comma 7 2 3 2 2 3 4 2" xfId="61358"/>
    <cellStyle name="Comma 7 2 3 2 2 3 5" xfId="61359"/>
    <cellStyle name="Comma 7 2 3 2 2 3 6" xfId="61360"/>
    <cellStyle name="Comma 7 2 3 2 2 4" xfId="61361"/>
    <cellStyle name="Comma 7 2 3 2 2 4 2" xfId="61362"/>
    <cellStyle name="Comma 7 2 3 2 2 4 2 2" xfId="61363"/>
    <cellStyle name="Comma 7 2 3 2 2 4 2 3" xfId="61364"/>
    <cellStyle name="Comma 7 2 3 2 2 4 3" xfId="61365"/>
    <cellStyle name="Comma 7 2 3 2 2 4 3 2" xfId="61366"/>
    <cellStyle name="Comma 7 2 3 2 2 4 4" xfId="61367"/>
    <cellStyle name="Comma 7 2 3 2 2 4 5" xfId="61368"/>
    <cellStyle name="Comma 7 2 3 2 2 5" xfId="61369"/>
    <cellStyle name="Comma 7 2 3 2 2 5 2" xfId="61370"/>
    <cellStyle name="Comma 7 2 3 2 2 5 3" xfId="61371"/>
    <cellStyle name="Comma 7 2 3 2 2 6" xfId="61372"/>
    <cellStyle name="Comma 7 2 3 2 2 6 2" xfId="61373"/>
    <cellStyle name="Comma 7 2 3 2 2 6 3" xfId="61374"/>
    <cellStyle name="Comma 7 2 3 2 2 7" xfId="61375"/>
    <cellStyle name="Comma 7 2 3 2 2 7 2" xfId="61376"/>
    <cellStyle name="Comma 7 2 3 2 2 8" xfId="61377"/>
    <cellStyle name="Comma 7 2 3 2 2 9" xfId="61378"/>
    <cellStyle name="Comma 7 2 3 2 3" xfId="61379"/>
    <cellStyle name="Comma 7 2 3 2 3 2" xfId="61380"/>
    <cellStyle name="Comma 7 2 3 2 3 2 2" xfId="61381"/>
    <cellStyle name="Comma 7 2 3 2 3 2 3" xfId="61382"/>
    <cellStyle name="Comma 7 2 3 2 3 3" xfId="61383"/>
    <cellStyle name="Comma 7 2 3 2 3 3 2" xfId="61384"/>
    <cellStyle name="Comma 7 2 3 2 3 3 3" xfId="61385"/>
    <cellStyle name="Comma 7 2 3 2 3 4" xfId="61386"/>
    <cellStyle name="Comma 7 2 3 2 3 4 2" xfId="61387"/>
    <cellStyle name="Comma 7 2 3 2 3 5" xfId="61388"/>
    <cellStyle name="Comma 7 2 3 2 3 6" xfId="61389"/>
    <cellStyle name="Comma 7 2 3 2 4" xfId="61390"/>
    <cellStyle name="Comma 7 2 3 2 4 2" xfId="61391"/>
    <cellStyle name="Comma 7 2 3 2 4 2 2" xfId="61392"/>
    <cellStyle name="Comma 7 2 3 2 4 2 3" xfId="61393"/>
    <cellStyle name="Comma 7 2 3 2 4 3" xfId="61394"/>
    <cellStyle name="Comma 7 2 3 2 4 3 2" xfId="61395"/>
    <cellStyle name="Comma 7 2 3 2 4 3 3" xfId="61396"/>
    <cellStyle name="Comma 7 2 3 2 4 4" xfId="61397"/>
    <cellStyle name="Comma 7 2 3 2 4 4 2" xfId="61398"/>
    <cellStyle name="Comma 7 2 3 2 4 5" xfId="61399"/>
    <cellStyle name="Comma 7 2 3 2 4 6" xfId="61400"/>
    <cellStyle name="Comma 7 2 3 2 5" xfId="61401"/>
    <cellStyle name="Comma 7 2 3 2 5 2" xfId="61402"/>
    <cellStyle name="Comma 7 2 3 2 5 2 2" xfId="61403"/>
    <cellStyle name="Comma 7 2 3 2 5 2 3" xfId="61404"/>
    <cellStyle name="Comma 7 2 3 2 5 3" xfId="61405"/>
    <cellStyle name="Comma 7 2 3 2 5 3 2" xfId="61406"/>
    <cellStyle name="Comma 7 2 3 2 5 4" xfId="61407"/>
    <cellStyle name="Comma 7 2 3 2 5 5" xfId="61408"/>
    <cellStyle name="Comma 7 2 3 2 6" xfId="61409"/>
    <cellStyle name="Comma 7 2 3 2 6 2" xfId="61410"/>
    <cellStyle name="Comma 7 2 3 2 6 3" xfId="61411"/>
    <cellStyle name="Comma 7 2 3 2 7" xfId="61412"/>
    <cellStyle name="Comma 7 2 3 2 7 2" xfId="61413"/>
    <cellStyle name="Comma 7 2 3 2 7 3" xfId="61414"/>
    <cellStyle name="Comma 7 2 3 2 8" xfId="61415"/>
    <cellStyle name="Comma 7 2 3 2 8 2" xfId="61416"/>
    <cellStyle name="Comma 7 2 3 2 9" xfId="61417"/>
    <cellStyle name="Comma 7 2 3 2_SCH J-3" xfId="9396"/>
    <cellStyle name="Comma 7 2 3 3" xfId="9397"/>
    <cellStyle name="Comma 7 2 3 3 2" xfId="61418"/>
    <cellStyle name="Comma 7 2 3 3 2 2" xfId="61419"/>
    <cellStyle name="Comma 7 2 3 3 2 2 2" xfId="61420"/>
    <cellStyle name="Comma 7 2 3 3 2 2 3" xfId="61421"/>
    <cellStyle name="Comma 7 2 3 3 2 3" xfId="61422"/>
    <cellStyle name="Comma 7 2 3 3 2 3 2" xfId="61423"/>
    <cellStyle name="Comma 7 2 3 3 2 3 3" xfId="61424"/>
    <cellStyle name="Comma 7 2 3 3 2 4" xfId="61425"/>
    <cellStyle name="Comma 7 2 3 3 2 4 2" xfId="61426"/>
    <cellStyle name="Comma 7 2 3 3 2 5" xfId="61427"/>
    <cellStyle name="Comma 7 2 3 3 2 6" xfId="61428"/>
    <cellStyle name="Comma 7 2 3 3 3" xfId="61429"/>
    <cellStyle name="Comma 7 2 3 3 3 2" xfId="61430"/>
    <cellStyle name="Comma 7 2 3 3 3 2 2" xfId="61431"/>
    <cellStyle name="Comma 7 2 3 3 3 2 3" xfId="61432"/>
    <cellStyle name="Comma 7 2 3 3 3 3" xfId="61433"/>
    <cellStyle name="Comma 7 2 3 3 3 3 2" xfId="61434"/>
    <cellStyle name="Comma 7 2 3 3 3 3 3" xfId="61435"/>
    <cellStyle name="Comma 7 2 3 3 3 4" xfId="61436"/>
    <cellStyle name="Comma 7 2 3 3 3 4 2" xfId="61437"/>
    <cellStyle name="Comma 7 2 3 3 3 5" xfId="61438"/>
    <cellStyle name="Comma 7 2 3 3 3 6" xfId="61439"/>
    <cellStyle name="Comma 7 2 3 3 4" xfId="61440"/>
    <cellStyle name="Comma 7 2 3 3 4 2" xfId="61441"/>
    <cellStyle name="Comma 7 2 3 3 4 2 2" xfId="61442"/>
    <cellStyle name="Comma 7 2 3 3 4 2 3" xfId="61443"/>
    <cellStyle name="Comma 7 2 3 3 4 3" xfId="61444"/>
    <cellStyle name="Comma 7 2 3 3 4 3 2" xfId="61445"/>
    <cellStyle name="Comma 7 2 3 3 4 4" xfId="61446"/>
    <cellStyle name="Comma 7 2 3 3 4 5" xfId="61447"/>
    <cellStyle name="Comma 7 2 3 3 5" xfId="61448"/>
    <cellStyle name="Comma 7 2 3 3 5 2" xfId="61449"/>
    <cellStyle name="Comma 7 2 3 3 5 3" xfId="61450"/>
    <cellStyle name="Comma 7 2 3 3 6" xfId="61451"/>
    <cellStyle name="Comma 7 2 3 3 6 2" xfId="61452"/>
    <cellStyle name="Comma 7 2 3 3 6 3" xfId="61453"/>
    <cellStyle name="Comma 7 2 3 3 7" xfId="61454"/>
    <cellStyle name="Comma 7 2 3 3 7 2" xfId="61455"/>
    <cellStyle name="Comma 7 2 3 3 8" xfId="61456"/>
    <cellStyle name="Comma 7 2 3 3 9" xfId="61457"/>
    <cellStyle name="Comma 7 2 3 4" xfId="9398"/>
    <cellStyle name="Comma 7 2 3 4 2" xfId="61458"/>
    <cellStyle name="Comma 7 2 3 4 2 2" xfId="61459"/>
    <cellStyle name="Comma 7 2 3 4 2 2 2" xfId="61460"/>
    <cellStyle name="Comma 7 2 3 4 2 2 3" xfId="61461"/>
    <cellStyle name="Comma 7 2 3 4 2 3" xfId="61462"/>
    <cellStyle name="Comma 7 2 3 4 2 3 2" xfId="61463"/>
    <cellStyle name="Comma 7 2 3 4 2 3 3" xfId="61464"/>
    <cellStyle name="Comma 7 2 3 4 2 4" xfId="61465"/>
    <cellStyle name="Comma 7 2 3 4 2 4 2" xfId="61466"/>
    <cellStyle name="Comma 7 2 3 4 2 5" xfId="61467"/>
    <cellStyle name="Comma 7 2 3 4 2 6" xfId="61468"/>
    <cellStyle name="Comma 7 2 3 4 3" xfId="61469"/>
    <cellStyle name="Comma 7 2 3 4 3 2" xfId="61470"/>
    <cellStyle name="Comma 7 2 3 4 3 2 2" xfId="61471"/>
    <cellStyle name="Comma 7 2 3 4 3 2 3" xfId="61472"/>
    <cellStyle name="Comma 7 2 3 4 3 3" xfId="61473"/>
    <cellStyle name="Comma 7 2 3 4 3 3 2" xfId="61474"/>
    <cellStyle name="Comma 7 2 3 4 3 3 3" xfId="61475"/>
    <cellStyle name="Comma 7 2 3 4 3 4" xfId="61476"/>
    <cellStyle name="Comma 7 2 3 4 3 4 2" xfId="61477"/>
    <cellStyle name="Comma 7 2 3 4 3 5" xfId="61478"/>
    <cellStyle name="Comma 7 2 3 4 3 6" xfId="61479"/>
    <cellStyle name="Comma 7 2 3 4 4" xfId="61480"/>
    <cellStyle name="Comma 7 2 3 4 4 2" xfId="61481"/>
    <cellStyle name="Comma 7 2 3 4 4 2 2" xfId="61482"/>
    <cellStyle name="Comma 7 2 3 4 4 2 3" xfId="61483"/>
    <cellStyle name="Comma 7 2 3 4 4 3" xfId="61484"/>
    <cellStyle name="Comma 7 2 3 4 4 3 2" xfId="61485"/>
    <cellStyle name="Comma 7 2 3 4 4 4" xfId="61486"/>
    <cellStyle name="Comma 7 2 3 4 4 5" xfId="61487"/>
    <cellStyle name="Comma 7 2 3 4 5" xfId="61488"/>
    <cellStyle name="Comma 7 2 3 4 5 2" xfId="61489"/>
    <cellStyle name="Comma 7 2 3 4 5 3" xfId="61490"/>
    <cellStyle name="Comma 7 2 3 4 6" xfId="61491"/>
    <cellStyle name="Comma 7 2 3 4 6 2" xfId="61492"/>
    <cellStyle name="Comma 7 2 3 4 6 3" xfId="61493"/>
    <cellStyle name="Comma 7 2 3 4 7" xfId="61494"/>
    <cellStyle name="Comma 7 2 3 4 7 2" xfId="61495"/>
    <cellStyle name="Comma 7 2 3 4 8" xfId="61496"/>
    <cellStyle name="Comma 7 2 3 4 9" xfId="61497"/>
    <cellStyle name="Comma 7 2 3 5" xfId="9399"/>
    <cellStyle name="Comma 7 2 3 5 2" xfId="61498"/>
    <cellStyle name="Comma 7 2 3 5 2 2" xfId="61499"/>
    <cellStyle name="Comma 7 2 3 5 2 3" xfId="61500"/>
    <cellStyle name="Comma 7 2 3 5 3" xfId="61501"/>
    <cellStyle name="Comma 7 2 3 5 3 2" xfId="61502"/>
    <cellStyle name="Comma 7 2 3 5 3 3" xfId="61503"/>
    <cellStyle name="Comma 7 2 3 5 4" xfId="61504"/>
    <cellStyle name="Comma 7 2 3 5 4 2" xfId="61505"/>
    <cellStyle name="Comma 7 2 3 5 5" xfId="61506"/>
    <cellStyle name="Comma 7 2 3 5 6" xfId="61507"/>
    <cellStyle name="Comma 7 2 3 6" xfId="61508"/>
    <cellStyle name="Comma 7 2 3 6 2" xfId="61509"/>
    <cellStyle name="Comma 7 2 3 6 2 2" xfId="61510"/>
    <cellStyle name="Comma 7 2 3 6 2 3" xfId="61511"/>
    <cellStyle name="Comma 7 2 3 6 3" xfId="61512"/>
    <cellStyle name="Comma 7 2 3 6 3 2" xfId="61513"/>
    <cellStyle name="Comma 7 2 3 6 3 3" xfId="61514"/>
    <cellStyle name="Comma 7 2 3 6 4" xfId="61515"/>
    <cellStyle name="Comma 7 2 3 6 4 2" xfId="61516"/>
    <cellStyle name="Comma 7 2 3 6 5" xfId="61517"/>
    <cellStyle name="Comma 7 2 3 6 6" xfId="61518"/>
    <cellStyle name="Comma 7 2 3 7" xfId="61519"/>
    <cellStyle name="Comma 7 2 3 7 2" xfId="61520"/>
    <cellStyle name="Comma 7 2 3 7 2 2" xfId="61521"/>
    <cellStyle name="Comma 7 2 3 7 2 3" xfId="61522"/>
    <cellStyle name="Comma 7 2 3 7 3" xfId="61523"/>
    <cellStyle name="Comma 7 2 3 7 3 2" xfId="61524"/>
    <cellStyle name="Comma 7 2 3 7 4" xfId="61525"/>
    <cellStyle name="Comma 7 2 3 7 5" xfId="61526"/>
    <cellStyle name="Comma 7 2 3 8" xfId="61527"/>
    <cellStyle name="Comma 7 2 3 8 2" xfId="61528"/>
    <cellStyle name="Comma 7 2 3 8 3" xfId="61529"/>
    <cellStyle name="Comma 7 2 3 9" xfId="61530"/>
    <cellStyle name="Comma 7 2 3 9 2" xfId="61531"/>
    <cellStyle name="Comma 7 2 3 9 3" xfId="61532"/>
    <cellStyle name="Comma 7 2 3_SCH J-3" xfId="9400"/>
    <cellStyle name="Comma 7 2 4" xfId="9401"/>
    <cellStyle name="Comma 7 2 4 10" xfId="61533"/>
    <cellStyle name="Comma 7 2 4 2" xfId="9402"/>
    <cellStyle name="Comma 7 2 4 2 2" xfId="61534"/>
    <cellStyle name="Comma 7 2 4 2 2 2" xfId="61535"/>
    <cellStyle name="Comma 7 2 4 2 2 2 2" xfId="61536"/>
    <cellStyle name="Comma 7 2 4 2 2 2 3" xfId="61537"/>
    <cellStyle name="Comma 7 2 4 2 2 3" xfId="61538"/>
    <cellStyle name="Comma 7 2 4 2 2 3 2" xfId="61539"/>
    <cellStyle name="Comma 7 2 4 2 2 3 3" xfId="61540"/>
    <cellStyle name="Comma 7 2 4 2 2 4" xfId="61541"/>
    <cellStyle name="Comma 7 2 4 2 2 4 2" xfId="61542"/>
    <cellStyle name="Comma 7 2 4 2 2 5" xfId="61543"/>
    <cellStyle name="Comma 7 2 4 2 2 6" xfId="61544"/>
    <cellStyle name="Comma 7 2 4 2 3" xfId="61545"/>
    <cellStyle name="Comma 7 2 4 2 3 2" xfId="61546"/>
    <cellStyle name="Comma 7 2 4 2 3 2 2" xfId="61547"/>
    <cellStyle name="Comma 7 2 4 2 3 2 3" xfId="61548"/>
    <cellStyle name="Comma 7 2 4 2 3 3" xfId="61549"/>
    <cellStyle name="Comma 7 2 4 2 3 3 2" xfId="61550"/>
    <cellStyle name="Comma 7 2 4 2 3 3 3" xfId="61551"/>
    <cellStyle name="Comma 7 2 4 2 3 4" xfId="61552"/>
    <cellStyle name="Comma 7 2 4 2 3 4 2" xfId="61553"/>
    <cellStyle name="Comma 7 2 4 2 3 5" xfId="61554"/>
    <cellStyle name="Comma 7 2 4 2 3 6" xfId="61555"/>
    <cellStyle name="Comma 7 2 4 2 4" xfId="61556"/>
    <cellStyle name="Comma 7 2 4 2 4 2" xfId="61557"/>
    <cellStyle name="Comma 7 2 4 2 4 2 2" xfId="61558"/>
    <cellStyle name="Comma 7 2 4 2 4 2 3" xfId="61559"/>
    <cellStyle name="Comma 7 2 4 2 4 3" xfId="61560"/>
    <cellStyle name="Comma 7 2 4 2 4 3 2" xfId="61561"/>
    <cellStyle name="Comma 7 2 4 2 4 4" xfId="61562"/>
    <cellStyle name="Comma 7 2 4 2 4 5" xfId="61563"/>
    <cellStyle name="Comma 7 2 4 2 5" xfId="61564"/>
    <cellStyle name="Comma 7 2 4 2 5 2" xfId="61565"/>
    <cellStyle name="Comma 7 2 4 2 5 3" xfId="61566"/>
    <cellStyle name="Comma 7 2 4 2 6" xfId="61567"/>
    <cellStyle name="Comma 7 2 4 2 6 2" xfId="61568"/>
    <cellStyle name="Comma 7 2 4 2 6 3" xfId="61569"/>
    <cellStyle name="Comma 7 2 4 2 7" xfId="61570"/>
    <cellStyle name="Comma 7 2 4 2 7 2" xfId="61571"/>
    <cellStyle name="Comma 7 2 4 2 8" xfId="61572"/>
    <cellStyle name="Comma 7 2 4 2 9" xfId="61573"/>
    <cellStyle name="Comma 7 2 4 3" xfId="61574"/>
    <cellStyle name="Comma 7 2 4 3 2" xfId="61575"/>
    <cellStyle name="Comma 7 2 4 3 2 2" xfId="61576"/>
    <cellStyle name="Comma 7 2 4 3 2 3" xfId="61577"/>
    <cellStyle name="Comma 7 2 4 3 3" xfId="61578"/>
    <cellStyle name="Comma 7 2 4 3 3 2" xfId="61579"/>
    <cellStyle name="Comma 7 2 4 3 3 3" xfId="61580"/>
    <cellStyle name="Comma 7 2 4 3 4" xfId="61581"/>
    <cellStyle name="Comma 7 2 4 3 4 2" xfId="61582"/>
    <cellStyle name="Comma 7 2 4 3 5" xfId="61583"/>
    <cellStyle name="Comma 7 2 4 3 6" xfId="61584"/>
    <cellStyle name="Comma 7 2 4 4" xfId="61585"/>
    <cellStyle name="Comma 7 2 4 4 2" xfId="61586"/>
    <cellStyle name="Comma 7 2 4 4 2 2" xfId="61587"/>
    <cellStyle name="Comma 7 2 4 4 2 3" xfId="61588"/>
    <cellStyle name="Comma 7 2 4 4 3" xfId="61589"/>
    <cellStyle name="Comma 7 2 4 4 3 2" xfId="61590"/>
    <cellStyle name="Comma 7 2 4 4 3 3" xfId="61591"/>
    <cellStyle name="Comma 7 2 4 4 4" xfId="61592"/>
    <cellStyle name="Comma 7 2 4 4 4 2" xfId="61593"/>
    <cellStyle name="Comma 7 2 4 4 5" xfId="61594"/>
    <cellStyle name="Comma 7 2 4 4 6" xfId="61595"/>
    <cellStyle name="Comma 7 2 4 5" xfId="61596"/>
    <cellStyle name="Comma 7 2 4 5 2" xfId="61597"/>
    <cellStyle name="Comma 7 2 4 5 2 2" xfId="61598"/>
    <cellStyle name="Comma 7 2 4 5 2 3" xfId="61599"/>
    <cellStyle name="Comma 7 2 4 5 3" xfId="61600"/>
    <cellStyle name="Comma 7 2 4 5 3 2" xfId="61601"/>
    <cellStyle name="Comma 7 2 4 5 4" xfId="61602"/>
    <cellStyle name="Comma 7 2 4 5 5" xfId="61603"/>
    <cellStyle name="Comma 7 2 4 6" xfId="61604"/>
    <cellStyle name="Comma 7 2 4 6 2" xfId="61605"/>
    <cellStyle name="Comma 7 2 4 6 3" xfId="61606"/>
    <cellStyle name="Comma 7 2 4 7" xfId="61607"/>
    <cellStyle name="Comma 7 2 4 7 2" xfId="61608"/>
    <cellStyle name="Comma 7 2 4 7 3" xfId="61609"/>
    <cellStyle name="Comma 7 2 4 8" xfId="61610"/>
    <cellStyle name="Comma 7 2 4 8 2" xfId="61611"/>
    <cellStyle name="Comma 7 2 4 9" xfId="61612"/>
    <cellStyle name="Comma 7 2 4_SCH J-3" xfId="9403"/>
    <cellStyle name="Comma 7 2 5" xfId="9404"/>
    <cellStyle name="Comma 7 2 5 2" xfId="9405"/>
    <cellStyle name="Comma 7 2 5 2 2" xfId="61613"/>
    <cellStyle name="Comma 7 2 5 2 2 2" xfId="61614"/>
    <cellStyle name="Comma 7 2 5 2 2 3" xfId="61615"/>
    <cellStyle name="Comma 7 2 5 2 3" xfId="61616"/>
    <cellStyle name="Comma 7 2 5 2 3 2" xfId="61617"/>
    <cellStyle name="Comma 7 2 5 2 3 3" xfId="61618"/>
    <cellStyle name="Comma 7 2 5 2 4" xfId="61619"/>
    <cellStyle name="Comma 7 2 5 2 4 2" xfId="61620"/>
    <cellStyle name="Comma 7 2 5 2 5" xfId="61621"/>
    <cellStyle name="Comma 7 2 5 2 6" xfId="61622"/>
    <cellStyle name="Comma 7 2 5 3" xfId="61623"/>
    <cellStyle name="Comma 7 2 5 3 2" xfId="61624"/>
    <cellStyle name="Comma 7 2 5 3 2 2" xfId="61625"/>
    <cellStyle name="Comma 7 2 5 3 2 3" xfId="61626"/>
    <cellStyle name="Comma 7 2 5 3 3" xfId="61627"/>
    <cellStyle name="Comma 7 2 5 3 3 2" xfId="61628"/>
    <cellStyle name="Comma 7 2 5 3 3 3" xfId="61629"/>
    <cellStyle name="Comma 7 2 5 3 4" xfId="61630"/>
    <cellStyle name="Comma 7 2 5 3 4 2" xfId="61631"/>
    <cellStyle name="Comma 7 2 5 3 5" xfId="61632"/>
    <cellStyle name="Comma 7 2 5 3 6" xfId="61633"/>
    <cellStyle name="Comma 7 2 5 4" xfId="61634"/>
    <cellStyle name="Comma 7 2 5 4 2" xfId="61635"/>
    <cellStyle name="Comma 7 2 5 4 2 2" xfId="61636"/>
    <cellStyle name="Comma 7 2 5 4 2 3" xfId="61637"/>
    <cellStyle name="Comma 7 2 5 4 3" xfId="61638"/>
    <cellStyle name="Comma 7 2 5 4 3 2" xfId="61639"/>
    <cellStyle name="Comma 7 2 5 4 4" xfId="61640"/>
    <cellStyle name="Comma 7 2 5 4 5" xfId="61641"/>
    <cellStyle name="Comma 7 2 5 5" xfId="61642"/>
    <cellStyle name="Comma 7 2 5 5 2" xfId="61643"/>
    <cellStyle name="Comma 7 2 5 5 3" xfId="61644"/>
    <cellStyle name="Comma 7 2 5 6" xfId="61645"/>
    <cellStyle name="Comma 7 2 5 6 2" xfId="61646"/>
    <cellStyle name="Comma 7 2 5 6 3" xfId="61647"/>
    <cellStyle name="Comma 7 2 5 7" xfId="61648"/>
    <cellStyle name="Comma 7 2 5 7 2" xfId="61649"/>
    <cellStyle name="Comma 7 2 5 8" xfId="61650"/>
    <cellStyle name="Comma 7 2 5 9" xfId="61651"/>
    <cellStyle name="Comma 7 2 5_SCH J-3" xfId="9406"/>
    <cellStyle name="Comma 7 2 6" xfId="9407"/>
    <cellStyle name="Comma 7 2 6 2" xfId="61652"/>
    <cellStyle name="Comma 7 2 6 2 2" xfId="61653"/>
    <cellStyle name="Comma 7 2 6 2 2 2" xfId="61654"/>
    <cellStyle name="Comma 7 2 6 2 2 3" xfId="61655"/>
    <cellStyle name="Comma 7 2 6 2 3" xfId="61656"/>
    <cellStyle name="Comma 7 2 6 2 3 2" xfId="61657"/>
    <cellStyle name="Comma 7 2 6 2 3 3" xfId="61658"/>
    <cellStyle name="Comma 7 2 6 2 4" xfId="61659"/>
    <cellStyle name="Comma 7 2 6 2 4 2" xfId="61660"/>
    <cellStyle name="Comma 7 2 6 2 5" xfId="61661"/>
    <cellStyle name="Comma 7 2 6 2 6" xfId="61662"/>
    <cellStyle name="Comma 7 2 6 3" xfId="61663"/>
    <cellStyle name="Comma 7 2 6 3 2" xfId="61664"/>
    <cellStyle name="Comma 7 2 6 3 2 2" xfId="61665"/>
    <cellStyle name="Comma 7 2 6 3 2 3" xfId="61666"/>
    <cellStyle name="Comma 7 2 6 3 3" xfId="61667"/>
    <cellStyle name="Comma 7 2 6 3 3 2" xfId="61668"/>
    <cellStyle name="Comma 7 2 6 3 3 3" xfId="61669"/>
    <cellStyle name="Comma 7 2 6 3 4" xfId="61670"/>
    <cellStyle name="Comma 7 2 6 3 4 2" xfId="61671"/>
    <cellStyle name="Comma 7 2 6 3 5" xfId="61672"/>
    <cellStyle name="Comma 7 2 6 3 6" xfId="61673"/>
    <cellStyle name="Comma 7 2 6 4" xfId="61674"/>
    <cellStyle name="Comma 7 2 6 4 2" xfId="61675"/>
    <cellStyle name="Comma 7 2 6 4 2 2" xfId="61676"/>
    <cellStyle name="Comma 7 2 6 4 2 3" xfId="61677"/>
    <cellStyle name="Comma 7 2 6 4 3" xfId="61678"/>
    <cellStyle name="Comma 7 2 6 4 3 2" xfId="61679"/>
    <cellStyle name="Comma 7 2 6 4 4" xfId="61680"/>
    <cellStyle name="Comma 7 2 6 4 5" xfId="61681"/>
    <cellStyle name="Comma 7 2 6 5" xfId="61682"/>
    <cellStyle name="Comma 7 2 6 5 2" xfId="61683"/>
    <cellStyle name="Comma 7 2 6 5 3" xfId="61684"/>
    <cellStyle name="Comma 7 2 6 6" xfId="61685"/>
    <cellStyle name="Comma 7 2 6 6 2" xfId="61686"/>
    <cellStyle name="Comma 7 2 6 6 3" xfId="61687"/>
    <cellStyle name="Comma 7 2 6 7" xfId="61688"/>
    <cellStyle name="Comma 7 2 6 7 2" xfId="61689"/>
    <cellStyle name="Comma 7 2 6 8" xfId="61690"/>
    <cellStyle name="Comma 7 2 6 9" xfId="61691"/>
    <cellStyle name="Comma 7 2 7" xfId="9408"/>
    <cellStyle name="Comma 7 2 7 2" xfId="61692"/>
    <cellStyle name="Comma 7 2 7 2 2" xfId="61693"/>
    <cellStyle name="Comma 7 2 7 2 3" xfId="61694"/>
    <cellStyle name="Comma 7 2 7 3" xfId="61695"/>
    <cellStyle name="Comma 7 2 7 3 2" xfId="61696"/>
    <cellStyle name="Comma 7 2 7 3 3" xfId="61697"/>
    <cellStyle name="Comma 7 2 7 4" xfId="61698"/>
    <cellStyle name="Comma 7 2 7 4 2" xfId="61699"/>
    <cellStyle name="Comma 7 2 7 5" xfId="61700"/>
    <cellStyle name="Comma 7 2 7 6" xfId="61701"/>
    <cellStyle name="Comma 7 2 8" xfId="61702"/>
    <cellStyle name="Comma 7 2 8 2" xfId="61703"/>
    <cellStyle name="Comma 7 2 8 2 2" xfId="61704"/>
    <cellStyle name="Comma 7 2 8 2 3" xfId="61705"/>
    <cellStyle name="Comma 7 2 8 3" xfId="61706"/>
    <cellStyle name="Comma 7 2 8 3 2" xfId="61707"/>
    <cellStyle name="Comma 7 2 8 3 3" xfId="61708"/>
    <cellStyle name="Comma 7 2 8 4" xfId="61709"/>
    <cellStyle name="Comma 7 2 8 4 2" xfId="61710"/>
    <cellStyle name="Comma 7 2 8 5" xfId="61711"/>
    <cellStyle name="Comma 7 2 8 6" xfId="61712"/>
    <cellStyle name="Comma 7 2 9" xfId="61713"/>
    <cellStyle name="Comma 7 2 9 2" xfId="61714"/>
    <cellStyle name="Comma 7 2 9 2 2" xfId="61715"/>
    <cellStyle name="Comma 7 2 9 2 3" xfId="61716"/>
    <cellStyle name="Comma 7 2 9 3" xfId="61717"/>
    <cellStyle name="Comma 7 2 9 3 2" xfId="61718"/>
    <cellStyle name="Comma 7 2 9 4" xfId="61719"/>
    <cellStyle name="Comma 7 2 9 5" xfId="61720"/>
    <cellStyle name="Comma 7 2_SCH J-3" xfId="9409"/>
    <cellStyle name="Comma 7 3" xfId="9410"/>
    <cellStyle name="Comma 7 3 10" xfId="61721"/>
    <cellStyle name="Comma 7 3 10 2" xfId="61722"/>
    <cellStyle name="Comma 7 3 10 3" xfId="61723"/>
    <cellStyle name="Comma 7 3 11" xfId="61724"/>
    <cellStyle name="Comma 7 3 11 2" xfId="61725"/>
    <cellStyle name="Comma 7 3 12" xfId="61726"/>
    <cellStyle name="Comma 7 3 13" xfId="61727"/>
    <cellStyle name="Comma 7 3 14" xfId="61728"/>
    <cellStyle name="Comma 7 3 2" xfId="9411"/>
    <cellStyle name="Comma 7 3 2 10" xfId="61729"/>
    <cellStyle name="Comma 7 3 2 10 2" xfId="61730"/>
    <cellStyle name="Comma 7 3 2 11" xfId="61731"/>
    <cellStyle name="Comma 7 3 2 12" xfId="61732"/>
    <cellStyle name="Comma 7 3 2 2" xfId="9412"/>
    <cellStyle name="Comma 7 3 2 2 10" xfId="61733"/>
    <cellStyle name="Comma 7 3 2 2 2" xfId="9413"/>
    <cellStyle name="Comma 7 3 2 2 2 2" xfId="61734"/>
    <cellStyle name="Comma 7 3 2 2 2 2 2" xfId="61735"/>
    <cellStyle name="Comma 7 3 2 2 2 2 2 2" xfId="61736"/>
    <cellStyle name="Comma 7 3 2 2 2 2 2 3" xfId="61737"/>
    <cellStyle name="Comma 7 3 2 2 2 2 3" xfId="61738"/>
    <cellStyle name="Comma 7 3 2 2 2 2 3 2" xfId="61739"/>
    <cellStyle name="Comma 7 3 2 2 2 2 3 3" xfId="61740"/>
    <cellStyle name="Comma 7 3 2 2 2 2 4" xfId="61741"/>
    <cellStyle name="Comma 7 3 2 2 2 2 4 2" xfId="61742"/>
    <cellStyle name="Comma 7 3 2 2 2 2 5" xfId="61743"/>
    <cellStyle name="Comma 7 3 2 2 2 2 6" xfId="61744"/>
    <cellStyle name="Comma 7 3 2 2 2 3" xfId="61745"/>
    <cellStyle name="Comma 7 3 2 2 2 3 2" xfId="61746"/>
    <cellStyle name="Comma 7 3 2 2 2 3 2 2" xfId="61747"/>
    <cellStyle name="Comma 7 3 2 2 2 3 2 3" xfId="61748"/>
    <cellStyle name="Comma 7 3 2 2 2 3 3" xfId="61749"/>
    <cellStyle name="Comma 7 3 2 2 2 3 3 2" xfId="61750"/>
    <cellStyle name="Comma 7 3 2 2 2 3 3 3" xfId="61751"/>
    <cellStyle name="Comma 7 3 2 2 2 3 4" xfId="61752"/>
    <cellStyle name="Comma 7 3 2 2 2 3 4 2" xfId="61753"/>
    <cellStyle name="Comma 7 3 2 2 2 3 5" xfId="61754"/>
    <cellStyle name="Comma 7 3 2 2 2 3 6" xfId="61755"/>
    <cellStyle name="Comma 7 3 2 2 2 4" xfId="61756"/>
    <cellStyle name="Comma 7 3 2 2 2 4 2" xfId="61757"/>
    <cellStyle name="Comma 7 3 2 2 2 4 2 2" xfId="61758"/>
    <cellStyle name="Comma 7 3 2 2 2 4 2 3" xfId="61759"/>
    <cellStyle name="Comma 7 3 2 2 2 4 3" xfId="61760"/>
    <cellStyle name="Comma 7 3 2 2 2 4 3 2" xfId="61761"/>
    <cellStyle name="Comma 7 3 2 2 2 4 4" xfId="61762"/>
    <cellStyle name="Comma 7 3 2 2 2 4 5" xfId="61763"/>
    <cellStyle name="Comma 7 3 2 2 2 5" xfId="61764"/>
    <cellStyle name="Comma 7 3 2 2 2 5 2" xfId="61765"/>
    <cellStyle name="Comma 7 3 2 2 2 5 3" xfId="61766"/>
    <cellStyle name="Comma 7 3 2 2 2 6" xfId="61767"/>
    <cellStyle name="Comma 7 3 2 2 2 6 2" xfId="61768"/>
    <cellStyle name="Comma 7 3 2 2 2 6 3" xfId="61769"/>
    <cellStyle name="Comma 7 3 2 2 2 7" xfId="61770"/>
    <cellStyle name="Comma 7 3 2 2 2 7 2" xfId="61771"/>
    <cellStyle name="Comma 7 3 2 2 2 8" xfId="61772"/>
    <cellStyle name="Comma 7 3 2 2 2 9" xfId="61773"/>
    <cellStyle name="Comma 7 3 2 2 3" xfId="61774"/>
    <cellStyle name="Comma 7 3 2 2 3 2" xfId="61775"/>
    <cellStyle name="Comma 7 3 2 2 3 2 2" xfId="61776"/>
    <cellStyle name="Comma 7 3 2 2 3 2 3" xfId="61777"/>
    <cellStyle name="Comma 7 3 2 2 3 3" xfId="61778"/>
    <cellStyle name="Comma 7 3 2 2 3 3 2" xfId="61779"/>
    <cellStyle name="Comma 7 3 2 2 3 3 3" xfId="61780"/>
    <cellStyle name="Comma 7 3 2 2 3 4" xfId="61781"/>
    <cellStyle name="Comma 7 3 2 2 3 4 2" xfId="61782"/>
    <cellStyle name="Comma 7 3 2 2 3 5" xfId="61783"/>
    <cellStyle name="Comma 7 3 2 2 3 6" xfId="61784"/>
    <cellStyle name="Comma 7 3 2 2 4" xfId="61785"/>
    <cellStyle name="Comma 7 3 2 2 4 2" xfId="61786"/>
    <cellStyle name="Comma 7 3 2 2 4 2 2" xfId="61787"/>
    <cellStyle name="Comma 7 3 2 2 4 2 3" xfId="61788"/>
    <cellStyle name="Comma 7 3 2 2 4 3" xfId="61789"/>
    <cellStyle name="Comma 7 3 2 2 4 3 2" xfId="61790"/>
    <cellStyle name="Comma 7 3 2 2 4 3 3" xfId="61791"/>
    <cellStyle name="Comma 7 3 2 2 4 4" xfId="61792"/>
    <cellStyle name="Comma 7 3 2 2 4 4 2" xfId="61793"/>
    <cellStyle name="Comma 7 3 2 2 4 5" xfId="61794"/>
    <cellStyle name="Comma 7 3 2 2 4 6" xfId="61795"/>
    <cellStyle name="Comma 7 3 2 2 5" xfId="61796"/>
    <cellStyle name="Comma 7 3 2 2 5 2" xfId="61797"/>
    <cellStyle name="Comma 7 3 2 2 5 2 2" xfId="61798"/>
    <cellStyle name="Comma 7 3 2 2 5 2 3" xfId="61799"/>
    <cellStyle name="Comma 7 3 2 2 5 3" xfId="61800"/>
    <cellStyle name="Comma 7 3 2 2 5 3 2" xfId="61801"/>
    <cellStyle name="Comma 7 3 2 2 5 4" xfId="61802"/>
    <cellStyle name="Comma 7 3 2 2 5 5" xfId="61803"/>
    <cellStyle name="Comma 7 3 2 2 6" xfId="61804"/>
    <cellStyle name="Comma 7 3 2 2 6 2" xfId="61805"/>
    <cellStyle name="Comma 7 3 2 2 6 3" xfId="61806"/>
    <cellStyle name="Comma 7 3 2 2 7" xfId="61807"/>
    <cellStyle name="Comma 7 3 2 2 7 2" xfId="61808"/>
    <cellStyle name="Comma 7 3 2 2 7 3" xfId="61809"/>
    <cellStyle name="Comma 7 3 2 2 8" xfId="61810"/>
    <cellStyle name="Comma 7 3 2 2 8 2" xfId="61811"/>
    <cellStyle name="Comma 7 3 2 2 9" xfId="61812"/>
    <cellStyle name="Comma 7 3 2 2_SCH J-3" xfId="9414"/>
    <cellStyle name="Comma 7 3 2 3" xfId="9415"/>
    <cellStyle name="Comma 7 3 2 3 2" xfId="61813"/>
    <cellStyle name="Comma 7 3 2 3 2 2" xfId="61814"/>
    <cellStyle name="Comma 7 3 2 3 2 2 2" xfId="61815"/>
    <cellStyle name="Comma 7 3 2 3 2 2 3" xfId="61816"/>
    <cellStyle name="Comma 7 3 2 3 2 3" xfId="61817"/>
    <cellStyle name="Comma 7 3 2 3 2 3 2" xfId="61818"/>
    <cellStyle name="Comma 7 3 2 3 2 3 3" xfId="61819"/>
    <cellStyle name="Comma 7 3 2 3 2 4" xfId="61820"/>
    <cellStyle name="Comma 7 3 2 3 2 4 2" xfId="61821"/>
    <cellStyle name="Comma 7 3 2 3 2 5" xfId="61822"/>
    <cellStyle name="Comma 7 3 2 3 2 6" xfId="61823"/>
    <cellStyle name="Comma 7 3 2 3 3" xfId="61824"/>
    <cellStyle name="Comma 7 3 2 3 3 2" xfId="61825"/>
    <cellStyle name="Comma 7 3 2 3 3 2 2" xfId="61826"/>
    <cellStyle name="Comma 7 3 2 3 3 2 3" xfId="61827"/>
    <cellStyle name="Comma 7 3 2 3 3 3" xfId="61828"/>
    <cellStyle name="Comma 7 3 2 3 3 3 2" xfId="61829"/>
    <cellStyle name="Comma 7 3 2 3 3 3 3" xfId="61830"/>
    <cellStyle name="Comma 7 3 2 3 3 4" xfId="61831"/>
    <cellStyle name="Comma 7 3 2 3 3 4 2" xfId="61832"/>
    <cellStyle name="Comma 7 3 2 3 3 5" xfId="61833"/>
    <cellStyle name="Comma 7 3 2 3 3 6" xfId="61834"/>
    <cellStyle name="Comma 7 3 2 3 4" xfId="61835"/>
    <cellStyle name="Comma 7 3 2 3 4 2" xfId="61836"/>
    <cellStyle name="Comma 7 3 2 3 4 2 2" xfId="61837"/>
    <cellStyle name="Comma 7 3 2 3 4 2 3" xfId="61838"/>
    <cellStyle name="Comma 7 3 2 3 4 3" xfId="61839"/>
    <cellStyle name="Comma 7 3 2 3 4 3 2" xfId="61840"/>
    <cellStyle name="Comma 7 3 2 3 4 4" xfId="61841"/>
    <cellStyle name="Comma 7 3 2 3 4 5" xfId="61842"/>
    <cellStyle name="Comma 7 3 2 3 5" xfId="61843"/>
    <cellStyle name="Comma 7 3 2 3 5 2" xfId="61844"/>
    <cellStyle name="Comma 7 3 2 3 5 3" xfId="61845"/>
    <cellStyle name="Comma 7 3 2 3 6" xfId="61846"/>
    <cellStyle name="Comma 7 3 2 3 6 2" xfId="61847"/>
    <cellStyle name="Comma 7 3 2 3 6 3" xfId="61848"/>
    <cellStyle name="Comma 7 3 2 3 7" xfId="61849"/>
    <cellStyle name="Comma 7 3 2 3 7 2" xfId="61850"/>
    <cellStyle name="Comma 7 3 2 3 8" xfId="61851"/>
    <cellStyle name="Comma 7 3 2 3 9" xfId="61852"/>
    <cellStyle name="Comma 7 3 2 4" xfId="9416"/>
    <cellStyle name="Comma 7 3 2 4 2" xfId="61853"/>
    <cellStyle name="Comma 7 3 2 4 2 2" xfId="61854"/>
    <cellStyle name="Comma 7 3 2 4 2 2 2" xfId="61855"/>
    <cellStyle name="Comma 7 3 2 4 2 2 3" xfId="61856"/>
    <cellStyle name="Comma 7 3 2 4 2 3" xfId="61857"/>
    <cellStyle name="Comma 7 3 2 4 2 3 2" xfId="61858"/>
    <cellStyle name="Comma 7 3 2 4 2 3 3" xfId="61859"/>
    <cellStyle name="Comma 7 3 2 4 2 4" xfId="61860"/>
    <cellStyle name="Comma 7 3 2 4 2 4 2" xfId="61861"/>
    <cellStyle name="Comma 7 3 2 4 2 5" xfId="61862"/>
    <cellStyle name="Comma 7 3 2 4 2 6" xfId="61863"/>
    <cellStyle name="Comma 7 3 2 4 3" xfId="61864"/>
    <cellStyle name="Comma 7 3 2 4 3 2" xfId="61865"/>
    <cellStyle name="Comma 7 3 2 4 3 2 2" xfId="61866"/>
    <cellStyle name="Comma 7 3 2 4 3 2 3" xfId="61867"/>
    <cellStyle name="Comma 7 3 2 4 3 3" xfId="61868"/>
    <cellStyle name="Comma 7 3 2 4 3 3 2" xfId="61869"/>
    <cellStyle name="Comma 7 3 2 4 3 3 3" xfId="61870"/>
    <cellStyle name="Comma 7 3 2 4 3 4" xfId="61871"/>
    <cellStyle name="Comma 7 3 2 4 3 4 2" xfId="61872"/>
    <cellStyle name="Comma 7 3 2 4 3 5" xfId="61873"/>
    <cellStyle name="Comma 7 3 2 4 3 6" xfId="61874"/>
    <cellStyle name="Comma 7 3 2 4 4" xfId="61875"/>
    <cellStyle name="Comma 7 3 2 4 4 2" xfId="61876"/>
    <cellStyle name="Comma 7 3 2 4 4 2 2" xfId="61877"/>
    <cellStyle name="Comma 7 3 2 4 4 2 3" xfId="61878"/>
    <cellStyle name="Comma 7 3 2 4 4 3" xfId="61879"/>
    <cellStyle name="Comma 7 3 2 4 4 3 2" xfId="61880"/>
    <cellStyle name="Comma 7 3 2 4 4 4" xfId="61881"/>
    <cellStyle name="Comma 7 3 2 4 4 5" xfId="61882"/>
    <cellStyle name="Comma 7 3 2 4 5" xfId="61883"/>
    <cellStyle name="Comma 7 3 2 4 5 2" xfId="61884"/>
    <cellStyle name="Comma 7 3 2 4 5 3" xfId="61885"/>
    <cellStyle name="Comma 7 3 2 4 6" xfId="61886"/>
    <cellStyle name="Comma 7 3 2 4 6 2" xfId="61887"/>
    <cellStyle name="Comma 7 3 2 4 6 3" xfId="61888"/>
    <cellStyle name="Comma 7 3 2 4 7" xfId="61889"/>
    <cellStyle name="Comma 7 3 2 4 7 2" xfId="61890"/>
    <cellStyle name="Comma 7 3 2 4 8" xfId="61891"/>
    <cellStyle name="Comma 7 3 2 4 9" xfId="61892"/>
    <cellStyle name="Comma 7 3 2 5" xfId="61893"/>
    <cellStyle name="Comma 7 3 2 5 2" xfId="61894"/>
    <cellStyle name="Comma 7 3 2 5 2 2" xfId="61895"/>
    <cellStyle name="Comma 7 3 2 5 2 3" xfId="61896"/>
    <cellStyle name="Comma 7 3 2 5 3" xfId="61897"/>
    <cellStyle name="Comma 7 3 2 5 3 2" xfId="61898"/>
    <cellStyle name="Comma 7 3 2 5 3 3" xfId="61899"/>
    <cellStyle name="Comma 7 3 2 5 4" xfId="61900"/>
    <cellStyle name="Comma 7 3 2 5 4 2" xfId="61901"/>
    <cellStyle name="Comma 7 3 2 5 5" xfId="61902"/>
    <cellStyle name="Comma 7 3 2 5 6" xfId="61903"/>
    <cellStyle name="Comma 7 3 2 6" xfId="61904"/>
    <cellStyle name="Comma 7 3 2 6 2" xfId="61905"/>
    <cellStyle name="Comma 7 3 2 6 2 2" xfId="61906"/>
    <cellStyle name="Comma 7 3 2 6 2 3" xfId="61907"/>
    <cellStyle name="Comma 7 3 2 6 3" xfId="61908"/>
    <cellStyle name="Comma 7 3 2 6 3 2" xfId="61909"/>
    <cellStyle name="Comma 7 3 2 6 3 3" xfId="61910"/>
    <cellStyle name="Comma 7 3 2 6 4" xfId="61911"/>
    <cellStyle name="Comma 7 3 2 6 4 2" xfId="61912"/>
    <cellStyle name="Comma 7 3 2 6 5" xfId="61913"/>
    <cellStyle name="Comma 7 3 2 6 6" xfId="61914"/>
    <cellStyle name="Comma 7 3 2 7" xfId="61915"/>
    <cellStyle name="Comma 7 3 2 7 2" xfId="61916"/>
    <cellStyle name="Comma 7 3 2 7 2 2" xfId="61917"/>
    <cellStyle name="Comma 7 3 2 7 2 3" xfId="61918"/>
    <cellStyle name="Comma 7 3 2 7 3" xfId="61919"/>
    <cellStyle name="Comma 7 3 2 7 3 2" xfId="61920"/>
    <cellStyle name="Comma 7 3 2 7 4" xfId="61921"/>
    <cellStyle name="Comma 7 3 2 7 5" xfId="61922"/>
    <cellStyle name="Comma 7 3 2 8" xfId="61923"/>
    <cellStyle name="Comma 7 3 2 8 2" xfId="61924"/>
    <cellStyle name="Comma 7 3 2 8 3" xfId="61925"/>
    <cellStyle name="Comma 7 3 2 9" xfId="61926"/>
    <cellStyle name="Comma 7 3 2 9 2" xfId="61927"/>
    <cellStyle name="Comma 7 3 2 9 3" xfId="61928"/>
    <cellStyle name="Comma 7 3 2_SCH J-3" xfId="9417"/>
    <cellStyle name="Comma 7 3 3" xfId="9418"/>
    <cellStyle name="Comma 7 3 3 10" xfId="61929"/>
    <cellStyle name="Comma 7 3 3 2" xfId="9419"/>
    <cellStyle name="Comma 7 3 3 2 2" xfId="9420"/>
    <cellStyle name="Comma 7 3 3 2 2 2" xfId="61930"/>
    <cellStyle name="Comma 7 3 3 2 2 2 2" xfId="61931"/>
    <cellStyle name="Comma 7 3 3 2 2 2 3" xfId="61932"/>
    <cellStyle name="Comma 7 3 3 2 2 3" xfId="61933"/>
    <cellStyle name="Comma 7 3 3 2 2 3 2" xfId="61934"/>
    <cellStyle name="Comma 7 3 3 2 2 3 3" xfId="61935"/>
    <cellStyle name="Comma 7 3 3 2 2 4" xfId="61936"/>
    <cellStyle name="Comma 7 3 3 2 2 4 2" xfId="61937"/>
    <cellStyle name="Comma 7 3 3 2 2 5" xfId="61938"/>
    <cellStyle name="Comma 7 3 3 2 2 6" xfId="61939"/>
    <cellStyle name="Comma 7 3 3 2 3" xfId="61940"/>
    <cellStyle name="Comma 7 3 3 2 3 2" xfId="61941"/>
    <cellStyle name="Comma 7 3 3 2 3 2 2" xfId="61942"/>
    <cellStyle name="Comma 7 3 3 2 3 2 3" xfId="61943"/>
    <cellStyle name="Comma 7 3 3 2 3 3" xfId="61944"/>
    <cellStyle name="Comma 7 3 3 2 3 3 2" xfId="61945"/>
    <cellStyle name="Comma 7 3 3 2 3 3 3" xfId="61946"/>
    <cellStyle name="Comma 7 3 3 2 3 4" xfId="61947"/>
    <cellStyle name="Comma 7 3 3 2 3 4 2" xfId="61948"/>
    <cellStyle name="Comma 7 3 3 2 3 5" xfId="61949"/>
    <cellStyle name="Comma 7 3 3 2 3 6" xfId="61950"/>
    <cellStyle name="Comma 7 3 3 2 4" xfId="61951"/>
    <cellStyle name="Comma 7 3 3 2 4 2" xfId="61952"/>
    <cellStyle name="Comma 7 3 3 2 4 2 2" xfId="61953"/>
    <cellStyle name="Comma 7 3 3 2 4 2 3" xfId="61954"/>
    <cellStyle name="Comma 7 3 3 2 4 3" xfId="61955"/>
    <cellStyle name="Comma 7 3 3 2 4 3 2" xfId="61956"/>
    <cellStyle name="Comma 7 3 3 2 4 4" xfId="61957"/>
    <cellStyle name="Comma 7 3 3 2 4 5" xfId="61958"/>
    <cellStyle name="Comma 7 3 3 2 5" xfId="61959"/>
    <cellStyle name="Comma 7 3 3 2 5 2" xfId="61960"/>
    <cellStyle name="Comma 7 3 3 2 5 3" xfId="61961"/>
    <cellStyle name="Comma 7 3 3 2 6" xfId="61962"/>
    <cellStyle name="Comma 7 3 3 2 6 2" xfId="61963"/>
    <cellStyle name="Comma 7 3 3 2 6 3" xfId="61964"/>
    <cellStyle name="Comma 7 3 3 2 7" xfId="61965"/>
    <cellStyle name="Comma 7 3 3 2 7 2" xfId="61966"/>
    <cellStyle name="Comma 7 3 3 2 8" xfId="61967"/>
    <cellStyle name="Comma 7 3 3 2 9" xfId="61968"/>
    <cellStyle name="Comma 7 3 3 3" xfId="9421"/>
    <cellStyle name="Comma 7 3 3 3 2" xfId="61969"/>
    <cellStyle name="Comma 7 3 3 3 2 2" xfId="61970"/>
    <cellStyle name="Comma 7 3 3 3 2 3" xfId="61971"/>
    <cellStyle name="Comma 7 3 3 3 3" xfId="61972"/>
    <cellStyle name="Comma 7 3 3 3 3 2" xfId="61973"/>
    <cellStyle name="Comma 7 3 3 3 3 3" xfId="61974"/>
    <cellStyle name="Comma 7 3 3 3 4" xfId="61975"/>
    <cellStyle name="Comma 7 3 3 3 4 2" xfId="61976"/>
    <cellStyle name="Comma 7 3 3 3 5" xfId="61977"/>
    <cellStyle name="Comma 7 3 3 3 6" xfId="61978"/>
    <cellStyle name="Comma 7 3 3 4" xfId="61979"/>
    <cellStyle name="Comma 7 3 3 4 2" xfId="61980"/>
    <cellStyle name="Comma 7 3 3 4 2 2" xfId="61981"/>
    <cellStyle name="Comma 7 3 3 4 2 3" xfId="61982"/>
    <cellStyle name="Comma 7 3 3 4 3" xfId="61983"/>
    <cellStyle name="Comma 7 3 3 4 3 2" xfId="61984"/>
    <cellStyle name="Comma 7 3 3 4 3 3" xfId="61985"/>
    <cellStyle name="Comma 7 3 3 4 4" xfId="61986"/>
    <cellStyle name="Comma 7 3 3 4 4 2" xfId="61987"/>
    <cellStyle name="Comma 7 3 3 4 5" xfId="61988"/>
    <cellStyle name="Comma 7 3 3 4 6" xfId="61989"/>
    <cellStyle name="Comma 7 3 3 5" xfId="61990"/>
    <cellStyle name="Comma 7 3 3 5 2" xfId="61991"/>
    <cellStyle name="Comma 7 3 3 5 2 2" xfId="61992"/>
    <cellStyle name="Comma 7 3 3 5 2 3" xfId="61993"/>
    <cellStyle name="Comma 7 3 3 5 3" xfId="61994"/>
    <cellStyle name="Comma 7 3 3 5 3 2" xfId="61995"/>
    <cellStyle name="Comma 7 3 3 5 4" xfId="61996"/>
    <cellStyle name="Comma 7 3 3 5 5" xfId="61997"/>
    <cellStyle name="Comma 7 3 3 6" xfId="61998"/>
    <cellStyle name="Comma 7 3 3 6 2" xfId="61999"/>
    <cellStyle name="Comma 7 3 3 6 3" xfId="62000"/>
    <cellStyle name="Comma 7 3 3 7" xfId="62001"/>
    <cellStyle name="Comma 7 3 3 7 2" xfId="62002"/>
    <cellStyle name="Comma 7 3 3 7 3" xfId="62003"/>
    <cellStyle name="Comma 7 3 3 8" xfId="62004"/>
    <cellStyle name="Comma 7 3 3 8 2" xfId="62005"/>
    <cellStyle name="Comma 7 3 3 9" xfId="62006"/>
    <cellStyle name="Comma 7 3 3_SCH J-3" xfId="9422"/>
    <cellStyle name="Comma 7 3 4" xfId="9423"/>
    <cellStyle name="Comma 7 3 4 2" xfId="62007"/>
    <cellStyle name="Comma 7 3 4 2 2" xfId="62008"/>
    <cellStyle name="Comma 7 3 4 2 2 2" xfId="62009"/>
    <cellStyle name="Comma 7 3 4 2 2 3" xfId="62010"/>
    <cellStyle name="Comma 7 3 4 2 3" xfId="62011"/>
    <cellStyle name="Comma 7 3 4 2 3 2" xfId="62012"/>
    <cellStyle name="Comma 7 3 4 2 3 3" xfId="62013"/>
    <cellStyle name="Comma 7 3 4 2 4" xfId="62014"/>
    <cellStyle name="Comma 7 3 4 2 4 2" xfId="62015"/>
    <cellStyle name="Comma 7 3 4 2 5" xfId="62016"/>
    <cellStyle name="Comma 7 3 4 2 6" xfId="62017"/>
    <cellStyle name="Comma 7 3 4 3" xfId="62018"/>
    <cellStyle name="Comma 7 3 4 3 2" xfId="62019"/>
    <cellStyle name="Comma 7 3 4 3 2 2" xfId="62020"/>
    <cellStyle name="Comma 7 3 4 3 2 3" xfId="62021"/>
    <cellStyle name="Comma 7 3 4 3 3" xfId="62022"/>
    <cellStyle name="Comma 7 3 4 3 3 2" xfId="62023"/>
    <cellStyle name="Comma 7 3 4 3 3 3" xfId="62024"/>
    <cellStyle name="Comma 7 3 4 3 4" xfId="62025"/>
    <cellStyle name="Comma 7 3 4 3 4 2" xfId="62026"/>
    <cellStyle name="Comma 7 3 4 3 5" xfId="62027"/>
    <cellStyle name="Comma 7 3 4 3 6" xfId="62028"/>
    <cellStyle name="Comma 7 3 4 4" xfId="62029"/>
    <cellStyle name="Comma 7 3 4 4 2" xfId="62030"/>
    <cellStyle name="Comma 7 3 4 4 2 2" xfId="62031"/>
    <cellStyle name="Comma 7 3 4 4 2 3" xfId="62032"/>
    <cellStyle name="Comma 7 3 4 4 3" xfId="62033"/>
    <cellStyle name="Comma 7 3 4 4 3 2" xfId="62034"/>
    <cellStyle name="Comma 7 3 4 4 4" xfId="62035"/>
    <cellStyle name="Comma 7 3 4 4 5" xfId="62036"/>
    <cellStyle name="Comma 7 3 4 5" xfId="62037"/>
    <cellStyle name="Comma 7 3 4 5 2" xfId="62038"/>
    <cellStyle name="Comma 7 3 4 5 3" xfId="62039"/>
    <cellStyle name="Comma 7 3 4 6" xfId="62040"/>
    <cellStyle name="Comma 7 3 4 6 2" xfId="62041"/>
    <cellStyle name="Comma 7 3 4 6 3" xfId="62042"/>
    <cellStyle name="Comma 7 3 4 7" xfId="62043"/>
    <cellStyle name="Comma 7 3 4 7 2" xfId="62044"/>
    <cellStyle name="Comma 7 3 4 8" xfId="62045"/>
    <cellStyle name="Comma 7 3 4 9" xfId="62046"/>
    <cellStyle name="Comma 7 3 5" xfId="9424"/>
    <cellStyle name="Comma 7 3 5 2" xfId="62047"/>
    <cellStyle name="Comma 7 3 5 2 2" xfId="62048"/>
    <cellStyle name="Comma 7 3 5 2 2 2" xfId="62049"/>
    <cellStyle name="Comma 7 3 5 2 2 3" xfId="62050"/>
    <cellStyle name="Comma 7 3 5 2 3" xfId="62051"/>
    <cellStyle name="Comma 7 3 5 2 3 2" xfId="62052"/>
    <cellStyle name="Comma 7 3 5 2 3 3" xfId="62053"/>
    <cellStyle name="Comma 7 3 5 2 4" xfId="62054"/>
    <cellStyle name="Comma 7 3 5 2 4 2" xfId="62055"/>
    <cellStyle name="Comma 7 3 5 2 5" xfId="62056"/>
    <cellStyle name="Comma 7 3 5 2 6" xfId="62057"/>
    <cellStyle name="Comma 7 3 5 3" xfId="62058"/>
    <cellStyle name="Comma 7 3 5 3 2" xfId="62059"/>
    <cellStyle name="Comma 7 3 5 3 2 2" xfId="62060"/>
    <cellStyle name="Comma 7 3 5 3 2 3" xfId="62061"/>
    <cellStyle name="Comma 7 3 5 3 3" xfId="62062"/>
    <cellStyle name="Comma 7 3 5 3 3 2" xfId="62063"/>
    <cellStyle name="Comma 7 3 5 3 3 3" xfId="62064"/>
    <cellStyle name="Comma 7 3 5 3 4" xfId="62065"/>
    <cellStyle name="Comma 7 3 5 3 4 2" xfId="62066"/>
    <cellStyle name="Comma 7 3 5 3 5" xfId="62067"/>
    <cellStyle name="Comma 7 3 5 3 6" xfId="62068"/>
    <cellStyle name="Comma 7 3 5 4" xfId="62069"/>
    <cellStyle name="Comma 7 3 5 4 2" xfId="62070"/>
    <cellStyle name="Comma 7 3 5 4 2 2" xfId="62071"/>
    <cellStyle name="Comma 7 3 5 4 2 3" xfId="62072"/>
    <cellStyle name="Comma 7 3 5 4 3" xfId="62073"/>
    <cellStyle name="Comma 7 3 5 4 3 2" xfId="62074"/>
    <cellStyle name="Comma 7 3 5 4 4" xfId="62075"/>
    <cellStyle name="Comma 7 3 5 4 5" xfId="62076"/>
    <cellStyle name="Comma 7 3 5 5" xfId="62077"/>
    <cellStyle name="Comma 7 3 5 5 2" xfId="62078"/>
    <cellStyle name="Comma 7 3 5 5 3" xfId="62079"/>
    <cellStyle name="Comma 7 3 5 6" xfId="62080"/>
    <cellStyle name="Comma 7 3 5 6 2" xfId="62081"/>
    <cellStyle name="Comma 7 3 5 6 3" xfId="62082"/>
    <cellStyle name="Comma 7 3 5 7" xfId="62083"/>
    <cellStyle name="Comma 7 3 5 7 2" xfId="62084"/>
    <cellStyle name="Comma 7 3 5 8" xfId="62085"/>
    <cellStyle name="Comma 7 3 5 9" xfId="62086"/>
    <cellStyle name="Comma 7 3 6" xfId="9425"/>
    <cellStyle name="Comma 7 3 6 2" xfId="62087"/>
    <cellStyle name="Comma 7 3 6 2 2" xfId="62088"/>
    <cellStyle name="Comma 7 3 6 2 3" xfId="62089"/>
    <cellStyle name="Comma 7 3 6 3" xfId="62090"/>
    <cellStyle name="Comma 7 3 6 3 2" xfId="62091"/>
    <cellStyle name="Comma 7 3 6 3 3" xfId="62092"/>
    <cellStyle name="Comma 7 3 6 4" xfId="62093"/>
    <cellStyle name="Comma 7 3 6 4 2" xfId="62094"/>
    <cellStyle name="Comma 7 3 6 5" xfId="62095"/>
    <cellStyle name="Comma 7 3 6 6" xfId="62096"/>
    <cellStyle name="Comma 7 3 7" xfId="62097"/>
    <cellStyle name="Comma 7 3 7 2" xfId="62098"/>
    <cellStyle name="Comma 7 3 7 2 2" xfId="62099"/>
    <cellStyle name="Comma 7 3 7 2 3" xfId="62100"/>
    <cellStyle name="Comma 7 3 7 3" xfId="62101"/>
    <cellStyle name="Comma 7 3 7 3 2" xfId="62102"/>
    <cellStyle name="Comma 7 3 7 3 3" xfId="62103"/>
    <cellStyle name="Comma 7 3 7 4" xfId="62104"/>
    <cellStyle name="Comma 7 3 7 4 2" xfId="62105"/>
    <cellStyle name="Comma 7 3 7 5" xfId="62106"/>
    <cellStyle name="Comma 7 3 7 6" xfId="62107"/>
    <cellStyle name="Comma 7 3 8" xfId="62108"/>
    <cellStyle name="Comma 7 3 8 2" xfId="62109"/>
    <cellStyle name="Comma 7 3 8 2 2" xfId="62110"/>
    <cellStyle name="Comma 7 3 8 2 3" xfId="62111"/>
    <cellStyle name="Comma 7 3 8 3" xfId="62112"/>
    <cellStyle name="Comma 7 3 8 3 2" xfId="62113"/>
    <cellStyle name="Comma 7 3 8 4" xfId="62114"/>
    <cellStyle name="Comma 7 3 8 5" xfId="62115"/>
    <cellStyle name="Comma 7 3 9" xfId="62116"/>
    <cellStyle name="Comma 7 3 9 2" xfId="62117"/>
    <cellStyle name="Comma 7 3 9 3" xfId="62118"/>
    <cellStyle name="Comma 7 3_SCH J-3" xfId="9426"/>
    <cellStyle name="Comma 7 4" xfId="9427"/>
    <cellStyle name="Comma 7 4 10" xfId="62119"/>
    <cellStyle name="Comma 7 4 10 2" xfId="62120"/>
    <cellStyle name="Comma 7 4 11" xfId="62121"/>
    <cellStyle name="Comma 7 4 12" xfId="62122"/>
    <cellStyle name="Comma 7 4 2" xfId="9428"/>
    <cellStyle name="Comma 7 4 2 10" xfId="62123"/>
    <cellStyle name="Comma 7 4 2 2" xfId="9429"/>
    <cellStyle name="Comma 7 4 2 2 2" xfId="9430"/>
    <cellStyle name="Comma 7 4 2 2 2 2" xfId="62124"/>
    <cellStyle name="Comma 7 4 2 2 2 2 2" xfId="62125"/>
    <cellStyle name="Comma 7 4 2 2 2 2 3" xfId="62126"/>
    <cellStyle name="Comma 7 4 2 2 2 3" xfId="62127"/>
    <cellStyle name="Comma 7 4 2 2 2 3 2" xfId="62128"/>
    <cellStyle name="Comma 7 4 2 2 2 3 3" xfId="62129"/>
    <cellStyle name="Comma 7 4 2 2 2 4" xfId="62130"/>
    <cellStyle name="Comma 7 4 2 2 2 4 2" xfId="62131"/>
    <cellStyle name="Comma 7 4 2 2 2 5" xfId="62132"/>
    <cellStyle name="Comma 7 4 2 2 2 6" xfId="62133"/>
    <cellStyle name="Comma 7 4 2 2 3" xfId="62134"/>
    <cellStyle name="Comma 7 4 2 2 3 2" xfId="62135"/>
    <cellStyle name="Comma 7 4 2 2 3 2 2" xfId="62136"/>
    <cellStyle name="Comma 7 4 2 2 3 2 3" xfId="62137"/>
    <cellStyle name="Comma 7 4 2 2 3 3" xfId="62138"/>
    <cellStyle name="Comma 7 4 2 2 3 3 2" xfId="62139"/>
    <cellStyle name="Comma 7 4 2 2 3 3 3" xfId="62140"/>
    <cellStyle name="Comma 7 4 2 2 3 4" xfId="62141"/>
    <cellStyle name="Comma 7 4 2 2 3 4 2" xfId="62142"/>
    <cellStyle name="Comma 7 4 2 2 3 5" xfId="62143"/>
    <cellStyle name="Comma 7 4 2 2 3 6" xfId="62144"/>
    <cellStyle name="Comma 7 4 2 2 4" xfId="62145"/>
    <cellStyle name="Comma 7 4 2 2 4 2" xfId="62146"/>
    <cellStyle name="Comma 7 4 2 2 4 2 2" xfId="62147"/>
    <cellStyle name="Comma 7 4 2 2 4 2 3" xfId="62148"/>
    <cellStyle name="Comma 7 4 2 2 4 3" xfId="62149"/>
    <cellStyle name="Comma 7 4 2 2 4 3 2" xfId="62150"/>
    <cellStyle name="Comma 7 4 2 2 4 4" xfId="62151"/>
    <cellStyle name="Comma 7 4 2 2 4 5" xfId="62152"/>
    <cellStyle name="Comma 7 4 2 2 5" xfId="62153"/>
    <cellStyle name="Comma 7 4 2 2 5 2" xfId="62154"/>
    <cellStyle name="Comma 7 4 2 2 5 3" xfId="62155"/>
    <cellStyle name="Comma 7 4 2 2 6" xfId="62156"/>
    <cellStyle name="Comma 7 4 2 2 6 2" xfId="62157"/>
    <cellStyle name="Comma 7 4 2 2 6 3" xfId="62158"/>
    <cellStyle name="Comma 7 4 2 2 7" xfId="62159"/>
    <cellStyle name="Comma 7 4 2 2 7 2" xfId="62160"/>
    <cellStyle name="Comma 7 4 2 2 8" xfId="62161"/>
    <cellStyle name="Comma 7 4 2 2 9" xfId="62162"/>
    <cellStyle name="Comma 7 4 2 2_SCH J-3" xfId="9431"/>
    <cellStyle name="Comma 7 4 2 3" xfId="9432"/>
    <cellStyle name="Comma 7 4 2 3 2" xfId="62163"/>
    <cellStyle name="Comma 7 4 2 3 2 2" xfId="62164"/>
    <cellStyle name="Comma 7 4 2 3 2 3" xfId="62165"/>
    <cellStyle name="Comma 7 4 2 3 3" xfId="62166"/>
    <cellStyle name="Comma 7 4 2 3 3 2" xfId="62167"/>
    <cellStyle name="Comma 7 4 2 3 3 3" xfId="62168"/>
    <cellStyle name="Comma 7 4 2 3 4" xfId="62169"/>
    <cellStyle name="Comma 7 4 2 3 4 2" xfId="62170"/>
    <cellStyle name="Comma 7 4 2 3 5" xfId="62171"/>
    <cellStyle name="Comma 7 4 2 3 6" xfId="62172"/>
    <cellStyle name="Comma 7 4 2 4" xfId="9433"/>
    <cellStyle name="Comma 7 4 2 4 2" xfId="62173"/>
    <cellStyle name="Comma 7 4 2 4 2 2" xfId="62174"/>
    <cellStyle name="Comma 7 4 2 4 2 3" xfId="62175"/>
    <cellStyle name="Comma 7 4 2 4 3" xfId="62176"/>
    <cellStyle name="Comma 7 4 2 4 3 2" xfId="62177"/>
    <cellStyle name="Comma 7 4 2 4 3 3" xfId="62178"/>
    <cellStyle name="Comma 7 4 2 4 4" xfId="62179"/>
    <cellStyle name="Comma 7 4 2 4 4 2" xfId="62180"/>
    <cellStyle name="Comma 7 4 2 4 5" xfId="62181"/>
    <cellStyle name="Comma 7 4 2 4 6" xfId="62182"/>
    <cellStyle name="Comma 7 4 2 5" xfId="62183"/>
    <cellStyle name="Comma 7 4 2 5 2" xfId="62184"/>
    <cellStyle name="Comma 7 4 2 5 2 2" xfId="62185"/>
    <cellStyle name="Comma 7 4 2 5 2 3" xfId="62186"/>
    <cellStyle name="Comma 7 4 2 5 3" xfId="62187"/>
    <cellStyle name="Comma 7 4 2 5 3 2" xfId="62188"/>
    <cellStyle name="Comma 7 4 2 5 4" xfId="62189"/>
    <cellStyle name="Comma 7 4 2 5 5" xfId="62190"/>
    <cellStyle name="Comma 7 4 2 6" xfId="62191"/>
    <cellStyle name="Comma 7 4 2 6 2" xfId="62192"/>
    <cellStyle name="Comma 7 4 2 6 3" xfId="62193"/>
    <cellStyle name="Comma 7 4 2 7" xfId="62194"/>
    <cellStyle name="Comma 7 4 2 7 2" xfId="62195"/>
    <cellStyle name="Comma 7 4 2 7 3" xfId="62196"/>
    <cellStyle name="Comma 7 4 2 8" xfId="62197"/>
    <cellStyle name="Comma 7 4 2 8 2" xfId="62198"/>
    <cellStyle name="Comma 7 4 2 9" xfId="62199"/>
    <cellStyle name="Comma 7 4 2_SCH J-3" xfId="9434"/>
    <cellStyle name="Comma 7 4 3" xfId="9435"/>
    <cellStyle name="Comma 7 4 3 2" xfId="9436"/>
    <cellStyle name="Comma 7 4 3 2 2" xfId="62200"/>
    <cellStyle name="Comma 7 4 3 2 2 2" xfId="62201"/>
    <cellStyle name="Comma 7 4 3 2 2 3" xfId="62202"/>
    <cellStyle name="Comma 7 4 3 2 3" xfId="62203"/>
    <cellStyle name="Comma 7 4 3 2 3 2" xfId="62204"/>
    <cellStyle name="Comma 7 4 3 2 3 3" xfId="62205"/>
    <cellStyle name="Comma 7 4 3 2 4" xfId="62206"/>
    <cellStyle name="Comma 7 4 3 2 4 2" xfId="62207"/>
    <cellStyle name="Comma 7 4 3 2 5" xfId="62208"/>
    <cellStyle name="Comma 7 4 3 2 6" xfId="62209"/>
    <cellStyle name="Comma 7 4 3 3" xfId="62210"/>
    <cellStyle name="Comma 7 4 3 3 2" xfId="62211"/>
    <cellStyle name="Comma 7 4 3 3 2 2" xfId="62212"/>
    <cellStyle name="Comma 7 4 3 3 2 3" xfId="62213"/>
    <cellStyle name="Comma 7 4 3 3 3" xfId="62214"/>
    <cellStyle name="Comma 7 4 3 3 3 2" xfId="62215"/>
    <cellStyle name="Comma 7 4 3 3 3 3" xfId="62216"/>
    <cellStyle name="Comma 7 4 3 3 4" xfId="62217"/>
    <cellStyle name="Comma 7 4 3 3 4 2" xfId="62218"/>
    <cellStyle name="Comma 7 4 3 3 5" xfId="62219"/>
    <cellStyle name="Comma 7 4 3 3 6" xfId="62220"/>
    <cellStyle name="Comma 7 4 3 4" xfId="62221"/>
    <cellStyle name="Comma 7 4 3 4 2" xfId="62222"/>
    <cellStyle name="Comma 7 4 3 4 2 2" xfId="62223"/>
    <cellStyle name="Comma 7 4 3 4 2 3" xfId="62224"/>
    <cellStyle name="Comma 7 4 3 4 3" xfId="62225"/>
    <cellStyle name="Comma 7 4 3 4 3 2" xfId="62226"/>
    <cellStyle name="Comma 7 4 3 4 4" xfId="62227"/>
    <cellStyle name="Comma 7 4 3 4 5" xfId="62228"/>
    <cellStyle name="Comma 7 4 3 5" xfId="62229"/>
    <cellStyle name="Comma 7 4 3 5 2" xfId="62230"/>
    <cellStyle name="Comma 7 4 3 5 3" xfId="62231"/>
    <cellStyle name="Comma 7 4 3 6" xfId="62232"/>
    <cellStyle name="Comma 7 4 3 6 2" xfId="62233"/>
    <cellStyle name="Comma 7 4 3 6 3" xfId="62234"/>
    <cellStyle name="Comma 7 4 3 7" xfId="62235"/>
    <cellStyle name="Comma 7 4 3 7 2" xfId="62236"/>
    <cellStyle name="Comma 7 4 3 8" xfId="62237"/>
    <cellStyle name="Comma 7 4 3 9" xfId="62238"/>
    <cellStyle name="Comma 7 4 3_SCH J-3" xfId="9437"/>
    <cellStyle name="Comma 7 4 4" xfId="9438"/>
    <cellStyle name="Comma 7 4 4 2" xfId="62239"/>
    <cellStyle name="Comma 7 4 4 2 2" xfId="62240"/>
    <cellStyle name="Comma 7 4 4 2 2 2" xfId="62241"/>
    <cellStyle name="Comma 7 4 4 2 2 3" xfId="62242"/>
    <cellStyle name="Comma 7 4 4 2 3" xfId="62243"/>
    <cellStyle name="Comma 7 4 4 2 3 2" xfId="62244"/>
    <cellStyle name="Comma 7 4 4 2 3 3" xfId="62245"/>
    <cellStyle name="Comma 7 4 4 2 4" xfId="62246"/>
    <cellStyle name="Comma 7 4 4 2 4 2" xfId="62247"/>
    <cellStyle name="Comma 7 4 4 2 5" xfId="62248"/>
    <cellStyle name="Comma 7 4 4 2 6" xfId="62249"/>
    <cellStyle name="Comma 7 4 4 3" xfId="62250"/>
    <cellStyle name="Comma 7 4 4 3 2" xfId="62251"/>
    <cellStyle name="Comma 7 4 4 3 2 2" xfId="62252"/>
    <cellStyle name="Comma 7 4 4 3 2 3" xfId="62253"/>
    <cellStyle name="Comma 7 4 4 3 3" xfId="62254"/>
    <cellStyle name="Comma 7 4 4 3 3 2" xfId="62255"/>
    <cellStyle name="Comma 7 4 4 3 3 3" xfId="62256"/>
    <cellStyle name="Comma 7 4 4 3 4" xfId="62257"/>
    <cellStyle name="Comma 7 4 4 3 4 2" xfId="62258"/>
    <cellStyle name="Comma 7 4 4 3 5" xfId="62259"/>
    <cellStyle name="Comma 7 4 4 3 6" xfId="62260"/>
    <cellStyle name="Comma 7 4 4 4" xfId="62261"/>
    <cellStyle name="Comma 7 4 4 4 2" xfId="62262"/>
    <cellStyle name="Comma 7 4 4 4 2 2" xfId="62263"/>
    <cellStyle name="Comma 7 4 4 4 2 3" xfId="62264"/>
    <cellStyle name="Comma 7 4 4 4 3" xfId="62265"/>
    <cellStyle name="Comma 7 4 4 4 3 2" xfId="62266"/>
    <cellStyle name="Comma 7 4 4 4 4" xfId="62267"/>
    <cellStyle name="Comma 7 4 4 4 5" xfId="62268"/>
    <cellStyle name="Comma 7 4 4 5" xfId="62269"/>
    <cellStyle name="Comma 7 4 4 5 2" xfId="62270"/>
    <cellStyle name="Comma 7 4 4 5 3" xfId="62271"/>
    <cellStyle name="Comma 7 4 4 6" xfId="62272"/>
    <cellStyle name="Comma 7 4 4 6 2" xfId="62273"/>
    <cellStyle name="Comma 7 4 4 6 3" xfId="62274"/>
    <cellStyle name="Comma 7 4 4 7" xfId="62275"/>
    <cellStyle name="Comma 7 4 4 7 2" xfId="62276"/>
    <cellStyle name="Comma 7 4 4 8" xfId="62277"/>
    <cellStyle name="Comma 7 4 4 9" xfId="62278"/>
    <cellStyle name="Comma 7 4 5" xfId="9439"/>
    <cellStyle name="Comma 7 4 5 2" xfId="62279"/>
    <cellStyle name="Comma 7 4 5 2 2" xfId="62280"/>
    <cellStyle name="Comma 7 4 5 2 3" xfId="62281"/>
    <cellStyle name="Comma 7 4 5 3" xfId="62282"/>
    <cellStyle name="Comma 7 4 5 3 2" xfId="62283"/>
    <cellStyle name="Comma 7 4 5 3 3" xfId="62284"/>
    <cellStyle name="Comma 7 4 5 4" xfId="62285"/>
    <cellStyle name="Comma 7 4 5 4 2" xfId="62286"/>
    <cellStyle name="Comma 7 4 5 5" xfId="62287"/>
    <cellStyle name="Comma 7 4 5 6" xfId="62288"/>
    <cellStyle name="Comma 7 4 6" xfId="62289"/>
    <cellStyle name="Comma 7 4 6 2" xfId="62290"/>
    <cellStyle name="Comma 7 4 6 2 2" xfId="62291"/>
    <cellStyle name="Comma 7 4 6 2 3" xfId="62292"/>
    <cellStyle name="Comma 7 4 6 3" xfId="62293"/>
    <cellStyle name="Comma 7 4 6 3 2" xfId="62294"/>
    <cellStyle name="Comma 7 4 6 3 3" xfId="62295"/>
    <cellStyle name="Comma 7 4 6 4" xfId="62296"/>
    <cellStyle name="Comma 7 4 6 4 2" xfId="62297"/>
    <cellStyle name="Comma 7 4 6 5" xfId="62298"/>
    <cellStyle name="Comma 7 4 6 6" xfId="62299"/>
    <cellStyle name="Comma 7 4 7" xfId="62300"/>
    <cellStyle name="Comma 7 4 7 2" xfId="62301"/>
    <cellStyle name="Comma 7 4 7 2 2" xfId="62302"/>
    <cellStyle name="Comma 7 4 7 2 3" xfId="62303"/>
    <cellStyle name="Comma 7 4 7 3" xfId="62304"/>
    <cellStyle name="Comma 7 4 7 3 2" xfId="62305"/>
    <cellStyle name="Comma 7 4 7 4" xfId="62306"/>
    <cellStyle name="Comma 7 4 7 5" xfId="62307"/>
    <cellStyle name="Comma 7 4 8" xfId="62308"/>
    <cellStyle name="Comma 7 4 8 2" xfId="62309"/>
    <cellStyle name="Comma 7 4 8 3" xfId="62310"/>
    <cellStyle name="Comma 7 4 9" xfId="62311"/>
    <cellStyle name="Comma 7 4 9 2" xfId="62312"/>
    <cellStyle name="Comma 7 4 9 3" xfId="62313"/>
    <cellStyle name="Comma 7 4_SCH J-3" xfId="9440"/>
    <cellStyle name="Comma 7 5" xfId="9441"/>
    <cellStyle name="Comma 7 5 10" xfId="62314"/>
    <cellStyle name="Comma 7 5 2" xfId="9442"/>
    <cellStyle name="Comma 7 5 2 2" xfId="9443"/>
    <cellStyle name="Comma 7 5 2 2 2" xfId="9444"/>
    <cellStyle name="Comma 7 5 2 2 2 2" xfId="62315"/>
    <cellStyle name="Comma 7 5 2 2 2 3" xfId="62316"/>
    <cellStyle name="Comma 7 5 2 2 3" xfId="62317"/>
    <cellStyle name="Comma 7 5 2 2 3 2" xfId="62318"/>
    <cellStyle name="Comma 7 5 2 2 3 3" xfId="62319"/>
    <cellStyle name="Comma 7 5 2 2 4" xfId="62320"/>
    <cellStyle name="Comma 7 5 2 2 4 2" xfId="62321"/>
    <cellStyle name="Comma 7 5 2 2 5" xfId="62322"/>
    <cellStyle name="Comma 7 5 2 2 6" xfId="62323"/>
    <cellStyle name="Comma 7 5 2 2_SCH J-3" xfId="9445"/>
    <cellStyle name="Comma 7 5 2 3" xfId="9446"/>
    <cellStyle name="Comma 7 5 2 3 2" xfId="62324"/>
    <cellStyle name="Comma 7 5 2 3 2 2" xfId="62325"/>
    <cellStyle name="Comma 7 5 2 3 2 3" xfId="62326"/>
    <cellStyle name="Comma 7 5 2 3 3" xfId="62327"/>
    <cellStyle name="Comma 7 5 2 3 3 2" xfId="62328"/>
    <cellStyle name="Comma 7 5 2 3 3 3" xfId="62329"/>
    <cellStyle name="Comma 7 5 2 3 4" xfId="62330"/>
    <cellStyle name="Comma 7 5 2 3 4 2" xfId="62331"/>
    <cellStyle name="Comma 7 5 2 3 5" xfId="62332"/>
    <cellStyle name="Comma 7 5 2 3 6" xfId="62333"/>
    <cellStyle name="Comma 7 5 2 4" xfId="9447"/>
    <cellStyle name="Comma 7 5 2 4 2" xfId="62334"/>
    <cellStyle name="Comma 7 5 2 4 2 2" xfId="62335"/>
    <cellStyle name="Comma 7 5 2 4 2 3" xfId="62336"/>
    <cellStyle name="Comma 7 5 2 4 3" xfId="62337"/>
    <cellStyle name="Comma 7 5 2 4 3 2" xfId="62338"/>
    <cellStyle name="Comma 7 5 2 4 4" xfId="62339"/>
    <cellStyle name="Comma 7 5 2 4 5" xfId="62340"/>
    <cellStyle name="Comma 7 5 2 5" xfId="62341"/>
    <cellStyle name="Comma 7 5 2 5 2" xfId="62342"/>
    <cellStyle name="Comma 7 5 2 5 3" xfId="62343"/>
    <cellStyle name="Comma 7 5 2 6" xfId="62344"/>
    <cellStyle name="Comma 7 5 2 6 2" xfId="62345"/>
    <cellStyle name="Comma 7 5 2 6 3" xfId="62346"/>
    <cellStyle name="Comma 7 5 2 7" xfId="62347"/>
    <cellStyle name="Comma 7 5 2 7 2" xfId="62348"/>
    <cellStyle name="Comma 7 5 2 8" xfId="62349"/>
    <cellStyle name="Comma 7 5 2 9" xfId="62350"/>
    <cellStyle name="Comma 7 5 2_SCH J-3" xfId="9448"/>
    <cellStyle name="Comma 7 5 3" xfId="9449"/>
    <cellStyle name="Comma 7 5 3 2" xfId="9450"/>
    <cellStyle name="Comma 7 5 3 2 2" xfId="62351"/>
    <cellStyle name="Comma 7 5 3 2 3" xfId="62352"/>
    <cellStyle name="Comma 7 5 3 3" xfId="62353"/>
    <cellStyle name="Comma 7 5 3 3 2" xfId="62354"/>
    <cellStyle name="Comma 7 5 3 3 3" xfId="62355"/>
    <cellStyle name="Comma 7 5 3 4" xfId="62356"/>
    <cellStyle name="Comma 7 5 3 4 2" xfId="62357"/>
    <cellStyle name="Comma 7 5 3 5" xfId="62358"/>
    <cellStyle name="Comma 7 5 3 6" xfId="62359"/>
    <cellStyle name="Comma 7 5 3_SCH J-3" xfId="9451"/>
    <cellStyle name="Comma 7 5 4" xfId="9452"/>
    <cellStyle name="Comma 7 5 4 2" xfId="62360"/>
    <cellStyle name="Comma 7 5 4 2 2" xfId="62361"/>
    <cellStyle name="Comma 7 5 4 2 3" xfId="62362"/>
    <cellStyle name="Comma 7 5 4 3" xfId="62363"/>
    <cellStyle name="Comma 7 5 4 3 2" xfId="62364"/>
    <cellStyle name="Comma 7 5 4 3 3" xfId="62365"/>
    <cellStyle name="Comma 7 5 4 4" xfId="62366"/>
    <cellStyle name="Comma 7 5 4 4 2" xfId="62367"/>
    <cellStyle name="Comma 7 5 4 5" xfId="62368"/>
    <cellStyle name="Comma 7 5 4 6" xfId="62369"/>
    <cellStyle name="Comma 7 5 5" xfId="9453"/>
    <cellStyle name="Comma 7 5 5 2" xfId="62370"/>
    <cellStyle name="Comma 7 5 5 2 2" xfId="62371"/>
    <cellStyle name="Comma 7 5 5 2 3" xfId="62372"/>
    <cellStyle name="Comma 7 5 5 3" xfId="62373"/>
    <cellStyle name="Comma 7 5 5 3 2" xfId="62374"/>
    <cellStyle name="Comma 7 5 5 4" xfId="62375"/>
    <cellStyle name="Comma 7 5 5 5" xfId="62376"/>
    <cellStyle name="Comma 7 5 6" xfId="62377"/>
    <cellStyle name="Comma 7 5 6 2" xfId="62378"/>
    <cellStyle name="Comma 7 5 6 3" xfId="62379"/>
    <cellStyle name="Comma 7 5 7" xfId="62380"/>
    <cellStyle name="Comma 7 5 7 2" xfId="62381"/>
    <cellStyle name="Comma 7 5 7 3" xfId="62382"/>
    <cellStyle name="Comma 7 5 8" xfId="62383"/>
    <cellStyle name="Comma 7 5 8 2" xfId="62384"/>
    <cellStyle name="Comma 7 5 9" xfId="62385"/>
    <cellStyle name="Comma 7 5_SCH J-3" xfId="9454"/>
    <cellStyle name="Comma 7 6" xfId="9455"/>
    <cellStyle name="Comma 7 6 2" xfId="9456"/>
    <cellStyle name="Comma 7 6 2 2" xfId="9457"/>
    <cellStyle name="Comma 7 6 2 2 2" xfId="9458"/>
    <cellStyle name="Comma 7 6 2 2 3" xfId="62386"/>
    <cellStyle name="Comma 7 6 2 2_SCH J-3" xfId="9459"/>
    <cellStyle name="Comma 7 6 2 3" xfId="9460"/>
    <cellStyle name="Comma 7 6 2 3 2" xfId="62387"/>
    <cellStyle name="Comma 7 6 2 3 3" xfId="62388"/>
    <cellStyle name="Comma 7 6 2 4" xfId="9461"/>
    <cellStyle name="Comma 7 6 2 4 2" xfId="62389"/>
    <cellStyle name="Comma 7 6 2 5" xfId="62390"/>
    <cellStyle name="Comma 7 6 2 6" xfId="62391"/>
    <cellStyle name="Comma 7 6 2_SCH J-3" xfId="9462"/>
    <cellStyle name="Comma 7 6 3" xfId="9463"/>
    <cellStyle name="Comma 7 6 3 2" xfId="9464"/>
    <cellStyle name="Comma 7 6 3 2 2" xfId="62392"/>
    <cellStyle name="Comma 7 6 3 2 3" xfId="62393"/>
    <cellStyle name="Comma 7 6 3 3" xfId="62394"/>
    <cellStyle name="Comma 7 6 3 3 2" xfId="62395"/>
    <cellStyle name="Comma 7 6 3 3 3" xfId="62396"/>
    <cellStyle name="Comma 7 6 3 4" xfId="62397"/>
    <cellStyle name="Comma 7 6 3 4 2" xfId="62398"/>
    <cellStyle name="Comma 7 6 3 5" xfId="62399"/>
    <cellStyle name="Comma 7 6 3 6" xfId="62400"/>
    <cellStyle name="Comma 7 6 3_SCH J-3" xfId="9465"/>
    <cellStyle name="Comma 7 6 4" xfId="9466"/>
    <cellStyle name="Comma 7 6 4 2" xfId="62401"/>
    <cellStyle name="Comma 7 6 4 2 2" xfId="62402"/>
    <cellStyle name="Comma 7 6 4 2 3" xfId="62403"/>
    <cellStyle name="Comma 7 6 4 3" xfId="62404"/>
    <cellStyle name="Comma 7 6 4 3 2" xfId="62405"/>
    <cellStyle name="Comma 7 6 4 4" xfId="62406"/>
    <cellStyle name="Comma 7 6 4 5" xfId="62407"/>
    <cellStyle name="Comma 7 6 5" xfId="9467"/>
    <cellStyle name="Comma 7 6 5 2" xfId="62408"/>
    <cellStyle name="Comma 7 6 5 3" xfId="62409"/>
    <cellStyle name="Comma 7 6 6" xfId="62410"/>
    <cellStyle name="Comma 7 6 6 2" xfId="62411"/>
    <cellStyle name="Comma 7 6 6 3" xfId="62412"/>
    <cellStyle name="Comma 7 6 7" xfId="62413"/>
    <cellStyle name="Comma 7 6 7 2" xfId="62414"/>
    <cellStyle name="Comma 7 6 8" xfId="62415"/>
    <cellStyle name="Comma 7 6 9" xfId="62416"/>
    <cellStyle name="Comma 7 6_SCH J-3" xfId="9468"/>
    <cellStyle name="Comma 7 7" xfId="9469"/>
    <cellStyle name="Comma 7 7 2" xfId="9470"/>
    <cellStyle name="Comma 7 7 2 2" xfId="9471"/>
    <cellStyle name="Comma 7 7 2 2 2" xfId="62417"/>
    <cellStyle name="Comma 7 7 2 2 3" xfId="62418"/>
    <cellStyle name="Comma 7 7 2 3" xfId="62419"/>
    <cellStyle name="Comma 7 7 2 3 2" xfId="62420"/>
    <cellStyle name="Comma 7 7 2 3 3" xfId="62421"/>
    <cellStyle name="Comma 7 7 2 4" xfId="62422"/>
    <cellStyle name="Comma 7 7 2 4 2" xfId="62423"/>
    <cellStyle name="Comma 7 7 2 5" xfId="62424"/>
    <cellStyle name="Comma 7 7 2 6" xfId="62425"/>
    <cellStyle name="Comma 7 7 2_SCH J-3" xfId="9472"/>
    <cellStyle name="Comma 7 7 3" xfId="9473"/>
    <cellStyle name="Comma 7 7 3 2" xfId="62426"/>
    <cellStyle name="Comma 7 7 3 2 2" xfId="62427"/>
    <cellStyle name="Comma 7 7 3 2 3" xfId="62428"/>
    <cellStyle name="Comma 7 7 3 3" xfId="62429"/>
    <cellStyle name="Comma 7 7 3 3 2" xfId="62430"/>
    <cellStyle name="Comma 7 7 3 3 3" xfId="62431"/>
    <cellStyle name="Comma 7 7 3 4" xfId="62432"/>
    <cellStyle name="Comma 7 7 3 4 2" xfId="62433"/>
    <cellStyle name="Comma 7 7 3 5" xfId="62434"/>
    <cellStyle name="Comma 7 7 3 6" xfId="62435"/>
    <cellStyle name="Comma 7 7 4" xfId="9474"/>
    <cellStyle name="Comma 7 7 4 2" xfId="62436"/>
    <cellStyle name="Comma 7 7 4 2 2" xfId="62437"/>
    <cellStyle name="Comma 7 7 4 2 3" xfId="62438"/>
    <cellStyle name="Comma 7 7 4 3" xfId="62439"/>
    <cellStyle name="Comma 7 7 4 3 2" xfId="62440"/>
    <cellStyle name="Comma 7 7 4 4" xfId="62441"/>
    <cellStyle name="Comma 7 7 4 5" xfId="62442"/>
    <cellStyle name="Comma 7 7 5" xfId="62443"/>
    <cellStyle name="Comma 7 7 5 2" xfId="62444"/>
    <cellStyle name="Comma 7 7 5 3" xfId="62445"/>
    <cellStyle name="Comma 7 7 6" xfId="62446"/>
    <cellStyle name="Comma 7 7 6 2" xfId="62447"/>
    <cellStyle name="Comma 7 7 6 3" xfId="62448"/>
    <cellStyle name="Comma 7 7 7" xfId="62449"/>
    <cellStyle name="Comma 7 7 7 2" xfId="62450"/>
    <cellStyle name="Comma 7 7 8" xfId="62451"/>
    <cellStyle name="Comma 7 7 9" xfId="62452"/>
    <cellStyle name="Comma 7 7_SCH J-3" xfId="9475"/>
    <cellStyle name="Comma 7 8" xfId="9476"/>
    <cellStyle name="Comma 7 8 2" xfId="9477"/>
    <cellStyle name="Comma 7 8 2 2" xfId="62453"/>
    <cellStyle name="Comma 7 8 2 3" xfId="62454"/>
    <cellStyle name="Comma 7 8 3" xfId="9478"/>
    <cellStyle name="Comma 7 8 3 2" xfId="62455"/>
    <cellStyle name="Comma 7 8 3 3" xfId="62456"/>
    <cellStyle name="Comma 7 8 4" xfId="62457"/>
    <cellStyle name="Comma 7 8 4 2" xfId="62458"/>
    <cellStyle name="Comma 7 8 5" xfId="62459"/>
    <cellStyle name="Comma 7 8 6" xfId="62460"/>
    <cellStyle name="Comma 7 8_SCH J-3" xfId="9479"/>
    <cellStyle name="Comma 7 9" xfId="9480"/>
    <cellStyle name="Comma 7 9 2" xfId="62461"/>
    <cellStyle name="Comma 7 9 2 2" xfId="62462"/>
    <cellStyle name="Comma 7 9 2 3" xfId="62463"/>
    <cellStyle name="Comma 7 9 3" xfId="62464"/>
    <cellStyle name="Comma 7 9 3 2" xfId="62465"/>
    <cellStyle name="Comma 7 9 3 3" xfId="62466"/>
    <cellStyle name="Comma 7 9 4" xfId="62467"/>
    <cellStyle name="Comma 7 9 4 2" xfId="62468"/>
    <cellStyle name="Comma 7 9 5" xfId="62469"/>
    <cellStyle name="Comma 7 9 6" xfId="62470"/>
    <cellStyle name="Comma 7_SCH J-3" xfId="9481"/>
    <cellStyle name="Comma 70" xfId="9482"/>
    <cellStyle name="Comma 71" xfId="9483"/>
    <cellStyle name="Comma 71 2" xfId="9484"/>
    <cellStyle name="Comma 71_SCH J-3" xfId="9485"/>
    <cellStyle name="Comma 72" xfId="9486"/>
    <cellStyle name="Comma 73" xfId="9487"/>
    <cellStyle name="Comma 73 2" xfId="9488"/>
    <cellStyle name="Comma 73 3" xfId="9489"/>
    <cellStyle name="Comma 73_SCH J-3" xfId="9490"/>
    <cellStyle name="Comma 74" xfId="9491"/>
    <cellStyle name="Comma 74 2" xfId="9492"/>
    <cellStyle name="Comma 74 3" xfId="9493"/>
    <cellStyle name="Comma 74_SCH J-3" xfId="9494"/>
    <cellStyle name="Comma 75" xfId="9495"/>
    <cellStyle name="Comma 76" xfId="9496"/>
    <cellStyle name="Comma 77" xfId="9497"/>
    <cellStyle name="Comma 78" xfId="9498"/>
    <cellStyle name="Comma 79" xfId="9499"/>
    <cellStyle name="Comma 8" xfId="9500"/>
    <cellStyle name="Comma 8 10" xfId="62471"/>
    <cellStyle name="Comma 8 10 2" xfId="62472"/>
    <cellStyle name="Comma 8 10 2 2" xfId="62473"/>
    <cellStyle name="Comma 8 10 2 3" xfId="62474"/>
    <cellStyle name="Comma 8 10 3" xfId="62475"/>
    <cellStyle name="Comma 8 10 3 2" xfId="62476"/>
    <cellStyle name="Comma 8 10 4" xfId="62477"/>
    <cellStyle name="Comma 8 10 5" xfId="62478"/>
    <cellStyle name="Comma 8 11" xfId="62479"/>
    <cellStyle name="Comma 8 11 2" xfId="62480"/>
    <cellStyle name="Comma 8 11 3" xfId="62481"/>
    <cellStyle name="Comma 8 12" xfId="62482"/>
    <cellStyle name="Comma 8 12 2" xfId="62483"/>
    <cellStyle name="Comma 8 12 3" xfId="62484"/>
    <cellStyle name="Comma 8 13" xfId="62485"/>
    <cellStyle name="Comma 8 13 2" xfId="62486"/>
    <cellStyle name="Comma 8 14" xfId="62487"/>
    <cellStyle name="Comma 8 15" xfId="62488"/>
    <cellStyle name="Comma 8 16" xfId="62489"/>
    <cellStyle name="Comma 8 2" xfId="9501"/>
    <cellStyle name="Comma 8 2 10" xfId="9502"/>
    <cellStyle name="Comma 8 2 10 2" xfId="62490"/>
    <cellStyle name="Comma 8 2 10 3" xfId="62491"/>
    <cellStyle name="Comma 8 2 11" xfId="62492"/>
    <cellStyle name="Comma 8 2 11 2" xfId="62493"/>
    <cellStyle name="Comma 8 2 11 3" xfId="62494"/>
    <cellStyle name="Comma 8 2 12" xfId="62495"/>
    <cellStyle name="Comma 8 2 12 2" xfId="62496"/>
    <cellStyle name="Comma 8 2 13" xfId="62497"/>
    <cellStyle name="Comma 8 2 14" xfId="62498"/>
    <cellStyle name="Comma 8 2 15" xfId="62499"/>
    <cellStyle name="Comma 8 2 2" xfId="9503"/>
    <cellStyle name="Comma 8 2 2 10" xfId="62500"/>
    <cellStyle name="Comma 8 2 2 10 2" xfId="62501"/>
    <cellStyle name="Comma 8 2 2 10 3" xfId="62502"/>
    <cellStyle name="Comma 8 2 2 11" xfId="62503"/>
    <cellStyle name="Comma 8 2 2 11 2" xfId="62504"/>
    <cellStyle name="Comma 8 2 2 12" xfId="62505"/>
    <cellStyle name="Comma 8 2 2 13" xfId="62506"/>
    <cellStyle name="Comma 8 2 2 14" xfId="62507"/>
    <cellStyle name="Comma 8 2 2 2" xfId="9504"/>
    <cellStyle name="Comma 8 2 2 2 10" xfId="62508"/>
    <cellStyle name="Comma 8 2 2 2 10 2" xfId="62509"/>
    <cellStyle name="Comma 8 2 2 2 11" xfId="62510"/>
    <cellStyle name="Comma 8 2 2 2 12" xfId="62511"/>
    <cellStyle name="Comma 8 2 2 2 13" xfId="62512"/>
    <cellStyle name="Comma 8 2 2 2 2" xfId="9505"/>
    <cellStyle name="Comma 8 2 2 2 2 10" xfId="62513"/>
    <cellStyle name="Comma 8 2 2 2 2 2" xfId="62514"/>
    <cellStyle name="Comma 8 2 2 2 2 2 2" xfId="62515"/>
    <cellStyle name="Comma 8 2 2 2 2 2 2 2" xfId="62516"/>
    <cellStyle name="Comma 8 2 2 2 2 2 2 2 2" xfId="62517"/>
    <cellStyle name="Comma 8 2 2 2 2 2 2 2 3" xfId="62518"/>
    <cellStyle name="Comma 8 2 2 2 2 2 2 3" xfId="62519"/>
    <cellStyle name="Comma 8 2 2 2 2 2 2 3 2" xfId="62520"/>
    <cellStyle name="Comma 8 2 2 2 2 2 2 3 3" xfId="62521"/>
    <cellStyle name="Comma 8 2 2 2 2 2 2 4" xfId="62522"/>
    <cellStyle name="Comma 8 2 2 2 2 2 2 4 2" xfId="62523"/>
    <cellStyle name="Comma 8 2 2 2 2 2 2 5" xfId="62524"/>
    <cellStyle name="Comma 8 2 2 2 2 2 2 6" xfId="62525"/>
    <cellStyle name="Comma 8 2 2 2 2 2 3" xfId="62526"/>
    <cellStyle name="Comma 8 2 2 2 2 2 3 2" xfId="62527"/>
    <cellStyle name="Comma 8 2 2 2 2 2 3 2 2" xfId="62528"/>
    <cellStyle name="Comma 8 2 2 2 2 2 3 2 3" xfId="62529"/>
    <cellStyle name="Comma 8 2 2 2 2 2 3 3" xfId="62530"/>
    <cellStyle name="Comma 8 2 2 2 2 2 3 3 2" xfId="62531"/>
    <cellStyle name="Comma 8 2 2 2 2 2 3 3 3" xfId="62532"/>
    <cellStyle name="Comma 8 2 2 2 2 2 3 4" xfId="62533"/>
    <cellStyle name="Comma 8 2 2 2 2 2 3 4 2" xfId="62534"/>
    <cellStyle name="Comma 8 2 2 2 2 2 3 5" xfId="62535"/>
    <cellStyle name="Comma 8 2 2 2 2 2 3 6" xfId="62536"/>
    <cellStyle name="Comma 8 2 2 2 2 2 4" xfId="62537"/>
    <cellStyle name="Comma 8 2 2 2 2 2 4 2" xfId="62538"/>
    <cellStyle name="Comma 8 2 2 2 2 2 4 2 2" xfId="62539"/>
    <cellStyle name="Comma 8 2 2 2 2 2 4 2 3" xfId="62540"/>
    <cellStyle name="Comma 8 2 2 2 2 2 4 3" xfId="62541"/>
    <cellStyle name="Comma 8 2 2 2 2 2 4 3 2" xfId="62542"/>
    <cellStyle name="Comma 8 2 2 2 2 2 4 4" xfId="62543"/>
    <cellStyle name="Comma 8 2 2 2 2 2 4 5" xfId="62544"/>
    <cellStyle name="Comma 8 2 2 2 2 2 5" xfId="62545"/>
    <cellStyle name="Comma 8 2 2 2 2 2 5 2" xfId="62546"/>
    <cellStyle name="Comma 8 2 2 2 2 2 5 3" xfId="62547"/>
    <cellStyle name="Comma 8 2 2 2 2 2 6" xfId="62548"/>
    <cellStyle name="Comma 8 2 2 2 2 2 6 2" xfId="62549"/>
    <cellStyle name="Comma 8 2 2 2 2 2 6 3" xfId="62550"/>
    <cellStyle name="Comma 8 2 2 2 2 2 7" xfId="62551"/>
    <cellStyle name="Comma 8 2 2 2 2 2 7 2" xfId="62552"/>
    <cellStyle name="Comma 8 2 2 2 2 2 8" xfId="62553"/>
    <cellStyle name="Comma 8 2 2 2 2 2 9" xfId="62554"/>
    <cellStyle name="Comma 8 2 2 2 2 3" xfId="62555"/>
    <cellStyle name="Comma 8 2 2 2 2 3 2" xfId="62556"/>
    <cellStyle name="Comma 8 2 2 2 2 3 2 2" xfId="62557"/>
    <cellStyle name="Comma 8 2 2 2 2 3 2 3" xfId="62558"/>
    <cellStyle name="Comma 8 2 2 2 2 3 3" xfId="62559"/>
    <cellStyle name="Comma 8 2 2 2 2 3 3 2" xfId="62560"/>
    <cellStyle name="Comma 8 2 2 2 2 3 3 3" xfId="62561"/>
    <cellStyle name="Comma 8 2 2 2 2 3 4" xfId="62562"/>
    <cellStyle name="Comma 8 2 2 2 2 3 4 2" xfId="62563"/>
    <cellStyle name="Comma 8 2 2 2 2 3 5" xfId="62564"/>
    <cellStyle name="Comma 8 2 2 2 2 3 6" xfId="62565"/>
    <cellStyle name="Comma 8 2 2 2 2 4" xfId="62566"/>
    <cellStyle name="Comma 8 2 2 2 2 4 2" xfId="62567"/>
    <cellStyle name="Comma 8 2 2 2 2 4 2 2" xfId="62568"/>
    <cellStyle name="Comma 8 2 2 2 2 4 2 3" xfId="62569"/>
    <cellStyle name="Comma 8 2 2 2 2 4 3" xfId="62570"/>
    <cellStyle name="Comma 8 2 2 2 2 4 3 2" xfId="62571"/>
    <cellStyle name="Comma 8 2 2 2 2 4 3 3" xfId="62572"/>
    <cellStyle name="Comma 8 2 2 2 2 4 4" xfId="62573"/>
    <cellStyle name="Comma 8 2 2 2 2 4 4 2" xfId="62574"/>
    <cellStyle name="Comma 8 2 2 2 2 4 5" xfId="62575"/>
    <cellStyle name="Comma 8 2 2 2 2 4 6" xfId="62576"/>
    <cellStyle name="Comma 8 2 2 2 2 5" xfId="62577"/>
    <cellStyle name="Comma 8 2 2 2 2 5 2" xfId="62578"/>
    <cellStyle name="Comma 8 2 2 2 2 5 2 2" xfId="62579"/>
    <cellStyle name="Comma 8 2 2 2 2 5 2 3" xfId="62580"/>
    <cellStyle name="Comma 8 2 2 2 2 5 3" xfId="62581"/>
    <cellStyle name="Comma 8 2 2 2 2 5 3 2" xfId="62582"/>
    <cellStyle name="Comma 8 2 2 2 2 5 4" xfId="62583"/>
    <cellStyle name="Comma 8 2 2 2 2 5 5" xfId="62584"/>
    <cellStyle name="Comma 8 2 2 2 2 6" xfId="62585"/>
    <cellStyle name="Comma 8 2 2 2 2 6 2" xfId="62586"/>
    <cellStyle name="Comma 8 2 2 2 2 6 3" xfId="62587"/>
    <cellStyle name="Comma 8 2 2 2 2 7" xfId="62588"/>
    <cellStyle name="Comma 8 2 2 2 2 7 2" xfId="62589"/>
    <cellStyle name="Comma 8 2 2 2 2 7 3" xfId="62590"/>
    <cellStyle name="Comma 8 2 2 2 2 8" xfId="62591"/>
    <cellStyle name="Comma 8 2 2 2 2 8 2" xfId="62592"/>
    <cellStyle name="Comma 8 2 2 2 2 9" xfId="62593"/>
    <cellStyle name="Comma 8 2 2 2 3" xfId="62594"/>
    <cellStyle name="Comma 8 2 2 2 3 2" xfId="62595"/>
    <cellStyle name="Comma 8 2 2 2 3 2 2" xfId="62596"/>
    <cellStyle name="Comma 8 2 2 2 3 2 2 2" xfId="62597"/>
    <cellStyle name="Comma 8 2 2 2 3 2 2 3" xfId="62598"/>
    <cellStyle name="Comma 8 2 2 2 3 2 3" xfId="62599"/>
    <cellStyle name="Comma 8 2 2 2 3 2 3 2" xfId="62600"/>
    <cellStyle name="Comma 8 2 2 2 3 2 3 3" xfId="62601"/>
    <cellStyle name="Comma 8 2 2 2 3 2 4" xfId="62602"/>
    <cellStyle name="Comma 8 2 2 2 3 2 4 2" xfId="62603"/>
    <cellStyle name="Comma 8 2 2 2 3 2 5" xfId="62604"/>
    <cellStyle name="Comma 8 2 2 2 3 2 6" xfId="62605"/>
    <cellStyle name="Comma 8 2 2 2 3 3" xfId="62606"/>
    <cellStyle name="Comma 8 2 2 2 3 3 2" xfId="62607"/>
    <cellStyle name="Comma 8 2 2 2 3 3 2 2" xfId="62608"/>
    <cellStyle name="Comma 8 2 2 2 3 3 2 3" xfId="62609"/>
    <cellStyle name="Comma 8 2 2 2 3 3 3" xfId="62610"/>
    <cellStyle name="Comma 8 2 2 2 3 3 3 2" xfId="62611"/>
    <cellStyle name="Comma 8 2 2 2 3 3 3 3" xfId="62612"/>
    <cellStyle name="Comma 8 2 2 2 3 3 4" xfId="62613"/>
    <cellStyle name="Comma 8 2 2 2 3 3 4 2" xfId="62614"/>
    <cellStyle name="Comma 8 2 2 2 3 3 5" xfId="62615"/>
    <cellStyle name="Comma 8 2 2 2 3 3 6" xfId="62616"/>
    <cellStyle name="Comma 8 2 2 2 3 4" xfId="62617"/>
    <cellStyle name="Comma 8 2 2 2 3 4 2" xfId="62618"/>
    <cellStyle name="Comma 8 2 2 2 3 4 2 2" xfId="62619"/>
    <cellStyle name="Comma 8 2 2 2 3 4 2 3" xfId="62620"/>
    <cellStyle name="Comma 8 2 2 2 3 4 3" xfId="62621"/>
    <cellStyle name="Comma 8 2 2 2 3 4 3 2" xfId="62622"/>
    <cellStyle name="Comma 8 2 2 2 3 4 4" xfId="62623"/>
    <cellStyle name="Comma 8 2 2 2 3 4 5" xfId="62624"/>
    <cellStyle name="Comma 8 2 2 2 3 5" xfId="62625"/>
    <cellStyle name="Comma 8 2 2 2 3 5 2" xfId="62626"/>
    <cellStyle name="Comma 8 2 2 2 3 5 3" xfId="62627"/>
    <cellStyle name="Comma 8 2 2 2 3 6" xfId="62628"/>
    <cellStyle name="Comma 8 2 2 2 3 6 2" xfId="62629"/>
    <cellStyle name="Comma 8 2 2 2 3 6 3" xfId="62630"/>
    <cellStyle name="Comma 8 2 2 2 3 7" xfId="62631"/>
    <cellStyle name="Comma 8 2 2 2 3 7 2" xfId="62632"/>
    <cellStyle name="Comma 8 2 2 2 3 8" xfId="62633"/>
    <cellStyle name="Comma 8 2 2 2 3 9" xfId="62634"/>
    <cellStyle name="Comma 8 2 2 2 4" xfId="62635"/>
    <cellStyle name="Comma 8 2 2 2 4 2" xfId="62636"/>
    <cellStyle name="Comma 8 2 2 2 4 2 2" xfId="62637"/>
    <cellStyle name="Comma 8 2 2 2 4 2 2 2" xfId="62638"/>
    <cellStyle name="Comma 8 2 2 2 4 2 2 3" xfId="62639"/>
    <cellStyle name="Comma 8 2 2 2 4 2 3" xfId="62640"/>
    <cellStyle name="Comma 8 2 2 2 4 2 3 2" xfId="62641"/>
    <cellStyle name="Comma 8 2 2 2 4 2 3 3" xfId="62642"/>
    <cellStyle name="Comma 8 2 2 2 4 2 4" xfId="62643"/>
    <cellStyle name="Comma 8 2 2 2 4 2 4 2" xfId="62644"/>
    <cellStyle name="Comma 8 2 2 2 4 2 5" xfId="62645"/>
    <cellStyle name="Comma 8 2 2 2 4 2 6" xfId="62646"/>
    <cellStyle name="Comma 8 2 2 2 4 3" xfId="62647"/>
    <cellStyle name="Comma 8 2 2 2 4 3 2" xfId="62648"/>
    <cellStyle name="Comma 8 2 2 2 4 3 2 2" xfId="62649"/>
    <cellStyle name="Comma 8 2 2 2 4 3 2 3" xfId="62650"/>
    <cellStyle name="Comma 8 2 2 2 4 3 3" xfId="62651"/>
    <cellStyle name="Comma 8 2 2 2 4 3 3 2" xfId="62652"/>
    <cellStyle name="Comma 8 2 2 2 4 3 3 3" xfId="62653"/>
    <cellStyle name="Comma 8 2 2 2 4 3 4" xfId="62654"/>
    <cellStyle name="Comma 8 2 2 2 4 3 4 2" xfId="62655"/>
    <cellStyle name="Comma 8 2 2 2 4 3 5" xfId="62656"/>
    <cellStyle name="Comma 8 2 2 2 4 3 6" xfId="62657"/>
    <cellStyle name="Comma 8 2 2 2 4 4" xfId="62658"/>
    <cellStyle name="Comma 8 2 2 2 4 4 2" xfId="62659"/>
    <cellStyle name="Comma 8 2 2 2 4 4 2 2" xfId="62660"/>
    <cellStyle name="Comma 8 2 2 2 4 4 2 3" xfId="62661"/>
    <cellStyle name="Comma 8 2 2 2 4 4 3" xfId="62662"/>
    <cellStyle name="Comma 8 2 2 2 4 4 3 2" xfId="62663"/>
    <cellStyle name="Comma 8 2 2 2 4 4 4" xfId="62664"/>
    <cellStyle name="Comma 8 2 2 2 4 4 5" xfId="62665"/>
    <cellStyle name="Comma 8 2 2 2 4 5" xfId="62666"/>
    <cellStyle name="Comma 8 2 2 2 4 5 2" xfId="62667"/>
    <cellStyle name="Comma 8 2 2 2 4 5 3" xfId="62668"/>
    <cellStyle name="Comma 8 2 2 2 4 6" xfId="62669"/>
    <cellStyle name="Comma 8 2 2 2 4 6 2" xfId="62670"/>
    <cellStyle name="Comma 8 2 2 2 4 6 3" xfId="62671"/>
    <cellStyle name="Comma 8 2 2 2 4 7" xfId="62672"/>
    <cellStyle name="Comma 8 2 2 2 4 7 2" xfId="62673"/>
    <cellStyle name="Comma 8 2 2 2 4 8" xfId="62674"/>
    <cellStyle name="Comma 8 2 2 2 4 9" xfId="62675"/>
    <cellStyle name="Comma 8 2 2 2 5" xfId="62676"/>
    <cellStyle name="Comma 8 2 2 2 5 2" xfId="62677"/>
    <cellStyle name="Comma 8 2 2 2 5 2 2" xfId="62678"/>
    <cellStyle name="Comma 8 2 2 2 5 2 3" xfId="62679"/>
    <cellStyle name="Comma 8 2 2 2 5 3" xfId="62680"/>
    <cellStyle name="Comma 8 2 2 2 5 3 2" xfId="62681"/>
    <cellStyle name="Comma 8 2 2 2 5 3 3" xfId="62682"/>
    <cellStyle name="Comma 8 2 2 2 5 4" xfId="62683"/>
    <cellStyle name="Comma 8 2 2 2 5 4 2" xfId="62684"/>
    <cellStyle name="Comma 8 2 2 2 5 5" xfId="62685"/>
    <cellStyle name="Comma 8 2 2 2 5 6" xfId="62686"/>
    <cellStyle name="Comma 8 2 2 2 6" xfId="62687"/>
    <cellStyle name="Comma 8 2 2 2 6 2" xfId="62688"/>
    <cellStyle name="Comma 8 2 2 2 6 2 2" xfId="62689"/>
    <cellStyle name="Comma 8 2 2 2 6 2 3" xfId="62690"/>
    <cellStyle name="Comma 8 2 2 2 6 3" xfId="62691"/>
    <cellStyle name="Comma 8 2 2 2 6 3 2" xfId="62692"/>
    <cellStyle name="Comma 8 2 2 2 6 3 3" xfId="62693"/>
    <cellStyle name="Comma 8 2 2 2 6 4" xfId="62694"/>
    <cellStyle name="Comma 8 2 2 2 6 4 2" xfId="62695"/>
    <cellStyle name="Comma 8 2 2 2 6 5" xfId="62696"/>
    <cellStyle name="Comma 8 2 2 2 6 6" xfId="62697"/>
    <cellStyle name="Comma 8 2 2 2 7" xfId="62698"/>
    <cellStyle name="Comma 8 2 2 2 7 2" xfId="62699"/>
    <cellStyle name="Comma 8 2 2 2 7 2 2" xfId="62700"/>
    <cellStyle name="Comma 8 2 2 2 7 2 3" xfId="62701"/>
    <cellStyle name="Comma 8 2 2 2 7 3" xfId="62702"/>
    <cellStyle name="Comma 8 2 2 2 7 3 2" xfId="62703"/>
    <cellStyle name="Comma 8 2 2 2 7 4" xfId="62704"/>
    <cellStyle name="Comma 8 2 2 2 7 5" xfId="62705"/>
    <cellStyle name="Comma 8 2 2 2 8" xfId="62706"/>
    <cellStyle name="Comma 8 2 2 2 8 2" xfId="62707"/>
    <cellStyle name="Comma 8 2 2 2 8 3" xfId="62708"/>
    <cellStyle name="Comma 8 2 2 2 9" xfId="62709"/>
    <cellStyle name="Comma 8 2 2 2 9 2" xfId="62710"/>
    <cellStyle name="Comma 8 2 2 2 9 3" xfId="62711"/>
    <cellStyle name="Comma 8 2 2 2_SCH J-3" xfId="9506"/>
    <cellStyle name="Comma 8 2 2 3" xfId="9507"/>
    <cellStyle name="Comma 8 2 2 3 10" xfId="62712"/>
    <cellStyle name="Comma 8 2 2 3 2" xfId="9508"/>
    <cellStyle name="Comma 8 2 2 3 2 2" xfId="62713"/>
    <cellStyle name="Comma 8 2 2 3 2 2 2" xfId="62714"/>
    <cellStyle name="Comma 8 2 2 3 2 2 2 2" xfId="62715"/>
    <cellStyle name="Comma 8 2 2 3 2 2 2 3" xfId="62716"/>
    <cellStyle name="Comma 8 2 2 3 2 2 3" xfId="62717"/>
    <cellStyle name="Comma 8 2 2 3 2 2 3 2" xfId="62718"/>
    <cellStyle name="Comma 8 2 2 3 2 2 3 3" xfId="62719"/>
    <cellStyle name="Comma 8 2 2 3 2 2 4" xfId="62720"/>
    <cellStyle name="Comma 8 2 2 3 2 2 4 2" xfId="62721"/>
    <cellStyle name="Comma 8 2 2 3 2 2 5" xfId="62722"/>
    <cellStyle name="Comma 8 2 2 3 2 2 6" xfId="62723"/>
    <cellStyle name="Comma 8 2 2 3 2 3" xfId="62724"/>
    <cellStyle name="Comma 8 2 2 3 2 3 2" xfId="62725"/>
    <cellStyle name="Comma 8 2 2 3 2 3 2 2" xfId="62726"/>
    <cellStyle name="Comma 8 2 2 3 2 3 2 3" xfId="62727"/>
    <cellStyle name="Comma 8 2 2 3 2 3 3" xfId="62728"/>
    <cellStyle name="Comma 8 2 2 3 2 3 3 2" xfId="62729"/>
    <cellStyle name="Comma 8 2 2 3 2 3 3 3" xfId="62730"/>
    <cellStyle name="Comma 8 2 2 3 2 3 4" xfId="62731"/>
    <cellStyle name="Comma 8 2 2 3 2 3 4 2" xfId="62732"/>
    <cellStyle name="Comma 8 2 2 3 2 3 5" xfId="62733"/>
    <cellStyle name="Comma 8 2 2 3 2 3 6" xfId="62734"/>
    <cellStyle name="Comma 8 2 2 3 2 4" xfId="62735"/>
    <cellStyle name="Comma 8 2 2 3 2 4 2" xfId="62736"/>
    <cellStyle name="Comma 8 2 2 3 2 4 2 2" xfId="62737"/>
    <cellStyle name="Comma 8 2 2 3 2 4 2 3" xfId="62738"/>
    <cellStyle name="Comma 8 2 2 3 2 4 3" xfId="62739"/>
    <cellStyle name="Comma 8 2 2 3 2 4 3 2" xfId="62740"/>
    <cellStyle name="Comma 8 2 2 3 2 4 4" xfId="62741"/>
    <cellStyle name="Comma 8 2 2 3 2 4 5" xfId="62742"/>
    <cellStyle name="Comma 8 2 2 3 2 5" xfId="62743"/>
    <cellStyle name="Comma 8 2 2 3 2 5 2" xfId="62744"/>
    <cellStyle name="Comma 8 2 2 3 2 5 3" xfId="62745"/>
    <cellStyle name="Comma 8 2 2 3 2 6" xfId="62746"/>
    <cellStyle name="Comma 8 2 2 3 2 6 2" xfId="62747"/>
    <cellStyle name="Comma 8 2 2 3 2 6 3" xfId="62748"/>
    <cellStyle name="Comma 8 2 2 3 2 7" xfId="62749"/>
    <cellStyle name="Comma 8 2 2 3 2 7 2" xfId="62750"/>
    <cellStyle name="Comma 8 2 2 3 2 8" xfId="62751"/>
    <cellStyle name="Comma 8 2 2 3 2 9" xfId="62752"/>
    <cellStyle name="Comma 8 2 2 3 3" xfId="62753"/>
    <cellStyle name="Comma 8 2 2 3 3 2" xfId="62754"/>
    <cellStyle name="Comma 8 2 2 3 3 2 2" xfId="62755"/>
    <cellStyle name="Comma 8 2 2 3 3 2 3" xfId="62756"/>
    <cellStyle name="Comma 8 2 2 3 3 3" xfId="62757"/>
    <cellStyle name="Comma 8 2 2 3 3 3 2" xfId="62758"/>
    <cellStyle name="Comma 8 2 2 3 3 3 3" xfId="62759"/>
    <cellStyle name="Comma 8 2 2 3 3 4" xfId="62760"/>
    <cellStyle name="Comma 8 2 2 3 3 4 2" xfId="62761"/>
    <cellStyle name="Comma 8 2 2 3 3 5" xfId="62762"/>
    <cellStyle name="Comma 8 2 2 3 3 6" xfId="62763"/>
    <cellStyle name="Comma 8 2 2 3 4" xfId="62764"/>
    <cellStyle name="Comma 8 2 2 3 4 2" xfId="62765"/>
    <cellStyle name="Comma 8 2 2 3 4 2 2" xfId="62766"/>
    <cellStyle name="Comma 8 2 2 3 4 2 3" xfId="62767"/>
    <cellStyle name="Comma 8 2 2 3 4 3" xfId="62768"/>
    <cellStyle name="Comma 8 2 2 3 4 3 2" xfId="62769"/>
    <cellStyle name="Comma 8 2 2 3 4 3 3" xfId="62770"/>
    <cellStyle name="Comma 8 2 2 3 4 4" xfId="62771"/>
    <cellStyle name="Comma 8 2 2 3 4 4 2" xfId="62772"/>
    <cellStyle name="Comma 8 2 2 3 4 5" xfId="62773"/>
    <cellStyle name="Comma 8 2 2 3 4 6" xfId="62774"/>
    <cellStyle name="Comma 8 2 2 3 5" xfId="62775"/>
    <cellStyle name="Comma 8 2 2 3 5 2" xfId="62776"/>
    <cellStyle name="Comma 8 2 2 3 5 2 2" xfId="62777"/>
    <cellStyle name="Comma 8 2 2 3 5 2 3" xfId="62778"/>
    <cellStyle name="Comma 8 2 2 3 5 3" xfId="62779"/>
    <cellStyle name="Comma 8 2 2 3 5 3 2" xfId="62780"/>
    <cellStyle name="Comma 8 2 2 3 5 4" xfId="62781"/>
    <cellStyle name="Comma 8 2 2 3 5 5" xfId="62782"/>
    <cellStyle name="Comma 8 2 2 3 6" xfId="62783"/>
    <cellStyle name="Comma 8 2 2 3 6 2" xfId="62784"/>
    <cellStyle name="Comma 8 2 2 3 6 3" xfId="62785"/>
    <cellStyle name="Comma 8 2 2 3 7" xfId="62786"/>
    <cellStyle name="Comma 8 2 2 3 7 2" xfId="62787"/>
    <cellStyle name="Comma 8 2 2 3 7 3" xfId="62788"/>
    <cellStyle name="Comma 8 2 2 3 8" xfId="62789"/>
    <cellStyle name="Comma 8 2 2 3 8 2" xfId="62790"/>
    <cellStyle name="Comma 8 2 2 3 9" xfId="62791"/>
    <cellStyle name="Comma 8 2 2 3_SCH J-3" xfId="9509"/>
    <cellStyle name="Comma 8 2 2 4" xfId="9510"/>
    <cellStyle name="Comma 8 2 2 4 2" xfId="62792"/>
    <cellStyle name="Comma 8 2 2 4 2 2" xfId="62793"/>
    <cellStyle name="Comma 8 2 2 4 2 2 2" xfId="62794"/>
    <cellStyle name="Comma 8 2 2 4 2 2 3" xfId="62795"/>
    <cellStyle name="Comma 8 2 2 4 2 3" xfId="62796"/>
    <cellStyle name="Comma 8 2 2 4 2 3 2" xfId="62797"/>
    <cellStyle name="Comma 8 2 2 4 2 3 3" xfId="62798"/>
    <cellStyle name="Comma 8 2 2 4 2 4" xfId="62799"/>
    <cellStyle name="Comma 8 2 2 4 2 4 2" xfId="62800"/>
    <cellStyle name="Comma 8 2 2 4 2 5" xfId="62801"/>
    <cellStyle name="Comma 8 2 2 4 2 6" xfId="62802"/>
    <cellStyle name="Comma 8 2 2 4 3" xfId="62803"/>
    <cellStyle name="Comma 8 2 2 4 3 2" xfId="62804"/>
    <cellStyle name="Comma 8 2 2 4 3 2 2" xfId="62805"/>
    <cellStyle name="Comma 8 2 2 4 3 2 3" xfId="62806"/>
    <cellStyle name="Comma 8 2 2 4 3 3" xfId="62807"/>
    <cellStyle name="Comma 8 2 2 4 3 3 2" xfId="62808"/>
    <cellStyle name="Comma 8 2 2 4 3 3 3" xfId="62809"/>
    <cellStyle name="Comma 8 2 2 4 3 4" xfId="62810"/>
    <cellStyle name="Comma 8 2 2 4 3 4 2" xfId="62811"/>
    <cellStyle name="Comma 8 2 2 4 3 5" xfId="62812"/>
    <cellStyle name="Comma 8 2 2 4 3 6" xfId="62813"/>
    <cellStyle name="Comma 8 2 2 4 4" xfId="62814"/>
    <cellStyle name="Comma 8 2 2 4 4 2" xfId="62815"/>
    <cellStyle name="Comma 8 2 2 4 4 2 2" xfId="62816"/>
    <cellStyle name="Comma 8 2 2 4 4 2 3" xfId="62817"/>
    <cellStyle name="Comma 8 2 2 4 4 3" xfId="62818"/>
    <cellStyle name="Comma 8 2 2 4 4 3 2" xfId="62819"/>
    <cellStyle name="Comma 8 2 2 4 4 4" xfId="62820"/>
    <cellStyle name="Comma 8 2 2 4 4 5" xfId="62821"/>
    <cellStyle name="Comma 8 2 2 4 5" xfId="62822"/>
    <cellStyle name="Comma 8 2 2 4 5 2" xfId="62823"/>
    <cellStyle name="Comma 8 2 2 4 5 3" xfId="62824"/>
    <cellStyle name="Comma 8 2 2 4 6" xfId="62825"/>
    <cellStyle name="Comma 8 2 2 4 6 2" xfId="62826"/>
    <cellStyle name="Comma 8 2 2 4 6 3" xfId="62827"/>
    <cellStyle name="Comma 8 2 2 4 7" xfId="62828"/>
    <cellStyle name="Comma 8 2 2 4 7 2" xfId="62829"/>
    <cellStyle name="Comma 8 2 2 4 8" xfId="62830"/>
    <cellStyle name="Comma 8 2 2 4 9" xfId="62831"/>
    <cellStyle name="Comma 8 2 2 5" xfId="9511"/>
    <cellStyle name="Comma 8 2 2 5 2" xfId="62832"/>
    <cellStyle name="Comma 8 2 2 5 2 2" xfId="62833"/>
    <cellStyle name="Comma 8 2 2 5 2 2 2" xfId="62834"/>
    <cellStyle name="Comma 8 2 2 5 2 2 3" xfId="62835"/>
    <cellStyle name="Comma 8 2 2 5 2 3" xfId="62836"/>
    <cellStyle name="Comma 8 2 2 5 2 3 2" xfId="62837"/>
    <cellStyle name="Comma 8 2 2 5 2 3 3" xfId="62838"/>
    <cellStyle name="Comma 8 2 2 5 2 4" xfId="62839"/>
    <cellStyle name="Comma 8 2 2 5 2 4 2" xfId="62840"/>
    <cellStyle name="Comma 8 2 2 5 2 5" xfId="62841"/>
    <cellStyle name="Comma 8 2 2 5 2 6" xfId="62842"/>
    <cellStyle name="Comma 8 2 2 5 3" xfId="62843"/>
    <cellStyle name="Comma 8 2 2 5 3 2" xfId="62844"/>
    <cellStyle name="Comma 8 2 2 5 3 2 2" xfId="62845"/>
    <cellStyle name="Comma 8 2 2 5 3 2 3" xfId="62846"/>
    <cellStyle name="Comma 8 2 2 5 3 3" xfId="62847"/>
    <cellStyle name="Comma 8 2 2 5 3 3 2" xfId="62848"/>
    <cellStyle name="Comma 8 2 2 5 3 3 3" xfId="62849"/>
    <cellStyle name="Comma 8 2 2 5 3 4" xfId="62850"/>
    <cellStyle name="Comma 8 2 2 5 3 4 2" xfId="62851"/>
    <cellStyle name="Comma 8 2 2 5 3 5" xfId="62852"/>
    <cellStyle name="Comma 8 2 2 5 3 6" xfId="62853"/>
    <cellStyle name="Comma 8 2 2 5 4" xfId="62854"/>
    <cellStyle name="Comma 8 2 2 5 4 2" xfId="62855"/>
    <cellStyle name="Comma 8 2 2 5 4 2 2" xfId="62856"/>
    <cellStyle name="Comma 8 2 2 5 4 2 3" xfId="62857"/>
    <cellStyle name="Comma 8 2 2 5 4 3" xfId="62858"/>
    <cellStyle name="Comma 8 2 2 5 4 3 2" xfId="62859"/>
    <cellStyle name="Comma 8 2 2 5 4 4" xfId="62860"/>
    <cellStyle name="Comma 8 2 2 5 4 5" xfId="62861"/>
    <cellStyle name="Comma 8 2 2 5 5" xfId="62862"/>
    <cellStyle name="Comma 8 2 2 5 5 2" xfId="62863"/>
    <cellStyle name="Comma 8 2 2 5 5 3" xfId="62864"/>
    <cellStyle name="Comma 8 2 2 5 6" xfId="62865"/>
    <cellStyle name="Comma 8 2 2 5 6 2" xfId="62866"/>
    <cellStyle name="Comma 8 2 2 5 6 3" xfId="62867"/>
    <cellStyle name="Comma 8 2 2 5 7" xfId="62868"/>
    <cellStyle name="Comma 8 2 2 5 7 2" xfId="62869"/>
    <cellStyle name="Comma 8 2 2 5 8" xfId="62870"/>
    <cellStyle name="Comma 8 2 2 5 9" xfId="62871"/>
    <cellStyle name="Comma 8 2 2 6" xfId="62872"/>
    <cellStyle name="Comma 8 2 2 6 2" xfId="62873"/>
    <cellStyle name="Comma 8 2 2 6 2 2" xfId="62874"/>
    <cellStyle name="Comma 8 2 2 6 2 3" xfId="62875"/>
    <cellStyle name="Comma 8 2 2 6 3" xfId="62876"/>
    <cellStyle name="Comma 8 2 2 6 3 2" xfId="62877"/>
    <cellStyle name="Comma 8 2 2 6 3 3" xfId="62878"/>
    <cellStyle name="Comma 8 2 2 6 4" xfId="62879"/>
    <cellStyle name="Comma 8 2 2 6 4 2" xfId="62880"/>
    <cellStyle name="Comma 8 2 2 6 5" xfId="62881"/>
    <cellStyle name="Comma 8 2 2 6 6" xfId="62882"/>
    <cellStyle name="Comma 8 2 2 7" xfId="62883"/>
    <cellStyle name="Comma 8 2 2 7 2" xfId="62884"/>
    <cellStyle name="Comma 8 2 2 7 2 2" xfId="62885"/>
    <cellStyle name="Comma 8 2 2 7 2 3" xfId="62886"/>
    <cellStyle name="Comma 8 2 2 7 3" xfId="62887"/>
    <cellStyle name="Comma 8 2 2 7 3 2" xfId="62888"/>
    <cellStyle name="Comma 8 2 2 7 3 3" xfId="62889"/>
    <cellStyle name="Comma 8 2 2 7 4" xfId="62890"/>
    <cellStyle name="Comma 8 2 2 7 4 2" xfId="62891"/>
    <cellStyle name="Comma 8 2 2 7 5" xfId="62892"/>
    <cellStyle name="Comma 8 2 2 7 6" xfId="62893"/>
    <cellStyle name="Comma 8 2 2 8" xfId="62894"/>
    <cellStyle name="Comma 8 2 2 8 2" xfId="62895"/>
    <cellStyle name="Comma 8 2 2 8 2 2" xfId="62896"/>
    <cellStyle name="Comma 8 2 2 8 2 3" xfId="62897"/>
    <cellStyle name="Comma 8 2 2 8 3" xfId="62898"/>
    <cellStyle name="Comma 8 2 2 8 3 2" xfId="62899"/>
    <cellStyle name="Comma 8 2 2 8 4" xfId="62900"/>
    <cellStyle name="Comma 8 2 2 8 5" xfId="62901"/>
    <cellStyle name="Comma 8 2 2 9" xfId="62902"/>
    <cellStyle name="Comma 8 2 2 9 2" xfId="62903"/>
    <cellStyle name="Comma 8 2 2 9 3" xfId="62904"/>
    <cellStyle name="Comma 8 2 2_SCH J-3" xfId="9512"/>
    <cellStyle name="Comma 8 2 3" xfId="9513"/>
    <cellStyle name="Comma 8 2 3 10" xfId="62905"/>
    <cellStyle name="Comma 8 2 3 10 2" xfId="62906"/>
    <cellStyle name="Comma 8 2 3 11" xfId="62907"/>
    <cellStyle name="Comma 8 2 3 12" xfId="62908"/>
    <cellStyle name="Comma 8 2 3 13" xfId="62909"/>
    <cellStyle name="Comma 8 2 3 2" xfId="9514"/>
    <cellStyle name="Comma 8 2 3 2 10" xfId="62910"/>
    <cellStyle name="Comma 8 2 3 2 2" xfId="62911"/>
    <cellStyle name="Comma 8 2 3 2 2 2" xfId="62912"/>
    <cellStyle name="Comma 8 2 3 2 2 2 2" xfId="62913"/>
    <cellStyle name="Comma 8 2 3 2 2 2 2 2" xfId="62914"/>
    <cellStyle name="Comma 8 2 3 2 2 2 2 3" xfId="62915"/>
    <cellStyle name="Comma 8 2 3 2 2 2 3" xfId="62916"/>
    <cellStyle name="Comma 8 2 3 2 2 2 3 2" xfId="62917"/>
    <cellStyle name="Comma 8 2 3 2 2 2 3 3" xfId="62918"/>
    <cellStyle name="Comma 8 2 3 2 2 2 4" xfId="62919"/>
    <cellStyle name="Comma 8 2 3 2 2 2 4 2" xfId="62920"/>
    <cellStyle name="Comma 8 2 3 2 2 2 5" xfId="62921"/>
    <cellStyle name="Comma 8 2 3 2 2 2 6" xfId="62922"/>
    <cellStyle name="Comma 8 2 3 2 2 3" xfId="62923"/>
    <cellStyle name="Comma 8 2 3 2 2 3 2" xfId="62924"/>
    <cellStyle name="Comma 8 2 3 2 2 3 2 2" xfId="62925"/>
    <cellStyle name="Comma 8 2 3 2 2 3 2 3" xfId="62926"/>
    <cellStyle name="Comma 8 2 3 2 2 3 3" xfId="62927"/>
    <cellStyle name="Comma 8 2 3 2 2 3 3 2" xfId="62928"/>
    <cellStyle name="Comma 8 2 3 2 2 3 3 3" xfId="62929"/>
    <cellStyle name="Comma 8 2 3 2 2 3 4" xfId="62930"/>
    <cellStyle name="Comma 8 2 3 2 2 3 4 2" xfId="62931"/>
    <cellStyle name="Comma 8 2 3 2 2 3 5" xfId="62932"/>
    <cellStyle name="Comma 8 2 3 2 2 3 6" xfId="62933"/>
    <cellStyle name="Comma 8 2 3 2 2 4" xfId="62934"/>
    <cellStyle name="Comma 8 2 3 2 2 4 2" xfId="62935"/>
    <cellStyle name="Comma 8 2 3 2 2 4 2 2" xfId="62936"/>
    <cellStyle name="Comma 8 2 3 2 2 4 2 3" xfId="62937"/>
    <cellStyle name="Comma 8 2 3 2 2 4 3" xfId="62938"/>
    <cellStyle name="Comma 8 2 3 2 2 4 3 2" xfId="62939"/>
    <cellStyle name="Comma 8 2 3 2 2 4 4" xfId="62940"/>
    <cellStyle name="Comma 8 2 3 2 2 4 5" xfId="62941"/>
    <cellStyle name="Comma 8 2 3 2 2 5" xfId="62942"/>
    <cellStyle name="Comma 8 2 3 2 2 5 2" xfId="62943"/>
    <cellStyle name="Comma 8 2 3 2 2 5 3" xfId="62944"/>
    <cellStyle name="Comma 8 2 3 2 2 6" xfId="62945"/>
    <cellStyle name="Comma 8 2 3 2 2 6 2" xfId="62946"/>
    <cellStyle name="Comma 8 2 3 2 2 6 3" xfId="62947"/>
    <cellStyle name="Comma 8 2 3 2 2 7" xfId="62948"/>
    <cellStyle name="Comma 8 2 3 2 2 7 2" xfId="62949"/>
    <cellStyle name="Comma 8 2 3 2 2 8" xfId="62950"/>
    <cellStyle name="Comma 8 2 3 2 2 9" xfId="62951"/>
    <cellStyle name="Comma 8 2 3 2 3" xfId="62952"/>
    <cellStyle name="Comma 8 2 3 2 3 2" xfId="62953"/>
    <cellStyle name="Comma 8 2 3 2 3 2 2" xfId="62954"/>
    <cellStyle name="Comma 8 2 3 2 3 2 3" xfId="62955"/>
    <cellStyle name="Comma 8 2 3 2 3 3" xfId="62956"/>
    <cellStyle name="Comma 8 2 3 2 3 3 2" xfId="62957"/>
    <cellStyle name="Comma 8 2 3 2 3 3 3" xfId="62958"/>
    <cellStyle name="Comma 8 2 3 2 3 4" xfId="62959"/>
    <cellStyle name="Comma 8 2 3 2 3 4 2" xfId="62960"/>
    <cellStyle name="Comma 8 2 3 2 3 5" xfId="62961"/>
    <cellStyle name="Comma 8 2 3 2 3 6" xfId="62962"/>
    <cellStyle name="Comma 8 2 3 2 4" xfId="62963"/>
    <cellStyle name="Comma 8 2 3 2 4 2" xfId="62964"/>
    <cellStyle name="Comma 8 2 3 2 4 2 2" xfId="62965"/>
    <cellStyle name="Comma 8 2 3 2 4 2 3" xfId="62966"/>
    <cellStyle name="Comma 8 2 3 2 4 3" xfId="62967"/>
    <cellStyle name="Comma 8 2 3 2 4 3 2" xfId="62968"/>
    <cellStyle name="Comma 8 2 3 2 4 3 3" xfId="62969"/>
    <cellStyle name="Comma 8 2 3 2 4 4" xfId="62970"/>
    <cellStyle name="Comma 8 2 3 2 4 4 2" xfId="62971"/>
    <cellStyle name="Comma 8 2 3 2 4 5" xfId="62972"/>
    <cellStyle name="Comma 8 2 3 2 4 6" xfId="62973"/>
    <cellStyle name="Comma 8 2 3 2 5" xfId="62974"/>
    <cellStyle name="Comma 8 2 3 2 5 2" xfId="62975"/>
    <cellStyle name="Comma 8 2 3 2 5 2 2" xfId="62976"/>
    <cellStyle name="Comma 8 2 3 2 5 2 3" xfId="62977"/>
    <cellStyle name="Comma 8 2 3 2 5 3" xfId="62978"/>
    <cellStyle name="Comma 8 2 3 2 5 3 2" xfId="62979"/>
    <cellStyle name="Comma 8 2 3 2 5 4" xfId="62980"/>
    <cellStyle name="Comma 8 2 3 2 5 5" xfId="62981"/>
    <cellStyle name="Comma 8 2 3 2 6" xfId="62982"/>
    <cellStyle name="Comma 8 2 3 2 6 2" xfId="62983"/>
    <cellStyle name="Comma 8 2 3 2 6 3" xfId="62984"/>
    <cellStyle name="Comma 8 2 3 2 7" xfId="62985"/>
    <cellStyle name="Comma 8 2 3 2 7 2" xfId="62986"/>
    <cellStyle name="Comma 8 2 3 2 7 3" xfId="62987"/>
    <cellStyle name="Comma 8 2 3 2 8" xfId="62988"/>
    <cellStyle name="Comma 8 2 3 2 8 2" xfId="62989"/>
    <cellStyle name="Comma 8 2 3 2 9" xfId="62990"/>
    <cellStyle name="Comma 8 2 3 3" xfId="9515"/>
    <cellStyle name="Comma 8 2 3 3 2" xfId="62991"/>
    <cellStyle name="Comma 8 2 3 3 2 2" xfId="62992"/>
    <cellStyle name="Comma 8 2 3 3 2 2 2" xfId="62993"/>
    <cellStyle name="Comma 8 2 3 3 2 2 3" xfId="62994"/>
    <cellStyle name="Comma 8 2 3 3 2 3" xfId="62995"/>
    <cellStyle name="Comma 8 2 3 3 2 3 2" xfId="62996"/>
    <cellStyle name="Comma 8 2 3 3 2 3 3" xfId="62997"/>
    <cellStyle name="Comma 8 2 3 3 2 4" xfId="62998"/>
    <cellStyle name="Comma 8 2 3 3 2 4 2" xfId="62999"/>
    <cellStyle name="Comma 8 2 3 3 2 5" xfId="63000"/>
    <cellStyle name="Comma 8 2 3 3 2 6" xfId="63001"/>
    <cellStyle name="Comma 8 2 3 3 3" xfId="63002"/>
    <cellStyle name="Comma 8 2 3 3 3 2" xfId="63003"/>
    <cellStyle name="Comma 8 2 3 3 3 2 2" xfId="63004"/>
    <cellStyle name="Comma 8 2 3 3 3 2 3" xfId="63005"/>
    <cellStyle name="Comma 8 2 3 3 3 3" xfId="63006"/>
    <cellStyle name="Comma 8 2 3 3 3 3 2" xfId="63007"/>
    <cellStyle name="Comma 8 2 3 3 3 3 3" xfId="63008"/>
    <cellStyle name="Comma 8 2 3 3 3 4" xfId="63009"/>
    <cellStyle name="Comma 8 2 3 3 3 4 2" xfId="63010"/>
    <cellStyle name="Comma 8 2 3 3 3 5" xfId="63011"/>
    <cellStyle name="Comma 8 2 3 3 3 6" xfId="63012"/>
    <cellStyle name="Comma 8 2 3 3 4" xfId="63013"/>
    <cellStyle name="Comma 8 2 3 3 4 2" xfId="63014"/>
    <cellStyle name="Comma 8 2 3 3 4 2 2" xfId="63015"/>
    <cellStyle name="Comma 8 2 3 3 4 2 3" xfId="63016"/>
    <cellStyle name="Comma 8 2 3 3 4 3" xfId="63017"/>
    <cellStyle name="Comma 8 2 3 3 4 3 2" xfId="63018"/>
    <cellStyle name="Comma 8 2 3 3 4 4" xfId="63019"/>
    <cellStyle name="Comma 8 2 3 3 4 5" xfId="63020"/>
    <cellStyle name="Comma 8 2 3 3 5" xfId="63021"/>
    <cellStyle name="Comma 8 2 3 3 5 2" xfId="63022"/>
    <cellStyle name="Comma 8 2 3 3 5 3" xfId="63023"/>
    <cellStyle name="Comma 8 2 3 3 6" xfId="63024"/>
    <cellStyle name="Comma 8 2 3 3 6 2" xfId="63025"/>
    <cellStyle name="Comma 8 2 3 3 6 3" xfId="63026"/>
    <cellStyle name="Comma 8 2 3 3 7" xfId="63027"/>
    <cellStyle name="Comma 8 2 3 3 7 2" xfId="63028"/>
    <cellStyle name="Comma 8 2 3 3 8" xfId="63029"/>
    <cellStyle name="Comma 8 2 3 3 9" xfId="63030"/>
    <cellStyle name="Comma 8 2 3 4" xfId="9516"/>
    <cellStyle name="Comma 8 2 3 4 2" xfId="63031"/>
    <cellStyle name="Comma 8 2 3 4 2 2" xfId="63032"/>
    <cellStyle name="Comma 8 2 3 4 2 2 2" xfId="63033"/>
    <cellStyle name="Comma 8 2 3 4 2 2 3" xfId="63034"/>
    <cellStyle name="Comma 8 2 3 4 2 3" xfId="63035"/>
    <cellStyle name="Comma 8 2 3 4 2 3 2" xfId="63036"/>
    <cellStyle name="Comma 8 2 3 4 2 3 3" xfId="63037"/>
    <cellStyle name="Comma 8 2 3 4 2 4" xfId="63038"/>
    <cellStyle name="Comma 8 2 3 4 2 4 2" xfId="63039"/>
    <cellStyle name="Comma 8 2 3 4 2 5" xfId="63040"/>
    <cellStyle name="Comma 8 2 3 4 2 6" xfId="63041"/>
    <cellStyle name="Comma 8 2 3 4 3" xfId="63042"/>
    <cellStyle name="Comma 8 2 3 4 3 2" xfId="63043"/>
    <cellStyle name="Comma 8 2 3 4 3 2 2" xfId="63044"/>
    <cellStyle name="Comma 8 2 3 4 3 2 3" xfId="63045"/>
    <cellStyle name="Comma 8 2 3 4 3 3" xfId="63046"/>
    <cellStyle name="Comma 8 2 3 4 3 3 2" xfId="63047"/>
    <cellStyle name="Comma 8 2 3 4 3 3 3" xfId="63048"/>
    <cellStyle name="Comma 8 2 3 4 3 4" xfId="63049"/>
    <cellStyle name="Comma 8 2 3 4 3 4 2" xfId="63050"/>
    <cellStyle name="Comma 8 2 3 4 3 5" xfId="63051"/>
    <cellStyle name="Comma 8 2 3 4 3 6" xfId="63052"/>
    <cellStyle name="Comma 8 2 3 4 4" xfId="63053"/>
    <cellStyle name="Comma 8 2 3 4 4 2" xfId="63054"/>
    <cellStyle name="Comma 8 2 3 4 4 2 2" xfId="63055"/>
    <cellStyle name="Comma 8 2 3 4 4 2 3" xfId="63056"/>
    <cellStyle name="Comma 8 2 3 4 4 3" xfId="63057"/>
    <cellStyle name="Comma 8 2 3 4 4 3 2" xfId="63058"/>
    <cellStyle name="Comma 8 2 3 4 4 4" xfId="63059"/>
    <cellStyle name="Comma 8 2 3 4 4 5" xfId="63060"/>
    <cellStyle name="Comma 8 2 3 4 5" xfId="63061"/>
    <cellStyle name="Comma 8 2 3 4 5 2" xfId="63062"/>
    <cellStyle name="Comma 8 2 3 4 5 3" xfId="63063"/>
    <cellStyle name="Comma 8 2 3 4 6" xfId="63064"/>
    <cellStyle name="Comma 8 2 3 4 6 2" xfId="63065"/>
    <cellStyle name="Comma 8 2 3 4 6 3" xfId="63066"/>
    <cellStyle name="Comma 8 2 3 4 7" xfId="63067"/>
    <cellStyle name="Comma 8 2 3 4 7 2" xfId="63068"/>
    <cellStyle name="Comma 8 2 3 4 8" xfId="63069"/>
    <cellStyle name="Comma 8 2 3 4 9" xfId="63070"/>
    <cellStyle name="Comma 8 2 3 5" xfId="9517"/>
    <cellStyle name="Comma 8 2 3 5 2" xfId="63071"/>
    <cellStyle name="Comma 8 2 3 5 2 2" xfId="63072"/>
    <cellStyle name="Comma 8 2 3 5 2 3" xfId="63073"/>
    <cellStyle name="Comma 8 2 3 5 3" xfId="63074"/>
    <cellStyle name="Comma 8 2 3 5 3 2" xfId="63075"/>
    <cellStyle name="Comma 8 2 3 5 3 3" xfId="63076"/>
    <cellStyle name="Comma 8 2 3 5 4" xfId="63077"/>
    <cellStyle name="Comma 8 2 3 5 4 2" xfId="63078"/>
    <cellStyle name="Comma 8 2 3 5 5" xfId="63079"/>
    <cellStyle name="Comma 8 2 3 5 6" xfId="63080"/>
    <cellStyle name="Comma 8 2 3 6" xfId="63081"/>
    <cellStyle name="Comma 8 2 3 6 2" xfId="63082"/>
    <cellStyle name="Comma 8 2 3 6 2 2" xfId="63083"/>
    <cellStyle name="Comma 8 2 3 6 2 3" xfId="63084"/>
    <cellStyle name="Comma 8 2 3 6 3" xfId="63085"/>
    <cellStyle name="Comma 8 2 3 6 3 2" xfId="63086"/>
    <cellStyle name="Comma 8 2 3 6 3 3" xfId="63087"/>
    <cellStyle name="Comma 8 2 3 6 4" xfId="63088"/>
    <cellStyle name="Comma 8 2 3 6 4 2" xfId="63089"/>
    <cellStyle name="Comma 8 2 3 6 5" xfId="63090"/>
    <cellStyle name="Comma 8 2 3 6 6" xfId="63091"/>
    <cellStyle name="Comma 8 2 3 7" xfId="63092"/>
    <cellStyle name="Comma 8 2 3 7 2" xfId="63093"/>
    <cellStyle name="Comma 8 2 3 7 2 2" xfId="63094"/>
    <cellStyle name="Comma 8 2 3 7 2 3" xfId="63095"/>
    <cellStyle name="Comma 8 2 3 7 3" xfId="63096"/>
    <cellStyle name="Comma 8 2 3 7 3 2" xfId="63097"/>
    <cellStyle name="Comma 8 2 3 7 4" xfId="63098"/>
    <cellStyle name="Comma 8 2 3 7 5" xfId="63099"/>
    <cellStyle name="Comma 8 2 3 8" xfId="63100"/>
    <cellStyle name="Comma 8 2 3 8 2" xfId="63101"/>
    <cellStyle name="Comma 8 2 3 8 3" xfId="63102"/>
    <cellStyle name="Comma 8 2 3 9" xfId="63103"/>
    <cellStyle name="Comma 8 2 3 9 2" xfId="63104"/>
    <cellStyle name="Comma 8 2 3 9 3" xfId="63105"/>
    <cellStyle name="Comma 8 2 3_SCH J-3" xfId="9518"/>
    <cellStyle name="Comma 8 2 4" xfId="9519"/>
    <cellStyle name="Comma 8 2 4 10" xfId="9520"/>
    <cellStyle name="Comma 8 2 4 11" xfId="9521"/>
    <cellStyle name="Comma 8 2 4 11 2" xfId="9522"/>
    <cellStyle name="Comma 8 2 4 11 2 2" xfId="9523"/>
    <cellStyle name="Comma 8 2 4 11 2 3" xfId="9524"/>
    <cellStyle name="Comma 8 2 4 11 2 3 2" xfId="9525"/>
    <cellStyle name="Comma 8 2 4 2" xfId="9526"/>
    <cellStyle name="Comma 8 2 4 2 2" xfId="63106"/>
    <cellStyle name="Comma 8 2 4 2 2 2" xfId="63107"/>
    <cellStyle name="Comma 8 2 4 2 2 2 2" xfId="63108"/>
    <cellStyle name="Comma 8 2 4 2 2 2 3" xfId="63109"/>
    <cellStyle name="Comma 8 2 4 2 2 3" xfId="63110"/>
    <cellStyle name="Comma 8 2 4 2 2 3 2" xfId="63111"/>
    <cellStyle name="Comma 8 2 4 2 2 3 3" xfId="63112"/>
    <cellStyle name="Comma 8 2 4 2 2 4" xfId="63113"/>
    <cellStyle name="Comma 8 2 4 2 2 4 2" xfId="63114"/>
    <cellStyle name="Comma 8 2 4 2 2 5" xfId="63115"/>
    <cellStyle name="Comma 8 2 4 2 2 6" xfId="63116"/>
    <cellStyle name="Comma 8 2 4 2 3" xfId="63117"/>
    <cellStyle name="Comma 8 2 4 2 3 2" xfId="63118"/>
    <cellStyle name="Comma 8 2 4 2 3 2 2" xfId="63119"/>
    <cellStyle name="Comma 8 2 4 2 3 2 3" xfId="63120"/>
    <cellStyle name="Comma 8 2 4 2 3 3" xfId="63121"/>
    <cellStyle name="Comma 8 2 4 2 3 3 2" xfId="63122"/>
    <cellStyle name="Comma 8 2 4 2 3 3 3" xfId="63123"/>
    <cellStyle name="Comma 8 2 4 2 3 4" xfId="63124"/>
    <cellStyle name="Comma 8 2 4 2 3 4 2" xfId="63125"/>
    <cellStyle name="Comma 8 2 4 2 3 5" xfId="63126"/>
    <cellStyle name="Comma 8 2 4 2 3 6" xfId="63127"/>
    <cellStyle name="Comma 8 2 4 2 4" xfId="63128"/>
    <cellStyle name="Comma 8 2 4 2 4 2" xfId="63129"/>
    <cellStyle name="Comma 8 2 4 2 4 2 2" xfId="63130"/>
    <cellStyle name="Comma 8 2 4 2 4 2 3" xfId="63131"/>
    <cellStyle name="Comma 8 2 4 2 4 3" xfId="63132"/>
    <cellStyle name="Comma 8 2 4 2 4 3 2" xfId="63133"/>
    <cellStyle name="Comma 8 2 4 2 4 4" xfId="63134"/>
    <cellStyle name="Comma 8 2 4 2 4 5" xfId="63135"/>
    <cellStyle name="Comma 8 2 4 2 5" xfId="63136"/>
    <cellStyle name="Comma 8 2 4 2 5 2" xfId="63137"/>
    <cellStyle name="Comma 8 2 4 2 5 3" xfId="63138"/>
    <cellStyle name="Comma 8 2 4 2 6" xfId="63139"/>
    <cellStyle name="Comma 8 2 4 2 6 2" xfId="63140"/>
    <cellStyle name="Comma 8 2 4 2 6 3" xfId="63141"/>
    <cellStyle name="Comma 8 2 4 2 7" xfId="63142"/>
    <cellStyle name="Comma 8 2 4 2 7 2" xfId="63143"/>
    <cellStyle name="Comma 8 2 4 2 8" xfId="63144"/>
    <cellStyle name="Comma 8 2 4 2 9" xfId="63145"/>
    <cellStyle name="Comma 8 2 4 3" xfId="9527"/>
    <cellStyle name="Comma 8 2 4 3 2" xfId="63146"/>
    <cellStyle name="Comma 8 2 4 3 2 2" xfId="63147"/>
    <cellStyle name="Comma 8 2 4 3 2 3" xfId="63148"/>
    <cellStyle name="Comma 8 2 4 3 3" xfId="63149"/>
    <cellStyle name="Comma 8 2 4 3 3 2" xfId="63150"/>
    <cellStyle name="Comma 8 2 4 3 3 3" xfId="63151"/>
    <cellStyle name="Comma 8 2 4 3 4" xfId="63152"/>
    <cellStyle name="Comma 8 2 4 3 4 2" xfId="63153"/>
    <cellStyle name="Comma 8 2 4 3 5" xfId="63154"/>
    <cellStyle name="Comma 8 2 4 3 6" xfId="63155"/>
    <cellStyle name="Comma 8 2 4 4" xfId="9528"/>
    <cellStyle name="Comma 8 2 4 4 2" xfId="63156"/>
    <cellStyle name="Comma 8 2 4 4 2 2" xfId="63157"/>
    <cellStyle name="Comma 8 2 4 4 2 3" xfId="63158"/>
    <cellStyle name="Comma 8 2 4 4 3" xfId="63159"/>
    <cellStyle name="Comma 8 2 4 4 3 2" xfId="63160"/>
    <cellStyle name="Comma 8 2 4 4 3 3" xfId="63161"/>
    <cellStyle name="Comma 8 2 4 4 4" xfId="63162"/>
    <cellStyle name="Comma 8 2 4 4 4 2" xfId="63163"/>
    <cellStyle name="Comma 8 2 4 4 5" xfId="63164"/>
    <cellStyle name="Comma 8 2 4 4 6" xfId="63165"/>
    <cellStyle name="Comma 8 2 4 5" xfId="9529"/>
    <cellStyle name="Comma 8 2 4 5 2" xfId="9530"/>
    <cellStyle name="Comma 8 2 4 5 2 2" xfId="9531"/>
    <cellStyle name="Comma 8 2 4 5 2 3" xfId="9532"/>
    <cellStyle name="Comma 8 2 4 5 3" xfId="63166"/>
    <cellStyle name="Comma 8 2 4 5 3 2" xfId="63167"/>
    <cellStyle name="Comma 8 2 4 5 4" xfId="63168"/>
    <cellStyle name="Comma 8 2 4 5 5" xfId="63169"/>
    <cellStyle name="Comma 8 2 4 6" xfId="9533"/>
    <cellStyle name="Comma 8 2 4 6 2" xfId="63170"/>
    <cellStyle name="Comma 8 2 4 6 3" xfId="63171"/>
    <cellStyle name="Comma 8 2 4 7" xfId="9534"/>
    <cellStyle name="Comma 8 2 4 7 2" xfId="63172"/>
    <cellStyle name="Comma 8 2 4 7 3" xfId="63173"/>
    <cellStyle name="Comma 8 2 4 8" xfId="9535"/>
    <cellStyle name="Comma 8 2 4 8 2" xfId="63174"/>
    <cellStyle name="Comma 8 2 4 9" xfId="9536"/>
    <cellStyle name="Comma 8 2 4 9 2" xfId="9537"/>
    <cellStyle name="Comma 8 2 4 9 2 2" xfId="9538"/>
    <cellStyle name="Comma 8 2 4 9 2 3" xfId="9539"/>
    <cellStyle name="Comma 8 2 4 9 2 3 2" xfId="9540"/>
    <cellStyle name="Comma 8 2 4_SCH J-3" xfId="9541"/>
    <cellStyle name="Comma 8 2 5" xfId="9542"/>
    <cellStyle name="Comma 8 2 5 2" xfId="9543"/>
    <cellStyle name="Comma 8 2 5 2 2" xfId="63175"/>
    <cellStyle name="Comma 8 2 5 2 2 2" xfId="63176"/>
    <cellStyle name="Comma 8 2 5 2 2 3" xfId="63177"/>
    <cellStyle name="Comma 8 2 5 2 3" xfId="63178"/>
    <cellStyle name="Comma 8 2 5 2 3 2" xfId="63179"/>
    <cellStyle name="Comma 8 2 5 2 3 3" xfId="63180"/>
    <cellStyle name="Comma 8 2 5 2 4" xfId="63181"/>
    <cellStyle name="Comma 8 2 5 2 4 2" xfId="63182"/>
    <cellStyle name="Comma 8 2 5 2 5" xfId="63183"/>
    <cellStyle name="Comma 8 2 5 2 6" xfId="63184"/>
    <cellStyle name="Comma 8 2 5 3" xfId="9544"/>
    <cellStyle name="Comma 8 2 5 3 2" xfId="63185"/>
    <cellStyle name="Comma 8 2 5 3 2 2" xfId="63186"/>
    <cellStyle name="Comma 8 2 5 3 2 3" xfId="63187"/>
    <cellStyle name="Comma 8 2 5 3 3" xfId="63188"/>
    <cellStyle name="Comma 8 2 5 3 3 2" xfId="63189"/>
    <cellStyle name="Comma 8 2 5 3 3 3" xfId="63190"/>
    <cellStyle name="Comma 8 2 5 3 4" xfId="63191"/>
    <cellStyle name="Comma 8 2 5 3 4 2" xfId="63192"/>
    <cellStyle name="Comma 8 2 5 3 5" xfId="63193"/>
    <cellStyle name="Comma 8 2 5 3 6" xfId="63194"/>
    <cellStyle name="Comma 8 2 5 4" xfId="9545"/>
    <cellStyle name="Comma 8 2 5 4 2" xfId="63195"/>
    <cellStyle name="Comma 8 2 5 4 2 2" xfId="63196"/>
    <cellStyle name="Comma 8 2 5 4 2 3" xfId="63197"/>
    <cellStyle name="Comma 8 2 5 4 3" xfId="63198"/>
    <cellStyle name="Comma 8 2 5 4 3 2" xfId="63199"/>
    <cellStyle name="Comma 8 2 5 4 4" xfId="63200"/>
    <cellStyle name="Comma 8 2 5 4 5" xfId="63201"/>
    <cellStyle name="Comma 8 2 5 5" xfId="63202"/>
    <cellStyle name="Comma 8 2 5 5 2" xfId="63203"/>
    <cellStyle name="Comma 8 2 5 5 3" xfId="63204"/>
    <cellStyle name="Comma 8 2 5 6" xfId="63205"/>
    <cellStyle name="Comma 8 2 5 6 2" xfId="63206"/>
    <cellStyle name="Comma 8 2 5 6 3" xfId="63207"/>
    <cellStyle name="Comma 8 2 5 7" xfId="63208"/>
    <cellStyle name="Comma 8 2 5 7 2" xfId="63209"/>
    <cellStyle name="Comma 8 2 5 8" xfId="63210"/>
    <cellStyle name="Comma 8 2 5 9" xfId="63211"/>
    <cellStyle name="Comma 8 2 6" xfId="9546"/>
    <cellStyle name="Comma 8 2 6 2" xfId="9547"/>
    <cellStyle name="Comma 8 2 6 2 2" xfId="9548"/>
    <cellStyle name="Comma 8 2 6 2 2 2" xfId="63212"/>
    <cellStyle name="Comma 8 2 6 2 2 3" xfId="63213"/>
    <cellStyle name="Comma 8 2 6 2 3" xfId="9549"/>
    <cellStyle name="Comma 8 2 6 2 3 2" xfId="9550"/>
    <cellStyle name="Comma 8 2 6 2 3 3" xfId="63214"/>
    <cellStyle name="Comma 8 2 6 2 4" xfId="63215"/>
    <cellStyle name="Comma 8 2 6 2 4 2" xfId="63216"/>
    <cellStyle name="Comma 8 2 6 2 5" xfId="63217"/>
    <cellStyle name="Comma 8 2 6 2 6" xfId="63218"/>
    <cellStyle name="Comma 8 2 6 3" xfId="9551"/>
    <cellStyle name="Comma 8 2 6 3 2" xfId="63219"/>
    <cellStyle name="Comma 8 2 6 3 2 2" xfId="63220"/>
    <cellStyle name="Comma 8 2 6 3 2 3" xfId="63221"/>
    <cellStyle name="Comma 8 2 6 3 3" xfId="63222"/>
    <cellStyle name="Comma 8 2 6 3 3 2" xfId="63223"/>
    <cellStyle name="Comma 8 2 6 3 3 3" xfId="63224"/>
    <cellStyle name="Comma 8 2 6 3 4" xfId="63225"/>
    <cellStyle name="Comma 8 2 6 3 4 2" xfId="63226"/>
    <cellStyle name="Comma 8 2 6 3 5" xfId="63227"/>
    <cellStyle name="Comma 8 2 6 3 6" xfId="63228"/>
    <cellStyle name="Comma 8 2 6 4" xfId="63229"/>
    <cellStyle name="Comma 8 2 6 4 2" xfId="63230"/>
    <cellStyle name="Comma 8 2 6 4 2 2" xfId="63231"/>
    <cellStyle name="Comma 8 2 6 4 2 3" xfId="63232"/>
    <cellStyle name="Comma 8 2 6 4 3" xfId="63233"/>
    <cellStyle name="Comma 8 2 6 4 3 2" xfId="63234"/>
    <cellStyle name="Comma 8 2 6 4 4" xfId="63235"/>
    <cellStyle name="Comma 8 2 6 4 5" xfId="63236"/>
    <cellStyle name="Comma 8 2 6 5" xfId="63237"/>
    <cellStyle name="Comma 8 2 6 5 2" xfId="63238"/>
    <cellStyle name="Comma 8 2 6 5 3" xfId="63239"/>
    <cellStyle name="Comma 8 2 6 6" xfId="63240"/>
    <cellStyle name="Comma 8 2 6 6 2" xfId="63241"/>
    <cellStyle name="Comma 8 2 6 6 3" xfId="63242"/>
    <cellStyle name="Comma 8 2 6 7" xfId="63243"/>
    <cellStyle name="Comma 8 2 6 7 2" xfId="63244"/>
    <cellStyle name="Comma 8 2 6 8" xfId="63245"/>
    <cellStyle name="Comma 8 2 6 9" xfId="63246"/>
    <cellStyle name="Comma 8 2 7" xfId="9552"/>
    <cellStyle name="Comma 8 2 7 2" xfId="9553"/>
    <cellStyle name="Comma 8 2 7 2 2" xfId="63247"/>
    <cellStyle name="Comma 8 2 7 2 3" xfId="63248"/>
    <cellStyle name="Comma 8 2 7 3" xfId="9554"/>
    <cellStyle name="Comma 8 2 7 3 2" xfId="9555"/>
    <cellStyle name="Comma 8 2 7 3 3" xfId="63249"/>
    <cellStyle name="Comma 8 2 7 4" xfId="63250"/>
    <cellStyle name="Comma 8 2 7 4 2" xfId="63251"/>
    <cellStyle name="Comma 8 2 7 5" xfId="63252"/>
    <cellStyle name="Comma 8 2 7 6" xfId="63253"/>
    <cellStyle name="Comma 8 2 8" xfId="9556"/>
    <cellStyle name="Comma 8 2 8 2" xfId="63254"/>
    <cellStyle name="Comma 8 2 8 2 2" xfId="63255"/>
    <cellStyle name="Comma 8 2 8 2 3" xfId="63256"/>
    <cellStyle name="Comma 8 2 8 3" xfId="63257"/>
    <cellStyle name="Comma 8 2 8 3 2" xfId="63258"/>
    <cellStyle name="Comma 8 2 8 3 3" xfId="63259"/>
    <cellStyle name="Comma 8 2 8 4" xfId="63260"/>
    <cellStyle name="Comma 8 2 8 4 2" xfId="63261"/>
    <cellStyle name="Comma 8 2 8 5" xfId="63262"/>
    <cellStyle name="Comma 8 2 8 6" xfId="63263"/>
    <cellStyle name="Comma 8 2 9" xfId="9557"/>
    <cellStyle name="Comma 8 2 9 2" xfId="9558"/>
    <cellStyle name="Comma 8 2 9 2 2" xfId="63264"/>
    <cellStyle name="Comma 8 2 9 2 3" xfId="63265"/>
    <cellStyle name="Comma 8 2 9 3" xfId="63266"/>
    <cellStyle name="Comma 8 2 9 3 2" xfId="63267"/>
    <cellStyle name="Comma 8 2 9 4" xfId="63268"/>
    <cellStyle name="Comma 8 2 9 5" xfId="63269"/>
    <cellStyle name="Comma 8 2_SCH J-3" xfId="9559"/>
    <cellStyle name="Comma 8 3" xfId="9560"/>
    <cellStyle name="Comma 8 3 10" xfId="63270"/>
    <cellStyle name="Comma 8 3 10 2" xfId="63271"/>
    <cellStyle name="Comma 8 3 10 3" xfId="63272"/>
    <cellStyle name="Comma 8 3 11" xfId="63273"/>
    <cellStyle name="Comma 8 3 11 2" xfId="63274"/>
    <cellStyle name="Comma 8 3 12" xfId="63275"/>
    <cellStyle name="Comma 8 3 13" xfId="63276"/>
    <cellStyle name="Comma 8 3 14" xfId="63277"/>
    <cellStyle name="Comma 8 3 2" xfId="9561"/>
    <cellStyle name="Comma 8 3 2 10" xfId="63278"/>
    <cellStyle name="Comma 8 3 2 10 2" xfId="63279"/>
    <cellStyle name="Comma 8 3 2 11" xfId="63280"/>
    <cellStyle name="Comma 8 3 2 12" xfId="63281"/>
    <cellStyle name="Comma 8 3 2 13" xfId="63282"/>
    <cellStyle name="Comma 8 3 2 2" xfId="9562"/>
    <cellStyle name="Comma 8 3 2 2 10" xfId="63283"/>
    <cellStyle name="Comma 8 3 2 2 2" xfId="63284"/>
    <cellStyle name="Comma 8 3 2 2 2 2" xfId="63285"/>
    <cellStyle name="Comma 8 3 2 2 2 2 2" xfId="63286"/>
    <cellStyle name="Comma 8 3 2 2 2 2 2 2" xfId="63287"/>
    <cellStyle name="Comma 8 3 2 2 2 2 2 3" xfId="63288"/>
    <cellStyle name="Comma 8 3 2 2 2 2 3" xfId="63289"/>
    <cellStyle name="Comma 8 3 2 2 2 2 3 2" xfId="63290"/>
    <cellStyle name="Comma 8 3 2 2 2 2 3 3" xfId="63291"/>
    <cellStyle name="Comma 8 3 2 2 2 2 4" xfId="63292"/>
    <cellStyle name="Comma 8 3 2 2 2 2 4 2" xfId="63293"/>
    <cellStyle name="Comma 8 3 2 2 2 2 5" xfId="63294"/>
    <cellStyle name="Comma 8 3 2 2 2 2 6" xfId="63295"/>
    <cellStyle name="Comma 8 3 2 2 2 3" xfId="63296"/>
    <cellStyle name="Comma 8 3 2 2 2 3 2" xfId="63297"/>
    <cellStyle name="Comma 8 3 2 2 2 3 2 2" xfId="63298"/>
    <cellStyle name="Comma 8 3 2 2 2 3 2 3" xfId="63299"/>
    <cellStyle name="Comma 8 3 2 2 2 3 3" xfId="63300"/>
    <cellStyle name="Comma 8 3 2 2 2 3 3 2" xfId="63301"/>
    <cellStyle name="Comma 8 3 2 2 2 3 3 3" xfId="63302"/>
    <cellStyle name="Comma 8 3 2 2 2 3 4" xfId="63303"/>
    <cellStyle name="Comma 8 3 2 2 2 3 4 2" xfId="63304"/>
    <cellStyle name="Comma 8 3 2 2 2 3 5" xfId="63305"/>
    <cellStyle name="Comma 8 3 2 2 2 3 6" xfId="63306"/>
    <cellStyle name="Comma 8 3 2 2 2 4" xfId="63307"/>
    <cellStyle name="Comma 8 3 2 2 2 4 2" xfId="63308"/>
    <cellStyle name="Comma 8 3 2 2 2 4 2 2" xfId="63309"/>
    <cellStyle name="Comma 8 3 2 2 2 4 2 3" xfId="63310"/>
    <cellStyle name="Comma 8 3 2 2 2 4 3" xfId="63311"/>
    <cellStyle name="Comma 8 3 2 2 2 4 3 2" xfId="63312"/>
    <cellStyle name="Comma 8 3 2 2 2 4 4" xfId="63313"/>
    <cellStyle name="Comma 8 3 2 2 2 4 5" xfId="63314"/>
    <cellStyle name="Comma 8 3 2 2 2 5" xfId="63315"/>
    <cellStyle name="Comma 8 3 2 2 2 5 2" xfId="63316"/>
    <cellStyle name="Comma 8 3 2 2 2 5 3" xfId="63317"/>
    <cellStyle name="Comma 8 3 2 2 2 6" xfId="63318"/>
    <cellStyle name="Comma 8 3 2 2 2 6 2" xfId="63319"/>
    <cellStyle name="Comma 8 3 2 2 2 6 3" xfId="63320"/>
    <cellStyle name="Comma 8 3 2 2 2 7" xfId="63321"/>
    <cellStyle name="Comma 8 3 2 2 2 7 2" xfId="63322"/>
    <cellStyle name="Comma 8 3 2 2 2 8" xfId="63323"/>
    <cellStyle name="Comma 8 3 2 2 2 9" xfId="63324"/>
    <cellStyle name="Comma 8 3 2 2 3" xfId="63325"/>
    <cellStyle name="Comma 8 3 2 2 3 2" xfId="63326"/>
    <cellStyle name="Comma 8 3 2 2 3 2 2" xfId="63327"/>
    <cellStyle name="Comma 8 3 2 2 3 2 3" xfId="63328"/>
    <cellStyle name="Comma 8 3 2 2 3 3" xfId="63329"/>
    <cellStyle name="Comma 8 3 2 2 3 3 2" xfId="63330"/>
    <cellStyle name="Comma 8 3 2 2 3 3 3" xfId="63331"/>
    <cellStyle name="Comma 8 3 2 2 3 4" xfId="63332"/>
    <cellStyle name="Comma 8 3 2 2 3 4 2" xfId="63333"/>
    <cellStyle name="Comma 8 3 2 2 3 5" xfId="63334"/>
    <cellStyle name="Comma 8 3 2 2 3 6" xfId="63335"/>
    <cellStyle name="Comma 8 3 2 2 4" xfId="63336"/>
    <cellStyle name="Comma 8 3 2 2 4 2" xfId="63337"/>
    <cellStyle name="Comma 8 3 2 2 4 2 2" xfId="63338"/>
    <cellStyle name="Comma 8 3 2 2 4 2 3" xfId="63339"/>
    <cellStyle name="Comma 8 3 2 2 4 3" xfId="63340"/>
    <cellStyle name="Comma 8 3 2 2 4 3 2" xfId="63341"/>
    <cellStyle name="Comma 8 3 2 2 4 3 3" xfId="63342"/>
    <cellStyle name="Comma 8 3 2 2 4 4" xfId="63343"/>
    <cellStyle name="Comma 8 3 2 2 4 4 2" xfId="63344"/>
    <cellStyle name="Comma 8 3 2 2 4 5" xfId="63345"/>
    <cellStyle name="Comma 8 3 2 2 4 6" xfId="63346"/>
    <cellStyle name="Comma 8 3 2 2 5" xfId="63347"/>
    <cellStyle name="Comma 8 3 2 2 5 2" xfId="63348"/>
    <cellStyle name="Comma 8 3 2 2 5 2 2" xfId="63349"/>
    <cellStyle name="Comma 8 3 2 2 5 2 3" xfId="63350"/>
    <cellStyle name="Comma 8 3 2 2 5 3" xfId="63351"/>
    <cellStyle name="Comma 8 3 2 2 5 3 2" xfId="63352"/>
    <cellStyle name="Comma 8 3 2 2 5 4" xfId="63353"/>
    <cellStyle name="Comma 8 3 2 2 5 5" xfId="63354"/>
    <cellStyle name="Comma 8 3 2 2 6" xfId="63355"/>
    <cellStyle name="Comma 8 3 2 2 6 2" xfId="63356"/>
    <cellStyle name="Comma 8 3 2 2 6 3" xfId="63357"/>
    <cellStyle name="Comma 8 3 2 2 7" xfId="63358"/>
    <cellStyle name="Comma 8 3 2 2 7 2" xfId="63359"/>
    <cellStyle name="Comma 8 3 2 2 7 3" xfId="63360"/>
    <cellStyle name="Comma 8 3 2 2 8" xfId="63361"/>
    <cellStyle name="Comma 8 3 2 2 8 2" xfId="63362"/>
    <cellStyle name="Comma 8 3 2 2 9" xfId="63363"/>
    <cellStyle name="Comma 8 3 2 3" xfId="63364"/>
    <cellStyle name="Comma 8 3 2 3 2" xfId="63365"/>
    <cellStyle name="Comma 8 3 2 3 2 2" xfId="63366"/>
    <cellStyle name="Comma 8 3 2 3 2 2 2" xfId="63367"/>
    <cellStyle name="Comma 8 3 2 3 2 2 3" xfId="63368"/>
    <cellStyle name="Comma 8 3 2 3 2 3" xfId="63369"/>
    <cellStyle name="Comma 8 3 2 3 2 3 2" xfId="63370"/>
    <cellStyle name="Comma 8 3 2 3 2 3 3" xfId="63371"/>
    <cellStyle name="Comma 8 3 2 3 2 4" xfId="63372"/>
    <cellStyle name="Comma 8 3 2 3 2 4 2" xfId="63373"/>
    <cellStyle name="Comma 8 3 2 3 2 5" xfId="63374"/>
    <cellStyle name="Comma 8 3 2 3 2 6" xfId="63375"/>
    <cellStyle name="Comma 8 3 2 3 3" xfId="63376"/>
    <cellStyle name="Comma 8 3 2 3 3 2" xfId="63377"/>
    <cellStyle name="Comma 8 3 2 3 3 2 2" xfId="63378"/>
    <cellStyle name="Comma 8 3 2 3 3 2 3" xfId="63379"/>
    <cellStyle name="Comma 8 3 2 3 3 3" xfId="63380"/>
    <cellStyle name="Comma 8 3 2 3 3 3 2" xfId="63381"/>
    <cellStyle name="Comma 8 3 2 3 3 3 3" xfId="63382"/>
    <cellStyle name="Comma 8 3 2 3 3 4" xfId="63383"/>
    <cellStyle name="Comma 8 3 2 3 3 4 2" xfId="63384"/>
    <cellStyle name="Comma 8 3 2 3 3 5" xfId="63385"/>
    <cellStyle name="Comma 8 3 2 3 3 6" xfId="63386"/>
    <cellStyle name="Comma 8 3 2 3 4" xfId="63387"/>
    <cellStyle name="Comma 8 3 2 3 4 2" xfId="63388"/>
    <cellStyle name="Comma 8 3 2 3 4 2 2" xfId="63389"/>
    <cellStyle name="Comma 8 3 2 3 4 2 3" xfId="63390"/>
    <cellStyle name="Comma 8 3 2 3 4 3" xfId="63391"/>
    <cellStyle name="Comma 8 3 2 3 4 3 2" xfId="63392"/>
    <cellStyle name="Comma 8 3 2 3 4 4" xfId="63393"/>
    <cellStyle name="Comma 8 3 2 3 4 5" xfId="63394"/>
    <cellStyle name="Comma 8 3 2 3 5" xfId="63395"/>
    <cellStyle name="Comma 8 3 2 3 5 2" xfId="63396"/>
    <cellStyle name="Comma 8 3 2 3 5 3" xfId="63397"/>
    <cellStyle name="Comma 8 3 2 3 6" xfId="63398"/>
    <cellStyle name="Comma 8 3 2 3 6 2" xfId="63399"/>
    <cellStyle name="Comma 8 3 2 3 6 3" xfId="63400"/>
    <cellStyle name="Comma 8 3 2 3 7" xfId="63401"/>
    <cellStyle name="Comma 8 3 2 3 7 2" xfId="63402"/>
    <cellStyle name="Comma 8 3 2 3 8" xfId="63403"/>
    <cellStyle name="Comma 8 3 2 3 9" xfId="63404"/>
    <cellStyle name="Comma 8 3 2 4" xfId="63405"/>
    <cellStyle name="Comma 8 3 2 4 2" xfId="63406"/>
    <cellStyle name="Comma 8 3 2 4 2 2" xfId="63407"/>
    <cellStyle name="Comma 8 3 2 4 2 2 2" xfId="63408"/>
    <cellStyle name="Comma 8 3 2 4 2 2 3" xfId="63409"/>
    <cellStyle name="Comma 8 3 2 4 2 3" xfId="63410"/>
    <cellStyle name="Comma 8 3 2 4 2 3 2" xfId="63411"/>
    <cellStyle name="Comma 8 3 2 4 2 3 3" xfId="63412"/>
    <cellStyle name="Comma 8 3 2 4 2 4" xfId="63413"/>
    <cellStyle name="Comma 8 3 2 4 2 4 2" xfId="63414"/>
    <cellStyle name="Comma 8 3 2 4 2 5" xfId="63415"/>
    <cellStyle name="Comma 8 3 2 4 2 6" xfId="63416"/>
    <cellStyle name="Comma 8 3 2 4 3" xfId="63417"/>
    <cellStyle name="Comma 8 3 2 4 3 2" xfId="63418"/>
    <cellStyle name="Comma 8 3 2 4 3 2 2" xfId="63419"/>
    <cellStyle name="Comma 8 3 2 4 3 2 3" xfId="63420"/>
    <cellStyle name="Comma 8 3 2 4 3 3" xfId="63421"/>
    <cellStyle name="Comma 8 3 2 4 3 3 2" xfId="63422"/>
    <cellStyle name="Comma 8 3 2 4 3 3 3" xfId="63423"/>
    <cellStyle name="Comma 8 3 2 4 3 4" xfId="63424"/>
    <cellStyle name="Comma 8 3 2 4 3 4 2" xfId="63425"/>
    <cellStyle name="Comma 8 3 2 4 3 5" xfId="63426"/>
    <cellStyle name="Comma 8 3 2 4 3 6" xfId="63427"/>
    <cellStyle name="Comma 8 3 2 4 4" xfId="63428"/>
    <cellStyle name="Comma 8 3 2 4 4 2" xfId="63429"/>
    <cellStyle name="Comma 8 3 2 4 4 2 2" xfId="63430"/>
    <cellStyle name="Comma 8 3 2 4 4 2 3" xfId="63431"/>
    <cellStyle name="Comma 8 3 2 4 4 3" xfId="63432"/>
    <cellStyle name="Comma 8 3 2 4 4 3 2" xfId="63433"/>
    <cellStyle name="Comma 8 3 2 4 4 4" xfId="63434"/>
    <cellStyle name="Comma 8 3 2 4 4 5" xfId="63435"/>
    <cellStyle name="Comma 8 3 2 4 5" xfId="63436"/>
    <cellStyle name="Comma 8 3 2 4 5 2" xfId="63437"/>
    <cellStyle name="Comma 8 3 2 4 5 3" xfId="63438"/>
    <cellStyle name="Comma 8 3 2 4 6" xfId="63439"/>
    <cellStyle name="Comma 8 3 2 4 6 2" xfId="63440"/>
    <cellStyle name="Comma 8 3 2 4 6 3" xfId="63441"/>
    <cellStyle name="Comma 8 3 2 4 7" xfId="63442"/>
    <cellStyle name="Comma 8 3 2 4 7 2" xfId="63443"/>
    <cellStyle name="Comma 8 3 2 4 8" xfId="63444"/>
    <cellStyle name="Comma 8 3 2 4 9" xfId="63445"/>
    <cellStyle name="Comma 8 3 2 5" xfId="63446"/>
    <cellStyle name="Comma 8 3 2 5 2" xfId="63447"/>
    <cellStyle name="Comma 8 3 2 5 2 2" xfId="63448"/>
    <cellStyle name="Comma 8 3 2 5 2 3" xfId="63449"/>
    <cellStyle name="Comma 8 3 2 5 3" xfId="63450"/>
    <cellStyle name="Comma 8 3 2 5 3 2" xfId="63451"/>
    <cellStyle name="Comma 8 3 2 5 3 3" xfId="63452"/>
    <cellStyle name="Comma 8 3 2 5 4" xfId="63453"/>
    <cellStyle name="Comma 8 3 2 5 4 2" xfId="63454"/>
    <cellStyle name="Comma 8 3 2 5 5" xfId="63455"/>
    <cellStyle name="Comma 8 3 2 5 6" xfId="63456"/>
    <cellStyle name="Comma 8 3 2 6" xfId="63457"/>
    <cellStyle name="Comma 8 3 2 6 2" xfId="63458"/>
    <cellStyle name="Comma 8 3 2 6 2 2" xfId="63459"/>
    <cellStyle name="Comma 8 3 2 6 2 3" xfId="63460"/>
    <cellStyle name="Comma 8 3 2 6 3" xfId="63461"/>
    <cellStyle name="Comma 8 3 2 6 3 2" xfId="63462"/>
    <cellStyle name="Comma 8 3 2 6 3 3" xfId="63463"/>
    <cellStyle name="Comma 8 3 2 6 4" xfId="63464"/>
    <cellStyle name="Comma 8 3 2 6 4 2" xfId="63465"/>
    <cellStyle name="Comma 8 3 2 6 5" xfId="63466"/>
    <cellStyle name="Comma 8 3 2 6 6" xfId="63467"/>
    <cellStyle name="Comma 8 3 2 7" xfId="63468"/>
    <cellStyle name="Comma 8 3 2 7 2" xfId="63469"/>
    <cellStyle name="Comma 8 3 2 7 2 2" xfId="63470"/>
    <cellStyle name="Comma 8 3 2 7 2 3" xfId="63471"/>
    <cellStyle name="Comma 8 3 2 7 3" xfId="63472"/>
    <cellStyle name="Comma 8 3 2 7 3 2" xfId="63473"/>
    <cellStyle name="Comma 8 3 2 7 4" xfId="63474"/>
    <cellStyle name="Comma 8 3 2 7 5" xfId="63475"/>
    <cellStyle name="Comma 8 3 2 8" xfId="63476"/>
    <cellStyle name="Comma 8 3 2 8 2" xfId="63477"/>
    <cellStyle name="Comma 8 3 2 8 3" xfId="63478"/>
    <cellStyle name="Comma 8 3 2 9" xfId="63479"/>
    <cellStyle name="Comma 8 3 2 9 2" xfId="63480"/>
    <cellStyle name="Comma 8 3 2 9 3" xfId="63481"/>
    <cellStyle name="Comma 8 3 2_SCH J-3" xfId="9563"/>
    <cellStyle name="Comma 8 3 3" xfId="9564"/>
    <cellStyle name="Comma 8 3 3 10" xfId="63482"/>
    <cellStyle name="Comma 8 3 3 2" xfId="9565"/>
    <cellStyle name="Comma 8 3 3 2 2" xfId="63483"/>
    <cellStyle name="Comma 8 3 3 2 2 2" xfId="63484"/>
    <cellStyle name="Comma 8 3 3 2 2 2 2" xfId="63485"/>
    <cellStyle name="Comma 8 3 3 2 2 2 3" xfId="63486"/>
    <cellStyle name="Comma 8 3 3 2 2 3" xfId="63487"/>
    <cellStyle name="Comma 8 3 3 2 2 3 2" xfId="63488"/>
    <cellStyle name="Comma 8 3 3 2 2 3 3" xfId="63489"/>
    <cellStyle name="Comma 8 3 3 2 2 4" xfId="63490"/>
    <cellStyle name="Comma 8 3 3 2 2 4 2" xfId="63491"/>
    <cellStyle name="Comma 8 3 3 2 2 5" xfId="63492"/>
    <cellStyle name="Comma 8 3 3 2 2 6" xfId="63493"/>
    <cellStyle name="Comma 8 3 3 2 3" xfId="63494"/>
    <cellStyle name="Comma 8 3 3 2 3 2" xfId="63495"/>
    <cellStyle name="Comma 8 3 3 2 3 2 2" xfId="63496"/>
    <cellStyle name="Comma 8 3 3 2 3 2 3" xfId="63497"/>
    <cellStyle name="Comma 8 3 3 2 3 3" xfId="63498"/>
    <cellStyle name="Comma 8 3 3 2 3 3 2" xfId="63499"/>
    <cellStyle name="Comma 8 3 3 2 3 3 3" xfId="63500"/>
    <cellStyle name="Comma 8 3 3 2 3 4" xfId="63501"/>
    <cellStyle name="Comma 8 3 3 2 3 4 2" xfId="63502"/>
    <cellStyle name="Comma 8 3 3 2 3 5" xfId="63503"/>
    <cellStyle name="Comma 8 3 3 2 3 6" xfId="63504"/>
    <cellStyle name="Comma 8 3 3 2 4" xfId="63505"/>
    <cellStyle name="Comma 8 3 3 2 4 2" xfId="63506"/>
    <cellStyle name="Comma 8 3 3 2 4 2 2" xfId="63507"/>
    <cellStyle name="Comma 8 3 3 2 4 2 3" xfId="63508"/>
    <cellStyle name="Comma 8 3 3 2 4 3" xfId="63509"/>
    <cellStyle name="Comma 8 3 3 2 4 3 2" xfId="63510"/>
    <cellStyle name="Comma 8 3 3 2 4 4" xfId="63511"/>
    <cellStyle name="Comma 8 3 3 2 4 5" xfId="63512"/>
    <cellStyle name="Comma 8 3 3 2 5" xfId="63513"/>
    <cellStyle name="Comma 8 3 3 2 5 2" xfId="63514"/>
    <cellStyle name="Comma 8 3 3 2 5 3" xfId="63515"/>
    <cellStyle name="Comma 8 3 3 2 6" xfId="63516"/>
    <cellStyle name="Comma 8 3 3 2 6 2" xfId="63517"/>
    <cellStyle name="Comma 8 3 3 2 6 3" xfId="63518"/>
    <cellStyle name="Comma 8 3 3 2 7" xfId="63519"/>
    <cellStyle name="Comma 8 3 3 2 7 2" xfId="63520"/>
    <cellStyle name="Comma 8 3 3 2 8" xfId="63521"/>
    <cellStyle name="Comma 8 3 3 2 9" xfId="63522"/>
    <cellStyle name="Comma 8 3 3 3" xfId="63523"/>
    <cellStyle name="Comma 8 3 3 3 2" xfId="63524"/>
    <cellStyle name="Comma 8 3 3 3 2 2" xfId="63525"/>
    <cellStyle name="Comma 8 3 3 3 2 3" xfId="63526"/>
    <cellStyle name="Comma 8 3 3 3 3" xfId="63527"/>
    <cellStyle name="Comma 8 3 3 3 3 2" xfId="63528"/>
    <cellStyle name="Comma 8 3 3 3 3 3" xfId="63529"/>
    <cellStyle name="Comma 8 3 3 3 4" xfId="63530"/>
    <cellStyle name="Comma 8 3 3 3 4 2" xfId="63531"/>
    <cellStyle name="Comma 8 3 3 3 5" xfId="63532"/>
    <cellStyle name="Comma 8 3 3 3 6" xfId="63533"/>
    <cellStyle name="Comma 8 3 3 4" xfId="63534"/>
    <cellStyle name="Comma 8 3 3 4 2" xfId="63535"/>
    <cellStyle name="Comma 8 3 3 4 2 2" xfId="63536"/>
    <cellStyle name="Comma 8 3 3 4 2 3" xfId="63537"/>
    <cellStyle name="Comma 8 3 3 4 3" xfId="63538"/>
    <cellStyle name="Comma 8 3 3 4 3 2" xfId="63539"/>
    <cellStyle name="Comma 8 3 3 4 3 3" xfId="63540"/>
    <cellStyle name="Comma 8 3 3 4 4" xfId="63541"/>
    <cellStyle name="Comma 8 3 3 4 4 2" xfId="63542"/>
    <cellStyle name="Comma 8 3 3 4 5" xfId="63543"/>
    <cellStyle name="Comma 8 3 3 4 6" xfId="63544"/>
    <cellStyle name="Comma 8 3 3 5" xfId="63545"/>
    <cellStyle name="Comma 8 3 3 5 2" xfId="63546"/>
    <cellStyle name="Comma 8 3 3 5 2 2" xfId="63547"/>
    <cellStyle name="Comma 8 3 3 5 2 3" xfId="63548"/>
    <cellStyle name="Comma 8 3 3 5 3" xfId="63549"/>
    <cellStyle name="Comma 8 3 3 5 3 2" xfId="63550"/>
    <cellStyle name="Comma 8 3 3 5 4" xfId="63551"/>
    <cellStyle name="Comma 8 3 3 5 5" xfId="63552"/>
    <cellStyle name="Comma 8 3 3 6" xfId="63553"/>
    <cellStyle name="Comma 8 3 3 6 2" xfId="63554"/>
    <cellStyle name="Comma 8 3 3 6 3" xfId="63555"/>
    <cellStyle name="Comma 8 3 3 7" xfId="63556"/>
    <cellStyle name="Comma 8 3 3 7 2" xfId="63557"/>
    <cellStyle name="Comma 8 3 3 7 3" xfId="63558"/>
    <cellStyle name="Comma 8 3 3 8" xfId="63559"/>
    <cellStyle name="Comma 8 3 3 8 2" xfId="63560"/>
    <cellStyle name="Comma 8 3 3 9" xfId="63561"/>
    <cellStyle name="Comma 8 3 3_SCH J-3" xfId="9566"/>
    <cellStyle name="Comma 8 3 4" xfId="9567"/>
    <cellStyle name="Comma 8 3 4 2" xfId="63562"/>
    <cellStyle name="Comma 8 3 4 2 2" xfId="63563"/>
    <cellStyle name="Comma 8 3 4 2 2 2" xfId="63564"/>
    <cellStyle name="Comma 8 3 4 2 2 3" xfId="63565"/>
    <cellStyle name="Comma 8 3 4 2 3" xfId="63566"/>
    <cellStyle name="Comma 8 3 4 2 3 2" xfId="63567"/>
    <cellStyle name="Comma 8 3 4 2 3 3" xfId="63568"/>
    <cellStyle name="Comma 8 3 4 2 4" xfId="63569"/>
    <cellStyle name="Comma 8 3 4 2 4 2" xfId="63570"/>
    <cellStyle name="Comma 8 3 4 2 5" xfId="63571"/>
    <cellStyle name="Comma 8 3 4 2 6" xfId="63572"/>
    <cellStyle name="Comma 8 3 4 3" xfId="63573"/>
    <cellStyle name="Comma 8 3 4 3 2" xfId="63574"/>
    <cellStyle name="Comma 8 3 4 3 2 2" xfId="63575"/>
    <cellStyle name="Comma 8 3 4 3 2 3" xfId="63576"/>
    <cellStyle name="Comma 8 3 4 3 3" xfId="63577"/>
    <cellStyle name="Comma 8 3 4 3 3 2" xfId="63578"/>
    <cellStyle name="Comma 8 3 4 3 3 3" xfId="63579"/>
    <cellStyle name="Comma 8 3 4 3 4" xfId="63580"/>
    <cellStyle name="Comma 8 3 4 3 4 2" xfId="63581"/>
    <cellStyle name="Comma 8 3 4 3 5" xfId="63582"/>
    <cellStyle name="Comma 8 3 4 3 6" xfId="63583"/>
    <cellStyle name="Comma 8 3 4 4" xfId="63584"/>
    <cellStyle name="Comma 8 3 4 4 2" xfId="63585"/>
    <cellStyle name="Comma 8 3 4 4 2 2" xfId="63586"/>
    <cellStyle name="Comma 8 3 4 4 2 3" xfId="63587"/>
    <cellStyle name="Comma 8 3 4 4 3" xfId="63588"/>
    <cellStyle name="Comma 8 3 4 4 3 2" xfId="63589"/>
    <cellStyle name="Comma 8 3 4 4 4" xfId="63590"/>
    <cellStyle name="Comma 8 3 4 4 5" xfId="63591"/>
    <cellStyle name="Comma 8 3 4 5" xfId="63592"/>
    <cellStyle name="Comma 8 3 4 5 2" xfId="63593"/>
    <cellStyle name="Comma 8 3 4 5 3" xfId="63594"/>
    <cellStyle name="Comma 8 3 4 6" xfId="63595"/>
    <cellStyle name="Comma 8 3 4 6 2" xfId="63596"/>
    <cellStyle name="Comma 8 3 4 6 3" xfId="63597"/>
    <cellStyle name="Comma 8 3 4 7" xfId="63598"/>
    <cellStyle name="Comma 8 3 4 7 2" xfId="63599"/>
    <cellStyle name="Comma 8 3 4 8" xfId="63600"/>
    <cellStyle name="Comma 8 3 4 9" xfId="63601"/>
    <cellStyle name="Comma 8 3 5" xfId="9568"/>
    <cellStyle name="Comma 8 3 5 2" xfId="63602"/>
    <cellStyle name="Comma 8 3 5 2 2" xfId="63603"/>
    <cellStyle name="Comma 8 3 5 2 2 2" xfId="63604"/>
    <cellStyle name="Comma 8 3 5 2 2 3" xfId="63605"/>
    <cellStyle name="Comma 8 3 5 2 3" xfId="63606"/>
    <cellStyle name="Comma 8 3 5 2 3 2" xfId="63607"/>
    <cellStyle name="Comma 8 3 5 2 3 3" xfId="63608"/>
    <cellStyle name="Comma 8 3 5 2 4" xfId="63609"/>
    <cellStyle name="Comma 8 3 5 2 4 2" xfId="63610"/>
    <cellStyle name="Comma 8 3 5 2 5" xfId="63611"/>
    <cellStyle name="Comma 8 3 5 2 6" xfId="63612"/>
    <cellStyle name="Comma 8 3 5 3" xfId="63613"/>
    <cellStyle name="Comma 8 3 5 3 2" xfId="63614"/>
    <cellStyle name="Comma 8 3 5 3 2 2" xfId="63615"/>
    <cellStyle name="Comma 8 3 5 3 2 3" xfId="63616"/>
    <cellStyle name="Comma 8 3 5 3 3" xfId="63617"/>
    <cellStyle name="Comma 8 3 5 3 3 2" xfId="63618"/>
    <cellStyle name="Comma 8 3 5 3 3 3" xfId="63619"/>
    <cellStyle name="Comma 8 3 5 3 4" xfId="63620"/>
    <cellStyle name="Comma 8 3 5 3 4 2" xfId="63621"/>
    <cellStyle name="Comma 8 3 5 3 5" xfId="63622"/>
    <cellStyle name="Comma 8 3 5 3 6" xfId="63623"/>
    <cellStyle name="Comma 8 3 5 4" xfId="63624"/>
    <cellStyle name="Comma 8 3 5 4 2" xfId="63625"/>
    <cellStyle name="Comma 8 3 5 4 2 2" xfId="63626"/>
    <cellStyle name="Comma 8 3 5 4 2 3" xfId="63627"/>
    <cellStyle name="Comma 8 3 5 4 3" xfId="63628"/>
    <cellStyle name="Comma 8 3 5 4 3 2" xfId="63629"/>
    <cellStyle name="Comma 8 3 5 4 4" xfId="63630"/>
    <cellStyle name="Comma 8 3 5 4 5" xfId="63631"/>
    <cellStyle name="Comma 8 3 5 5" xfId="63632"/>
    <cellStyle name="Comma 8 3 5 5 2" xfId="63633"/>
    <cellStyle name="Comma 8 3 5 5 3" xfId="63634"/>
    <cellStyle name="Comma 8 3 5 6" xfId="63635"/>
    <cellStyle name="Comma 8 3 5 6 2" xfId="63636"/>
    <cellStyle name="Comma 8 3 5 6 3" xfId="63637"/>
    <cellStyle name="Comma 8 3 5 7" xfId="63638"/>
    <cellStyle name="Comma 8 3 5 7 2" xfId="63639"/>
    <cellStyle name="Comma 8 3 5 8" xfId="63640"/>
    <cellStyle name="Comma 8 3 5 9" xfId="63641"/>
    <cellStyle name="Comma 8 3 6" xfId="63642"/>
    <cellStyle name="Comma 8 3 6 2" xfId="63643"/>
    <cellStyle name="Comma 8 3 6 2 2" xfId="63644"/>
    <cellStyle name="Comma 8 3 6 2 3" xfId="63645"/>
    <cellStyle name="Comma 8 3 6 3" xfId="63646"/>
    <cellStyle name="Comma 8 3 6 3 2" xfId="63647"/>
    <cellStyle name="Comma 8 3 6 3 3" xfId="63648"/>
    <cellStyle name="Comma 8 3 6 4" xfId="63649"/>
    <cellStyle name="Comma 8 3 6 4 2" xfId="63650"/>
    <cellStyle name="Comma 8 3 6 5" xfId="63651"/>
    <cellStyle name="Comma 8 3 6 6" xfId="63652"/>
    <cellStyle name="Comma 8 3 7" xfId="63653"/>
    <cellStyle name="Comma 8 3 7 2" xfId="63654"/>
    <cellStyle name="Comma 8 3 7 2 2" xfId="63655"/>
    <cellStyle name="Comma 8 3 7 2 3" xfId="63656"/>
    <cellStyle name="Comma 8 3 7 3" xfId="63657"/>
    <cellStyle name="Comma 8 3 7 3 2" xfId="63658"/>
    <cellStyle name="Comma 8 3 7 3 3" xfId="63659"/>
    <cellStyle name="Comma 8 3 7 4" xfId="63660"/>
    <cellStyle name="Comma 8 3 7 4 2" xfId="63661"/>
    <cellStyle name="Comma 8 3 7 5" xfId="63662"/>
    <cellStyle name="Comma 8 3 7 6" xfId="63663"/>
    <cellStyle name="Comma 8 3 8" xfId="63664"/>
    <cellStyle name="Comma 8 3 8 2" xfId="63665"/>
    <cellStyle name="Comma 8 3 8 2 2" xfId="63666"/>
    <cellStyle name="Comma 8 3 8 2 3" xfId="63667"/>
    <cellStyle name="Comma 8 3 8 3" xfId="63668"/>
    <cellStyle name="Comma 8 3 8 3 2" xfId="63669"/>
    <cellStyle name="Comma 8 3 8 4" xfId="63670"/>
    <cellStyle name="Comma 8 3 8 5" xfId="63671"/>
    <cellStyle name="Comma 8 3 9" xfId="63672"/>
    <cellStyle name="Comma 8 3 9 2" xfId="63673"/>
    <cellStyle name="Comma 8 3 9 3" xfId="63674"/>
    <cellStyle name="Comma 8 3_SCH J-3" xfId="9569"/>
    <cellStyle name="Comma 8 4" xfId="9570"/>
    <cellStyle name="Comma 8 4 10" xfId="63675"/>
    <cellStyle name="Comma 8 4 10 2" xfId="63676"/>
    <cellStyle name="Comma 8 4 11" xfId="63677"/>
    <cellStyle name="Comma 8 4 12" xfId="63678"/>
    <cellStyle name="Comma 8 4 13" xfId="63679"/>
    <cellStyle name="Comma 8 4 2" xfId="9571"/>
    <cellStyle name="Comma 8 4 2 10" xfId="63680"/>
    <cellStyle name="Comma 8 4 2 2" xfId="63681"/>
    <cellStyle name="Comma 8 4 2 2 2" xfId="63682"/>
    <cellStyle name="Comma 8 4 2 2 2 2" xfId="63683"/>
    <cellStyle name="Comma 8 4 2 2 2 2 2" xfId="63684"/>
    <cellStyle name="Comma 8 4 2 2 2 2 3" xfId="63685"/>
    <cellStyle name="Comma 8 4 2 2 2 3" xfId="63686"/>
    <cellStyle name="Comma 8 4 2 2 2 3 2" xfId="63687"/>
    <cellStyle name="Comma 8 4 2 2 2 3 3" xfId="63688"/>
    <cellStyle name="Comma 8 4 2 2 2 4" xfId="63689"/>
    <cellStyle name="Comma 8 4 2 2 2 4 2" xfId="63690"/>
    <cellStyle name="Comma 8 4 2 2 2 5" xfId="63691"/>
    <cellStyle name="Comma 8 4 2 2 2 6" xfId="63692"/>
    <cellStyle name="Comma 8 4 2 2 3" xfId="63693"/>
    <cellStyle name="Comma 8 4 2 2 3 2" xfId="63694"/>
    <cellStyle name="Comma 8 4 2 2 3 2 2" xfId="63695"/>
    <cellStyle name="Comma 8 4 2 2 3 2 3" xfId="63696"/>
    <cellStyle name="Comma 8 4 2 2 3 3" xfId="63697"/>
    <cellStyle name="Comma 8 4 2 2 3 3 2" xfId="63698"/>
    <cellStyle name="Comma 8 4 2 2 3 3 3" xfId="63699"/>
    <cellStyle name="Comma 8 4 2 2 3 4" xfId="63700"/>
    <cellStyle name="Comma 8 4 2 2 3 4 2" xfId="63701"/>
    <cellStyle name="Comma 8 4 2 2 3 5" xfId="63702"/>
    <cellStyle name="Comma 8 4 2 2 3 6" xfId="63703"/>
    <cellStyle name="Comma 8 4 2 2 4" xfId="63704"/>
    <cellStyle name="Comma 8 4 2 2 4 2" xfId="63705"/>
    <cellStyle name="Comma 8 4 2 2 4 2 2" xfId="63706"/>
    <cellStyle name="Comma 8 4 2 2 4 2 3" xfId="63707"/>
    <cellStyle name="Comma 8 4 2 2 4 3" xfId="63708"/>
    <cellStyle name="Comma 8 4 2 2 4 3 2" xfId="63709"/>
    <cellStyle name="Comma 8 4 2 2 4 4" xfId="63710"/>
    <cellStyle name="Comma 8 4 2 2 4 5" xfId="63711"/>
    <cellStyle name="Comma 8 4 2 2 5" xfId="63712"/>
    <cellStyle name="Comma 8 4 2 2 5 2" xfId="63713"/>
    <cellStyle name="Comma 8 4 2 2 5 3" xfId="63714"/>
    <cellStyle name="Comma 8 4 2 2 6" xfId="63715"/>
    <cellStyle name="Comma 8 4 2 2 6 2" xfId="63716"/>
    <cellStyle name="Comma 8 4 2 2 6 3" xfId="63717"/>
    <cellStyle name="Comma 8 4 2 2 7" xfId="63718"/>
    <cellStyle name="Comma 8 4 2 2 7 2" xfId="63719"/>
    <cellStyle name="Comma 8 4 2 2 8" xfId="63720"/>
    <cellStyle name="Comma 8 4 2 2 9" xfId="63721"/>
    <cellStyle name="Comma 8 4 2 3" xfId="63722"/>
    <cellStyle name="Comma 8 4 2 3 2" xfId="63723"/>
    <cellStyle name="Comma 8 4 2 3 2 2" xfId="63724"/>
    <cellStyle name="Comma 8 4 2 3 2 3" xfId="63725"/>
    <cellStyle name="Comma 8 4 2 3 3" xfId="63726"/>
    <cellStyle name="Comma 8 4 2 3 3 2" xfId="63727"/>
    <cellStyle name="Comma 8 4 2 3 3 3" xfId="63728"/>
    <cellStyle name="Comma 8 4 2 3 4" xfId="63729"/>
    <cellStyle name="Comma 8 4 2 3 4 2" xfId="63730"/>
    <cellStyle name="Comma 8 4 2 3 5" xfId="63731"/>
    <cellStyle name="Comma 8 4 2 3 6" xfId="63732"/>
    <cellStyle name="Comma 8 4 2 4" xfId="63733"/>
    <cellStyle name="Comma 8 4 2 4 2" xfId="63734"/>
    <cellStyle name="Comma 8 4 2 4 2 2" xfId="63735"/>
    <cellStyle name="Comma 8 4 2 4 2 3" xfId="63736"/>
    <cellStyle name="Comma 8 4 2 4 3" xfId="63737"/>
    <cellStyle name="Comma 8 4 2 4 3 2" xfId="63738"/>
    <cellStyle name="Comma 8 4 2 4 3 3" xfId="63739"/>
    <cellStyle name="Comma 8 4 2 4 4" xfId="63740"/>
    <cellStyle name="Comma 8 4 2 4 4 2" xfId="63741"/>
    <cellStyle name="Comma 8 4 2 4 5" xfId="63742"/>
    <cellStyle name="Comma 8 4 2 4 6" xfId="63743"/>
    <cellStyle name="Comma 8 4 2 5" xfId="63744"/>
    <cellStyle name="Comma 8 4 2 5 2" xfId="63745"/>
    <cellStyle name="Comma 8 4 2 5 2 2" xfId="63746"/>
    <cellStyle name="Comma 8 4 2 5 2 3" xfId="63747"/>
    <cellStyle name="Comma 8 4 2 5 3" xfId="63748"/>
    <cellStyle name="Comma 8 4 2 5 3 2" xfId="63749"/>
    <cellStyle name="Comma 8 4 2 5 4" xfId="63750"/>
    <cellStyle name="Comma 8 4 2 5 5" xfId="63751"/>
    <cellStyle name="Comma 8 4 2 6" xfId="63752"/>
    <cellStyle name="Comma 8 4 2 6 2" xfId="63753"/>
    <cellStyle name="Comma 8 4 2 6 3" xfId="63754"/>
    <cellStyle name="Comma 8 4 2 7" xfId="63755"/>
    <cellStyle name="Comma 8 4 2 7 2" xfId="63756"/>
    <cellStyle name="Comma 8 4 2 7 3" xfId="63757"/>
    <cellStyle name="Comma 8 4 2 8" xfId="63758"/>
    <cellStyle name="Comma 8 4 2 8 2" xfId="63759"/>
    <cellStyle name="Comma 8 4 2 9" xfId="63760"/>
    <cellStyle name="Comma 8 4 3" xfId="9572"/>
    <cellStyle name="Comma 8 4 3 2" xfId="9573"/>
    <cellStyle name="Comma 8 4 3 2 2" xfId="63761"/>
    <cellStyle name="Comma 8 4 3 2 2 2" xfId="63762"/>
    <cellStyle name="Comma 8 4 3 2 2 3" xfId="63763"/>
    <cellStyle name="Comma 8 4 3 2 3" xfId="63764"/>
    <cellStyle name="Comma 8 4 3 2 3 2" xfId="63765"/>
    <cellStyle name="Comma 8 4 3 2 3 3" xfId="63766"/>
    <cellStyle name="Comma 8 4 3 2 4" xfId="63767"/>
    <cellStyle name="Comma 8 4 3 2 4 2" xfId="63768"/>
    <cellStyle name="Comma 8 4 3 2 5" xfId="63769"/>
    <cellStyle name="Comma 8 4 3 2 6" xfId="63770"/>
    <cellStyle name="Comma 8 4 3 3" xfId="63771"/>
    <cellStyle name="Comma 8 4 3 3 2" xfId="63772"/>
    <cellStyle name="Comma 8 4 3 3 2 2" xfId="63773"/>
    <cellStyle name="Comma 8 4 3 3 2 3" xfId="63774"/>
    <cellStyle name="Comma 8 4 3 3 3" xfId="63775"/>
    <cellStyle name="Comma 8 4 3 3 3 2" xfId="63776"/>
    <cellStyle name="Comma 8 4 3 3 3 3" xfId="63777"/>
    <cellStyle name="Comma 8 4 3 3 4" xfId="63778"/>
    <cellStyle name="Comma 8 4 3 3 4 2" xfId="63779"/>
    <cellStyle name="Comma 8 4 3 3 5" xfId="63780"/>
    <cellStyle name="Comma 8 4 3 3 6" xfId="63781"/>
    <cellStyle name="Comma 8 4 3 4" xfId="63782"/>
    <cellStyle name="Comma 8 4 3 4 2" xfId="63783"/>
    <cellStyle name="Comma 8 4 3 4 2 2" xfId="63784"/>
    <cellStyle name="Comma 8 4 3 4 2 3" xfId="63785"/>
    <cellStyle name="Comma 8 4 3 4 3" xfId="63786"/>
    <cellStyle name="Comma 8 4 3 4 3 2" xfId="63787"/>
    <cellStyle name="Comma 8 4 3 4 4" xfId="63788"/>
    <cellStyle name="Comma 8 4 3 4 5" xfId="63789"/>
    <cellStyle name="Comma 8 4 3 5" xfId="63790"/>
    <cellStyle name="Comma 8 4 3 5 2" xfId="63791"/>
    <cellStyle name="Comma 8 4 3 5 3" xfId="63792"/>
    <cellStyle name="Comma 8 4 3 6" xfId="63793"/>
    <cellStyle name="Comma 8 4 3 6 2" xfId="63794"/>
    <cellStyle name="Comma 8 4 3 6 3" xfId="63795"/>
    <cellStyle name="Comma 8 4 3 7" xfId="63796"/>
    <cellStyle name="Comma 8 4 3 7 2" xfId="63797"/>
    <cellStyle name="Comma 8 4 3 8" xfId="63798"/>
    <cellStyle name="Comma 8 4 3 9" xfId="63799"/>
    <cellStyle name="Comma 8 4 3_SCH J-3" xfId="9574"/>
    <cellStyle name="Comma 8 4 4" xfId="9575"/>
    <cellStyle name="Comma 8 4 4 2" xfId="63800"/>
    <cellStyle name="Comma 8 4 4 2 2" xfId="63801"/>
    <cellStyle name="Comma 8 4 4 2 2 2" xfId="63802"/>
    <cellStyle name="Comma 8 4 4 2 2 3" xfId="63803"/>
    <cellStyle name="Comma 8 4 4 2 3" xfId="63804"/>
    <cellStyle name="Comma 8 4 4 2 3 2" xfId="63805"/>
    <cellStyle name="Comma 8 4 4 2 3 3" xfId="63806"/>
    <cellStyle name="Comma 8 4 4 2 4" xfId="63807"/>
    <cellStyle name="Comma 8 4 4 2 4 2" xfId="63808"/>
    <cellStyle name="Comma 8 4 4 2 5" xfId="63809"/>
    <cellStyle name="Comma 8 4 4 2 6" xfId="63810"/>
    <cellStyle name="Comma 8 4 4 3" xfId="63811"/>
    <cellStyle name="Comma 8 4 4 3 2" xfId="63812"/>
    <cellStyle name="Comma 8 4 4 3 2 2" xfId="63813"/>
    <cellStyle name="Comma 8 4 4 3 2 3" xfId="63814"/>
    <cellStyle name="Comma 8 4 4 3 3" xfId="63815"/>
    <cellStyle name="Comma 8 4 4 3 3 2" xfId="63816"/>
    <cellStyle name="Comma 8 4 4 3 3 3" xfId="63817"/>
    <cellStyle name="Comma 8 4 4 3 4" xfId="63818"/>
    <cellStyle name="Comma 8 4 4 3 4 2" xfId="63819"/>
    <cellStyle name="Comma 8 4 4 3 5" xfId="63820"/>
    <cellStyle name="Comma 8 4 4 3 6" xfId="63821"/>
    <cellStyle name="Comma 8 4 4 4" xfId="63822"/>
    <cellStyle name="Comma 8 4 4 4 2" xfId="63823"/>
    <cellStyle name="Comma 8 4 4 4 2 2" xfId="63824"/>
    <cellStyle name="Comma 8 4 4 4 2 3" xfId="63825"/>
    <cellStyle name="Comma 8 4 4 4 3" xfId="63826"/>
    <cellStyle name="Comma 8 4 4 4 3 2" xfId="63827"/>
    <cellStyle name="Comma 8 4 4 4 4" xfId="63828"/>
    <cellStyle name="Comma 8 4 4 4 5" xfId="63829"/>
    <cellStyle name="Comma 8 4 4 5" xfId="63830"/>
    <cellStyle name="Comma 8 4 4 5 2" xfId="63831"/>
    <cellStyle name="Comma 8 4 4 5 3" xfId="63832"/>
    <cellStyle name="Comma 8 4 4 6" xfId="63833"/>
    <cellStyle name="Comma 8 4 4 6 2" xfId="63834"/>
    <cellStyle name="Comma 8 4 4 6 3" xfId="63835"/>
    <cellStyle name="Comma 8 4 4 7" xfId="63836"/>
    <cellStyle name="Comma 8 4 4 7 2" xfId="63837"/>
    <cellStyle name="Comma 8 4 4 8" xfId="63838"/>
    <cellStyle name="Comma 8 4 4 9" xfId="63839"/>
    <cellStyle name="Comma 8 4 5" xfId="9576"/>
    <cellStyle name="Comma 8 4 5 2" xfId="63840"/>
    <cellStyle name="Comma 8 4 5 2 2" xfId="63841"/>
    <cellStyle name="Comma 8 4 5 2 3" xfId="63842"/>
    <cellStyle name="Comma 8 4 5 3" xfId="63843"/>
    <cellStyle name="Comma 8 4 5 3 2" xfId="63844"/>
    <cellStyle name="Comma 8 4 5 3 3" xfId="63845"/>
    <cellStyle name="Comma 8 4 5 4" xfId="63846"/>
    <cellStyle name="Comma 8 4 5 4 2" xfId="63847"/>
    <cellStyle name="Comma 8 4 5 5" xfId="63848"/>
    <cellStyle name="Comma 8 4 5 6" xfId="63849"/>
    <cellStyle name="Comma 8 4 6" xfId="63850"/>
    <cellStyle name="Comma 8 4 6 2" xfId="63851"/>
    <cellStyle name="Comma 8 4 6 2 2" xfId="63852"/>
    <cellStyle name="Comma 8 4 6 2 3" xfId="63853"/>
    <cellStyle name="Comma 8 4 6 3" xfId="63854"/>
    <cellStyle name="Comma 8 4 6 3 2" xfId="63855"/>
    <cellStyle name="Comma 8 4 6 3 3" xfId="63856"/>
    <cellStyle name="Comma 8 4 6 4" xfId="63857"/>
    <cellStyle name="Comma 8 4 6 4 2" xfId="63858"/>
    <cellStyle name="Comma 8 4 6 5" xfId="63859"/>
    <cellStyle name="Comma 8 4 6 6" xfId="63860"/>
    <cellStyle name="Comma 8 4 7" xfId="63861"/>
    <cellStyle name="Comma 8 4 7 2" xfId="63862"/>
    <cellStyle name="Comma 8 4 7 2 2" xfId="63863"/>
    <cellStyle name="Comma 8 4 7 2 3" xfId="63864"/>
    <cellStyle name="Comma 8 4 7 3" xfId="63865"/>
    <cellStyle name="Comma 8 4 7 3 2" xfId="63866"/>
    <cellStyle name="Comma 8 4 7 4" xfId="63867"/>
    <cellStyle name="Comma 8 4 7 5" xfId="63868"/>
    <cellStyle name="Comma 8 4 8" xfId="63869"/>
    <cellStyle name="Comma 8 4 8 2" xfId="63870"/>
    <cellStyle name="Comma 8 4 8 3" xfId="63871"/>
    <cellStyle name="Comma 8 4 9" xfId="63872"/>
    <cellStyle name="Comma 8 4 9 2" xfId="63873"/>
    <cellStyle name="Comma 8 4 9 3" xfId="63874"/>
    <cellStyle name="Comma 8 4_SCH J-3" xfId="9577"/>
    <cellStyle name="Comma 8 5" xfId="9578"/>
    <cellStyle name="Comma 8 5 10" xfId="63875"/>
    <cellStyle name="Comma 8 5 2" xfId="9579"/>
    <cellStyle name="Comma 8 5 2 2" xfId="63876"/>
    <cellStyle name="Comma 8 5 2 2 2" xfId="63877"/>
    <cellStyle name="Comma 8 5 2 2 2 2" xfId="63878"/>
    <cellStyle name="Comma 8 5 2 2 2 3" xfId="63879"/>
    <cellStyle name="Comma 8 5 2 2 3" xfId="63880"/>
    <cellStyle name="Comma 8 5 2 2 3 2" xfId="63881"/>
    <cellStyle name="Comma 8 5 2 2 3 3" xfId="63882"/>
    <cellStyle name="Comma 8 5 2 2 4" xfId="63883"/>
    <cellStyle name="Comma 8 5 2 2 4 2" xfId="63884"/>
    <cellStyle name="Comma 8 5 2 2 5" xfId="63885"/>
    <cellStyle name="Comma 8 5 2 2 6" xfId="63886"/>
    <cellStyle name="Comma 8 5 2 3" xfId="63887"/>
    <cellStyle name="Comma 8 5 2 3 2" xfId="63888"/>
    <cellStyle name="Comma 8 5 2 3 2 2" xfId="63889"/>
    <cellStyle name="Comma 8 5 2 3 2 3" xfId="63890"/>
    <cellStyle name="Comma 8 5 2 3 3" xfId="63891"/>
    <cellStyle name="Comma 8 5 2 3 3 2" xfId="63892"/>
    <cellStyle name="Comma 8 5 2 3 3 3" xfId="63893"/>
    <cellStyle name="Comma 8 5 2 3 4" xfId="63894"/>
    <cellStyle name="Comma 8 5 2 3 4 2" xfId="63895"/>
    <cellStyle name="Comma 8 5 2 3 5" xfId="63896"/>
    <cellStyle name="Comma 8 5 2 3 6" xfId="63897"/>
    <cellStyle name="Comma 8 5 2 4" xfId="63898"/>
    <cellStyle name="Comma 8 5 2 4 2" xfId="63899"/>
    <cellStyle name="Comma 8 5 2 4 2 2" xfId="63900"/>
    <cellStyle name="Comma 8 5 2 4 2 3" xfId="63901"/>
    <cellStyle name="Comma 8 5 2 4 3" xfId="63902"/>
    <cellStyle name="Comma 8 5 2 4 3 2" xfId="63903"/>
    <cellStyle name="Comma 8 5 2 4 4" xfId="63904"/>
    <cellStyle name="Comma 8 5 2 4 5" xfId="63905"/>
    <cellStyle name="Comma 8 5 2 5" xfId="63906"/>
    <cellStyle name="Comma 8 5 2 5 2" xfId="63907"/>
    <cellStyle name="Comma 8 5 2 5 3" xfId="63908"/>
    <cellStyle name="Comma 8 5 2 6" xfId="63909"/>
    <cellStyle name="Comma 8 5 2 6 2" xfId="63910"/>
    <cellStyle name="Comma 8 5 2 6 3" xfId="63911"/>
    <cellStyle name="Comma 8 5 2 7" xfId="63912"/>
    <cellStyle name="Comma 8 5 2 7 2" xfId="63913"/>
    <cellStyle name="Comma 8 5 2 8" xfId="63914"/>
    <cellStyle name="Comma 8 5 2 9" xfId="63915"/>
    <cellStyle name="Comma 8 5 3" xfId="63916"/>
    <cellStyle name="Comma 8 5 3 2" xfId="63917"/>
    <cellStyle name="Comma 8 5 3 2 2" xfId="63918"/>
    <cellStyle name="Comma 8 5 3 2 3" xfId="63919"/>
    <cellStyle name="Comma 8 5 3 3" xfId="63920"/>
    <cellStyle name="Comma 8 5 3 3 2" xfId="63921"/>
    <cellStyle name="Comma 8 5 3 3 3" xfId="63922"/>
    <cellStyle name="Comma 8 5 3 4" xfId="63923"/>
    <cellStyle name="Comma 8 5 3 4 2" xfId="63924"/>
    <cellStyle name="Comma 8 5 3 5" xfId="63925"/>
    <cellStyle name="Comma 8 5 3 6" xfId="63926"/>
    <cellStyle name="Comma 8 5 4" xfId="63927"/>
    <cellStyle name="Comma 8 5 4 2" xfId="63928"/>
    <cellStyle name="Comma 8 5 4 2 2" xfId="63929"/>
    <cellStyle name="Comma 8 5 4 2 3" xfId="63930"/>
    <cellStyle name="Comma 8 5 4 3" xfId="63931"/>
    <cellStyle name="Comma 8 5 4 3 2" xfId="63932"/>
    <cellStyle name="Comma 8 5 4 3 3" xfId="63933"/>
    <cellStyle name="Comma 8 5 4 4" xfId="63934"/>
    <cellStyle name="Comma 8 5 4 4 2" xfId="63935"/>
    <cellStyle name="Comma 8 5 4 5" xfId="63936"/>
    <cellStyle name="Comma 8 5 4 6" xfId="63937"/>
    <cellStyle name="Comma 8 5 5" xfId="63938"/>
    <cellStyle name="Comma 8 5 5 2" xfId="63939"/>
    <cellStyle name="Comma 8 5 5 2 2" xfId="63940"/>
    <cellStyle name="Comma 8 5 5 2 3" xfId="63941"/>
    <cellStyle name="Comma 8 5 5 3" xfId="63942"/>
    <cellStyle name="Comma 8 5 5 3 2" xfId="63943"/>
    <cellStyle name="Comma 8 5 5 4" xfId="63944"/>
    <cellStyle name="Comma 8 5 5 5" xfId="63945"/>
    <cellStyle name="Comma 8 5 6" xfId="63946"/>
    <cellStyle name="Comma 8 5 6 2" xfId="63947"/>
    <cellStyle name="Comma 8 5 6 3" xfId="63948"/>
    <cellStyle name="Comma 8 5 7" xfId="63949"/>
    <cellStyle name="Comma 8 5 7 2" xfId="63950"/>
    <cellStyle name="Comma 8 5 7 3" xfId="63951"/>
    <cellStyle name="Comma 8 5 8" xfId="63952"/>
    <cellStyle name="Comma 8 5 8 2" xfId="63953"/>
    <cellStyle name="Comma 8 5 9" xfId="63954"/>
    <cellStyle name="Comma 8 5_SCH J-3" xfId="9580"/>
    <cellStyle name="Comma 8 6" xfId="9581"/>
    <cellStyle name="Comma 8 6 2" xfId="9582"/>
    <cellStyle name="Comma 8 6 2 2" xfId="63955"/>
    <cellStyle name="Comma 8 6 2 2 2" xfId="63956"/>
    <cellStyle name="Comma 8 6 2 2 3" xfId="63957"/>
    <cellStyle name="Comma 8 6 2 3" xfId="63958"/>
    <cellStyle name="Comma 8 6 2 3 2" xfId="63959"/>
    <cellStyle name="Comma 8 6 2 3 3" xfId="63960"/>
    <cellStyle name="Comma 8 6 2 4" xfId="63961"/>
    <cellStyle name="Comma 8 6 2 4 2" xfId="63962"/>
    <cellStyle name="Comma 8 6 2 5" xfId="63963"/>
    <cellStyle name="Comma 8 6 2 6" xfId="63964"/>
    <cellStyle name="Comma 8 6 3" xfId="63965"/>
    <cellStyle name="Comma 8 6 3 2" xfId="63966"/>
    <cellStyle name="Comma 8 6 3 2 2" xfId="63967"/>
    <cellStyle name="Comma 8 6 3 2 3" xfId="63968"/>
    <cellStyle name="Comma 8 6 3 3" xfId="63969"/>
    <cellStyle name="Comma 8 6 3 3 2" xfId="63970"/>
    <cellStyle name="Comma 8 6 3 3 3" xfId="63971"/>
    <cellStyle name="Comma 8 6 3 4" xfId="63972"/>
    <cellStyle name="Comma 8 6 3 4 2" xfId="63973"/>
    <cellStyle name="Comma 8 6 3 5" xfId="63974"/>
    <cellStyle name="Comma 8 6 3 6" xfId="63975"/>
    <cellStyle name="Comma 8 6 4" xfId="63976"/>
    <cellStyle name="Comma 8 6 4 2" xfId="63977"/>
    <cellStyle name="Comma 8 6 4 2 2" xfId="63978"/>
    <cellStyle name="Comma 8 6 4 2 3" xfId="63979"/>
    <cellStyle name="Comma 8 6 4 3" xfId="63980"/>
    <cellStyle name="Comma 8 6 4 3 2" xfId="63981"/>
    <cellStyle name="Comma 8 6 4 4" xfId="63982"/>
    <cellStyle name="Comma 8 6 4 5" xfId="63983"/>
    <cellStyle name="Comma 8 6 5" xfId="63984"/>
    <cellStyle name="Comma 8 6 5 2" xfId="63985"/>
    <cellStyle name="Comma 8 6 5 3" xfId="63986"/>
    <cellStyle name="Comma 8 6 6" xfId="63987"/>
    <cellStyle name="Comma 8 6 6 2" xfId="63988"/>
    <cellStyle name="Comma 8 6 6 3" xfId="63989"/>
    <cellStyle name="Comma 8 6 7" xfId="63990"/>
    <cellStyle name="Comma 8 6 7 2" xfId="63991"/>
    <cellStyle name="Comma 8 6 8" xfId="63992"/>
    <cellStyle name="Comma 8 6 9" xfId="63993"/>
    <cellStyle name="Comma 8 7" xfId="9583"/>
    <cellStyle name="Comma 8 7 2" xfId="63994"/>
    <cellStyle name="Comma 8 7 2 2" xfId="63995"/>
    <cellStyle name="Comma 8 7 2 2 2" xfId="63996"/>
    <cellStyle name="Comma 8 7 2 2 3" xfId="63997"/>
    <cellStyle name="Comma 8 7 2 3" xfId="63998"/>
    <cellStyle name="Comma 8 7 2 3 2" xfId="63999"/>
    <cellStyle name="Comma 8 7 2 3 3" xfId="64000"/>
    <cellStyle name="Comma 8 7 2 4" xfId="64001"/>
    <cellStyle name="Comma 8 7 2 4 2" xfId="64002"/>
    <cellStyle name="Comma 8 7 2 5" xfId="64003"/>
    <cellStyle name="Comma 8 7 2 6" xfId="64004"/>
    <cellStyle name="Comma 8 7 3" xfId="64005"/>
    <cellStyle name="Comma 8 7 3 2" xfId="64006"/>
    <cellStyle name="Comma 8 7 3 2 2" xfId="64007"/>
    <cellStyle name="Comma 8 7 3 2 3" xfId="64008"/>
    <cellStyle name="Comma 8 7 3 3" xfId="64009"/>
    <cellStyle name="Comma 8 7 3 3 2" xfId="64010"/>
    <cellStyle name="Comma 8 7 3 3 3" xfId="64011"/>
    <cellStyle name="Comma 8 7 3 4" xfId="64012"/>
    <cellStyle name="Comma 8 7 3 4 2" xfId="64013"/>
    <cellStyle name="Comma 8 7 3 5" xfId="64014"/>
    <cellStyle name="Comma 8 7 3 6" xfId="64015"/>
    <cellStyle name="Comma 8 7 4" xfId="64016"/>
    <cellStyle name="Comma 8 7 4 2" xfId="64017"/>
    <cellStyle name="Comma 8 7 4 2 2" xfId="64018"/>
    <cellStyle name="Comma 8 7 4 2 3" xfId="64019"/>
    <cellStyle name="Comma 8 7 4 3" xfId="64020"/>
    <cellStyle name="Comma 8 7 4 3 2" xfId="64021"/>
    <cellStyle name="Comma 8 7 4 4" xfId="64022"/>
    <cellStyle name="Comma 8 7 4 5" xfId="64023"/>
    <cellStyle name="Comma 8 7 5" xfId="64024"/>
    <cellStyle name="Comma 8 7 5 2" xfId="64025"/>
    <cellStyle name="Comma 8 7 5 3" xfId="64026"/>
    <cellStyle name="Comma 8 7 6" xfId="64027"/>
    <cellStyle name="Comma 8 7 6 2" xfId="64028"/>
    <cellStyle name="Comma 8 7 6 3" xfId="64029"/>
    <cellStyle name="Comma 8 7 7" xfId="64030"/>
    <cellStyle name="Comma 8 7 7 2" xfId="64031"/>
    <cellStyle name="Comma 8 7 8" xfId="64032"/>
    <cellStyle name="Comma 8 7 9" xfId="64033"/>
    <cellStyle name="Comma 8 8" xfId="9584"/>
    <cellStyle name="Comma 8 8 2" xfId="64034"/>
    <cellStyle name="Comma 8 8 2 2" xfId="64035"/>
    <cellStyle name="Comma 8 8 2 3" xfId="64036"/>
    <cellStyle name="Comma 8 8 3" xfId="64037"/>
    <cellStyle name="Comma 8 8 3 2" xfId="64038"/>
    <cellStyle name="Comma 8 8 3 3" xfId="64039"/>
    <cellStyle name="Comma 8 8 4" xfId="64040"/>
    <cellStyle name="Comma 8 8 4 2" xfId="64041"/>
    <cellStyle name="Comma 8 8 5" xfId="64042"/>
    <cellStyle name="Comma 8 8 6" xfId="64043"/>
    <cellStyle name="Comma 8 9" xfId="9585"/>
    <cellStyle name="Comma 8 9 2" xfId="64044"/>
    <cellStyle name="Comma 8 9 2 2" xfId="64045"/>
    <cellStyle name="Comma 8 9 2 3" xfId="64046"/>
    <cellStyle name="Comma 8 9 3" xfId="64047"/>
    <cellStyle name="Comma 8 9 3 2" xfId="64048"/>
    <cellStyle name="Comma 8 9 3 3" xfId="64049"/>
    <cellStyle name="Comma 8 9 4" xfId="64050"/>
    <cellStyle name="Comma 8 9 4 2" xfId="64051"/>
    <cellStyle name="Comma 8 9 5" xfId="64052"/>
    <cellStyle name="Comma 8 9 6" xfId="64053"/>
    <cellStyle name="Comma 8_SCH J-3" xfId="9586"/>
    <cellStyle name="Comma 80" xfId="9587"/>
    <cellStyle name="Comma 81" xfId="9588"/>
    <cellStyle name="Comma 82" xfId="9589"/>
    <cellStyle name="Comma 83" xfId="9590"/>
    <cellStyle name="Comma 84" xfId="9591"/>
    <cellStyle name="Comma 85" xfId="9592"/>
    <cellStyle name="Comma 86" xfId="6"/>
    <cellStyle name="Comma 87" xfId="9593"/>
    <cellStyle name="Comma 88" xfId="9594"/>
    <cellStyle name="Comma 89" xfId="9595"/>
    <cellStyle name="Comma 9" xfId="9596"/>
    <cellStyle name="Comma 9 10" xfId="9597"/>
    <cellStyle name="Comma 9 10 2" xfId="64054"/>
    <cellStyle name="Comma 9 10 2 2" xfId="64055"/>
    <cellStyle name="Comma 9 10 2 3" xfId="64056"/>
    <cellStyle name="Comma 9 10 3" xfId="64057"/>
    <cellStyle name="Comma 9 10 3 2" xfId="64058"/>
    <cellStyle name="Comma 9 10 4" xfId="64059"/>
    <cellStyle name="Comma 9 10 5" xfId="64060"/>
    <cellStyle name="Comma 9 11" xfId="64061"/>
    <cellStyle name="Comma 9 11 2" xfId="64062"/>
    <cellStyle name="Comma 9 11 3" xfId="64063"/>
    <cellStyle name="Comma 9 12" xfId="64064"/>
    <cellStyle name="Comma 9 12 2" xfId="64065"/>
    <cellStyle name="Comma 9 12 3" xfId="64066"/>
    <cellStyle name="Comma 9 13" xfId="64067"/>
    <cellStyle name="Comma 9 13 2" xfId="64068"/>
    <cellStyle name="Comma 9 14" xfId="64069"/>
    <cellStyle name="Comma 9 15" xfId="64070"/>
    <cellStyle name="Comma 9 16" xfId="64071"/>
    <cellStyle name="Comma 9 2" xfId="9598"/>
    <cellStyle name="Comma 9 2 10" xfId="64072"/>
    <cellStyle name="Comma 9 2 10 2" xfId="64073"/>
    <cellStyle name="Comma 9 2 10 3" xfId="64074"/>
    <cellStyle name="Comma 9 2 11" xfId="64075"/>
    <cellStyle name="Comma 9 2 11 2" xfId="64076"/>
    <cellStyle name="Comma 9 2 11 3" xfId="64077"/>
    <cellStyle name="Comma 9 2 12" xfId="64078"/>
    <cellStyle name="Comma 9 2 12 2" xfId="64079"/>
    <cellStyle name="Comma 9 2 13" xfId="64080"/>
    <cellStyle name="Comma 9 2 14" xfId="64081"/>
    <cellStyle name="Comma 9 2 15" xfId="64082"/>
    <cellStyle name="Comma 9 2 2" xfId="9599"/>
    <cellStyle name="Comma 9 2 2 10" xfId="64083"/>
    <cellStyle name="Comma 9 2 2 10 2" xfId="64084"/>
    <cellStyle name="Comma 9 2 2 10 3" xfId="64085"/>
    <cellStyle name="Comma 9 2 2 11" xfId="64086"/>
    <cellStyle name="Comma 9 2 2 11 2" xfId="64087"/>
    <cellStyle name="Comma 9 2 2 12" xfId="64088"/>
    <cellStyle name="Comma 9 2 2 13" xfId="64089"/>
    <cellStyle name="Comma 9 2 2 14" xfId="64090"/>
    <cellStyle name="Comma 9 2 2 2" xfId="9600"/>
    <cellStyle name="Comma 9 2 2 2 10" xfId="64091"/>
    <cellStyle name="Comma 9 2 2 2 10 2" xfId="64092"/>
    <cellStyle name="Comma 9 2 2 2 11" xfId="64093"/>
    <cellStyle name="Comma 9 2 2 2 12" xfId="64094"/>
    <cellStyle name="Comma 9 2 2 2 2" xfId="9601"/>
    <cellStyle name="Comma 9 2 2 2 2 10" xfId="64095"/>
    <cellStyle name="Comma 9 2 2 2 2 2" xfId="9602"/>
    <cellStyle name="Comma 9 2 2 2 2 2 2" xfId="9603"/>
    <cellStyle name="Comma 9 2 2 2 2 2 2 2" xfId="64096"/>
    <cellStyle name="Comma 9 2 2 2 2 2 2 2 2" xfId="64097"/>
    <cellStyle name="Comma 9 2 2 2 2 2 2 2 3" xfId="64098"/>
    <cellStyle name="Comma 9 2 2 2 2 2 2 3" xfId="64099"/>
    <cellStyle name="Comma 9 2 2 2 2 2 2 3 2" xfId="64100"/>
    <cellStyle name="Comma 9 2 2 2 2 2 2 3 3" xfId="64101"/>
    <cellStyle name="Comma 9 2 2 2 2 2 2 4" xfId="64102"/>
    <cellStyle name="Comma 9 2 2 2 2 2 2 4 2" xfId="64103"/>
    <cellStyle name="Comma 9 2 2 2 2 2 2 5" xfId="64104"/>
    <cellStyle name="Comma 9 2 2 2 2 2 2 6" xfId="64105"/>
    <cellStyle name="Comma 9 2 2 2 2 2 3" xfId="64106"/>
    <cellStyle name="Comma 9 2 2 2 2 2 3 2" xfId="64107"/>
    <cellStyle name="Comma 9 2 2 2 2 2 3 2 2" xfId="64108"/>
    <cellStyle name="Comma 9 2 2 2 2 2 3 2 3" xfId="64109"/>
    <cellStyle name="Comma 9 2 2 2 2 2 3 3" xfId="64110"/>
    <cellStyle name="Comma 9 2 2 2 2 2 3 3 2" xfId="64111"/>
    <cellStyle name="Comma 9 2 2 2 2 2 3 3 3" xfId="64112"/>
    <cellStyle name="Comma 9 2 2 2 2 2 3 4" xfId="64113"/>
    <cellStyle name="Comma 9 2 2 2 2 2 3 4 2" xfId="64114"/>
    <cellStyle name="Comma 9 2 2 2 2 2 3 5" xfId="64115"/>
    <cellStyle name="Comma 9 2 2 2 2 2 3 6" xfId="64116"/>
    <cellStyle name="Comma 9 2 2 2 2 2 4" xfId="64117"/>
    <cellStyle name="Comma 9 2 2 2 2 2 4 2" xfId="64118"/>
    <cellStyle name="Comma 9 2 2 2 2 2 4 2 2" xfId="64119"/>
    <cellStyle name="Comma 9 2 2 2 2 2 4 2 3" xfId="64120"/>
    <cellStyle name="Comma 9 2 2 2 2 2 4 3" xfId="64121"/>
    <cellStyle name="Comma 9 2 2 2 2 2 4 3 2" xfId="64122"/>
    <cellStyle name="Comma 9 2 2 2 2 2 4 4" xfId="64123"/>
    <cellStyle name="Comma 9 2 2 2 2 2 4 5" xfId="64124"/>
    <cellStyle name="Comma 9 2 2 2 2 2 5" xfId="64125"/>
    <cellStyle name="Comma 9 2 2 2 2 2 5 2" xfId="64126"/>
    <cellStyle name="Comma 9 2 2 2 2 2 5 3" xfId="64127"/>
    <cellStyle name="Comma 9 2 2 2 2 2 6" xfId="64128"/>
    <cellStyle name="Comma 9 2 2 2 2 2 6 2" xfId="64129"/>
    <cellStyle name="Comma 9 2 2 2 2 2 6 3" xfId="64130"/>
    <cellStyle name="Comma 9 2 2 2 2 2 7" xfId="64131"/>
    <cellStyle name="Comma 9 2 2 2 2 2 7 2" xfId="64132"/>
    <cellStyle name="Comma 9 2 2 2 2 2 8" xfId="64133"/>
    <cellStyle name="Comma 9 2 2 2 2 2 9" xfId="64134"/>
    <cellStyle name="Comma 9 2 2 2 2 2_SCH J-3" xfId="9604"/>
    <cellStyle name="Comma 9 2 2 2 2 3" xfId="9605"/>
    <cellStyle name="Comma 9 2 2 2 2 3 2" xfId="64135"/>
    <cellStyle name="Comma 9 2 2 2 2 3 2 2" xfId="64136"/>
    <cellStyle name="Comma 9 2 2 2 2 3 2 3" xfId="64137"/>
    <cellStyle name="Comma 9 2 2 2 2 3 3" xfId="64138"/>
    <cellStyle name="Comma 9 2 2 2 2 3 3 2" xfId="64139"/>
    <cellStyle name="Comma 9 2 2 2 2 3 3 3" xfId="64140"/>
    <cellStyle name="Comma 9 2 2 2 2 3 4" xfId="64141"/>
    <cellStyle name="Comma 9 2 2 2 2 3 4 2" xfId="64142"/>
    <cellStyle name="Comma 9 2 2 2 2 3 5" xfId="64143"/>
    <cellStyle name="Comma 9 2 2 2 2 3 6" xfId="64144"/>
    <cellStyle name="Comma 9 2 2 2 2 4" xfId="64145"/>
    <cellStyle name="Comma 9 2 2 2 2 4 2" xfId="64146"/>
    <cellStyle name="Comma 9 2 2 2 2 4 2 2" xfId="64147"/>
    <cellStyle name="Comma 9 2 2 2 2 4 2 3" xfId="64148"/>
    <cellStyle name="Comma 9 2 2 2 2 4 3" xfId="64149"/>
    <cellStyle name="Comma 9 2 2 2 2 4 3 2" xfId="64150"/>
    <cellStyle name="Comma 9 2 2 2 2 4 3 3" xfId="64151"/>
    <cellStyle name="Comma 9 2 2 2 2 4 4" xfId="64152"/>
    <cellStyle name="Comma 9 2 2 2 2 4 4 2" xfId="64153"/>
    <cellStyle name="Comma 9 2 2 2 2 4 5" xfId="64154"/>
    <cellStyle name="Comma 9 2 2 2 2 4 6" xfId="64155"/>
    <cellStyle name="Comma 9 2 2 2 2 5" xfId="64156"/>
    <cellStyle name="Comma 9 2 2 2 2 5 2" xfId="64157"/>
    <cellStyle name="Comma 9 2 2 2 2 5 2 2" xfId="64158"/>
    <cellStyle name="Comma 9 2 2 2 2 5 2 3" xfId="64159"/>
    <cellStyle name="Comma 9 2 2 2 2 5 3" xfId="64160"/>
    <cellStyle name="Comma 9 2 2 2 2 5 3 2" xfId="64161"/>
    <cellStyle name="Comma 9 2 2 2 2 5 4" xfId="64162"/>
    <cellStyle name="Comma 9 2 2 2 2 5 5" xfId="64163"/>
    <cellStyle name="Comma 9 2 2 2 2 6" xfId="64164"/>
    <cellStyle name="Comma 9 2 2 2 2 6 2" xfId="64165"/>
    <cellStyle name="Comma 9 2 2 2 2 6 3" xfId="64166"/>
    <cellStyle name="Comma 9 2 2 2 2 7" xfId="64167"/>
    <cellStyle name="Comma 9 2 2 2 2 7 2" xfId="64168"/>
    <cellStyle name="Comma 9 2 2 2 2 7 3" xfId="64169"/>
    <cellStyle name="Comma 9 2 2 2 2 8" xfId="64170"/>
    <cellStyle name="Comma 9 2 2 2 2 8 2" xfId="64171"/>
    <cellStyle name="Comma 9 2 2 2 2 9" xfId="64172"/>
    <cellStyle name="Comma 9 2 2 2 2_SCH J-3" xfId="9606"/>
    <cellStyle name="Comma 9 2 2 2 3" xfId="9607"/>
    <cellStyle name="Comma 9 2 2 2 3 2" xfId="9608"/>
    <cellStyle name="Comma 9 2 2 2 3 2 2" xfId="64173"/>
    <cellStyle name="Comma 9 2 2 2 3 2 2 2" xfId="64174"/>
    <cellStyle name="Comma 9 2 2 2 3 2 2 3" xfId="64175"/>
    <cellStyle name="Comma 9 2 2 2 3 2 3" xfId="64176"/>
    <cellStyle name="Comma 9 2 2 2 3 2 3 2" xfId="64177"/>
    <cellStyle name="Comma 9 2 2 2 3 2 3 3" xfId="64178"/>
    <cellStyle name="Comma 9 2 2 2 3 2 4" xfId="64179"/>
    <cellStyle name="Comma 9 2 2 2 3 2 4 2" xfId="64180"/>
    <cellStyle name="Comma 9 2 2 2 3 2 5" xfId="64181"/>
    <cellStyle name="Comma 9 2 2 2 3 2 6" xfId="64182"/>
    <cellStyle name="Comma 9 2 2 2 3 3" xfId="64183"/>
    <cellStyle name="Comma 9 2 2 2 3 3 2" xfId="64184"/>
    <cellStyle name="Comma 9 2 2 2 3 3 2 2" xfId="64185"/>
    <cellStyle name="Comma 9 2 2 2 3 3 2 3" xfId="64186"/>
    <cellStyle name="Comma 9 2 2 2 3 3 3" xfId="64187"/>
    <cellStyle name="Comma 9 2 2 2 3 3 3 2" xfId="64188"/>
    <cellStyle name="Comma 9 2 2 2 3 3 3 3" xfId="64189"/>
    <cellStyle name="Comma 9 2 2 2 3 3 4" xfId="64190"/>
    <cellStyle name="Comma 9 2 2 2 3 3 4 2" xfId="64191"/>
    <cellStyle name="Comma 9 2 2 2 3 3 5" xfId="64192"/>
    <cellStyle name="Comma 9 2 2 2 3 3 6" xfId="64193"/>
    <cellStyle name="Comma 9 2 2 2 3 4" xfId="64194"/>
    <cellStyle name="Comma 9 2 2 2 3 4 2" xfId="64195"/>
    <cellStyle name="Comma 9 2 2 2 3 4 2 2" xfId="64196"/>
    <cellStyle name="Comma 9 2 2 2 3 4 2 3" xfId="64197"/>
    <cellStyle name="Comma 9 2 2 2 3 4 3" xfId="64198"/>
    <cellStyle name="Comma 9 2 2 2 3 4 3 2" xfId="64199"/>
    <cellStyle name="Comma 9 2 2 2 3 4 4" xfId="64200"/>
    <cellStyle name="Comma 9 2 2 2 3 4 5" xfId="64201"/>
    <cellStyle name="Comma 9 2 2 2 3 5" xfId="64202"/>
    <cellStyle name="Comma 9 2 2 2 3 5 2" xfId="64203"/>
    <cellStyle name="Comma 9 2 2 2 3 5 3" xfId="64204"/>
    <cellStyle name="Comma 9 2 2 2 3 6" xfId="64205"/>
    <cellStyle name="Comma 9 2 2 2 3 6 2" xfId="64206"/>
    <cellStyle name="Comma 9 2 2 2 3 6 3" xfId="64207"/>
    <cellStyle name="Comma 9 2 2 2 3 7" xfId="64208"/>
    <cellStyle name="Comma 9 2 2 2 3 7 2" xfId="64209"/>
    <cellStyle name="Comma 9 2 2 2 3 8" xfId="64210"/>
    <cellStyle name="Comma 9 2 2 2 3 9" xfId="64211"/>
    <cellStyle name="Comma 9 2 2 2 3_SCH J-3" xfId="9609"/>
    <cellStyle name="Comma 9 2 2 2 4" xfId="9610"/>
    <cellStyle name="Comma 9 2 2 2 4 2" xfId="64212"/>
    <cellStyle name="Comma 9 2 2 2 4 2 2" xfId="64213"/>
    <cellStyle name="Comma 9 2 2 2 4 2 2 2" xfId="64214"/>
    <cellStyle name="Comma 9 2 2 2 4 2 2 3" xfId="64215"/>
    <cellStyle name="Comma 9 2 2 2 4 2 3" xfId="64216"/>
    <cellStyle name="Comma 9 2 2 2 4 2 3 2" xfId="64217"/>
    <cellStyle name="Comma 9 2 2 2 4 2 3 3" xfId="64218"/>
    <cellStyle name="Comma 9 2 2 2 4 2 4" xfId="64219"/>
    <cellStyle name="Comma 9 2 2 2 4 2 4 2" xfId="64220"/>
    <cellStyle name="Comma 9 2 2 2 4 2 5" xfId="64221"/>
    <cellStyle name="Comma 9 2 2 2 4 2 6" xfId="64222"/>
    <cellStyle name="Comma 9 2 2 2 4 3" xfId="64223"/>
    <cellStyle name="Comma 9 2 2 2 4 3 2" xfId="64224"/>
    <cellStyle name="Comma 9 2 2 2 4 3 2 2" xfId="64225"/>
    <cellStyle name="Comma 9 2 2 2 4 3 2 3" xfId="64226"/>
    <cellStyle name="Comma 9 2 2 2 4 3 3" xfId="64227"/>
    <cellStyle name="Comma 9 2 2 2 4 3 3 2" xfId="64228"/>
    <cellStyle name="Comma 9 2 2 2 4 3 3 3" xfId="64229"/>
    <cellStyle name="Comma 9 2 2 2 4 3 4" xfId="64230"/>
    <cellStyle name="Comma 9 2 2 2 4 3 4 2" xfId="64231"/>
    <cellStyle name="Comma 9 2 2 2 4 3 5" xfId="64232"/>
    <cellStyle name="Comma 9 2 2 2 4 3 6" xfId="64233"/>
    <cellStyle name="Comma 9 2 2 2 4 4" xfId="64234"/>
    <cellStyle name="Comma 9 2 2 2 4 4 2" xfId="64235"/>
    <cellStyle name="Comma 9 2 2 2 4 4 2 2" xfId="64236"/>
    <cellStyle name="Comma 9 2 2 2 4 4 2 3" xfId="64237"/>
    <cellStyle name="Comma 9 2 2 2 4 4 3" xfId="64238"/>
    <cellStyle name="Comma 9 2 2 2 4 4 3 2" xfId="64239"/>
    <cellStyle name="Comma 9 2 2 2 4 4 4" xfId="64240"/>
    <cellStyle name="Comma 9 2 2 2 4 4 5" xfId="64241"/>
    <cellStyle name="Comma 9 2 2 2 4 5" xfId="64242"/>
    <cellStyle name="Comma 9 2 2 2 4 5 2" xfId="64243"/>
    <cellStyle name="Comma 9 2 2 2 4 5 3" xfId="64244"/>
    <cellStyle name="Comma 9 2 2 2 4 6" xfId="64245"/>
    <cellStyle name="Comma 9 2 2 2 4 6 2" xfId="64246"/>
    <cellStyle name="Comma 9 2 2 2 4 6 3" xfId="64247"/>
    <cellStyle name="Comma 9 2 2 2 4 7" xfId="64248"/>
    <cellStyle name="Comma 9 2 2 2 4 7 2" xfId="64249"/>
    <cellStyle name="Comma 9 2 2 2 4 8" xfId="64250"/>
    <cellStyle name="Comma 9 2 2 2 4 9" xfId="64251"/>
    <cellStyle name="Comma 9 2 2 2 5" xfId="64252"/>
    <cellStyle name="Comma 9 2 2 2 5 2" xfId="64253"/>
    <cellStyle name="Comma 9 2 2 2 5 2 2" xfId="64254"/>
    <cellStyle name="Comma 9 2 2 2 5 2 3" xfId="64255"/>
    <cellStyle name="Comma 9 2 2 2 5 3" xfId="64256"/>
    <cellStyle name="Comma 9 2 2 2 5 3 2" xfId="64257"/>
    <cellStyle name="Comma 9 2 2 2 5 3 3" xfId="64258"/>
    <cellStyle name="Comma 9 2 2 2 5 4" xfId="64259"/>
    <cellStyle name="Comma 9 2 2 2 5 4 2" xfId="64260"/>
    <cellStyle name="Comma 9 2 2 2 5 5" xfId="64261"/>
    <cellStyle name="Comma 9 2 2 2 5 6" xfId="64262"/>
    <cellStyle name="Comma 9 2 2 2 6" xfId="64263"/>
    <cellStyle name="Comma 9 2 2 2 6 2" xfId="64264"/>
    <cellStyle name="Comma 9 2 2 2 6 2 2" xfId="64265"/>
    <cellStyle name="Comma 9 2 2 2 6 2 3" xfId="64266"/>
    <cellStyle name="Comma 9 2 2 2 6 3" xfId="64267"/>
    <cellStyle name="Comma 9 2 2 2 6 3 2" xfId="64268"/>
    <cellStyle name="Comma 9 2 2 2 6 3 3" xfId="64269"/>
    <cellStyle name="Comma 9 2 2 2 6 4" xfId="64270"/>
    <cellStyle name="Comma 9 2 2 2 6 4 2" xfId="64271"/>
    <cellStyle name="Comma 9 2 2 2 6 5" xfId="64272"/>
    <cellStyle name="Comma 9 2 2 2 6 6" xfId="64273"/>
    <cellStyle name="Comma 9 2 2 2 7" xfId="64274"/>
    <cellStyle name="Comma 9 2 2 2 7 2" xfId="64275"/>
    <cellStyle name="Comma 9 2 2 2 7 2 2" xfId="64276"/>
    <cellStyle name="Comma 9 2 2 2 7 2 3" xfId="64277"/>
    <cellStyle name="Comma 9 2 2 2 7 3" xfId="64278"/>
    <cellStyle name="Comma 9 2 2 2 7 3 2" xfId="64279"/>
    <cellStyle name="Comma 9 2 2 2 7 4" xfId="64280"/>
    <cellStyle name="Comma 9 2 2 2 7 5" xfId="64281"/>
    <cellStyle name="Comma 9 2 2 2 8" xfId="64282"/>
    <cellStyle name="Comma 9 2 2 2 8 2" xfId="64283"/>
    <cellStyle name="Comma 9 2 2 2 8 3" xfId="64284"/>
    <cellStyle name="Comma 9 2 2 2 9" xfId="64285"/>
    <cellStyle name="Comma 9 2 2 2 9 2" xfId="64286"/>
    <cellStyle name="Comma 9 2 2 2 9 3" xfId="64287"/>
    <cellStyle name="Comma 9 2 2 2_SCH J-3" xfId="9611"/>
    <cellStyle name="Comma 9 2 2 3" xfId="9612"/>
    <cellStyle name="Comma 9 2 2 3 10" xfId="64288"/>
    <cellStyle name="Comma 9 2 2 3 2" xfId="9613"/>
    <cellStyle name="Comma 9 2 2 3 2 2" xfId="9614"/>
    <cellStyle name="Comma 9 2 2 3 2 2 2" xfId="64289"/>
    <cellStyle name="Comma 9 2 2 3 2 2 2 2" xfId="64290"/>
    <cellStyle name="Comma 9 2 2 3 2 2 2 3" xfId="64291"/>
    <cellStyle name="Comma 9 2 2 3 2 2 3" xfId="64292"/>
    <cellStyle name="Comma 9 2 2 3 2 2 3 2" xfId="64293"/>
    <cellStyle name="Comma 9 2 2 3 2 2 3 3" xfId="64294"/>
    <cellStyle name="Comma 9 2 2 3 2 2 4" xfId="64295"/>
    <cellStyle name="Comma 9 2 2 3 2 2 4 2" xfId="64296"/>
    <cellStyle name="Comma 9 2 2 3 2 2 5" xfId="64297"/>
    <cellStyle name="Comma 9 2 2 3 2 2 6" xfId="64298"/>
    <cellStyle name="Comma 9 2 2 3 2 3" xfId="64299"/>
    <cellStyle name="Comma 9 2 2 3 2 3 2" xfId="64300"/>
    <cellStyle name="Comma 9 2 2 3 2 3 2 2" xfId="64301"/>
    <cellStyle name="Comma 9 2 2 3 2 3 2 3" xfId="64302"/>
    <cellStyle name="Comma 9 2 2 3 2 3 3" xfId="64303"/>
    <cellStyle name="Comma 9 2 2 3 2 3 3 2" xfId="64304"/>
    <cellStyle name="Comma 9 2 2 3 2 3 3 3" xfId="64305"/>
    <cellStyle name="Comma 9 2 2 3 2 3 4" xfId="64306"/>
    <cellStyle name="Comma 9 2 2 3 2 3 4 2" xfId="64307"/>
    <cellStyle name="Comma 9 2 2 3 2 3 5" xfId="64308"/>
    <cellStyle name="Comma 9 2 2 3 2 3 6" xfId="64309"/>
    <cellStyle name="Comma 9 2 2 3 2 4" xfId="64310"/>
    <cellStyle name="Comma 9 2 2 3 2 4 2" xfId="64311"/>
    <cellStyle name="Comma 9 2 2 3 2 4 2 2" xfId="64312"/>
    <cellStyle name="Comma 9 2 2 3 2 4 2 3" xfId="64313"/>
    <cellStyle name="Comma 9 2 2 3 2 4 3" xfId="64314"/>
    <cellStyle name="Comma 9 2 2 3 2 4 3 2" xfId="64315"/>
    <cellStyle name="Comma 9 2 2 3 2 4 4" xfId="64316"/>
    <cellStyle name="Comma 9 2 2 3 2 4 5" xfId="64317"/>
    <cellStyle name="Comma 9 2 2 3 2 5" xfId="64318"/>
    <cellStyle name="Comma 9 2 2 3 2 5 2" xfId="64319"/>
    <cellStyle name="Comma 9 2 2 3 2 5 3" xfId="64320"/>
    <cellStyle name="Comma 9 2 2 3 2 6" xfId="64321"/>
    <cellStyle name="Comma 9 2 2 3 2 6 2" xfId="64322"/>
    <cellStyle name="Comma 9 2 2 3 2 6 3" xfId="64323"/>
    <cellStyle name="Comma 9 2 2 3 2 7" xfId="64324"/>
    <cellStyle name="Comma 9 2 2 3 2 7 2" xfId="64325"/>
    <cellStyle name="Comma 9 2 2 3 2 8" xfId="64326"/>
    <cellStyle name="Comma 9 2 2 3 2 9" xfId="64327"/>
    <cellStyle name="Comma 9 2 2 3 2_SCH J-3" xfId="9615"/>
    <cellStyle name="Comma 9 2 2 3 3" xfId="9616"/>
    <cellStyle name="Comma 9 2 2 3 3 2" xfId="64328"/>
    <cellStyle name="Comma 9 2 2 3 3 2 2" xfId="64329"/>
    <cellStyle name="Comma 9 2 2 3 3 2 3" xfId="64330"/>
    <cellStyle name="Comma 9 2 2 3 3 3" xfId="64331"/>
    <cellStyle name="Comma 9 2 2 3 3 3 2" xfId="64332"/>
    <cellStyle name="Comma 9 2 2 3 3 3 3" xfId="64333"/>
    <cellStyle name="Comma 9 2 2 3 3 4" xfId="64334"/>
    <cellStyle name="Comma 9 2 2 3 3 4 2" xfId="64335"/>
    <cellStyle name="Comma 9 2 2 3 3 5" xfId="64336"/>
    <cellStyle name="Comma 9 2 2 3 3 6" xfId="64337"/>
    <cellStyle name="Comma 9 2 2 3 4" xfId="64338"/>
    <cellStyle name="Comma 9 2 2 3 4 2" xfId="64339"/>
    <cellStyle name="Comma 9 2 2 3 4 2 2" xfId="64340"/>
    <cellStyle name="Comma 9 2 2 3 4 2 3" xfId="64341"/>
    <cellStyle name="Comma 9 2 2 3 4 3" xfId="64342"/>
    <cellStyle name="Comma 9 2 2 3 4 3 2" xfId="64343"/>
    <cellStyle name="Comma 9 2 2 3 4 3 3" xfId="64344"/>
    <cellStyle name="Comma 9 2 2 3 4 4" xfId="64345"/>
    <cellStyle name="Comma 9 2 2 3 4 4 2" xfId="64346"/>
    <cellStyle name="Comma 9 2 2 3 4 5" xfId="64347"/>
    <cellStyle name="Comma 9 2 2 3 4 6" xfId="64348"/>
    <cellStyle name="Comma 9 2 2 3 5" xfId="64349"/>
    <cellStyle name="Comma 9 2 2 3 5 2" xfId="64350"/>
    <cellStyle name="Comma 9 2 2 3 5 2 2" xfId="64351"/>
    <cellStyle name="Comma 9 2 2 3 5 2 3" xfId="64352"/>
    <cellStyle name="Comma 9 2 2 3 5 3" xfId="64353"/>
    <cellStyle name="Comma 9 2 2 3 5 3 2" xfId="64354"/>
    <cellStyle name="Comma 9 2 2 3 5 4" xfId="64355"/>
    <cellStyle name="Comma 9 2 2 3 5 5" xfId="64356"/>
    <cellStyle name="Comma 9 2 2 3 6" xfId="64357"/>
    <cellStyle name="Comma 9 2 2 3 6 2" xfId="64358"/>
    <cellStyle name="Comma 9 2 2 3 6 3" xfId="64359"/>
    <cellStyle name="Comma 9 2 2 3 7" xfId="64360"/>
    <cellStyle name="Comma 9 2 2 3 7 2" xfId="64361"/>
    <cellStyle name="Comma 9 2 2 3 7 3" xfId="64362"/>
    <cellStyle name="Comma 9 2 2 3 8" xfId="64363"/>
    <cellStyle name="Comma 9 2 2 3 8 2" xfId="64364"/>
    <cellStyle name="Comma 9 2 2 3 9" xfId="64365"/>
    <cellStyle name="Comma 9 2 2 3_SCH J-3" xfId="9617"/>
    <cellStyle name="Comma 9 2 2 4" xfId="9618"/>
    <cellStyle name="Comma 9 2 2 4 2" xfId="9619"/>
    <cellStyle name="Comma 9 2 2 4 2 2" xfId="64366"/>
    <cellStyle name="Comma 9 2 2 4 2 2 2" xfId="64367"/>
    <cellStyle name="Comma 9 2 2 4 2 2 3" xfId="64368"/>
    <cellStyle name="Comma 9 2 2 4 2 3" xfId="64369"/>
    <cellStyle name="Comma 9 2 2 4 2 3 2" xfId="64370"/>
    <cellStyle name="Comma 9 2 2 4 2 3 3" xfId="64371"/>
    <cellStyle name="Comma 9 2 2 4 2 4" xfId="64372"/>
    <cellStyle name="Comma 9 2 2 4 2 4 2" xfId="64373"/>
    <cellStyle name="Comma 9 2 2 4 2 5" xfId="64374"/>
    <cellStyle name="Comma 9 2 2 4 2 6" xfId="64375"/>
    <cellStyle name="Comma 9 2 2 4 3" xfId="64376"/>
    <cellStyle name="Comma 9 2 2 4 3 2" xfId="64377"/>
    <cellStyle name="Comma 9 2 2 4 3 2 2" xfId="64378"/>
    <cellStyle name="Comma 9 2 2 4 3 2 3" xfId="64379"/>
    <cellStyle name="Comma 9 2 2 4 3 3" xfId="64380"/>
    <cellStyle name="Comma 9 2 2 4 3 3 2" xfId="64381"/>
    <cellStyle name="Comma 9 2 2 4 3 3 3" xfId="64382"/>
    <cellStyle name="Comma 9 2 2 4 3 4" xfId="64383"/>
    <cellStyle name="Comma 9 2 2 4 3 4 2" xfId="64384"/>
    <cellStyle name="Comma 9 2 2 4 3 5" xfId="64385"/>
    <cellStyle name="Comma 9 2 2 4 3 6" xfId="64386"/>
    <cellStyle name="Comma 9 2 2 4 4" xfId="64387"/>
    <cellStyle name="Comma 9 2 2 4 4 2" xfId="64388"/>
    <cellStyle name="Comma 9 2 2 4 4 2 2" xfId="64389"/>
    <cellStyle name="Comma 9 2 2 4 4 2 3" xfId="64390"/>
    <cellStyle name="Comma 9 2 2 4 4 3" xfId="64391"/>
    <cellStyle name="Comma 9 2 2 4 4 3 2" xfId="64392"/>
    <cellStyle name="Comma 9 2 2 4 4 4" xfId="64393"/>
    <cellStyle name="Comma 9 2 2 4 4 5" xfId="64394"/>
    <cellStyle name="Comma 9 2 2 4 5" xfId="64395"/>
    <cellStyle name="Comma 9 2 2 4 5 2" xfId="64396"/>
    <cellStyle name="Comma 9 2 2 4 5 3" xfId="64397"/>
    <cellStyle name="Comma 9 2 2 4 6" xfId="64398"/>
    <cellStyle name="Comma 9 2 2 4 6 2" xfId="64399"/>
    <cellStyle name="Comma 9 2 2 4 6 3" xfId="64400"/>
    <cellStyle name="Comma 9 2 2 4 7" xfId="64401"/>
    <cellStyle name="Comma 9 2 2 4 7 2" xfId="64402"/>
    <cellStyle name="Comma 9 2 2 4 8" xfId="64403"/>
    <cellStyle name="Comma 9 2 2 4 9" xfId="64404"/>
    <cellStyle name="Comma 9 2 2 4_SCH J-3" xfId="9620"/>
    <cellStyle name="Comma 9 2 2 5" xfId="9621"/>
    <cellStyle name="Comma 9 2 2 5 2" xfId="64405"/>
    <cellStyle name="Comma 9 2 2 5 2 2" xfId="64406"/>
    <cellStyle name="Comma 9 2 2 5 2 2 2" xfId="64407"/>
    <cellStyle name="Comma 9 2 2 5 2 2 3" xfId="64408"/>
    <cellStyle name="Comma 9 2 2 5 2 3" xfId="64409"/>
    <cellStyle name="Comma 9 2 2 5 2 3 2" xfId="64410"/>
    <cellStyle name="Comma 9 2 2 5 2 3 3" xfId="64411"/>
    <cellStyle name="Comma 9 2 2 5 2 4" xfId="64412"/>
    <cellStyle name="Comma 9 2 2 5 2 4 2" xfId="64413"/>
    <cellStyle name="Comma 9 2 2 5 2 5" xfId="64414"/>
    <cellStyle name="Comma 9 2 2 5 2 6" xfId="64415"/>
    <cellStyle name="Comma 9 2 2 5 3" xfId="64416"/>
    <cellStyle name="Comma 9 2 2 5 3 2" xfId="64417"/>
    <cellStyle name="Comma 9 2 2 5 3 2 2" xfId="64418"/>
    <cellStyle name="Comma 9 2 2 5 3 2 3" xfId="64419"/>
    <cellStyle name="Comma 9 2 2 5 3 3" xfId="64420"/>
    <cellStyle name="Comma 9 2 2 5 3 3 2" xfId="64421"/>
    <cellStyle name="Comma 9 2 2 5 3 3 3" xfId="64422"/>
    <cellStyle name="Comma 9 2 2 5 3 4" xfId="64423"/>
    <cellStyle name="Comma 9 2 2 5 3 4 2" xfId="64424"/>
    <cellStyle name="Comma 9 2 2 5 3 5" xfId="64425"/>
    <cellStyle name="Comma 9 2 2 5 3 6" xfId="64426"/>
    <cellStyle name="Comma 9 2 2 5 4" xfId="64427"/>
    <cellStyle name="Comma 9 2 2 5 4 2" xfId="64428"/>
    <cellStyle name="Comma 9 2 2 5 4 2 2" xfId="64429"/>
    <cellStyle name="Comma 9 2 2 5 4 2 3" xfId="64430"/>
    <cellStyle name="Comma 9 2 2 5 4 3" xfId="64431"/>
    <cellStyle name="Comma 9 2 2 5 4 3 2" xfId="64432"/>
    <cellStyle name="Comma 9 2 2 5 4 4" xfId="64433"/>
    <cellStyle name="Comma 9 2 2 5 4 5" xfId="64434"/>
    <cellStyle name="Comma 9 2 2 5 5" xfId="64435"/>
    <cellStyle name="Comma 9 2 2 5 5 2" xfId="64436"/>
    <cellStyle name="Comma 9 2 2 5 5 3" xfId="64437"/>
    <cellStyle name="Comma 9 2 2 5 6" xfId="64438"/>
    <cellStyle name="Comma 9 2 2 5 6 2" xfId="64439"/>
    <cellStyle name="Comma 9 2 2 5 6 3" xfId="64440"/>
    <cellStyle name="Comma 9 2 2 5 7" xfId="64441"/>
    <cellStyle name="Comma 9 2 2 5 7 2" xfId="64442"/>
    <cellStyle name="Comma 9 2 2 5 8" xfId="64443"/>
    <cellStyle name="Comma 9 2 2 5 9" xfId="64444"/>
    <cellStyle name="Comma 9 2 2 6" xfId="9622"/>
    <cellStyle name="Comma 9 2 2 6 2" xfId="64445"/>
    <cellStyle name="Comma 9 2 2 6 2 2" xfId="64446"/>
    <cellStyle name="Comma 9 2 2 6 2 3" xfId="64447"/>
    <cellStyle name="Comma 9 2 2 6 3" xfId="64448"/>
    <cellStyle name="Comma 9 2 2 6 3 2" xfId="64449"/>
    <cellStyle name="Comma 9 2 2 6 3 3" xfId="64450"/>
    <cellStyle name="Comma 9 2 2 6 4" xfId="64451"/>
    <cellStyle name="Comma 9 2 2 6 4 2" xfId="64452"/>
    <cellStyle name="Comma 9 2 2 6 5" xfId="64453"/>
    <cellStyle name="Comma 9 2 2 6 6" xfId="64454"/>
    <cellStyle name="Comma 9 2 2 7" xfId="64455"/>
    <cellStyle name="Comma 9 2 2 7 2" xfId="64456"/>
    <cellStyle name="Comma 9 2 2 7 2 2" xfId="64457"/>
    <cellStyle name="Comma 9 2 2 7 2 3" xfId="64458"/>
    <cellStyle name="Comma 9 2 2 7 3" xfId="64459"/>
    <cellStyle name="Comma 9 2 2 7 3 2" xfId="64460"/>
    <cellStyle name="Comma 9 2 2 7 3 3" xfId="64461"/>
    <cellStyle name="Comma 9 2 2 7 4" xfId="64462"/>
    <cellStyle name="Comma 9 2 2 7 4 2" xfId="64463"/>
    <cellStyle name="Comma 9 2 2 7 5" xfId="64464"/>
    <cellStyle name="Comma 9 2 2 7 6" xfId="64465"/>
    <cellStyle name="Comma 9 2 2 8" xfId="64466"/>
    <cellStyle name="Comma 9 2 2 8 2" xfId="64467"/>
    <cellStyle name="Comma 9 2 2 8 2 2" xfId="64468"/>
    <cellStyle name="Comma 9 2 2 8 2 3" xfId="64469"/>
    <cellStyle name="Comma 9 2 2 8 3" xfId="64470"/>
    <cellStyle name="Comma 9 2 2 8 3 2" xfId="64471"/>
    <cellStyle name="Comma 9 2 2 8 4" xfId="64472"/>
    <cellStyle name="Comma 9 2 2 8 5" xfId="64473"/>
    <cellStyle name="Comma 9 2 2 9" xfId="64474"/>
    <cellStyle name="Comma 9 2 2 9 2" xfId="64475"/>
    <cellStyle name="Comma 9 2 2 9 3" xfId="64476"/>
    <cellStyle name="Comma 9 2 2_SCH J-3" xfId="9623"/>
    <cellStyle name="Comma 9 2 3" xfId="9624"/>
    <cellStyle name="Comma 9 2 3 10" xfId="64477"/>
    <cellStyle name="Comma 9 2 3 10 2" xfId="64478"/>
    <cellStyle name="Comma 9 2 3 11" xfId="64479"/>
    <cellStyle name="Comma 9 2 3 12" xfId="64480"/>
    <cellStyle name="Comma 9 2 3 2" xfId="9625"/>
    <cellStyle name="Comma 9 2 3 2 10" xfId="64481"/>
    <cellStyle name="Comma 9 2 3 2 2" xfId="9626"/>
    <cellStyle name="Comma 9 2 3 2 2 2" xfId="9627"/>
    <cellStyle name="Comma 9 2 3 2 2 2 2" xfId="64482"/>
    <cellStyle name="Comma 9 2 3 2 2 2 2 2" xfId="64483"/>
    <cellStyle name="Comma 9 2 3 2 2 2 2 3" xfId="64484"/>
    <cellStyle name="Comma 9 2 3 2 2 2 3" xfId="64485"/>
    <cellStyle name="Comma 9 2 3 2 2 2 3 2" xfId="64486"/>
    <cellStyle name="Comma 9 2 3 2 2 2 3 3" xfId="64487"/>
    <cellStyle name="Comma 9 2 3 2 2 2 4" xfId="64488"/>
    <cellStyle name="Comma 9 2 3 2 2 2 4 2" xfId="64489"/>
    <cellStyle name="Comma 9 2 3 2 2 2 5" xfId="64490"/>
    <cellStyle name="Comma 9 2 3 2 2 2 6" xfId="64491"/>
    <cellStyle name="Comma 9 2 3 2 2 3" xfId="64492"/>
    <cellStyle name="Comma 9 2 3 2 2 3 2" xfId="64493"/>
    <cellStyle name="Comma 9 2 3 2 2 3 2 2" xfId="64494"/>
    <cellStyle name="Comma 9 2 3 2 2 3 2 3" xfId="64495"/>
    <cellStyle name="Comma 9 2 3 2 2 3 3" xfId="64496"/>
    <cellStyle name="Comma 9 2 3 2 2 3 3 2" xfId="64497"/>
    <cellStyle name="Comma 9 2 3 2 2 3 3 3" xfId="64498"/>
    <cellStyle name="Comma 9 2 3 2 2 3 4" xfId="64499"/>
    <cellStyle name="Comma 9 2 3 2 2 3 4 2" xfId="64500"/>
    <cellStyle name="Comma 9 2 3 2 2 3 5" xfId="64501"/>
    <cellStyle name="Comma 9 2 3 2 2 3 6" xfId="64502"/>
    <cellStyle name="Comma 9 2 3 2 2 4" xfId="64503"/>
    <cellStyle name="Comma 9 2 3 2 2 4 2" xfId="64504"/>
    <cellStyle name="Comma 9 2 3 2 2 4 2 2" xfId="64505"/>
    <cellStyle name="Comma 9 2 3 2 2 4 2 3" xfId="64506"/>
    <cellStyle name="Comma 9 2 3 2 2 4 3" xfId="64507"/>
    <cellStyle name="Comma 9 2 3 2 2 4 3 2" xfId="64508"/>
    <cellStyle name="Comma 9 2 3 2 2 4 4" xfId="64509"/>
    <cellStyle name="Comma 9 2 3 2 2 4 5" xfId="64510"/>
    <cellStyle name="Comma 9 2 3 2 2 5" xfId="64511"/>
    <cellStyle name="Comma 9 2 3 2 2 5 2" xfId="64512"/>
    <cellStyle name="Comma 9 2 3 2 2 5 3" xfId="64513"/>
    <cellStyle name="Comma 9 2 3 2 2 6" xfId="64514"/>
    <cellStyle name="Comma 9 2 3 2 2 6 2" xfId="64515"/>
    <cellStyle name="Comma 9 2 3 2 2 6 3" xfId="64516"/>
    <cellStyle name="Comma 9 2 3 2 2 7" xfId="64517"/>
    <cellStyle name="Comma 9 2 3 2 2 7 2" xfId="64518"/>
    <cellStyle name="Comma 9 2 3 2 2 8" xfId="64519"/>
    <cellStyle name="Comma 9 2 3 2 2 9" xfId="64520"/>
    <cellStyle name="Comma 9 2 3 2 2_SCH J-3" xfId="9628"/>
    <cellStyle name="Comma 9 2 3 2 3" xfId="9629"/>
    <cellStyle name="Comma 9 2 3 2 3 2" xfId="64521"/>
    <cellStyle name="Comma 9 2 3 2 3 2 2" xfId="64522"/>
    <cellStyle name="Comma 9 2 3 2 3 2 3" xfId="64523"/>
    <cellStyle name="Comma 9 2 3 2 3 3" xfId="64524"/>
    <cellStyle name="Comma 9 2 3 2 3 3 2" xfId="64525"/>
    <cellStyle name="Comma 9 2 3 2 3 3 3" xfId="64526"/>
    <cellStyle name="Comma 9 2 3 2 3 4" xfId="64527"/>
    <cellStyle name="Comma 9 2 3 2 3 4 2" xfId="64528"/>
    <cellStyle name="Comma 9 2 3 2 3 5" xfId="64529"/>
    <cellStyle name="Comma 9 2 3 2 3 6" xfId="64530"/>
    <cellStyle name="Comma 9 2 3 2 4" xfId="64531"/>
    <cellStyle name="Comma 9 2 3 2 4 2" xfId="64532"/>
    <cellStyle name="Comma 9 2 3 2 4 2 2" xfId="64533"/>
    <cellStyle name="Comma 9 2 3 2 4 2 3" xfId="64534"/>
    <cellStyle name="Comma 9 2 3 2 4 3" xfId="64535"/>
    <cellStyle name="Comma 9 2 3 2 4 3 2" xfId="64536"/>
    <cellStyle name="Comma 9 2 3 2 4 3 3" xfId="64537"/>
    <cellStyle name="Comma 9 2 3 2 4 4" xfId="64538"/>
    <cellStyle name="Comma 9 2 3 2 4 4 2" xfId="64539"/>
    <cellStyle name="Comma 9 2 3 2 4 5" xfId="64540"/>
    <cellStyle name="Comma 9 2 3 2 4 6" xfId="64541"/>
    <cellStyle name="Comma 9 2 3 2 5" xfId="64542"/>
    <cellStyle name="Comma 9 2 3 2 5 2" xfId="64543"/>
    <cellStyle name="Comma 9 2 3 2 5 2 2" xfId="64544"/>
    <cellStyle name="Comma 9 2 3 2 5 2 3" xfId="64545"/>
    <cellStyle name="Comma 9 2 3 2 5 3" xfId="64546"/>
    <cellStyle name="Comma 9 2 3 2 5 3 2" xfId="64547"/>
    <cellStyle name="Comma 9 2 3 2 5 4" xfId="64548"/>
    <cellStyle name="Comma 9 2 3 2 5 5" xfId="64549"/>
    <cellStyle name="Comma 9 2 3 2 6" xfId="64550"/>
    <cellStyle name="Comma 9 2 3 2 6 2" xfId="64551"/>
    <cellStyle name="Comma 9 2 3 2 6 3" xfId="64552"/>
    <cellStyle name="Comma 9 2 3 2 7" xfId="64553"/>
    <cellStyle name="Comma 9 2 3 2 7 2" xfId="64554"/>
    <cellStyle name="Comma 9 2 3 2 7 3" xfId="64555"/>
    <cellStyle name="Comma 9 2 3 2 8" xfId="64556"/>
    <cellStyle name="Comma 9 2 3 2 8 2" xfId="64557"/>
    <cellStyle name="Comma 9 2 3 2 9" xfId="64558"/>
    <cellStyle name="Comma 9 2 3 2_SCH J-3" xfId="9630"/>
    <cellStyle name="Comma 9 2 3 3" xfId="9631"/>
    <cellStyle name="Comma 9 2 3 3 2" xfId="9632"/>
    <cellStyle name="Comma 9 2 3 3 2 2" xfId="64559"/>
    <cellStyle name="Comma 9 2 3 3 2 2 2" xfId="64560"/>
    <cellStyle name="Comma 9 2 3 3 2 2 3" xfId="64561"/>
    <cellStyle name="Comma 9 2 3 3 2 3" xfId="64562"/>
    <cellStyle name="Comma 9 2 3 3 2 3 2" xfId="64563"/>
    <cellStyle name="Comma 9 2 3 3 2 3 3" xfId="64564"/>
    <cellStyle name="Comma 9 2 3 3 2 4" xfId="64565"/>
    <cellStyle name="Comma 9 2 3 3 2 4 2" xfId="64566"/>
    <cellStyle name="Comma 9 2 3 3 2 5" xfId="64567"/>
    <cellStyle name="Comma 9 2 3 3 2 6" xfId="64568"/>
    <cellStyle name="Comma 9 2 3 3 3" xfId="64569"/>
    <cellStyle name="Comma 9 2 3 3 3 2" xfId="64570"/>
    <cellStyle name="Comma 9 2 3 3 3 2 2" xfId="64571"/>
    <cellStyle name="Comma 9 2 3 3 3 2 3" xfId="64572"/>
    <cellStyle name="Comma 9 2 3 3 3 3" xfId="64573"/>
    <cellStyle name="Comma 9 2 3 3 3 3 2" xfId="64574"/>
    <cellStyle name="Comma 9 2 3 3 3 3 3" xfId="64575"/>
    <cellStyle name="Comma 9 2 3 3 3 4" xfId="64576"/>
    <cellStyle name="Comma 9 2 3 3 3 4 2" xfId="64577"/>
    <cellStyle name="Comma 9 2 3 3 3 5" xfId="64578"/>
    <cellStyle name="Comma 9 2 3 3 3 6" xfId="64579"/>
    <cellStyle name="Comma 9 2 3 3 4" xfId="64580"/>
    <cellStyle name="Comma 9 2 3 3 4 2" xfId="64581"/>
    <cellStyle name="Comma 9 2 3 3 4 2 2" xfId="64582"/>
    <cellStyle name="Comma 9 2 3 3 4 2 3" xfId="64583"/>
    <cellStyle name="Comma 9 2 3 3 4 3" xfId="64584"/>
    <cellStyle name="Comma 9 2 3 3 4 3 2" xfId="64585"/>
    <cellStyle name="Comma 9 2 3 3 4 4" xfId="64586"/>
    <cellStyle name="Comma 9 2 3 3 4 5" xfId="64587"/>
    <cellStyle name="Comma 9 2 3 3 5" xfId="64588"/>
    <cellStyle name="Comma 9 2 3 3 5 2" xfId="64589"/>
    <cellStyle name="Comma 9 2 3 3 5 3" xfId="64590"/>
    <cellStyle name="Comma 9 2 3 3 6" xfId="64591"/>
    <cellStyle name="Comma 9 2 3 3 6 2" xfId="64592"/>
    <cellStyle name="Comma 9 2 3 3 6 3" xfId="64593"/>
    <cellStyle name="Comma 9 2 3 3 7" xfId="64594"/>
    <cellStyle name="Comma 9 2 3 3 7 2" xfId="64595"/>
    <cellStyle name="Comma 9 2 3 3 8" xfId="64596"/>
    <cellStyle name="Comma 9 2 3 3 9" xfId="64597"/>
    <cellStyle name="Comma 9 2 3 3_SCH J-3" xfId="9633"/>
    <cellStyle name="Comma 9 2 3 4" xfId="9634"/>
    <cellStyle name="Comma 9 2 3 4 2" xfId="64598"/>
    <cellStyle name="Comma 9 2 3 4 2 2" xfId="64599"/>
    <cellStyle name="Comma 9 2 3 4 2 2 2" xfId="64600"/>
    <cellStyle name="Comma 9 2 3 4 2 2 3" xfId="64601"/>
    <cellStyle name="Comma 9 2 3 4 2 3" xfId="64602"/>
    <cellStyle name="Comma 9 2 3 4 2 3 2" xfId="64603"/>
    <cellStyle name="Comma 9 2 3 4 2 3 3" xfId="64604"/>
    <cellStyle name="Comma 9 2 3 4 2 4" xfId="64605"/>
    <cellStyle name="Comma 9 2 3 4 2 4 2" xfId="64606"/>
    <cellStyle name="Comma 9 2 3 4 2 5" xfId="64607"/>
    <cellStyle name="Comma 9 2 3 4 2 6" xfId="64608"/>
    <cellStyle name="Comma 9 2 3 4 3" xfId="64609"/>
    <cellStyle name="Comma 9 2 3 4 3 2" xfId="64610"/>
    <cellStyle name="Comma 9 2 3 4 3 2 2" xfId="64611"/>
    <cellStyle name="Comma 9 2 3 4 3 2 3" xfId="64612"/>
    <cellStyle name="Comma 9 2 3 4 3 3" xfId="64613"/>
    <cellStyle name="Comma 9 2 3 4 3 3 2" xfId="64614"/>
    <cellStyle name="Comma 9 2 3 4 3 3 3" xfId="64615"/>
    <cellStyle name="Comma 9 2 3 4 3 4" xfId="64616"/>
    <cellStyle name="Comma 9 2 3 4 3 4 2" xfId="64617"/>
    <cellStyle name="Comma 9 2 3 4 3 5" xfId="64618"/>
    <cellStyle name="Comma 9 2 3 4 3 6" xfId="64619"/>
    <cellStyle name="Comma 9 2 3 4 4" xfId="64620"/>
    <cellStyle name="Comma 9 2 3 4 4 2" xfId="64621"/>
    <cellStyle name="Comma 9 2 3 4 4 2 2" xfId="64622"/>
    <cellStyle name="Comma 9 2 3 4 4 2 3" xfId="64623"/>
    <cellStyle name="Comma 9 2 3 4 4 3" xfId="64624"/>
    <cellStyle name="Comma 9 2 3 4 4 3 2" xfId="64625"/>
    <cellStyle name="Comma 9 2 3 4 4 4" xfId="64626"/>
    <cellStyle name="Comma 9 2 3 4 4 5" xfId="64627"/>
    <cellStyle name="Comma 9 2 3 4 5" xfId="64628"/>
    <cellStyle name="Comma 9 2 3 4 5 2" xfId="64629"/>
    <cellStyle name="Comma 9 2 3 4 5 3" xfId="64630"/>
    <cellStyle name="Comma 9 2 3 4 6" xfId="64631"/>
    <cellStyle name="Comma 9 2 3 4 6 2" xfId="64632"/>
    <cellStyle name="Comma 9 2 3 4 6 3" xfId="64633"/>
    <cellStyle name="Comma 9 2 3 4 7" xfId="64634"/>
    <cellStyle name="Comma 9 2 3 4 7 2" xfId="64635"/>
    <cellStyle name="Comma 9 2 3 4 8" xfId="64636"/>
    <cellStyle name="Comma 9 2 3 4 9" xfId="64637"/>
    <cellStyle name="Comma 9 2 3 5" xfId="64638"/>
    <cellStyle name="Comma 9 2 3 5 2" xfId="64639"/>
    <cellStyle name="Comma 9 2 3 5 2 2" xfId="64640"/>
    <cellStyle name="Comma 9 2 3 5 2 3" xfId="64641"/>
    <cellStyle name="Comma 9 2 3 5 3" xfId="64642"/>
    <cellStyle name="Comma 9 2 3 5 3 2" xfId="64643"/>
    <cellStyle name="Comma 9 2 3 5 3 3" xfId="64644"/>
    <cellStyle name="Comma 9 2 3 5 4" xfId="64645"/>
    <cellStyle name="Comma 9 2 3 5 4 2" xfId="64646"/>
    <cellStyle name="Comma 9 2 3 5 5" xfId="64647"/>
    <cellStyle name="Comma 9 2 3 5 6" xfId="64648"/>
    <cellStyle name="Comma 9 2 3 6" xfId="64649"/>
    <cellStyle name="Comma 9 2 3 6 2" xfId="64650"/>
    <cellStyle name="Comma 9 2 3 6 2 2" xfId="64651"/>
    <cellStyle name="Comma 9 2 3 6 2 3" xfId="64652"/>
    <cellStyle name="Comma 9 2 3 6 3" xfId="64653"/>
    <cellStyle name="Comma 9 2 3 6 3 2" xfId="64654"/>
    <cellStyle name="Comma 9 2 3 6 3 3" xfId="64655"/>
    <cellStyle name="Comma 9 2 3 6 4" xfId="64656"/>
    <cellStyle name="Comma 9 2 3 6 4 2" xfId="64657"/>
    <cellStyle name="Comma 9 2 3 6 5" xfId="64658"/>
    <cellStyle name="Comma 9 2 3 6 6" xfId="64659"/>
    <cellStyle name="Comma 9 2 3 7" xfId="64660"/>
    <cellStyle name="Comma 9 2 3 7 2" xfId="64661"/>
    <cellStyle name="Comma 9 2 3 7 2 2" xfId="64662"/>
    <cellStyle name="Comma 9 2 3 7 2 3" xfId="64663"/>
    <cellStyle name="Comma 9 2 3 7 3" xfId="64664"/>
    <cellStyle name="Comma 9 2 3 7 3 2" xfId="64665"/>
    <cellStyle name="Comma 9 2 3 7 4" xfId="64666"/>
    <cellStyle name="Comma 9 2 3 7 5" xfId="64667"/>
    <cellStyle name="Comma 9 2 3 8" xfId="64668"/>
    <cellStyle name="Comma 9 2 3 8 2" xfId="64669"/>
    <cellStyle name="Comma 9 2 3 8 3" xfId="64670"/>
    <cellStyle name="Comma 9 2 3 9" xfId="64671"/>
    <cellStyle name="Comma 9 2 3 9 2" xfId="64672"/>
    <cellStyle name="Comma 9 2 3 9 3" xfId="64673"/>
    <cellStyle name="Comma 9 2 3_SCH J-3" xfId="9635"/>
    <cellStyle name="Comma 9 2 4" xfId="9636"/>
    <cellStyle name="Comma 9 2 4 10" xfId="64674"/>
    <cellStyle name="Comma 9 2 4 2" xfId="9637"/>
    <cellStyle name="Comma 9 2 4 2 2" xfId="9638"/>
    <cellStyle name="Comma 9 2 4 2 2 2" xfId="64675"/>
    <cellStyle name="Comma 9 2 4 2 2 2 2" xfId="64676"/>
    <cellStyle name="Comma 9 2 4 2 2 2 3" xfId="64677"/>
    <cellStyle name="Comma 9 2 4 2 2 3" xfId="64678"/>
    <cellStyle name="Comma 9 2 4 2 2 3 2" xfId="64679"/>
    <cellStyle name="Comma 9 2 4 2 2 3 3" xfId="64680"/>
    <cellStyle name="Comma 9 2 4 2 2 4" xfId="64681"/>
    <cellStyle name="Comma 9 2 4 2 2 4 2" xfId="64682"/>
    <cellStyle name="Comma 9 2 4 2 2 5" xfId="64683"/>
    <cellStyle name="Comma 9 2 4 2 2 6" xfId="64684"/>
    <cellStyle name="Comma 9 2 4 2 3" xfId="9639"/>
    <cellStyle name="Comma 9 2 4 2 3 2" xfId="9640"/>
    <cellStyle name="Comma 9 2 4 2 3 2 2" xfId="64685"/>
    <cellStyle name="Comma 9 2 4 2 3 2 3" xfId="64686"/>
    <cellStyle name="Comma 9 2 4 2 3 3" xfId="64687"/>
    <cellStyle name="Comma 9 2 4 2 3 3 2" xfId="64688"/>
    <cellStyle name="Comma 9 2 4 2 3 3 3" xfId="64689"/>
    <cellStyle name="Comma 9 2 4 2 3 4" xfId="64690"/>
    <cellStyle name="Comma 9 2 4 2 3 4 2" xfId="64691"/>
    <cellStyle name="Comma 9 2 4 2 3 5" xfId="64692"/>
    <cellStyle name="Comma 9 2 4 2 3 6" xfId="64693"/>
    <cellStyle name="Comma 9 2 4 2 4" xfId="64694"/>
    <cellStyle name="Comma 9 2 4 2 4 2" xfId="64695"/>
    <cellStyle name="Comma 9 2 4 2 4 2 2" xfId="64696"/>
    <cellStyle name="Comma 9 2 4 2 4 2 3" xfId="64697"/>
    <cellStyle name="Comma 9 2 4 2 4 3" xfId="64698"/>
    <cellStyle name="Comma 9 2 4 2 4 3 2" xfId="64699"/>
    <cellStyle name="Comma 9 2 4 2 4 4" xfId="64700"/>
    <cellStyle name="Comma 9 2 4 2 4 5" xfId="64701"/>
    <cellStyle name="Comma 9 2 4 2 5" xfId="64702"/>
    <cellStyle name="Comma 9 2 4 2 5 2" xfId="64703"/>
    <cellStyle name="Comma 9 2 4 2 5 3" xfId="64704"/>
    <cellStyle name="Comma 9 2 4 2 6" xfId="64705"/>
    <cellStyle name="Comma 9 2 4 2 6 2" xfId="64706"/>
    <cellStyle name="Comma 9 2 4 2 6 3" xfId="64707"/>
    <cellStyle name="Comma 9 2 4 2 7" xfId="64708"/>
    <cellStyle name="Comma 9 2 4 2 7 2" xfId="64709"/>
    <cellStyle name="Comma 9 2 4 2 8" xfId="64710"/>
    <cellStyle name="Comma 9 2 4 2 9" xfId="64711"/>
    <cellStyle name="Comma 9 2 4 2_SCH J-3" xfId="9641"/>
    <cellStyle name="Comma 9 2 4 3" xfId="9642"/>
    <cellStyle name="Comma 9 2 4 3 2" xfId="64712"/>
    <cellStyle name="Comma 9 2 4 3 2 2" xfId="64713"/>
    <cellStyle name="Comma 9 2 4 3 2 3" xfId="64714"/>
    <cellStyle name="Comma 9 2 4 3 3" xfId="64715"/>
    <cellStyle name="Comma 9 2 4 3 3 2" xfId="64716"/>
    <cellStyle name="Comma 9 2 4 3 3 3" xfId="64717"/>
    <cellStyle name="Comma 9 2 4 3 4" xfId="64718"/>
    <cellStyle name="Comma 9 2 4 3 4 2" xfId="64719"/>
    <cellStyle name="Comma 9 2 4 3 5" xfId="64720"/>
    <cellStyle name="Comma 9 2 4 3 6" xfId="64721"/>
    <cellStyle name="Comma 9 2 4 4" xfId="64722"/>
    <cellStyle name="Comma 9 2 4 4 2" xfId="64723"/>
    <cellStyle name="Comma 9 2 4 4 2 2" xfId="64724"/>
    <cellStyle name="Comma 9 2 4 4 2 3" xfId="64725"/>
    <cellStyle name="Comma 9 2 4 4 3" xfId="64726"/>
    <cellStyle name="Comma 9 2 4 4 3 2" xfId="64727"/>
    <cellStyle name="Comma 9 2 4 4 3 3" xfId="64728"/>
    <cellStyle name="Comma 9 2 4 4 4" xfId="64729"/>
    <cellStyle name="Comma 9 2 4 4 4 2" xfId="64730"/>
    <cellStyle name="Comma 9 2 4 4 5" xfId="64731"/>
    <cellStyle name="Comma 9 2 4 4 6" xfId="64732"/>
    <cellStyle name="Comma 9 2 4 5" xfId="64733"/>
    <cellStyle name="Comma 9 2 4 5 2" xfId="64734"/>
    <cellStyle name="Comma 9 2 4 5 2 2" xfId="64735"/>
    <cellStyle name="Comma 9 2 4 5 2 3" xfId="64736"/>
    <cellStyle name="Comma 9 2 4 5 3" xfId="64737"/>
    <cellStyle name="Comma 9 2 4 5 3 2" xfId="64738"/>
    <cellStyle name="Comma 9 2 4 5 4" xfId="64739"/>
    <cellStyle name="Comma 9 2 4 5 5" xfId="64740"/>
    <cellStyle name="Comma 9 2 4 6" xfId="64741"/>
    <cellStyle name="Comma 9 2 4 6 2" xfId="64742"/>
    <cellStyle name="Comma 9 2 4 6 3" xfId="64743"/>
    <cellStyle name="Comma 9 2 4 7" xfId="64744"/>
    <cellStyle name="Comma 9 2 4 7 2" xfId="64745"/>
    <cellStyle name="Comma 9 2 4 7 3" xfId="64746"/>
    <cellStyle name="Comma 9 2 4 8" xfId="64747"/>
    <cellStyle name="Comma 9 2 4 8 2" xfId="64748"/>
    <cellStyle name="Comma 9 2 4 9" xfId="64749"/>
    <cellStyle name="Comma 9 2 4_SCH J-3" xfId="9643"/>
    <cellStyle name="Comma 9 2 5" xfId="9644"/>
    <cellStyle name="Comma 9 2 5 2" xfId="9645"/>
    <cellStyle name="Comma 9 2 5 2 2" xfId="64750"/>
    <cellStyle name="Comma 9 2 5 2 2 2" xfId="64751"/>
    <cellStyle name="Comma 9 2 5 2 2 3" xfId="64752"/>
    <cellStyle name="Comma 9 2 5 2 3" xfId="64753"/>
    <cellStyle name="Comma 9 2 5 2 3 2" xfId="64754"/>
    <cellStyle name="Comma 9 2 5 2 3 3" xfId="64755"/>
    <cellStyle name="Comma 9 2 5 2 4" xfId="64756"/>
    <cellStyle name="Comma 9 2 5 2 4 2" xfId="64757"/>
    <cellStyle name="Comma 9 2 5 2 5" xfId="64758"/>
    <cellStyle name="Comma 9 2 5 2 6" xfId="64759"/>
    <cellStyle name="Comma 9 2 5 3" xfId="9646"/>
    <cellStyle name="Comma 9 2 5 3 2" xfId="9647"/>
    <cellStyle name="Comma 9 2 5 3 2 2" xfId="64760"/>
    <cellStyle name="Comma 9 2 5 3 2 3" xfId="64761"/>
    <cellStyle name="Comma 9 2 5 3 3" xfId="64762"/>
    <cellStyle name="Comma 9 2 5 3 3 2" xfId="64763"/>
    <cellStyle name="Comma 9 2 5 3 3 3" xfId="64764"/>
    <cellStyle name="Comma 9 2 5 3 4" xfId="64765"/>
    <cellStyle name="Comma 9 2 5 3 4 2" xfId="64766"/>
    <cellStyle name="Comma 9 2 5 3 5" xfId="64767"/>
    <cellStyle name="Comma 9 2 5 3 6" xfId="64768"/>
    <cellStyle name="Comma 9 2 5 4" xfId="64769"/>
    <cellStyle name="Comma 9 2 5 4 2" xfId="64770"/>
    <cellStyle name="Comma 9 2 5 4 2 2" xfId="64771"/>
    <cellStyle name="Comma 9 2 5 4 2 3" xfId="64772"/>
    <cellStyle name="Comma 9 2 5 4 3" xfId="64773"/>
    <cellStyle name="Comma 9 2 5 4 3 2" xfId="64774"/>
    <cellStyle name="Comma 9 2 5 4 4" xfId="64775"/>
    <cellStyle name="Comma 9 2 5 4 5" xfId="64776"/>
    <cellStyle name="Comma 9 2 5 5" xfId="64777"/>
    <cellStyle name="Comma 9 2 5 5 2" xfId="64778"/>
    <cellStyle name="Comma 9 2 5 5 3" xfId="64779"/>
    <cellStyle name="Comma 9 2 5 6" xfId="64780"/>
    <cellStyle name="Comma 9 2 5 6 2" xfId="64781"/>
    <cellStyle name="Comma 9 2 5 6 3" xfId="64782"/>
    <cellStyle name="Comma 9 2 5 7" xfId="64783"/>
    <cellStyle name="Comma 9 2 5 7 2" xfId="64784"/>
    <cellStyle name="Comma 9 2 5 8" xfId="64785"/>
    <cellStyle name="Comma 9 2 5 9" xfId="64786"/>
    <cellStyle name="Comma 9 2 5_SCH J-3" xfId="9648"/>
    <cellStyle name="Comma 9 2 6" xfId="9649"/>
    <cellStyle name="Comma 9 2 6 2" xfId="64787"/>
    <cellStyle name="Comma 9 2 6 2 2" xfId="64788"/>
    <cellStyle name="Comma 9 2 6 2 2 2" xfId="64789"/>
    <cellStyle name="Comma 9 2 6 2 2 3" xfId="64790"/>
    <cellStyle name="Comma 9 2 6 2 3" xfId="64791"/>
    <cellStyle name="Comma 9 2 6 2 3 2" xfId="64792"/>
    <cellStyle name="Comma 9 2 6 2 3 3" xfId="64793"/>
    <cellStyle name="Comma 9 2 6 2 4" xfId="64794"/>
    <cellStyle name="Comma 9 2 6 2 4 2" xfId="64795"/>
    <cellStyle name="Comma 9 2 6 2 5" xfId="64796"/>
    <cellStyle name="Comma 9 2 6 2 6" xfId="64797"/>
    <cellStyle name="Comma 9 2 6 3" xfId="64798"/>
    <cellStyle name="Comma 9 2 6 3 2" xfId="64799"/>
    <cellStyle name="Comma 9 2 6 3 2 2" xfId="64800"/>
    <cellStyle name="Comma 9 2 6 3 2 3" xfId="64801"/>
    <cellStyle name="Comma 9 2 6 3 3" xfId="64802"/>
    <cellStyle name="Comma 9 2 6 3 3 2" xfId="64803"/>
    <cellStyle name="Comma 9 2 6 3 3 3" xfId="64804"/>
    <cellStyle name="Comma 9 2 6 3 4" xfId="64805"/>
    <cellStyle name="Comma 9 2 6 3 4 2" xfId="64806"/>
    <cellStyle name="Comma 9 2 6 3 5" xfId="64807"/>
    <cellStyle name="Comma 9 2 6 3 6" xfId="64808"/>
    <cellStyle name="Comma 9 2 6 4" xfId="64809"/>
    <cellStyle name="Comma 9 2 6 4 2" xfId="64810"/>
    <cellStyle name="Comma 9 2 6 4 2 2" xfId="64811"/>
    <cellStyle name="Comma 9 2 6 4 2 3" xfId="64812"/>
    <cellStyle name="Comma 9 2 6 4 3" xfId="64813"/>
    <cellStyle name="Comma 9 2 6 4 3 2" xfId="64814"/>
    <cellStyle name="Comma 9 2 6 4 4" xfId="64815"/>
    <cellStyle name="Comma 9 2 6 4 5" xfId="64816"/>
    <cellStyle name="Comma 9 2 6 5" xfId="64817"/>
    <cellStyle name="Comma 9 2 6 5 2" xfId="64818"/>
    <cellStyle name="Comma 9 2 6 5 3" xfId="64819"/>
    <cellStyle name="Comma 9 2 6 6" xfId="64820"/>
    <cellStyle name="Comma 9 2 6 6 2" xfId="64821"/>
    <cellStyle name="Comma 9 2 6 6 3" xfId="64822"/>
    <cellStyle name="Comma 9 2 6 7" xfId="64823"/>
    <cellStyle name="Comma 9 2 6 7 2" xfId="64824"/>
    <cellStyle name="Comma 9 2 6 8" xfId="64825"/>
    <cellStyle name="Comma 9 2 6 9" xfId="64826"/>
    <cellStyle name="Comma 9 2 7" xfId="9650"/>
    <cellStyle name="Comma 9 2 7 2" xfId="9651"/>
    <cellStyle name="Comma 9 2 7 2 2" xfId="64827"/>
    <cellStyle name="Comma 9 2 7 2 3" xfId="64828"/>
    <cellStyle name="Comma 9 2 7 3" xfId="64829"/>
    <cellStyle name="Comma 9 2 7 3 2" xfId="64830"/>
    <cellStyle name="Comma 9 2 7 3 3" xfId="64831"/>
    <cellStyle name="Comma 9 2 7 4" xfId="64832"/>
    <cellStyle name="Comma 9 2 7 4 2" xfId="64833"/>
    <cellStyle name="Comma 9 2 7 5" xfId="64834"/>
    <cellStyle name="Comma 9 2 7 6" xfId="64835"/>
    <cellStyle name="Comma 9 2 8" xfId="9652"/>
    <cellStyle name="Comma 9 2 8 2" xfId="64836"/>
    <cellStyle name="Comma 9 2 8 2 2" xfId="64837"/>
    <cellStyle name="Comma 9 2 8 2 3" xfId="64838"/>
    <cellStyle name="Comma 9 2 8 3" xfId="64839"/>
    <cellStyle name="Comma 9 2 8 3 2" xfId="64840"/>
    <cellStyle name="Comma 9 2 8 3 3" xfId="64841"/>
    <cellStyle name="Comma 9 2 8 4" xfId="64842"/>
    <cellStyle name="Comma 9 2 8 4 2" xfId="64843"/>
    <cellStyle name="Comma 9 2 8 5" xfId="64844"/>
    <cellStyle name="Comma 9 2 8 6" xfId="64845"/>
    <cellStyle name="Comma 9 2 9" xfId="64846"/>
    <cellStyle name="Comma 9 2 9 2" xfId="64847"/>
    <cellStyle name="Comma 9 2 9 2 2" xfId="64848"/>
    <cellStyle name="Comma 9 2 9 2 3" xfId="64849"/>
    <cellStyle name="Comma 9 2 9 3" xfId="64850"/>
    <cellStyle name="Comma 9 2 9 3 2" xfId="64851"/>
    <cellStyle name="Comma 9 2 9 4" xfId="64852"/>
    <cellStyle name="Comma 9 2 9 5" xfId="64853"/>
    <cellStyle name="Comma 9 2_SCH J-3" xfId="9653"/>
    <cellStyle name="Comma 9 3" xfId="9654"/>
    <cellStyle name="Comma 9 3 10" xfId="64854"/>
    <cellStyle name="Comma 9 3 10 2" xfId="64855"/>
    <cellStyle name="Comma 9 3 10 3" xfId="64856"/>
    <cellStyle name="Comma 9 3 11" xfId="64857"/>
    <cellStyle name="Comma 9 3 11 2" xfId="64858"/>
    <cellStyle name="Comma 9 3 12" xfId="64859"/>
    <cellStyle name="Comma 9 3 13" xfId="64860"/>
    <cellStyle name="Comma 9 3 14" xfId="64861"/>
    <cellStyle name="Comma 9 3 2" xfId="9655"/>
    <cellStyle name="Comma 9 3 2 10" xfId="64862"/>
    <cellStyle name="Comma 9 3 2 10 2" xfId="64863"/>
    <cellStyle name="Comma 9 3 2 11" xfId="64864"/>
    <cellStyle name="Comma 9 3 2 12" xfId="64865"/>
    <cellStyle name="Comma 9 3 2 2" xfId="9656"/>
    <cellStyle name="Comma 9 3 2 2 10" xfId="64866"/>
    <cellStyle name="Comma 9 3 2 2 2" xfId="9657"/>
    <cellStyle name="Comma 9 3 2 2 2 2" xfId="9658"/>
    <cellStyle name="Comma 9 3 2 2 2 2 2" xfId="64867"/>
    <cellStyle name="Comma 9 3 2 2 2 2 2 2" xfId="64868"/>
    <cellStyle name="Comma 9 3 2 2 2 2 2 3" xfId="64869"/>
    <cellStyle name="Comma 9 3 2 2 2 2 3" xfId="64870"/>
    <cellStyle name="Comma 9 3 2 2 2 2 3 2" xfId="64871"/>
    <cellStyle name="Comma 9 3 2 2 2 2 3 3" xfId="64872"/>
    <cellStyle name="Comma 9 3 2 2 2 2 4" xfId="64873"/>
    <cellStyle name="Comma 9 3 2 2 2 2 4 2" xfId="64874"/>
    <cellStyle name="Comma 9 3 2 2 2 2 5" xfId="64875"/>
    <cellStyle name="Comma 9 3 2 2 2 2 6" xfId="64876"/>
    <cellStyle name="Comma 9 3 2 2 2 3" xfId="64877"/>
    <cellStyle name="Comma 9 3 2 2 2 3 2" xfId="64878"/>
    <cellStyle name="Comma 9 3 2 2 2 3 2 2" xfId="64879"/>
    <cellStyle name="Comma 9 3 2 2 2 3 2 3" xfId="64880"/>
    <cellStyle name="Comma 9 3 2 2 2 3 3" xfId="64881"/>
    <cellStyle name="Comma 9 3 2 2 2 3 3 2" xfId="64882"/>
    <cellStyle name="Comma 9 3 2 2 2 3 3 3" xfId="64883"/>
    <cellStyle name="Comma 9 3 2 2 2 3 4" xfId="64884"/>
    <cellStyle name="Comma 9 3 2 2 2 3 4 2" xfId="64885"/>
    <cellStyle name="Comma 9 3 2 2 2 3 5" xfId="64886"/>
    <cellStyle name="Comma 9 3 2 2 2 3 6" xfId="64887"/>
    <cellStyle name="Comma 9 3 2 2 2 4" xfId="64888"/>
    <cellStyle name="Comma 9 3 2 2 2 4 2" xfId="64889"/>
    <cellStyle name="Comma 9 3 2 2 2 4 2 2" xfId="64890"/>
    <cellStyle name="Comma 9 3 2 2 2 4 2 3" xfId="64891"/>
    <cellStyle name="Comma 9 3 2 2 2 4 3" xfId="64892"/>
    <cellStyle name="Comma 9 3 2 2 2 4 3 2" xfId="64893"/>
    <cellStyle name="Comma 9 3 2 2 2 4 4" xfId="64894"/>
    <cellStyle name="Comma 9 3 2 2 2 4 5" xfId="64895"/>
    <cellStyle name="Comma 9 3 2 2 2 5" xfId="64896"/>
    <cellStyle name="Comma 9 3 2 2 2 5 2" xfId="64897"/>
    <cellStyle name="Comma 9 3 2 2 2 5 3" xfId="64898"/>
    <cellStyle name="Comma 9 3 2 2 2 6" xfId="64899"/>
    <cellStyle name="Comma 9 3 2 2 2 6 2" xfId="64900"/>
    <cellStyle name="Comma 9 3 2 2 2 6 3" xfId="64901"/>
    <cellStyle name="Comma 9 3 2 2 2 7" xfId="64902"/>
    <cellStyle name="Comma 9 3 2 2 2 7 2" xfId="64903"/>
    <cellStyle name="Comma 9 3 2 2 2 8" xfId="64904"/>
    <cellStyle name="Comma 9 3 2 2 2 9" xfId="64905"/>
    <cellStyle name="Comma 9 3 2 2 2_SCH J-3" xfId="9659"/>
    <cellStyle name="Comma 9 3 2 2 3" xfId="9660"/>
    <cellStyle name="Comma 9 3 2 2 3 2" xfId="64906"/>
    <cellStyle name="Comma 9 3 2 2 3 2 2" xfId="64907"/>
    <cellStyle name="Comma 9 3 2 2 3 2 3" xfId="64908"/>
    <cellStyle name="Comma 9 3 2 2 3 3" xfId="64909"/>
    <cellStyle name="Comma 9 3 2 2 3 3 2" xfId="64910"/>
    <cellStyle name="Comma 9 3 2 2 3 3 3" xfId="64911"/>
    <cellStyle name="Comma 9 3 2 2 3 4" xfId="64912"/>
    <cellStyle name="Comma 9 3 2 2 3 4 2" xfId="64913"/>
    <cellStyle name="Comma 9 3 2 2 3 5" xfId="64914"/>
    <cellStyle name="Comma 9 3 2 2 3 6" xfId="64915"/>
    <cellStyle name="Comma 9 3 2 2 4" xfId="64916"/>
    <cellStyle name="Comma 9 3 2 2 4 2" xfId="64917"/>
    <cellStyle name="Comma 9 3 2 2 4 2 2" xfId="64918"/>
    <cellStyle name="Comma 9 3 2 2 4 2 3" xfId="64919"/>
    <cellStyle name="Comma 9 3 2 2 4 3" xfId="64920"/>
    <cellStyle name="Comma 9 3 2 2 4 3 2" xfId="64921"/>
    <cellStyle name="Comma 9 3 2 2 4 3 3" xfId="64922"/>
    <cellStyle name="Comma 9 3 2 2 4 4" xfId="64923"/>
    <cellStyle name="Comma 9 3 2 2 4 4 2" xfId="64924"/>
    <cellStyle name="Comma 9 3 2 2 4 5" xfId="64925"/>
    <cellStyle name="Comma 9 3 2 2 4 6" xfId="64926"/>
    <cellStyle name="Comma 9 3 2 2 5" xfId="64927"/>
    <cellStyle name="Comma 9 3 2 2 5 2" xfId="64928"/>
    <cellStyle name="Comma 9 3 2 2 5 2 2" xfId="64929"/>
    <cellStyle name="Comma 9 3 2 2 5 2 3" xfId="64930"/>
    <cellStyle name="Comma 9 3 2 2 5 3" xfId="64931"/>
    <cellStyle name="Comma 9 3 2 2 5 3 2" xfId="64932"/>
    <cellStyle name="Comma 9 3 2 2 5 4" xfId="64933"/>
    <cellStyle name="Comma 9 3 2 2 5 5" xfId="64934"/>
    <cellStyle name="Comma 9 3 2 2 6" xfId="64935"/>
    <cellStyle name="Comma 9 3 2 2 6 2" xfId="64936"/>
    <cellStyle name="Comma 9 3 2 2 6 3" xfId="64937"/>
    <cellStyle name="Comma 9 3 2 2 7" xfId="64938"/>
    <cellStyle name="Comma 9 3 2 2 7 2" xfId="64939"/>
    <cellStyle name="Comma 9 3 2 2 7 3" xfId="64940"/>
    <cellStyle name="Comma 9 3 2 2 8" xfId="64941"/>
    <cellStyle name="Comma 9 3 2 2 8 2" xfId="64942"/>
    <cellStyle name="Comma 9 3 2 2 9" xfId="64943"/>
    <cellStyle name="Comma 9 3 2 2_SCH J-3" xfId="9661"/>
    <cellStyle name="Comma 9 3 2 3" xfId="9662"/>
    <cellStyle name="Comma 9 3 2 3 2" xfId="9663"/>
    <cellStyle name="Comma 9 3 2 3 2 2" xfId="64944"/>
    <cellStyle name="Comma 9 3 2 3 2 2 2" xfId="64945"/>
    <cellStyle name="Comma 9 3 2 3 2 2 3" xfId="64946"/>
    <cellStyle name="Comma 9 3 2 3 2 3" xfId="64947"/>
    <cellStyle name="Comma 9 3 2 3 2 3 2" xfId="64948"/>
    <cellStyle name="Comma 9 3 2 3 2 3 3" xfId="64949"/>
    <cellStyle name="Comma 9 3 2 3 2 4" xfId="64950"/>
    <cellStyle name="Comma 9 3 2 3 2 4 2" xfId="64951"/>
    <cellStyle name="Comma 9 3 2 3 2 5" xfId="64952"/>
    <cellStyle name="Comma 9 3 2 3 2 6" xfId="64953"/>
    <cellStyle name="Comma 9 3 2 3 3" xfId="64954"/>
    <cellStyle name="Comma 9 3 2 3 3 2" xfId="64955"/>
    <cellStyle name="Comma 9 3 2 3 3 2 2" xfId="64956"/>
    <cellStyle name="Comma 9 3 2 3 3 2 3" xfId="64957"/>
    <cellStyle name="Comma 9 3 2 3 3 3" xfId="64958"/>
    <cellStyle name="Comma 9 3 2 3 3 3 2" xfId="64959"/>
    <cellStyle name="Comma 9 3 2 3 3 3 3" xfId="64960"/>
    <cellStyle name="Comma 9 3 2 3 3 4" xfId="64961"/>
    <cellStyle name="Comma 9 3 2 3 3 4 2" xfId="64962"/>
    <cellStyle name="Comma 9 3 2 3 3 5" xfId="64963"/>
    <cellStyle name="Comma 9 3 2 3 3 6" xfId="64964"/>
    <cellStyle name="Comma 9 3 2 3 4" xfId="64965"/>
    <cellStyle name="Comma 9 3 2 3 4 2" xfId="64966"/>
    <cellStyle name="Comma 9 3 2 3 4 2 2" xfId="64967"/>
    <cellStyle name="Comma 9 3 2 3 4 2 3" xfId="64968"/>
    <cellStyle name="Comma 9 3 2 3 4 3" xfId="64969"/>
    <cellStyle name="Comma 9 3 2 3 4 3 2" xfId="64970"/>
    <cellStyle name="Comma 9 3 2 3 4 4" xfId="64971"/>
    <cellStyle name="Comma 9 3 2 3 4 5" xfId="64972"/>
    <cellStyle name="Comma 9 3 2 3 5" xfId="64973"/>
    <cellStyle name="Comma 9 3 2 3 5 2" xfId="64974"/>
    <cellStyle name="Comma 9 3 2 3 5 3" xfId="64975"/>
    <cellStyle name="Comma 9 3 2 3 6" xfId="64976"/>
    <cellStyle name="Comma 9 3 2 3 6 2" xfId="64977"/>
    <cellStyle name="Comma 9 3 2 3 6 3" xfId="64978"/>
    <cellStyle name="Comma 9 3 2 3 7" xfId="64979"/>
    <cellStyle name="Comma 9 3 2 3 7 2" xfId="64980"/>
    <cellStyle name="Comma 9 3 2 3 8" xfId="64981"/>
    <cellStyle name="Comma 9 3 2 3 9" xfId="64982"/>
    <cellStyle name="Comma 9 3 2 3_SCH J-3" xfId="9664"/>
    <cellStyle name="Comma 9 3 2 4" xfId="9665"/>
    <cellStyle name="Comma 9 3 2 4 2" xfId="64983"/>
    <cellStyle name="Comma 9 3 2 4 2 2" xfId="64984"/>
    <cellStyle name="Comma 9 3 2 4 2 2 2" xfId="64985"/>
    <cellStyle name="Comma 9 3 2 4 2 2 3" xfId="64986"/>
    <cellStyle name="Comma 9 3 2 4 2 3" xfId="64987"/>
    <cellStyle name="Comma 9 3 2 4 2 3 2" xfId="64988"/>
    <cellStyle name="Comma 9 3 2 4 2 3 3" xfId="64989"/>
    <cellStyle name="Comma 9 3 2 4 2 4" xfId="64990"/>
    <cellStyle name="Comma 9 3 2 4 2 4 2" xfId="64991"/>
    <cellStyle name="Comma 9 3 2 4 2 5" xfId="64992"/>
    <cellStyle name="Comma 9 3 2 4 2 6" xfId="64993"/>
    <cellStyle name="Comma 9 3 2 4 3" xfId="64994"/>
    <cellStyle name="Comma 9 3 2 4 3 2" xfId="64995"/>
    <cellStyle name="Comma 9 3 2 4 3 2 2" xfId="64996"/>
    <cellStyle name="Comma 9 3 2 4 3 2 3" xfId="64997"/>
    <cellStyle name="Comma 9 3 2 4 3 3" xfId="64998"/>
    <cellStyle name="Comma 9 3 2 4 3 3 2" xfId="64999"/>
    <cellStyle name="Comma 9 3 2 4 3 3 3" xfId="65000"/>
    <cellStyle name="Comma 9 3 2 4 3 4" xfId="65001"/>
    <cellStyle name="Comma 9 3 2 4 3 4 2" xfId="65002"/>
    <cellStyle name="Comma 9 3 2 4 3 5" xfId="65003"/>
    <cellStyle name="Comma 9 3 2 4 3 6" xfId="65004"/>
    <cellStyle name="Comma 9 3 2 4 4" xfId="65005"/>
    <cellStyle name="Comma 9 3 2 4 4 2" xfId="65006"/>
    <cellStyle name="Comma 9 3 2 4 4 2 2" xfId="65007"/>
    <cellStyle name="Comma 9 3 2 4 4 2 3" xfId="65008"/>
    <cellStyle name="Comma 9 3 2 4 4 3" xfId="65009"/>
    <cellStyle name="Comma 9 3 2 4 4 3 2" xfId="65010"/>
    <cellStyle name="Comma 9 3 2 4 4 4" xfId="65011"/>
    <cellStyle name="Comma 9 3 2 4 4 5" xfId="65012"/>
    <cellStyle name="Comma 9 3 2 4 5" xfId="65013"/>
    <cellStyle name="Comma 9 3 2 4 5 2" xfId="65014"/>
    <cellStyle name="Comma 9 3 2 4 5 3" xfId="65015"/>
    <cellStyle name="Comma 9 3 2 4 6" xfId="65016"/>
    <cellStyle name="Comma 9 3 2 4 6 2" xfId="65017"/>
    <cellStyle name="Comma 9 3 2 4 6 3" xfId="65018"/>
    <cellStyle name="Comma 9 3 2 4 7" xfId="65019"/>
    <cellStyle name="Comma 9 3 2 4 7 2" xfId="65020"/>
    <cellStyle name="Comma 9 3 2 4 8" xfId="65021"/>
    <cellStyle name="Comma 9 3 2 4 9" xfId="65022"/>
    <cellStyle name="Comma 9 3 2 5" xfId="65023"/>
    <cellStyle name="Comma 9 3 2 5 2" xfId="65024"/>
    <cellStyle name="Comma 9 3 2 5 2 2" xfId="65025"/>
    <cellStyle name="Comma 9 3 2 5 2 3" xfId="65026"/>
    <cellStyle name="Comma 9 3 2 5 3" xfId="65027"/>
    <cellStyle name="Comma 9 3 2 5 3 2" xfId="65028"/>
    <cellStyle name="Comma 9 3 2 5 3 3" xfId="65029"/>
    <cellStyle name="Comma 9 3 2_SCH J-3" xfId="9666"/>
    <cellStyle name="Comma 9 3 3" xfId="9667"/>
    <cellStyle name="Comma 9 3 3 2" xfId="9668"/>
    <cellStyle name="Comma 9 3 3 2 2" xfId="9669"/>
    <cellStyle name="Comma 9 3 3 2_SCH J-3" xfId="9670"/>
    <cellStyle name="Comma 9 3 3 3" xfId="9671"/>
    <cellStyle name="Comma 9 3 3_SCH J-3" xfId="9672"/>
    <cellStyle name="Comma 9 3 4" xfId="9673"/>
    <cellStyle name="Comma 9 3 4 2" xfId="9674"/>
    <cellStyle name="Comma 9 3 4_SCH J-3" xfId="9675"/>
    <cellStyle name="Comma 9 3 5" xfId="9676"/>
    <cellStyle name="Comma 9 3 6" xfId="9677"/>
    <cellStyle name="Comma 9 3_SCH J-3" xfId="9678"/>
    <cellStyle name="Comma 9 4" xfId="9679"/>
    <cellStyle name="Comma 9 4 2" xfId="9680"/>
    <cellStyle name="Comma 9 4 2 2" xfId="9681"/>
    <cellStyle name="Comma 9 4 2 2 2" xfId="9682"/>
    <cellStyle name="Comma 9 4 2 2_SCH J-3" xfId="9683"/>
    <cellStyle name="Comma 9 4 2 3" xfId="9684"/>
    <cellStyle name="Comma 9 4 2_SCH J-3" xfId="9685"/>
    <cellStyle name="Comma 9 4 3" xfId="9686"/>
    <cellStyle name="Comma 9 4 3 2" xfId="9687"/>
    <cellStyle name="Comma 9 4 3_SCH J-3" xfId="9688"/>
    <cellStyle name="Comma 9 4 4" xfId="9689"/>
    <cellStyle name="Comma 9 4_SCH J-3" xfId="9690"/>
    <cellStyle name="Comma 9 5" xfId="9691"/>
    <cellStyle name="Comma 9 5 2" xfId="9692"/>
    <cellStyle name="Comma 9 5 2 2" xfId="9693"/>
    <cellStyle name="Comma 9 5 2_SCH J-3" xfId="9694"/>
    <cellStyle name="Comma 9 5 3" xfId="9695"/>
    <cellStyle name="Comma 9 5_SCH J-3" xfId="9696"/>
    <cellStyle name="Comma 9 6" xfId="9697"/>
    <cellStyle name="Comma 9 6 10" xfId="9698"/>
    <cellStyle name="Comma 9 6 11" xfId="9699"/>
    <cellStyle name="Comma 9 6 11 2" xfId="9700"/>
    <cellStyle name="Comma 9 6 11 2 2" xfId="9701"/>
    <cellStyle name="Comma 9 6 11 2 3" xfId="9702"/>
    <cellStyle name="Comma 9 6 11 2 3 2" xfId="9703"/>
    <cellStyle name="Comma 9 6 2" xfId="9704"/>
    <cellStyle name="Comma 9 6 3" xfId="9705"/>
    <cellStyle name="Comma 9 6 4" xfId="9706"/>
    <cellStyle name="Comma 9 6 5" xfId="9707"/>
    <cellStyle name="Comma 9 6 5 2" xfId="9708"/>
    <cellStyle name="Comma 9 6 5 2 2" xfId="9709"/>
    <cellStyle name="Comma 9 6 5 2 3" xfId="9710"/>
    <cellStyle name="Comma 9 6 6" xfId="9711"/>
    <cellStyle name="Comma 9 6 7" xfId="9712"/>
    <cellStyle name="Comma 9 6 8" xfId="9713"/>
    <cellStyle name="Comma 9 6 9" xfId="9714"/>
    <cellStyle name="Comma 9 6 9 2" xfId="9715"/>
    <cellStyle name="Comma 9 6 9 2 2" xfId="9716"/>
    <cellStyle name="Comma 9 6 9 2 3" xfId="9717"/>
    <cellStyle name="Comma 9 6 9 2 3 2" xfId="9718"/>
    <cellStyle name="Comma 9 6_SCH J-3" xfId="9719"/>
    <cellStyle name="Comma 9 7" xfId="9720"/>
    <cellStyle name="Comma 9 8" xfId="9721"/>
    <cellStyle name="Comma 9 9" xfId="9722"/>
    <cellStyle name="Comma 9_SCH J-3" xfId="9723"/>
    <cellStyle name="Comma 90" xfId="9724"/>
    <cellStyle name="Comma 91" xfId="9725"/>
    <cellStyle name="Comma 92" xfId="9726"/>
    <cellStyle name="Comma 93" xfId="9727"/>
    <cellStyle name="Comma 94" xfId="9728"/>
    <cellStyle name="Comma 95" xfId="9729"/>
    <cellStyle name="Comma 96" xfId="9730"/>
    <cellStyle name="Comma 97" xfId="9731"/>
    <cellStyle name="Comma 98" xfId="9732"/>
    <cellStyle name="Comma 99" xfId="9733"/>
    <cellStyle name="Comma0" xfId="9734"/>
    <cellStyle name="Comma0 - Style3" xfId="9735"/>
    <cellStyle name="Comma0 - Style4" xfId="9736"/>
    <cellStyle name="Comma0 2" xfId="9737"/>
    <cellStyle name="Comma0 2 2" xfId="9738"/>
    <cellStyle name="Comma0 2 2 2" xfId="9739"/>
    <cellStyle name="Comma0 2 2_SCH J-3" xfId="9740"/>
    <cellStyle name="Comma0 2 3" xfId="9741"/>
    <cellStyle name="Comma0 2 4" xfId="9742"/>
    <cellStyle name="Comma0 2_SCH J-3" xfId="9743"/>
    <cellStyle name="Comma0 3" xfId="9744"/>
    <cellStyle name="Comma0 3 2" xfId="9745"/>
    <cellStyle name="Comma0 3 2 2" xfId="9746"/>
    <cellStyle name="Comma0 3 2_SCH J-3" xfId="9747"/>
    <cellStyle name="Comma0 3 3" xfId="9748"/>
    <cellStyle name="Comma0 3 4" xfId="9749"/>
    <cellStyle name="Comma0 3_SCH J-3" xfId="9750"/>
    <cellStyle name="Comma0 4" xfId="9751"/>
    <cellStyle name="Comma0_050318 MON POWER OHIO LOAD" xfId="9752"/>
    <cellStyle name="Comma1 - Style1" xfId="9753"/>
    <cellStyle name="CommaBlank" xfId="9754"/>
    <cellStyle name="CommaBlank 2" xfId="9755"/>
    <cellStyle name="CommaBlank 2 2" xfId="9756"/>
    <cellStyle name="CommaBlank 2 3" xfId="9757"/>
    <cellStyle name="CommaBlank 3" xfId="9758"/>
    <cellStyle name="CommaBlank 4" xfId="9759"/>
    <cellStyle name="Currency" xfId="2" builtinId="4"/>
    <cellStyle name="Currency [0] 2" xfId="9760"/>
    <cellStyle name="Currency [0] 2 2" xfId="9761"/>
    <cellStyle name="Currency [0] 2 2 2" xfId="9762"/>
    <cellStyle name="Currency [0] 2 2 2 2" xfId="9763"/>
    <cellStyle name="Currency [0] 2 2 2_SCH J-3" xfId="9764"/>
    <cellStyle name="Currency [0] 2 2 3" xfId="9765"/>
    <cellStyle name="Currency [0] 2 2 4" xfId="9766"/>
    <cellStyle name="Currency [0] 2 2_SCH J-3" xfId="9767"/>
    <cellStyle name="Currency [0] 2 3" xfId="9768"/>
    <cellStyle name="Currency [0] 2 3 2" xfId="9769"/>
    <cellStyle name="Currency [0] 2 3_SCH J-3" xfId="9770"/>
    <cellStyle name="Currency [0] 2 4" xfId="9771"/>
    <cellStyle name="Currency [0] 2 4 2" xfId="9772"/>
    <cellStyle name="Currency [0] 2 4_SCH J-3" xfId="9773"/>
    <cellStyle name="Currency [0] 2 5" xfId="9774"/>
    <cellStyle name="Currency [0] 2 6" xfId="9775"/>
    <cellStyle name="Currency [0] 2_SCH J-3" xfId="9776"/>
    <cellStyle name="Currency [0] 3" xfId="9777"/>
    <cellStyle name="Currency [0] 3 2" xfId="9778"/>
    <cellStyle name="Currency [0] 3 2 2" xfId="9779"/>
    <cellStyle name="Currency [0] 3 2_SCH J-3" xfId="9780"/>
    <cellStyle name="Currency [0] 3 3" xfId="9781"/>
    <cellStyle name="Currency [0] 3 4" xfId="9782"/>
    <cellStyle name="Currency [0] 3_SCH J-3" xfId="9783"/>
    <cellStyle name="Currency [0] 4" xfId="9784"/>
    <cellStyle name="Currency [0] 4 2" xfId="9785"/>
    <cellStyle name="Currency [0] 4_SCH J-3" xfId="9786"/>
    <cellStyle name="Currency [0] 5" xfId="9787"/>
    <cellStyle name="Currency [0] 5 2" xfId="9788"/>
    <cellStyle name="Currency [0] 5_SCH J-3" xfId="9789"/>
    <cellStyle name="Currency [0] 6" xfId="9790"/>
    <cellStyle name="Currency [1]" xfId="9791"/>
    <cellStyle name="Currency [2]" xfId="9792"/>
    <cellStyle name="Currency [2] 2" xfId="9793"/>
    <cellStyle name="Currency 10" xfId="9794"/>
    <cellStyle name="Currency 10 2" xfId="9795"/>
    <cellStyle name="Currency 10 2 2" xfId="9796"/>
    <cellStyle name="Currency 10 2 2 2" xfId="9797"/>
    <cellStyle name="Currency 10 2 2 2 2" xfId="9798"/>
    <cellStyle name="Currency 10 2 2 2 2 2" xfId="9799"/>
    <cellStyle name="Currency 10 2 2 2 2 2 2" xfId="9800"/>
    <cellStyle name="Currency 10 2 2 2 2 3" xfId="9801"/>
    <cellStyle name="Currency 10 2 2 2 3" xfId="9802"/>
    <cellStyle name="Currency 10 2 2 2 3 2" xfId="9803"/>
    <cellStyle name="Currency 10 2 2 2 4" xfId="9804"/>
    <cellStyle name="Currency 10 2 2 3" xfId="9805"/>
    <cellStyle name="Currency 10 2 2 3 2" xfId="9806"/>
    <cellStyle name="Currency 10 2 2 3 2 2" xfId="9807"/>
    <cellStyle name="Currency 10 2 2 3 3" xfId="9808"/>
    <cellStyle name="Currency 10 2 2 4" xfId="9809"/>
    <cellStyle name="Currency 10 2 2 4 2" xfId="9810"/>
    <cellStyle name="Currency 10 2 2 5" xfId="9811"/>
    <cellStyle name="Currency 10 2 3" xfId="9812"/>
    <cellStyle name="Currency 10 2 3 2" xfId="9813"/>
    <cellStyle name="Currency 10 2 3 2 2" xfId="9814"/>
    <cellStyle name="Currency 10 2 3 2 2 2" xfId="9815"/>
    <cellStyle name="Currency 10 2 3 2 3" xfId="9816"/>
    <cellStyle name="Currency 10 2 3 3" xfId="9817"/>
    <cellStyle name="Currency 10 2 3 3 2" xfId="9818"/>
    <cellStyle name="Currency 10 2 3 4" xfId="9819"/>
    <cellStyle name="Currency 10 2 4" xfId="9820"/>
    <cellStyle name="Currency 10 2 4 2" xfId="9821"/>
    <cellStyle name="Currency 10 2 4 2 2" xfId="9822"/>
    <cellStyle name="Currency 10 2 4 3" xfId="9823"/>
    <cellStyle name="Currency 10 2 5" xfId="9824"/>
    <cellStyle name="Currency 10 2 5 2" xfId="9825"/>
    <cellStyle name="Currency 10 2 6" xfId="9826"/>
    <cellStyle name="Currency 10 2_SCH J-3" xfId="9827"/>
    <cellStyle name="Currency 10 3" xfId="9828"/>
    <cellStyle name="Currency 10 3 2" xfId="9829"/>
    <cellStyle name="Currency 10 3 2 2" xfId="9830"/>
    <cellStyle name="Currency 10 3 2 2 2" xfId="9831"/>
    <cellStyle name="Currency 10 3 2 2 2 2" xfId="9832"/>
    <cellStyle name="Currency 10 3 2 2 2 2 2" xfId="9833"/>
    <cellStyle name="Currency 10 3 2 2 2 3" xfId="9834"/>
    <cellStyle name="Currency 10 3 2 2 3" xfId="9835"/>
    <cellStyle name="Currency 10 3 2 2 3 2" xfId="9836"/>
    <cellStyle name="Currency 10 3 2 2 4" xfId="9837"/>
    <cellStyle name="Currency 10 3 2 3" xfId="9838"/>
    <cellStyle name="Currency 10 3 2 3 2" xfId="9839"/>
    <cellStyle name="Currency 10 3 2 3 2 2" xfId="9840"/>
    <cellStyle name="Currency 10 3 2 3 3" xfId="9841"/>
    <cellStyle name="Currency 10 3 2 4" xfId="9842"/>
    <cellStyle name="Currency 10 3 2 4 2" xfId="9843"/>
    <cellStyle name="Currency 10 3 2 5" xfId="9844"/>
    <cellStyle name="Currency 10 3 3" xfId="9845"/>
    <cellStyle name="Currency 10 3 3 2" xfId="9846"/>
    <cellStyle name="Currency 10 3 3 2 2" xfId="9847"/>
    <cellStyle name="Currency 10 3 3 2 2 2" xfId="9848"/>
    <cellStyle name="Currency 10 3 3 2 3" xfId="9849"/>
    <cellStyle name="Currency 10 3 3 3" xfId="9850"/>
    <cellStyle name="Currency 10 3 3 3 2" xfId="9851"/>
    <cellStyle name="Currency 10 3 3 4" xfId="9852"/>
    <cellStyle name="Currency 10 3 4" xfId="9853"/>
    <cellStyle name="Currency 10 3 4 2" xfId="9854"/>
    <cellStyle name="Currency 10 3 4 2 2" xfId="9855"/>
    <cellStyle name="Currency 10 3 4 3" xfId="9856"/>
    <cellStyle name="Currency 10 3 5" xfId="9857"/>
    <cellStyle name="Currency 10 3 5 2" xfId="9858"/>
    <cellStyle name="Currency 10 3 6" xfId="9859"/>
    <cellStyle name="Currency 10 3_SCH J-3" xfId="9860"/>
    <cellStyle name="Currency 10 4" xfId="9861"/>
    <cellStyle name="Currency 10 4 2" xfId="9862"/>
    <cellStyle name="Currency 10 4 2 2" xfId="9863"/>
    <cellStyle name="Currency 10 4 2 2 2" xfId="9864"/>
    <cellStyle name="Currency 10 4 2 2 2 2" xfId="9865"/>
    <cellStyle name="Currency 10 4 2 2 3" xfId="9866"/>
    <cellStyle name="Currency 10 4 2 3" xfId="9867"/>
    <cellStyle name="Currency 10 4 2 3 2" xfId="9868"/>
    <cellStyle name="Currency 10 4 2 4" xfId="9869"/>
    <cellStyle name="Currency 10 4 3" xfId="9870"/>
    <cellStyle name="Currency 10 4 3 2" xfId="9871"/>
    <cellStyle name="Currency 10 4 3 2 2" xfId="9872"/>
    <cellStyle name="Currency 10 4 3 3" xfId="9873"/>
    <cellStyle name="Currency 10 4 4" xfId="9874"/>
    <cellStyle name="Currency 10 4 4 2" xfId="9875"/>
    <cellStyle name="Currency 10 4 5" xfId="9876"/>
    <cellStyle name="Currency 10 5" xfId="9877"/>
    <cellStyle name="Currency 10 5 2" xfId="9878"/>
    <cellStyle name="Currency 10 5 2 2" xfId="9879"/>
    <cellStyle name="Currency 10 5 2 2 2" xfId="9880"/>
    <cellStyle name="Currency 10 5 2 3" xfId="9881"/>
    <cellStyle name="Currency 10 5 3" xfId="9882"/>
    <cellStyle name="Currency 10 5 3 2" xfId="9883"/>
    <cellStyle name="Currency 10 5 4" xfId="9884"/>
    <cellStyle name="Currency 10 6" xfId="9885"/>
    <cellStyle name="Currency 10 6 2" xfId="9886"/>
    <cellStyle name="Currency 10 6 2 2" xfId="9887"/>
    <cellStyle name="Currency 10 6 3" xfId="9888"/>
    <cellStyle name="Currency 10 7" xfId="9889"/>
    <cellStyle name="Currency 10 7 2" xfId="9890"/>
    <cellStyle name="Currency 10 8" xfId="9891"/>
    <cellStyle name="Currency 10_SCH J-3" xfId="9892"/>
    <cellStyle name="Currency 100" xfId="9893"/>
    <cellStyle name="Currency 101" xfId="9894"/>
    <cellStyle name="Currency 102" xfId="9895"/>
    <cellStyle name="Currency 103" xfId="9896"/>
    <cellStyle name="Currency 104" xfId="9897"/>
    <cellStyle name="Currency 105" xfId="9898"/>
    <cellStyle name="Currency 106" xfId="9899"/>
    <cellStyle name="Currency 107" xfId="9900"/>
    <cellStyle name="Currency 108" xfId="9901"/>
    <cellStyle name="Currency 109" xfId="9902"/>
    <cellStyle name="Currency 11" xfId="9903"/>
    <cellStyle name="Currency 11 2" xfId="9904"/>
    <cellStyle name="Currency 11 2 2" xfId="9905"/>
    <cellStyle name="Currency 11 2 2 2" xfId="9906"/>
    <cellStyle name="Currency 11 2 2 2 2" xfId="9907"/>
    <cellStyle name="Currency 11 2 2 3" xfId="9908"/>
    <cellStyle name="Currency 11 2 3" xfId="9909"/>
    <cellStyle name="Currency 11 2 3 2" xfId="9910"/>
    <cellStyle name="Currency 11 2 4" xfId="9911"/>
    <cellStyle name="Currency 11 2_SCH J-3" xfId="9912"/>
    <cellStyle name="Currency 11 3" xfId="9913"/>
    <cellStyle name="Currency 11 3 2" xfId="9914"/>
    <cellStyle name="Currency 11 3 2 2" xfId="9915"/>
    <cellStyle name="Currency 11 3 3" xfId="9916"/>
    <cellStyle name="Currency 11 3_SCH J-3" xfId="9917"/>
    <cellStyle name="Currency 11 4" xfId="9918"/>
    <cellStyle name="Currency 11 4 2" xfId="9919"/>
    <cellStyle name="Currency 11 4 2 2" xfId="9920"/>
    <cellStyle name="Currency 11 4 3" xfId="9921"/>
    <cellStyle name="Currency 11 5" xfId="9922"/>
    <cellStyle name="Currency 11 5 2" xfId="9923"/>
    <cellStyle name="Currency 11 6" xfId="9924"/>
    <cellStyle name="Currency 11 6 2" xfId="9925"/>
    <cellStyle name="Currency 11 7" xfId="9926"/>
    <cellStyle name="Currency 11 7 2" xfId="9927"/>
    <cellStyle name="Currency 11 7 2 2" xfId="9928"/>
    <cellStyle name="Currency 11 7 3" xfId="9929"/>
    <cellStyle name="Currency 11 8" xfId="9930"/>
    <cellStyle name="Currency 11_SCH J-3" xfId="9931"/>
    <cellStyle name="Currency 110" xfId="9932"/>
    <cellStyle name="Currency 111" xfId="9933"/>
    <cellStyle name="Currency 112" xfId="9934"/>
    <cellStyle name="Currency 113" xfId="9935"/>
    <cellStyle name="Currency 114" xfId="9936"/>
    <cellStyle name="Currency 115" xfId="9937"/>
    <cellStyle name="Currency 116" xfId="9938"/>
    <cellStyle name="Currency 117" xfId="9939"/>
    <cellStyle name="Currency 118" xfId="9940"/>
    <cellStyle name="Currency 119" xfId="9941"/>
    <cellStyle name="Currency 12" xfId="9942"/>
    <cellStyle name="Currency 12 2" xfId="9943"/>
    <cellStyle name="Currency 12 2 2" xfId="9944"/>
    <cellStyle name="Currency 12 2 2 2" xfId="9945"/>
    <cellStyle name="Currency 12 2 3" xfId="9946"/>
    <cellStyle name="Currency 12 2_SCH J-3" xfId="9947"/>
    <cellStyle name="Currency 12 3" xfId="9948"/>
    <cellStyle name="Currency 12 3 2" xfId="9949"/>
    <cellStyle name="Currency 12 3_SCH J-3" xfId="9950"/>
    <cellStyle name="Currency 12 4" xfId="9951"/>
    <cellStyle name="Currency 12 4 2" xfId="9952"/>
    <cellStyle name="Currency 12 5" xfId="9953"/>
    <cellStyle name="Currency 12_SCH J-3" xfId="9954"/>
    <cellStyle name="Currency 120" xfId="9955"/>
    <cellStyle name="Currency 120 2" xfId="9956"/>
    <cellStyle name="Currency 120 3" xfId="9957"/>
    <cellStyle name="Currency 120_SCH J-3" xfId="9958"/>
    <cellStyle name="Currency 121" xfId="9959"/>
    <cellStyle name="Currency 121 2" xfId="9960"/>
    <cellStyle name="Currency 121 3" xfId="9961"/>
    <cellStyle name="Currency 121_SCH J-3" xfId="9962"/>
    <cellStyle name="Currency 122" xfId="9963"/>
    <cellStyle name="Currency 122 2" xfId="9964"/>
    <cellStyle name="Currency 122_SCH J-3" xfId="9965"/>
    <cellStyle name="Currency 123" xfId="9966"/>
    <cellStyle name="Currency 123 2" xfId="9967"/>
    <cellStyle name="Currency 123_SCH J-3" xfId="9968"/>
    <cellStyle name="Currency 124" xfId="9969"/>
    <cellStyle name="Currency 124 2" xfId="9970"/>
    <cellStyle name="Currency 124_SCH J-3" xfId="9971"/>
    <cellStyle name="Currency 125" xfId="9972"/>
    <cellStyle name="Currency 126" xfId="9973"/>
    <cellStyle name="Currency 127" xfId="9974"/>
    <cellStyle name="Currency 128" xfId="9975"/>
    <cellStyle name="Currency 129" xfId="9976"/>
    <cellStyle name="Currency 13" xfId="9977"/>
    <cellStyle name="Currency 13 2" xfId="9978"/>
    <cellStyle name="Currency 13 2 2" xfId="9979"/>
    <cellStyle name="Currency 13 2_SCH J-3" xfId="9980"/>
    <cellStyle name="Currency 13 3" xfId="9981"/>
    <cellStyle name="Currency 13 3 2" xfId="9982"/>
    <cellStyle name="Currency 13 3_SCH J-3" xfId="9983"/>
    <cellStyle name="Currency 13 4" xfId="9984"/>
    <cellStyle name="Currency 13 5" xfId="9985"/>
    <cellStyle name="Currency 13_SCH J-3" xfId="9986"/>
    <cellStyle name="Currency 130" xfId="9987"/>
    <cellStyle name="Currency 131" xfId="9988"/>
    <cellStyle name="Currency 132" xfId="9989"/>
    <cellStyle name="Currency 133" xfId="9990"/>
    <cellStyle name="Currency 134" xfId="9991"/>
    <cellStyle name="Currency 135" xfId="9992"/>
    <cellStyle name="Currency 136" xfId="9993"/>
    <cellStyle name="Currency 136 2" xfId="9994"/>
    <cellStyle name="Currency 136_SCH J-3" xfId="9995"/>
    <cellStyle name="Currency 137" xfId="9996"/>
    <cellStyle name="Currency 138" xfId="9997"/>
    <cellStyle name="Currency 139" xfId="9998"/>
    <cellStyle name="Currency 14" xfId="9999"/>
    <cellStyle name="Currency 14 2" xfId="10000"/>
    <cellStyle name="Currency 14 2 2" xfId="10001"/>
    <cellStyle name="Currency 14 2_SCH J-3" xfId="10002"/>
    <cellStyle name="Currency 14 3" xfId="10003"/>
    <cellStyle name="Currency 14 3 2" xfId="10004"/>
    <cellStyle name="Currency 14 3_SCH J-3" xfId="10005"/>
    <cellStyle name="Currency 14 4" xfId="10006"/>
    <cellStyle name="Currency 14 5" xfId="10007"/>
    <cellStyle name="Currency 14_SCH J-3" xfId="10008"/>
    <cellStyle name="Currency 140" xfId="10009"/>
    <cellStyle name="Currency 141" xfId="10010"/>
    <cellStyle name="Currency 142" xfId="10011"/>
    <cellStyle name="Currency 143" xfId="10012"/>
    <cellStyle name="Currency 144" xfId="10013"/>
    <cellStyle name="Currency 145" xfId="10014"/>
    <cellStyle name="Currency 146" xfId="10015"/>
    <cellStyle name="Currency 147" xfId="10016"/>
    <cellStyle name="Currency 148" xfId="10017"/>
    <cellStyle name="Currency 149" xfId="10018"/>
    <cellStyle name="Currency 15" xfId="10019"/>
    <cellStyle name="Currency 15 2" xfId="10020"/>
    <cellStyle name="Currency 15 2 2" xfId="10021"/>
    <cellStyle name="Currency 15 2_SCH J-3" xfId="10022"/>
    <cellStyle name="Currency 15 3" xfId="10023"/>
    <cellStyle name="Currency 15 3 2" xfId="10024"/>
    <cellStyle name="Currency 15 3_SCH J-3" xfId="10025"/>
    <cellStyle name="Currency 15 4" xfId="10026"/>
    <cellStyle name="Currency 15 4 2" xfId="10027"/>
    <cellStyle name="Currency 15 5" xfId="10028"/>
    <cellStyle name="Currency 15_SCH J-3" xfId="10029"/>
    <cellStyle name="Currency 150" xfId="10030"/>
    <cellStyle name="Currency 150 2" xfId="10031"/>
    <cellStyle name="Currency 150_SCH J-3" xfId="10032"/>
    <cellStyle name="Currency 151" xfId="10033"/>
    <cellStyle name="Currency 152" xfId="10034"/>
    <cellStyle name="Currency 153" xfId="10035"/>
    <cellStyle name="Currency 154" xfId="10036"/>
    <cellStyle name="Currency 155" xfId="10037"/>
    <cellStyle name="Currency 156" xfId="10038"/>
    <cellStyle name="Currency 157" xfId="10039"/>
    <cellStyle name="Currency 158" xfId="10040"/>
    <cellStyle name="Currency 159" xfId="10041"/>
    <cellStyle name="Currency 16" xfId="10042"/>
    <cellStyle name="Currency 16 2" xfId="10043"/>
    <cellStyle name="Currency 16 2 2" xfId="10044"/>
    <cellStyle name="Currency 16 2 2 2" xfId="10045"/>
    <cellStyle name="Currency 16 2 3" xfId="10046"/>
    <cellStyle name="Currency 16 2_SCH J-3" xfId="10047"/>
    <cellStyle name="Currency 16 3" xfId="10048"/>
    <cellStyle name="Currency 16 3 2" xfId="10049"/>
    <cellStyle name="Currency 16 3_SCH J-3" xfId="10050"/>
    <cellStyle name="Currency 16 4" xfId="10051"/>
    <cellStyle name="Currency 16 5" xfId="10052"/>
    <cellStyle name="Currency 16_SCH J-3" xfId="10053"/>
    <cellStyle name="Currency 160" xfId="10054"/>
    <cellStyle name="Currency 161" xfId="10055"/>
    <cellStyle name="Currency 162" xfId="10056"/>
    <cellStyle name="Currency 163" xfId="10057"/>
    <cellStyle name="Currency 164" xfId="10058"/>
    <cellStyle name="Currency 164 2" xfId="24982"/>
    <cellStyle name="Currency 165" xfId="10059"/>
    <cellStyle name="Currency 166" xfId="10060"/>
    <cellStyle name="Currency 167" xfId="10061"/>
    <cellStyle name="Currency 168" xfId="10062"/>
    <cellStyle name="Currency 169" xfId="10063"/>
    <cellStyle name="Currency 17" xfId="10064"/>
    <cellStyle name="Currency 17 2" xfId="10065"/>
    <cellStyle name="Currency 17 2 2" xfId="10066"/>
    <cellStyle name="Currency 17 2_SCH J-3" xfId="10067"/>
    <cellStyle name="Currency 17 3" xfId="10068"/>
    <cellStyle name="Currency 17 3 2" xfId="10069"/>
    <cellStyle name="Currency 17 3_SCH J-3" xfId="10070"/>
    <cellStyle name="Currency 17 4" xfId="10071"/>
    <cellStyle name="Currency 17 5" xfId="10072"/>
    <cellStyle name="Currency 17_SCH J-3" xfId="10073"/>
    <cellStyle name="Currency 170" xfId="10074"/>
    <cellStyle name="Currency 171" xfId="10075"/>
    <cellStyle name="Currency 172" xfId="10076"/>
    <cellStyle name="Currency 173" xfId="10077"/>
    <cellStyle name="Currency 174" xfId="10078"/>
    <cellStyle name="Currency 175" xfId="10079"/>
    <cellStyle name="Currency 18" xfId="10080"/>
    <cellStyle name="Currency 18 2" xfId="10081"/>
    <cellStyle name="Currency 18 2 2" xfId="10082"/>
    <cellStyle name="Currency 18 2 2 2" xfId="10083"/>
    <cellStyle name="Currency 18 2 2 2 2" xfId="10084"/>
    <cellStyle name="Currency 18 2 2 3" xfId="10085"/>
    <cellStyle name="Currency 18 2 3" xfId="10086"/>
    <cellStyle name="Currency 18 2 3 2" xfId="10087"/>
    <cellStyle name="Currency 18 2 4" xfId="10088"/>
    <cellStyle name="Currency 18 2_SCH J-3" xfId="10089"/>
    <cellStyle name="Currency 18 3" xfId="10090"/>
    <cellStyle name="Currency 18 3 2" xfId="10091"/>
    <cellStyle name="Currency 18 3 2 2" xfId="10092"/>
    <cellStyle name="Currency 18 3 3" xfId="10093"/>
    <cellStyle name="Currency 18 3_SCH J-3" xfId="10094"/>
    <cellStyle name="Currency 18 4" xfId="10095"/>
    <cellStyle name="Currency 18 4 2" xfId="10096"/>
    <cellStyle name="Currency 18 5" xfId="10097"/>
    <cellStyle name="Currency 18 5 2" xfId="10098"/>
    <cellStyle name="Currency 18 6" xfId="10099"/>
    <cellStyle name="Currency 18_SCH J-3" xfId="10100"/>
    <cellStyle name="Currency 19" xfId="10101"/>
    <cellStyle name="Currency 19 2" xfId="10102"/>
    <cellStyle name="Currency 19 2 2" xfId="10103"/>
    <cellStyle name="Currency 19 2_SCH J-3" xfId="10104"/>
    <cellStyle name="Currency 19 3" xfId="10105"/>
    <cellStyle name="Currency 19 3 2" xfId="10106"/>
    <cellStyle name="Currency 19 3_SCH J-3" xfId="10107"/>
    <cellStyle name="Currency 19 4" xfId="10108"/>
    <cellStyle name="Currency 19 5" xfId="10109"/>
    <cellStyle name="Currency 19_SCH J-3" xfId="10110"/>
    <cellStyle name="Currency 2" xfId="10111"/>
    <cellStyle name="Currency 2 2" xfId="10112"/>
    <cellStyle name="Currency 2 2 2" xfId="10113"/>
    <cellStyle name="Currency 2 2 2 2" xfId="10114"/>
    <cellStyle name="Currency 2 2 2_SCH J-3" xfId="10115"/>
    <cellStyle name="Currency 2 2 3" xfId="10116"/>
    <cellStyle name="Currency 2 2 3 2" xfId="10117"/>
    <cellStyle name="Currency 2 2 4" xfId="10118"/>
    <cellStyle name="Currency 2 2 5" xfId="10119"/>
    <cellStyle name="Currency 2 2_SCH J-3" xfId="10120"/>
    <cellStyle name="Currency 2 3" xfId="10121"/>
    <cellStyle name="Currency 2 3 2" xfId="10122"/>
    <cellStyle name="Currency 2 3 2 2" xfId="10123"/>
    <cellStyle name="Currency 2 3 2_SCH J-3" xfId="10124"/>
    <cellStyle name="Currency 2 3 3" xfId="10125"/>
    <cellStyle name="Currency 2 3 3 2" xfId="10126"/>
    <cellStyle name="Currency 2 3_SCH J-3" xfId="10127"/>
    <cellStyle name="Currency 2 4" xfId="10128"/>
    <cellStyle name="Currency 2 4 2" xfId="10129"/>
    <cellStyle name="Currency 2 4 2 2" xfId="10130"/>
    <cellStyle name="Currency 2 4 3" xfId="10131"/>
    <cellStyle name="Currency 2 5" xfId="10132"/>
    <cellStyle name="Currency 2 5 2" xfId="10133"/>
    <cellStyle name="Currency 2 5 2 2" xfId="10134"/>
    <cellStyle name="Currency 2 6" xfId="10135"/>
    <cellStyle name="Currency 2 6 2" xfId="10136"/>
    <cellStyle name="Currency 2 6 2 2" xfId="10137"/>
    <cellStyle name="Currency 2 7" xfId="10138"/>
    <cellStyle name="Currency 2 7 2" xfId="10139"/>
    <cellStyle name="Currency 2 8" xfId="10140"/>
    <cellStyle name="Currency 2_SCH J-3" xfId="10141"/>
    <cellStyle name="Currency 20" xfId="10142"/>
    <cellStyle name="Currency 20 2" xfId="10143"/>
    <cellStyle name="Currency 20 2 2" xfId="10144"/>
    <cellStyle name="Currency 20 2_SCH J-3" xfId="10145"/>
    <cellStyle name="Currency 20 3" xfId="10146"/>
    <cellStyle name="Currency 20 3 2" xfId="10147"/>
    <cellStyle name="Currency 20 3_SCH J-3" xfId="10148"/>
    <cellStyle name="Currency 20 4" xfId="10149"/>
    <cellStyle name="Currency 20 5" xfId="10150"/>
    <cellStyle name="Currency 20_SCH J-3" xfId="10151"/>
    <cellStyle name="Currency 21" xfId="10152"/>
    <cellStyle name="Currency 21 2" xfId="10153"/>
    <cellStyle name="Currency 21 2 2" xfId="10154"/>
    <cellStyle name="Currency 21 2_SCH J-3" xfId="10155"/>
    <cellStyle name="Currency 21 3" xfId="10156"/>
    <cellStyle name="Currency 21 3 2" xfId="10157"/>
    <cellStyle name="Currency 21 3_SCH J-3" xfId="10158"/>
    <cellStyle name="Currency 21 4" xfId="10159"/>
    <cellStyle name="Currency 21 5" xfId="10160"/>
    <cellStyle name="Currency 21_SCH J-3" xfId="10161"/>
    <cellStyle name="Currency 22" xfId="10162"/>
    <cellStyle name="Currency 22 2" xfId="10163"/>
    <cellStyle name="Currency 22 2 2" xfId="10164"/>
    <cellStyle name="Currency 22 2_SCH J-3" xfId="10165"/>
    <cellStyle name="Currency 22 3" xfId="10166"/>
    <cellStyle name="Currency 22 3 2" xfId="10167"/>
    <cellStyle name="Currency 22 3_SCH J-3" xfId="10168"/>
    <cellStyle name="Currency 22 4" xfId="10169"/>
    <cellStyle name="Currency 22 5" xfId="10170"/>
    <cellStyle name="Currency 22_SCH J-3" xfId="10171"/>
    <cellStyle name="Currency 23" xfId="10172"/>
    <cellStyle name="Currency 23 2" xfId="10173"/>
    <cellStyle name="Currency 23 2 2" xfId="10174"/>
    <cellStyle name="Currency 23 2_SCH J-3" xfId="10175"/>
    <cellStyle name="Currency 23 3" xfId="10176"/>
    <cellStyle name="Currency 23 3 2" xfId="10177"/>
    <cellStyle name="Currency 23 3_SCH J-3" xfId="10178"/>
    <cellStyle name="Currency 23 4" xfId="10179"/>
    <cellStyle name="Currency 23 5" xfId="10180"/>
    <cellStyle name="Currency 23_SCH J-3" xfId="10181"/>
    <cellStyle name="Currency 24" xfId="10182"/>
    <cellStyle name="Currency 24 2" xfId="10183"/>
    <cellStyle name="Currency 24 2 2" xfId="10184"/>
    <cellStyle name="Currency 24 2_SCH J-3" xfId="10185"/>
    <cellStyle name="Currency 24 3" xfId="10186"/>
    <cellStyle name="Currency 24 3 2" xfId="10187"/>
    <cellStyle name="Currency 24 3_SCH J-3" xfId="10188"/>
    <cellStyle name="Currency 24 4" xfId="10189"/>
    <cellStyle name="Currency 24 5" xfId="10190"/>
    <cellStyle name="Currency 24_SCH J-3" xfId="10191"/>
    <cellStyle name="Currency 25" xfId="10192"/>
    <cellStyle name="Currency 25 2" xfId="10193"/>
    <cellStyle name="Currency 25 2 2" xfId="10194"/>
    <cellStyle name="Currency 25 2_SCH J-3" xfId="10195"/>
    <cellStyle name="Currency 25 3" xfId="10196"/>
    <cellStyle name="Currency 25 3 2" xfId="10197"/>
    <cellStyle name="Currency 25 3_SCH J-3" xfId="10198"/>
    <cellStyle name="Currency 25 4" xfId="10199"/>
    <cellStyle name="Currency 25 5" xfId="10200"/>
    <cellStyle name="Currency 25_SCH J-3" xfId="10201"/>
    <cellStyle name="Currency 26" xfId="10202"/>
    <cellStyle name="Currency 26 2" xfId="10203"/>
    <cellStyle name="Currency 26 2 2" xfId="10204"/>
    <cellStyle name="Currency 26 2_SCH J-3" xfId="10205"/>
    <cellStyle name="Currency 26 3" xfId="10206"/>
    <cellStyle name="Currency 26 3 2" xfId="10207"/>
    <cellStyle name="Currency 26 3_SCH J-3" xfId="10208"/>
    <cellStyle name="Currency 26 4" xfId="10209"/>
    <cellStyle name="Currency 26 5" xfId="10210"/>
    <cellStyle name="Currency 26_SCH J-3" xfId="10211"/>
    <cellStyle name="Currency 27" xfId="10212"/>
    <cellStyle name="Currency 27 2" xfId="10213"/>
    <cellStyle name="Currency 27 2 2" xfId="10214"/>
    <cellStyle name="Currency 27 2 2 2" xfId="10215"/>
    <cellStyle name="Currency 27 2 2_SCH J-3" xfId="10216"/>
    <cellStyle name="Currency 27 2 3" xfId="10217"/>
    <cellStyle name="Currency 27 2 4" xfId="10218"/>
    <cellStyle name="Currency 27 2_SCH J-3" xfId="10219"/>
    <cellStyle name="Currency 27 3" xfId="10220"/>
    <cellStyle name="Currency 27 3 2" xfId="10221"/>
    <cellStyle name="Currency 27 3_SCH J-3" xfId="10222"/>
    <cellStyle name="Currency 27 4" xfId="10223"/>
    <cellStyle name="Currency 27 4 2" xfId="10224"/>
    <cellStyle name="Currency 27 4_SCH J-3" xfId="10225"/>
    <cellStyle name="Currency 27 5" xfId="10226"/>
    <cellStyle name="Currency 27 6" xfId="10227"/>
    <cellStyle name="Currency 27_SCH J-3" xfId="10228"/>
    <cellStyle name="Currency 28" xfId="10229"/>
    <cellStyle name="Currency 28 2" xfId="10230"/>
    <cellStyle name="Currency 28 2 2" xfId="10231"/>
    <cellStyle name="Currency 28 2_SCH J-3" xfId="10232"/>
    <cellStyle name="Currency 28 3" xfId="10233"/>
    <cellStyle name="Currency 28 3 2" xfId="10234"/>
    <cellStyle name="Currency 28 3_SCH J-3" xfId="10235"/>
    <cellStyle name="Currency 28 4" xfId="10236"/>
    <cellStyle name="Currency 28 5" xfId="10237"/>
    <cellStyle name="Currency 28_SCH J-3" xfId="10238"/>
    <cellStyle name="Currency 29" xfId="10239"/>
    <cellStyle name="Currency 29 2" xfId="10240"/>
    <cellStyle name="Currency 29 2 2" xfId="10241"/>
    <cellStyle name="Currency 29 2_SCH J-3" xfId="10242"/>
    <cellStyle name="Currency 29 3" xfId="10243"/>
    <cellStyle name="Currency 29 3 2" xfId="10244"/>
    <cellStyle name="Currency 29 3_SCH J-3" xfId="10245"/>
    <cellStyle name="Currency 29 4" xfId="10246"/>
    <cellStyle name="Currency 29 5" xfId="10247"/>
    <cellStyle name="Currency 29_SCH J-3" xfId="10248"/>
    <cellStyle name="Currency 3" xfId="10249"/>
    <cellStyle name="Currency 3 2" xfId="10250"/>
    <cellStyle name="Currency 3 2 2" xfId="10251"/>
    <cellStyle name="Currency 3 2 2 2" xfId="10252"/>
    <cellStyle name="Currency 3 2 2 2 2" xfId="10253"/>
    <cellStyle name="Currency 3 2 2 2_SCH J-3" xfId="10254"/>
    <cellStyle name="Currency 3 2 2 3" xfId="10255"/>
    <cellStyle name="Currency 3 2 2 3 2" xfId="10256"/>
    <cellStyle name="Currency 3 2 2 3_SCH J-3" xfId="10257"/>
    <cellStyle name="Currency 3 2 2 4" xfId="10258"/>
    <cellStyle name="Currency 3 2 2 5" xfId="10259"/>
    <cellStyle name="Currency 3 2 2 6" xfId="10260"/>
    <cellStyle name="Currency 3 2 2_SCH J-3" xfId="10261"/>
    <cellStyle name="Currency 3 2 3" xfId="10262"/>
    <cellStyle name="Currency 3 2 3 2" xfId="10263"/>
    <cellStyle name="Currency 3 2 3 3" xfId="10264"/>
    <cellStyle name="Currency 3 2 3 4" xfId="10265"/>
    <cellStyle name="Currency 3 2 3_SCH J-3" xfId="10266"/>
    <cellStyle name="Currency 3 2 4" xfId="10267"/>
    <cellStyle name="Currency 3 2 5" xfId="10268"/>
    <cellStyle name="Currency 3 2_SCH J-3" xfId="10269"/>
    <cellStyle name="Currency 3 3" xfId="10270"/>
    <cellStyle name="Currency 3 3 2" xfId="10271"/>
    <cellStyle name="Currency 3 3 2 2" xfId="10272"/>
    <cellStyle name="Currency 3 3 2_SCH J-3" xfId="10273"/>
    <cellStyle name="Currency 3 3 3" xfId="10274"/>
    <cellStyle name="Currency 3 3 3 2" xfId="10275"/>
    <cellStyle name="Currency 3 3 3_SCH J-3" xfId="10276"/>
    <cellStyle name="Currency 3 3 4" xfId="10277"/>
    <cellStyle name="Currency 3 3 5" xfId="10278"/>
    <cellStyle name="Currency 3 3_SCH J-3" xfId="10279"/>
    <cellStyle name="Currency 3 4" xfId="10280"/>
    <cellStyle name="Currency 3 4 2" xfId="10281"/>
    <cellStyle name="Currency 3 4 2 2" xfId="10282"/>
    <cellStyle name="Currency 3 4 3" xfId="10283"/>
    <cellStyle name="Currency 3 4 3 2" xfId="10284"/>
    <cellStyle name="Currency 3 4 3_SCH J-3" xfId="10285"/>
    <cellStyle name="Currency 3 4 4" xfId="10286"/>
    <cellStyle name="Currency 3 4 5" xfId="10287"/>
    <cellStyle name="Currency 3 4_SCH J-3" xfId="10288"/>
    <cellStyle name="Currency 3 5" xfId="10289"/>
    <cellStyle name="Currency 3 6" xfId="10290"/>
    <cellStyle name="Currency 3 7" xfId="10291"/>
    <cellStyle name="Currency 3 8" xfId="10292"/>
    <cellStyle name="Currency 3_SCH J-3" xfId="10293"/>
    <cellStyle name="Currency 30" xfId="10294"/>
    <cellStyle name="Currency 30 2" xfId="10295"/>
    <cellStyle name="Currency 30 2 2" xfId="10296"/>
    <cellStyle name="Currency 30 2_SCH J-3" xfId="10297"/>
    <cellStyle name="Currency 30 3" xfId="10298"/>
    <cellStyle name="Currency 30 3 2" xfId="10299"/>
    <cellStyle name="Currency 30 3_SCH J-3" xfId="10300"/>
    <cellStyle name="Currency 30 4" xfId="10301"/>
    <cellStyle name="Currency 30 5" xfId="10302"/>
    <cellStyle name="Currency 30_SCH J-3" xfId="10303"/>
    <cellStyle name="Currency 31" xfId="10304"/>
    <cellStyle name="Currency 31 2" xfId="10305"/>
    <cellStyle name="Currency 31 2 2" xfId="10306"/>
    <cellStyle name="Currency 31 2_SCH J-3" xfId="10307"/>
    <cellStyle name="Currency 31 3" xfId="10308"/>
    <cellStyle name="Currency 31 3 2" xfId="10309"/>
    <cellStyle name="Currency 31 3_SCH J-3" xfId="10310"/>
    <cellStyle name="Currency 31 4" xfId="10311"/>
    <cellStyle name="Currency 31 5" xfId="10312"/>
    <cellStyle name="Currency 31_SCH J-3" xfId="10313"/>
    <cellStyle name="Currency 32" xfId="10314"/>
    <cellStyle name="Currency 32 2" xfId="10315"/>
    <cellStyle name="Currency 32 2 2" xfId="10316"/>
    <cellStyle name="Currency 32 2_SCH J-3" xfId="10317"/>
    <cellStyle name="Currency 32 3" xfId="10318"/>
    <cellStyle name="Currency 32 3 2" xfId="10319"/>
    <cellStyle name="Currency 32 3_SCH J-3" xfId="10320"/>
    <cellStyle name="Currency 32 4" xfId="10321"/>
    <cellStyle name="Currency 32 5" xfId="10322"/>
    <cellStyle name="Currency 32_SCH J-3" xfId="10323"/>
    <cellStyle name="Currency 33" xfId="10324"/>
    <cellStyle name="Currency 33 2" xfId="10325"/>
    <cellStyle name="Currency 33 2 2" xfId="10326"/>
    <cellStyle name="Currency 33 3" xfId="10327"/>
    <cellStyle name="Currency 34" xfId="10328"/>
    <cellStyle name="Currency 34 2" xfId="10329"/>
    <cellStyle name="Currency 34 2 2" xfId="10330"/>
    <cellStyle name="Currency 34 3" xfId="10331"/>
    <cellStyle name="Currency 35" xfId="10332"/>
    <cellStyle name="Currency 35 2" xfId="10333"/>
    <cellStyle name="Currency 36" xfId="10334"/>
    <cellStyle name="Currency 36 2" xfId="10335"/>
    <cellStyle name="Currency 37" xfId="10336"/>
    <cellStyle name="Currency 37 2" xfId="10337"/>
    <cellStyle name="Currency 37 2 2" xfId="10338"/>
    <cellStyle name="Currency 37 3" xfId="10339"/>
    <cellStyle name="Currency 38" xfId="10340"/>
    <cellStyle name="Currency 38 2" xfId="10341"/>
    <cellStyle name="Currency 39" xfId="10342"/>
    <cellStyle name="Currency 39 2" xfId="10343"/>
    <cellStyle name="Currency 4" xfId="10344"/>
    <cellStyle name="Currency 4 2" xfId="10345"/>
    <cellStyle name="Currency 4 2 2" xfId="10346"/>
    <cellStyle name="Currency 4 2 2 2" xfId="10347"/>
    <cellStyle name="Currency 4 2 2 2 2" xfId="10348"/>
    <cellStyle name="Currency 4 2 2 2_SCH J-3" xfId="10349"/>
    <cellStyle name="Currency 4 2 2 3" xfId="10350"/>
    <cellStyle name="Currency 4 2 2 4" xfId="10351"/>
    <cellStyle name="Currency 4 2 2_SCH J-3" xfId="10352"/>
    <cellStyle name="Currency 4 2 3" xfId="10353"/>
    <cellStyle name="Currency 4 2 3 2" xfId="10354"/>
    <cellStyle name="Currency 4 2 3 2 2" xfId="10355"/>
    <cellStyle name="Currency 4 2 3 2_SCH J-3" xfId="10356"/>
    <cellStyle name="Currency 4 2 3 3" xfId="10357"/>
    <cellStyle name="Currency 4 2 3 4" xfId="10358"/>
    <cellStyle name="Currency 4 2 3_SCH J-3" xfId="10359"/>
    <cellStyle name="Currency 4 2 4" xfId="10360"/>
    <cellStyle name="Currency 4 2 4 2" xfId="10361"/>
    <cellStyle name="Currency 4 2 4 3" xfId="10362"/>
    <cellStyle name="Currency 4 2 4 4" xfId="10363"/>
    <cellStyle name="Currency 4 2 4_SCH J-3" xfId="10364"/>
    <cellStyle name="Currency 4 2 5" xfId="10365"/>
    <cellStyle name="Currency 4 2 6" xfId="10366"/>
    <cellStyle name="Currency 4 2_SCH J-3" xfId="10367"/>
    <cellStyle name="Currency 4 3" xfId="10368"/>
    <cellStyle name="Currency 4 3 2" xfId="10369"/>
    <cellStyle name="Currency 4 3 2 2" xfId="10370"/>
    <cellStyle name="Currency 4 3 2_SCH J-3" xfId="10371"/>
    <cellStyle name="Currency 4 3 3" xfId="10372"/>
    <cellStyle name="Currency 4 3 4" xfId="10373"/>
    <cellStyle name="Currency 4 3 5" xfId="10374"/>
    <cellStyle name="Currency 4 3_SCH J-3" xfId="10375"/>
    <cellStyle name="Currency 4 4" xfId="10376"/>
    <cellStyle name="Currency 4 4 2" xfId="10377"/>
    <cellStyle name="Currency 4 4 2 2" xfId="10378"/>
    <cellStyle name="Currency 4 4 2_SCH J-3" xfId="10379"/>
    <cellStyle name="Currency 4 4 3" xfId="10380"/>
    <cellStyle name="Currency 4 4 4" xfId="10381"/>
    <cellStyle name="Currency 4 4_SCH J-3" xfId="10382"/>
    <cellStyle name="Currency 4 5" xfId="10383"/>
    <cellStyle name="Currency 4 5 2" xfId="10384"/>
    <cellStyle name="Currency 4 5 2 2" xfId="10385"/>
    <cellStyle name="Currency 4 5 2 2 2" xfId="10386"/>
    <cellStyle name="Currency 4 5 2 3" xfId="10387"/>
    <cellStyle name="Currency 4 5 3" xfId="10388"/>
    <cellStyle name="Currency 4 5 3 2" xfId="10389"/>
    <cellStyle name="Currency 4 5 4" xfId="10390"/>
    <cellStyle name="Currency 4 5 4 2" xfId="10391"/>
    <cellStyle name="Currency 4 6" xfId="10392"/>
    <cellStyle name="Currency 4 6 2" xfId="10393"/>
    <cellStyle name="Currency 4 6 2 2" xfId="10394"/>
    <cellStyle name="Currency 4 6 3" xfId="10395"/>
    <cellStyle name="Currency 4 7" xfId="10396"/>
    <cellStyle name="Currency 4 7 2" xfId="10397"/>
    <cellStyle name="Currency 4 8" xfId="10398"/>
    <cellStyle name="Currency 4 8 2" xfId="10399"/>
    <cellStyle name="Currency 4 9" xfId="10400"/>
    <cellStyle name="Currency 4_SCH J-3" xfId="10401"/>
    <cellStyle name="Currency 40" xfId="10402"/>
    <cellStyle name="Currency 40 2" xfId="10403"/>
    <cellStyle name="Currency 41" xfId="10404"/>
    <cellStyle name="Currency 41 2" xfId="10405"/>
    <cellStyle name="Currency 42" xfId="10406"/>
    <cellStyle name="Currency 43" xfId="10407"/>
    <cellStyle name="Currency 44" xfId="10408"/>
    <cellStyle name="Currency 45" xfId="10409"/>
    <cellStyle name="Currency 46" xfId="10410"/>
    <cellStyle name="Currency 47" xfId="10411"/>
    <cellStyle name="Currency 48" xfId="10412"/>
    <cellStyle name="Currency 49" xfId="10413"/>
    <cellStyle name="Currency 49 2" xfId="10414"/>
    <cellStyle name="Currency 5" xfId="10415"/>
    <cellStyle name="Currency 5 2" xfId="10416"/>
    <cellStyle name="Currency 5 2 2" xfId="10417"/>
    <cellStyle name="Currency 5 2 2 2" xfId="10418"/>
    <cellStyle name="Currency 5 2 2 3" xfId="10419"/>
    <cellStyle name="Currency 5 2 2 4" xfId="10420"/>
    <cellStyle name="Currency 5 2 2_SCH J-3" xfId="10421"/>
    <cellStyle name="Currency 5 2 3" xfId="10422"/>
    <cellStyle name="Currency 5 2 3 2" xfId="10423"/>
    <cellStyle name="Currency 5 2 3_SCH J-3" xfId="10424"/>
    <cellStyle name="Currency 5 2 4" xfId="10425"/>
    <cellStyle name="Currency 5 2 5" xfId="10426"/>
    <cellStyle name="Currency 5 2 6" xfId="10427"/>
    <cellStyle name="Currency 5 2 7" xfId="10428"/>
    <cellStyle name="Currency 5 2_SCH J-3" xfId="10429"/>
    <cellStyle name="Currency 5 3" xfId="10430"/>
    <cellStyle name="Currency 5 3 2" xfId="10431"/>
    <cellStyle name="Currency 5 3 2 2" xfId="10432"/>
    <cellStyle name="Currency 5 3 3" xfId="10433"/>
    <cellStyle name="Currency 5 3 4" xfId="10434"/>
    <cellStyle name="Currency 5 3_SCH J-3" xfId="10435"/>
    <cellStyle name="Currency 5 4" xfId="10436"/>
    <cellStyle name="Currency 5 4 2" xfId="10437"/>
    <cellStyle name="Currency 5 4_SCH J-3" xfId="10438"/>
    <cellStyle name="Currency 5 5" xfId="10439"/>
    <cellStyle name="Currency 5 6" xfId="10440"/>
    <cellStyle name="Currency 5 7" xfId="10441"/>
    <cellStyle name="Currency 5 8" xfId="10442"/>
    <cellStyle name="Currency 5_SCH J-3" xfId="10443"/>
    <cellStyle name="Currency 50" xfId="10444"/>
    <cellStyle name="Currency 51" xfId="10445"/>
    <cellStyle name="Currency 52" xfId="10446"/>
    <cellStyle name="Currency 53" xfId="10447"/>
    <cellStyle name="Currency 54" xfId="10448"/>
    <cellStyle name="Currency 55" xfId="10449"/>
    <cellStyle name="Currency 56" xfId="10450"/>
    <cellStyle name="Currency 56 2" xfId="10451"/>
    <cellStyle name="Currency 56_SCH J-3" xfId="10452"/>
    <cellStyle name="Currency 57" xfId="10453"/>
    <cellStyle name="Currency 57 2" xfId="10454"/>
    <cellStyle name="Currency 57_SCH J-3" xfId="10455"/>
    <cellStyle name="Currency 58" xfId="10456"/>
    <cellStyle name="Currency 59" xfId="10457"/>
    <cellStyle name="Currency 59 14" xfId="10458"/>
    <cellStyle name="Currency 59 14 2" xfId="10459"/>
    <cellStyle name="Currency 59 14 2 2" xfId="10460"/>
    <cellStyle name="Currency 59 14 3" xfId="10461"/>
    <cellStyle name="Currency 59 14 3 2" xfId="10462"/>
    <cellStyle name="Currency 59 14 4" xfId="10463"/>
    <cellStyle name="Currency 6" xfId="10464"/>
    <cellStyle name="Currency 6 2" xfId="10465"/>
    <cellStyle name="Currency 6 2 2" xfId="10466"/>
    <cellStyle name="Currency 6 2 2 2" xfId="10467"/>
    <cellStyle name="Currency 6 2 2 2 2" xfId="10468"/>
    <cellStyle name="Currency 6 2 2 2 3" xfId="10469"/>
    <cellStyle name="Currency 6 2 2 2_SCH J-3" xfId="10470"/>
    <cellStyle name="Currency 6 2 2 3" xfId="10471"/>
    <cellStyle name="Currency 6 2 2 3 2" xfId="10472"/>
    <cellStyle name="Currency 6 2 2 3_SCH J-3" xfId="10473"/>
    <cellStyle name="Currency 6 2 2 4" xfId="10474"/>
    <cellStyle name="Currency 6 2 2 5" xfId="10475"/>
    <cellStyle name="Currency 6 2 2 6" xfId="10476"/>
    <cellStyle name="Currency 6 2 2_SCH J-3" xfId="10477"/>
    <cellStyle name="Currency 6 2 3" xfId="10478"/>
    <cellStyle name="Currency 6 2 3 2" xfId="10479"/>
    <cellStyle name="Currency 6 2 3 3" xfId="10480"/>
    <cellStyle name="Currency 6 2 3_SCH J-3" xfId="10481"/>
    <cellStyle name="Currency 6 2 4" xfId="10482"/>
    <cellStyle name="Currency 6 2 4 2" xfId="10483"/>
    <cellStyle name="Currency 6 2 4_SCH J-3" xfId="10484"/>
    <cellStyle name="Currency 6 2 5" xfId="10485"/>
    <cellStyle name="Currency 6 2_SCH J-3" xfId="10486"/>
    <cellStyle name="Currency 6 3" xfId="10487"/>
    <cellStyle name="Currency 6 3 2" xfId="10488"/>
    <cellStyle name="Currency 6 3 2 2" xfId="10489"/>
    <cellStyle name="Currency 6 3 2 2 2" xfId="10490"/>
    <cellStyle name="Currency 6 3 2 2_SCH J-3" xfId="10491"/>
    <cellStyle name="Currency 6 3 2 3" xfId="10492"/>
    <cellStyle name="Currency 6 3 2 4" xfId="10493"/>
    <cellStyle name="Currency 6 3 2 5" xfId="10494"/>
    <cellStyle name="Currency 6 3 2_SCH J-3" xfId="10495"/>
    <cellStyle name="Currency 6 3 3" xfId="10496"/>
    <cellStyle name="Currency 6 3 3 2" xfId="10497"/>
    <cellStyle name="Currency 6 3 3_SCH J-3" xfId="10498"/>
    <cellStyle name="Currency 6 3 4" xfId="10499"/>
    <cellStyle name="Currency 6 3 5" xfId="10500"/>
    <cellStyle name="Currency 6 3 6" xfId="10501"/>
    <cellStyle name="Currency 6 3 7" xfId="10502"/>
    <cellStyle name="Currency 6 3_SCH J-3" xfId="10503"/>
    <cellStyle name="Currency 6 4" xfId="10504"/>
    <cellStyle name="Currency 6 4 2" xfId="10505"/>
    <cellStyle name="Currency 6 4 2 2" xfId="10506"/>
    <cellStyle name="Currency 6 4 2_SCH J-3" xfId="10507"/>
    <cellStyle name="Currency 6 4 3" xfId="10508"/>
    <cellStyle name="Currency 6 4 4" xfId="10509"/>
    <cellStyle name="Currency 6 4 5" xfId="10510"/>
    <cellStyle name="Currency 6 4_SCH J-3" xfId="10511"/>
    <cellStyle name="Currency 6 5" xfId="10512"/>
    <cellStyle name="Currency 6 5 2" xfId="10513"/>
    <cellStyle name="Currency 6 5 2 2" xfId="10514"/>
    <cellStyle name="Currency 6 5 2_SCH J-3" xfId="10515"/>
    <cellStyle name="Currency 6 5 3" xfId="10516"/>
    <cellStyle name="Currency 6 5 4" xfId="10517"/>
    <cellStyle name="Currency 6 5 5" xfId="10518"/>
    <cellStyle name="Currency 6 5_SCH J-3" xfId="10519"/>
    <cellStyle name="Currency 6 6" xfId="10520"/>
    <cellStyle name="Currency 6 6 2" xfId="10521"/>
    <cellStyle name="Currency 6 6 2 2" xfId="10522"/>
    <cellStyle name="Currency 6 6 2_SCH J-3" xfId="10523"/>
    <cellStyle name="Currency 6 6 3" xfId="10524"/>
    <cellStyle name="Currency 6 6 4" xfId="10525"/>
    <cellStyle name="Currency 6 6 5" xfId="10526"/>
    <cellStyle name="Currency 6 6_SCH J-3" xfId="10527"/>
    <cellStyle name="Currency 6 7" xfId="10528"/>
    <cellStyle name="Currency 6_SCH J-3" xfId="10529"/>
    <cellStyle name="Currency 60" xfId="10530"/>
    <cellStyle name="Currency 60 2" xfId="10531"/>
    <cellStyle name="Currency 60 2 2" xfId="10532"/>
    <cellStyle name="Currency 60 3" xfId="10533"/>
    <cellStyle name="Currency 60 3 2" xfId="10534"/>
    <cellStyle name="Currency 60 4" xfId="10535"/>
    <cellStyle name="Currency 61" xfId="10536"/>
    <cellStyle name="Currency 62" xfId="10537"/>
    <cellStyle name="Currency 62 14" xfId="10538"/>
    <cellStyle name="Currency 62 14 2" xfId="10539"/>
    <cellStyle name="Currency 62 2" xfId="10540"/>
    <cellStyle name="Currency 62_SCH J-3" xfId="10541"/>
    <cellStyle name="Currency 63" xfId="10542"/>
    <cellStyle name="Currency 64" xfId="10543"/>
    <cellStyle name="Currency 64 15" xfId="10544"/>
    <cellStyle name="Currency 64 15 2" xfId="10545"/>
    <cellStyle name="Currency 65" xfId="10546"/>
    <cellStyle name="Currency 66" xfId="10547"/>
    <cellStyle name="Currency 67" xfId="10548"/>
    <cellStyle name="Currency 68" xfId="10549"/>
    <cellStyle name="Currency 69" xfId="10550"/>
    <cellStyle name="Currency 7" xfId="10551"/>
    <cellStyle name="Currency 7 2" xfId="10552"/>
    <cellStyle name="Currency 7 2 2" xfId="10553"/>
    <cellStyle name="Currency 7 2 2 2" xfId="10554"/>
    <cellStyle name="Currency 7 2 2_SCH J-3" xfId="10555"/>
    <cellStyle name="Currency 7 2 3" xfId="10556"/>
    <cellStyle name="Currency 7 2 4" xfId="10557"/>
    <cellStyle name="Currency 7 2_SCH J-3" xfId="10558"/>
    <cellStyle name="Currency 7 3" xfId="10559"/>
    <cellStyle name="Currency 7 3 2" xfId="10560"/>
    <cellStyle name="Currency 7 3 3" xfId="10561"/>
    <cellStyle name="Currency 7 3 4" xfId="10562"/>
    <cellStyle name="Currency 7 3_SCH J-3" xfId="10563"/>
    <cellStyle name="Currency 7 4" xfId="10564"/>
    <cellStyle name="Currency 7 4 2" xfId="10565"/>
    <cellStyle name="Currency 7 4_SCH J-3" xfId="10566"/>
    <cellStyle name="Currency 7 5" xfId="10567"/>
    <cellStyle name="Currency 7 6" xfId="10568"/>
    <cellStyle name="Currency 7 7" xfId="10569"/>
    <cellStyle name="Currency 7 8" xfId="10570"/>
    <cellStyle name="Currency 7_SCH J-3" xfId="10571"/>
    <cellStyle name="Currency 70" xfId="10572"/>
    <cellStyle name="Currency 71" xfId="10573"/>
    <cellStyle name="Currency 72" xfId="10574"/>
    <cellStyle name="Currency 73" xfId="10575"/>
    <cellStyle name="Currency 74" xfId="10576"/>
    <cellStyle name="Currency 75" xfId="10577"/>
    <cellStyle name="Currency 76" xfId="10578"/>
    <cellStyle name="Currency 77" xfId="10579"/>
    <cellStyle name="Currency 78" xfId="10580"/>
    <cellStyle name="Currency 79" xfId="10581"/>
    <cellStyle name="Currency 8" xfId="10582"/>
    <cellStyle name="Currency 8 2" xfId="10583"/>
    <cellStyle name="Currency 8 2 2" xfId="10584"/>
    <cellStyle name="Currency 8 2 2 2" xfId="10585"/>
    <cellStyle name="Currency 8 2 2_SCH J-3" xfId="10586"/>
    <cellStyle name="Currency 8 2 3" xfId="10587"/>
    <cellStyle name="Currency 8 2 3 2" xfId="10588"/>
    <cellStyle name="Currency 8 2 3_SCH J-3" xfId="10589"/>
    <cellStyle name="Currency 8 2 4" xfId="10590"/>
    <cellStyle name="Currency 8 2 5" xfId="10591"/>
    <cellStyle name="Currency 8 2_SCH J-3" xfId="10592"/>
    <cellStyle name="Currency 8 3" xfId="10593"/>
    <cellStyle name="Currency 8 3 2" xfId="10594"/>
    <cellStyle name="Currency 8 3 3" xfId="10595"/>
    <cellStyle name="Currency 8 3_SCH J-3" xfId="10596"/>
    <cellStyle name="Currency 8 4" xfId="10597"/>
    <cellStyle name="Currency 8 5" xfId="10598"/>
    <cellStyle name="Currency 8 6" xfId="10599"/>
    <cellStyle name="Currency 8 7" xfId="10600"/>
    <cellStyle name="Currency 8_SCH J-3" xfId="10601"/>
    <cellStyle name="Currency 80" xfId="10602"/>
    <cellStyle name="Currency 81" xfId="10603"/>
    <cellStyle name="Currency 82" xfId="10604"/>
    <cellStyle name="Currency 83" xfId="10605"/>
    <cellStyle name="Currency 84" xfId="10606"/>
    <cellStyle name="Currency 85" xfId="10607"/>
    <cellStyle name="Currency 86" xfId="10608"/>
    <cellStyle name="Currency 87" xfId="10609"/>
    <cellStyle name="Currency 88" xfId="10610"/>
    <cellStyle name="Currency 89" xfId="10611"/>
    <cellStyle name="Currency 9" xfId="10612"/>
    <cellStyle name="Currency 9 2" xfId="10613"/>
    <cellStyle name="Currency 9 2 2" xfId="10614"/>
    <cellStyle name="Currency 9 2 3" xfId="10615"/>
    <cellStyle name="Currency 9 2_SCH J-3" xfId="10616"/>
    <cellStyle name="Currency 9 3" xfId="10617"/>
    <cellStyle name="Currency 9 3 2" xfId="10618"/>
    <cellStyle name="Currency 9 3_SCH J-3" xfId="10619"/>
    <cellStyle name="Currency 9 4" xfId="10620"/>
    <cellStyle name="Currency 9 5" xfId="10621"/>
    <cellStyle name="Currency 9 6" xfId="10622"/>
    <cellStyle name="Currency 9_SCH J-3" xfId="10623"/>
    <cellStyle name="Currency 90" xfId="10624"/>
    <cellStyle name="Currency 91" xfId="10625"/>
    <cellStyle name="Currency 92" xfId="10626"/>
    <cellStyle name="Currency 93" xfId="10627"/>
    <cellStyle name="Currency 94" xfId="10628"/>
    <cellStyle name="Currency 94 2" xfId="10629"/>
    <cellStyle name="Currency 95" xfId="10630"/>
    <cellStyle name="Currency 95 2" xfId="10631"/>
    <cellStyle name="Currency 96" xfId="10632"/>
    <cellStyle name="Currency 97" xfId="10633"/>
    <cellStyle name="Currency 98" xfId="10634"/>
    <cellStyle name="Currency 99" xfId="10635"/>
    <cellStyle name="Currency0" xfId="10636"/>
    <cellStyle name="Currency0 2" xfId="10637"/>
    <cellStyle name="Currency0 2 2" xfId="10638"/>
    <cellStyle name="Currency0 2 3" xfId="10639"/>
    <cellStyle name="Currency0 2_SCH J-3" xfId="10640"/>
    <cellStyle name="Currency0 3" xfId="10641"/>
    <cellStyle name="Currency0 3 2" xfId="10642"/>
    <cellStyle name="Currency0 3 3" xfId="10643"/>
    <cellStyle name="Currency0 3_SCH J-3" xfId="10644"/>
    <cellStyle name="Currency0_SCH J-3" xfId="10645"/>
    <cellStyle name="Custom - Style1" xfId="10646"/>
    <cellStyle name="Data   - Style2" xfId="10647"/>
    <cellStyle name="DATA TYPE" xfId="10648"/>
    <cellStyle name="Date" xfId="10649"/>
    <cellStyle name="Date [mm-d-yyyy]" xfId="10650"/>
    <cellStyle name="Date [mmm-d-yyyy]" xfId="10651"/>
    <cellStyle name="Date [mmm-yyyy]" xfId="10652"/>
    <cellStyle name="Date 2" xfId="10653"/>
    <cellStyle name="Date 2 2" xfId="10654"/>
    <cellStyle name="Date 2 3" xfId="10655"/>
    <cellStyle name="Date 2_SCH J-3" xfId="10656"/>
    <cellStyle name="Date 3" xfId="10657"/>
    <cellStyle name="Date 3 2" xfId="10658"/>
    <cellStyle name="Date 3 3" xfId="10659"/>
    <cellStyle name="Date 3_SCH J-3" xfId="10660"/>
    <cellStyle name="Date_050318 MON POWER OHIO LOAD" xfId="10661"/>
    <cellStyle name="Date2" xfId="10662"/>
    <cellStyle name="Dezimal [0]_Compiling Utility Macros" xfId="10663"/>
    <cellStyle name="Dezimal_Compiling Utility Macros" xfId="10664"/>
    <cellStyle name="dohm" xfId="10665"/>
    <cellStyle name="dohm1" xfId="10666"/>
    <cellStyle name="dohm2" xfId="10667"/>
    <cellStyle name="Dollars" xfId="10668"/>
    <cellStyle name="Eingabe" xfId="10669"/>
    <cellStyle name="Eingabe 2" xfId="10670"/>
    <cellStyle name="Eingabe_SCH J-3" xfId="10671"/>
    <cellStyle name="Euro" xfId="10672"/>
    <cellStyle name="Euro 2" xfId="10673"/>
    <cellStyle name="Euro 2 2" xfId="10674"/>
    <cellStyle name="Euro 2 2 2" xfId="10675"/>
    <cellStyle name="Euro 2 2_SCH J-3" xfId="10676"/>
    <cellStyle name="Euro 2 3" xfId="10677"/>
    <cellStyle name="Euro 2_SCH J-3" xfId="10678"/>
    <cellStyle name="Euro 3" xfId="10679"/>
    <cellStyle name="Euro 3 2" xfId="10680"/>
    <cellStyle name="Euro 3 3" xfId="10681"/>
    <cellStyle name="Euro 3_SCH J-3" xfId="10682"/>
    <cellStyle name="Euro_SCH J-3" xfId="10683"/>
    <cellStyle name="Explanatory Text 10" xfId="10684"/>
    <cellStyle name="Explanatory Text 11" xfId="10685"/>
    <cellStyle name="Explanatory Text 12" xfId="10686"/>
    <cellStyle name="Explanatory Text 13" xfId="10687"/>
    <cellStyle name="Explanatory Text 14" xfId="10688"/>
    <cellStyle name="Explanatory Text 15" xfId="10689"/>
    <cellStyle name="Explanatory Text 16" xfId="10690"/>
    <cellStyle name="Explanatory Text 17" xfId="10691"/>
    <cellStyle name="Explanatory Text 2" xfId="10692"/>
    <cellStyle name="Explanatory Text 2 2" xfId="10693"/>
    <cellStyle name="Explanatory Text 2 2 2" xfId="10694"/>
    <cellStyle name="Explanatory Text 2 2_SCH J-3" xfId="10695"/>
    <cellStyle name="Explanatory Text 2 3" xfId="10696"/>
    <cellStyle name="Explanatory Text 2_SCH J-3" xfId="10697"/>
    <cellStyle name="Explanatory Text 3" xfId="10698"/>
    <cellStyle name="Explanatory Text 3 2" xfId="10699"/>
    <cellStyle name="Explanatory Text 3 3" xfId="10700"/>
    <cellStyle name="Explanatory Text 3_SCH J-3" xfId="10701"/>
    <cellStyle name="Explanatory Text 4" xfId="10702"/>
    <cellStyle name="Explanatory Text 4 2" xfId="10703"/>
    <cellStyle name="Explanatory Text 5" xfId="10704"/>
    <cellStyle name="Explanatory Text 5 2" xfId="10705"/>
    <cellStyle name="Explanatory Text 6" xfId="10706"/>
    <cellStyle name="Explanatory Text 6 2" xfId="10707"/>
    <cellStyle name="Explanatory Text 7" xfId="10708"/>
    <cellStyle name="Explanatory Text 8" xfId="10709"/>
    <cellStyle name="Explanatory Text 9" xfId="10710"/>
    <cellStyle name="F2" xfId="10711"/>
    <cellStyle name="F2 2" xfId="10712"/>
    <cellStyle name="F2 2 2" xfId="10713"/>
    <cellStyle name="F2 2_SCH J-3" xfId="10714"/>
    <cellStyle name="F2 3" xfId="10715"/>
    <cellStyle name="F2 3 2" xfId="10716"/>
    <cellStyle name="F2 3_SCH J-3" xfId="10717"/>
    <cellStyle name="F2 4" xfId="10718"/>
    <cellStyle name="F2 5" xfId="10719"/>
    <cellStyle name="F2 6" xfId="10720"/>
    <cellStyle name="F2 7" xfId="10721"/>
    <cellStyle name="F2 8" xfId="10722"/>
    <cellStyle name="F2 9" xfId="10723"/>
    <cellStyle name="F2_Regenerated Revenues LGE Gas 2008-04 with Elec Gen-Seelye final version " xfId="10724"/>
    <cellStyle name="F3" xfId="10725"/>
    <cellStyle name="F3 2" xfId="10726"/>
    <cellStyle name="F3 2 2" xfId="10727"/>
    <cellStyle name="F3 2_SCH J-3" xfId="10728"/>
    <cellStyle name="F3 3" xfId="10729"/>
    <cellStyle name="F3 3 2" xfId="10730"/>
    <cellStyle name="F3 3_SCH J-3" xfId="10731"/>
    <cellStyle name="F3 4" xfId="10732"/>
    <cellStyle name="F3 5" xfId="10733"/>
    <cellStyle name="F3 6" xfId="10734"/>
    <cellStyle name="F3 7" xfId="10735"/>
    <cellStyle name="F3 8" xfId="10736"/>
    <cellStyle name="F3 9" xfId="10737"/>
    <cellStyle name="F3_Regenerated Revenues LGE Gas 2008-04 with Elec Gen-Seelye final version " xfId="10738"/>
    <cellStyle name="F4" xfId="10739"/>
    <cellStyle name="F4 2" xfId="10740"/>
    <cellStyle name="F4 2 2" xfId="10741"/>
    <cellStyle name="F4 2_SCH J-3" xfId="10742"/>
    <cellStyle name="F4 3" xfId="10743"/>
    <cellStyle name="F4 3 2" xfId="10744"/>
    <cellStyle name="F4 3_SCH J-3" xfId="10745"/>
    <cellStyle name="F4 4" xfId="10746"/>
    <cellStyle name="F4 5" xfId="10747"/>
    <cellStyle name="F4 6" xfId="10748"/>
    <cellStyle name="F4 7" xfId="10749"/>
    <cellStyle name="F4 8" xfId="10750"/>
    <cellStyle name="F4 9" xfId="10751"/>
    <cellStyle name="F4_Regenerated Revenues LGE Gas 2008-04 with Elec Gen-Seelye final version " xfId="10752"/>
    <cellStyle name="F5" xfId="10753"/>
    <cellStyle name="F5 2" xfId="10754"/>
    <cellStyle name="F5 2 2" xfId="10755"/>
    <cellStyle name="F5 2_SCH J-3" xfId="10756"/>
    <cellStyle name="F5 3" xfId="10757"/>
    <cellStyle name="F5 3 2" xfId="10758"/>
    <cellStyle name="F5 3_SCH J-3" xfId="10759"/>
    <cellStyle name="F5 4" xfId="10760"/>
    <cellStyle name="F5 5" xfId="10761"/>
    <cellStyle name="F5 6" xfId="10762"/>
    <cellStyle name="F5 7" xfId="10763"/>
    <cellStyle name="F5 8" xfId="10764"/>
    <cellStyle name="F5 9" xfId="10765"/>
    <cellStyle name="F5_Regenerated Revenues LGE Gas 2008-04 with Elec Gen-Seelye final version " xfId="10766"/>
    <cellStyle name="F6" xfId="10767"/>
    <cellStyle name="F6 10" xfId="10768"/>
    <cellStyle name="F6 10 2" xfId="10769"/>
    <cellStyle name="F6 10_SCH J-3" xfId="10770"/>
    <cellStyle name="F6 11" xfId="10771"/>
    <cellStyle name="F6 2" xfId="10772"/>
    <cellStyle name="F6 2 2" xfId="10773"/>
    <cellStyle name="F6 2 2 2" xfId="10774"/>
    <cellStyle name="F6 2 2_SCH J-3" xfId="10775"/>
    <cellStyle name="F6 2_SCH J-3" xfId="10776"/>
    <cellStyle name="F6 3" xfId="10777"/>
    <cellStyle name="F6 3 2" xfId="10778"/>
    <cellStyle name="F6 3_SCH J-3" xfId="10779"/>
    <cellStyle name="F6 4" xfId="10780"/>
    <cellStyle name="F6 5" xfId="10781"/>
    <cellStyle name="F6 6" xfId="10782"/>
    <cellStyle name="F6 7" xfId="10783"/>
    <cellStyle name="F6 8" xfId="10784"/>
    <cellStyle name="F6 9" xfId="10785"/>
    <cellStyle name="F6_Regenerated Revenues LGE Gas 2008-04 with Elec Gen-Seelye final version " xfId="10786"/>
    <cellStyle name="F7" xfId="10787"/>
    <cellStyle name="F7 2" xfId="10788"/>
    <cellStyle name="F7 2 2" xfId="10789"/>
    <cellStyle name="F7 2_SCH J-3" xfId="10790"/>
    <cellStyle name="F7 3" xfId="10791"/>
    <cellStyle name="F7 3 2" xfId="10792"/>
    <cellStyle name="F7 3_SCH J-3" xfId="10793"/>
    <cellStyle name="F7 4" xfId="10794"/>
    <cellStyle name="F7 5" xfId="10795"/>
    <cellStyle name="F7 6" xfId="10796"/>
    <cellStyle name="F7 7" xfId="10797"/>
    <cellStyle name="F7 8" xfId="10798"/>
    <cellStyle name="F7 9" xfId="10799"/>
    <cellStyle name="F7_Regenerated Revenues LGE Gas 2008-04 with Elec Gen-Seelye final version " xfId="10800"/>
    <cellStyle name="F8" xfId="10801"/>
    <cellStyle name="F8 2" xfId="10802"/>
    <cellStyle name="F8 2 2" xfId="10803"/>
    <cellStyle name="F8 2_SCH J-3" xfId="10804"/>
    <cellStyle name="F8 3" xfId="10805"/>
    <cellStyle name="F8 3 2" xfId="10806"/>
    <cellStyle name="F8 3_SCH J-3" xfId="10807"/>
    <cellStyle name="F8 4" xfId="10808"/>
    <cellStyle name="F8 5" xfId="10809"/>
    <cellStyle name="F8 6" xfId="10810"/>
    <cellStyle name="F8 7" xfId="10811"/>
    <cellStyle name="F8 8" xfId="10812"/>
    <cellStyle name="F8 9" xfId="10813"/>
    <cellStyle name="F8_Regenerated Revenues LGE Gas 2008-04 with Elec Gen-Seelye final version " xfId="10814"/>
    <cellStyle name="Fixed" xfId="10815"/>
    <cellStyle name="Fixed [0]" xfId="10816"/>
    <cellStyle name="Fixed [0] 2" xfId="10817"/>
    <cellStyle name="Fixed 2" xfId="10818"/>
    <cellStyle name="Fixed 2 2" xfId="10819"/>
    <cellStyle name="Fixed 2 3" xfId="10820"/>
    <cellStyle name="Fixed 2_SCH J-3" xfId="10821"/>
    <cellStyle name="Fixed 3" xfId="10822"/>
    <cellStyle name="Fixed 3 2" xfId="10823"/>
    <cellStyle name="Fixed 3 3" xfId="10824"/>
    <cellStyle name="Fixed 3_SCH J-3" xfId="10825"/>
    <cellStyle name="Fixed_050318 MON POWER OHIO LOAD" xfId="10826"/>
    <cellStyle name="Fixed2 - Style2" xfId="10827"/>
    <cellStyle name="Fixed3 - Style3" xfId="10828"/>
    <cellStyle name="FUEL SUBTOTAL" xfId="10829"/>
    <cellStyle name="FUEL TYPE" xfId="10830"/>
    <cellStyle name="general" xfId="10831"/>
    <cellStyle name="Good 10" xfId="10832"/>
    <cellStyle name="Good 11" xfId="10833"/>
    <cellStyle name="Good 12" xfId="10834"/>
    <cellStyle name="Good 13" xfId="10835"/>
    <cellStyle name="Good 14" xfId="10836"/>
    <cellStyle name="Good 15" xfId="10837"/>
    <cellStyle name="Good 16" xfId="10838"/>
    <cellStyle name="Good 17" xfId="10839"/>
    <cellStyle name="Good 17 2" xfId="10840"/>
    <cellStyle name="Good 17_SCH J-3" xfId="10841"/>
    <cellStyle name="Good 2" xfId="10842"/>
    <cellStyle name="Good 2 2" xfId="10843"/>
    <cellStyle name="Good 2 2 2" xfId="10844"/>
    <cellStyle name="Good 2 2_SCH J-3" xfId="10845"/>
    <cellStyle name="Good 2 3" xfId="10846"/>
    <cellStyle name="Good 2_SCH J-3" xfId="10847"/>
    <cellStyle name="Good 3" xfId="10848"/>
    <cellStyle name="Good 3 2" xfId="10849"/>
    <cellStyle name="Good 3 3" xfId="10850"/>
    <cellStyle name="Good 3_SCH J-3" xfId="10851"/>
    <cellStyle name="Good 4" xfId="10852"/>
    <cellStyle name="Good 4 2" xfId="10853"/>
    <cellStyle name="Good 5" xfId="10854"/>
    <cellStyle name="Good 5 2" xfId="10855"/>
    <cellStyle name="Good 6" xfId="10856"/>
    <cellStyle name="Good 6 2" xfId="10857"/>
    <cellStyle name="Good 7" xfId="10858"/>
    <cellStyle name="Good 8" xfId="10859"/>
    <cellStyle name="Good 9" xfId="10860"/>
    <cellStyle name="Grey" xfId="10861"/>
    <cellStyle name="HEADER" xfId="10862"/>
    <cellStyle name="Header1" xfId="10863"/>
    <cellStyle name="Header2" xfId="10864"/>
    <cellStyle name="Heading 1 10" xfId="10865"/>
    <cellStyle name="Heading 1 11" xfId="10866"/>
    <cellStyle name="Heading 1 12" xfId="10867"/>
    <cellStyle name="Heading 1 13" xfId="10868"/>
    <cellStyle name="Heading 1 14" xfId="10869"/>
    <cellStyle name="Heading 1 15" xfId="10870"/>
    <cellStyle name="Heading 1 16" xfId="10871"/>
    <cellStyle name="Heading 1 17" xfId="10872"/>
    <cellStyle name="Heading 1 17 2" xfId="10873"/>
    <cellStyle name="Heading 1 17 3" xfId="10874"/>
    <cellStyle name="Heading 1 17 4" xfId="10875"/>
    <cellStyle name="Heading 1 17_SCH J-3" xfId="10876"/>
    <cellStyle name="Heading 1 2" xfId="10877"/>
    <cellStyle name="Heading 1 2 2" xfId="10878"/>
    <cellStyle name="Heading 1 2 2 2" xfId="10879"/>
    <cellStyle name="Heading 1 2 2_SCH J-3" xfId="10880"/>
    <cellStyle name="Heading 1 2_SCH J-3" xfId="10881"/>
    <cellStyle name="Heading 1 3" xfId="10882"/>
    <cellStyle name="Heading 1 3 2" xfId="10883"/>
    <cellStyle name="Heading 1 3 2 2" xfId="10884"/>
    <cellStyle name="Heading 1 3 2_SCH J-3" xfId="10885"/>
    <cellStyle name="Heading 1 3 3" xfId="10886"/>
    <cellStyle name="Heading 1 3_SCH J-3" xfId="10887"/>
    <cellStyle name="Heading 1 4" xfId="10888"/>
    <cellStyle name="Heading 1 4 2" xfId="10889"/>
    <cellStyle name="Heading 1 5" xfId="10890"/>
    <cellStyle name="Heading 1 5 2" xfId="10891"/>
    <cellStyle name="Heading 1 6" xfId="10892"/>
    <cellStyle name="Heading 1 6 2" xfId="10893"/>
    <cellStyle name="Heading 1 7" xfId="10894"/>
    <cellStyle name="Heading 1 7 2" xfId="10895"/>
    <cellStyle name="Heading 1 8" xfId="10896"/>
    <cellStyle name="Heading 1 8 2" xfId="10897"/>
    <cellStyle name="Heading 1 9" xfId="10898"/>
    <cellStyle name="Heading 2 10" xfId="10899"/>
    <cellStyle name="Heading 2 11" xfId="10900"/>
    <cellStyle name="Heading 2 12" xfId="10901"/>
    <cellStyle name="Heading 2 13" xfId="10902"/>
    <cellStyle name="Heading 2 14" xfId="10903"/>
    <cellStyle name="Heading 2 15" xfId="10904"/>
    <cellStyle name="Heading 2 16" xfId="10905"/>
    <cellStyle name="Heading 2 17" xfId="10906"/>
    <cellStyle name="Heading 2 17 2" xfId="10907"/>
    <cellStyle name="Heading 2 17 3" xfId="10908"/>
    <cellStyle name="Heading 2 17 4" xfId="10909"/>
    <cellStyle name="Heading 2 17_SCH J-3" xfId="10910"/>
    <cellStyle name="Heading 2 2" xfId="10911"/>
    <cellStyle name="Heading 2 2 2" xfId="10912"/>
    <cellStyle name="Heading 2 2 2 2" xfId="10913"/>
    <cellStyle name="Heading 2 2 2_SCH J-3" xfId="10914"/>
    <cellStyle name="Heading 2 2_SCH J-3" xfId="10915"/>
    <cellStyle name="Heading 2 3" xfId="10916"/>
    <cellStyle name="Heading 2 3 2" xfId="10917"/>
    <cellStyle name="Heading 2 3 2 2" xfId="10918"/>
    <cellStyle name="Heading 2 3 2_SCH J-3" xfId="10919"/>
    <cellStyle name="Heading 2 3 3" xfId="10920"/>
    <cellStyle name="Heading 2 3_SCH J-3" xfId="10921"/>
    <cellStyle name="Heading 2 4" xfId="10922"/>
    <cellStyle name="Heading 2 4 2" xfId="10923"/>
    <cellStyle name="Heading 2 5" xfId="10924"/>
    <cellStyle name="Heading 2 5 2" xfId="10925"/>
    <cellStyle name="Heading 2 6" xfId="10926"/>
    <cellStyle name="Heading 2 6 2" xfId="10927"/>
    <cellStyle name="Heading 2 7" xfId="10928"/>
    <cellStyle name="Heading 2 7 2" xfId="10929"/>
    <cellStyle name="Heading 2 8" xfId="10930"/>
    <cellStyle name="Heading 2 8 2" xfId="10931"/>
    <cellStyle name="Heading 2 9" xfId="10932"/>
    <cellStyle name="Heading 3 10" xfId="10933"/>
    <cellStyle name="Heading 3 11" xfId="10934"/>
    <cellStyle name="Heading 3 12" xfId="10935"/>
    <cellStyle name="Heading 3 13" xfId="10936"/>
    <cellStyle name="Heading 3 14" xfId="10937"/>
    <cellStyle name="Heading 3 15" xfId="10938"/>
    <cellStyle name="Heading 3 16" xfId="10939"/>
    <cellStyle name="Heading 3 17" xfId="10940"/>
    <cellStyle name="Heading 3 17 2" xfId="10941"/>
    <cellStyle name="Heading 3 17_SCH J-3" xfId="10942"/>
    <cellStyle name="Heading 3 2" xfId="10943"/>
    <cellStyle name="Heading 3 2 2" xfId="10944"/>
    <cellStyle name="Heading 3 2 2 2" xfId="10945"/>
    <cellStyle name="Heading 3 2 2_SCH J-3" xfId="10946"/>
    <cellStyle name="Heading 3 2 3" xfId="10947"/>
    <cellStyle name="Heading 3 2 4" xfId="10948"/>
    <cellStyle name="Heading 3 2_SCH J-3" xfId="10949"/>
    <cellStyle name="Heading 3 3" xfId="10950"/>
    <cellStyle name="Heading 3 3 2" xfId="10951"/>
    <cellStyle name="Heading 3 3 3" xfId="10952"/>
    <cellStyle name="Heading 3 3_SCH J-3" xfId="10953"/>
    <cellStyle name="Heading 3 4" xfId="10954"/>
    <cellStyle name="Heading 3 4 2" xfId="10955"/>
    <cellStyle name="Heading 3 4_SCH J-3" xfId="10956"/>
    <cellStyle name="Heading 3 5" xfId="10957"/>
    <cellStyle name="Heading 3 5 2" xfId="10958"/>
    <cellStyle name="Heading 3 5_SCH J-3" xfId="10959"/>
    <cellStyle name="Heading 3 6" xfId="10960"/>
    <cellStyle name="Heading 3 6 2" xfId="10961"/>
    <cellStyle name="Heading 3 7" xfId="10962"/>
    <cellStyle name="Heading 3 7 2" xfId="10963"/>
    <cellStyle name="Heading 3 8" xfId="10964"/>
    <cellStyle name="Heading 3 8 2" xfId="10965"/>
    <cellStyle name="Heading 3 9" xfId="10966"/>
    <cellStyle name="Heading 4 10" xfId="10967"/>
    <cellStyle name="Heading 4 11" xfId="10968"/>
    <cellStyle name="Heading 4 12" xfId="10969"/>
    <cellStyle name="Heading 4 13" xfId="10970"/>
    <cellStyle name="Heading 4 14" xfId="10971"/>
    <cellStyle name="Heading 4 15" xfId="10972"/>
    <cellStyle name="Heading 4 16" xfId="10973"/>
    <cellStyle name="Heading 4 17" xfId="10974"/>
    <cellStyle name="Heading 4 17 2" xfId="10975"/>
    <cellStyle name="Heading 4 17_SCH J-3" xfId="10976"/>
    <cellStyle name="Heading 4 2" xfId="10977"/>
    <cellStyle name="Heading 4 2 2" xfId="10978"/>
    <cellStyle name="Heading 4 2 2 2" xfId="10979"/>
    <cellStyle name="Heading 4 2 2_SCH J-3" xfId="10980"/>
    <cellStyle name="Heading 4 2 3" xfId="10981"/>
    <cellStyle name="Heading 4 2_SCH J-3" xfId="10982"/>
    <cellStyle name="Heading 4 3" xfId="10983"/>
    <cellStyle name="Heading 4 3 2" xfId="10984"/>
    <cellStyle name="Heading 4 3 3" xfId="10985"/>
    <cellStyle name="Heading 4 3_SCH J-3" xfId="10986"/>
    <cellStyle name="Heading 4 4" xfId="10987"/>
    <cellStyle name="Heading 4 4 2" xfId="10988"/>
    <cellStyle name="Heading 4 5" xfId="10989"/>
    <cellStyle name="Heading 4 5 2" xfId="10990"/>
    <cellStyle name="Heading 4 6" xfId="10991"/>
    <cellStyle name="Heading 4 6 2" xfId="10992"/>
    <cellStyle name="Heading 4 7" xfId="10993"/>
    <cellStyle name="Heading 4 7 2" xfId="10994"/>
    <cellStyle name="Heading 4 8" xfId="10995"/>
    <cellStyle name="Heading 4 8 2" xfId="10996"/>
    <cellStyle name="Heading 4 9" xfId="10997"/>
    <cellStyle name="Heading1" xfId="10998"/>
    <cellStyle name="Heading2" xfId="10999"/>
    <cellStyle name="HIGHLIGHT" xfId="11000"/>
    <cellStyle name="Hyperlink 2" xfId="11001"/>
    <cellStyle name="Input [yellow]" xfId="11002"/>
    <cellStyle name="Input 10" xfId="11003"/>
    <cellStyle name="Input 10 10" xfId="11004"/>
    <cellStyle name="Input 10 11" xfId="11005"/>
    <cellStyle name="Input 10 12" xfId="11006"/>
    <cellStyle name="Input 10 2" xfId="11007"/>
    <cellStyle name="Input 10 2 2" xfId="11008"/>
    <cellStyle name="Input 10 2 2 2" xfId="11009"/>
    <cellStyle name="Input 10 2 2_SCH J-3" xfId="11010"/>
    <cellStyle name="Input 10 2 3" xfId="11011"/>
    <cellStyle name="Input 10 2 3 2" xfId="11012"/>
    <cellStyle name="Input 10 2 3_SCH J-3" xfId="11013"/>
    <cellStyle name="Input 10 2 4" xfId="11014"/>
    <cellStyle name="Input 10 2 4 2" xfId="11015"/>
    <cellStyle name="Input 10 2 4_SCH J-3" xfId="11016"/>
    <cellStyle name="Input 10 2 5" xfId="11017"/>
    <cellStyle name="Input 10 2 5 2" xfId="11018"/>
    <cellStyle name="Input 10 2 5_SCH J-3" xfId="11019"/>
    <cellStyle name="Input 10 2 6" xfId="11020"/>
    <cellStyle name="Input 10 2 6 2" xfId="11021"/>
    <cellStyle name="Input 10 2 6_SCH J-3" xfId="11022"/>
    <cellStyle name="Input 10 2 7" xfId="11023"/>
    <cellStyle name="Input 10 2 7 2" xfId="11024"/>
    <cellStyle name="Input 10 2 7_SCH J-3" xfId="11025"/>
    <cellStyle name="Input 10 2 8" xfId="11026"/>
    <cellStyle name="Input 10 2 8 2" xfId="11027"/>
    <cellStyle name="Input 10 2 8_SCH J-3" xfId="11028"/>
    <cellStyle name="Input 10 2 9" xfId="11029"/>
    <cellStyle name="Input 10 2_SCH J-3" xfId="11030"/>
    <cellStyle name="Input 10 3" xfId="11031"/>
    <cellStyle name="Input 10 3 2" xfId="11032"/>
    <cellStyle name="Input 10 3_SCH J-3" xfId="11033"/>
    <cellStyle name="Input 10 4" xfId="11034"/>
    <cellStyle name="Input 10 4 2" xfId="11035"/>
    <cellStyle name="Input 10 4_SCH J-3" xfId="11036"/>
    <cellStyle name="Input 10 5" xfId="11037"/>
    <cellStyle name="Input 10 5 2" xfId="11038"/>
    <cellStyle name="Input 10 5_SCH J-3" xfId="11039"/>
    <cellStyle name="Input 10 6" xfId="11040"/>
    <cellStyle name="Input 10 6 2" xfId="11041"/>
    <cellStyle name="Input 10 6_SCH J-3" xfId="11042"/>
    <cellStyle name="Input 10 7" xfId="11043"/>
    <cellStyle name="Input 10 7 2" xfId="11044"/>
    <cellStyle name="Input 10 7_SCH J-3" xfId="11045"/>
    <cellStyle name="Input 10 8" xfId="11046"/>
    <cellStyle name="Input 10 8 2" xfId="11047"/>
    <cellStyle name="Input 10 8_SCH J-3" xfId="11048"/>
    <cellStyle name="Input 10 9" xfId="11049"/>
    <cellStyle name="Input 10 9 2" xfId="11050"/>
    <cellStyle name="Input 10 9_SCH J-3" xfId="11051"/>
    <cellStyle name="Input 10_SCH J-3" xfId="11052"/>
    <cellStyle name="Input 11" xfId="11053"/>
    <cellStyle name="Input 11 10" xfId="11054"/>
    <cellStyle name="Input 11 11" xfId="11055"/>
    <cellStyle name="Input 11 12" xfId="11056"/>
    <cellStyle name="Input 11 2" xfId="11057"/>
    <cellStyle name="Input 11 2 2" xfId="11058"/>
    <cellStyle name="Input 11 2 2 2" xfId="11059"/>
    <cellStyle name="Input 11 2 2_SCH J-3" xfId="11060"/>
    <cellStyle name="Input 11 2 3" xfId="11061"/>
    <cellStyle name="Input 11 2 3 2" xfId="11062"/>
    <cellStyle name="Input 11 2 3_SCH J-3" xfId="11063"/>
    <cellStyle name="Input 11 2 4" xfId="11064"/>
    <cellStyle name="Input 11 2 4 2" xfId="11065"/>
    <cellStyle name="Input 11 2 4_SCH J-3" xfId="11066"/>
    <cellStyle name="Input 11 2 5" xfId="11067"/>
    <cellStyle name="Input 11 2 5 2" xfId="11068"/>
    <cellStyle name="Input 11 2 5_SCH J-3" xfId="11069"/>
    <cellStyle name="Input 11 2 6" xfId="11070"/>
    <cellStyle name="Input 11 2 6 2" xfId="11071"/>
    <cellStyle name="Input 11 2 6_SCH J-3" xfId="11072"/>
    <cellStyle name="Input 11 2 7" xfId="11073"/>
    <cellStyle name="Input 11 2 7 2" xfId="11074"/>
    <cellStyle name="Input 11 2 7_SCH J-3" xfId="11075"/>
    <cellStyle name="Input 11 2 8" xfId="11076"/>
    <cellStyle name="Input 11 2 8 2" xfId="11077"/>
    <cellStyle name="Input 11 2 8_SCH J-3" xfId="11078"/>
    <cellStyle name="Input 11 2 9" xfId="11079"/>
    <cellStyle name="Input 11 2_SCH J-3" xfId="11080"/>
    <cellStyle name="Input 11 3" xfId="11081"/>
    <cellStyle name="Input 11 3 2" xfId="11082"/>
    <cellStyle name="Input 11 3_SCH J-3" xfId="11083"/>
    <cellStyle name="Input 11 4" xfId="11084"/>
    <cellStyle name="Input 11 4 2" xfId="11085"/>
    <cellStyle name="Input 11 4_SCH J-3" xfId="11086"/>
    <cellStyle name="Input 11 5" xfId="11087"/>
    <cellStyle name="Input 11 5 2" xfId="11088"/>
    <cellStyle name="Input 11 5_SCH J-3" xfId="11089"/>
    <cellStyle name="Input 11 6" xfId="11090"/>
    <cellStyle name="Input 11 6 2" xfId="11091"/>
    <cellStyle name="Input 11 6_SCH J-3" xfId="11092"/>
    <cellStyle name="Input 11 7" xfId="11093"/>
    <cellStyle name="Input 11 7 2" xfId="11094"/>
    <cellStyle name="Input 11 7_SCH J-3" xfId="11095"/>
    <cellStyle name="Input 11 8" xfId="11096"/>
    <cellStyle name="Input 11 8 2" xfId="11097"/>
    <cellStyle name="Input 11 8_SCH J-3" xfId="11098"/>
    <cellStyle name="Input 11 9" xfId="11099"/>
    <cellStyle name="Input 11 9 2" xfId="11100"/>
    <cellStyle name="Input 11 9_SCH J-3" xfId="11101"/>
    <cellStyle name="Input 11_SCH J-3" xfId="11102"/>
    <cellStyle name="Input 12" xfId="11103"/>
    <cellStyle name="Input 12 10" xfId="11104"/>
    <cellStyle name="Input 12 11" xfId="11105"/>
    <cellStyle name="Input 12 12" xfId="11106"/>
    <cellStyle name="Input 12 2" xfId="11107"/>
    <cellStyle name="Input 12 2 2" xfId="11108"/>
    <cellStyle name="Input 12 2 2 2" xfId="11109"/>
    <cellStyle name="Input 12 2 2_SCH J-3" xfId="11110"/>
    <cellStyle name="Input 12 2 3" xfId="11111"/>
    <cellStyle name="Input 12 2 3 2" xfId="11112"/>
    <cellStyle name="Input 12 2 3_SCH J-3" xfId="11113"/>
    <cellStyle name="Input 12 2 4" xfId="11114"/>
    <cellStyle name="Input 12 2 4 2" xfId="11115"/>
    <cellStyle name="Input 12 2 4_SCH J-3" xfId="11116"/>
    <cellStyle name="Input 12 2 5" xfId="11117"/>
    <cellStyle name="Input 12 2 5 2" xfId="11118"/>
    <cellStyle name="Input 12 2 5_SCH J-3" xfId="11119"/>
    <cellStyle name="Input 12 2 6" xfId="11120"/>
    <cellStyle name="Input 12 2 6 2" xfId="11121"/>
    <cellStyle name="Input 12 2 6_SCH J-3" xfId="11122"/>
    <cellStyle name="Input 12 2 7" xfId="11123"/>
    <cellStyle name="Input 12 2 7 2" xfId="11124"/>
    <cellStyle name="Input 12 2 7_SCH J-3" xfId="11125"/>
    <cellStyle name="Input 12 2 8" xfId="11126"/>
    <cellStyle name="Input 12 2 8 2" xfId="11127"/>
    <cellStyle name="Input 12 2 8_SCH J-3" xfId="11128"/>
    <cellStyle name="Input 12 2 9" xfId="11129"/>
    <cellStyle name="Input 12 2_SCH J-3" xfId="11130"/>
    <cellStyle name="Input 12 3" xfId="11131"/>
    <cellStyle name="Input 12 3 2" xfId="11132"/>
    <cellStyle name="Input 12 3_SCH J-3" xfId="11133"/>
    <cellStyle name="Input 12 4" xfId="11134"/>
    <cellStyle name="Input 12 4 2" xfId="11135"/>
    <cellStyle name="Input 12 4_SCH J-3" xfId="11136"/>
    <cellStyle name="Input 12 5" xfId="11137"/>
    <cellStyle name="Input 12 5 2" xfId="11138"/>
    <cellStyle name="Input 12 5_SCH J-3" xfId="11139"/>
    <cellStyle name="Input 12 6" xfId="11140"/>
    <cellStyle name="Input 12 6 2" xfId="11141"/>
    <cellStyle name="Input 12 6_SCH J-3" xfId="11142"/>
    <cellStyle name="Input 12 7" xfId="11143"/>
    <cellStyle name="Input 12 7 2" xfId="11144"/>
    <cellStyle name="Input 12 7_SCH J-3" xfId="11145"/>
    <cellStyle name="Input 12 8" xfId="11146"/>
    <cellStyle name="Input 12 8 2" xfId="11147"/>
    <cellStyle name="Input 12 8_SCH J-3" xfId="11148"/>
    <cellStyle name="Input 12 9" xfId="11149"/>
    <cellStyle name="Input 12 9 2" xfId="11150"/>
    <cellStyle name="Input 12 9_SCH J-3" xfId="11151"/>
    <cellStyle name="Input 12_SCH J-3" xfId="11152"/>
    <cellStyle name="Input 13" xfId="11153"/>
    <cellStyle name="Input 13 10" xfId="11154"/>
    <cellStyle name="Input 13 11" xfId="11155"/>
    <cellStyle name="Input 13 12" xfId="11156"/>
    <cellStyle name="Input 13 2" xfId="11157"/>
    <cellStyle name="Input 13 2 2" xfId="11158"/>
    <cellStyle name="Input 13 2 2 2" xfId="11159"/>
    <cellStyle name="Input 13 2 2_SCH J-3" xfId="11160"/>
    <cellStyle name="Input 13 2 3" xfId="11161"/>
    <cellStyle name="Input 13 2 3 2" xfId="11162"/>
    <cellStyle name="Input 13 2 3_SCH J-3" xfId="11163"/>
    <cellStyle name="Input 13 2 4" xfId="11164"/>
    <cellStyle name="Input 13 2 4 2" xfId="11165"/>
    <cellStyle name="Input 13 2 4_SCH J-3" xfId="11166"/>
    <cellStyle name="Input 13 2 5" xfId="11167"/>
    <cellStyle name="Input 13 2 5 2" xfId="11168"/>
    <cellStyle name="Input 13 2 5_SCH J-3" xfId="11169"/>
    <cellStyle name="Input 13 2 6" xfId="11170"/>
    <cellStyle name="Input 13 2 6 2" xfId="11171"/>
    <cellStyle name="Input 13 2 6_SCH J-3" xfId="11172"/>
    <cellStyle name="Input 13 2 7" xfId="11173"/>
    <cellStyle name="Input 13 2 7 2" xfId="11174"/>
    <cellStyle name="Input 13 2 7_SCH J-3" xfId="11175"/>
    <cellStyle name="Input 13 2 8" xfId="11176"/>
    <cellStyle name="Input 13 2 8 2" xfId="11177"/>
    <cellStyle name="Input 13 2 8_SCH J-3" xfId="11178"/>
    <cellStyle name="Input 13 2 9" xfId="11179"/>
    <cellStyle name="Input 13 2_SCH J-3" xfId="11180"/>
    <cellStyle name="Input 13 3" xfId="11181"/>
    <cellStyle name="Input 13 3 2" xfId="11182"/>
    <cellStyle name="Input 13 3_SCH J-3" xfId="11183"/>
    <cellStyle name="Input 13 4" xfId="11184"/>
    <cellStyle name="Input 13 4 2" xfId="11185"/>
    <cellStyle name="Input 13 4_SCH J-3" xfId="11186"/>
    <cellStyle name="Input 13 5" xfId="11187"/>
    <cellStyle name="Input 13 5 2" xfId="11188"/>
    <cellStyle name="Input 13 5_SCH J-3" xfId="11189"/>
    <cellStyle name="Input 13 6" xfId="11190"/>
    <cellStyle name="Input 13 6 2" xfId="11191"/>
    <cellStyle name="Input 13 6_SCH J-3" xfId="11192"/>
    <cellStyle name="Input 13 7" xfId="11193"/>
    <cellStyle name="Input 13 7 2" xfId="11194"/>
    <cellStyle name="Input 13 7_SCH J-3" xfId="11195"/>
    <cellStyle name="Input 13 8" xfId="11196"/>
    <cellStyle name="Input 13 8 2" xfId="11197"/>
    <cellStyle name="Input 13 8_SCH J-3" xfId="11198"/>
    <cellStyle name="Input 13 9" xfId="11199"/>
    <cellStyle name="Input 13 9 2" xfId="11200"/>
    <cellStyle name="Input 13 9_SCH J-3" xfId="11201"/>
    <cellStyle name="Input 13_SCH J-3" xfId="11202"/>
    <cellStyle name="Input 14" xfId="11203"/>
    <cellStyle name="Input 14 10" xfId="11204"/>
    <cellStyle name="Input 14 11" xfId="11205"/>
    <cellStyle name="Input 14 12" xfId="11206"/>
    <cellStyle name="Input 14 2" xfId="11207"/>
    <cellStyle name="Input 14 2 2" xfId="11208"/>
    <cellStyle name="Input 14 2 2 2" xfId="11209"/>
    <cellStyle name="Input 14 2 2_SCH J-3" xfId="11210"/>
    <cellStyle name="Input 14 2 3" xfId="11211"/>
    <cellStyle name="Input 14 2 3 2" xfId="11212"/>
    <cellStyle name="Input 14 2 3_SCH J-3" xfId="11213"/>
    <cellStyle name="Input 14 2 4" xfId="11214"/>
    <cellStyle name="Input 14 2 4 2" xfId="11215"/>
    <cellStyle name="Input 14 2 4_SCH J-3" xfId="11216"/>
    <cellStyle name="Input 14 2 5" xfId="11217"/>
    <cellStyle name="Input 14 2 5 2" xfId="11218"/>
    <cellStyle name="Input 14 2 5_SCH J-3" xfId="11219"/>
    <cellStyle name="Input 14 2 6" xfId="11220"/>
    <cellStyle name="Input 14 2 6 2" xfId="11221"/>
    <cellStyle name="Input 14 2 6_SCH J-3" xfId="11222"/>
    <cellStyle name="Input 14 2 7" xfId="11223"/>
    <cellStyle name="Input 14 2 7 2" xfId="11224"/>
    <cellStyle name="Input 14 2 7_SCH J-3" xfId="11225"/>
    <cellStyle name="Input 14 2 8" xfId="11226"/>
    <cellStyle name="Input 14 2 8 2" xfId="11227"/>
    <cellStyle name="Input 14 2 8_SCH J-3" xfId="11228"/>
    <cellStyle name="Input 14 2 9" xfId="11229"/>
    <cellStyle name="Input 14 2_SCH J-3" xfId="11230"/>
    <cellStyle name="Input 14 3" xfId="11231"/>
    <cellStyle name="Input 14 3 2" xfId="11232"/>
    <cellStyle name="Input 14 3_SCH J-3" xfId="11233"/>
    <cellStyle name="Input 14 4" xfId="11234"/>
    <cellStyle name="Input 14 4 2" xfId="11235"/>
    <cellStyle name="Input 14 4_SCH J-3" xfId="11236"/>
    <cellStyle name="Input 14 5" xfId="11237"/>
    <cellStyle name="Input 14 5 2" xfId="11238"/>
    <cellStyle name="Input 14 5_SCH J-3" xfId="11239"/>
    <cellStyle name="Input 14 6" xfId="11240"/>
    <cellStyle name="Input 14 6 2" xfId="11241"/>
    <cellStyle name="Input 14 6_SCH J-3" xfId="11242"/>
    <cellStyle name="Input 14 7" xfId="11243"/>
    <cellStyle name="Input 14 7 2" xfId="11244"/>
    <cellStyle name="Input 14 7_SCH J-3" xfId="11245"/>
    <cellStyle name="Input 14 8" xfId="11246"/>
    <cellStyle name="Input 14 8 2" xfId="11247"/>
    <cellStyle name="Input 14 8_SCH J-3" xfId="11248"/>
    <cellStyle name="Input 14 9" xfId="11249"/>
    <cellStyle name="Input 14 9 2" xfId="11250"/>
    <cellStyle name="Input 14 9_SCH J-3" xfId="11251"/>
    <cellStyle name="Input 14_SCH J-3" xfId="11252"/>
    <cellStyle name="Input 15" xfId="11253"/>
    <cellStyle name="Input 15 10" xfId="11254"/>
    <cellStyle name="Input 15 11" xfId="11255"/>
    <cellStyle name="Input 15 12" xfId="11256"/>
    <cellStyle name="Input 15 2" xfId="11257"/>
    <cellStyle name="Input 15 2 2" xfId="11258"/>
    <cellStyle name="Input 15 2 2 2" xfId="11259"/>
    <cellStyle name="Input 15 2 2_SCH J-3" xfId="11260"/>
    <cellStyle name="Input 15 2 3" xfId="11261"/>
    <cellStyle name="Input 15 2 3 2" xfId="11262"/>
    <cellStyle name="Input 15 2 3_SCH J-3" xfId="11263"/>
    <cellStyle name="Input 15 2 4" xfId="11264"/>
    <cellStyle name="Input 15 2 4 2" xfId="11265"/>
    <cellStyle name="Input 15 2 4_SCH J-3" xfId="11266"/>
    <cellStyle name="Input 15 2 5" xfId="11267"/>
    <cellStyle name="Input 15 2 5 2" xfId="11268"/>
    <cellStyle name="Input 15 2 5_SCH J-3" xfId="11269"/>
    <cellStyle name="Input 15 2 6" xfId="11270"/>
    <cellStyle name="Input 15 2 6 2" xfId="11271"/>
    <cellStyle name="Input 15 2 6_SCH J-3" xfId="11272"/>
    <cellStyle name="Input 15 2 7" xfId="11273"/>
    <cellStyle name="Input 15 2 7 2" xfId="11274"/>
    <cellStyle name="Input 15 2 7_SCH J-3" xfId="11275"/>
    <cellStyle name="Input 15 2 8" xfId="11276"/>
    <cellStyle name="Input 15 2 8 2" xfId="11277"/>
    <cellStyle name="Input 15 2 8_SCH J-3" xfId="11278"/>
    <cellStyle name="Input 15 2 9" xfId="11279"/>
    <cellStyle name="Input 15 2_SCH J-3" xfId="11280"/>
    <cellStyle name="Input 15 3" xfId="11281"/>
    <cellStyle name="Input 15 3 2" xfId="11282"/>
    <cellStyle name="Input 15 3_SCH J-3" xfId="11283"/>
    <cellStyle name="Input 15 4" xfId="11284"/>
    <cellStyle name="Input 15 4 2" xfId="11285"/>
    <cellStyle name="Input 15 4_SCH J-3" xfId="11286"/>
    <cellStyle name="Input 15 5" xfId="11287"/>
    <cellStyle name="Input 15 5 2" xfId="11288"/>
    <cellStyle name="Input 15 5_SCH J-3" xfId="11289"/>
    <cellStyle name="Input 15 6" xfId="11290"/>
    <cellStyle name="Input 15 6 2" xfId="11291"/>
    <cellStyle name="Input 15 6_SCH J-3" xfId="11292"/>
    <cellStyle name="Input 15 7" xfId="11293"/>
    <cellStyle name="Input 15 7 2" xfId="11294"/>
    <cellStyle name="Input 15 7_SCH J-3" xfId="11295"/>
    <cellStyle name="Input 15 8" xfId="11296"/>
    <cellStyle name="Input 15 8 2" xfId="11297"/>
    <cellStyle name="Input 15 8_SCH J-3" xfId="11298"/>
    <cellStyle name="Input 15 9" xfId="11299"/>
    <cellStyle name="Input 15 9 2" xfId="11300"/>
    <cellStyle name="Input 15 9_SCH J-3" xfId="11301"/>
    <cellStyle name="Input 15_SCH J-3" xfId="11302"/>
    <cellStyle name="Input 16" xfId="11303"/>
    <cellStyle name="Input 16 10" xfId="11304"/>
    <cellStyle name="Input 16 11" xfId="11305"/>
    <cellStyle name="Input 16 12" xfId="11306"/>
    <cellStyle name="Input 16 2" xfId="11307"/>
    <cellStyle name="Input 16 2 2" xfId="11308"/>
    <cellStyle name="Input 16 2 2 2" xfId="11309"/>
    <cellStyle name="Input 16 2 2_SCH J-3" xfId="11310"/>
    <cellStyle name="Input 16 2 3" xfId="11311"/>
    <cellStyle name="Input 16 2 3 2" xfId="11312"/>
    <cellStyle name="Input 16 2 3_SCH J-3" xfId="11313"/>
    <cellStyle name="Input 16 2 4" xfId="11314"/>
    <cellStyle name="Input 16 2 4 2" xfId="11315"/>
    <cellStyle name="Input 16 2 4_SCH J-3" xfId="11316"/>
    <cellStyle name="Input 16 2 5" xfId="11317"/>
    <cellStyle name="Input 16 2 5 2" xfId="11318"/>
    <cellStyle name="Input 16 2 5_SCH J-3" xfId="11319"/>
    <cellStyle name="Input 16 2 6" xfId="11320"/>
    <cellStyle name="Input 16 2 6 2" xfId="11321"/>
    <cellStyle name="Input 16 2 6_SCH J-3" xfId="11322"/>
    <cellStyle name="Input 16 2 7" xfId="11323"/>
    <cellStyle name="Input 16 2 7 2" xfId="11324"/>
    <cellStyle name="Input 16 2 7_SCH J-3" xfId="11325"/>
    <cellStyle name="Input 16 2 8" xfId="11326"/>
    <cellStyle name="Input 16 2 8 2" xfId="11327"/>
    <cellStyle name="Input 16 2 8_SCH J-3" xfId="11328"/>
    <cellStyle name="Input 16 2 9" xfId="11329"/>
    <cellStyle name="Input 16 2_SCH J-3" xfId="11330"/>
    <cellStyle name="Input 16 3" xfId="11331"/>
    <cellStyle name="Input 16 3 2" xfId="11332"/>
    <cellStyle name="Input 16 3_SCH J-3" xfId="11333"/>
    <cellStyle name="Input 16 4" xfId="11334"/>
    <cellStyle name="Input 16 4 2" xfId="11335"/>
    <cellStyle name="Input 16 4_SCH J-3" xfId="11336"/>
    <cellStyle name="Input 16 5" xfId="11337"/>
    <cellStyle name="Input 16 5 2" xfId="11338"/>
    <cellStyle name="Input 16 5_SCH J-3" xfId="11339"/>
    <cellStyle name="Input 16 6" xfId="11340"/>
    <cellStyle name="Input 16 6 2" xfId="11341"/>
    <cellStyle name="Input 16 6_SCH J-3" xfId="11342"/>
    <cellStyle name="Input 16 7" xfId="11343"/>
    <cellStyle name="Input 16 7 2" xfId="11344"/>
    <cellStyle name="Input 16 7_SCH J-3" xfId="11345"/>
    <cellStyle name="Input 16 8" xfId="11346"/>
    <cellStyle name="Input 16 8 2" xfId="11347"/>
    <cellStyle name="Input 16 8_SCH J-3" xfId="11348"/>
    <cellStyle name="Input 16 9" xfId="11349"/>
    <cellStyle name="Input 16 9 2" xfId="11350"/>
    <cellStyle name="Input 16 9_SCH J-3" xfId="11351"/>
    <cellStyle name="Input 16_SCH J-3" xfId="11352"/>
    <cellStyle name="Input 17" xfId="11353"/>
    <cellStyle name="Input 17 10" xfId="11354"/>
    <cellStyle name="Input 17 11" xfId="11355"/>
    <cellStyle name="Input 17 2" xfId="11356"/>
    <cellStyle name="Input 17 2 2" xfId="11357"/>
    <cellStyle name="Input 17 2 2 2" xfId="11358"/>
    <cellStyle name="Input 17 2 2_SCH J-3" xfId="11359"/>
    <cellStyle name="Input 17 2 3" xfId="11360"/>
    <cellStyle name="Input 17 2 3 2" xfId="11361"/>
    <cellStyle name="Input 17 2 3_SCH J-3" xfId="11362"/>
    <cellStyle name="Input 17 2 4" xfId="11363"/>
    <cellStyle name="Input 17 2 4 2" xfId="11364"/>
    <cellStyle name="Input 17 2 4_SCH J-3" xfId="11365"/>
    <cellStyle name="Input 17 2 5" xfId="11366"/>
    <cellStyle name="Input 17 2 5 2" xfId="11367"/>
    <cellStyle name="Input 17 2 5_SCH J-3" xfId="11368"/>
    <cellStyle name="Input 17 2 6" xfId="11369"/>
    <cellStyle name="Input 17 2 6 2" xfId="11370"/>
    <cellStyle name="Input 17 2 6_SCH J-3" xfId="11371"/>
    <cellStyle name="Input 17 2 7" xfId="11372"/>
    <cellStyle name="Input 17 2 7 2" xfId="11373"/>
    <cellStyle name="Input 17 2 7_SCH J-3" xfId="11374"/>
    <cellStyle name="Input 17 2 8" xfId="11375"/>
    <cellStyle name="Input 17 2 8 2" xfId="11376"/>
    <cellStyle name="Input 17 2 8_SCH J-3" xfId="11377"/>
    <cellStyle name="Input 17 2 9" xfId="11378"/>
    <cellStyle name="Input 17 2_SCH J-3" xfId="11379"/>
    <cellStyle name="Input 17 3" xfId="11380"/>
    <cellStyle name="Input 17 3 2" xfId="11381"/>
    <cellStyle name="Input 17 3_SCH J-3" xfId="11382"/>
    <cellStyle name="Input 17 4" xfId="11383"/>
    <cellStyle name="Input 17 4 2" xfId="11384"/>
    <cellStyle name="Input 17 4_SCH J-3" xfId="11385"/>
    <cellStyle name="Input 17 5" xfId="11386"/>
    <cellStyle name="Input 17 5 2" xfId="11387"/>
    <cellStyle name="Input 17 5_SCH J-3" xfId="11388"/>
    <cellStyle name="Input 17 6" xfId="11389"/>
    <cellStyle name="Input 17 6 2" xfId="11390"/>
    <cellStyle name="Input 17 6_SCH J-3" xfId="11391"/>
    <cellStyle name="Input 17 7" xfId="11392"/>
    <cellStyle name="Input 17 7 2" xfId="11393"/>
    <cellStyle name="Input 17 7_SCH J-3" xfId="11394"/>
    <cellStyle name="Input 17 8" xfId="11395"/>
    <cellStyle name="Input 17 8 2" xfId="11396"/>
    <cellStyle name="Input 17 8_SCH J-3" xfId="11397"/>
    <cellStyle name="Input 17 9" xfId="11398"/>
    <cellStyle name="Input 17 9 2" xfId="11399"/>
    <cellStyle name="Input 17 9_SCH J-3" xfId="11400"/>
    <cellStyle name="Input 17_SCH J-3" xfId="11401"/>
    <cellStyle name="Input 18" xfId="11402"/>
    <cellStyle name="Input 18 10" xfId="11403"/>
    <cellStyle name="Input 18 2" xfId="11404"/>
    <cellStyle name="Input 18 2 2" xfId="11405"/>
    <cellStyle name="Input 18 2 2 2" xfId="11406"/>
    <cellStyle name="Input 18 2 2_SCH J-3" xfId="11407"/>
    <cellStyle name="Input 18 2 3" xfId="11408"/>
    <cellStyle name="Input 18 2 3 2" xfId="11409"/>
    <cellStyle name="Input 18 2 3_SCH J-3" xfId="11410"/>
    <cellStyle name="Input 18 2 4" xfId="11411"/>
    <cellStyle name="Input 18 2 4 2" xfId="11412"/>
    <cellStyle name="Input 18 2 4_SCH J-3" xfId="11413"/>
    <cellStyle name="Input 18 2 5" xfId="11414"/>
    <cellStyle name="Input 18 2 5 2" xfId="11415"/>
    <cellStyle name="Input 18 2 5_SCH J-3" xfId="11416"/>
    <cellStyle name="Input 18 2 6" xfId="11417"/>
    <cellStyle name="Input 18 2 6 2" xfId="11418"/>
    <cellStyle name="Input 18 2 6_SCH J-3" xfId="11419"/>
    <cellStyle name="Input 18 2 7" xfId="11420"/>
    <cellStyle name="Input 18 2 7 2" xfId="11421"/>
    <cellStyle name="Input 18 2 7_SCH J-3" xfId="11422"/>
    <cellStyle name="Input 18 2 8" xfId="11423"/>
    <cellStyle name="Input 18 2 8 2" xfId="11424"/>
    <cellStyle name="Input 18 2 8_SCH J-3" xfId="11425"/>
    <cellStyle name="Input 18 2 9" xfId="11426"/>
    <cellStyle name="Input 18 2_SCH J-3" xfId="11427"/>
    <cellStyle name="Input 18 3" xfId="11428"/>
    <cellStyle name="Input 18 3 2" xfId="11429"/>
    <cellStyle name="Input 18 3_SCH J-3" xfId="11430"/>
    <cellStyle name="Input 18 4" xfId="11431"/>
    <cellStyle name="Input 18 4 2" xfId="11432"/>
    <cellStyle name="Input 18 4_SCH J-3" xfId="11433"/>
    <cellStyle name="Input 18 5" xfId="11434"/>
    <cellStyle name="Input 18 5 2" xfId="11435"/>
    <cellStyle name="Input 18 5_SCH J-3" xfId="11436"/>
    <cellStyle name="Input 18 6" xfId="11437"/>
    <cellStyle name="Input 18 6 2" xfId="11438"/>
    <cellStyle name="Input 18 6_SCH J-3" xfId="11439"/>
    <cellStyle name="Input 18 7" xfId="11440"/>
    <cellStyle name="Input 18 7 2" xfId="11441"/>
    <cellStyle name="Input 18 7_SCH J-3" xfId="11442"/>
    <cellStyle name="Input 18 8" xfId="11443"/>
    <cellStyle name="Input 18 8 2" xfId="11444"/>
    <cellStyle name="Input 18 8_SCH J-3" xfId="11445"/>
    <cellStyle name="Input 18 9" xfId="11446"/>
    <cellStyle name="Input 18 9 2" xfId="11447"/>
    <cellStyle name="Input 18 9_SCH J-3" xfId="11448"/>
    <cellStyle name="Input 18_SCH J-3" xfId="11449"/>
    <cellStyle name="Input 19" xfId="11450"/>
    <cellStyle name="Input 19 10" xfId="11451"/>
    <cellStyle name="Input 19 2" xfId="11452"/>
    <cellStyle name="Input 19 2 2" xfId="11453"/>
    <cellStyle name="Input 19 2 2 2" xfId="11454"/>
    <cellStyle name="Input 19 2 2_SCH J-3" xfId="11455"/>
    <cellStyle name="Input 19 2 3" xfId="11456"/>
    <cellStyle name="Input 19 2 3 2" xfId="11457"/>
    <cellStyle name="Input 19 2 3_SCH J-3" xfId="11458"/>
    <cellStyle name="Input 19 2 4" xfId="11459"/>
    <cellStyle name="Input 19 2 4 2" xfId="11460"/>
    <cellStyle name="Input 19 2 4_SCH J-3" xfId="11461"/>
    <cellStyle name="Input 19 2 5" xfId="11462"/>
    <cellStyle name="Input 19 2 5 2" xfId="11463"/>
    <cellStyle name="Input 19 2 5_SCH J-3" xfId="11464"/>
    <cellStyle name="Input 19 2 6" xfId="11465"/>
    <cellStyle name="Input 19 2 6 2" xfId="11466"/>
    <cellStyle name="Input 19 2 6_SCH J-3" xfId="11467"/>
    <cellStyle name="Input 19 2 7" xfId="11468"/>
    <cellStyle name="Input 19 2 7 2" xfId="11469"/>
    <cellStyle name="Input 19 2 7_SCH J-3" xfId="11470"/>
    <cellStyle name="Input 19 2 8" xfId="11471"/>
    <cellStyle name="Input 19 2 8 2" xfId="11472"/>
    <cellStyle name="Input 19 2 8_SCH J-3" xfId="11473"/>
    <cellStyle name="Input 19 2 9" xfId="11474"/>
    <cellStyle name="Input 19 2_SCH J-3" xfId="11475"/>
    <cellStyle name="Input 19 3" xfId="11476"/>
    <cellStyle name="Input 19 3 2" xfId="11477"/>
    <cellStyle name="Input 19 3_SCH J-3" xfId="11478"/>
    <cellStyle name="Input 19 4" xfId="11479"/>
    <cellStyle name="Input 19 4 2" xfId="11480"/>
    <cellStyle name="Input 19 4_SCH J-3" xfId="11481"/>
    <cellStyle name="Input 19 5" xfId="11482"/>
    <cellStyle name="Input 19 5 2" xfId="11483"/>
    <cellStyle name="Input 19 5_SCH J-3" xfId="11484"/>
    <cellStyle name="Input 19 6" xfId="11485"/>
    <cellStyle name="Input 19 6 2" xfId="11486"/>
    <cellStyle name="Input 19 6_SCH J-3" xfId="11487"/>
    <cellStyle name="Input 19 7" xfId="11488"/>
    <cellStyle name="Input 19 7 2" xfId="11489"/>
    <cellStyle name="Input 19 7_SCH J-3" xfId="11490"/>
    <cellStyle name="Input 19 8" xfId="11491"/>
    <cellStyle name="Input 19 8 2" xfId="11492"/>
    <cellStyle name="Input 19 8_SCH J-3" xfId="11493"/>
    <cellStyle name="Input 19 9" xfId="11494"/>
    <cellStyle name="Input 19 9 2" xfId="11495"/>
    <cellStyle name="Input 19 9_SCH J-3" xfId="11496"/>
    <cellStyle name="Input 19_SCH J-3" xfId="11497"/>
    <cellStyle name="Input 2" xfId="11498"/>
    <cellStyle name="Input 2 10" xfId="11499"/>
    <cellStyle name="Input 2 2" xfId="11500"/>
    <cellStyle name="Input 2 2 10" xfId="11501"/>
    <cellStyle name="Input 2 2 11" xfId="11502"/>
    <cellStyle name="Input 2 2 2" xfId="11503"/>
    <cellStyle name="Input 2 2 2 2" xfId="11504"/>
    <cellStyle name="Input 2 2 2_SCH J-3" xfId="11505"/>
    <cellStyle name="Input 2 2 3" xfId="11506"/>
    <cellStyle name="Input 2 2 3 2" xfId="11507"/>
    <cellStyle name="Input 2 2 3_SCH J-3" xfId="11508"/>
    <cellStyle name="Input 2 2 4" xfId="11509"/>
    <cellStyle name="Input 2 2 4 2" xfId="11510"/>
    <cellStyle name="Input 2 2 4_SCH J-3" xfId="11511"/>
    <cellStyle name="Input 2 2 5" xfId="11512"/>
    <cellStyle name="Input 2 2 5 2" xfId="11513"/>
    <cellStyle name="Input 2 2 5_SCH J-3" xfId="11514"/>
    <cellStyle name="Input 2 2 6" xfId="11515"/>
    <cellStyle name="Input 2 2 6 2" xfId="11516"/>
    <cellStyle name="Input 2 2 6_SCH J-3" xfId="11517"/>
    <cellStyle name="Input 2 2 7" xfId="11518"/>
    <cellStyle name="Input 2 2 7 2" xfId="11519"/>
    <cellStyle name="Input 2 2 7_SCH J-3" xfId="11520"/>
    <cellStyle name="Input 2 2 8" xfId="11521"/>
    <cellStyle name="Input 2 2 8 2" xfId="11522"/>
    <cellStyle name="Input 2 2 8_SCH J-3" xfId="11523"/>
    <cellStyle name="Input 2 2 9" xfId="11524"/>
    <cellStyle name="Input 2 2_SCH J-3" xfId="11525"/>
    <cellStyle name="Input 2 3" xfId="11526"/>
    <cellStyle name="Input 2 3 2" xfId="11527"/>
    <cellStyle name="Input 2 3_SCH J-3" xfId="11528"/>
    <cellStyle name="Input 2 4" xfId="11529"/>
    <cellStyle name="Input 2 4 2" xfId="11530"/>
    <cellStyle name="Input 2 4_SCH J-3" xfId="11531"/>
    <cellStyle name="Input 2 5" xfId="11532"/>
    <cellStyle name="Input 2 5 2" xfId="11533"/>
    <cellStyle name="Input 2 5_SCH J-3" xfId="11534"/>
    <cellStyle name="Input 2 6" xfId="11535"/>
    <cellStyle name="Input 2 6 2" xfId="11536"/>
    <cellStyle name="Input 2 6_SCH J-3" xfId="11537"/>
    <cellStyle name="Input 2 7" xfId="11538"/>
    <cellStyle name="Input 2 7 2" xfId="11539"/>
    <cellStyle name="Input 2 7_SCH J-3" xfId="11540"/>
    <cellStyle name="Input 2 8" xfId="11541"/>
    <cellStyle name="Input 2 8 2" xfId="11542"/>
    <cellStyle name="Input 2 8_SCH J-3" xfId="11543"/>
    <cellStyle name="Input 2 9" xfId="11544"/>
    <cellStyle name="Input 2_SCH J-3" xfId="11545"/>
    <cellStyle name="Input 20" xfId="11546"/>
    <cellStyle name="Input 20 10" xfId="11547"/>
    <cellStyle name="Input 20 2" xfId="11548"/>
    <cellStyle name="Input 20 2 2" xfId="11549"/>
    <cellStyle name="Input 20 2 2 2" xfId="11550"/>
    <cellStyle name="Input 20 2 2_SCH J-3" xfId="11551"/>
    <cellStyle name="Input 20 2 3" xfId="11552"/>
    <cellStyle name="Input 20 2 3 2" xfId="11553"/>
    <cellStyle name="Input 20 2 3_SCH J-3" xfId="11554"/>
    <cellStyle name="Input 20 2 4" xfId="11555"/>
    <cellStyle name="Input 20 2 4 2" xfId="11556"/>
    <cellStyle name="Input 20 2 4_SCH J-3" xfId="11557"/>
    <cellStyle name="Input 20 2 5" xfId="11558"/>
    <cellStyle name="Input 20 2 5 2" xfId="11559"/>
    <cellStyle name="Input 20 2 5_SCH J-3" xfId="11560"/>
    <cellStyle name="Input 20 2 6" xfId="11561"/>
    <cellStyle name="Input 20 2 6 2" xfId="11562"/>
    <cellStyle name="Input 20 2 6_SCH J-3" xfId="11563"/>
    <cellStyle name="Input 20 2 7" xfId="11564"/>
    <cellStyle name="Input 20 2 7 2" xfId="11565"/>
    <cellStyle name="Input 20 2 7_SCH J-3" xfId="11566"/>
    <cellStyle name="Input 20 2 8" xfId="11567"/>
    <cellStyle name="Input 20 2 8 2" xfId="11568"/>
    <cellStyle name="Input 20 2 8_SCH J-3" xfId="11569"/>
    <cellStyle name="Input 20 2 9" xfId="11570"/>
    <cellStyle name="Input 20 2_SCH J-3" xfId="11571"/>
    <cellStyle name="Input 20 3" xfId="11572"/>
    <cellStyle name="Input 20 3 2" xfId="11573"/>
    <cellStyle name="Input 20 3_SCH J-3" xfId="11574"/>
    <cellStyle name="Input 20 4" xfId="11575"/>
    <cellStyle name="Input 20 4 2" xfId="11576"/>
    <cellStyle name="Input 20 4_SCH J-3" xfId="11577"/>
    <cellStyle name="Input 20 5" xfId="11578"/>
    <cellStyle name="Input 20 5 2" xfId="11579"/>
    <cellStyle name="Input 20 5_SCH J-3" xfId="11580"/>
    <cellStyle name="Input 20 6" xfId="11581"/>
    <cellStyle name="Input 20 6 2" xfId="11582"/>
    <cellStyle name="Input 20 6_SCH J-3" xfId="11583"/>
    <cellStyle name="Input 20 7" xfId="11584"/>
    <cellStyle name="Input 20 7 2" xfId="11585"/>
    <cellStyle name="Input 20 7_SCH J-3" xfId="11586"/>
    <cellStyle name="Input 20 8" xfId="11587"/>
    <cellStyle name="Input 20 8 2" xfId="11588"/>
    <cellStyle name="Input 20 8_SCH J-3" xfId="11589"/>
    <cellStyle name="Input 20 9" xfId="11590"/>
    <cellStyle name="Input 20 9 2" xfId="11591"/>
    <cellStyle name="Input 20 9_SCH J-3" xfId="11592"/>
    <cellStyle name="Input 20_SCH J-3" xfId="11593"/>
    <cellStyle name="Input 21" xfId="11594"/>
    <cellStyle name="Input 21 10" xfId="11595"/>
    <cellStyle name="Input 21 2" xfId="11596"/>
    <cellStyle name="Input 21 2 2" xfId="11597"/>
    <cellStyle name="Input 21 2 2 2" xfId="11598"/>
    <cellStyle name="Input 21 2 2_SCH J-3" xfId="11599"/>
    <cellStyle name="Input 21 2 3" xfId="11600"/>
    <cellStyle name="Input 21 2 3 2" xfId="11601"/>
    <cellStyle name="Input 21 2 3_SCH J-3" xfId="11602"/>
    <cellStyle name="Input 21 2 4" xfId="11603"/>
    <cellStyle name="Input 21 2 4 2" xfId="11604"/>
    <cellStyle name="Input 21 2 4_SCH J-3" xfId="11605"/>
    <cellStyle name="Input 21 2 5" xfId="11606"/>
    <cellStyle name="Input 21 2 5 2" xfId="11607"/>
    <cellStyle name="Input 21 2 5_SCH J-3" xfId="11608"/>
    <cellStyle name="Input 21 2 6" xfId="11609"/>
    <cellStyle name="Input 21 2 6 2" xfId="11610"/>
    <cellStyle name="Input 21 2 6_SCH J-3" xfId="11611"/>
    <cellStyle name="Input 21 2 7" xfId="11612"/>
    <cellStyle name="Input 21 2 7 2" xfId="11613"/>
    <cellStyle name="Input 21 2 7_SCH J-3" xfId="11614"/>
    <cellStyle name="Input 21 2 8" xfId="11615"/>
    <cellStyle name="Input 21 2 8 2" xfId="11616"/>
    <cellStyle name="Input 21 2 8_SCH J-3" xfId="11617"/>
    <cellStyle name="Input 21 2 9" xfId="11618"/>
    <cellStyle name="Input 21 2_SCH J-3" xfId="11619"/>
    <cellStyle name="Input 21 3" xfId="11620"/>
    <cellStyle name="Input 21 3 2" xfId="11621"/>
    <cellStyle name="Input 21 3_SCH J-3" xfId="11622"/>
    <cellStyle name="Input 21 4" xfId="11623"/>
    <cellStyle name="Input 21 4 2" xfId="11624"/>
    <cellStyle name="Input 21 4_SCH J-3" xfId="11625"/>
    <cellStyle name="Input 21 5" xfId="11626"/>
    <cellStyle name="Input 21 5 2" xfId="11627"/>
    <cellStyle name="Input 21 5_SCH J-3" xfId="11628"/>
    <cellStyle name="Input 21 6" xfId="11629"/>
    <cellStyle name="Input 21 6 2" xfId="11630"/>
    <cellStyle name="Input 21 6_SCH J-3" xfId="11631"/>
    <cellStyle name="Input 21 7" xfId="11632"/>
    <cellStyle name="Input 21 7 2" xfId="11633"/>
    <cellStyle name="Input 21 7_SCH J-3" xfId="11634"/>
    <cellStyle name="Input 21 8" xfId="11635"/>
    <cellStyle name="Input 21 8 2" xfId="11636"/>
    <cellStyle name="Input 21 8_SCH J-3" xfId="11637"/>
    <cellStyle name="Input 21 9" xfId="11638"/>
    <cellStyle name="Input 21 9 2" xfId="11639"/>
    <cellStyle name="Input 21 9_SCH J-3" xfId="11640"/>
    <cellStyle name="Input 21_SCH J-3" xfId="11641"/>
    <cellStyle name="Input 22" xfId="11642"/>
    <cellStyle name="Input 22 2" xfId="11643"/>
    <cellStyle name="Input 22 2 2" xfId="11644"/>
    <cellStyle name="Input 22 2_SCH J-3" xfId="11645"/>
    <cellStyle name="Input 22 3" xfId="11646"/>
    <cellStyle name="Input 22 3 2" xfId="11647"/>
    <cellStyle name="Input 22 3_SCH J-3" xfId="11648"/>
    <cellStyle name="Input 22 4" xfId="11649"/>
    <cellStyle name="Input 22 4 2" xfId="11650"/>
    <cellStyle name="Input 22 4_SCH J-3" xfId="11651"/>
    <cellStyle name="Input 22 5" xfId="11652"/>
    <cellStyle name="Input 22 5 2" xfId="11653"/>
    <cellStyle name="Input 22 5_SCH J-3" xfId="11654"/>
    <cellStyle name="Input 22 6" xfId="11655"/>
    <cellStyle name="Input 22 6 2" xfId="11656"/>
    <cellStyle name="Input 22 6_SCH J-3" xfId="11657"/>
    <cellStyle name="Input 22 7" xfId="11658"/>
    <cellStyle name="Input 22 7 2" xfId="11659"/>
    <cellStyle name="Input 22 7_SCH J-3" xfId="11660"/>
    <cellStyle name="Input 22 8" xfId="11661"/>
    <cellStyle name="Input 22 8 2" xfId="11662"/>
    <cellStyle name="Input 22 8_SCH J-3" xfId="11663"/>
    <cellStyle name="Input 22 9" xfId="11664"/>
    <cellStyle name="Input 22_SCH J-3" xfId="11665"/>
    <cellStyle name="Input 23" xfId="11666"/>
    <cellStyle name="Input 3" xfId="11667"/>
    <cellStyle name="Input 3 10" xfId="11668"/>
    <cellStyle name="Input 3 11" xfId="11669"/>
    <cellStyle name="Input 3 2" xfId="11670"/>
    <cellStyle name="Input 3 2 10" xfId="11671"/>
    <cellStyle name="Input 3 2 2" xfId="11672"/>
    <cellStyle name="Input 3 2 2 2" xfId="11673"/>
    <cellStyle name="Input 3 2 2_SCH J-3" xfId="11674"/>
    <cellStyle name="Input 3 2 3" xfId="11675"/>
    <cellStyle name="Input 3 2 3 2" xfId="11676"/>
    <cellStyle name="Input 3 2 3_SCH J-3" xfId="11677"/>
    <cellStyle name="Input 3 2 4" xfId="11678"/>
    <cellStyle name="Input 3 2 4 2" xfId="11679"/>
    <cellStyle name="Input 3 2 4_SCH J-3" xfId="11680"/>
    <cellStyle name="Input 3 2 5" xfId="11681"/>
    <cellStyle name="Input 3 2 5 2" xfId="11682"/>
    <cellStyle name="Input 3 2 5_SCH J-3" xfId="11683"/>
    <cellStyle name="Input 3 2 6" xfId="11684"/>
    <cellStyle name="Input 3 2 6 2" xfId="11685"/>
    <cellStyle name="Input 3 2 6_SCH J-3" xfId="11686"/>
    <cellStyle name="Input 3 2 7" xfId="11687"/>
    <cellStyle name="Input 3 2 7 2" xfId="11688"/>
    <cellStyle name="Input 3 2 7_SCH J-3" xfId="11689"/>
    <cellStyle name="Input 3 2 8" xfId="11690"/>
    <cellStyle name="Input 3 2 8 2" xfId="11691"/>
    <cellStyle name="Input 3 2 8_SCH J-3" xfId="11692"/>
    <cellStyle name="Input 3 2 9" xfId="11693"/>
    <cellStyle name="Input 3 2_SCH J-3" xfId="11694"/>
    <cellStyle name="Input 3 3" xfId="11695"/>
    <cellStyle name="Input 3 3 2" xfId="11696"/>
    <cellStyle name="Input 3 3_SCH J-3" xfId="11697"/>
    <cellStyle name="Input 3 4" xfId="11698"/>
    <cellStyle name="Input 3 4 2" xfId="11699"/>
    <cellStyle name="Input 3 4_SCH J-3" xfId="11700"/>
    <cellStyle name="Input 3 5" xfId="11701"/>
    <cellStyle name="Input 3 5 2" xfId="11702"/>
    <cellStyle name="Input 3 5_SCH J-3" xfId="11703"/>
    <cellStyle name="Input 3 6" xfId="11704"/>
    <cellStyle name="Input 3 6 2" xfId="11705"/>
    <cellStyle name="Input 3 6_SCH J-3" xfId="11706"/>
    <cellStyle name="Input 3 7" xfId="11707"/>
    <cellStyle name="Input 3 7 2" xfId="11708"/>
    <cellStyle name="Input 3 7_SCH J-3" xfId="11709"/>
    <cellStyle name="Input 3 8" xfId="11710"/>
    <cellStyle name="Input 3 8 2" xfId="11711"/>
    <cellStyle name="Input 3 8_SCH J-3" xfId="11712"/>
    <cellStyle name="Input 3 9" xfId="11713"/>
    <cellStyle name="Input 3 9 2" xfId="11714"/>
    <cellStyle name="Input 3 9_SCH J-3" xfId="11715"/>
    <cellStyle name="Input 3_SCH J-3" xfId="11716"/>
    <cellStyle name="Input 4" xfId="11717"/>
    <cellStyle name="Input 4 10" xfId="11718"/>
    <cellStyle name="Input 4 11" xfId="11719"/>
    <cellStyle name="Input 4 12" xfId="11720"/>
    <cellStyle name="Input 4 2" xfId="11721"/>
    <cellStyle name="Input 4 2 2" xfId="11722"/>
    <cellStyle name="Input 4 2 2 2" xfId="11723"/>
    <cellStyle name="Input 4 2 2_SCH J-3" xfId="11724"/>
    <cellStyle name="Input 4 2 3" xfId="11725"/>
    <cellStyle name="Input 4 2 3 2" xfId="11726"/>
    <cellStyle name="Input 4 2 3_SCH J-3" xfId="11727"/>
    <cellStyle name="Input 4 2 4" xfId="11728"/>
    <cellStyle name="Input 4 2 4 2" xfId="11729"/>
    <cellStyle name="Input 4 2 4_SCH J-3" xfId="11730"/>
    <cellStyle name="Input 4 2 5" xfId="11731"/>
    <cellStyle name="Input 4 2 5 2" xfId="11732"/>
    <cellStyle name="Input 4 2 5_SCH J-3" xfId="11733"/>
    <cellStyle name="Input 4 2 6" xfId="11734"/>
    <cellStyle name="Input 4 2 6 2" xfId="11735"/>
    <cellStyle name="Input 4 2 6_SCH J-3" xfId="11736"/>
    <cellStyle name="Input 4 2 7" xfId="11737"/>
    <cellStyle name="Input 4 2 7 2" xfId="11738"/>
    <cellStyle name="Input 4 2 7_SCH J-3" xfId="11739"/>
    <cellStyle name="Input 4 2 8" xfId="11740"/>
    <cellStyle name="Input 4 2 8 2" xfId="11741"/>
    <cellStyle name="Input 4 2 8_SCH J-3" xfId="11742"/>
    <cellStyle name="Input 4 2 9" xfId="11743"/>
    <cellStyle name="Input 4 2_SCH J-3" xfId="11744"/>
    <cellStyle name="Input 4 3" xfId="11745"/>
    <cellStyle name="Input 4 3 2" xfId="11746"/>
    <cellStyle name="Input 4 3_SCH J-3" xfId="11747"/>
    <cellStyle name="Input 4 4" xfId="11748"/>
    <cellStyle name="Input 4 4 2" xfId="11749"/>
    <cellStyle name="Input 4 4_SCH J-3" xfId="11750"/>
    <cellStyle name="Input 4 5" xfId="11751"/>
    <cellStyle name="Input 4 5 2" xfId="11752"/>
    <cellStyle name="Input 4 5_SCH J-3" xfId="11753"/>
    <cellStyle name="Input 4 6" xfId="11754"/>
    <cellStyle name="Input 4 6 2" xfId="11755"/>
    <cellStyle name="Input 4 6_SCH J-3" xfId="11756"/>
    <cellStyle name="Input 4 7" xfId="11757"/>
    <cellStyle name="Input 4 7 2" xfId="11758"/>
    <cellStyle name="Input 4 7_SCH J-3" xfId="11759"/>
    <cellStyle name="Input 4 8" xfId="11760"/>
    <cellStyle name="Input 4 8 2" xfId="11761"/>
    <cellStyle name="Input 4 8_SCH J-3" xfId="11762"/>
    <cellStyle name="Input 4 9" xfId="11763"/>
    <cellStyle name="Input 4 9 2" xfId="11764"/>
    <cellStyle name="Input 4 9_SCH J-3" xfId="11765"/>
    <cellStyle name="Input 4_SCH J-3" xfId="11766"/>
    <cellStyle name="Input 5" xfId="11767"/>
    <cellStyle name="Input 5 10" xfId="11768"/>
    <cellStyle name="Input 5 11" xfId="11769"/>
    <cellStyle name="Input 5 12" xfId="11770"/>
    <cellStyle name="Input 5 2" xfId="11771"/>
    <cellStyle name="Input 5 2 2" xfId="11772"/>
    <cellStyle name="Input 5 2 2 2" xfId="11773"/>
    <cellStyle name="Input 5 2 2_SCH J-3" xfId="11774"/>
    <cellStyle name="Input 5 2 3" xfId="11775"/>
    <cellStyle name="Input 5 2 3 2" xfId="11776"/>
    <cellStyle name="Input 5 2 3_SCH J-3" xfId="11777"/>
    <cellStyle name="Input 5 2 4" xfId="11778"/>
    <cellStyle name="Input 5 2 4 2" xfId="11779"/>
    <cellStyle name="Input 5 2 4_SCH J-3" xfId="11780"/>
    <cellStyle name="Input 5 2 5" xfId="11781"/>
    <cellStyle name="Input 5 2 5 2" xfId="11782"/>
    <cellStyle name="Input 5 2 5_SCH J-3" xfId="11783"/>
    <cellStyle name="Input 5 2 6" xfId="11784"/>
    <cellStyle name="Input 5 2 6 2" xfId="11785"/>
    <cellStyle name="Input 5 2 6_SCH J-3" xfId="11786"/>
    <cellStyle name="Input 5 2 7" xfId="11787"/>
    <cellStyle name="Input 5 2 7 2" xfId="11788"/>
    <cellStyle name="Input 5 2 7_SCH J-3" xfId="11789"/>
    <cellStyle name="Input 5 2 8" xfId="11790"/>
    <cellStyle name="Input 5 2 8 2" xfId="11791"/>
    <cellStyle name="Input 5 2 8_SCH J-3" xfId="11792"/>
    <cellStyle name="Input 5 2 9" xfId="11793"/>
    <cellStyle name="Input 5 2_SCH J-3" xfId="11794"/>
    <cellStyle name="Input 5 3" xfId="11795"/>
    <cellStyle name="Input 5 3 2" xfId="11796"/>
    <cellStyle name="Input 5 3_SCH J-3" xfId="11797"/>
    <cellStyle name="Input 5 4" xfId="11798"/>
    <cellStyle name="Input 5 4 2" xfId="11799"/>
    <cellStyle name="Input 5 4_SCH J-3" xfId="11800"/>
    <cellStyle name="Input 5 5" xfId="11801"/>
    <cellStyle name="Input 5 5 2" xfId="11802"/>
    <cellStyle name="Input 5 5_SCH J-3" xfId="11803"/>
    <cellStyle name="Input 5 6" xfId="11804"/>
    <cellStyle name="Input 5 6 2" xfId="11805"/>
    <cellStyle name="Input 5 6_SCH J-3" xfId="11806"/>
    <cellStyle name="Input 5 7" xfId="11807"/>
    <cellStyle name="Input 5 7 2" xfId="11808"/>
    <cellStyle name="Input 5 7_SCH J-3" xfId="11809"/>
    <cellStyle name="Input 5 8" xfId="11810"/>
    <cellStyle name="Input 5 8 2" xfId="11811"/>
    <cellStyle name="Input 5 8_SCH J-3" xfId="11812"/>
    <cellStyle name="Input 5 9" xfId="11813"/>
    <cellStyle name="Input 5 9 2" xfId="11814"/>
    <cellStyle name="Input 5 9_SCH J-3" xfId="11815"/>
    <cellStyle name="Input 5_SCH J-3" xfId="11816"/>
    <cellStyle name="Input 6" xfId="11817"/>
    <cellStyle name="Input 6 10" xfId="11818"/>
    <cellStyle name="Input 6 11" xfId="11819"/>
    <cellStyle name="Input 6 12" xfId="11820"/>
    <cellStyle name="Input 6 2" xfId="11821"/>
    <cellStyle name="Input 6 2 2" xfId="11822"/>
    <cellStyle name="Input 6 2 2 2" xfId="11823"/>
    <cellStyle name="Input 6 2 2_SCH J-3" xfId="11824"/>
    <cellStyle name="Input 6 2 3" xfId="11825"/>
    <cellStyle name="Input 6 2 3 2" xfId="11826"/>
    <cellStyle name="Input 6 2 3_SCH J-3" xfId="11827"/>
    <cellStyle name="Input 6 2 4" xfId="11828"/>
    <cellStyle name="Input 6 2 4 2" xfId="11829"/>
    <cellStyle name="Input 6 2 4_SCH J-3" xfId="11830"/>
    <cellStyle name="Input 6 2 5" xfId="11831"/>
    <cellStyle name="Input 6 2 5 2" xfId="11832"/>
    <cellStyle name="Input 6 2 5_SCH J-3" xfId="11833"/>
    <cellStyle name="Input 6 2 6" xfId="11834"/>
    <cellStyle name="Input 6 2 6 2" xfId="11835"/>
    <cellStyle name="Input 6 2 6_SCH J-3" xfId="11836"/>
    <cellStyle name="Input 6 2 7" xfId="11837"/>
    <cellStyle name="Input 6 2 7 2" xfId="11838"/>
    <cellStyle name="Input 6 2 7_SCH J-3" xfId="11839"/>
    <cellStyle name="Input 6 2 8" xfId="11840"/>
    <cellStyle name="Input 6 2 8 2" xfId="11841"/>
    <cellStyle name="Input 6 2 8_SCH J-3" xfId="11842"/>
    <cellStyle name="Input 6 2 9" xfId="11843"/>
    <cellStyle name="Input 6 2_SCH J-3" xfId="11844"/>
    <cellStyle name="Input 6 3" xfId="11845"/>
    <cellStyle name="Input 6 3 2" xfId="11846"/>
    <cellStyle name="Input 6 3_SCH J-3" xfId="11847"/>
    <cellStyle name="Input 6 4" xfId="11848"/>
    <cellStyle name="Input 6 4 2" xfId="11849"/>
    <cellStyle name="Input 6 4_SCH J-3" xfId="11850"/>
    <cellStyle name="Input 6 5" xfId="11851"/>
    <cellStyle name="Input 6 5 2" xfId="11852"/>
    <cellStyle name="Input 6 5_SCH J-3" xfId="11853"/>
    <cellStyle name="Input 6 6" xfId="11854"/>
    <cellStyle name="Input 6 6 2" xfId="11855"/>
    <cellStyle name="Input 6 6_SCH J-3" xfId="11856"/>
    <cellStyle name="Input 6 7" xfId="11857"/>
    <cellStyle name="Input 6 7 2" xfId="11858"/>
    <cellStyle name="Input 6 7_SCH J-3" xfId="11859"/>
    <cellStyle name="Input 6 8" xfId="11860"/>
    <cellStyle name="Input 6 8 2" xfId="11861"/>
    <cellStyle name="Input 6 8_SCH J-3" xfId="11862"/>
    <cellStyle name="Input 6 9" xfId="11863"/>
    <cellStyle name="Input 6 9 2" xfId="11864"/>
    <cellStyle name="Input 6 9_SCH J-3" xfId="11865"/>
    <cellStyle name="Input 6_SCH J-3" xfId="11866"/>
    <cellStyle name="Input 7" xfId="11867"/>
    <cellStyle name="Input 7 10" xfId="11868"/>
    <cellStyle name="Input 7 11" xfId="11869"/>
    <cellStyle name="Input 7 12" xfId="11870"/>
    <cellStyle name="Input 7 2" xfId="11871"/>
    <cellStyle name="Input 7 2 2" xfId="11872"/>
    <cellStyle name="Input 7 2 2 2" xfId="11873"/>
    <cellStyle name="Input 7 2 2_SCH J-3" xfId="11874"/>
    <cellStyle name="Input 7 2 3" xfId="11875"/>
    <cellStyle name="Input 7 2 3 2" xfId="11876"/>
    <cellStyle name="Input 7 2 3_SCH J-3" xfId="11877"/>
    <cellStyle name="Input 7 2 4" xfId="11878"/>
    <cellStyle name="Input 7 2 4 2" xfId="11879"/>
    <cellStyle name="Input 7 2 4_SCH J-3" xfId="11880"/>
    <cellStyle name="Input 7 2 5" xfId="11881"/>
    <cellStyle name="Input 7 2 5 2" xfId="11882"/>
    <cellStyle name="Input 7 2 5_SCH J-3" xfId="11883"/>
    <cellStyle name="Input 7 2 6" xfId="11884"/>
    <cellStyle name="Input 7 2 6 2" xfId="11885"/>
    <cellStyle name="Input 7 2 6_SCH J-3" xfId="11886"/>
    <cellStyle name="Input 7 2 7" xfId="11887"/>
    <cellStyle name="Input 7 2 7 2" xfId="11888"/>
    <cellStyle name="Input 7 2 7_SCH J-3" xfId="11889"/>
    <cellStyle name="Input 7 2 8" xfId="11890"/>
    <cellStyle name="Input 7 2 8 2" xfId="11891"/>
    <cellStyle name="Input 7 2 8_SCH J-3" xfId="11892"/>
    <cellStyle name="Input 7 2 9" xfId="11893"/>
    <cellStyle name="Input 7 2_SCH J-3" xfId="11894"/>
    <cellStyle name="Input 7 3" xfId="11895"/>
    <cellStyle name="Input 7 3 2" xfId="11896"/>
    <cellStyle name="Input 7 3_SCH J-3" xfId="11897"/>
    <cellStyle name="Input 7 4" xfId="11898"/>
    <cellStyle name="Input 7 4 2" xfId="11899"/>
    <cellStyle name="Input 7 4_SCH J-3" xfId="11900"/>
    <cellStyle name="Input 7 5" xfId="11901"/>
    <cellStyle name="Input 7 5 2" xfId="11902"/>
    <cellStyle name="Input 7 5_SCH J-3" xfId="11903"/>
    <cellStyle name="Input 7 6" xfId="11904"/>
    <cellStyle name="Input 7 6 2" xfId="11905"/>
    <cellStyle name="Input 7 6_SCH J-3" xfId="11906"/>
    <cellStyle name="Input 7 7" xfId="11907"/>
    <cellStyle name="Input 7 7 2" xfId="11908"/>
    <cellStyle name="Input 7 7_SCH J-3" xfId="11909"/>
    <cellStyle name="Input 7 8" xfId="11910"/>
    <cellStyle name="Input 7 8 2" xfId="11911"/>
    <cellStyle name="Input 7 8_SCH J-3" xfId="11912"/>
    <cellStyle name="Input 7 9" xfId="11913"/>
    <cellStyle name="Input 7 9 2" xfId="11914"/>
    <cellStyle name="Input 7 9_SCH J-3" xfId="11915"/>
    <cellStyle name="Input 7_SCH J-3" xfId="11916"/>
    <cellStyle name="Input 8" xfId="11917"/>
    <cellStyle name="Input 8 10" xfId="11918"/>
    <cellStyle name="Input 8 11" xfId="11919"/>
    <cellStyle name="Input 8 12" xfId="11920"/>
    <cellStyle name="Input 8 2" xfId="11921"/>
    <cellStyle name="Input 8 2 2" xfId="11922"/>
    <cellStyle name="Input 8 2 2 2" xfId="11923"/>
    <cellStyle name="Input 8 2 2_SCH J-3" xfId="11924"/>
    <cellStyle name="Input 8 2 3" xfId="11925"/>
    <cellStyle name="Input 8 2 3 2" xfId="11926"/>
    <cellStyle name="Input 8 2 3_SCH J-3" xfId="11927"/>
    <cellStyle name="Input 8 2 4" xfId="11928"/>
    <cellStyle name="Input 8 2 4 2" xfId="11929"/>
    <cellStyle name="Input 8 2 4_SCH J-3" xfId="11930"/>
    <cellStyle name="Input 8 2 5" xfId="11931"/>
    <cellStyle name="Input 8 2 5 2" xfId="11932"/>
    <cellStyle name="Input 8 2 5_SCH J-3" xfId="11933"/>
    <cellStyle name="Input 8 2 6" xfId="11934"/>
    <cellStyle name="Input 8 2 6 2" xfId="11935"/>
    <cellStyle name="Input 8 2 6_SCH J-3" xfId="11936"/>
    <cellStyle name="Input 8 2 7" xfId="11937"/>
    <cellStyle name="Input 8 2 7 2" xfId="11938"/>
    <cellStyle name="Input 8 2 7_SCH J-3" xfId="11939"/>
    <cellStyle name="Input 8 2 8" xfId="11940"/>
    <cellStyle name="Input 8 2 8 2" xfId="11941"/>
    <cellStyle name="Input 8 2 8_SCH J-3" xfId="11942"/>
    <cellStyle name="Input 8 2 9" xfId="11943"/>
    <cellStyle name="Input 8 2_SCH J-3" xfId="11944"/>
    <cellStyle name="Input 8 3" xfId="11945"/>
    <cellStyle name="Input 8 3 2" xfId="11946"/>
    <cellStyle name="Input 8 3_SCH J-3" xfId="11947"/>
    <cellStyle name="Input 8 4" xfId="11948"/>
    <cellStyle name="Input 8 4 2" xfId="11949"/>
    <cellStyle name="Input 8 4_SCH J-3" xfId="11950"/>
    <cellStyle name="Input 8 5" xfId="11951"/>
    <cellStyle name="Input 8 5 2" xfId="11952"/>
    <cellStyle name="Input 8 5_SCH J-3" xfId="11953"/>
    <cellStyle name="Input 8 6" xfId="11954"/>
    <cellStyle name="Input 8 6 2" xfId="11955"/>
    <cellStyle name="Input 8 6_SCH J-3" xfId="11956"/>
    <cellStyle name="Input 8 7" xfId="11957"/>
    <cellStyle name="Input 8 7 2" xfId="11958"/>
    <cellStyle name="Input 8 7_SCH J-3" xfId="11959"/>
    <cellStyle name="Input 8 8" xfId="11960"/>
    <cellStyle name="Input 8 8 2" xfId="11961"/>
    <cellStyle name="Input 8 8_SCH J-3" xfId="11962"/>
    <cellStyle name="Input 8 9" xfId="11963"/>
    <cellStyle name="Input 8 9 2" xfId="11964"/>
    <cellStyle name="Input 8 9_SCH J-3" xfId="11965"/>
    <cellStyle name="Input 8_SCH J-3" xfId="11966"/>
    <cellStyle name="Input 9" xfId="11967"/>
    <cellStyle name="Input 9 10" xfId="11968"/>
    <cellStyle name="Input 9 11" xfId="11969"/>
    <cellStyle name="Input 9 12" xfId="11970"/>
    <cellStyle name="Input 9 2" xfId="11971"/>
    <cellStyle name="Input 9 2 2" xfId="11972"/>
    <cellStyle name="Input 9 2 2 2" xfId="11973"/>
    <cellStyle name="Input 9 2 2_SCH J-3" xfId="11974"/>
    <cellStyle name="Input 9 2 3" xfId="11975"/>
    <cellStyle name="Input 9 2 3 2" xfId="11976"/>
    <cellStyle name="Input 9 2 3_SCH J-3" xfId="11977"/>
    <cellStyle name="Input 9 2 4" xfId="11978"/>
    <cellStyle name="Input 9 2 4 2" xfId="11979"/>
    <cellStyle name="Input 9 2 4_SCH J-3" xfId="11980"/>
    <cellStyle name="Input 9 2 5" xfId="11981"/>
    <cellStyle name="Input 9 2 5 2" xfId="11982"/>
    <cellStyle name="Input 9 2 5_SCH J-3" xfId="11983"/>
    <cellStyle name="Input 9 2 6" xfId="11984"/>
    <cellStyle name="Input 9 2 6 2" xfId="11985"/>
    <cellStyle name="Input 9 2 6_SCH J-3" xfId="11986"/>
    <cellStyle name="Input 9 2 7" xfId="11987"/>
    <cellStyle name="Input 9 2 7 2" xfId="11988"/>
    <cellStyle name="Input 9 2 7_SCH J-3" xfId="11989"/>
    <cellStyle name="Input 9 2 8" xfId="11990"/>
    <cellStyle name="Input 9 2 8 2" xfId="11991"/>
    <cellStyle name="Input 9 2 8_SCH J-3" xfId="11992"/>
    <cellStyle name="Input 9 2 9" xfId="11993"/>
    <cellStyle name="Input 9 2_SCH J-3" xfId="11994"/>
    <cellStyle name="Input 9 3" xfId="11995"/>
    <cellStyle name="Input 9 3 2" xfId="11996"/>
    <cellStyle name="Input 9 3_SCH J-3" xfId="11997"/>
    <cellStyle name="Input 9 4" xfId="11998"/>
    <cellStyle name="Input 9 4 2" xfId="11999"/>
    <cellStyle name="Input 9 4_SCH J-3" xfId="12000"/>
    <cellStyle name="Input 9 5" xfId="12001"/>
    <cellStyle name="Input 9 5 2" xfId="12002"/>
    <cellStyle name="Input 9 5_SCH J-3" xfId="12003"/>
    <cellStyle name="Input 9 6" xfId="12004"/>
    <cellStyle name="Input 9 6 2" xfId="12005"/>
    <cellStyle name="Input 9 6_SCH J-3" xfId="12006"/>
    <cellStyle name="Input 9 7" xfId="12007"/>
    <cellStyle name="Input 9 7 2" xfId="12008"/>
    <cellStyle name="Input 9 7_SCH J-3" xfId="12009"/>
    <cellStyle name="Input 9 8" xfId="12010"/>
    <cellStyle name="Input 9 8 2" xfId="12011"/>
    <cellStyle name="Input 9 8_SCH J-3" xfId="12012"/>
    <cellStyle name="Input 9 9" xfId="12013"/>
    <cellStyle name="Input 9 9 2" xfId="12014"/>
    <cellStyle name="Input 9 9_SCH J-3" xfId="12015"/>
    <cellStyle name="Input 9_SCH J-3" xfId="12016"/>
    <cellStyle name="kirkdollars" xfId="12017"/>
    <cellStyle name="Labels - Style3" xfId="12018"/>
    <cellStyle name="LineItemPrompt" xfId="12019"/>
    <cellStyle name="LineItemPrompt 2" xfId="12020"/>
    <cellStyle name="LineItemPrompt 2 2" xfId="12021"/>
    <cellStyle name="LineItemPrompt 2 3" xfId="12022"/>
    <cellStyle name="LineItemPrompt 2_SCH J-3" xfId="12023"/>
    <cellStyle name="LineItemPrompt 3" xfId="12024"/>
    <cellStyle name="LineItemPrompt 4" xfId="12025"/>
    <cellStyle name="LineItemPrompt_SCH J-3" xfId="12026"/>
    <cellStyle name="LineItemValue" xfId="12027"/>
    <cellStyle name="LineItemValue 2" xfId="12028"/>
    <cellStyle name="LineItemValue 2 2" xfId="12029"/>
    <cellStyle name="LineItemValue 2 3" xfId="12030"/>
    <cellStyle name="LineItemValue 2_SCH J-3" xfId="12031"/>
    <cellStyle name="LineItemValue 3" xfId="12032"/>
    <cellStyle name="LineItemValue 4" xfId="12033"/>
    <cellStyle name="LineItemValue 5" xfId="12034"/>
    <cellStyle name="LineItemValue_SCH J-3" xfId="12035"/>
    <cellStyle name="Lines" xfId="12036"/>
    <cellStyle name="Linked Cell 10" xfId="12037"/>
    <cellStyle name="Linked Cell 11" xfId="12038"/>
    <cellStyle name="Linked Cell 12" xfId="12039"/>
    <cellStyle name="Linked Cell 13" xfId="12040"/>
    <cellStyle name="Linked Cell 14" xfId="12041"/>
    <cellStyle name="Linked Cell 15" xfId="12042"/>
    <cellStyle name="Linked Cell 16" xfId="12043"/>
    <cellStyle name="Linked Cell 17" xfId="12044"/>
    <cellStyle name="Linked Cell 17 2" xfId="12045"/>
    <cellStyle name="Linked Cell 17_SCH J-3" xfId="12046"/>
    <cellStyle name="Linked Cell 2" xfId="12047"/>
    <cellStyle name="Linked Cell 2 2" xfId="12048"/>
    <cellStyle name="Linked Cell 2 2 2" xfId="12049"/>
    <cellStyle name="Linked Cell 2 2_SCH J-3" xfId="12050"/>
    <cellStyle name="Linked Cell 2 3" xfId="12051"/>
    <cellStyle name="Linked Cell 2_SCH J-3" xfId="12052"/>
    <cellStyle name="Linked Cell 3" xfId="12053"/>
    <cellStyle name="Linked Cell 3 2" xfId="12054"/>
    <cellStyle name="Linked Cell 3 3" xfId="12055"/>
    <cellStyle name="Linked Cell 3_SCH J-3" xfId="12056"/>
    <cellStyle name="Linked Cell 4" xfId="12057"/>
    <cellStyle name="Linked Cell 4 2" xfId="12058"/>
    <cellStyle name="Linked Cell 5" xfId="12059"/>
    <cellStyle name="Linked Cell 5 2" xfId="12060"/>
    <cellStyle name="Linked Cell 6" xfId="12061"/>
    <cellStyle name="Linked Cell 6 2" xfId="12062"/>
    <cellStyle name="Linked Cell 7" xfId="12063"/>
    <cellStyle name="Linked Cell 8" xfId="12064"/>
    <cellStyle name="Linked Cell 9" xfId="12065"/>
    <cellStyle name="Long Date" xfId="12066"/>
    <cellStyle name="Milliers [0]_EDYAN" xfId="12067"/>
    <cellStyle name="Milliers_EDYAN" xfId="12068"/>
    <cellStyle name="Monétaire [0]_EDYAN" xfId="12069"/>
    <cellStyle name="Monétaire_EDYAN" xfId="12070"/>
    <cellStyle name="Multiple" xfId="12071"/>
    <cellStyle name="Multiple [1]" xfId="12072"/>
    <cellStyle name="NA is zero" xfId="12073"/>
    <cellStyle name="Neutral 10" xfId="12074"/>
    <cellStyle name="Neutral 11" xfId="12075"/>
    <cellStyle name="Neutral 12" xfId="12076"/>
    <cellStyle name="Neutral 13" xfId="12077"/>
    <cellStyle name="Neutral 14" xfId="12078"/>
    <cellStyle name="Neutral 15" xfId="12079"/>
    <cellStyle name="Neutral 16" xfId="12080"/>
    <cellStyle name="Neutral 17" xfId="12081"/>
    <cellStyle name="Neutral 17 2" xfId="12082"/>
    <cellStyle name="Neutral 17_SCH J-3" xfId="12083"/>
    <cellStyle name="Neutral 2" xfId="12084"/>
    <cellStyle name="Neutral 2 2" xfId="12085"/>
    <cellStyle name="Neutral 2 2 2" xfId="12086"/>
    <cellStyle name="Neutral 2 2_SCH J-3" xfId="12087"/>
    <cellStyle name="Neutral 2 3" xfId="12088"/>
    <cellStyle name="Neutral 2_SCH J-3" xfId="12089"/>
    <cellStyle name="Neutral 3" xfId="12090"/>
    <cellStyle name="Neutral 3 2" xfId="12091"/>
    <cellStyle name="Neutral 3 3" xfId="12092"/>
    <cellStyle name="Neutral 3_SCH J-3" xfId="12093"/>
    <cellStyle name="Neutral 4" xfId="12094"/>
    <cellStyle name="Neutral 4 2" xfId="12095"/>
    <cellStyle name="Neutral 5" xfId="12096"/>
    <cellStyle name="Neutral 5 2" xfId="12097"/>
    <cellStyle name="Neutral 6" xfId="12098"/>
    <cellStyle name="Neutral 6 2" xfId="12099"/>
    <cellStyle name="Neutral 7" xfId="12100"/>
    <cellStyle name="Neutral 8" xfId="12101"/>
    <cellStyle name="Neutral 9" xfId="12102"/>
    <cellStyle name="no dec" xfId="12103"/>
    <cellStyle name="Normal" xfId="0" builtinId="0"/>
    <cellStyle name="Normal - Style1" xfId="12104"/>
    <cellStyle name="Normal - Style1 2" xfId="12105"/>
    <cellStyle name="Normal - Style1_SCH J-3" xfId="12106"/>
    <cellStyle name="Normal - Style2" xfId="12107"/>
    <cellStyle name="Normal - Style3" xfId="12108"/>
    <cellStyle name="Normal - Style4" xfId="12109"/>
    <cellStyle name="Normal - Style5" xfId="12110"/>
    <cellStyle name="Normal - Style6" xfId="12111"/>
    <cellStyle name="Normal - Style7" xfId="12112"/>
    <cellStyle name="Normal - Style8" xfId="12113"/>
    <cellStyle name="Normal [0]" xfId="12114"/>
    <cellStyle name="Normal [1]" xfId="12115"/>
    <cellStyle name="Normal [1] 2" xfId="12116"/>
    <cellStyle name="Normal [2]" xfId="12117"/>
    <cellStyle name="Normal [3]" xfId="12118"/>
    <cellStyle name="Normal 10" xfId="12119"/>
    <cellStyle name="Normal 10 2" xfId="12120"/>
    <cellStyle name="Normal 10 2 2" xfId="12121"/>
    <cellStyle name="Normal 10 2 2 2" xfId="12122"/>
    <cellStyle name="Normal 10 2_SCH J-3" xfId="12123"/>
    <cellStyle name="Normal 10 21 3" xfId="12124"/>
    <cellStyle name="Normal 10 3" xfId="12125"/>
    <cellStyle name="Normal 10 3 2" xfId="12126"/>
    <cellStyle name="Normal 10 4" xfId="12127"/>
    <cellStyle name="Normal 10 4 2" xfId="12128"/>
    <cellStyle name="Normal 10 5" xfId="12129"/>
    <cellStyle name="Normal 10 5 2" xfId="12130"/>
    <cellStyle name="Normal 10 6" xfId="12131"/>
    <cellStyle name="Normal 10 6 2" xfId="12132"/>
    <cellStyle name="Normal 10 7" xfId="12133"/>
    <cellStyle name="Normal 10 7 2" xfId="12134"/>
    <cellStyle name="Normal 10_SCH J-3" xfId="12135"/>
    <cellStyle name="Normal 100" xfId="12136"/>
    <cellStyle name="Normal 100 2" xfId="12137"/>
    <cellStyle name="Normal 101" xfId="12138"/>
    <cellStyle name="Normal 101 2" xfId="12139"/>
    <cellStyle name="Normal 102" xfId="12140"/>
    <cellStyle name="Normal 102 2" xfId="12141"/>
    <cellStyle name="Normal 103" xfId="12142"/>
    <cellStyle name="Normal 103 2" xfId="12143"/>
    <cellStyle name="Normal 104" xfId="12144"/>
    <cellStyle name="Normal 104 2" xfId="12145"/>
    <cellStyle name="Normal 105" xfId="12146"/>
    <cellStyle name="Normal 105 2" xfId="12147"/>
    <cellStyle name="Normal 106" xfId="12148"/>
    <cellStyle name="Normal 106 2" xfId="12149"/>
    <cellStyle name="Normal 107" xfId="12150"/>
    <cellStyle name="Normal 108" xfId="12151"/>
    <cellStyle name="Normal 109" xfId="12152"/>
    <cellStyle name="Normal 109 2" xfId="12153"/>
    <cellStyle name="Normal 11" xfId="12154"/>
    <cellStyle name="Normal 11 2" xfId="12155"/>
    <cellStyle name="Normal 11 2 2" xfId="12156"/>
    <cellStyle name="Normal 11 2 2 2" xfId="12157"/>
    <cellStyle name="Normal 11 2_SCH J-3" xfId="12158"/>
    <cellStyle name="Normal 11 3" xfId="12159"/>
    <cellStyle name="Normal 11 3 2" xfId="12160"/>
    <cellStyle name="Normal 11 4" xfId="12161"/>
    <cellStyle name="Normal 11 4 2" xfId="12162"/>
    <cellStyle name="Normal 11 5" xfId="12163"/>
    <cellStyle name="Normal 11 5 2" xfId="12164"/>
    <cellStyle name="Normal 11 6" xfId="12165"/>
    <cellStyle name="Normal 11 6 2" xfId="12166"/>
    <cellStyle name="Normal 11 7" xfId="12167"/>
    <cellStyle name="Normal 11 7 2" xfId="12168"/>
    <cellStyle name="Normal 11_SCH J-3" xfId="12169"/>
    <cellStyle name="Normal 110" xfId="12170"/>
    <cellStyle name="Normal 110 2" xfId="12171"/>
    <cellStyle name="Normal 111" xfId="12172"/>
    <cellStyle name="Normal 111 2" xfId="12173"/>
    <cellStyle name="Normal 112" xfId="12174"/>
    <cellStyle name="Normal 112 2" xfId="12175"/>
    <cellStyle name="Normal 113" xfId="12176"/>
    <cellStyle name="Normal 113 2" xfId="12177"/>
    <cellStyle name="Normal 114" xfId="12178"/>
    <cellStyle name="Normal 114 2" xfId="12179"/>
    <cellStyle name="Normal 115" xfId="12180"/>
    <cellStyle name="Normal 115 2" xfId="12181"/>
    <cellStyle name="Normal 116" xfId="12182"/>
    <cellStyle name="Normal 117" xfId="12183"/>
    <cellStyle name="Normal 118" xfId="12184"/>
    <cellStyle name="Normal 119" xfId="12185"/>
    <cellStyle name="Normal 12" xfId="12186"/>
    <cellStyle name="Normal 12 10" xfId="12187"/>
    <cellStyle name="Normal 12 10 2" xfId="12188"/>
    <cellStyle name="Normal 12 11" xfId="12189"/>
    <cellStyle name="Normal 12 11 2" xfId="12190"/>
    <cellStyle name="Normal 12 12" xfId="12191"/>
    <cellStyle name="Normal 12 12 2" xfId="12192"/>
    <cellStyle name="Normal 12 13" xfId="12193"/>
    <cellStyle name="Normal 12 13 2" xfId="12194"/>
    <cellStyle name="Normal 12 2" xfId="12195"/>
    <cellStyle name="Normal 12 2 2" xfId="12196"/>
    <cellStyle name="Normal 12 2 2 2" xfId="12197"/>
    <cellStyle name="Normal 12 2 2 2 2" xfId="12198"/>
    <cellStyle name="Normal 12 2 2 2 2 2" xfId="12199"/>
    <cellStyle name="Normal 12 2 2 2 2 2 2" xfId="12200"/>
    <cellStyle name="Normal 12 2 2 2 2 2_SCH J-3" xfId="12201"/>
    <cellStyle name="Normal 12 2 2 2 2 3" xfId="12202"/>
    <cellStyle name="Normal 12 2 2 2 2_SCH J-3" xfId="12203"/>
    <cellStyle name="Normal 12 2 2 2 3" xfId="12204"/>
    <cellStyle name="Normal 12 2 2 2 3 2" xfId="12205"/>
    <cellStyle name="Normal 12 2 2 2 3_SCH J-3" xfId="12206"/>
    <cellStyle name="Normal 12 2 2 2 4" xfId="12207"/>
    <cellStyle name="Normal 12 2 2 2 5" xfId="12208"/>
    <cellStyle name="Normal 12 2 2 2_SCH J-3" xfId="12209"/>
    <cellStyle name="Normal 12 2 2 3" xfId="12210"/>
    <cellStyle name="Normal 12 2 2 3 2" xfId="12211"/>
    <cellStyle name="Normal 12 2 2 3 2 2" xfId="12212"/>
    <cellStyle name="Normal 12 2 2 3 2_SCH J-3" xfId="12213"/>
    <cellStyle name="Normal 12 2 2 3 3" xfId="12214"/>
    <cellStyle name="Normal 12 2 2 3_SCH J-3" xfId="12215"/>
    <cellStyle name="Normal 12 2 2 4" xfId="12216"/>
    <cellStyle name="Normal 12 2 2 4 2" xfId="12217"/>
    <cellStyle name="Normal 12 2 2 4_SCH J-3" xfId="12218"/>
    <cellStyle name="Normal 12 2 2 5" xfId="12219"/>
    <cellStyle name="Normal 12 2 2 6" xfId="12220"/>
    <cellStyle name="Normal 12 2 2_SCH J-3" xfId="12221"/>
    <cellStyle name="Normal 12 2 3" xfId="12222"/>
    <cellStyle name="Normal 12 2 3 2" xfId="12223"/>
    <cellStyle name="Normal 12 2 3 2 2" xfId="12224"/>
    <cellStyle name="Normal 12 2 3 2 2 2" xfId="12225"/>
    <cellStyle name="Normal 12 2 3 2 2_SCH J-3" xfId="12226"/>
    <cellStyle name="Normal 12 2 3 2 3" xfId="12227"/>
    <cellStyle name="Normal 12 2 3 2_SCH J-3" xfId="12228"/>
    <cellStyle name="Normal 12 2 3 3" xfId="12229"/>
    <cellStyle name="Normal 12 2 3 3 2" xfId="12230"/>
    <cellStyle name="Normal 12 2 3 3_SCH J-3" xfId="12231"/>
    <cellStyle name="Normal 12 2 3 4" xfId="12232"/>
    <cellStyle name="Normal 12 2 3 5" xfId="12233"/>
    <cellStyle name="Normal 12 2 3_SCH J-3" xfId="12234"/>
    <cellStyle name="Normal 12 2 4" xfId="12235"/>
    <cellStyle name="Normal 12 2 4 2" xfId="12236"/>
    <cellStyle name="Normal 12 2 4 2 2" xfId="12237"/>
    <cellStyle name="Normal 12 2 4 2_SCH J-3" xfId="12238"/>
    <cellStyle name="Normal 12 2 4 3" xfId="12239"/>
    <cellStyle name="Normal 12 2 4_SCH J-3" xfId="12240"/>
    <cellStyle name="Normal 12 2 5" xfId="12241"/>
    <cellStyle name="Normal 12 2 5 2" xfId="12242"/>
    <cellStyle name="Normal 12 2 5_SCH J-3" xfId="12243"/>
    <cellStyle name="Normal 12 2 6" xfId="12244"/>
    <cellStyle name="Normal 12 2 7" xfId="12245"/>
    <cellStyle name="Normal 12 2_SCH J-3" xfId="12246"/>
    <cellStyle name="Normal 12 3" xfId="12247"/>
    <cellStyle name="Normal 12 3 2" xfId="12248"/>
    <cellStyle name="Normal 12 3 2 2" xfId="12249"/>
    <cellStyle name="Normal 12 3 2 2 2" xfId="12250"/>
    <cellStyle name="Normal 12 3 2 2 2 2" xfId="12251"/>
    <cellStyle name="Normal 12 3 2 2 2_SCH J-3" xfId="12252"/>
    <cellStyle name="Normal 12 3 2 2 3" xfId="12253"/>
    <cellStyle name="Normal 12 3 2 2_SCH J-3" xfId="12254"/>
    <cellStyle name="Normal 12 3 2 3" xfId="12255"/>
    <cellStyle name="Normal 12 3 2 3 2" xfId="12256"/>
    <cellStyle name="Normal 12 3 2 3_SCH J-3" xfId="12257"/>
    <cellStyle name="Normal 12 3 2 4" xfId="12258"/>
    <cellStyle name="Normal 12 3 2_SCH J-3" xfId="12259"/>
    <cellStyle name="Normal 12 3 3" xfId="12260"/>
    <cellStyle name="Normal 12 3 3 2" xfId="12261"/>
    <cellStyle name="Normal 12 3 3 2 2" xfId="12262"/>
    <cellStyle name="Normal 12 3 3 2_SCH J-3" xfId="12263"/>
    <cellStyle name="Normal 12 3 3 3" xfId="12264"/>
    <cellStyle name="Normal 12 3 3_SCH J-3" xfId="12265"/>
    <cellStyle name="Normal 12 3 4" xfId="12266"/>
    <cellStyle name="Normal 12 3 4 2" xfId="12267"/>
    <cellStyle name="Normal 12 3 4_SCH J-3" xfId="12268"/>
    <cellStyle name="Normal 12 3 5" xfId="12269"/>
    <cellStyle name="Normal 12 3 6" xfId="12270"/>
    <cellStyle name="Normal 12 3_SCH J-3" xfId="12271"/>
    <cellStyle name="Normal 12 4" xfId="12272"/>
    <cellStyle name="Normal 12 4 2" xfId="12273"/>
    <cellStyle name="Normal 12 4 2 2" xfId="12274"/>
    <cellStyle name="Normal 12 4 2 2 2" xfId="12275"/>
    <cellStyle name="Normal 12 4 2 2_SCH J-3" xfId="12276"/>
    <cellStyle name="Normal 12 4 2 3" xfId="12277"/>
    <cellStyle name="Normal 12 4 2_SCH J-3" xfId="12278"/>
    <cellStyle name="Normal 12 4 3" xfId="12279"/>
    <cellStyle name="Normal 12 4 3 2" xfId="12280"/>
    <cellStyle name="Normal 12 4 3_SCH J-3" xfId="12281"/>
    <cellStyle name="Normal 12 4 4" xfId="12282"/>
    <cellStyle name="Normal 12 4_SCH J-3" xfId="12283"/>
    <cellStyle name="Normal 12 5" xfId="12284"/>
    <cellStyle name="Normal 12 5 2" xfId="12285"/>
    <cellStyle name="Normal 12 5 2 2" xfId="12286"/>
    <cellStyle name="Normal 12 5 2_SCH J-3" xfId="12287"/>
    <cellStyle name="Normal 12 5 3" xfId="12288"/>
    <cellStyle name="Normal 12 5_SCH J-3" xfId="12289"/>
    <cellStyle name="Normal 12 6" xfId="12290"/>
    <cellStyle name="Normal 12 6 2" xfId="12291"/>
    <cellStyle name="Normal 12 6_SCH J-3" xfId="12292"/>
    <cellStyle name="Normal 12 7" xfId="12293"/>
    <cellStyle name="Normal 12 7 2" xfId="12294"/>
    <cellStyle name="Normal 12 8" xfId="12295"/>
    <cellStyle name="Normal 12 8 2" xfId="12296"/>
    <cellStyle name="Normal 12 8 2 2" xfId="12297"/>
    <cellStyle name="Normal 12 8 3" xfId="12298"/>
    <cellStyle name="Normal 12 8 3 2" xfId="12299"/>
    <cellStyle name="Normal 12 8 4" xfId="12300"/>
    <cellStyle name="Normal 12 9" xfId="12301"/>
    <cellStyle name="Normal 12 9 2" xfId="12302"/>
    <cellStyle name="Normal 12_SCH J-3" xfId="12303"/>
    <cellStyle name="Normal 120" xfId="12304"/>
    <cellStyle name="Normal 121" xfId="12305"/>
    <cellStyle name="Normal 121 2" xfId="12306"/>
    <cellStyle name="Normal 122" xfId="12307"/>
    <cellStyle name="Normal 122 2" xfId="12308"/>
    <cellStyle name="Normal 123" xfId="12309"/>
    <cellStyle name="Normal 123 2" xfId="12310"/>
    <cellStyle name="Normal 124" xfId="12311"/>
    <cellStyle name="Normal 125" xfId="12312"/>
    <cellStyle name="Normal 126" xfId="12313"/>
    <cellStyle name="Normal 127" xfId="12314"/>
    <cellStyle name="Normal 128" xfId="12315"/>
    <cellStyle name="Normal 129" xfId="12316"/>
    <cellStyle name="Normal 129 2" xfId="12317"/>
    <cellStyle name="Normal 13" xfId="12318"/>
    <cellStyle name="Normal 13 2" xfId="12319"/>
    <cellStyle name="Normal 13 2 2" xfId="12320"/>
    <cellStyle name="Normal 13 2 2 2" xfId="12321"/>
    <cellStyle name="Normal 13 2 2_SCH J-3" xfId="12322"/>
    <cellStyle name="Normal 13 2 3" xfId="12323"/>
    <cellStyle name="Normal 13 2 4" xfId="12324"/>
    <cellStyle name="Normal 13 2_SCH J-3" xfId="12325"/>
    <cellStyle name="Normal 13 3" xfId="12326"/>
    <cellStyle name="Normal 13 3 2" xfId="12327"/>
    <cellStyle name="Normal 13 3_SCH J-3" xfId="12328"/>
    <cellStyle name="Normal 13 4" xfId="12329"/>
    <cellStyle name="Normal 13 4 2" xfId="12330"/>
    <cellStyle name="Normal 13 5" xfId="12331"/>
    <cellStyle name="Normal 13 5 2" xfId="12332"/>
    <cellStyle name="Normal 13 6" xfId="12333"/>
    <cellStyle name="Normal 13 6 2" xfId="12334"/>
    <cellStyle name="Normal 13 7" xfId="12335"/>
    <cellStyle name="Normal 13 7 2" xfId="12336"/>
    <cellStyle name="Normal 13_SCH J-3" xfId="12337"/>
    <cellStyle name="Normal 130" xfId="12338"/>
    <cellStyle name="Normal 130 2" xfId="12339"/>
    <cellStyle name="Normal 131" xfId="12340"/>
    <cellStyle name="Normal 131 2" xfId="12341"/>
    <cellStyle name="Normal 131 3" xfId="12342"/>
    <cellStyle name="Normal 132" xfId="12343"/>
    <cellStyle name="Normal 132 2" xfId="12344"/>
    <cellStyle name="Normal 133" xfId="12345"/>
    <cellStyle name="Normal 133 2" xfId="12346"/>
    <cellStyle name="Normal 134" xfId="12347"/>
    <cellStyle name="Normal 135" xfId="12348"/>
    <cellStyle name="Normal 135 2" xfId="12349"/>
    <cellStyle name="Normal 136" xfId="12350"/>
    <cellStyle name="Normal 136 2" xfId="12351"/>
    <cellStyle name="Normal 137" xfId="12352"/>
    <cellStyle name="Normal 138" xfId="12353"/>
    <cellStyle name="Normal 139" xfId="12354"/>
    <cellStyle name="Normal 14" xfId="12355"/>
    <cellStyle name="Normal 14 10" xfId="12356"/>
    <cellStyle name="Normal 14 10 2" xfId="12357"/>
    <cellStyle name="Normal 14 11" xfId="12358"/>
    <cellStyle name="Normal 14 11 2" xfId="12359"/>
    <cellStyle name="Normal 14 12" xfId="12360"/>
    <cellStyle name="Normal 14 12 2" xfId="12361"/>
    <cellStyle name="Normal 14 13" xfId="12362"/>
    <cellStyle name="Normal 14 13 2" xfId="12363"/>
    <cellStyle name="Normal 14 14" xfId="12364"/>
    <cellStyle name="Normal 14 14 2" xfId="12365"/>
    <cellStyle name="Normal 14 2" xfId="12366"/>
    <cellStyle name="Normal 14 2 2" xfId="12367"/>
    <cellStyle name="Normal 14 2 2 2" xfId="12368"/>
    <cellStyle name="Normal 14 2 2 2 2" xfId="12369"/>
    <cellStyle name="Normal 14 2 2 2_SCH J-3" xfId="12370"/>
    <cellStyle name="Normal 14 2 2 3" xfId="12371"/>
    <cellStyle name="Normal 14 2 2 3 2" xfId="12372"/>
    <cellStyle name="Normal 14 2 2 4" xfId="12373"/>
    <cellStyle name="Normal 14 2 2_SCH J-3" xfId="12374"/>
    <cellStyle name="Normal 14 2 3" xfId="12375"/>
    <cellStyle name="Normal 14 2 3 2" xfId="12376"/>
    <cellStyle name="Normal 14 2 3_SCH J-3" xfId="12377"/>
    <cellStyle name="Normal 14 2 4" xfId="12378"/>
    <cellStyle name="Normal 14 2 4 2" xfId="12379"/>
    <cellStyle name="Normal 14 2 4_SCH J-3" xfId="12380"/>
    <cellStyle name="Normal 14 2 5" xfId="12381"/>
    <cellStyle name="Normal 14 2 6" xfId="12382"/>
    <cellStyle name="Normal 14 2 7" xfId="12383"/>
    <cellStyle name="Normal 14 2_SCH J-3" xfId="12384"/>
    <cellStyle name="Normal 14 3" xfId="12385"/>
    <cellStyle name="Normal 14 3 2" xfId="12386"/>
    <cellStyle name="Normal 14 3 2 2" xfId="12387"/>
    <cellStyle name="Normal 14 3 2 2 2" xfId="12388"/>
    <cellStyle name="Normal 14 3 2 3" xfId="12389"/>
    <cellStyle name="Normal 14 3 2 3 2" xfId="12390"/>
    <cellStyle name="Normal 14 3 2 4" xfId="12391"/>
    <cellStyle name="Normal 14 3 2_SCH J-3" xfId="12392"/>
    <cellStyle name="Normal 14 3 3" xfId="12393"/>
    <cellStyle name="Normal 14 3 3 2" xfId="12394"/>
    <cellStyle name="Normal 14 3 4" xfId="12395"/>
    <cellStyle name="Normal 14 3 4 2" xfId="12396"/>
    <cellStyle name="Normal 14 3 5" xfId="12397"/>
    <cellStyle name="Normal 14 3_SCH J-3" xfId="12398"/>
    <cellStyle name="Normal 14 4" xfId="12399"/>
    <cellStyle name="Normal 14 4 2" xfId="12400"/>
    <cellStyle name="Normal 14 4 3" xfId="12401"/>
    <cellStyle name="Normal 14 4 4" xfId="12402"/>
    <cellStyle name="Normal 14 4_SCH J-3" xfId="12403"/>
    <cellStyle name="Normal 14 5" xfId="12404"/>
    <cellStyle name="Normal 14 5 2" xfId="12405"/>
    <cellStyle name="Normal 14 6" xfId="12406"/>
    <cellStyle name="Normal 14 6 2" xfId="12407"/>
    <cellStyle name="Normal 14 7" xfId="12408"/>
    <cellStyle name="Normal 14 7 2" xfId="12409"/>
    <cellStyle name="Normal 14 8" xfId="12410"/>
    <cellStyle name="Normal 14 8 2" xfId="12411"/>
    <cellStyle name="Normal 14 9" xfId="12412"/>
    <cellStyle name="Normal 14 9 2" xfId="12413"/>
    <cellStyle name="Normal 14 9 2 2" xfId="12414"/>
    <cellStyle name="Normal 14 9 3" xfId="12415"/>
    <cellStyle name="Normal 14 9 3 2" xfId="12416"/>
    <cellStyle name="Normal 14 9 4" xfId="12417"/>
    <cellStyle name="Normal 14_SCH J-3" xfId="12418"/>
    <cellStyle name="Normal 140" xfId="12419"/>
    <cellStyle name="Normal 141" xfId="12420"/>
    <cellStyle name="Normal 142" xfId="12421"/>
    <cellStyle name="Normal 143" xfId="12422"/>
    <cellStyle name="Normal 144" xfId="12423"/>
    <cellStyle name="Normal 15" xfId="12424"/>
    <cellStyle name="Normal 15 10" xfId="12425"/>
    <cellStyle name="Normal 15 10 2" xfId="12426"/>
    <cellStyle name="Normal 15 2" xfId="12427"/>
    <cellStyle name="Normal 15 2 10" xfId="12428"/>
    <cellStyle name="Normal 15 2 11" xfId="12429"/>
    <cellStyle name="Normal 15 2 2" xfId="12430"/>
    <cellStyle name="Normal 15 2 2 2" xfId="12431"/>
    <cellStyle name="Normal 15 2 2 2 2" xfId="12432"/>
    <cellStyle name="Normal 15 2 2 2 2 2" xfId="12433"/>
    <cellStyle name="Normal 15 2 2 2 2 2 2" xfId="12434"/>
    <cellStyle name="Normal 15 2 2 2 2 3" xfId="12435"/>
    <cellStyle name="Normal 15 2 2 2 2_SCH J-3" xfId="12436"/>
    <cellStyle name="Normal 15 2 2 2 3" xfId="12437"/>
    <cellStyle name="Normal 15 2 2 2 3 2" xfId="12438"/>
    <cellStyle name="Normal 15 2 2 2 3_SCH J-3" xfId="12439"/>
    <cellStyle name="Normal 15 2 2 2 4" xfId="12440"/>
    <cellStyle name="Normal 15 2 2 2 5" xfId="12441"/>
    <cellStyle name="Normal 15 2 2 2 6" xfId="12442"/>
    <cellStyle name="Normal 15 2 2 2_SCH J-3" xfId="12443"/>
    <cellStyle name="Normal 15 2 2 3" xfId="12444"/>
    <cellStyle name="Normal 15 2 2 3 2" xfId="12445"/>
    <cellStyle name="Normal 15 2 2 3 2 2" xfId="12446"/>
    <cellStyle name="Normal 15 2 2 3 3" xfId="12447"/>
    <cellStyle name="Normal 15 2 2 3_SCH J-3" xfId="12448"/>
    <cellStyle name="Normal 15 2 2 4" xfId="12449"/>
    <cellStyle name="Normal 15 2 2 4 2" xfId="12450"/>
    <cellStyle name="Normal 15 2 2 4_SCH J-3" xfId="12451"/>
    <cellStyle name="Normal 15 2 2 5" xfId="12452"/>
    <cellStyle name="Normal 15 2 2 6" xfId="12453"/>
    <cellStyle name="Normal 15 2 2 7" xfId="12454"/>
    <cellStyle name="Normal 15 2 2_SCH J-3" xfId="12455"/>
    <cellStyle name="Normal 15 2 3" xfId="12456"/>
    <cellStyle name="Normal 15 2 3 2" xfId="12457"/>
    <cellStyle name="Normal 15 2 3 2 2" xfId="12458"/>
    <cellStyle name="Normal 15 2 3 2 2 2" xfId="12459"/>
    <cellStyle name="Normal 15 2 3 2 2_SCH J-3" xfId="12460"/>
    <cellStyle name="Normal 15 2 3 2 3" xfId="12461"/>
    <cellStyle name="Normal 15 2 3 2 4" xfId="12462"/>
    <cellStyle name="Normal 15 2 3 2 5" xfId="12463"/>
    <cellStyle name="Normal 15 2 3 2 6" xfId="12464"/>
    <cellStyle name="Normal 15 2 3 2_SCH J-3" xfId="12465"/>
    <cellStyle name="Normal 15 2 3 3" xfId="12466"/>
    <cellStyle name="Normal 15 2 3 3 2" xfId="12467"/>
    <cellStyle name="Normal 15 2 3 3_SCH J-3" xfId="12468"/>
    <cellStyle name="Normal 15 2 3 4" xfId="12469"/>
    <cellStyle name="Normal 15 2 3 5" xfId="12470"/>
    <cellStyle name="Normal 15 2 3 6" xfId="12471"/>
    <cellStyle name="Normal 15 2 3 7" xfId="12472"/>
    <cellStyle name="Normal 15 2 3_SCH J-3" xfId="12473"/>
    <cellStyle name="Normal 15 2 4" xfId="12474"/>
    <cellStyle name="Normal 15 2 4 2" xfId="12475"/>
    <cellStyle name="Normal 15 2 4 2 2" xfId="12476"/>
    <cellStyle name="Normal 15 2 4 2_SCH J-3" xfId="12477"/>
    <cellStyle name="Normal 15 2 4 3" xfId="12478"/>
    <cellStyle name="Normal 15 2 4 4" xfId="12479"/>
    <cellStyle name="Normal 15 2 4 5" xfId="12480"/>
    <cellStyle name="Normal 15 2 4 6" xfId="12481"/>
    <cellStyle name="Normal 15 2 4_SCH J-3" xfId="12482"/>
    <cellStyle name="Normal 15 2 5" xfId="12483"/>
    <cellStyle name="Normal 15 2 5 2" xfId="12484"/>
    <cellStyle name="Normal 15 2 5 2 2" xfId="12485"/>
    <cellStyle name="Normal 15 2 5 2_SCH J-3" xfId="12486"/>
    <cellStyle name="Normal 15 2 5 3" xfId="12487"/>
    <cellStyle name="Normal 15 2 5 4" xfId="12488"/>
    <cellStyle name="Normal 15 2 5 5" xfId="12489"/>
    <cellStyle name="Normal 15 2 5_SCH J-3" xfId="12490"/>
    <cellStyle name="Normal 15 2 6" xfId="12491"/>
    <cellStyle name="Normal 15 2 6 2" xfId="12492"/>
    <cellStyle name="Normal 15 2 6_SCH J-3" xfId="12493"/>
    <cellStyle name="Normal 15 2 7" xfId="12494"/>
    <cellStyle name="Normal 15 2 8" xfId="12495"/>
    <cellStyle name="Normal 15 2 9" xfId="12496"/>
    <cellStyle name="Normal 15 2_SCH J-3" xfId="12497"/>
    <cellStyle name="Normal 15 3" xfId="12498"/>
    <cellStyle name="Normal 15 3 2" xfId="12499"/>
    <cellStyle name="Normal 15 3 2 2" xfId="12500"/>
    <cellStyle name="Normal 15 3 2 2 2" xfId="12501"/>
    <cellStyle name="Normal 15 3 2 2 2 2" xfId="12502"/>
    <cellStyle name="Normal 15 3 2 2 2 2 2" xfId="12503"/>
    <cellStyle name="Normal 15 3 2 2 2 3" xfId="12504"/>
    <cellStyle name="Normal 15 3 2 2 3" xfId="12505"/>
    <cellStyle name="Normal 15 3 2 2 3 2" xfId="12506"/>
    <cellStyle name="Normal 15 3 2 2 4" xfId="12507"/>
    <cellStyle name="Normal 15 3 2 2_SCH J-3" xfId="12508"/>
    <cellStyle name="Normal 15 3 2 3" xfId="12509"/>
    <cellStyle name="Normal 15 3 2 3 2" xfId="12510"/>
    <cellStyle name="Normal 15 3 2 3 2 2" xfId="12511"/>
    <cellStyle name="Normal 15 3 2 3 3" xfId="12512"/>
    <cellStyle name="Normal 15 3 2 3_SCH J-3" xfId="12513"/>
    <cellStyle name="Normal 15 3 2 4" xfId="12514"/>
    <cellStyle name="Normal 15 3 2 4 2" xfId="12515"/>
    <cellStyle name="Normal 15 3 2 5" xfId="12516"/>
    <cellStyle name="Normal 15 3 2 6" xfId="12517"/>
    <cellStyle name="Normal 15 3 2_SCH J-3" xfId="12518"/>
    <cellStyle name="Normal 15 3 3" xfId="12519"/>
    <cellStyle name="Normal 15 3 3 2" xfId="12520"/>
    <cellStyle name="Normal 15 3 3 2 2" xfId="12521"/>
    <cellStyle name="Normal 15 3 3 2 2 2" xfId="12522"/>
    <cellStyle name="Normal 15 3 3 2 3" xfId="12523"/>
    <cellStyle name="Normal 15 3 3 3" xfId="12524"/>
    <cellStyle name="Normal 15 3 3 3 2" xfId="12525"/>
    <cellStyle name="Normal 15 3 3 4" xfId="12526"/>
    <cellStyle name="Normal 15 3 3_SCH J-3" xfId="12527"/>
    <cellStyle name="Normal 15 3 4" xfId="12528"/>
    <cellStyle name="Normal 15 3 4 2" xfId="12529"/>
    <cellStyle name="Normal 15 3 4 2 2" xfId="12530"/>
    <cellStyle name="Normal 15 3 4 3" xfId="12531"/>
    <cellStyle name="Normal 15 3 4_SCH J-3" xfId="12532"/>
    <cellStyle name="Normal 15 3 5" xfId="12533"/>
    <cellStyle name="Normal 15 3 5 2" xfId="12534"/>
    <cellStyle name="Normal 15 3 6" xfId="12535"/>
    <cellStyle name="Normal 15 3 7" xfId="12536"/>
    <cellStyle name="Normal 15 3_SCH J-3" xfId="12537"/>
    <cellStyle name="Normal 15 4" xfId="12538"/>
    <cellStyle name="Normal 15 4 2" xfId="12539"/>
    <cellStyle name="Normal 15 4 2 2" xfId="12540"/>
    <cellStyle name="Normal 15 4 2 2 2" xfId="12541"/>
    <cellStyle name="Normal 15 4 2 2 2 2" xfId="12542"/>
    <cellStyle name="Normal 15 4 2 2 3" xfId="12543"/>
    <cellStyle name="Normal 15 4 2 2_SCH J-3" xfId="12544"/>
    <cellStyle name="Normal 15 4 2 3" xfId="12545"/>
    <cellStyle name="Normal 15 4 2 3 2" xfId="12546"/>
    <cellStyle name="Normal 15 4 2 4" xfId="12547"/>
    <cellStyle name="Normal 15 4 2 5" xfId="12548"/>
    <cellStyle name="Normal 15 4 2 6" xfId="12549"/>
    <cellStyle name="Normal 15 4 2_SCH J-3" xfId="12550"/>
    <cellStyle name="Normal 15 4 3" xfId="12551"/>
    <cellStyle name="Normal 15 4 3 2" xfId="12552"/>
    <cellStyle name="Normal 15 4 3 2 2" xfId="12553"/>
    <cellStyle name="Normal 15 4 3 3" xfId="12554"/>
    <cellStyle name="Normal 15 4 3_SCH J-3" xfId="12555"/>
    <cellStyle name="Normal 15 4 4" xfId="12556"/>
    <cellStyle name="Normal 15 4 4 2" xfId="12557"/>
    <cellStyle name="Normal 15 4 5" xfId="12558"/>
    <cellStyle name="Normal 15 4 6" xfId="12559"/>
    <cellStyle name="Normal 15 4 7" xfId="12560"/>
    <cellStyle name="Normal 15 4_SCH J-3" xfId="12561"/>
    <cellStyle name="Normal 15 5" xfId="12562"/>
    <cellStyle name="Normal 15 5 2" xfId="12563"/>
    <cellStyle name="Normal 15 5 2 2" xfId="12564"/>
    <cellStyle name="Normal 15 5 2 2 2" xfId="12565"/>
    <cellStyle name="Normal 15 5 2 3" xfId="12566"/>
    <cellStyle name="Normal 15 5 2_SCH J-3" xfId="12567"/>
    <cellStyle name="Normal 15 5 3" xfId="12568"/>
    <cellStyle name="Normal 15 5 3 2" xfId="12569"/>
    <cellStyle name="Normal 15 5 4" xfId="12570"/>
    <cellStyle name="Normal 15 5 5" xfId="12571"/>
    <cellStyle name="Normal 15 5_SCH J-3" xfId="12572"/>
    <cellStyle name="Normal 15 6" xfId="12573"/>
    <cellStyle name="Normal 15 6 2" xfId="12574"/>
    <cellStyle name="Normal 15 6 2 2" xfId="12575"/>
    <cellStyle name="Normal 15 6 2_SCH J-3" xfId="12576"/>
    <cellStyle name="Normal 15 6 3" xfId="12577"/>
    <cellStyle name="Normal 15 6 4" xfId="12578"/>
    <cellStyle name="Normal 15 6 5" xfId="12579"/>
    <cellStyle name="Normal 15 6_SCH J-3" xfId="12580"/>
    <cellStyle name="Normal 15 7" xfId="12581"/>
    <cellStyle name="Normal 15 7 2" xfId="12582"/>
    <cellStyle name="Normal 15 7 2 2" xfId="12583"/>
    <cellStyle name="Normal 15 7 2_SCH J-3" xfId="12584"/>
    <cellStyle name="Normal 15 7 3" xfId="12585"/>
    <cellStyle name="Normal 15 7 4" xfId="12586"/>
    <cellStyle name="Normal 15 7 5" xfId="12587"/>
    <cellStyle name="Normal 15 7_SCH J-3" xfId="12588"/>
    <cellStyle name="Normal 15 8" xfId="12589"/>
    <cellStyle name="Normal 15 8 2" xfId="12590"/>
    <cellStyle name="Normal 15 8 2 2" xfId="12591"/>
    <cellStyle name="Normal 15 8 3" xfId="12592"/>
    <cellStyle name="Normal 15 8 3 2" xfId="12593"/>
    <cellStyle name="Normal 15 8 4" xfId="12594"/>
    <cellStyle name="Normal 15 9" xfId="12595"/>
    <cellStyle name="Normal 15 9 2" xfId="12596"/>
    <cellStyle name="Normal 15_SCH J-3" xfId="12597"/>
    <cellStyle name="Normal 16" xfId="12598"/>
    <cellStyle name="Normal 16 2" xfId="12599"/>
    <cellStyle name="Normal 16 2 2" xfId="12600"/>
    <cellStyle name="Normal 16 2 2 2" xfId="12601"/>
    <cellStyle name="Normal 16 2 2_SCH J-3" xfId="12602"/>
    <cellStyle name="Normal 16 2 3" xfId="12603"/>
    <cellStyle name="Normal 16 2 4" xfId="12604"/>
    <cellStyle name="Normal 16 2_SCH J-3" xfId="12605"/>
    <cellStyle name="Normal 16 3" xfId="12606"/>
    <cellStyle name="Normal 16 3 2" xfId="12607"/>
    <cellStyle name="Normal 16 3_SCH J-3" xfId="12608"/>
    <cellStyle name="Normal 16 4" xfId="12609"/>
    <cellStyle name="Normal 16 4 2" xfId="12610"/>
    <cellStyle name="Normal 16 5" xfId="12611"/>
    <cellStyle name="Normal 16 6" xfId="12612"/>
    <cellStyle name="Normal 16_SCH J-3" xfId="12613"/>
    <cellStyle name="Normal 17" xfId="12614"/>
    <cellStyle name="Normal 17 2" xfId="12615"/>
    <cellStyle name="Normal 17 2 2" xfId="12616"/>
    <cellStyle name="Normal 17 2 2 2" xfId="12617"/>
    <cellStyle name="Normal 17 2 2 2 2" xfId="12618"/>
    <cellStyle name="Normal 17 2 2 2 3" xfId="12619"/>
    <cellStyle name="Normal 17 2 2 2_SCH J-3" xfId="12620"/>
    <cellStyle name="Normal 17 2 2 3" xfId="12621"/>
    <cellStyle name="Normal 17 2 2 3 2" xfId="12622"/>
    <cellStyle name="Normal 17 2 2 3_SCH J-3" xfId="12623"/>
    <cellStyle name="Normal 17 2 2 4" xfId="12624"/>
    <cellStyle name="Normal 17 2 2 5" xfId="12625"/>
    <cellStyle name="Normal 17 2 2 6" xfId="12626"/>
    <cellStyle name="Normal 17 2 2_SCH J-3" xfId="12627"/>
    <cellStyle name="Normal 17 2 3" xfId="12628"/>
    <cellStyle name="Normal 17 2 3 2" xfId="12629"/>
    <cellStyle name="Normal 17 2 3 3" xfId="12630"/>
    <cellStyle name="Normal 17 2 3_SCH J-3" xfId="12631"/>
    <cellStyle name="Normal 17 2 4" xfId="12632"/>
    <cellStyle name="Normal 17 2 4 2" xfId="12633"/>
    <cellStyle name="Normal 17 2 4_SCH J-3" xfId="12634"/>
    <cellStyle name="Normal 17 2 5" xfId="12635"/>
    <cellStyle name="Normal 17 2 6" xfId="12636"/>
    <cellStyle name="Normal 17 2 7" xfId="12637"/>
    <cellStyle name="Normal 17 2 8" xfId="12638"/>
    <cellStyle name="Normal 17 2_SCH J-3" xfId="12639"/>
    <cellStyle name="Normal 17 3" xfId="12640"/>
    <cellStyle name="Normal 17 3 2" xfId="12641"/>
    <cellStyle name="Normal 17 3 2 2" xfId="12642"/>
    <cellStyle name="Normal 17 3 2 2 2" xfId="12643"/>
    <cellStyle name="Normal 17 3 2 2_SCH J-3" xfId="12644"/>
    <cellStyle name="Normal 17 3 2 3" xfId="12645"/>
    <cellStyle name="Normal 17 3 2 4" xfId="12646"/>
    <cellStyle name="Normal 17 3 2 5" xfId="12647"/>
    <cellStyle name="Normal 17 3 2_SCH J-3" xfId="12648"/>
    <cellStyle name="Normal 17 3 3" xfId="12649"/>
    <cellStyle name="Normal 17 3 3 2" xfId="12650"/>
    <cellStyle name="Normal 17 3 3_SCH J-3" xfId="12651"/>
    <cellStyle name="Normal 17 3 4" xfId="12652"/>
    <cellStyle name="Normal 17 3 5" xfId="12653"/>
    <cellStyle name="Normal 17 3 6" xfId="12654"/>
    <cellStyle name="Normal 17 3 7" xfId="12655"/>
    <cellStyle name="Normal 17 3_SCH J-3" xfId="12656"/>
    <cellStyle name="Normal 17 4" xfId="12657"/>
    <cellStyle name="Normal 17 4 2" xfId="12658"/>
    <cellStyle name="Normal 17 4 2 2" xfId="12659"/>
    <cellStyle name="Normal 17 4 2_SCH J-3" xfId="12660"/>
    <cellStyle name="Normal 17 4 3" xfId="12661"/>
    <cellStyle name="Normal 17 4 4" xfId="12662"/>
    <cellStyle name="Normal 17 4 5" xfId="12663"/>
    <cellStyle name="Normal 17 4_SCH J-3" xfId="12664"/>
    <cellStyle name="Normal 17 5" xfId="12665"/>
    <cellStyle name="Normal 17 5 2" xfId="12666"/>
    <cellStyle name="Normal 17 5 2 2" xfId="12667"/>
    <cellStyle name="Normal 17 5 2_SCH J-3" xfId="12668"/>
    <cellStyle name="Normal 17 5 3" xfId="12669"/>
    <cellStyle name="Normal 17 5 4" xfId="12670"/>
    <cellStyle name="Normal 17 5 5" xfId="12671"/>
    <cellStyle name="Normal 17 5_SCH J-3" xfId="12672"/>
    <cellStyle name="Normal 17 6" xfId="12673"/>
    <cellStyle name="Normal 17 6 2" xfId="12674"/>
    <cellStyle name="Normal 17 6 2 2" xfId="12675"/>
    <cellStyle name="Normal 17 6 2_SCH J-3" xfId="12676"/>
    <cellStyle name="Normal 17 6 3" xfId="12677"/>
    <cellStyle name="Normal 17 6 4" xfId="12678"/>
    <cellStyle name="Normal 17 6 5" xfId="12679"/>
    <cellStyle name="Normal 17 6_SCH J-3" xfId="12680"/>
    <cellStyle name="Normal 17 7" xfId="12681"/>
    <cellStyle name="Normal 17_SCH J-3" xfId="12682"/>
    <cellStyle name="Normal 18" xfId="12683"/>
    <cellStyle name="Normal 18 2" xfId="12684"/>
    <cellStyle name="Normal 18 2 2" xfId="12685"/>
    <cellStyle name="Normal 18 2 2 2" xfId="12686"/>
    <cellStyle name="Normal 18 2 2 3" xfId="12687"/>
    <cellStyle name="Normal 18 2 2_SCH J-3" xfId="12688"/>
    <cellStyle name="Normal 18 2 3" xfId="12689"/>
    <cellStyle name="Normal 18 2 4" xfId="12690"/>
    <cellStyle name="Normal 18 2 5" xfId="12691"/>
    <cellStyle name="Normal 18 2 6" xfId="12692"/>
    <cellStyle name="Normal 18 2 7" xfId="12693"/>
    <cellStyle name="Normal 18 2_SCH J-3" xfId="12694"/>
    <cellStyle name="Normal 18 3" xfId="12695"/>
    <cellStyle name="Normal 18 3 2" xfId="12696"/>
    <cellStyle name="Normal 18 3 2 2" xfId="12697"/>
    <cellStyle name="Normal 18 3 2_SCH J-3" xfId="12698"/>
    <cellStyle name="Normal 18 3 3" xfId="12699"/>
    <cellStyle name="Normal 18 3 4" xfId="12700"/>
    <cellStyle name="Normal 18 3 5" xfId="12701"/>
    <cellStyle name="Normal 18 3 6" xfId="12702"/>
    <cellStyle name="Normal 18 3_SCH J-3" xfId="12703"/>
    <cellStyle name="Normal 18 4" xfId="12704"/>
    <cellStyle name="Normal 18 4 2" xfId="12705"/>
    <cellStyle name="Normal 18 5" xfId="12706"/>
    <cellStyle name="Normal 18 6" xfId="12707"/>
    <cellStyle name="Normal 18_SCH J-3" xfId="12708"/>
    <cellStyle name="Normal 19" xfId="12709"/>
    <cellStyle name="Normal 19 2" xfId="12710"/>
    <cellStyle name="Normal 19 2 2" xfId="12711"/>
    <cellStyle name="Normal 19 2 2 2" xfId="12712"/>
    <cellStyle name="Normal 19 2 2_SCH J-3" xfId="12713"/>
    <cellStyle name="Normal 19 2 3" xfId="12714"/>
    <cellStyle name="Normal 19 2 4" xfId="12715"/>
    <cellStyle name="Normal 19 2_SCH J-3" xfId="12716"/>
    <cellStyle name="Normal 19 3" xfId="12717"/>
    <cellStyle name="Normal 19 3 2" xfId="12718"/>
    <cellStyle name="Normal 19 3_SCH J-3" xfId="12719"/>
    <cellStyle name="Normal 19 4" xfId="12720"/>
    <cellStyle name="Normal 19 4 2" xfId="12721"/>
    <cellStyle name="Normal 19 5" xfId="12722"/>
    <cellStyle name="Normal 19 6" xfId="12723"/>
    <cellStyle name="Normal 19_SCH J-3" xfId="12724"/>
    <cellStyle name="Normal 2" xfId="12725"/>
    <cellStyle name="Normal 2 10" xfId="12726"/>
    <cellStyle name="Normal 2 10 2" xfId="12727"/>
    <cellStyle name="Normal 2 10 2 2" xfId="12728"/>
    <cellStyle name="Normal 2 10 2 2 2" xfId="12729"/>
    <cellStyle name="Normal 2 10 2 3" xfId="12730"/>
    <cellStyle name="Normal 2 10 2_SCH J-3" xfId="12731"/>
    <cellStyle name="Normal 2 10 3" xfId="12732"/>
    <cellStyle name="Normal 2 10 3 2" xfId="12733"/>
    <cellStyle name="Normal 2 10 4" xfId="12734"/>
    <cellStyle name="Normal 2 10_SCH J-3" xfId="12735"/>
    <cellStyle name="Normal 2 11" xfId="12736"/>
    <cellStyle name="Normal 2 11 2" xfId="12737"/>
    <cellStyle name="Normal 2 11 2 2" xfId="12738"/>
    <cellStyle name="Normal 2 11 2 2 2" xfId="12739"/>
    <cellStyle name="Normal 2 11 2 3" xfId="12740"/>
    <cellStyle name="Normal 2 11 2_SCH J-3" xfId="12741"/>
    <cellStyle name="Normal 2 11 3" xfId="12742"/>
    <cellStyle name="Normal 2 11 3 2" xfId="12743"/>
    <cellStyle name="Normal 2 11 4" xfId="12744"/>
    <cellStyle name="Normal 2 11_SCH J-3" xfId="12745"/>
    <cellStyle name="Normal 2 12" xfId="12746"/>
    <cellStyle name="Normal 2 12 2" xfId="12747"/>
    <cellStyle name="Normal 2 12_SCH J-3" xfId="12748"/>
    <cellStyle name="Normal 2 13" xfId="12749"/>
    <cellStyle name="Normal 2 13 2" xfId="12750"/>
    <cellStyle name="Normal 2 14" xfId="12751"/>
    <cellStyle name="Normal 2 14 2" xfId="12752"/>
    <cellStyle name="Normal 2 15" xfId="12753"/>
    <cellStyle name="Normal 2 16" xfId="12754"/>
    <cellStyle name="Normal 2 17" xfId="12755"/>
    <cellStyle name="Normal 2 18" xfId="12756"/>
    <cellStyle name="Normal 2 18 2" xfId="12757"/>
    <cellStyle name="Normal 2 18 2 2" xfId="12758"/>
    <cellStyle name="Normal 2 18 2_SCH J-3" xfId="12759"/>
    <cellStyle name="Normal 2 18 3" xfId="12760"/>
    <cellStyle name="Normal 2 18 4" xfId="12761"/>
    <cellStyle name="Normal 2 18_SCH J-3" xfId="12762"/>
    <cellStyle name="Normal 2 19" xfId="12763"/>
    <cellStyle name="Normal 2 19 2" xfId="12764"/>
    <cellStyle name="Normal 2 19_SCH J-3" xfId="12765"/>
    <cellStyle name="Normal 2 2" xfId="12766"/>
    <cellStyle name="Normal 2 2 2" xfId="12767"/>
    <cellStyle name="Normal 2 2 2 2" xfId="12768"/>
    <cellStyle name="Normal 2 2 2 2 2" xfId="12769"/>
    <cellStyle name="Normal 2 2 2 2_SCH J-3" xfId="12770"/>
    <cellStyle name="Normal 2 2 2 3" xfId="12771"/>
    <cellStyle name="Normal 2 2 2 3 2" xfId="12772"/>
    <cellStyle name="Normal 2 2 2 3_SCH J-3" xfId="12773"/>
    <cellStyle name="Normal 2 2 2 4" xfId="12774"/>
    <cellStyle name="Normal 2 2 2 4 2" xfId="12775"/>
    <cellStyle name="Normal 2 2 2 4_SCH J-3" xfId="12776"/>
    <cellStyle name="Normal 2 2 2 5" xfId="12777"/>
    <cellStyle name="Normal 2 2 2_SCH J-3" xfId="12778"/>
    <cellStyle name="Normal 2 2 3" xfId="12779"/>
    <cellStyle name="Normal 2 2 3 2" xfId="12780"/>
    <cellStyle name="Normal 2 2 3 2 2" xfId="12781"/>
    <cellStyle name="Normal 2 2 3 3" xfId="12782"/>
    <cellStyle name="Normal 2 2 3_SCH J-3" xfId="12783"/>
    <cellStyle name="Normal 2 2 4" xfId="12784"/>
    <cellStyle name="Normal 2 2 4 2" xfId="12785"/>
    <cellStyle name="Normal 2 2 4 2 2" xfId="12786"/>
    <cellStyle name="Normal 2 2 4 2 2 2" xfId="12787"/>
    <cellStyle name="Normal 2 2 4 2 2 2 2" xfId="12788"/>
    <cellStyle name="Normal 2 2 4 2 2 2_SCH J-3" xfId="12789"/>
    <cellStyle name="Normal 2 2 4 2 2 3" xfId="12790"/>
    <cellStyle name="Normal 2 2 4 2 2 4" xfId="12791"/>
    <cellStyle name="Normal 2 2 4 2 2_SCH J-3" xfId="12792"/>
    <cellStyle name="Normal 2 2 4 2 3" xfId="12793"/>
    <cellStyle name="Normal 2 2 4 2 3 2" xfId="12794"/>
    <cellStyle name="Normal 2 2 4 2 3_SCH J-3" xfId="12795"/>
    <cellStyle name="Normal 2 2 4 2 4" xfId="12796"/>
    <cellStyle name="Normal 2 2 4 2 5" xfId="12797"/>
    <cellStyle name="Normal 2 2 4 2_SCH J-3" xfId="12798"/>
    <cellStyle name="Normal 2 2 4 3" xfId="12799"/>
    <cellStyle name="Normal 2 2 4 3 2" xfId="12800"/>
    <cellStyle name="Normal 2 2 4 3 2 2" xfId="12801"/>
    <cellStyle name="Normal 2 2 4 3 2_SCH J-3" xfId="12802"/>
    <cellStyle name="Normal 2 2 4 3 3" xfId="12803"/>
    <cellStyle name="Normal 2 2 4 3 4" xfId="12804"/>
    <cellStyle name="Normal 2 2 4 3_SCH J-3" xfId="12805"/>
    <cellStyle name="Normal 2 2 4 4" xfId="12806"/>
    <cellStyle name="Normal 2 2 4 4 2" xfId="12807"/>
    <cellStyle name="Normal 2 2 4 4_SCH J-3" xfId="12808"/>
    <cellStyle name="Normal 2 2 4 5" xfId="12809"/>
    <cellStyle name="Normal 2 2 4 5 2" xfId="12810"/>
    <cellStyle name="Normal 2 2 4 5_SCH J-3" xfId="12811"/>
    <cellStyle name="Normal 2 2 4 6" xfId="12812"/>
    <cellStyle name="Normal 2 2 4 7" xfId="12813"/>
    <cellStyle name="Normal 2 2 4_SCH J-3" xfId="12814"/>
    <cellStyle name="Normal 2 2 5" xfId="12815"/>
    <cellStyle name="Normal 2 2 5 2" xfId="12816"/>
    <cellStyle name="Normal 2 2 5 2 2" xfId="12817"/>
    <cellStyle name="Normal 2 2 5 2 3" xfId="12818"/>
    <cellStyle name="Normal 2 2 5 2_SCH J-3" xfId="12819"/>
    <cellStyle name="Normal 2 2 5 3" xfId="12820"/>
    <cellStyle name="Normal 2 2 5 4" xfId="12821"/>
    <cellStyle name="Normal 2 2 5 5" xfId="12822"/>
    <cellStyle name="Normal 2 2 5 6" xfId="12823"/>
    <cellStyle name="Normal 2 2 5_SCH J-3" xfId="12824"/>
    <cellStyle name="Normal 2 2 6" xfId="12825"/>
    <cellStyle name="Normal 2 2 6 2" xfId="12826"/>
    <cellStyle name="Normal 2 2 6 2 2" xfId="12827"/>
    <cellStyle name="Normal 2 2 6 2_SCH J-3" xfId="12828"/>
    <cellStyle name="Normal 2 2 6 3" xfId="12829"/>
    <cellStyle name="Normal 2 2 6 3 2" xfId="12830"/>
    <cellStyle name="Normal 2 2 6 4" xfId="12831"/>
    <cellStyle name="Normal 2 2 6 5" xfId="12832"/>
    <cellStyle name="Normal 2 2 6_SCH J-3" xfId="12833"/>
    <cellStyle name="Normal 2 2 7" xfId="12834"/>
    <cellStyle name="Normal 2 2 8" xfId="12835"/>
    <cellStyle name="Normal 2 2 8 2" xfId="12836"/>
    <cellStyle name="Normal 2 2 8 3" xfId="12837"/>
    <cellStyle name="Normal 2 2 8_SCH J-3" xfId="12838"/>
    <cellStyle name="Normal 2 2_SCH J-3" xfId="12839"/>
    <cellStyle name="Normal 2 20" xfId="12840"/>
    <cellStyle name="Normal 2 20 2" xfId="12841"/>
    <cellStyle name="Normal 2 20 3" xfId="12842"/>
    <cellStyle name="Normal 2 20_SCH J-3" xfId="12843"/>
    <cellStyle name="Normal 2 21" xfId="12844"/>
    <cellStyle name="Normal 2 21 2" xfId="12845"/>
    <cellStyle name="Normal 2 21_SCH J-3" xfId="12846"/>
    <cellStyle name="Normal 2 22" xfId="12847"/>
    <cellStyle name="Normal 2 3" xfId="12848"/>
    <cellStyle name="Normal 2 3 2" xfId="12849"/>
    <cellStyle name="Normal 2 3 2 2" xfId="12850"/>
    <cellStyle name="Normal 2 3 2 2 2" xfId="12851"/>
    <cellStyle name="Normal 2 3 2 2 3" xfId="12852"/>
    <cellStyle name="Normal 2 3 2 3" xfId="12853"/>
    <cellStyle name="Normal 2 3 2 3 2" xfId="12854"/>
    <cellStyle name="Normal 2 3 2 4" xfId="12855"/>
    <cellStyle name="Normal 2 3 2_SCH J-3" xfId="12856"/>
    <cellStyle name="Normal 2 3 3" xfId="12857"/>
    <cellStyle name="Normal 2 3 3 2" xfId="12858"/>
    <cellStyle name="Normal 2 3 3 2 2" xfId="12859"/>
    <cellStyle name="Normal 2 3 3 3" xfId="12860"/>
    <cellStyle name="Normal 2 3 4" xfId="12861"/>
    <cellStyle name="Normal 2 3 4 2" xfId="12862"/>
    <cellStyle name="Normal 2 3 4 2 2" xfId="12863"/>
    <cellStyle name="Normal 2 3 4 2_SCH J-3" xfId="12864"/>
    <cellStyle name="Normal 2 3 4 3" xfId="12865"/>
    <cellStyle name="Normal 2 3 4 4" xfId="12866"/>
    <cellStyle name="Normal 2 3 4 5" xfId="12867"/>
    <cellStyle name="Normal 2 3 4_SCH J-3" xfId="12868"/>
    <cellStyle name="Normal 2 3 5" xfId="12869"/>
    <cellStyle name="Normal 2 3 5 2" xfId="12870"/>
    <cellStyle name="Normal 2 3 5 2 2" xfId="12871"/>
    <cellStyle name="Normal 2 3 5 2_SCH J-3" xfId="12872"/>
    <cellStyle name="Normal 2 3 5 3" xfId="12873"/>
    <cellStyle name="Normal 2 3 5 4" xfId="12874"/>
    <cellStyle name="Normal 2 3 5 5" xfId="12875"/>
    <cellStyle name="Normal 2 3 5_SCH J-3" xfId="12876"/>
    <cellStyle name="Normal 2 3 6" xfId="12877"/>
    <cellStyle name="Normal 2 3 6 2" xfId="12878"/>
    <cellStyle name="Normal 2 3 6_SCH J-3" xfId="12879"/>
    <cellStyle name="Normal 2 3_SCH J-3" xfId="12880"/>
    <cellStyle name="Normal 2 4" xfId="12881"/>
    <cellStyle name="Normal 2 4 2" xfId="12882"/>
    <cellStyle name="Normal 2 4 2 2" xfId="12883"/>
    <cellStyle name="Normal 2 4 2 2 2" xfId="12884"/>
    <cellStyle name="Normal 2 4 2 3" xfId="12885"/>
    <cellStyle name="Normal 2 4 2 3 2" xfId="12886"/>
    <cellStyle name="Normal 2 4 2_SCH J-3" xfId="12887"/>
    <cellStyle name="Normal 2 4 3" xfId="12888"/>
    <cellStyle name="Normal 2 4 3 2" xfId="12889"/>
    <cellStyle name="Normal 2 4 3 2 2" xfId="12890"/>
    <cellStyle name="Normal 2 4 3_SCH J-3" xfId="12891"/>
    <cellStyle name="Normal 2 4 4" xfId="12892"/>
    <cellStyle name="Normal 2 4 4 2" xfId="12893"/>
    <cellStyle name="Normal 2 4 4_SCH J-3" xfId="12894"/>
    <cellStyle name="Normal 2 4 5" xfId="12895"/>
    <cellStyle name="Normal 2 4_SCH J-3" xfId="12896"/>
    <cellStyle name="Normal 2 41" xfId="12897"/>
    <cellStyle name="Normal 2 43" xfId="12898"/>
    <cellStyle name="Normal 2 5" xfId="12899"/>
    <cellStyle name="Normal 2 5 2" xfId="12900"/>
    <cellStyle name="Normal 2 5 2 2" xfId="12901"/>
    <cellStyle name="Normal 2 5 2 2 2" xfId="12902"/>
    <cellStyle name="Normal 2 5 2 2 2 2" xfId="12903"/>
    <cellStyle name="Normal 2 5 2 2 2_SCH J-3" xfId="12904"/>
    <cellStyle name="Normal 2 5 2 2 3" xfId="12905"/>
    <cellStyle name="Normal 2 5 2 2 4" xfId="12906"/>
    <cellStyle name="Normal 2 5 2 2_SCH J-3" xfId="12907"/>
    <cellStyle name="Normal 2 5 2 3" xfId="12908"/>
    <cellStyle name="Normal 2 5 2 3 2" xfId="12909"/>
    <cellStyle name="Normal 2 5 2 3 2 2" xfId="12910"/>
    <cellStyle name="Normal 2 5 2 3 2_SCH J-3" xfId="12911"/>
    <cellStyle name="Normal 2 5 2 3 3" xfId="12912"/>
    <cellStyle name="Normal 2 5 2 3 4" xfId="12913"/>
    <cellStyle name="Normal 2 5 2 3_SCH J-3" xfId="12914"/>
    <cellStyle name="Normal 2 5 2 4" xfId="12915"/>
    <cellStyle name="Normal 2 5 2 4 2" xfId="12916"/>
    <cellStyle name="Normal 2 5 2 4_SCH J-3" xfId="12917"/>
    <cellStyle name="Normal 2 5 2 5" xfId="12918"/>
    <cellStyle name="Normal 2 5 2 6" xfId="12919"/>
    <cellStyle name="Normal 2 5 2 7" xfId="12920"/>
    <cellStyle name="Normal 2 5 2_SCH J-3" xfId="12921"/>
    <cellStyle name="Normal 2 5 3" xfId="12922"/>
    <cellStyle name="Normal 2 5 3 2" xfId="12923"/>
    <cellStyle name="Normal 2 5 3 2 2" xfId="12924"/>
    <cellStyle name="Normal 2 5 3 2_SCH J-3" xfId="12925"/>
    <cellStyle name="Normal 2 5 3 3" xfId="12926"/>
    <cellStyle name="Normal 2 5 3 4" xfId="12927"/>
    <cellStyle name="Normal 2 5 3_SCH J-3" xfId="12928"/>
    <cellStyle name="Normal 2 5 4" xfId="12929"/>
    <cellStyle name="Normal 2 5 4 2" xfId="12930"/>
    <cellStyle name="Normal 2 5 4 2 2" xfId="12931"/>
    <cellStyle name="Normal 2 5 4 2_SCH J-3" xfId="12932"/>
    <cellStyle name="Normal 2 5 4 3" xfId="12933"/>
    <cellStyle name="Normal 2 5 4 4" xfId="12934"/>
    <cellStyle name="Normal 2 5 4_SCH J-3" xfId="12935"/>
    <cellStyle name="Normal 2 5 5" xfId="12936"/>
    <cellStyle name="Normal 2 5 6" xfId="12937"/>
    <cellStyle name="Normal 2 5_SCH J-3" xfId="12938"/>
    <cellStyle name="Normal 2 6" xfId="12939"/>
    <cellStyle name="Normal 2 6 2" xfId="12940"/>
    <cellStyle name="Normal 2 6 2 2" xfId="12941"/>
    <cellStyle name="Normal 2 6 2_SCH J-3" xfId="12942"/>
    <cellStyle name="Normal 2 6 3" xfId="12943"/>
    <cellStyle name="Normal 2 6 3 2" xfId="12944"/>
    <cellStyle name="Normal 2 6 4" xfId="12945"/>
    <cellStyle name="Normal 2 6_SCH J-3" xfId="12946"/>
    <cellStyle name="Normal 2 7" xfId="12947"/>
    <cellStyle name="Normal 2 7 2" xfId="12948"/>
    <cellStyle name="Normal 2 7 2 2" xfId="12949"/>
    <cellStyle name="Normal 2 7 2 2 2" xfId="12950"/>
    <cellStyle name="Normal 2 7 2 2 3" xfId="12951"/>
    <cellStyle name="Normal 2 7 2 2_SCH J-3" xfId="12952"/>
    <cellStyle name="Normal 2 7 2 3" xfId="12953"/>
    <cellStyle name="Normal 2 7 2 3 2" xfId="12954"/>
    <cellStyle name="Normal 2 7 2 3_SCH J-3" xfId="12955"/>
    <cellStyle name="Normal 2 7 2 4" xfId="12956"/>
    <cellStyle name="Normal 2 7 2 5" xfId="12957"/>
    <cellStyle name="Normal 2 7 2_SCH J-3" xfId="12958"/>
    <cellStyle name="Normal 2 7 3" xfId="12959"/>
    <cellStyle name="Normal 2 7 3 2" xfId="12960"/>
    <cellStyle name="Normal 2 7 3 2 2" xfId="12961"/>
    <cellStyle name="Normal 2 7 3 2_SCH J-3" xfId="12962"/>
    <cellStyle name="Normal 2 7 3 3" xfId="12963"/>
    <cellStyle name="Normal 2 7 3 4" xfId="12964"/>
    <cellStyle name="Normal 2 7 3 5" xfId="12965"/>
    <cellStyle name="Normal 2 7 3_SCH J-3" xfId="12966"/>
    <cellStyle name="Normal 2 7 4" xfId="12967"/>
    <cellStyle name="Normal 2 7 4 2" xfId="12968"/>
    <cellStyle name="Normal 2 7 4 2 2" xfId="12969"/>
    <cellStyle name="Normal 2 7 4 2_SCH J-3" xfId="12970"/>
    <cellStyle name="Normal 2 7 4 3" xfId="12971"/>
    <cellStyle name="Normal 2 7 4 4" xfId="12972"/>
    <cellStyle name="Normal 2 7 4 5" xfId="12973"/>
    <cellStyle name="Normal 2 7 4_SCH J-3" xfId="12974"/>
    <cellStyle name="Normal 2 7 5" xfId="12975"/>
    <cellStyle name="Normal 2 7_SCH J-3" xfId="12976"/>
    <cellStyle name="Normal 2 8" xfId="12977"/>
    <cellStyle name="Normal 2 8 2" xfId="12978"/>
    <cellStyle name="Normal 2 8 2 2" xfId="12979"/>
    <cellStyle name="Normal 2 8 2 2 2" xfId="12980"/>
    <cellStyle name="Normal 2 8 2 2_SCH J-3" xfId="12981"/>
    <cellStyle name="Normal 2 8 2 3" xfId="12982"/>
    <cellStyle name="Normal 2 8 2 4" xfId="12983"/>
    <cellStyle name="Normal 2 8 2 5" xfId="12984"/>
    <cellStyle name="Normal 2 8 2_SCH J-3" xfId="12985"/>
    <cellStyle name="Normal 2 8 3" xfId="12986"/>
    <cellStyle name="Normal 2 8 3 2" xfId="12987"/>
    <cellStyle name="Normal 2 8 3 2 2" xfId="12988"/>
    <cellStyle name="Normal 2 8 3 2_SCH J-3" xfId="12989"/>
    <cellStyle name="Normal 2 8 3 3" xfId="12990"/>
    <cellStyle name="Normal 2 8 3 4" xfId="12991"/>
    <cellStyle name="Normal 2 8 3 5" xfId="12992"/>
    <cellStyle name="Normal 2 8 3_SCH J-3" xfId="12993"/>
    <cellStyle name="Normal 2 8 4" xfId="12994"/>
    <cellStyle name="Normal 2 8_SCH J-3" xfId="12995"/>
    <cellStyle name="Normal 2 9" xfId="12996"/>
    <cellStyle name="Normal 2 9 2" xfId="12997"/>
    <cellStyle name="Normal 2 9 2 2" xfId="12998"/>
    <cellStyle name="Normal 2 9 2 2 2" xfId="12999"/>
    <cellStyle name="Normal 2 9 2 2_SCH J-3" xfId="13000"/>
    <cellStyle name="Normal 2 9 2 3" xfId="13001"/>
    <cellStyle name="Normal 2 9 2 4" xfId="13002"/>
    <cellStyle name="Normal 2 9 2 5" xfId="13003"/>
    <cellStyle name="Normal 2 9 2_SCH J-3" xfId="13004"/>
    <cellStyle name="Normal 2 9 3" xfId="13005"/>
    <cellStyle name="Normal 2 9 3 2" xfId="13006"/>
    <cellStyle name="Normal 2 9 4" xfId="13007"/>
    <cellStyle name="Normal 2 9_SCH J-3" xfId="13008"/>
    <cellStyle name="Normal 2_183302" xfId="13009"/>
    <cellStyle name="Normal 20" xfId="13010"/>
    <cellStyle name="Normal 20 10 2" xfId="13011"/>
    <cellStyle name="Normal 20 10 2 2" xfId="13012"/>
    <cellStyle name="Normal 20 2" xfId="13013"/>
    <cellStyle name="Normal 20 2 2" xfId="13014"/>
    <cellStyle name="Normal 20 2 2 2" xfId="13015"/>
    <cellStyle name="Normal 20 2 2_SCH J-3" xfId="13016"/>
    <cellStyle name="Normal 20 2 3" xfId="13017"/>
    <cellStyle name="Normal 20 2 4" xfId="13018"/>
    <cellStyle name="Normal 20 2 5" xfId="13019"/>
    <cellStyle name="Normal 20 2_SCH J-3" xfId="13020"/>
    <cellStyle name="Normal 20 3" xfId="13021"/>
    <cellStyle name="Normal 20 3 2" xfId="13022"/>
    <cellStyle name="Normal 20 3 3" xfId="13023"/>
    <cellStyle name="Normal 20 3 4" xfId="13024"/>
    <cellStyle name="Normal 20 3_SCH J-3" xfId="13025"/>
    <cellStyle name="Normal 20 4" xfId="13026"/>
    <cellStyle name="Normal 20 4 2" xfId="13027"/>
    <cellStyle name="Normal 20 5" xfId="13028"/>
    <cellStyle name="Normal 20 6" xfId="13029"/>
    <cellStyle name="Normal 20_SCH J-3" xfId="13030"/>
    <cellStyle name="Normal 21" xfId="13031"/>
    <cellStyle name="Normal 21 2" xfId="13032"/>
    <cellStyle name="Normal 21 2 2" xfId="13033"/>
    <cellStyle name="Normal 21 2_SCH J-3" xfId="13034"/>
    <cellStyle name="Normal 21 3" xfId="13035"/>
    <cellStyle name="Normal 21 3 2" xfId="13036"/>
    <cellStyle name="Normal 21 4" xfId="13037"/>
    <cellStyle name="Normal 21 4 2" xfId="13038"/>
    <cellStyle name="Normal 21 5" xfId="13039"/>
    <cellStyle name="Normal 21 5 2" xfId="13040"/>
    <cellStyle name="Normal 21 6" xfId="13041"/>
    <cellStyle name="Normal 21 6 2" xfId="13042"/>
    <cellStyle name="Normal 21 7" xfId="13043"/>
    <cellStyle name="Normal 21 7 2" xfId="13044"/>
    <cellStyle name="Normal 21 8" xfId="13045"/>
    <cellStyle name="Normal 21 9" xfId="13046"/>
    <cellStyle name="Normal 21_SCH J-3" xfId="13047"/>
    <cellStyle name="Normal 22" xfId="13048"/>
    <cellStyle name="Normal 22 2" xfId="13049"/>
    <cellStyle name="Normal 22 2 2" xfId="13050"/>
    <cellStyle name="Normal 22 2 3" xfId="13051"/>
    <cellStyle name="Normal 22 2 4" xfId="13052"/>
    <cellStyle name="Normal 22 2 5" xfId="13053"/>
    <cellStyle name="Normal 22 2_SCH J-3" xfId="13054"/>
    <cellStyle name="Normal 22 3" xfId="13055"/>
    <cellStyle name="Normal 22 3 2" xfId="13056"/>
    <cellStyle name="Normal 22 4" xfId="13057"/>
    <cellStyle name="Normal 22 4 2" xfId="13058"/>
    <cellStyle name="Normal 22 5" xfId="13059"/>
    <cellStyle name="Normal 22 5 2" xfId="13060"/>
    <cellStyle name="Normal 22 6" xfId="13061"/>
    <cellStyle name="Normal 22 6 2" xfId="13062"/>
    <cellStyle name="Normal 22 7" xfId="13063"/>
    <cellStyle name="Normal 22 7 2" xfId="13064"/>
    <cellStyle name="Normal 22 8" xfId="13065"/>
    <cellStyle name="Normal 22 9" xfId="13066"/>
    <cellStyle name="Normal 22_SCH J-3" xfId="13067"/>
    <cellStyle name="Normal 23" xfId="13068"/>
    <cellStyle name="Normal 23 2" xfId="13069"/>
    <cellStyle name="Normal 23 2 2" xfId="13070"/>
    <cellStyle name="Normal 23 2 2 2" xfId="13071"/>
    <cellStyle name="Normal 23 2 2_SCH J-3" xfId="13072"/>
    <cellStyle name="Normal 23 2 3" xfId="13073"/>
    <cellStyle name="Normal 23 2 4" xfId="13074"/>
    <cellStyle name="Normal 23 2 5" xfId="13075"/>
    <cellStyle name="Normal 23 2_SCH J-3" xfId="13076"/>
    <cellStyle name="Normal 23 3" xfId="13077"/>
    <cellStyle name="Normal 23 3 2" xfId="13078"/>
    <cellStyle name="Normal 23 3 3" xfId="13079"/>
    <cellStyle name="Normal 23 3_SCH J-3" xfId="13080"/>
    <cellStyle name="Normal 23 4" xfId="13081"/>
    <cellStyle name="Normal 23 4 2" xfId="13082"/>
    <cellStyle name="Normal 23 5" xfId="13083"/>
    <cellStyle name="Normal 23 5 2" xfId="13084"/>
    <cellStyle name="Normal 23 6" xfId="13085"/>
    <cellStyle name="Normal 23 6 2" xfId="13086"/>
    <cellStyle name="Normal 23 7" xfId="13087"/>
    <cellStyle name="Normal 23 7 2" xfId="13088"/>
    <cellStyle name="Normal 23 8" xfId="13089"/>
    <cellStyle name="Normal 23 9" xfId="13090"/>
    <cellStyle name="Normal 23_SCH J-3" xfId="13091"/>
    <cellStyle name="Normal 24" xfId="13092"/>
    <cellStyle name="Normal 24 2" xfId="13093"/>
    <cellStyle name="Normal 24 2 2" xfId="13094"/>
    <cellStyle name="Normal 24 2_SCH J-3" xfId="13095"/>
    <cellStyle name="Normal 24 3" xfId="13096"/>
    <cellStyle name="Normal 24 3 2" xfId="13097"/>
    <cellStyle name="Normal 24 4" xfId="13098"/>
    <cellStyle name="Normal 24 4 2" xfId="13099"/>
    <cellStyle name="Normal 24 5" xfId="13100"/>
    <cellStyle name="Normal 24 6" xfId="13101"/>
    <cellStyle name="Normal 24_SCH J-3" xfId="13102"/>
    <cellStyle name="Normal 25" xfId="13103"/>
    <cellStyle name="Normal 25 2" xfId="13104"/>
    <cellStyle name="Normal 25 2 2" xfId="13105"/>
    <cellStyle name="Normal 25 3" xfId="13106"/>
    <cellStyle name="Normal 25 3 2" xfId="13107"/>
    <cellStyle name="Normal 25 4" xfId="13108"/>
    <cellStyle name="Normal 25 4 2" xfId="13109"/>
    <cellStyle name="Normal 25 5" xfId="13110"/>
    <cellStyle name="Normal 25 6" xfId="13111"/>
    <cellStyle name="Normal 25_SCH J-3" xfId="13112"/>
    <cellStyle name="Normal 26" xfId="13113"/>
    <cellStyle name="Normal 26 2" xfId="13114"/>
    <cellStyle name="Normal 26 2 2" xfId="13115"/>
    <cellStyle name="Normal 26 2_SCH J-3" xfId="13116"/>
    <cellStyle name="Normal 26 3" xfId="13117"/>
    <cellStyle name="Normal 26 3 2" xfId="13118"/>
    <cellStyle name="Normal 26 3 3" xfId="13119"/>
    <cellStyle name="Normal 26 3_SCH J-3" xfId="13120"/>
    <cellStyle name="Normal 26 4" xfId="13121"/>
    <cellStyle name="Normal 26 4 2" xfId="13122"/>
    <cellStyle name="Normal 26 4 3" xfId="13123"/>
    <cellStyle name="Normal 26 4_SCH J-3" xfId="13124"/>
    <cellStyle name="Normal 26 5" xfId="13125"/>
    <cellStyle name="Normal 26 5 2" xfId="13126"/>
    <cellStyle name="Normal 26 5_SCH J-3" xfId="13127"/>
    <cellStyle name="Normal 26 6" xfId="13128"/>
    <cellStyle name="Normal 26 6 2" xfId="13129"/>
    <cellStyle name="Normal 26 7" xfId="13130"/>
    <cellStyle name="Normal 26 7 2" xfId="13131"/>
    <cellStyle name="Normal 26 8" xfId="13132"/>
    <cellStyle name="Normal 26 9" xfId="13133"/>
    <cellStyle name="Normal 26_SCH J-3" xfId="13134"/>
    <cellStyle name="Normal 27" xfId="13135"/>
    <cellStyle name="Normal 27 2" xfId="13136"/>
    <cellStyle name="Normal 27 2 2" xfId="13137"/>
    <cellStyle name="Normal 27 2 2 2" xfId="13138"/>
    <cellStyle name="Normal 27 2 2 3" xfId="13139"/>
    <cellStyle name="Normal 27 2 2_SCH J-3" xfId="13140"/>
    <cellStyle name="Normal 27 2 3" xfId="13141"/>
    <cellStyle name="Normal 27 2 4" xfId="13142"/>
    <cellStyle name="Normal 27 2_SCH J-3" xfId="13143"/>
    <cellStyle name="Normal 27 3" xfId="13144"/>
    <cellStyle name="Normal 27 3 2" xfId="13145"/>
    <cellStyle name="Normal 27 3 3" xfId="13146"/>
    <cellStyle name="Normal 27 3_SCH J-3" xfId="13147"/>
    <cellStyle name="Normal 27 4" xfId="13148"/>
    <cellStyle name="Normal 27 4 2" xfId="13149"/>
    <cellStyle name="Normal 27 5" xfId="13150"/>
    <cellStyle name="Normal 27 6" xfId="13151"/>
    <cellStyle name="Normal 27_SCH J-3" xfId="13152"/>
    <cellStyle name="Normal 28" xfId="13153"/>
    <cellStyle name="Normal 28 2" xfId="13154"/>
    <cellStyle name="Normal 28 2 2" xfId="13155"/>
    <cellStyle name="Normal 28 2 2 2" xfId="13156"/>
    <cellStyle name="Normal 28 2 2_SCH J-3" xfId="13157"/>
    <cellStyle name="Normal 28 2 3" xfId="13158"/>
    <cellStyle name="Normal 28 2 3 2" xfId="13159"/>
    <cellStyle name="Normal 28 2 3_SCH J-3" xfId="13160"/>
    <cellStyle name="Normal 28 2 4" xfId="13161"/>
    <cellStyle name="Normal 28 2_SCH J-3" xfId="13162"/>
    <cellStyle name="Normal 28 3" xfId="13163"/>
    <cellStyle name="Normal 28 3 2" xfId="13164"/>
    <cellStyle name="Normal 28 3_SCH J-3" xfId="13165"/>
    <cellStyle name="Normal 28 4" xfId="13166"/>
    <cellStyle name="Normal 28 4 2" xfId="13167"/>
    <cellStyle name="Normal 28 4 3" xfId="13168"/>
    <cellStyle name="Normal 28 4_SCH J-3" xfId="13169"/>
    <cellStyle name="Normal 28 5" xfId="13170"/>
    <cellStyle name="Normal 28 5 2" xfId="13171"/>
    <cellStyle name="Normal 28 5_SCH J-3" xfId="13172"/>
    <cellStyle name="Normal 28 6" xfId="13173"/>
    <cellStyle name="Normal 28 6 2" xfId="13174"/>
    <cellStyle name="Normal 28 7" xfId="13175"/>
    <cellStyle name="Normal 28 7 2" xfId="13176"/>
    <cellStyle name="Normal 28 8" xfId="13177"/>
    <cellStyle name="Normal 28 9" xfId="13178"/>
    <cellStyle name="Normal 28_SCH J-3" xfId="13179"/>
    <cellStyle name="Normal 29" xfId="13180"/>
    <cellStyle name="Normal 29 2" xfId="13181"/>
    <cellStyle name="Normal 29 2 2" xfId="13182"/>
    <cellStyle name="Normal 29 2 3" xfId="13183"/>
    <cellStyle name="Normal 29 2 4" xfId="13184"/>
    <cellStyle name="Normal 29 2_SCH J-3" xfId="13185"/>
    <cellStyle name="Normal 29 3" xfId="13186"/>
    <cellStyle name="Normal 29 3 2" xfId="13187"/>
    <cellStyle name="Normal 29 3_SCH J-3" xfId="13188"/>
    <cellStyle name="Normal 29 4" xfId="13189"/>
    <cellStyle name="Normal 29 4 2" xfId="13190"/>
    <cellStyle name="Normal 29 5" xfId="13191"/>
    <cellStyle name="Normal 29 5 2" xfId="13192"/>
    <cellStyle name="Normal 29 6" xfId="13193"/>
    <cellStyle name="Normal 29 6 2" xfId="13194"/>
    <cellStyle name="Normal 29 7" xfId="13195"/>
    <cellStyle name="Normal 29 7 2" xfId="13196"/>
    <cellStyle name="Normal 29 8" xfId="13197"/>
    <cellStyle name="Normal 29 9" xfId="13198"/>
    <cellStyle name="Normal 29_SCH J-3" xfId="13199"/>
    <cellStyle name="Normal 3" xfId="13200"/>
    <cellStyle name="Normal 3 10" xfId="13201"/>
    <cellStyle name="Normal 3 10 2" xfId="13202"/>
    <cellStyle name="Normal 3 10 3" xfId="13203"/>
    <cellStyle name="Normal 3 11" xfId="13204"/>
    <cellStyle name="Normal 3 11 2" xfId="13205"/>
    <cellStyle name="Normal 3 12" xfId="13206"/>
    <cellStyle name="Normal 3 12 2" xfId="13207"/>
    <cellStyle name="Normal 3 13" xfId="13208"/>
    <cellStyle name="Normal 3 13 2" xfId="13209"/>
    <cellStyle name="Normal 3 14" xfId="13210"/>
    <cellStyle name="Normal 3 15" xfId="13211"/>
    <cellStyle name="Normal 3 16" xfId="13212"/>
    <cellStyle name="Normal 3 17" xfId="13213"/>
    <cellStyle name="Normal 3 17 2" xfId="13214"/>
    <cellStyle name="Normal 3 17 2 2" xfId="13215"/>
    <cellStyle name="Normal 3 17 2_SCH J-3" xfId="13216"/>
    <cellStyle name="Normal 3 17 3" xfId="13217"/>
    <cellStyle name="Normal 3 17_SCH J-3" xfId="13218"/>
    <cellStyle name="Normal 3 18" xfId="13219"/>
    <cellStyle name="Normal 3 18 2" xfId="13220"/>
    <cellStyle name="Normal 3 18 2 2" xfId="13221"/>
    <cellStyle name="Normal 3 18 2 3" xfId="13222"/>
    <cellStyle name="Normal 3 18 2_SCH J-3" xfId="13223"/>
    <cellStyle name="Normal 3 18 3" xfId="13224"/>
    <cellStyle name="Normal 3 18 3 2" xfId="13225"/>
    <cellStyle name="Normal 3 18 3_SCH J-3" xfId="13226"/>
    <cellStyle name="Normal 3 18 4" xfId="13227"/>
    <cellStyle name="Normal 3 18 5" xfId="13228"/>
    <cellStyle name="Normal 3 18 6" xfId="13229"/>
    <cellStyle name="Normal 3 18_SCH J-3" xfId="13230"/>
    <cellStyle name="Normal 3 19" xfId="13231"/>
    <cellStyle name="Normal 3 19 2" xfId="13232"/>
    <cellStyle name="Normal 3 19 3" xfId="13233"/>
    <cellStyle name="Normal 3 19_SCH J-3" xfId="13234"/>
    <cellStyle name="Normal 3 2" xfId="13235"/>
    <cellStyle name="Normal 3 2 2" xfId="13236"/>
    <cellStyle name="Normal 3 2 2 2" xfId="13237"/>
    <cellStyle name="Normal 3 2 2 2 2" xfId="13238"/>
    <cellStyle name="Normal 3 2 2 3" xfId="13239"/>
    <cellStyle name="Normal 3 2 2 3 2" xfId="13240"/>
    <cellStyle name="Normal 3 2 2 4" xfId="13241"/>
    <cellStyle name="Normal 3 2 2 4 2" xfId="13242"/>
    <cellStyle name="Normal 3 2 2 5" xfId="13243"/>
    <cellStyle name="Normal 3 2 2_SCH J-3" xfId="13244"/>
    <cellStyle name="Normal 3 2 3" xfId="13245"/>
    <cellStyle name="Normal 3 2 3 2" xfId="13246"/>
    <cellStyle name="Normal 3 2 3 2 2" xfId="13247"/>
    <cellStyle name="Normal 3 2 3_SCH J-3" xfId="13248"/>
    <cellStyle name="Normal 3 2 4" xfId="13249"/>
    <cellStyle name="Normal 3 2 4 2" xfId="13250"/>
    <cellStyle name="Normal 3 2 4 3" xfId="13251"/>
    <cellStyle name="Normal 3 2 4 4" xfId="13252"/>
    <cellStyle name="Normal 3 2 4_SCH J-3" xfId="13253"/>
    <cellStyle name="Normal 3 2 5" xfId="13254"/>
    <cellStyle name="Normal 3 2_2D - MAY 24 2010 Ten Year ATRR Forecast for Stakeholders - Updated to SL Rev 12 for PowerPoint" xfId="13255"/>
    <cellStyle name="Normal 3 20" xfId="13256"/>
    <cellStyle name="Normal 3 20 2" xfId="13257"/>
    <cellStyle name="Normal 3 20 3" xfId="13258"/>
    <cellStyle name="Normal 3 20_SCH J-3" xfId="13259"/>
    <cellStyle name="Normal 3 21" xfId="13260"/>
    <cellStyle name="Normal 3 22" xfId="13261"/>
    <cellStyle name="Normal 3 23" xfId="13262"/>
    <cellStyle name="Normal 3 3" xfId="13263"/>
    <cellStyle name="Normal 3 3 2" xfId="13264"/>
    <cellStyle name="Normal 3 3 2 2" xfId="13265"/>
    <cellStyle name="Normal 3 3 2 2 2" xfId="13266"/>
    <cellStyle name="Normal 3 3 2 2 2 2" xfId="13267"/>
    <cellStyle name="Normal 3 3 2 2 3" xfId="13268"/>
    <cellStyle name="Normal 3 3 2 2_SCH J-3" xfId="13269"/>
    <cellStyle name="Normal 3 3 2 3" xfId="13270"/>
    <cellStyle name="Normal 3 3 2 3 2" xfId="13271"/>
    <cellStyle name="Normal 3 3 2_SCH J-3" xfId="13272"/>
    <cellStyle name="Normal 3 3 3" xfId="13273"/>
    <cellStyle name="Normal 3 3 3 2" xfId="13274"/>
    <cellStyle name="Normal 3 3 3 2 2" xfId="13275"/>
    <cellStyle name="Normal 3 3 3_SCH J-3" xfId="13276"/>
    <cellStyle name="Normal 3 3 4" xfId="13277"/>
    <cellStyle name="Normal 3 3 4 2" xfId="13278"/>
    <cellStyle name="Normal 3 3 5" xfId="13279"/>
    <cellStyle name="Normal 3 3 5 2" xfId="13280"/>
    <cellStyle name="Normal 3 3_SCH J-3" xfId="13281"/>
    <cellStyle name="Normal 3 4" xfId="13282"/>
    <cellStyle name="Normal 3 4 2" xfId="13283"/>
    <cellStyle name="Normal 3 4 2 2" xfId="13284"/>
    <cellStyle name="Normal 3 4 3" xfId="13285"/>
    <cellStyle name="Normal 3 4 3 2" xfId="13286"/>
    <cellStyle name="Normal 3 4 3_SCH J-3" xfId="13287"/>
    <cellStyle name="Normal 3 4 4" xfId="13288"/>
    <cellStyle name="Normal 3 4 4 2" xfId="13289"/>
    <cellStyle name="Normal 3 4 5" xfId="13290"/>
    <cellStyle name="Normal 3 4_SCH J-3" xfId="13291"/>
    <cellStyle name="Normal 3 5" xfId="13292"/>
    <cellStyle name="Normal 3 5 2" xfId="13293"/>
    <cellStyle name="Normal 3 5 2 2" xfId="13294"/>
    <cellStyle name="Normal 3 5 3" xfId="13295"/>
    <cellStyle name="Normal 3 5 3 2" xfId="13296"/>
    <cellStyle name="Normal 3 5_SCH J-3" xfId="13297"/>
    <cellStyle name="Normal 3 6" xfId="13298"/>
    <cellStyle name="Normal 3 6 2" xfId="13299"/>
    <cellStyle name="Normal 3 6 2 2" xfId="13300"/>
    <cellStyle name="Normal 3 7" xfId="13301"/>
    <cellStyle name="Normal 3 7 2" xfId="13302"/>
    <cellStyle name="Normal 3 7 2 2" xfId="13303"/>
    <cellStyle name="Normal 3 7 3" xfId="13304"/>
    <cellStyle name="Normal 3 8" xfId="13305"/>
    <cellStyle name="Normal 3 8 2" xfId="13306"/>
    <cellStyle name="Normal 3 8 2 2" xfId="13307"/>
    <cellStyle name="Normal 3 8 3" xfId="13308"/>
    <cellStyle name="Normal 3 9" xfId="13309"/>
    <cellStyle name="Normal 3 9 2" xfId="13310"/>
    <cellStyle name="Normal 3 9 2 2" xfId="13311"/>
    <cellStyle name="Normal 3 9 3" xfId="13312"/>
    <cellStyle name="Normal 3 9 3 2" xfId="13313"/>
    <cellStyle name="Normal 3 9 4" xfId="13314"/>
    <cellStyle name="Normal 3_108 Summary" xfId="13315"/>
    <cellStyle name="Normal 30" xfId="13316"/>
    <cellStyle name="Normal 30 2" xfId="13317"/>
    <cellStyle name="Normal 30 2 2" xfId="13318"/>
    <cellStyle name="Normal 30 2 3" xfId="13319"/>
    <cellStyle name="Normal 30 2 4" xfId="13320"/>
    <cellStyle name="Normal 30 2_SCH J-3" xfId="13321"/>
    <cellStyle name="Normal 30 3" xfId="13322"/>
    <cellStyle name="Normal 30 3 2" xfId="13323"/>
    <cellStyle name="Normal 30 3_SCH J-3" xfId="13324"/>
    <cellStyle name="Normal 30 4" xfId="13325"/>
    <cellStyle name="Normal 30 4 2" xfId="13326"/>
    <cellStyle name="Normal 30 5" xfId="13327"/>
    <cellStyle name="Normal 30 6" xfId="13328"/>
    <cellStyle name="Normal 30 7" xfId="13329"/>
    <cellStyle name="Normal 30_SCH J-3" xfId="13330"/>
    <cellStyle name="Normal 31" xfId="13331"/>
    <cellStyle name="Normal 31 10 2" xfId="13332"/>
    <cellStyle name="Normal 31 10 2 2" xfId="13333"/>
    <cellStyle name="Normal 31 2" xfId="13334"/>
    <cellStyle name="Normal 31 2 2" xfId="13335"/>
    <cellStyle name="Normal 31 2 3" xfId="13336"/>
    <cellStyle name="Normal 31 2 4" xfId="13337"/>
    <cellStyle name="Normal 31 2_SCH J-3" xfId="13338"/>
    <cellStyle name="Normal 31 3" xfId="13339"/>
    <cellStyle name="Normal 31 3 2" xfId="13340"/>
    <cellStyle name="Normal 31 3_SCH J-3" xfId="13341"/>
    <cellStyle name="Normal 31 4" xfId="13342"/>
    <cellStyle name="Normal 31 4 2" xfId="13343"/>
    <cellStyle name="Normal 31 5" xfId="13344"/>
    <cellStyle name="Normal 31 6" xfId="13345"/>
    <cellStyle name="Normal 31 7" xfId="13346"/>
    <cellStyle name="Normal 31_SCH J-3" xfId="13347"/>
    <cellStyle name="Normal 32" xfId="13348"/>
    <cellStyle name="Normal 32 10 2" xfId="13349"/>
    <cellStyle name="Normal 32 10 2 2" xfId="13350"/>
    <cellStyle name="Normal 32 2" xfId="13351"/>
    <cellStyle name="Normal 32 2 2" xfId="13352"/>
    <cellStyle name="Normal 32 2 3" xfId="13353"/>
    <cellStyle name="Normal 32 2 4" xfId="13354"/>
    <cellStyle name="Normal 32 2_SCH J-3" xfId="13355"/>
    <cellStyle name="Normal 32 3" xfId="13356"/>
    <cellStyle name="Normal 32 3 2" xfId="13357"/>
    <cellStyle name="Normal 32 3_SCH J-3" xfId="13358"/>
    <cellStyle name="Normal 32 4" xfId="13359"/>
    <cellStyle name="Normal 32 4 2" xfId="13360"/>
    <cellStyle name="Normal 32 5" xfId="13361"/>
    <cellStyle name="Normal 32 6" xfId="13362"/>
    <cellStyle name="Normal 32 7" xfId="13363"/>
    <cellStyle name="Normal 32_SCH J-3" xfId="13364"/>
    <cellStyle name="Normal 33" xfId="13365"/>
    <cellStyle name="Normal 33 2" xfId="13366"/>
    <cellStyle name="Normal 33 2 2" xfId="13367"/>
    <cellStyle name="Normal 33 2 3" xfId="13368"/>
    <cellStyle name="Normal 33 2 4" xfId="13369"/>
    <cellStyle name="Normal 33 2_SCH J-3" xfId="13370"/>
    <cellStyle name="Normal 33 3" xfId="13371"/>
    <cellStyle name="Normal 33 3 2" xfId="13372"/>
    <cellStyle name="Normal 33 4" xfId="13373"/>
    <cellStyle name="Normal 33 4 2" xfId="13374"/>
    <cellStyle name="Normal 33 5" xfId="13375"/>
    <cellStyle name="Normal 33 6" xfId="13376"/>
    <cellStyle name="Normal 33_SCH J-3" xfId="13377"/>
    <cellStyle name="Normal 34" xfId="13378"/>
    <cellStyle name="Normal 34 2" xfId="13379"/>
    <cellStyle name="Normal 34 2 2" xfId="13380"/>
    <cellStyle name="Normal 34 2_SCH J-3" xfId="13381"/>
    <cellStyle name="Normal 34 3" xfId="13382"/>
    <cellStyle name="Normal 34 3 2" xfId="13383"/>
    <cellStyle name="Normal 34 4" xfId="13384"/>
    <cellStyle name="Normal 34 4 2" xfId="13385"/>
    <cellStyle name="Normal 34 4 3" xfId="13386"/>
    <cellStyle name="Normal 34 4_SCH J-3" xfId="13387"/>
    <cellStyle name="Normal 34 5" xfId="13388"/>
    <cellStyle name="Normal 34 6" xfId="13389"/>
    <cellStyle name="Normal 34 7" xfId="13390"/>
    <cellStyle name="Normal 34_SCH J-3" xfId="13391"/>
    <cellStyle name="Normal 35" xfId="13392"/>
    <cellStyle name="Normal 35 2" xfId="13393"/>
    <cellStyle name="Normal 35 2 2" xfId="13394"/>
    <cellStyle name="Normal 35 2 2 2" xfId="13395"/>
    <cellStyle name="Normal 35 2 2 2 2" xfId="13396"/>
    <cellStyle name="Normal 35 2 2 2 2 2" xfId="13397"/>
    <cellStyle name="Normal 35 2 2 2 2 2 2" xfId="13398"/>
    <cellStyle name="Normal 35 2 2 2 2 3" xfId="13399"/>
    <cellStyle name="Normal 35 2 2 2 3" xfId="13400"/>
    <cellStyle name="Normal 35 2 2 2 3 2" xfId="13401"/>
    <cellStyle name="Normal 35 2 2 2 4" xfId="13402"/>
    <cellStyle name="Normal 35 2 2 3" xfId="13403"/>
    <cellStyle name="Normal 35 2 2 3 2" xfId="13404"/>
    <cellStyle name="Normal 35 2 2 3 2 2" xfId="13405"/>
    <cellStyle name="Normal 35 2 2 3 3" xfId="13406"/>
    <cellStyle name="Normal 35 2 2 4" xfId="13407"/>
    <cellStyle name="Normal 35 2 2 4 2" xfId="13408"/>
    <cellStyle name="Normal 35 2 2 5" xfId="13409"/>
    <cellStyle name="Normal 35 2 3" xfId="13410"/>
    <cellStyle name="Normal 35 2 3 2" xfId="13411"/>
    <cellStyle name="Normal 35 2 3 2 2" xfId="13412"/>
    <cellStyle name="Normal 35 2 3 2 2 2" xfId="13413"/>
    <cellStyle name="Normal 35 2 3 2 3" xfId="13414"/>
    <cellStyle name="Normal 35 2 3 3" xfId="13415"/>
    <cellStyle name="Normal 35 2 3 3 2" xfId="13416"/>
    <cellStyle name="Normal 35 2 3 4" xfId="13417"/>
    <cellStyle name="Normal 35 2 4" xfId="13418"/>
    <cellStyle name="Normal 35 2 4 2" xfId="13419"/>
    <cellStyle name="Normal 35 2 4 2 2" xfId="13420"/>
    <cellStyle name="Normal 35 2 4 3" xfId="13421"/>
    <cellStyle name="Normal 35 2 5" xfId="13422"/>
    <cellStyle name="Normal 35 2 5 2" xfId="13423"/>
    <cellStyle name="Normal 35 2 6" xfId="13424"/>
    <cellStyle name="Normal 35 2_SCH J-3" xfId="13425"/>
    <cellStyle name="Normal 35 3" xfId="13426"/>
    <cellStyle name="Normal 35 3 2" xfId="13427"/>
    <cellStyle name="Normal 35 3 2 2" xfId="13428"/>
    <cellStyle name="Normal 35 3 2 2 2" xfId="13429"/>
    <cellStyle name="Normal 35 3 2 2 2 2" xfId="13430"/>
    <cellStyle name="Normal 35 3 2 2 2 2 2" xfId="13431"/>
    <cellStyle name="Normal 35 3 2 2 2 3" xfId="13432"/>
    <cellStyle name="Normal 35 3 2 2 3" xfId="13433"/>
    <cellStyle name="Normal 35 3 2 2 3 2" xfId="13434"/>
    <cellStyle name="Normal 35 3 2 2 4" xfId="13435"/>
    <cellStyle name="Normal 35 3 2 3" xfId="13436"/>
    <cellStyle name="Normal 35 3 2 3 2" xfId="13437"/>
    <cellStyle name="Normal 35 3 2 3 2 2" xfId="13438"/>
    <cellStyle name="Normal 35 3 2 3 3" xfId="13439"/>
    <cellStyle name="Normal 35 3 2 4" xfId="13440"/>
    <cellStyle name="Normal 35 3 2 4 2" xfId="13441"/>
    <cellStyle name="Normal 35 3 2 5" xfId="13442"/>
    <cellStyle name="Normal 35 3 3" xfId="13443"/>
    <cellStyle name="Normal 35 3 3 2" xfId="13444"/>
    <cellStyle name="Normal 35 3 3 2 2" xfId="13445"/>
    <cellStyle name="Normal 35 3 3 2 2 2" xfId="13446"/>
    <cellStyle name="Normal 35 3 3 2 3" xfId="13447"/>
    <cellStyle name="Normal 35 3 3 3" xfId="13448"/>
    <cellStyle name="Normal 35 3 3 3 2" xfId="13449"/>
    <cellStyle name="Normal 35 3 3 4" xfId="13450"/>
    <cellStyle name="Normal 35 3 4" xfId="13451"/>
    <cellStyle name="Normal 35 3 4 2" xfId="13452"/>
    <cellStyle name="Normal 35 3 4 2 2" xfId="13453"/>
    <cellStyle name="Normal 35 3 4 3" xfId="13454"/>
    <cellStyle name="Normal 35 3 5" xfId="13455"/>
    <cellStyle name="Normal 35 3 5 2" xfId="13456"/>
    <cellStyle name="Normal 35 3 6" xfId="13457"/>
    <cellStyle name="Normal 35 4" xfId="13458"/>
    <cellStyle name="Normal 35 4 2" xfId="13459"/>
    <cellStyle name="Normal 35 4 2 2" xfId="13460"/>
    <cellStyle name="Normal 35 4 2 2 2" xfId="13461"/>
    <cellStyle name="Normal 35 4 2 2 2 2" xfId="13462"/>
    <cellStyle name="Normal 35 4 2 2 3" xfId="13463"/>
    <cellStyle name="Normal 35 4 2 3" xfId="13464"/>
    <cellStyle name="Normal 35 4 2 3 2" xfId="13465"/>
    <cellStyle name="Normal 35 4 2 4" xfId="13466"/>
    <cellStyle name="Normal 35 4 3" xfId="13467"/>
    <cellStyle name="Normal 35 4 3 2" xfId="13468"/>
    <cellStyle name="Normal 35 4 3 2 2" xfId="13469"/>
    <cellStyle name="Normal 35 4 3 3" xfId="13470"/>
    <cellStyle name="Normal 35 4 4" xfId="13471"/>
    <cellStyle name="Normal 35 4 4 2" xfId="13472"/>
    <cellStyle name="Normal 35 4 5" xfId="13473"/>
    <cellStyle name="Normal 35 5" xfId="13474"/>
    <cellStyle name="Normal 35 5 2" xfId="13475"/>
    <cellStyle name="Normal 35 5 2 2" xfId="13476"/>
    <cellStyle name="Normal 35 5 2 2 2" xfId="13477"/>
    <cellStyle name="Normal 35 5 2 3" xfId="13478"/>
    <cellStyle name="Normal 35 5 3" xfId="13479"/>
    <cellStyle name="Normal 35 5 3 2" xfId="13480"/>
    <cellStyle name="Normal 35 5 4" xfId="13481"/>
    <cellStyle name="Normal 35 6" xfId="13482"/>
    <cellStyle name="Normal 35 6 2" xfId="13483"/>
    <cellStyle name="Normal 35 6 2 2" xfId="13484"/>
    <cellStyle name="Normal 35 6 3" xfId="13485"/>
    <cellStyle name="Normal 35 7" xfId="13486"/>
    <cellStyle name="Normal 35 7 2" xfId="13487"/>
    <cellStyle name="Normal 35 8" xfId="13488"/>
    <cellStyle name="Normal 35_SCH J-3" xfId="13489"/>
    <cellStyle name="Normal 36" xfId="13490"/>
    <cellStyle name="Normal 36 2" xfId="13491"/>
    <cellStyle name="Normal 36 2 2" xfId="13492"/>
    <cellStyle name="Normal 36 2 3" xfId="13493"/>
    <cellStyle name="Normal 36 2_SCH J-3" xfId="13494"/>
    <cellStyle name="Normal 36 3" xfId="13495"/>
    <cellStyle name="Normal 36 3 2" xfId="13496"/>
    <cellStyle name="Normal 36 4" xfId="13497"/>
    <cellStyle name="Normal 36 4 2" xfId="13498"/>
    <cellStyle name="Normal 36 5" xfId="13499"/>
    <cellStyle name="Normal 36 5 2" xfId="13500"/>
    <cellStyle name="Normal 36 6" xfId="13501"/>
    <cellStyle name="Normal 36 6 2" xfId="13502"/>
    <cellStyle name="Normal 36 7" xfId="13503"/>
    <cellStyle name="Normal 36_SCH J-3" xfId="13504"/>
    <cellStyle name="Normal 37" xfId="13505"/>
    <cellStyle name="Normal 37 2" xfId="13506"/>
    <cellStyle name="Normal 37 2 2" xfId="13507"/>
    <cellStyle name="Normal 37 2_SCH J-3" xfId="13508"/>
    <cellStyle name="Normal 37 3" xfId="13509"/>
    <cellStyle name="Normal 37 3 2" xfId="13510"/>
    <cellStyle name="Normal 37 4" xfId="13511"/>
    <cellStyle name="Normal 37 5" xfId="13512"/>
    <cellStyle name="Normal 37_SCH J-3" xfId="13513"/>
    <cellStyle name="Normal 38" xfId="13514"/>
    <cellStyle name="Normal 38 2" xfId="13515"/>
    <cellStyle name="Normal 38 2 2" xfId="13516"/>
    <cellStyle name="Normal 38 2_SCH J-3" xfId="13517"/>
    <cellStyle name="Normal 38 3" xfId="13518"/>
    <cellStyle name="Normal 38 3 2" xfId="13519"/>
    <cellStyle name="Normal 38 4" xfId="13520"/>
    <cellStyle name="Normal 38 5" xfId="13521"/>
    <cellStyle name="Normal 38_SCH J-3" xfId="13522"/>
    <cellStyle name="Normal 39" xfId="13523"/>
    <cellStyle name="Normal 39 2" xfId="13524"/>
    <cellStyle name="Normal 39 2 2" xfId="13525"/>
    <cellStyle name="Normal 39 3" xfId="13526"/>
    <cellStyle name="Normal 39 3 2" xfId="13527"/>
    <cellStyle name="Normal 39 4" xfId="13528"/>
    <cellStyle name="Normal 39_SCH J-3" xfId="13529"/>
    <cellStyle name="Normal 4" xfId="13530"/>
    <cellStyle name="Normal 4 10" xfId="13531"/>
    <cellStyle name="Normal 4 11" xfId="13532"/>
    <cellStyle name="Normal 4 2" xfId="13533"/>
    <cellStyle name="Normal 4 2 10" xfId="13534"/>
    <cellStyle name="Normal 4 2 10 2" xfId="13535"/>
    <cellStyle name="Normal 4 2 10 2 2" xfId="13536"/>
    <cellStyle name="Normal 4 2 10 2_SCH J-3" xfId="13537"/>
    <cellStyle name="Normal 4 2 10 3" xfId="13538"/>
    <cellStyle name="Normal 4 2 10 4" xfId="13539"/>
    <cellStyle name="Normal 4 2 10 5" xfId="13540"/>
    <cellStyle name="Normal 4 2 10_SCH J-3" xfId="13541"/>
    <cellStyle name="Normal 4 2 11" xfId="13542"/>
    <cellStyle name="Normal 4 2 2" xfId="13543"/>
    <cellStyle name="Normal 4 2 2 10" xfId="13544"/>
    <cellStyle name="Normal 4 2 2 11" xfId="13545"/>
    <cellStyle name="Normal 4 2 2 2" xfId="13546"/>
    <cellStyle name="Normal 4 2 2 2 10" xfId="13547"/>
    <cellStyle name="Normal 4 2 2 2 2" xfId="13548"/>
    <cellStyle name="Normal 4 2 2 2 2 2" xfId="13549"/>
    <cellStyle name="Normal 4 2 2 2 2 2 2" xfId="13550"/>
    <cellStyle name="Normal 4 2 2 2 2 2 2 2" xfId="13551"/>
    <cellStyle name="Normal 4 2 2 2 2 2 2 2 2" xfId="13552"/>
    <cellStyle name="Normal 4 2 2 2 2 2 2 2 3" xfId="13553"/>
    <cellStyle name="Normal 4 2 2 2 2 2 2 2_SCH J-3" xfId="13554"/>
    <cellStyle name="Normal 4 2 2 2 2 2 2 3" xfId="13555"/>
    <cellStyle name="Normal 4 2 2 2 2 2 2 3 2" xfId="13556"/>
    <cellStyle name="Normal 4 2 2 2 2 2 2 3_SCH J-3" xfId="13557"/>
    <cellStyle name="Normal 4 2 2 2 2 2 2 4" xfId="13558"/>
    <cellStyle name="Normal 4 2 2 2 2 2 2 5" xfId="13559"/>
    <cellStyle name="Normal 4 2 2 2 2 2 2_SCH J-3" xfId="13560"/>
    <cellStyle name="Normal 4 2 2 2 2 2 3" xfId="13561"/>
    <cellStyle name="Normal 4 2 2 2 2 2 3 2" xfId="13562"/>
    <cellStyle name="Normal 4 2 2 2 2 2 3 3" xfId="13563"/>
    <cellStyle name="Normal 4 2 2 2 2 2 3_SCH J-3" xfId="13564"/>
    <cellStyle name="Normal 4 2 2 2 2 2 4" xfId="13565"/>
    <cellStyle name="Normal 4 2 2 2 2 2 4 2" xfId="13566"/>
    <cellStyle name="Normal 4 2 2 2 2 2 4_SCH J-3" xfId="13567"/>
    <cellStyle name="Normal 4 2 2 2 2 2 5" xfId="13568"/>
    <cellStyle name="Normal 4 2 2 2 2 2 6" xfId="13569"/>
    <cellStyle name="Normal 4 2 2 2 2 2_SCH J-3" xfId="13570"/>
    <cellStyle name="Normal 4 2 2 2 2 3" xfId="13571"/>
    <cellStyle name="Normal 4 2 2 2 2 3 2" xfId="13572"/>
    <cellStyle name="Normal 4 2 2 2 2 3 2 2" xfId="13573"/>
    <cellStyle name="Normal 4 2 2 2 2 3 2 2 2" xfId="13574"/>
    <cellStyle name="Normal 4 2 2 2 2 3 2 2_SCH J-3" xfId="13575"/>
    <cellStyle name="Normal 4 2 2 2 2 3 2 3" xfId="13576"/>
    <cellStyle name="Normal 4 2 2 2 2 3 2 4" xfId="13577"/>
    <cellStyle name="Normal 4 2 2 2 2 3 2 5" xfId="13578"/>
    <cellStyle name="Normal 4 2 2 2 2 3 2_SCH J-3" xfId="13579"/>
    <cellStyle name="Normal 4 2 2 2 2 3 3" xfId="13580"/>
    <cellStyle name="Normal 4 2 2 2 2 3 3 2" xfId="13581"/>
    <cellStyle name="Normal 4 2 2 2 2 3 3_SCH J-3" xfId="13582"/>
    <cellStyle name="Normal 4 2 2 2 2 3 4" xfId="13583"/>
    <cellStyle name="Normal 4 2 2 2 2 3 5" xfId="13584"/>
    <cellStyle name="Normal 4 2 2 2 2 3 6" xfId="13585"/>
    <cellStyle name="Normal 4 2 2 2 2 3_SCH J-3" xfId="13586"/>
    <cellStyle name="Normal 4 2 2 2 2 4" xfId="13587"/>
    <cellStyle name="Normal 4 2 2 2 2 4 2" xfId="13588"/>
    <cellStyle name="Normal 4 2 2 2 2 4 2 2" xfId="13589"/>
    <cellStyle name="Normal 4 2 2 2 2 4 2_SCH J-3" xfId="13590"/>
    <cellStyle name="Normal 4 2 2 2 2 4 3" xfId="13591"/>
    <cellStyle name="Normal 4 2 2 2 2 4 4" xfId="13592"/>
    <cellStyle name="Normal 4 2 2 2 2 4 5" xfId="13593"/>
    <cellStyle name="Normal 4 2 2 2 2 4_SCH J-3" xfId="13594"/>
    <cellStyle name="Normal 4 2 2 2 2 5" xfId="13595"/>
    <cellStyle name="Normal 4 2 2 2 2 5 2" xfId="13596"/>
    <cellStyle name="Normal 4 2 2 2 2 5 2 2" xfId="13597"/>
    <cellStyle name="Normal 4 2 2 2 2 5 2_SCH J-3" xfId="13598"/>
    <cellStyle name="Normal 4 2 2 2 2 5 3" xfId="13599"/>
    <cellStyle name="Normal 4 2 2 2 2 5 4" xfId="13600"/>
    <cellStyle name="Normal 4 2 2 2 2 5 5" xfId="13601"/>
    <cellStyle name="Normal 4 2 2 2 2 5_SCH J-3" xfId="13602"/>
    <cellStyle name="Normal 4 2 2 2 2 6" xfId="13603"/>
    <cellStyle name="Normal 4 2 2 2 2 6 2" xfId="13604"/>
    <cellStyle name="Normal 4 2 2 2 2 6_SCH J-3" xfId="13605"/>
    <cellStyle name="Normal 4 2 2 2 2 7" xfId="13606"/>
    <cellStyle name="Normal 4 2 2 2 2 8" xfId="13607"/>
    <cellStyle name="Normal 4 2 2 2 2 9" xfId="13608"/>
    <cellStyle name="Normal 4 2 2 2 2_SCH J-3" xfId="13609"/>
    <cellStyle name="Normal 4 2 2 2 3" xfId="13610"/>
    <cellStyle name="Normal 4 2 2 2 3 2" xfId="13611"/>
    <cellStyle name="Normal 4 2 2 2 3 2 2" xfId="13612"/>
    <cellStyle name="Normal 4 2 2 2 3 2 2 2" xfId="13613"/>
    <cellStyle name="Normal 4 2 2 2 3 2 2 3" xfId="13614"/>
    <cellStyle name="Normal 4 2 2 2 3 2 2_SCH J-3" xfId="13615"/>
    <cellStyle name="Normal 4 2 2 2 3 2 3" xfId="13616"/>
    <cellStyle name="Normal 4 2 2 2 3 2 3 2" xfId="13617"/>
    <cellStyle name="Normal 4 2 2 2 3 2 3_SCH J-3" xfId="13618"/>
    <cellStyle name="Normal 4 2 2 2 3 2 4" xfId="13619"/>
    <cellStyle name="Normal 4 2 2 2 3 2 5" xfId="13620"/>
    <cellStyle name="Normal 4 2 2 2 3 2_SCH J-3" xfId="13621"/>
    <cellStyle name="Normal 4 2 2 2 3 3" xfId="13622"/>
    <cellStyle name="Normal 4 2 2 2 3 3 2" xfId="13623"/>
    <cellStyle name="Normal 4 2 2 2 3 3 3" xfId="13624"/>
    <cellStyle name="Normal 4 2 2 2 3 3_SCH J-3" xfId="13625"/>
    <cellStyle name="Normal 4 2 2 2 3 4" xfId="13626"/>
    <cellStyle name="Normal 4 2 2 2 3 4 2" xfId="13627"/>
    <cellStyle name="Normal 4 2 2 2 3 4_SCH J-3" xfId="13628"/>
    <cellStyle name="Normal 4 2 2 2 3 5" xfId="13629"/>
    <cellStyle name="Normal 4 2 2 2 3 6" xfId="13630"/>
    <cellStyle name="Normal 4 2 2 2 3_SCH J-3" xfId="13631"/>
    <cellStyle name="Normal 4 2 2 2 4" xfId="13632"/>
    <cellStyle name="Normal 4 2 2 2 4 2" xfId="13633"/>
    <cellStyle name="Normal 4 2 2 2 4 2 2" xfId="13634"/>
    <cellStyle name="Normal 4 2 2 2 4 2 2 2" xfId="13635"/>
    <cellStyle name="Normal 4 2 2 2 4 2 2_SCH J-3" xfId="13636"/>
    <cellStyle name="Normal 4 2 2 2 4 2 3" xfId="13637"/>
    <cellStyle name="Normal 4 2 2 2 4 2 4" xfId="13638"/>
    <cellStyle name="Normal 4 2 2 2 4 2 5" xfId="13639"/>
    <cellStyle name="Normal 4 2 2 2 4 2_SCH J-3" xfId="13640"/>
    <cellStyle name="Normal 4 2 2 2 4 3" xfId="13641"/>
    <cellStyle name="Normal 4 2 2 2 4 3 2" xfId="13642"/>
    <cellStyle name="Normal 4 2 2 2 4 3_SCH J-3" xfId="13643"/>
    <cellStyle name="Normal 4 2 2 2 4 4" xfId="13644"/>
    <cellStyle name="Normal 4 2 2 2 4 5" xfId="13645"/>
    <cellStyle name="Normal 4 2 2 2 4 6" xfId="13646"/>
    <cellStyle name="Normal 4 2 2 2 4_SCH J-3" xfId="13647"/>
    <cellStyle name="Normal 4 2 2 2 5" xfId="13648"/>
    <cellStyle name="Normal 4 2 2 2 5 2" xfId="13649"/>
    <cellStyle name="Normal 4 2 2 2 5 2 2" xfId="13650"/>
    <cellStyle name="Normal 4 2 2 2 5 2_SCH J-3" xfId="13651"/>
    <cellStyle name="Normal 4 2 2 2 5 3" xfId="13652"/>
    <cellStyle name="Normal 4 2 2 2 5 4" xfId="13653"/>
    <cellStyle name="Normal 4 2 2 2 5 5" xfId="13654"/>
    <cellStyle name="Normal 4 2 2 2 5_SCH J-3" xfId="13655"/>
    <cellStyle name="Normal 4 2 2 2 6" xfId="13656"/>
    <cellStyle name="Normal 4 2 2 2 6 2" xfId="13657"/>
    <cellStyle name="Normal 4 2 2 2 6 2 2" xfId="13658"/>
    <cellStyle name="Normal 4 2 2 2 6 2_SCH J-3" xfId="13659"/>
    <cellStyle name="Normal 4 2 2 2 6 3" xfId="13660"/>
    <cellStyle name="Normal 4 2 2 2 6 4" xfId="13661"/>
    <cellStyle name="Normal 4 2 2 2 6 5" xfId="13662"/>
    <cellStyle name="Normal 4 2 2 2 6_SCH J-3" xfId="13663"/>
    <cellStyle name="Normal 4 2 2 2 7" xfId="13664"/>
    <cellStyle name="Normal 4 2 2 2 7 2" xfId="13665"/>
    <cellStyle name="Normal 4 2 2 2 7_SCH J-3" xfId="13666"/>
    <cellStyle name="Normal 4 2 2 2 8" xfId="13667"/>
    <cellStyle name="Normal 4 2 2 2 9" xfId="13668"/>
    <cellStyle name="Normal 4 2 2 2_SCH J-3" xfId="13669"/>
    <cellStyle name="Normal 4 2 2 3" xfId="13670"/>
    <cellStyle name="Normal 4 2 2 3 2" xfId="13671"/>
    <cellStyle name="Normal 4 2 2 3 2 2" xfId="13672"/>
    <cellStyle name="Normal 4 2 2 3 2 2 2" xfId="13673"/>
    <cellStyle name="Normal 4 2 2 3 2 2 2 2" xfId="13674"/>
    <cellStyle name="Normal 4 2 2 3 2 2 2 3" xfId="13675"/>
    <cellStyle name="Normal 4 2 2 3 2 2 2_SCH J-3" xfId="13676"/>
    <cellStyle name="Normal 4 2 2 3 2 2 3" xfId="13677"/>
    <cellStyle name="Normal 4 2 2 3 2 2 3 2" xfId="13678"/>
    <cellStyle name="Normal 4 2 2 3 2 2 3_SCH J-3" xfId="13679"/>
    <cellStyle name="Normal 4 2 2 3 2 2 4" xfId="13680"/>
    <cellStyle name="Normal 4 2 2 3 2 2 5" xfId="13681"/>
    <cellStyle name="Normal 4 2 2 3 2 2_SCH J-3" xfId="13682"/>
    <cellStyle name="Normal 4 2 2 3 2 3" xfId="13683"/>
    <cellStyle name="Normal 4 2 2 3 2 3 2" xfId="13684"/>
    <cellStyle name="Normal 4 2 2 3 2 3 3" xfId="13685"/>
    <cellStyle name="Normal 4 2 2 3 2 3_SCH J-3" xfId="13686"/>
    <cellStyle name="Normal 4 2 2 3 2 4" xfId="13687"/>
    <cellStyle name="Normal 4 2 2 3 2 4 2" xfId="13688"/>
    <cellStyle name="Normal 4 2 2 3 2 4_SCH J-3" xfId="13689"/>
    <cellStyle name="Normal 4 2 2 3 2 5" xfId="13690"/>
    <cellStyle name="Normal 4 2 2 3 2 6" xfId="13691"/>
    <cellStyle name="Normal 4 2 2 3 2_SCH J-3" xfId="13692"/>
    <cellStyle name="Normal 4 2 2 3 3" xfId="13693"/>
    <cellStyle name="Normal 4 2 2 3 3 2" xfId="13694"/>
    <cellStyle name="Normal 4 2 2 3 3 2 2" xfId="13695"/>
    <cellStyle name="Normal 4 2 2 3 3 2 2 2" xfId="13696"/>
    <cellStyle name="Normal 4 2 2 3 3 2 2_SCH J-3" xfId="13697"/>
    <cellStyle name="Normal 4 2 2 3 3 2 3" xfId="13698"/>
    <cellStyle name="Normal 4 2 2 3 3 2 4" xfId="13699"/>
    <cellStyle name="Normal 4 2 2 3 3 2 5" xfId="13700"/>
    <cellStyle name="Normal 4 2 2 3 3 2_SCH J-3" xfId="13701"/>
    <cellStyle name="Normal 4 2 2 3 3 3" xfId="13702"/>
    <cellStyle name="Normal 4 2 2 3 3 3 2" xfId="13703"/>
    <cellStyle name="Normal 4 2 2 3 3 3_SCH J-3" xfId="13704"/>
    <cellStyle name="Normal 4 2 2 3 3 4" xfId="13705"/>
    <cellStyle name="Normal 4 2 2 3 3 5" xfId="13706"/>
    <cellStyle name="Normal 4 2 2 3 3 6" xfId="13707"/>
    <cellStyle name="Normal 4 2 2 3 3_SCH J-3" xfId="13708"/>
    <cellStyle name="Normal 4 2 2 3 4" xfId="13709"/>
    <cellStyle name="Normal 4 2 2 3 4 2" xfId="13710"/>
    <cellStyle name="Normal 4 2 2 3 4 2 2" xfId="13711"/>
    <cellStyle name="Normal 4 2 2 3 4 2_SCH J-3" xfId="13712"/>
    <cellStyle name="Normal 4 2 2 3 4 3" xfId="13713"/>
    <cellStyle name="Normal 4 2 2 3 4 4" xfId="13714"/>
    <cellStyle name="Normal 4 2 2 3 4 5" xfId="13715"/>
    <cellStyle name="Normal 4 2 2 3 4_SCH J-3" xfId="13716"/>
    <cellStyle name="Normal 4 2 2 3 5" xfId="13717"/>
    <cellStyle name="Normal 4 2 2 3 5 2" xfId="13718"/>
    <cellStyle name="Normal 4 2 2 3 5 2 2" xfId="13719"/>
    <cellStyle name="Normal 4 2 2 3 5 2_SCH J-3" xfId="13720"/>
    <cellStyle name="Normal 4 2 2 3 5 3" xfId="13721"/>
    <cellStyle name="Normal 4 2 2 3 5 4" xfId="13722"/>
    <cellStyle name="Normal 4 2 2 3 5 5" xfId="13723"/>
    <cellStyle name="Normal 4 2 2 3 5_SCH J-3" xfId="13724"/>
    <cellStyle name="Normal 4 2 2 3 6" xfId="13725"/>
    <cellStyle name="Normal 4 2 2 3 6 2" xfId="13726"/>
    <cellStyle name="Normal 4 2 2 3 6_SCH J-3" xfId="13727"/>
    <cellStyle name="Normal 4 2 2 3 7" xfId="13728"/>
    <cellStyle name="Normal 4 2 2 3 8" xfId="13729"/>
    <cellStyle name="Normal 4 2 2 3 9" xfId="13730"/>
    <cellStyle name="Normal 4 2 2 3_SCH J-3" xfId="13731"/>
    <cellStyle name="Normal 4 2 2 4" xfId="13732"/>
    <cellStyle name="Normal 4 2 2 4 2" xfId="13733"/>
    <cellStyle name="Normal 4 2 2 4 2 2" xfId="13734"/>
    <cellStyle name="Normal 4 2 2 4 2 2 2" xfId="13735"/>
    <cellStyle name="Normal 4 2 2 4 2 2 3" xfId="13736"/>
    <cellStyle name="Normal 4 2 2 4 2 2_SCH J-3" xfId="13737"/>
    <cellStyle name="Normal 4 2 2 4 2 3" xfId="13738"/>
    <cellStyle name="Normal 4 2 2 4 2 3 2" xfId="13739"/>
    <cellStyle name="Normal 4 2 2 4 2 3_SCH J-3" xfId="13740"/>
    <cellStyle name="Normal 4 2 2 4 2 4" xfId="13741"/>
    <cellStyle name="Normal 4 2 2 4 2 5" xfId="13742"/>
    <cellStyle name="Normal 4 2 2 4 2_SCH J-3" xfId="13743"/>
    <cellStyle name="Normal 4 2 2 4 3" xfId="13744"/>
    <cellStyle name="Normal 4 2 2 4 3 2" xfId="13745"/>
    <cellStyle name="Normal 4 2 2 4 3 3" xfId="13746"/>
    <cellStyle name="Normal 4 2 2 4 3_SCH J-3" xfId="13747"/>
    <cellStyle name="Normal 4 2 2 4 4" xfId="13748"/>
    <cellStyle name="Normal 4 2 2 4 4 2" xfId="13749"/>
    <cellStyle name="Normal 4 2 2 4 4_SCH J-3" xfId="13750"/>
    <cellStyle name="Normal 4 2 2 4 5" xfId="13751"/>
    <cellStyle name="Normal 4 2 2 4 6" xfId="13752"/>
    <cellStyle name="Normal 4 2 2 4_SCH J-3" xfId="13753"/>
    <cellStyle name="Normal 4 2 2 5" xfId="13754"/>
    <cellStyle name="Normal 4 2 2 5 2" xfId="13755"/>
    <cellStyle name="Normal 4 2 2 5 2 2" xfId="13756"/>
    <cellStyle name="Normal 4 2 2 5 2 2 2" xfId="13757"/>
    <cellStyle name="Normal 4 2 2 5 2 2_SCH J-3" xfId="13758"/>
    <cellStyle name="Normal 4 2 2 5 2 3" xfId="13759"/>
    <cellStyle name="Normal 4 2 2 5 2 4" xfId="13760"/>
    <cellStyle name="Normal 4 2 2 5 2 5" xfId="13761"/>
    <cellStyle name="Normal 4 2 2 5 2_SCH J-3" xfId="13762"/>
    <cellStyle name="Normal 4 2 2 5 3" xfId="13763"/>
    <cellStyle name="Normal 4 2 2 5 3 2" xfId="13764"/>
    <cellStyle name="Normal 4 2 2 5 3_SCH J-3" xfId="13765"/>
    <cellStyle name="Normal 4 2 2 5 4" xfId="13766"/>
    <cellStyle name="Normal 4 2 2 5 5" xfId="13767"/>
    <cellStyle name="Normal 4 2 2 5 6" xfId="13768"/>
    <cellStyle name="Normal 4 2 2 5_SCH J-3" xfId="13769"/>
    <cellStyle name="Normal 4 2 2 6" xfId="13770"/>
    <cellStyle name="Normal 4 2 2 6 2" xfId="13771"/>
    <cellStyle name="Normal 4 2 2 6 2 2" xfId="13772"/>
    <cellStyle name="Normal 4 2 2 6 2_SCH J-3" xfId="13773"/>
    <cellStyle name="Normal 4 2 2 6 3" xfId="13774"/>
    <cellStyle name="Normal 4 2 2 6 4" xfId="13775"/>
    <cellStyle name="Normal 4 2 2 6 5" xfId="13776"/>
    <cellStyle name="Normal 4 2 2 6_SCH J-3" xfId="13777"/>
    <cellStyle name="Normal 4 2 2 7" xfId="13778"/>
    <cellStyle name="Normal 4 2 2 7 2" xfId="13779"/>
    <cellStyle name="Normal 4 2 2 7 2 2" xfId="13780"/>
    <cellStyle name="Normal 4 2 2 7 2_SCH J-3" xfId="13781"/>
    <cellStyle name="Normal 4 2 2 7 3" xfId="13782"/>
    <cellStyle name="Normal 4 2 2 7 4" xfId="13783"/>
    <cellStyle name="Normal 4 2 2 7 5" xfId="13784"/>
    <cellStyle name="Normal 4 2 2 7_SCH J-3" xfId="13785"/>
    <cellStyle name="Normal 4 2 2 8" xfId="13786"/>
    <cellStyle name="Normal 4 2 2 8 2" xfId="13787"/>
    <cellStyle name="Normal 4 2 2 8_SCH J-3" xfId="13788"/>
    <cellStyle name="Normal 4 2 2 9" xfId="13789"/>
    <cellStyle name="Normal 4 2 2_SCH J-3" xfId="13790"/>
    <cellStyle name="Normal 4 2 3" xfId="13791"/>
    <cellStyle name="Normal 4 2 3 10" xfId="13792"/>
    <cellStyle name="Normal 4 2 3 11" xfId="13793"/>
    <cellStyle name="Normal 4 2 3 2" xfId="13794"/>
    <cellStyle name="Normal 4 2 3 2 10" xfId="13795"/>
    <cellStyle name="Normal 4 2 3 2 2" xfId="13796"/>
    <cellStyle name="Normal 4 2 3 2 2 2" xfId="13797"/>
    <cellStyle name="Normal 4 2 3 2 2 2 2" xfId="13798"/>
    <cellStyle name="Normal 4 2 3 2 2 2 2 2" xfId="13799"/>
    <cellStyle name="Normal 4 2 3 2 2 2 2 2 2" xfId="13800"/>
    <cellStyle name="Normal 4 2 3 2 2 2 2 2 3" xfId="13801"/>
    <cellStyle name="Normal 4 2 3 2 2 2 2 2_SCH J-3" xfId="13802"/>
    <cellStyle name="Normal 4 2 3 2 2 2 2 3" xfId="13803"/>
    <cellStyle name="Normal 4 2 3 2 2 2 2 3 2" xfId="13804"/>
    <cellStyle name="Normal 4 2 3 2 2 2 2 3_SCH J-3" xfId="13805"/>
    <cellStyle name="Normal 4 2 3 2 2 2 2 4" xfId="13806"/>
    <cellStyle name="Normal 4 2 3 2 2 2 2 5" xfId="13807"/>
    <cellStyle name="Normal 4 2 3 2 2 2 2_SCH J-3" xfId="13808"/>
    <cellStyle name="Normal 4 2 3 2 2 2 3" xfId="13809"/>
    <cellStyle name="Normal 4 2 3 2 2 2 3 2" xfId="13810"/>
    <cellStyle name="Normal 4 2 3 2 2 2 3 3" xfId="13811"/>
    <cellStyle name="Normal 4 2 3 2 2 2 3_SCH J-3" xfId="13812"/>
    <cellStyle name="Normal 4 2 3 2 2 2 4" xfId="13813"/>
    <cellStyle name="Normal 4 2 3 2 2 2 4 2" xfId="13814"/>
    <cellStyle name="Normal 4 2 3 2 2 2 4_SCH J-3" xfId="13815"/>
    <cellStyle name="Normal 4 2 3 2 2 2 5" xfId="13816"/>
    <cellStyle name="Normal 4 2 3 2 2 2 6" xfId="13817"/>
    <cellStyle name="Normal 4 2 3 2 2 2_SCH J-3" xfId="13818"/>
    <cellStyle name="Normal 4 2 3 2 2 3" xfId="13819"/>
    <cellStyle name="Normal 4 2 3 2 2 3 2" xfId="13820"/>
    <cellStyle name="Normal 4 2 3 2 2 3 2 2" xfId="13821"/>
    <cellStyle name="Normal 4 2 3 2 2 3 2 2 2" xfId="13822"/>
    <cellStyle name="Normal 4 2 3 2 2 3 2 2_SCH J-3" xfId="13823"/>
    <cellStyle name="Normal 4 2 3 2 2 3 2 3" xfId="13824"/>
    <cellStyle name="Normal 4 2 3 2 2 3 2 4" xfId="13825"/>
    <cellStyle name="Normal 4 2 3 2 2 3 2 5" xfId="13826"/>
    <cellStyle name="Normal 4 2 3 2 2 3 2_SCH J-3" xfId="13827"/>
    <cellStyle name="Normal 4 2 3 2 2 3 3" xfId="13828"/>
    <cellStyle name="Normal 4 2 3 2 2 3 3 2" xfId="13829"/>
    <cellStyle name="Normal 4 2 3 2 2 3 3_SCH J-3" xfId="13830"/>
    <cellStyle name="Normal 4 2 3 2 2 3 4" xfId="13831"/>
    <cellStyle name="Normal 4 2 3 2 2 3 5" xfId="13832"/>
    <cellStyle name="Normal 4 2 3 2 2 3 6" xfId="13833"/>
    <cellStyle name="Normal 4 2 3 2 2 3_SCH J-3" xfId="13834"/>
    <cellStyle name="Normal 4 2 3 2 2 4" xfId="13835"/>
    <cellStyle name="Normal 4 2 3 2 2 4 2" xfId="13836"/>
    <cellStyle name="Normal 4 2 3 2 2 4 2 2" xfId="13837"/>
    <cellStyle name="Normal 4 2 3 2 2 4 2_SCH J-3" xfId="13838"/>
    <cellStyle name="Normal 4 2 3 2 2 4 3" xfId="13839"/>
    <cellStyle name="Normal 4 2 3 2 2 4 4" xfId="13840"/>
    <cellStyle name="Normal 4 2 3 2 2 4 5" xfId="13841"/>
    <cellStyle name="Normal 4 2 3 2 2 4_SCH J-3" xfId="13842"/>
    <cellStyle name="Normal 4 2 3 2 2 5" xfId="13843"/>
    <cellStyle name="Normal 4 2 3 2 2 5 2" xfId="13844"/>
    <cellStyle name="Normal 4 2 3 2 2 5 2 2" xfId="13845"/>
    <cellStyle name="Normal 4 2 3 2 2 5 2_SCH J-3" xfId="13846"/>
    <cellStyle name="Normal 4 2 3 2 2 5 3" xfId="13847"/>
    <cellStyle name="Normal 4 2 3 2 2 5 4" xfId="13848"/>
    <cellStyle name="Normal 4 2 3 2 2 5 5" xfId="13849"/>
    <cellStyle name="Normal 4 2 3 2 2 5_SCH J-3" xfId="13850"/>
    <cellStyle name="Normal 4 2 3 2 2 6" xfId="13851"/>
    <cellStyle name="Normal 4 2 3 2 2 6 2" xfId="13852"/>
    <cellStyle name="Normal 4 2 3 2 2 6_SCH J-3" xfId="13853"/>
    <cellStyle name="Normal 4 2 3 2 2 7" xfId="13854"/>
    <cellStyle name="Normal 4 2 3 2 2 8" xfId="13855"/>
    <cellStyle name="Normal 4 2 3 2 2 9" xfId="13856"/>
    <cellStyle name="Normal 4 2 3 2 2_SCH J-3" xfId="13857"/>
    <cellStyle name="Normal 4 2 3 2 3" xfId="13858"/>
    <cellStyle name="Normal 4 2 3 2 3 2" xfId="13859"/>
    <cellStyle name="Normal 4 2 3 2 3 2 2" xfId="13860"/>
    <cellStyle name="Normal 4 2 3 2 3 2 2 2" xfId="13861"/>
    <cellStyle name="Normal 4 2 3 2 3 2 2 3" xfId="13862"/>
    <cellStyle name="Normal 4 2 3 2 3 2 2_SCH J-3" xfId="13863"/>
    <cellStyle name="Normal 4 2 3 2 3 2 3" xfId="13864"/>
    <cellStyle name="Normal 4 2 3 2 3 2 3 2" xfId="13865"/>
    <cellStyle name="Normal 4 2 3 2 3 2 3_SCH J-3" xfId="13866"/>
    <cellStyle name="Normal 4 2 3 2 3 2 4" xfId="13867"/>
    <cellStyle name="Normal 4 2 3 2 3 2 5" xfId="13868"/>
    <cellStyle name="Normal 4 2 3 2 3 2_SCH J-3" xfId="13869"/>
    <cellStyle name="Normal 4 2 3 2 3 3" xfId="13870"/>
    <cellStyle name="Normal 4 2 3 2 3 3 2" xfId="13871"/>
    <cellStyle name="Normal 4 2 3 2 3 3 3" xfId="13872"/>
    <cellStyle name="Normal 4 2 3 2 3 3_SCH J-3" xfId="13873"/>
    <cellStyle name="Normal 4 2 3 2 3 4" xfId="13874"/>
    <cellStyle name="Normal 4 2 3 2 3 4 2" xfId="13875"/>
    <cellStyle name="Normal 4 2 3 2 3 4_SCH J-3" xfId="13876"/>
    <cellStyle name="Normal 4 2 3 2 3 5" xfId="13877"/>
    <cellStyle name="Normal 4 2 3 2 3 6" xfId="13878"/>
    <cellStyle name="Normal 4 2 3 2 3_SCH J-3" xfId="13879"/>
    <cellStyle name="Normal 4 2 3 2 4" xfId="13880"/>
    <cellStyle name="Normal 4 2 3 2 4 2" xfId="13881"/>
    <cellStyle name="Normal 4 2 3 2 4 2 2" xfId="13882"/>
    <cellStyle name="Normal 4 2 3 2 4 2 2 2" xfId="13883"/>
    <cellStyle name="Normal 4 2 3 2 4 2 2_SCH J-3" xfId="13884"/>
    <cellStyle name="Normal 4 2 3 2 4 2 3" xfId="13885"/>
    <cellStyle name="Normal 4 2 3 2 4 2 4" xfId="13886"/>
    <cellStyle name="Normal 4 2 3 2 4 2 5" xfId="13887"/>
    <cellStyle name="Normal 4 2 3 2 4 2_SCH J-3" xfId="13888"/>
    <cellStyle name="Normal 4 2 3 2 4 3" xfId="13889"/>
    <cellStyle name="Normal 4 2 3 2 4 3 2" xfId="13890"/>
    <cellStyle name="Normal 4 2 3 2 4 3_SCH J-3" xfId="13891"/>
    <cellStyle name="Normal 4 2 3 2 4 4" xfId="13892"/>
    <cellStyle name="Normal 4 2 3 2 4 5" xfId="13893"/>
    <cellStyle name="Normal 4 2 3 2 4 6" xfId="13894"/>
    <cellStyle name="Normal 4 2 3 2 4_SCH J-3" xfId="13895"/>
    <cellStyle name="Normal 4 2 3 2 5" xfId="13896"/>
    <cellStyle name="Normal 4 2 3 2 5 2" xfId="13897"/>
    <cellStyle name="Normal 4 2 3 2 5 2 2" xfId="13898"/>
    <cellStyle name="Normal 4 2 3 2 5 2_SCH J-3" xfId="13899"/>
    <cellStyle name="Normal 4 2 3 2 5 3" xfId="13900"/>
    <cellStyle name="Normal 4 2 3 2 5 4" xfId="13901"/>
    <cellStyle name="Normal 4 2 3 2 5 5" xfId="13902"/>
    <cellStyle name="Normal 4 2 3 2 5_SCH J-3" xfId="13903"/>
    <cellStyle name="Normal 4 2 3 2 6" xfId="13904"/>
    <cellStyle name="Normal 4 2 3 2 6 2" xfId="13905"/>
    <cellStyle name="Normal 4 2 3 2 6 2 2" xfId="13906"/>
    <cellStyle name="Normal 4 2 3 2 6 2_SCH J-3" xfId="13907"/>
    <cellStyle name="Normal 4 2 3 2 6 3" xfId="13908"/>
    <cellStyle name="Normal 4 2 3 2 6 4" xfId="13909"/>
    <cellStyle name="Normal 4 2 3 2 6 5" xfId="13910"/>
    <cellStyle name="Normal 4 2 3 2 6_SCH J-3" xfId="13911"/>
    <cellStyle name="Normal 4 2 3 2 7" xfId="13912"/>
    <cellStyle name="Normal 4 2 3 2 7 2" xfId="13913"/>
    <cellStyle name="Normal 4 2 3 2 7_SCH J-3" xfId="13914"/>
    <cellStyle name="Normal 4 2 3 2 8" xfId="13915"/>
    <cellStyle name="Normal 4 2 3 2 9" xfId="13916"/>
    <cellStyle name="Normal 4 2 3 2_SCH J-3" xfId="13917"/>
    <cellStyle name="Normal 4 2 3 3" xfId="13918"/>
    <cellStyle name="Normal 4 2 3 3 2" xfId="13919"/>
    <cellStyle name="Normal 4 2 3 3 2 2" xfId="13920"/>
    <cellStyle name="Normal 4 2 3 3 2 2 2" xfId="13921"/>
    <cellStyle name="Normal 4 2 3 3 2 2 2 2" xfId="13922"/>
    <cellStyle name="Normal 4 2 3 3 2 2 2 3" xfId="13923"/>
    <cellStyle name="Normal 4 2 3 3 2 2 2_SCH J-3" xfId="13924"/>
    <cellStyle name="Normal 4 2 3 3 2 2 3" xfId="13925"/>
    <cellStyle name="Normal 4 2 3 3 2 2 3 2" xfId="13926"/>
    <cellStyle name="Normal 4 2 3 3 2 2 3_SCH J-3" xfId="13927"/>
    <cellStyle name="Normal 4 2 3 3 2 2 4" xfId="13928"/>
    <cellStyle name="Normal 4 2 3 3 2 2 5" xfId="13929"/>
    <cellStyle name="Normal 4 2 3 3 2 2_SCH J-3" xfId="13930"/>
    <cellStyle name="Normal 4 2 3 3 2 3" xfId="13931"/>
    <cellStyle name="Normal 4 2 3 3 2 3 2" xfId="13932"/>
    <cellStyle name="Normal 4 2 3 3 2 3 3" xfId="13933"/>
    <cellStyle name="Normal 4 2 3 3 2 3_SCH J-3" xfId="13934"/>
    <cellStyle name="Normal 4 2 3 3 2 4" xfId="13935"/>
    <cellStyle name="Normal 4 2 3 3 2 4 2" xfId="13936"/>
    <cellStyle name="Normal 4 2 3 3 2 4_SCH J-3" xfId="13937"/>
    <cellStyle name="Normal 4 2 3 3 2 5" xfId="13938"/>
    <cellStyle name="Normal 4 2 3 3 2 6" xfId="13939"/>
    <cellStyle name="Normal 4 2 3 3 2_SCH J-3" xfId="13940"/>
    <cellStyle name="Normal 4 2 3 3 3" xfId="13941"/>
    <cellStyle name="Normal 4 2 3 3 3 2" xfId="13942"/>
    <cellStyle name="Normal 4 2 3 3 3 2 2" xfId="13943"/>
    <cellStyle name="Normal 4 2 3 3 3 2 2 2" xfId="13944"/>
    <cellStyle name="Normal 4 2 3 3 3 2 2_SCH J-3" xfId="13945"/>
    <cellStyle name="Normal 4 2 3 3 3 2 3" xfId="13946"/>
    <cellStyle name="Normal 4 2 3 3 3 2 4" xfId="13947"/>
    <cellStyle name="Normal 4 2 3 3 3 2 5" xfId="13948"/>
    <cellStyle name="Normal 4 2 3 3 3 2_SCH J-3" xfId="13949"/>
    <cellStyle name="Normal 4 2 3 3 3 3" xfId="13950"/>
    <cellStyle name="Normal 4 2 3 3 3 3 2" xfId="13951"/>
    <cellStyle name="Normal 4 2 3 3 3 3_SCH J-3" xfId="13952"/>
    <cellStyle name="Normal 4 2 3 3 3 4" xfId="13953"/>
    <cellStyle name="Normal 4 2 3 3 3 5" xfId="13954"/>
    <cellStyle name="Normal 4 2 3 3 3 6" xfId="13955"/>
    <cellStyle name="Normal 4 2 3 3 3_SCH J-3" xfId="13956"/>
    <cellStyle name="Normal 4 2 3 3 4" xfId="13957"/>
    <cellStyle name="Normal 4 2 3 3 4 2" xfId="13958"/>
    <cellStyle name="Normal 4 2 3 3 4 2 2" xfId="13959"/>
    <cellStyle name="Normal 4 2 3 3 4 2_SCH J-3" xfId="13960"/>
    <cellStyle name="Normal 4 2 3 3 4 3" xfId="13961"/>
    <cellStyle name="Normal 4 2 3 3 4 4" xfId="13962"/>
    <cellStyle name="Normal 4 2 3 3 4 5" xfId="13963"/>
    <cellStyle name="Normal 4 2 3 3 4_SCH J-3" xfId="13964"/>
    <cellStyle name="Normal 4 2 3 3 5" xfId="13965"/>
    <cellStyle name="Normal 4 2 3 3 5 2" xfId="13966"/>
    <cellStyle name="Normal 4 2 3 3 5 2 2" xfId="13967"/>
    <cellStyle name="Normal 4 2 3 3 5 2_SCH J-3" xfId="13968"/>
    <cellStyle name="Normal 4 2 3 3 5 3" xfId="13969"/>
    <cellStyle name="Normal 4 2 3 3 5 4" xfId="13970"/>
    <cellStyle name="Normal 4 2 3 3 5 5" xfId="13971"/>
    <cellStyle name="Normal 4 2 3 3 5_SCH J-3" xfId="13972"/>
    <cellStyle name="Normal 4 2 3 3 6" xfId="13973"/>
    <cellStyle name="Normal 4 2 3 3 6 2" xfId="13974"/>
    <cellStyle name="Normal 4 2 3 3 6_SCH J-3" xfId="13975"/>
    <cellStyle name="Normal 4 2 3 3 7" xfId="13976"/>
    <cellStyle name="Normal 4 2 3 3 8" xfId="13977"/>
    <cellStyle name="Normal 4 2 3 3 9" xfId="13978"/>
    <cellStyle name="Normal 4 2 3 3_SCH J-3" xfId="13979"/>
    <cellStyle name="Normal 4 2 3 4" xfId="13980"/>
    <cellStyle name="Normal 4 2 3 4 2" xfId="13981"/>
    <cellStyle name="Normal 4 2 3 4 2 2" xfId="13982"/>
    <cellStyle name="Normal 4 2 3 4 2 2 2" xfId="13983"/>
    <cellStyle name="Normal 4 2 3 4 2 2 3" xfId="13984"/>
    <cellStyle name="Normal 4 2 3 4 2 2_SCH J-3" xfId="13985"/>
    <cellStyle name="Normal 4 2 3 4 2 3" xfId="13986"/>
    <cellStyle name="Normal 4 2 3 4 2 3 2" xfId="13987"/>
    <cellStyle name="Normal 4 2 3 4 2 3_SCH J-3" xfId="13988"/>
    <cellStyle name="Normal 4 2 3 4 2 4" xfId="13989"/>
    <cellStyle name="Normal 4 2 3 4 2 5" xfId="13990"/>
    <cellStyle name="Normal 4 2 3 4 2_SCH J-3" xfId="13991"/>
    <cellStyle name="Normal 4 2 3 4 3" xfId="13992"/>
    <cellStyle name="Normal 4 2 3 4 3 2" xfId="13993"/>
    <cellStyle name="Normal 4 2 3 4 3 3" xfId="13994"/>
    <cellStyle name="Normal 4 2 3 4 3_SCH J-3" xfId="13995"/>
    <cellStyle name="Normal 4 2 3 4 4" xfId="13996"/>
    <cellStyle name="Normal 4 2 3 4 4 2" xfId="13997"/>
    <cellStyle name="Normal 4 2 3 4 4_SCH J-3" xfId="13998"/>
    <cellStyle name="Normal 4 2 3 4 5" xfId="13999"/>
    <cellStyle name="Normal 4 2 3 4 6" xfId="14000"/>
    <cellStyle name="Normal 4 2 3 4_SCH J-3" xfId="14001"/>
    <cellStyle name="Normal 4 2 3 5" xfId="14002"/>
    <cellStyle name="Normal 4 2 3 5 2" xfId="14003"/>
    <cellStyle name="Normal 4 2 3 5 2 2" xfId="14004"/>
    <cellStyle name="Normal 4 2 3 5 2 2 2" xfId="14005"/>
    <cellStyle name="Normal 4 2 3 5 2 2_SCH J-3" xfId="14006"/>
    <cellStyle name="Normal 4 2 3 5 2 3" xfId="14007"/>
    <cellStyle name="Normal 4 2 3 5 2 4" xfId="14008"/>
    <cellStyle name="Normal 4 2 3 5 2 5" xfId="14009"/>
    <cellStyle name="Normal 4 2 3 5 2_SCH J-3" xfId="14010"/>
    <cellStyle name="Normal 4 2 3 5 3" xfId="14011"/>
    <cellStyle name="Normal 4 2 3 5 3 2" xfId="14012"/>
    <cellStyle name="Normal 4 2 3 5 3_SCH J-3" xfId="14013"/>
    <cellStyle name="Normal 4 2 3 5 4" xfId="14014"/>
    <cellStyle name="Normal 4 2 3 5 5" xfId="14015"/>
    <cellStyle name="Normal 4 2 3 5 6" xfId="14016"/>
    <cellStyle name="Normal 4 2 3 5_SCH J-3" xfId="14017"/>
    <cellStyle name="Normal 4 2 3 6" xfId="14018"/>
    <cellStyle name="Normal 4 2 3 6 2" xfId="14019"/>
    <cellStyle name="Normal 4 2 3 6 2 2" xfId="14020"/>
    <cellStyle name="Normal 4 2 3 6 2_SCH J-3" xfId="14021"/>
    <cellStyle name="Normal 4 2 3 6 3" xfId="14022"/>
    <cellStyle name="Normal 4 2 3 6 4" xfId="14023"/>
    <cellStyle name="Normal 4 2 3 6 5" xfId="14024"/>
    <cellStyle name="Normal 4 2 3 6_SCH J-3" xfId="14025"/>
    <cellStyle name="Normal 4 2 3 7" xfId="14026"/>
    <cellStyle name="Normal 4 2 3 7 2" xfId="14027"/>
    <cellStyle name="Normal 4 2 3 7 2 2" xfId="14028"/>
    <cellStyle name="Normal 4 2 3 7 2_SCH J-3" xfId="14029"/>
    <cellStyle name="Normal 4 2 3 7 3" xfId="14030"/>
    <cellStyle name="Normal 4 2 3 7 4" xfId="14031"/>
    <cellStyle name="Normal 4 2 3 7 5" xfId="14032"/>
    <cellStyle name="Normal 4 2 3 7_SCH J-3" xfId="14033"/>
    <cellStyle name="Normal 4 2 3 8" xfId="14034"/>
    <cellStyle name="Normal 4 2 3 8 2" xfId="14035"/>
    <cellStyle name="Normal 4 2 3 8_SCH J-3" xfId="14036"/>
    <cellStyle name="Normal 4 2 3 9" xfId="14037"/>
    <cellStyle name="Normal 4 2 3_SCH J-3" xfId="14038"/>
    <cellStyle name="Normal 4 2 4" xfId="14039"/>
    <cellStyle name="Normal 4 2 4 10" xfId="14040"/>
    <cellStyle name="Normal 4 2 4 2" xfId="14041"/>
    <cellStyle name="Normal 4 2 4 2 2" xfId="14042"/>
    <cellStyle name="Normal 4 2 4 2 2 2" xfId="14043"/>
    <cellStyle name="Normal 4 2 4 2 2 2 2" xfId="14044"/>
    <cellStyle name="Normal 4 2 4 2 2 2 2 2" xfId="14045"/>
    <cellStyle name="Normal 4 2 4 2 2 2 2 3" xfId="14046"/>
    <cellStyle name="Normal 4 2 4 2 2 2 2_SCH J-3" xfId="14047"/>
    <cellStyle name="Normal 4 2 4 2 2 2 3" xfId="14048"/>
    <cellStyle name="Normal 4 2 4 2 2 2 3 2" xfId="14049"/>
    <cellStyle name="Normal 4 2 4 2 2 2 3_SCH J-3" xfId="14050"/>
    <cellStyle name="Normal 4 2 4 2 2 2 4" xfId="14051"/>
    <cellStyle name="Normal 4 2 4 2 2 2 5" xfId="14052"/>
    <cellStyle name="Normal 4 2 4 2 2 2_SCH J-3" xfId="14053"/>
    <cellStyle name="Normal 4 2 4 2 2 3" xfId="14054"/>
    <cellStyle name="Normal 4 2 4 2 2 3 2" xfId="14055"/>
    <cellStyle name="Normal 4 2 4 2 2 3 3" xfId="14056"/>
    <cellStyle name="Normal 4 2 4 2 2 3_SCH J-3" xfId="14057"/>
    <cellStyle name="Normal 4 2 4 2 2 4" xfId="14058"/>
    <cellStyle name="Normal 4 2 4 2 2 4 2" xfId="14059"/>
    <cellStyle name="Normal 4 2 4 2 2 4_SCH J-3" xfId="14060"/>
    <cellStyle name="Normal 4 2 4 2 2 5" xfId="14061"/>
    <cellStyle name="Normal 4 2 4 2 2 6" xfId="14062"/>
    <cellStyle name="Normal 4 2 4 2 2_SCH J-3" xfId="14063"/>
    <cellStyle name="Normal 4 2 4 2 3" xfId="14064"/>
    <cellStyle name="Normal 4 2 4 2 3 2" xfId="14065"/>
    <cellStyle name="Normal 4 2 4 2 3 2 2" xfId="14066"/>
    <cellStyle name="Normal 4 2 4 2 3 2 2 2" xfId="14067"/>
    <cellStyle name="Normal 4 2 4 2 3 2 2_SCH J-3" xfId="14068"/>
    <cellStyle name="Normal 4 2 4 2 3 2 3" xfId="14069"/>
    <cellStyle name="Normal 4 2 4 2 3 2 4" xfId="14070"/>
    <cellStyle name="Normal 4 2 4 2 3 2 5" xfId="14071"/>
    <cellStyle name="Normal 4 2 4 2 3 2_SCH J-3" xfId="14072"/>
    <cellStyle name="Normal 4 2 4 2 3 3" xfId="14073"/>
    <cellStyle name="Normal 4 2 4 2 3 3 2" xfId="14074"/>
    <cellStyle name="Normal 4 2 4 2 3 3_SCH J-3" xfId="14075"/>
    <cellStyle name="Normal 4 2 4 2 3 4" xfId="14076"/>
    <cellStyle name="Normal 4 2 4 2 3 5" xfId="14077"/>
    <cellStyle name="Normal 4 2 4 2 3 6" xfId="14078"/>
    <cellStyle name="Normal 4 2 4 2 3_SCH J-3" xfId="14079"/>
    <cellStyle name="Normal 4 2 4 2 4" xfId="14080"/>
    <cellStyle name="Normal 4 2 4 2 4 2" xfId="14081"/>
    <cellStyle name="Normal 4 2 4 2 4 2 2" xfId="14082"/>
    <cellStyle name="Normal 4 2 4 2 4 2_SCH J-3" xfId="14083"/>
    <cellStyle name="Normal 4 2 4 2 4 3" xfId="14084"/>
    <cellStyle name="Normal 4 2 4 2 4 4" xfId="14085"/>
    <cellStyle name="Normal 4 2 4 2 4 5" xfId="14086"/>
    <cellStyle name="Normal 4 2 4 2 4_SCH J-3" xfId="14087"/>
    <cellStyle name="Normal 4 2 4 2 5" xfId="14088"/>
    <cellStyle name="Normal 4 2 4 2 5 2" xfId="14089"/>
    <cellStyle name="Normal 4 2 4 2 5 2 2" xfId="14090"/>
    <cellStyle name="Normal 4 2 4 2 5 2_SCH J-3" xfId="14091"/>
    <cellStyle name="Normal 4 2 4 2 5 3" xfId="14092"/>
    <cellStyle name="Normal 4 2 4 2 5 4" xfId="14093"/>
    <cellStyle name="Normal 4 2 4 2 5 5" xfId="14094"/>
    <cellStyle name="Normal 4 2 4 2 5_SCH J-3" xfId="14095"/>
    <cellStyle name="Normal 4 2 4 2 6" xfId="14096"/>
    <cellStyle name="Normal 4 2 4 2 6 2" xfId="14097"/>
    <cellStyle name="Normal 4 2 4 2 6_SCH J-3" xfId="14098"/>
    <cellStyle name="Normal 4 2 4 2 7" xfId="14099"/>
    <cellStyle name="Normal 4 2 4 2 8" xfId="14100"/>
    <cellStyle name="Normal 4 2 4 2 9" xfId="14101"/>
    <cellStyle name="Normal 4 2 4 2_SCH J-3" xfId="14102"/>
    <cellStyle name="Normal 4 2 4 3" xfId="14103"/>
    <cellStyle name="Normal 4 2 4 3 2" xfId="14104"/>
    <cellStyle name="Normal 4 2 4 3 2 2" xfId="14105"/>
    <cellStyle name="Normal 4 2 4 3 2 2 2" xfId="14106"/>
    <cellStyle name="Normal 4 2 4 3 2 2 3" xfId="14107"/>
    <cellStyle name="Normal 4 2 4 3 2 2_SCH J-3" xfId="14108"/>
    <cellStyle name="Normal 4 2 4 3 2 3" xfId="14109"/>
    <cellStyle name="Normal 4 2 4 3 2 3 2" xfId="14110"/>
    <cellStyle name="Normal 4 2 4 3 2 3_SCH J-3" xfId="14111"/>
    <cellStyle name="Normal 4 2 4 3 2 4" xfId="14112"/>
    <cellStyle name="Normal 4 2 4 3 2 5" xfId="14113"/>
    <cellStyle name="Normal 4 2 4 3 2_SCH J-3" xfId="14114"/>
    <cellStyle name="Normal 4 2 4 3 3" xfId="14115"/>
    <cellStyle name="Normal 4 2 4 3 3 2" xfId="14116"/>
    <cellStyle name="Normal 4 2 4 3 3 3" xfId="14117"/>
    <cellStyle name="Normal 4 2 4 3 3_SCH J-3" xfId="14118"/>
    <cellStyle name="Normal 4 2 4 3 4" xfId="14119"/>
    <cellStyle name="Normal 4 2 4 3 4 2" xfId="14120"/>
    <cellStyle name="Normal 4 2 4 3 4_SCH J-3" xfId="14121"/>
    <cellStyle name="Normal 4 2 4 3 5" xfId="14122"/>
    <cellStyle name="Normal 4 2 4 3 6" xfId="14123"/>
    <cellStyle name="Normal 4 2 4 3_SCH J-3" xfId="14124"/>
    <cellStyle name="Normal 4 2 4 4" xfId="14125"/>
    <cellStyle name="Normal 4 2 4 4 2" xfId="14126"/>
    <cellStyle name="Normal 4 2 4 4 2 2" xfId="14127"/>
    <cellStyle name="Normal 4 2 4 4 2 2 2" xfId="14128"/>
    <cellStyle name="Normal 4 2 4 4 2 2_SCH J-3" xfId="14129"/>
    <cellStyle name="Normal 4 2 4 4 2 3" xfId="14130"/>
    <cellStyle name="Normal 4 2 4 4 2 4" xfId="14131"/>
    <cellStyle name="Normal 4 2 4 4 2 5" xfId="14132"/>
    <cellStyle name="Normal 4 2 4 4 2_SCH J-3" xfId="14133"/>
    <cellStyle name="Normal 4 2 4 4 3" xfId="14134"/>
    <cellStyle name="Normal 4 2 4 4 3 2" xfId="14135"/>
    <cellStyle name="Normal 4 2 4 4 3_SCH J-3" xfId="14136"/>
    <cellStyle name="Normal 4 2 4 4 4" xfId="14137"/>
    <cellStyle name="Normal 4 2 4 4 5" xfId="14138"/>
    <cellStyle name="Normal 4 2 4 4 6" xfId="14139"/>
    <cellStyle name="Normal 4 2 4 4_SCH J-3" xfId="14140"/>
    <cellStyle name="Normal 4 2 4 5" xfId="14141"/>
    <cellStyle name="Normal 4 2 4 5 2" xfId="14142"/>
    <cellStyle name="Normal 4 2 4 5 2 2" xfId="14143"/>
    <cellStyle name="Normal 4 2 4 5 2_SCH J-3" xfId="14144"/>
    <cellStyle name="Normal 4 2 4 5 3" xfId="14145"/>
    <cellStyle name="Normal 4 2 4 5 4" xfId="14146"/>
    <cellStyle name="Normal 4 2 4 5 5" xfId="14147"/>
    <cellStyle name="Normal 4 2 4 5_SCH J-3" xfId="14148"/>
    <cellStyle name="Normal 4 2 4 6" xfId="14149"/>
    <cellStyle name="Normal 4 2 4 6 2" xfId="14150"/>
    <cellStyle name="Normal 4 2 4 6 2 2" xfId="14151"/>
    <cellStyle name="Normal 4 2 4 6 2_SCH J-3" xfId="14152"/>
    <cellStyle name="Normal 4 2 4 6 3" xfId="14153"/>
    <cellStyle name="Normal 4 2 4 6 4" xfId="14154"/>
    <cellStyle name="Normal 4 2 4 6 5" xfId="14155"/>
    <cellStyle name="Normal 4 2 4 6_SCH J-3" xfId="14156"/>
    <cellStyle name="Normal 4 2 4 7" xfId="14157"/>
    <cellStyle name="Normal 4 2 4 7 2" xfId="14158"/>
    <cellStyle name="Normal 4 2 4 7_SCH J-3" xfId="14159"/>
    <cellStyle name="Normal 4 2 4 8" xfId="14160"/>
    <cellStyle name="Normal 4 2 4 9" xfId="14161"/>
    <cellStyle name="Normal 4 2 4_SCH J-3" xfId="14162"/>
    <cellStyle name="Normal 4 2 5" xfId="14163"/>
    <cellStyle name="Normal 4 2 5 2" xfId="14164"/>
    <cellStyle name="Normal 4 2 5 2 2" xfId="14165"/>
    <cellStyle name="Normal 4 2 5 2 2 2" xfId="14166"/>
    <cellStyle name="Normal 4 2 5 2 2 2 2" xfId="14167"/>
    <cellStyle name="Normal 4 2 5 2 2 2 3" xfId="14168"/>
    <cellStyle name="Normal 4 2 5 2 2 2_SCH J-3" xfId="14169"/>
    <cellStyle name="Normal 4 2 5 2 2 3" xfId="14170"/>
    <cellStyle name="Normal 4 2 5 2 2 3 2" xfId="14171"/>
    <cellStyle name="Normal 4 2 5 2 2 3_SCH J-3" xfId="14172"/>
    <cellStyle name="Normal 4 2 5 2 2 4" xfId="14173"/>
    <cellStyle name="Normal 4 2 5 2 2 5" xfId="14174"/>
    <cellStyle name="Normal 4 2 5 2 2_SCH J-3" xfId="14175"/>
    <cellStyle name="Normal 4 2 5 2 3" xfId="14176"/>
    <cellStyle name="Normal 4 2 5 2 3 2" xfId="14177"/>
    <cellStyle name="Normal 4 2 5 2 3 3" xfId="14178"/>
    <cellStyle name="Normal 4 2 5 2 3_SCH J-3" xfId="14179"/>
    <cellStyle name="Normal 4 2 5 2 4" xfId="14180"/>
    <cellStyle name="Normal 4 2 5 2 4 2" xfId="14181"/>
    <cellStyle name="Normal 4 2 5 2 4_SCH J-3" xfId="14182"/>
    <cellStyle name="Normal 4 2 5 2 5" xfId="14183"/>
    <cellStyle name="Normal 4 2 5 2 6" xfId="14184"/>
    <cellStyle name="Normal 4 2 5 2_SCH J-3" xfId="14185"/>
    <cellStyle name="Normal 4 2 5 3" xfId="14186"/>
    <cellStyle name="Normal 4 2 5 3 2" xfId="14187"/>
    <cellStyle name="Normal 4 2 5 3 2 2" xfId="14188"/>
    <cellStyle name="Normal 4 2 5 3 2 2 2" xfId="14189"/>
    <cellStyle name="Normal 4 2 5 3 2 2_SCH J-3" xfId="14190"/>
    <cellStyle name="Normal 4 2 5 3 2 3" xfId="14191"/>
    <cellStyle name="Normal 4 2 5 3 2 4" xfId="14192"/>
    <cellStyle name="Normal 4 2 5 3 2 5" xfId="14193"/>
    <cellStyle name="Normal 4 2 5 3 2_SCH J-3" xfId="14194"/>
    <cellStyle name="Normal 4 2 5 3 3" xfId="14195"/>
    <cellStyle name="Normal 4 2 5 3 3 2" xfId="14196"/>
    <cellStyle name="Normal 4 2 5 3 3_SCH J-3" xfId="14197"/>
    <cellStyle name="Normal 4 2 5 3 4" xfId="14198"/>
    <cellStyle name="Normal 4 2 5 3 5" xfId="14199"/>
    <cellStyle name="Normal 4 2 5 3 6" xfId="14200"/>
    <cellStyle name="Normal 4 2 5 3_SCH J-3" xfId="14201"/>
    <cellStyle name="Normal 4 2 5 4" xfId="14202"/>
    <cellStyle name="Normal 4 2 5 4 2" xfId="14203"/>
    <cellStyle name="Normal 4 2 5 4 2 2" xfId="14204"/>
    <cellStyle name="Normal 4 2 5 4 2_SCH J-3" xfId="14205"/>
    <cellStyle name="Normal 4 2 5 4 3" xfId="14206"/>
    <cellStyle name="Normal 4 2 5 4 4" xfId="14207"/>
    <cellStyle name="Normal 4 2 5 4 5" xfId="14208"/>
    <cellStyle name="Normal 4 2 5 4_SCH J-3" xfId="14209"/>
    <cellStyle name="Normal 4 2 5 5" xfId="14210"/>
    <cellStyle name="Normal 4 2 5 5 2" xfId="14211"/>
    <cellStyle name="Normal 4 2 5 5 2 2" xfId="14212"/>
    <cellStyle name="Normal 4 2 5 5 2_SCH J-3" xfId="14213"/>
    <cellStyle name="Normal 4 2 5 5 3" xfId="14214"/>
    <cellStyle name="Normal 4 2 5 5 4" xfId="14215"/>
    <cellStyle name="Normal 4 2 5 5 5" xfId="14216"/>
    <cellStyle name="Normal 4 2 5 5_SCH J-3" xfId="14217"/>
    <cellStyle name="Normal 4 2 5 6" xfId="14218"/>
    <cellStyle name="Normal 4 2 5 6 2" xfId="14219"/>
    <cellStyle name="Normal 4 2 5 6_SCH J-3" xfId="14220"/>
    <cellStyle name="Normal 4 2 5 7" xfId="14221"/>
    <cellStyle name="Normal 4 2 5 8" xfId="14222"/>
    <cellStyle name="Normal 4 2 5 9" xfId="14223"/>
    <cellStyle name="Normal 4 2 5_SCH J-3" xfId="14224"/>
    <cellStyle name="Normal 4 2 6" xfId="14225"/>
    <cellStyle name="Normal 4 2 6 2" xfId="14226"/>
    <cellStyle name="Normal 4 2 6 2 2" xfId="14227"/>
    <cellStyle name="Normal 4 2 6 2 2 2" xfId="14228"/>
    <cellStyle name="Normal 4 2 6 2 2 3" xfId="14229"/>
    <cellStyle name="Normal 4 2 6 2 2_SCH J-3" xfId="14230"/>
    <cellStyle name="Normal 4 2 6 2 3" xfId="14231"/>
    <cellStyle name="Normal 4 2 6 2 3 2" xfId="14232"/>
    <cellStyle name="Normal 4 2 6 2 3_SCH J-3" xfId="14233"/>
    <cellStyle name="Normal 4 2 6 2 4" xfId="14234"/>
    <cellStyle name="Normal 4 2 6 2 5" xfId="14235"/>
    <cellStyle name="Normal 4 2 6 2_SCH J-3" xfId="14236"/>
    <cellStyle name="Normal 4 2 6 3" xfId="14237"/>
    <cellStyle name="Normal 4 2 6 3 2" xfId="14238"/>
    <cellStyle name="Normal 4 2 6 3 3" xfId="14239"/>
    <cellStyle name="Normal 4 2 6 3_SCH J-3" xfId="14240"/>
    <cellStyle name="Normal 4 2 6 4" xfId="14241"/>
    <cellStyle name="Normal 4 2 6 4 2" xfId="14242"/>
    <cellStyle name="Normal 4 2 6 4_SCH J-3" xfId="14243"/>
    <cellStyle name="Normal 4 2 6 5" xfId="14244"/>
    <cellStyle name="Normal 4 2 6 6" xfId="14245"/>
    <cellStyle name="Normal 4 2 6_SCH J-3" xfId="14246"/>
    <cellStyle name="Normal 4 2 7" xfId="14247"/>
    <cellStyle name="Normal 4 2 7 2" xfId="14248"/>
    <cellStyle name="Normal 4 2 7 2 2" xfId="14249"/>
    <cellStyle name="Normal 4 2 7 2 2 2" xfId="14250"/>
    <cellStyle name="Normal 4 2 7 2 2_SCH J-3" xfId="14251"/>
    <cellStyle name="Normal 4 2 7 2 3" xfId="14252"/>
    <cellStyle name="Normal 4 2 7 2 4" xfId="14253"/>
    <cellStyle name="Normal 4 2 7 2 5" xfId="14254"/>
    <cellStyle name="Normal 4 2 7 2_SCH J-3" xfId="14255"/>
    <cellStyle name="Normal 4 2 7 3" xfId="14256"/>
    <cellStyle name="Normal 4 2 7 3 2" xfId="14257"/>
    <cellStyle name="Normal 4 2 7 3_SCH J-3" xfId="14258"/>
    <cellStyle name="Normal 4 2 7 4" xfId="14259"/>
    <cellStyle name="Normal 4 2 7 5" xfId="14260"/>
    <cellStyle name="Normal 4 2 7 6" xfId="14261"/>
    <cellStyle name="Normal 4 2 7_SCH J-3" xfId="14262"/>
    <cellStyle name="Normal 4 2 8" xfId="14263"/>
    <cellStyle name="Normal 4 2 8 2" xfId="14264"/>
    <cellStyle name="Normal 4 2 8 2 2" xfId="14265"/>
    <cellStyle name="Normal 4 2 8 2_SCH J-3" xfId="14266"/>
    <cellStyle name="Normal 4 2 8 3" xfId="14267"/>
    <cellStyle name="Normal 4 2 8 4" xfId="14268"/>
    <cellStyle name="Normal 4 2 8 5" xfId="14269"/>
    <cellStyle name="Normal 4 2 8_SCH J-3" xfId="14270"/>
    <cellStyle name="Normal 4 2 9" xfId="14271"/>
    <cellStyle name="Normal 4 2 9 2" xfId="14272"/>
    <cellStyle name="Normal 4 2 9 2 2" xfId="14273"/>
    <cellStyle name="Normal 4 2 9 2_SCH J-3" xfId="14274"/>
    <cellStyle name="Normal 4 2 9 3" xfId="14275"/>
    <cellStyle name="Normal 4 2 9 4" xfId="14276"/>
    <cellStyle name="Normal 4 2 9 5" xfId="14277"/>
    <cellStyle name="Normal 4 2 9_SCH J-3" xfId="14278"/>
    <cellStyle name="Normal 4 2_SCH J-3" xfId="14279"/>
    <cellStyle name="Normal 4 3" xfId="14280"/>
    <cellStyle name="Normal 4 3 2" xfId="14281"/>
    <cellStyle name="Normal 4 3 2 2" xfId="14282"/>
    <cellStyle name="Normal 4 3 2 2 2" xfId="14283"/>
    <cellStyle name="Normal 4 3 2 2 2 2" xfId="14284"/>
    <cellStyle name="Normal 4 3 2 2 2_SCH J-3" xfId="14285"/>
    <cellStyle name="Normal 4 3 2 2 3" xfId="14286"/>
    <cellStyle name="Normal 4 3 2 2_SCH J-3" xfId="14287"/>
    <cellStyle name="Normal 4 3 2 3" xfId="14288"/>
    <cellStyle name="Normal 4 3 2 3 2" xfId="14289"/>
    <cellStyle name="Normal 4 3 2 3_SCH J-3" xfId="14290"/>
    <cellStyle name="Normal 4 3 2 4" xfId="14291"/>
    <cellStyle name="Normal 4 3 2 5" xfId="14292"/>
    <cellStyle name="Normal 4 3 2_SCH J-3" xfId="14293"/>
    <cellStyle name="Normal 4 3 3" xfId="14294"/>
    <cellStyle name="Normal 4 3 3 2" xfId="14295"/>
    <cellStyle name="Normal 4 3 3 2 2" xfId="14296"/>
    <cellStyle name="Normal 4 3 3 2_SCH J-3" xfId="14297"/>
    <cellStyle name="Normal 4 3 3 3" xfId="14298"/>
    <cellStyle name="Normal 4 3 3_SCH J-3" xfId="14299"/>
    <cellStyle name="Normal 4 3 4" xfId="14300"/>
    <cellStyle name="Normal 4 3 4 2" xfId="14301"/>
    <cellStyle name="Normal 4 3 4_SCH J-3" xfId="14302"/>
    <cellStyle name="Normal 4 3 5" xfId="14303"/>
    <cellStyle name="Normal 4 3 6" xfId="14304"/>
    <cellStyle name="Normal 4 3_SCH J-3" xfId="14305"/>
    <cellStyle name="Normal 4 4" xfId="14306"/>
    <cellStyle name="Normal 4 4 2" xfId="14307"/>
    <cellStyle name="Normal 4 4 2 2" xfId="14308"/>
    <cellStyle name="Normal 4 4 2 2 2" xfId="14309"/>
    <cellStyle name="Normal 4 4 2 2 3" xfId="14310"/>
    <cellStyle name="Normal 4 4 2 2_SCH J-3" xfId="14311"/>
    <cellStyle name="Normal 4 4 2 3" xfId="14312"/>
    <cellStyle name="Normal 4 4 2 4" xfId="14313"/>
    <cellStyle name="Normal 4 4 2_SCH J-3" xfId="14314"/>
    <cellStyle name="Normal 4 4 3" xfId="14315"/>
    <cellStyle name="Normal 4 4 3 2" xfId="14316"/>
    <cellStyle name="Normal 4 4 3 3" xfId="14317"/>
    <cellStyle name="Normal 4 4 3_SCH J-3" xfId="14318"/>
    <cellStyle name="Normal 4 4 4" xfId="14319"/>
    <cellStyle name="Normal 4 4 4 2" xfId="14320"/>
    <cellStyle name="Normal 4 4 5" xfId="14321"/>
    <cellStyle name="Normal 4 4 6" xfId="14322"/>
    <cellStyle name="Normal 4 4 7" xfId="14323"/>
    <cellStyle name="Normal 4 4_SCH J-3" xfId="14324"/>
    <cellStyle name="Normal 4 5" xfId="14325"/>
    <cellStyle name="Normal 4 5 2" xfId="14326"/>
    <cellStyle name="Normal 4 5 2 2" xfId="14327"/>
    <cellStyle name="Normal 4 5 2 3" xfId="14328"/>
    <cellStyle name="Normal 4 5 2_SCH J-3" xfId="14329"/>
    <cellStyle name="Normal 4 5 3" xfId="14330"/>
    <cellStyle name="Normal 4 5 3 2" xfId="14331"/>
    <cellStyle name="Normal 4 5 4" xfId="14332"/>
    <cellStyle name="Normal 4 5_SCH J-3" xfId="14333"/>
    <cellStyle name="Normal 4 6" xfId="14334"/>
    <cellStyle name="Normal 4 6 2" xfId="14335"/>
    <cellStyle name="Normal 4 6 3" xfId="14336"/>
    <cellStyle name="Normal 4 6_SCH J-3" xfId="14337"/>
    <cellStyle name="Normal 4 7" xfId="14338"/>
    <cellStyle name="Normal 4 7 2" xfId="14339"/>
    <cellStyle name="Normal 4 7_SCH J-3" xfId="14340"/>
    <cellStyle name="Normal 4 8" xfId="14341"/>
    <cellStyle name="Normal 4 9" xfId="14342"/>
    <cellStyle name="Normal 4_183302" xfId="14343"/>
    <cellStyle name="Normal 40" xfId="14344"/>
    <cellStyle name="Normal 40 2" xfId="14345"/>
    <cellStyle name="Normal 40 2 2" xfId="14346"/>
    <cellStyle name="Normal 40 3" xfId="14347"/>
    <cellStyle name="Normal 40 3 2" xfId="14348"/>
    <cellStyle name="Normal 40 4" xfId="14349"/>
    <cellStyle name="Normal 40 4 2" xfId="14350"/>
    <cellStyle name="Normal 40 5" xfId="14351"/>
    <cellStyle name="Normal 40 5 2" xfId="14352"/>
    <cellStyle name="Normal 40 6" xfId="14353"/>
    <cellStyle name="Normal 40 6 2" xfId="14354"/>
    <cellStyle name="Normal 40 7" xfId="14355"/>
    <cellStyle name="Normal 40_SCH J-3" xfId="14356"/>
    <cellStyle name="Normal 41" xfId="14357"/>
    <cellStyle name="Normal 41 2" xfId="14358"/>
    <cellStyle name="Normal 41 2 2" xfId="14359"/>
    <cellStyle name="Normal 41 2 2 2" xfId="14360"/>
    <cellStyle name="Normal 41 2 2 2 2" xfId="14361"/>
    <cellStyle name="Normal 41 2 2 3" xfId="14362"/>
    <cellStyle name="Normal 41 2 2 3 2" xfId="14363"/>
    <cellStyle name="Normal 41 2 2 4" xfId="14364"/>
    <cellStyle name="Normal 41 2 3" xfId="14365"/>
    <cellStyle name="Normal 41 2 3 2" xfId="14366"/>
    <cellStyle name="Normal 41 2 4" xfId="14367"/>
    <cellStyle name="Normal 41 2 4 2" xfId="14368"/>
    <cellStyle name="Normal 41 2 5" xfId="14369"/>
    <cellStyle name="Normal 41 3" xfId="14370"/>
    <cellStyle name="Normal 41 3 2" xfId="14371"/>
    <cellStyle name="Normal 41 4" xfId="14372"/>
    <cellStyle name="Normal 41 4 2" xfId="14373"/>
    <cellStyle name="Normal 41 5" xfId="14374"/>
    <cellStyle name="Normal 41 5 2" xfId="14375"/>
    <cellStyle name="Normal 41 6" xfId="14376"/>
    <cellStyle name="Normal 41 6 2" xfId="14377"/>
    <cellStyle name="Normal 41 7" xfId="14378"/>
    <cellStyle name="Normal 41_SCH J-3" xfId="14379"/>
    <cellStyle name="Normal 42" xfId="14380"/>
    <cellStyle name="Normal 42 2" xfId="14381"/>
    <cellStyle name="Normal 42 2 2" xfId="14382"/>
    <cellStyle name="Normal 42 3" xfId="14383"/>
    <cellStyle name="Normal 42 3 2" xfId="14384"/>
    <cellStyle name="Normal 42 4" xfId="14385"/>
    <cellStyle name="Normal 42_SCH J-3" xfId="14386"/>
    <cellStyle name="Normal 43" xfId="14387"/>
    <cellStyle name="Normal 43 2" xfId="14388"/>
    <cellStyle name="Normal 43 2 2" xfId="14389"/>
    <cellStyle name="Normal 43 3" xfId="14390"/>
    <cellStyle name="Normal 43 3 2" xfId="14391"/>
    <cellStyle name="Normal 43 4" xfId="14392"/>
    <cellStyle name="Normal 43_SCH J-3" xfId="14393"/>
    <cellStyle name="Normal 44" xfId="14394"/>
    <cellStyle name="Normal 44 2" xfId="14395"/>
    <cellStyle name="Normal 44 2 2" xfId="14396"/>
    <cellStyle name="Normal 44 3" xfId="14397"/>
    <cellStyle name="Normal 44 3 2" xfId="14398"/>
    <cellStyle name="Normal 44 4" xfId="14399"/>
    <cellStyle name="Normal 44 4 2" xfId="14400"/>
    <cellStyle name="Normal 44 5" xfId="14401"/>
    <cellStyle name="Normal 44 5 2" xfId="14402"/>
    <cellStyle name="Normal 44 6" xfId="14403"/>
    <cellStyle name="Normal 44 6 2" xfId="14404"/>
    <cellStyle name="Normal 44 7" xfId="14405"/>
    <cellStyle name="Normal 44_SCH J-3" xfId="14406"/>
    <cellStyle name="Normal 45" xfId="14407"/>
    <cellStyle name="Normal 45 2" xfId="14408"/>
    <cellStyle name="Normal 45 2 2" xfId="14409"/>
    <cellStyle name="Normal 45 3" xfId="14410"/>
    <cellStyle name="Normal 45 3 2" xfId="14411"/>
    <cellStyle name="Normal 45 4" xfId="14412"/>
    <cellStyle name="Normal 45 4 2" xfId="14413"/>
    <cellStyle name="Normal 45 5" xfId="14414"/>
    <cellStyle name="Normal 45 5 2" xfId="14415"/>
    <cellStyle name="Normal 45 6" xfId="14416"/>
    <cellStyle name="Normal 45 6 2" xfId="14417"/>
    <cellStyle name="Normal 45 7" xfId="14418"/>
    <cellStyle name="Normal 45_SCH J-3" xfId="14419"/>
    <cellStyle name="Normal 46" xfId="14420"/>
    <cellStyle name="Normal 46 2" xfId="14421"/>
    <cellStyle name="Normal 46 2 2" xfId="14422"/>
    <cellStyle name="Normal 46 2_SCH J-3" xfId="14423"/>
    <cellStyle name="Normal 46 3" xfId="14424"/>
    <cellStyle name="Normal 46 3 2" xfId="14425"/>
    <cellStyle name="Normal 46 4" xfId="14426"/>
    <cellStyle name="Normal 46_SCH J-3" xfId="14427"/>
    <cellStyle name="Normal 47" xfId="14428"/>
    <cellStyle name="Normal 47 2" xfId="14429"/>
    <cellStyle name="Normal 47 2 2" xfId="14430"/>
    <cellStyle name="Normal 47 3" xfId="14431"/>
    <cellStyle name="Normal 47 3 2" xfId="14432"/>
    <cellStyle name="Normal 47 4" xfId="14433"/>
    <cellStyle name="Normal 47_SCH J-3" xfId="14434"/>
    <cellStyle name="Normal 48" xfId="14435"/>
    <cellStyle name="Normal 48 2" xfId="14436"/>
    <cellStyle name="Normal 48 2 2" xfId="14437"/>
    <cellStyle name="Normal 48 3" xfId="14438"/>
    <cellStyle name="Normal 48 3 2" xfId="14439"/>
    <cellStyle name="Normal 48 4" xfId="14440"/>
    <cellStyle name="Normal 48_SCH J-3" xfId="14441"/>
    <cellStyle name="Normal 49" xfId="14442"/>
    <cellStyle name="Normal 49 2" xfId="14443"/>
    <cellStyle name="Normal 49 2 2" xfId="14444"/>
    <cellStyle name="Normal 49 3" xfId="14445"/>
    <cellStyle name="Normal 49 3 2" xfId="14446"/>
    <cellStyle name="Normal 49 4" xfId="14447"/>
    <cellStyle name="Normal 49_SCH J-3" xfId="14448"/>
    <cellStyle name="Normal 5" xfId="14449"/>
    <cellStyle name="Normal 5 10" xfId="14450"/>
    <cellStyle name="Normal 5 10 2" xfId="14451"/>
    <cellStyle name="Normal 5 10 2 2" xfId="14452"/>
    <cellStyle name="Normal 5 10 2 2 2" xfId="14453"/>
    <cellStyle name="Normal 5 10 2 2_SCH J-3" xfId="14454"/>
    <cellStyle name="Normal 5 10 2 3" xfId="14455"/>
    <cellStyle name="Normal 5 10 2_SCH J-3" xfId="14456"/>
    <cellStyle name="Normal 5 10 3" xfId="14457"/>
    <cellStyle name="Normal 5 10 3 2" xfId="14458"/>
    <cellStyle name="Normal 5 10 3_SCH J-3" xfId="14459"/>
    <cellStyle name="Normal 5 10 4" xfId="14460"/>
    <cellStyle name="Normal 5 10_SCH J-3" xfId="14461"/>
    <cellStyle name="Normal 5 11" xfId="14462"/>
    <cellStyle name="Normal 5 11 2" xfId="14463"/>
    <cellStyle name="Normal 5 11 2 2" xfId="14464"/>
    <cellStyle name="Normal 5 11 2_SCH J-3" xfId="14465"/>
    <cellStyle name="Normal 5 11 3" xfId="14466"/>
    <cellStyle name="Normal 5 11_SCH J-3" xfId="14467"/>
    <cellStyle name="Normal 5 12" xfId="14468"/>
    <cellStyle name="Normal 5 12 2" xfId="14469"/>
    <cellStyle name="Normal 5 12_SCH J-3" xfId="14470"/>
    <cellStyle name="Normal 5 13" xfId="14471"/>
    <cellStyle name="Normal 5 2" xfId="14472"/>
    <cellStyle name="Normal 5 2 10" xfId="14473"/>
    <cellStyle name="Normal 5 2 11" xfId="14474"/>
    <cellStyle name="Normal 5 2 2" xfId="14475"/>
    <cellStyle name="Normal 5 2 2 2" xfId="14476"/>
    <cellStyle name="Normal 5 2 2 2 2" xfId="14477"/>
    <cellStyle name="Normal 5 2 2 2 2 2" xfId="14478"/>
    <cellStyle name="Normal 5 2 2 2 2 2 2" xfId="14479"/>
    <cellStyle name="Normal 5 2 2 2 2 2 2 2" xfId="14480"/>
    <cellStyle name="Normal 5 2 2 2 2 2 2 2 2" xfId="14481"/>
    <cellStyle name="Normal 5 2 2 2 2 2 2 2_SCH J-3" xfId="14482"/>
    <cellStyle name="Normal 5 2 2 2 2 2 2 3" xfId="14483"/>
    <cellStyle name="Normal 5 2 2 2 2 2 2_SCH J-3" xfId="14484"/>
    <cellStyle name="Normal 5 2 2 2 2 2 3" xfId="14485"/>
    <cellStyle name="Normal 5 2 2 2 2 2 3 2" xfId="14486"/>
    <cellStyle name="Normal 5 2 2 2 2 2 3_SCH J-3" xfId="14487"/>
    <cellStyle name="Normal 5 2 2 2 2 2 4" xfId="14488"/>
    <cellStyle name="Normal 5 2 2 2 2 2_SCH J-3" xfId="14489"/>
    <cellStyle name="Normal 5 2 2 2 2 3" xfId="14490"/>
    <cellStyle name="Normal 5 2 2 2 2 3 2" xfId="14491"/>
    <cellStyle name="Normal 5 2 2 2 2 3 2 2" xfId="14492"/>
    <cellStyle name="Normal 5 2 2 2 2 3 2_SCH J-3" xfId="14493"/>
    <cellStyle name="Normal 5 2 2 2 2 3 3" xfId="14494"/>
    <cellStyle name="Normal 5 2 2 2 2 3_SCH J-3" xfId="14495"/>
    <cellStyle name="Normal 5 2 2 2 2 4" xfId="14496"/>
    <cellStyle name="Normal 5 2 2 2 2 4 2" xfId="14497"/>
    <cellStyle name="Normal 5 2 2 2 2 4_SCH J-3" xfId="14498"/>
    <cellStyle name="Normal 5 2 2 2 2 5" xfId="14499"/>
    <cellStyle name="Normal 5 2 2 2 2 6" xfId="14500"/>
    <cellStyle name="Normal 5 2 2 2 2_SCH J-3" xfId="14501"/>
    <cellStyle name="Normal 5 2 2 2 3" xfId="14502"/>
    <cellStyle name="Normal 5 2 2 2 3 2" xfId="14503"/>
    <cellStyle name="Normal 5 2 2 2 3 2 2" xfId="14504"/>
    <cellStyle name="Normal 5 2 2 2 3 2 2 2" xfId="14505"/>
    <cellStyle name="Normal 5 2 2 2 3 2 2_SCH J-3" xfId="14506"/>
    <cellStyle name="Normal 5 2 2 2 3 2 3" xfId="14507"/>
    <cellStyle name="Normal 5 2 2 2 3 2_SCH J-3" xfId="14508"/>
    <cellStyle name="Normal 5 2 2 2 3 3" xfId="14509"/>
    <cellStyle name="Normal 5 2 2 2 3 3 2" xfId="14510"/>
    <cellStyle name="Normal 5 2 2 2 3 3_SCH J-3" xfId="14511"/>
    <cellStyle name="Normal 5 2 2 2 3 4" xfId="14512"/>
    <cellStyle name="Normal 5 2 2 2 3_SCH J-3" xfId="14513"/>
    <cellStyle name="Normal 5 2 2 2 4" xfId="14514"/>
    <cellStyle name="Normal 5 2 2 2 4 2" xfId="14515"/>
    <cellStyle name="Normal 5 2 2 2 4 2 2" xfId="14516"/>
    <cellStyle name="Normal 5 2 2 2 4 2_SCH J-3" xfId="14517"/>
    <cellStyle name="Normal 5 2 2 2 4 3" xfId="14518"/>
    <cellStyle name="Normal 5 2 2 2 4_SCH J-3" xfId="14519"/>
    <cellStyle name="Normal 5 2 2 2 5" xfId="14520"/>
    <cellStyle name="Normal 5 2 2 2 5 2" xfId="14521"/>
    <cellStyle name="Normal 5 2 2 2 5_SCH J-3" xfId="14522"/>
    <cellStyle name="Normal 5 2 2 2 6" xfId="14523"/>
    <cellStyle name="Normal 5 2 2 2 7" xfId="14524"/>
    <cellStyle name="Normal 5 2 2 2_SCH J-3" xfId="14525"/>
    <cellStyle name="Normal 5 2 2 3" xfId="14526"/>
    <cellStyle name="Normal 5 2 2 3 2" xfId="14527"/>
    <cellStyle name="Normal 5 2 2 3 2 2" xfId="14528"/>
    <cellStyle name="Normal 5 2 2 3 2 2 2" xfId="14529"/>
    <cellStyle name="Normal 5 2 2 3 2 2 2 2" xfId="14530"/>
    <cellStyle name="Normal 5 2 2 3 2 2 2_SCH J-3" xfId="14531"/>
    <cellStyle name="Normal 5 2 2 3 2 2 3" xfId="14532"/>
    <cellStyle name="Normal 5 2 2 3 2 2_SCH J-3" xfId="14533"/>
    <cellStyle name="Normal 5 2 2 3 2 3" xfId="14534"/>
    <cellStyle name="Normal 5 2 2 3 2 3 2" xfId="14535"/>
    <cellStyle name="Normal 5 2 2 3 2 3_SCH J-3" xfId="14536"/>
    <cellStyle name="Normal 5 2 2 3 2 4" xfId="14537"/>
    <cellStyle name="Normal 5 2 2 3 2_SCH J-3" xfId="14538"/>
    <cellStyle name="Normal 5 2 2 3 3" xfId="14539"/>
    <cellStyle name="Normal 5 2 2 3 3 2" xfId="14540"/>
    <cellStyle name="Normal 5 2 2 3 3 2 2" xfId="14541"/>
    <cellStyle name="Normal 5 2 2 3 3 2_SCH J-3" xfId="14542"/>
    <cellStyle name="Normal 5 2 2 3 3 3" xfId="14543"/>
    <cellStyle name="Normal 5 2 2 3 3_SCH J-3" xfId="14544"/>
    <cellStyle name="Normal 5 2 2 3 4" xfId="14545"/>
    <cellStyle name="Normal 5 2 2 3 4 2" xfId="14546"/>
    <cellStyle name="Normal 5 2 2 3 4_SCH J-3" xfId="14547"/>
    <cellStyle name="Normal 5 2 2 3 5" xfId="14548"/>
    <cellStyle name="Normal 5 2 2 3 6" xfId="14549"/>
    <cellStyle name="Normal 5 2 2 3_SCH J-3" xfId="14550"/>
    <cellStyle name="Normal 5 2 2 4" xfId="14551"/>
    <cellStyle name="Normal 5 2 2 4 2" xfId="14552"/>
    <cellStyle name="Normal 5 2 2 4 2 2" xfId="14553"/>
    <cellStyle name="Normal 5 2 2 4 2 2 2" xfId="14554"/>
    <cellStyle name="Normal 5 2 2 4 2 2 2 2" xfId="14555"/>
    <cellStyle name="Normal 5 2 2 4 2 2 2_SCH J-3" xfId="14556"/>
    <cellStyle name="Normal 5 2 2 4 2 2 3" xfId="14557"/>
    <cellStyle name="Normal 5 2 2 4 2 2_SCH J-3" xfId="14558"/>
    <cellStyle name="Normal 5 2 2 4 2 3" xfId="14559"/>
    <cellStyle name="Normal 5 2 2 4 2 3 2" xfId="14560"/>
    <cellStyle name="Normal 5 2 2 4 2 3_SCH J-3" xfId="14561"/>
    <cellStyle name="Normal 5 2 2 4 2 4" xfId="14562"/>
    <cellStyle name="Normal 5 2 2 4 2_SCH J-3" xfId="14563"/>
    <cellStyle name="Normal 5 2 2 4 3" xfId="14564"/>
    <cellStyle name="Normal 5 2 2 4 3 2" xfId="14565"/>
    <cellStyle name="Normal 5 2 2 4 3 2 2" xfId="14566"/>
    <cellStyle name="Normal 5 2 2 4 3 2_SCH J-3" xfId="14567"/>
    <cellStyle name="Normal 5 2 2 4 3 3" xfId="14568"/>
    <cellStyle name="Normal 5 2 2 4 3_SCH J-3" xfId="14569"/>
    <cellStyle name="Normal 5 2 2 4 4" xfId="14570"/>
    <cellStyle name="Normal 5 2 2 4 4 2" xfId="14571"/>
    <cellStyle name="Normal 5 2 2 4 4_SCH J-3" xfId="14572"/>
    <cellStyle name="Normal 5 2 2 4 5" xfId="14573"/>
    <cellStyle name="Normal 5 2 2 4_SCH J-3" xfId="14574"/>
    <cellStyle name="Normal 5 2 2 5" xfId="14575"/>
    <cellStyle name="Normal 5 2 2 5 2" xfId="14576"/>
    <cellStyle name="Normal 5 2 2 5 2 2" xfId="14577"/>
    <cellStyle name="Normal 5 2 2 5 2 2 2" xfId="14578"/>
    <cellStyle name="Normal 5 2 2 5 2 2_SCH J-3" xfId="14579"/>
    <cellStyle name="Normal 5 2 2 5 2 3" xfId="14580"/>
    <cellStyle name="Normal 5 2 2 5 2_SCH J-3" xfId="14581"/>
    <cellStyle name="Normal 5 2 2 5 3" xfId="14582"/>
    <cellStyle name="Normal 5 2 2 5 3 2" xfId="14583"/>
    <cellStyle name="Normal 5 2 2 5 3_SCH J-3" xfId="14584"/>
    <cellStyle name="Normal 5 2 2 5 4" xfId="14585"/>
    <cellStyle name="Normal 5 2 2 5_SCH J-3" xfId="14586"/>
    <cellStyle name="Normal 5 2 2 6" xfId="14587"/>
    <cellStyle name="Normal 5 2 2 6 2" xfId="14588"/>
    <cellStyle name="Normal 5 2 2 6 2 2" xfId="14589"/>
    <cellStyle name="Normal 5 2 2 6 2_SCH J-3" xfId="14590"/>
    <cellStyle name="Normal 5 2 2 6 3" xfId="14591"/>
    <cellStyle name="Normal 5 2 2 6_SCH J-3" xfId="14592"/>
    <cellStyle name="Normal 5 2 2 7" xfId="14593"/>
    <cellStyle name="Normal 5 2 2 7 2" xfId="14594"/>
    <cellStyle name="Normal 5 2 2 7_SCH J-3" xfId="14595"/>
    <cellStyle name="Normal 5 2 2 8" xfId="14596"/>
    <cellStyle name="Normal 5 2 2 9" xfId="14597"/>
    <cellStyle name="Normal 5 2 2_SCH J-3" xfId="14598"/>
    <cellStyle name="Normal 5 2 3" xfId="14599"/>
    <cellStyle name="Normal 5 2 3 2" xfId="14600"/>
    <cellStyle name="Normal 5 2 3 2 2" xfId="14601"/>
    <cellStyle name="Normal 5 2 3 2 2 2" xfId="14602"/>
    <cellStyle name="Normal 5 2 3 2 2 2 2" xfId="14603"/>
    <cellStyle name="Normal 5 2 3 2 2 2 2 2" xfId="14604"/>
    <cellStyle name="Normal 5 2 3 2 2 2 2_SCH J-3" xfId="14605"/>
    <cellStyle name="Normal 5 2 3 2 2 2 3" xfId="14606"/>
    <cellStyle name="Normal 5 2 3 2 2 2_SCH J-3" xfId="14607"/>
    <cellStyle name="Normal 5 2 3 2 2 3" xfId="14608"/>
    <cellStyle name="Normal 5 2 3 2 2 3 2" xfId="14609"/>
    <cellStyle name="Normal 5 2 3 2 2 3_SCH J-3" xfId="14610"/>
    <cellStyle name="Normal 5 2 3 2 2 4" xfId="14611"/>
    <cellStyle name="Normal 5 2 3 2 2_SCH J-3" xfId="14612"/>
    <cellStyle name="Normal 5 2 3 2 3" xfId="14613"/>
    <cellStyle name="Normal 5 2 3 2 3 2" xfId="14614"/>
    <cellStyle name="Normal 5 2 3 2 3 2 2" xfId="14615"/>
    <cellStyle name="Normal 5 2 3 2 3 2_SCH J-3" xfId="14616"/>
    <cellStyle name="Normal 5 2 3 2 3 3" xfId="14617"/>
    <cellStyle name="Normal 5 2 3 2 3_SCH J-3" xfId="14618"/>
    <cellStyle name="Normal 5 2 3 2 4" xfId="14619"/>
    <cellStyle name="Normal 5 2 3 2 4 2" xfId="14620"/>
    <cellStyle name="Normal 5 2 3 2 4_SCH J-3" xfId="14621"/>
    <cellStyle name="Normal 5 2 3 2 5" xfId="14622"/>
    <cellStyle name="Normal 5 2 3 2_SCH J-3" xfId="14623"/>
    <cellStyle name="Normal 5 2 3 3" xfId="14624"/>
    <cellStyle name="Normal 5 2 3 3 2" xfId="14625"/>
    <cellStyle name="Normal 5 2 3 3 2 2" xfId="14626"/>
    <cellStyle name="Normal 5 2 3 3 2 2 2" xfId="14627"/>
    <cellStyle name="Normal 5 2 3 3 2 2_SCH J-3" xfId="14628"/>
    <cellStyle name="Normal 5 2 3 3 2 3" xfId="14629"/>
    <cellStyle name="Normal 5 2 3 3 2_SCH J-3" xfId="14630"/>
    <cellStyle name="Normal 5 2 3 3 3" xfId="14631"/>
    <cellStyle name="Normal 5 2 3 3 3 2" xfId="14632"/>
    <cellStyle name="Normal 5 2 3 3 3_SCH J-3" xfId="14633"/>
    <cellStyle name="Normal 5 2 3 3 4" xfId="14634"/>
    <cellStyle name="Normal 5 2 3 3_SCH J-3" xfId="14635"/>
    <cellStyle name="Normal 5 2 3 4" xfId="14636"/>
    <cellStyle name="Normal 5 2 3 4 2" xfId="14637"/>
    <cellStyle name="Normal 5 2 3 4 2 2" xfId="14638"/>
    <cellStyle name="Normal 5 2 3 4 2_SCH J-3" xfId="14639"/>
    <cellStyle name="Normal 5 2 3 4 3" xfId="14640"/>
    <cellStyle name="Normal 5 2 3 4_SCH J-3" xfId="14641"/>
    <cellStyle name="Normal 5 2 3 5" xfId="14642"/>
    <cellStyle name="Normal 5 2 3 5 2" xfId="14643"/>
    <cellStyle name="Normal 5 2 3 5_SCH J-3" xfId="14644"/>
    <cellStyle name="Normal 5 2 3 6" xfId="14645"/>
    <cellStyle name="Normal 5 2 3 7" xfId="14646"/>
    <cellStyle name="Normal 5 2 3_SCH J-3" xfId="14647"/>
    <cellStyle name="Normal 5 2 4" xfId="14648"/>
    <cellStyle name="Normal 5 2 4 2" xfId="14649"/>
    <cellStyle name="Normal 5 2 4 2 2" xfId="14650"/>
    <cellStyle name="Normal 5 2 4 2 2 2" xfId="14651"/>
    <cellStyle name="Normal 5 2 4 2 2 2 2" xfId="14652"/>
    <cellStyle name="Normal 5 2 4 2 2 2_SCH J-3" xfId="14653"/>
    <cellStyle name="Normal 5 2 4 2 2 3" xfId="14654"/>
    <cellStyle name="Normal 5 2 4 2 2_SCH J-3" xfId="14655"/>
    <cellStyle name="Normal 5 2 4 2 3" xfId="14656"/>
    <cellStyle name="Normal 5 2 4 2 3 2" xfId="14657"/>
    <cellStyle name="Normal 5 2 4 2 3_SCH J-3" xfId="14658"/>
    <cellStyle name="Normal 5 2 4 2 4" xfId="14659"/>
    <cellStyle name="Normal 5 2 4 2 5" xfId="14660"/>
    <cellStyle name="Normal 5 2 4 2_SCH J-3" xfId="14661"/>
    <cellStyle name="Normal 5 2 4 3" xfId="14662"/>
    <cellStyle name="Normal 5 2 4 3 2" xfId="14663"/>
    <cellStyle name="Normal 5 2 4 3 2 2" xfId="14664"/>
    <cellStyle name="Normal 5 2 4 3 2_SCH J-3" xfId="14665"/>
    <cellStyle name="Normal 5 2 4 3 3" xfId="14666"/>
    <cellStyle name="Normal 5 2 4 3_SCH J-3" xfId="14667"/>
    <cellStyle name="Normal 5 2 4 4" xfId="14668"/>
    <cellStyle name="Normal 5 2 4 4 2" xfId="14669"/>
    <cellStyle name="Normal 5 2 4 4_SCH J-3" xfId="14670"/>
    <cellStyle name="Normal 5 2 4 5" xfId="14671"/>
    <cellStyle name="Normal 5 2 4 6" xfId="14672"/>
    <cellStyle name="Normal 5 2 4_SCH J-3" xfId="14673"/>
    <cellStyle name="Normal 5 2 5" xfId="14674"/>
    <cellStyle name="Normal 5 2 5 2" xfId="14675"/>
    <cellStyle name="Normal 5 2 5 2 2" xfId="14676"/>
    <cellStyle name="Normal 5 2 5 2 2 2" xfId="14677"/>
    <cellStyle name="Normal 5 2 5 2 2 2 2" xfId="14678"/>
    <cellStyle name="Normal 5 2 5 2 2 2_SCH J-3" xfId="14679"/>
    <cellStyle name="Normal 5 2 5 2 2 3" xfId="14680"/>
    <cellStyle name="Normal 5 2 5 2 2_SCH J-3" xfId="14681"/>
    <cellStyle name="Normal 5 2 5 2 3" xfId="14682"/>
    <cellStyle name="Normal 5 2 5 2 3 2" xfId="14683"/>
    <cellStyle name="Normal 5 2 5 2 3_SCH J-3" xfId="14684"/>
    <cellStyle name="Normal 5 2 5 2 4" xfId="14685"/>
    <cellStyle name="Normal 5 2 5 2_SCH J-3" xfId="14686"/>
    <cellStyle name="Normal 5 2 5 3" xfId="14687"/>
    <cellStyle name="Normal 5 2 5 3 2" xfId="14688"/>
    <cellStyle name="Normal 5 2 5 3 2 2" xfId="14689"/>
    <cellStyle name="Normal 5 2 5 3 2_SCH J-3" xfId="14690"/>
    <cellStyle name="Normal 5 2 5 3 3" xfId="14691"/>
    <cellStyle name="Normal 5 2 5 3_SCH J-3" xfId="14692"/>
    <cellStyle name="Normal 5 2 5 4" xfId="14693"/>
    <cellStyle name="Normal 5 2 5 4 2" xfId="14694"/>
    <cellStyle name="Normal 5 2 5 4_SCH J-3" xfId="14695"/>
    <cellStyle name="Normal 5 2 5 5" xfId="14696"/>
    <cellStyle name="Normal 5 2 5 6" xfId="14697"/>
    <cellStyle name="Normal 5 2 5_SCH J-3" xfId="14698"/>
    <cellStyle name="Normal 5 2 6" xfId="14699"/>
    <cellStyle name="Normal 5 2 6 2" xfId="14700"/>
    <cellStyle name="Normal 5 2 6 2 2" xfId="14701"/>
    <cellStyle name="Normal 5 2 6 2 2 2" xfId="14702"/>
    <cellStyle name="Normal 5 2 6 2 2_SCH J-3" xfId="14703"/>
    <cellStyle name="Normal 5 2 6 2 3" xfId="14704"/>
    <cellStyle name="Normal 5 2 6 2_SCH J-3" xfId="14705"/>
    <cellStyle name="Normal 5 2 6 3" xfId="14706"/>
    <cellStyle name="Normal 5 2 6 3 2" xfId="14707"/>
    <cellStyle name="Normal 5 2 6 3_SCH J-3" xfId="14708"/>
    <cellStyle name="Normal 5 2 6 4" xfId="14709"/>
    <cellStyle name="Normal 5 2 6_SCH J-3" xfId="14710"/>
    <cellStyle name="Normal 5 2 7" xfId="14711"/>
    <cellStyle name="Normal 5 2 7 2" xfId="14712"/>
    <cellStyle name="Normal 5 2 7 2 2" xfId="14713"/>
    <cellStyle name="Normal 5 2 7 2_SCH J-3" xfId="14714"/>
    <cellStyle name="Normal 5 2 7 3" xfId="14715"/>
    <cellStyle name="Normal 5 2 7_SCH J-3" xfId="14716"/>
    <cellStyle name="Normal 5 2 8" xfId="14717"/>
    <cellStyle name="Normal 5 2 8 2" xfId="14718"/>
    <cellStyle name="Normal 5 2 8_SCH J-3" xfId="14719"/>
    <cellStyle name="Normal 5 2 9" xfId="14720"/>
    <cellStyle name="Normal 5 2_SCH J-3" xfId="14721"/>
    <cellStyle name="Normal 5 3" xfId="14722"/>
    <cellStyle name="Normal 5 3 10" xfId="14723"/>
    <cellStyle name="Normal 5 3 11" xfId="14724"/>
    <cellStyle name="Normal 5 3 2" xfId="14725"/>
    <cellStyle name="Normal 5 3 2 2" xfId="14726"/>
    <cellStyle name="Normal 5 3 2 2 2" xfId="14727"/>
    <cellStyle name="Normal 5 3 2 2 2 2" xfId="14728"/>
    <cellStyle name="Normal 5 3 2 2 2 2 2" xfId="14729"/>
    <cellStyle name="Normal 5 3 2 2 2 2 2 2" xfId="14730"/>
    <cellStyle name="Normal 5 3 2 2 2 2 2 2 2" xfId="14731"/>
    <cellStyle name="Normal 5 3 2 2 2 2 2 2_SCH J-3" xfId="14732"/>
    <cellStyle name="Normal 5 3 2 2 2 2 2 3" xfId="14733"/>
    <cellStyle name="Normal 5 3 2 2 2 2 2_SCH J-3" xfId="14734"/>
    <cellStyle name="Normal 5 3 2 2 2 2 3" xfId="14735"/>
    <cellStyle name="Normal 5 3 2 2 2 2 3 2" xfId="14736"/>
    <cellStyle name="Normal 5 3 2 2 2 2 3_SCH J-3" xfId="14737"/>
    <cellStyle name="Normal 5 3 2 2 2 2 4" xfId="14738"/>
    <cellStyle name="Normal 5 3 2 2 2 2_SCH J-3" xfId="14739"/>
    <cellStyle name="Normal 5 3 2 2 2 3" xfId="14740"/>
    <cellStyle name="Normal 5 3 2 2 2 3 2" xfId="14741"/>
    <cellStyle name="Normal 5 3 2 2 2 3 2 2" xfId="14742"/>
    <cellStyle name="Normal 5 3 2 2 2 3 2_SCH J-3" xfId="14743"/>
    <cellStyle name="Normal 5 3 2 2 2 3 3" xfId="14744"/>
    <cellStyle name="Normal 5 3 2 2 2 3_SCH J-3" xfId="14745"/>
    <cellStyle name="Normal 5 3 2 2 2 4" xfId="14746"/>
    <cellStyle name="Normal 5 3 2 2 2 4 2" xfId="14747"/>
    <cellStyle name="Normal 5 3 2 2 2 4_SCH J-3" xfId="14748"/>
    <cellStyle name="Normal 5 3 2 2 2 5" xfId="14749"/>
    <cellStyle name="Normal 5 3 2 2 2_SCH J-3" xfId="14750"/>
    <cellStyle name="Normal 5 3 2 2 3" xfId="14751"/>
    <cellStyle name="Normal 5 3 2 2 3 2" xfId="14752"/>
    <cellStyle name="Normal 5 3 2 2 3 2 2" xfId="14753"/>
    <cellStyle name="Normal 5 3 2 2 3 2 2 2" xfId="14754"/>
    <cellStyle name="Normal 5 3 2 2 3 2 2_SCH J-3" xfId="14755"/>
    <cellStyle name="Normal 5 3 2 2 3 2 3" xfId="14756"/>
    <cellStyle name="Normal 5 3 2 2 3 2_SCH J-3" xfId="14757"/>
    <cellStyle name="Normal 5 3 2 2 3 3" xfId="14758"/>
    <cellStyle name="Normal 5 3 2 2 3 3 2" xfId="14759"/>
    <cellStyle name="Normal 5 3 2 2 3 3_SCH J-3" xfId="14760"/>
    <cellStyle name="Normal 5 3 2 2 3 4" xfId="14761"/>
    <cellStyle name="Normal 5 3 2 2 3_SCH J-3" xfId="14762"/>
    <cellStyle name="Normal 5 3 2 2 4" xfId="14763"/>
    <cellStyle name="Normal 5 3 2 2 4 2" xfId="14764"/>
    <cellStyle name="Normal 5 3 2 2 4 2 2" xfId="14765"/>
    <cellStyle name="Normal 5 3 2 2 4 2_SCH J-3" xfId="14766"/>
    <cellStyle name="Normal 5 3 2 2 4 3" xfId="14767"/>
    <cellStyle name="Normal 5 3 2 2 4_SCH J-3" xfId="14768"/>
    <cellStyle name="Normal 5 3 2 2 5" xfId="14769"/>
    <cellStyle name="Normal 5 3 2 2 5 2" xfId="14770"/>
    <cellStyle name="Normal 5 3 2 2 5_SCH J-3" xfId="14771"/>
    <cellStyle name="Normal 5 3 2 2 6" xfId="14772"/>
    <cellStyle name="Normal 5 3 2 2_SCH J-3" xfId="14773"/>
    <cellStyle name="Normal 5 3 2 3" xfId="14774"/>
    <cellStyle name="Normal 5 3 2 3 2" xfId="14775"/>
    <cellStyle name="Normal 5 3 2 3 2 2" xfId="14776"/>
    <cellStyle name="Normal 5 3 2 3 2 2 2" xfId="14777"/>
    <cellStyle name="Normal 5 3 2 3 2 2 2 2" xfId="14778"/>
    <cellStyle name="Normal 5 3 2 3 2 2 2_SCH J-3" xfId="14779"/>
    <cellStyle name="Normal 5 3 2 3 2 2 3" xfId="14780"/>
    <cellStyle name="Normal 5 3 2 3 2 2_SCH J-3" xfId="14781"/>
    <cellStyle name="Normal 5 3 2 3 2 3" xfId="14782"/>
    <cellStyle name="Normal 5 3 2 3 2 3 2" xfId="14783"/>
    <cellStyle name="Normal 5 3 2 3 2 3_SCH J-3" xfId="14784"/>
    <cellStyle name="Normal 5 3 2 3 2 4" xfId="14785"/>
    <cellStyle name="Normal 5 3 2 3 2_SCH J-3" xfId="14786"/>
    <cellStyle name="Normal 5 3 2 3 3" xfId="14787"/>
    <cellStyle name="Normal 5 3 2 3 3 2" xfId="14788"/>
    <cellStyle name="Normal 5 3 2 3 3 2 2" xfId="14789"/>
    <cellStyle name="Normal 5 3 2 3 3 2_SCH J-3" xfId="14790"/>
    <cellStyle name="Normal 5 3 2 3 3 3" xfId="14791"/>
    <cellStyle name="Normal 5 3 2 3 3_SCH J-3" xfId="14792"/>
    <cellStyle name="Normal 5 3 2 3 4" xfId="14793"/>
    <cellStyle name="Normal 5 3 2 3 4 2" xfId="14794"/>
    <cellStyle name="Normal 5 3 2 3 4_SCH J-3" xfId="14795"/>
    <cellStyle name="Normal 5 3 2 3 5" xfId="14796"/>
    <cellStyle name="Normal 5 3 2 3_SCH J-3" xfId="14797"/>
    <cellStyle name="Normal 5 3 2 4" xfId="14798"/>
    <cellStyle name="Normal 5 3 2 4 2" xfId="14799"/>
    <cellStyle name="Normal 5 3 2 4 2 2" xfId="14800"/>
    <cellStyle name="Normal 5 3 2 4 2 2 2" xfId="14801"/>
    <cellStyle name="Normal 5 3 2 4 2 2 2 2" xfId="14802"/>
    <cellStyle name="Normal 5 3 2 4 2 2 2_SCH J-3" xfId="14803"/>
    <cellStyle name="Normal 5 3 2 4 2 2 3" xfId="14804"/>
    <cellStyle name="Normal 5 3 2 4 2 2_SCH J-3" xfId="14805"/>
    <cellStyle name="Normal 5 3 2 4 2 3" xfId="14806"/>
    <cellStyle name="Normal 5 3 2 4 2 3 2" xfId="14807"/>
    <cellStyle name="Normal 5 3 2 4 2 3_SCH J-3" xfId="14808"/>
    <cellStyle name="Normal 5 3 2 4 2 4" xfId="14809"/>
    <cellStyle name="Normal 5 3 2 4 2_SCH J-3" xfId="14810"/>
    <cellStyle name="Normal 5 3 2 4 3" xfId="14811"/>
    <cellStyle name="Normal 5 3 2 4 3 2" xfId="14812"/>
    <cellStyle name="Normal 5 3 2 4 3 2 2" xfId="14813"/>
    <cellStyle name="Normal 5 3 2 4 3 2_SCH J-3" xfId="14814"/>
    <cellStyle name="Normal 5 3 2 4 3 3" xfId="14815"/>
    <cellStyle name="Normal 5 3 2 4 3_SCH J-3" xfId="14816"/>
    <cellStyle name="Normal 5 3 2 4 4" xfId="14817"/>
    <cellStyle name="Normal 5 3 2 4 4 2" xfId="14818"/>
    <cellStyle name="Normal 5 3 2 4 4_SCH J-3" xfId="14819"/>
    <cellStyle name="Normal 5 3 2 4 5" xfId="14820"/>
    <cellStyle name="Normal 5 3 2 4_SCH J-3" xfId="14821"/>
    <cellStyle name="Normal 5 3 2 5" xfId="14822"/>
    <cellStyle name="Normal 5 3 2 5 2" xfId="14823"/>
    <cellStyle name="Normal 5 3 2 5 2 2" xfId="14824"/>
    <cellStyle name="Normal 5 3 2 5 2 2 2" xfId="14825"/>
    <cellStyle name="Normal 5 3 2 5 2 2_SCH J-3" xfId="14826"/>
    <cellStyle name="Normal 5 3 2 5 2 3" xfId="14827"/>
    <cellStyle name="Normal 5 3 2 5 2_SCH J-3" xfId="14828"/>
    <cellStyle name="Normal 5 3 2 5 3" xfId="14829"/>
    <cellStyle name="Normal 5 3 2 5 3 2" xfId="14830"/>
    <cellStyle name="Normal 5 3 2 5 3_SCH J-3" xfId="14831"/>
    <cellStyle name="Normal 5 3 2 5 4" xfId="14832"/>
    <cellStyle name="Normal 5 3 2 5_SCH J-3" xfId="14833"/>
    <cellStyle name="Normal 5 3 2 6" xfId="14834"/>
    <cellStyle name="Normal 5 3 2 6 2" xfId="14835"/>
    <cellStyle name="Normal 5 3 2 6 2 2" xfId="14836"/>
    <cellStyle name="Normal 5 3 2 6 2_SCH J-3" xfId="14837"/>
    <cellStyle name="Normal 5 3 2 6 3" xfId="14838"/>
    <cellStyle name="Normal 5 3 2 6_SCH J-3" xfId="14839"/>
    <cellStyle name="Normal 5 3 2 7" xfId="14840"/>
    <cellStyle name="Normal 5 3 2 7 2" xfId="14841"/>
    <cellStyle name="Normal 5 3 2 7_SCH J-3" xfId="14842"/>
    <cellStyle name="Normal 5 3 2 8" xfId="14843"/>
    <cellStyle name="Normal 5 3 2_SCH J-3" xfId="14844"/>
    <cellStyle name="Normal 5 3 3" xfId="14845"/>
    <cellStyle name="Normal 5 3 3 2" xfId="14846"/>
    <cellStyle name="Normal 5 3 3 2 2" xfId="14847"/>
    <cellStyle name="Normal 5 3 3 2 2 2" xfId="14848"/>
    <cellStyle name="Normal 5 3 3 2 2 2 2" xfId="14849"/>
    <cellStyle name="Normal 5 3 3 2 2 2 2 2" xfId="14850"/>
    <cellStyle name="Normal 5 3 3 2 2 2 2_SCH J-3" xfId="14851"/>
    <cellStyle name="Normal 5 3 3 2 2 2 3" xfId="14852"/>
    <cellStyle name="Normal 5 3 3 2 2 2_SCH J-3" xfId="14853"/>
    <cellStyle name="Normal 5 3 3 2 2 3" xfId="14854"/>
    <cellStyle name="Normal 5 3 3 2 2 3 2" xfId="14855"/>
    <cellStyle name="Normal 5 3 3 2 2 3_SCH J-3" xfId="14856"/>
    <cellStyle name="Normal 5 3 3 2 2 4" xfId="14857"/>
    <cellStyle name="Normal 5 3 3 2 2_SCH J-3" xfId="14858"/>
    <cellStyle name="Normal 5 3 3 2 3" xfId="14859"/>
    <cellStyle name="Normal 5 3 3 2 3 2" xfId="14860"/>
    <cellStyle name="Normal 5 3 3 2 3 2 2" xfId="14861"/>
    <cellStyle name="Normal 5 3 3 2 3 2_SCH J-3" xfId="14862"/>
    <cellStyle name="Normal 5 3 3 2 3 3" xfId="14863"/>
    <cellStyle name="Normal 5 3 3 2 3_SCH J-3" xfId="14864"/>
    <cellStyle name="Normal 5 3 3 2 4" xfId="14865"/>
    <cellStyle name="Normal 5 3 3 2 4 2" xfId="14866"/>
    <cellStyle name="Normal 5 3 3 2 4_SCH J-3" xfId="14867"/>
    <cellStyle name="Normal 5 3 3 2 5" xfId="14868"/>
    <cellStyle name="Normal 5 3 3 2_SCH J-3" xfId="14869"/>
    <cellStyle name="Normal 5 3 3 3" xfId="14870"/>
    <cellStyle name="Normal 5 3 3 3 2" xfId="14871"/>
    <cellStyle name="Normal 5 3 3 3 2 2" xfId="14872"/>
    <cellStyle name="Normal 5 3 3 3 2 2 2" xfId="14873"/>
    <cellStyle name="Normal 5 3 3 3 2 2_SCH J-3" xfId="14874"/>
    <cellStyle name="Normal 5 3 3 3 2 3" xfId="14875"/>
    <cellStyle name="Normal 5 3 3 3 2_SCH J-3" xfId="14876"/>
    <cellStyle name="Normal 5 3 3 3 3" xfId="14877"/>
    <cellStyle name="Normal 5 3 3 3 3 2" xfId="14878"/>
    <cellStyle name="Normal 5 3 3 3 3_SCH J-3" xfId="14879"/>
    <cellStyle name="Normal 5 3 3 3 4" xfId="14880"/>
    <cellStyle name="Normal 5 3 3 3_SCH J-3" xfId="14881"/>
    <cellStyle name="Normal 5 3 3 4" xfId="14882"/>
    <cellStyle name="Normal 5 3 3 4 2" xfId="14883"/>
    <cellStyle name="Normal 5 3 3 4 2 2" xfId="14884"/>
    <cellStyle name="Normal 5 3 3 4 2_SCH J-3" xfId="14885"/>
    <cellStyle name="Normal 5 3 3 4 3" xfId="14886"/>
    <cellStyle name="Normal 5 3 3 4_SCH J-3" xfId="14887"/>
    <cellStyle name="Normal 5 3 3 5" xfId="14888"/>
    <cellStyle name="Normal 5 3 3 5 2" xfId="14889"/>
    <cellStyle name="Normal 5 3 3 5_SCH J-3" xfId="14890"/>
    <cellStyle name="Normal 5 3 3 6" xfId="14891"/>
    <cellStyle name="Normal 5 3 3_SCH J-3" xfId="14892"/>
    <cellStyle name="Normal 5 3 4" xfId="14893"/>
    <cellStyle name="Normal 5 3 4 2" xfId="14894"/>
    <cellStyle name="Normal 5 3 4 2 2" xfId="14895"/>
    <cellStyle name="Normal 5 3 4 2 2 2" xfId="14896"/>
    <cellStyle name="Normal 5 3 4 2 2 2 2" xfId="14897"/>
    <cellStyle name="Normal 5 3 4 2 2 2_SCH J-3" xfId="14898"/>
    <cellStyle name="Normal 5 3 4 2 2 3" xfId="14899"/>
    <cellStyle name="Normal 5 3 4 2 2_SCH J-3" xfId="14900"/>
    <cellStyle name="Normal 5 3 4 2 3" xfId="14901"/>
    <cellStyle name="Normal 5 3 4 2 3 2" xfId="14902"/>
    <cellStyle name="Normal 5 3 4 2 3_SCH J-3" xfId="14903"/>
    <cellStyle name="Normal 5 3 4 2 4" xfId="14904"/>
    <cellStyle name="Normal 5 3 4 2_SCH J-3" xfId="14905"/>
    <cellStyle name="Normal 5 3 4 3" xfId="14906"/>
    <cellStyle name="Normal 5 3 4 3 2" xfId="14907"/>
    <cellStyle name="Normal 5 3 4 3 2 2" xfId="14908"/>
    <cellStyle name="Normal 5 3 4 3 2_SCH J-3" xfId="14909"/>
    <cellStyle name="Normal 5 3 4 3 3" xfId="14910"/>
    <cellStyle name="Normal 5 3 4 3_SCH J-3" xfId="14911"/>
    <cellStyle name="Normal 5 3 4 4" xfId="14912"/>
    <cellStyle name="Normal 5 3 4 4 2" xfId="14913"/>
    <cellStyle name="Normal 5 3 4 4_SCH J-3" xfId="14914"/>
    <cellStyle name="Normal 5 3 4 5" xfId="14915"/>
    <cellStyle name="Normal 5 3 4_SCH J-3" xfId="14916"/>
    <cellStyle name="Normal 5 3 5" xfId="14917"/>
    <cellStyle name="Normal 5 3 5 2" xfId="14918"/>
    <cellStyle name="Normal 5 3 5 2 2" xfId="14919"/>
    <cellStyle name="Normal 5 3 5 2 2 2" xfId="14920"/>
    <cellStyle name="Normal 5 3 5 2 2 2 2" xfId="14921"/>
    <cellStyle name="Normal 5 3 5 2 2 2_SCH J-3" xfId="14922"/>
    <cellStyle name="Normal 5 3 5 2 2 3" xfId="14923"/>
    <cellStyle name="Normal 5 3 5 2 2_SCH J-3" xfId="14924"/>
    <cellStyle name="Normal 5 3 5 2 3" xfId="14925"/>
    <cellStyle name="Normal 5 3 5 2 3 2" xfId="14926"/>
    <cellStyle name="Normal 5 3 5 2 3_SCH J-3" xfId="14927"/>
    <cellStyle name="Normal 5 3 5 2 4" xfId="14928"/>
    <cellStyle name="Normal 5 3 5 2_SCH J-3" xfId="14929"/>
    <cellStyle name="Normal 5 3 5 3" xfId="14930"/>
    <cellStyle name="Normal 5 3 5 3 2" xfId="14931"/>
    <cellStyle name="Normal 5 3 5 3 2 2" xfId="14932"/>
    <cellStyle name="Normal 5 3 5 3 2_SCH J-3" xfId="14933"/>
    <cellStyle name="Normal 5 3 5 3 3" xfId="14934"/>
    <cellStyle name="Normal 5 3 5 3_SCH J-3" xfId="14935"/>
    <cellStyle name="Normal 5 3 5 4" xfId="14936"/>
    <cellStyle name="Normal 5 3 5 4 2" xfId="14937"/>
    <cellStyle name="Normal 5 3 5 4_SCH J-3" xfId="14938"/>
    <cellStyle name="Normal 5 3 5 5" xfId="14939"/>
    <cellStyle name="Normal 5 3 5_SCH J-3" xfId="14940"/>
    <cellStyle name="Normal 5 3 6" xfId="14941"/>
    <cellStyle name="Normal 5 3 6 2" xfId="14942"/>
    <cellStyle name="Normal 5 3 6 2 2" xfId="14943"/>
    <cellStyle name="Normal 5 3 6 2 2 2" xfId="14944"/>
    <cellStyle name="Normal 5 3 6 2 2_SCH J-3" xfId="14945"/>
    <cellStyle name="Normal 5 3 6 2 3" xfId="14946"/>
    <cellStyle name="Normal 5 3 6 2_SCH J-3" xfId="14947"/>
    <cellStyle name="Normal 5 3 6 3" xfId="14948"/>
    <cellStyle name="Normal 5 3 6 3 2" xfId="14949"/>
    <cellStyle name="Normal 5 3 6 3_SCH J-3" xfId="14950"/>
    <cellStyle name="Normal 5 3 6 4" xfId="14951"/>
    <cellStyle name="Normal 5 3 6_SCH J-3" xfId="14952"/>
    <cellStyle name="Normal 5 3 7" xfId="14953"/>
    <cellStyle name="Normal 5 3 7 2" xfId="14954"/>
    <cellStyle name="Normal 5 3 7 2 2" xfId="14955"/>
    <cellStyle name="Normal 5 3 7 2_SCH J-3" xfId="14956"/>
    <cellStyle name="Normal 5 3 7 3" xfId="14957"/>
    <cellStyle name="Normal 5 3 7_SCH J-3" xfId="14958"/>
    <cellStyle name="Normal 5 3 8" xfId="14959"/>
    <cellStyle name="Normal 5 3 8 2" xfId="14960"/>
    <cellStyle name="Normal 5 3 8_SCH J-3" xfId="14961"/>
    <cellStyle name="Normal 5 3 9" xfId="14962"/>
    <cellStyle name="Normal 5 3_SCH J-3" xfId="14963"/>
    <cellStyle name="Normal 5 4" xfId="14964"/>
    <cellStyle name="Normal 5 4 10" xfId="14965"/>
    <cellStyle name="Normal 5 4 2" xfId="14966"/>
    <cellStyle name="Normal 5 4 2 2" xfId="14967"/>
    <cellStyle name="Normal 5 4 2 2 2" xfId="14968"/>
    <cellStyle name="Normal 5 4 2 2 2 2" xfId="14969"/>
    <cellStyle name="Normal 5 4 2 2 2 2 2" xfId="14970"/>
    <cellStyle name="Normal 5 4 2 2 2 2 2 2" xfId="14971"/>
    <cellStyle name="Normal 5 4 2 2 2 2 2_SCH J-3" xfId="14972"/>
    <cellStyle name="Normal 5 4 2 2 2 2 3" xfId="14973"/>
    <cellStyle name="Normal 5 4 2 2 2 2_SCH J-3" xfId="14974"/>
    <cellStyle name="Normal 5 4 2 2 2 3" xfId="14975"/>
    <cellStyle name="Normal 5 4 2 2 2 3 2" xfId="14976"/>
    <cellStyle name="Normal 5 4 2 2 2 3_SCH J-3" xfId="14977"/>
    <cellStyle name="Normal 5 4 2 2 2 4" xfId="14978"/>
    <cellStyle name="Normal 5 4 2 2 2_SCH J-3" xfId="14979"/>
    <cellStyle name="Normal 5 4 2 2 3" xfId="14980"/>
    <cellStyle name="Normal 5 4 2 2 3 2" xfId="14981"/>
    <cellStyle name="Normal 5 4 2 2 3 2 2" xfId="14982"/>
    <cellStyle name="Normal 5 4 2 2 3 2_SCH J-3" xfId="14983"/>
    <cellStyle name="Normal 5 4 2 2 3 3" xfId="14984"/>
    <cellStyle name="Normal 5 4 2 2 3_SCH J-3" xfId="14985"/>
    <cellStyle name="Normal 5 4 2 2 4" xfId="14986"/>
    <cellStyle name="Normal 5 4 2 2 4 2" xfId="14987"/>
    <cellStyle name="Normal 5 4 2 2 4_SCH J-3" xfId="14988"/>
    <cellStyle name="Normal 5 4 2 2 5" xfId="14989"/>
    <cellStyle name="Normal 5 4 2 2 6" xfId="14990"/>
    <cellStyle name="Normal 5 4 2 2_SCH J-3" xfId="14991"/>
    <cellStyle name="Normal 5 4 2 3" xfId="14992"/>
    <cellStyle name="Normal 5 4 2 3 2" xfId="14993"/>
    <cellStyle name="Normal 5 4 2 3 2 2" xfId="14994"/>
    <cellStyle name="Normal 5 4 2 3 2 2 2" xfId="14995"/>
    <cellStyle name="Normal 5 4 2 3 2 2 2 2" xfId="14996"/>
    <cellStyle name="Normal 5 4 2 3 2 2 2_SCH J-3" xfId="14997"/>
    <cellStyle name="Normal 5 4 2 3 2 2 3" xfId="14998"/>
    <cellStyle name="Normal 5 4 2 3 2 2_SCH J-3" xfId="14999"/>
    <cellStyle name="Normal 5 4 2 3 2 3" xfId="15000"/>
    <cellStyle name="Normal 5 4 2 3 2 3 2" xfId="15001"/>
    <cellStyle name="Normal 5 4 2 3 2 3_SCH J-3" xfId="15002"/>
    <cellStyle name="Normal 5 4 2 3 2 4" xfId="15003"/>
    <cellStyle name="Normal 5 4 2 3 2_SCH J-3" xfId="15004"/>
    <cellStyle name="Normal 5 4 2 3 3" xfId="15005"/>
    <cellStyle name="Normal 5 4 2 3 3 2" xfId="15006"/>
    <cellStyle name="Normal 5 4 2 3 3 2 2" xfId="15007"/>
    <cellStyle name="Normal 5 4 2 3 3 2_SCH J-3" xfId="15008"/>
    <cellStyle name="Normal 5 4 2 3 3 3" xfId="15009"/>
    <cellStyle name="Normal 5 4 2 3 3_SCH J-3" xfId="15010"/>
    <cellStyle name="Normal 5 4 2 3 4" xfId="15011"/>
    <cellStyle name="Normal 5 4 2 3 4 2" xfId="15012"/>
    <cellStyle name="Normal 5 4 2 3 4_SCH J-3" xfId="15013"/>
    <cellStyle name="Normal 5 4 2 3 5" xfId="15014"/>
    <cellStyle name="Normal 5 4 2 3_SCH J-3" xfId="15015"/>
    <cellStyle name="Normal 5 4 2 4" xfId="15016"/>
    <cellStyle name="Normal 5 4 2 4 2" xfId="15017"/>
    <cellStyle name="Normal 5 4 2 4 2 2" xfId="15018"/>
    <cellStyle name="Normal 5 4 2 4 2 2 2" xfId="15019"/>
    <cellStyle name="Normal 5 4 2 4 2 2_SCH J-3" xfId="15020"/>
    <cellStyle name="Normal 5 4 2 4 2 3" xfId="15021"/>
    <cellStyle name="Normal 5 4 2 4 2_SCH J-3" xfId="15022"/>
    <cellStyle name="Normal 5 4 2 4 3" xfId="15023"/>
    <cellStyle name="Normal 5 4 2 4 3 2" xfId="15024"/>
    <cellStyle name="Normal 5 4 2 4 3_SCH J-3" xfId="15025"/>
    <cellStyle name="Normal 5 4 2 4 4" xfId="15026"/>
    <cellStyle name="Normal 5 4 2 4_SCH J-3" xfId="15027"/>
    <cellStyle name="Normal 5 4 2 5" xfId="15028"/>
    <cellStyle name="Normal 5 4 2 5 2" xfId="15029"/>
    <cellStyle name="Normal 5 4 2 5 2 2" xfId="15030"/>
    <cellStyle name="Normal 5 4 2 5 2_SCH J-3" xfId="15031"/>
    <cellStyle name="Normal 5 4 2 5 3" xfId="15032"/>
    <cellStyle name="Normal 5 4 2 5_SCH J-3" xfId="15033"/>
    <cellStyle name="Normal 5 4 2 6" xfId="15034"/>
    <cellStyle name="Normal 5 4 2 6 2" xfId="15035"/>
    <cellStyle name="Normal 5 4 2 6_SCH J-3" xfId="15036"/>
    <cellStyle name="Normal 5 4 2 7" xfId="15037"/>
    <cellStyle name="Normal 5 4 2 8" xfId="15038"/>
    <cellStyle name="Normal 5 4 2_SCH J-3" xfId="15039"/>
    <cellStyle name="Normal 5 4 3" xfId="15040"/>
    <cellStyle name="Normal 5 4 3 2" xfId="15041"/>
    <cellStyle name="Normal 5 4 3 2 2" xfId="15042"/>
    <cellStyle name="Normal 5 4 3 2 2 2" xfId="15043"/>
    <cellStyle name="Normal 5 4 3 2 2 2 2" xfId="15044"/>
    <cellStyle name="Normal 5 4 3 2 2 2 2 2" xfId="15045"/>
    <cellStyle name="Normal 5 4 3 2 2 2 2_SCH J-3" xfId="15046"/>
    <cellStyle name="Normal 5 4 3 2 2 2 3" xfId="15047"/>
    <cellStyle name="Normal 5 4 3 2 2 2_SCH J-3" xfId="15048"/>
    <cellStyle name="Normal 5 4 3 2 2 3" xfId="15049"/>
    <cellStyle name="Normal 5 4 3 2 2 3 2" xfId="15050"/>
    <cellStyle name="Normal 5 4 3 2 2 3_SCH J-3" xfId="15051"/>
    <cellStyle name="Normal 5 4 3 2 2 4" xfId="15052"/>
    <cellStyle name="Normal 5 4 3 2 2_SCH J-3" xfId="15053"/>
    <cellStyle name="Normal 5 4 3 2 3" xfId="15054"/>
    <cellStyle name="Normal 5 4 3 2 3 2" xfId="15055"/>
    <cellStyle name="Normal 5 4 3 2 3 2 2" xfId="15056"/>
    <cellStyle name="Normal 5 4 3 2 3 2_SCH J-3" xfId="15057"/>
    <cellStyle name="Normal 5 4 3 2 3 3" xfId="15058"/>
    <cellStyle name="Normal 5 4 3 2 3_SCH J-3" xfId="15059"/>
    <cellStyle name="Normal 5 4 3 2 4" xfId="15060"/>
    <cellStyle name="Normal 5 4 3 2 4 2" xfId="15061"/>
    <cellStyle name="Normal 5 4 3 2 4_SCH J-3" xfId="15062"/>
    <cellStyle name="Normal 5 4 3 2 5" xfId="15063"/>
    <cellStyle name="Normal 5 4 3 2_SCH J-3" xfId="15064"/>
    <cellStyle name="Normal 5 4 3 3" xfId="15065"/>
    <cellStyle name="Normal 5 4 3 3 2" xfId="15066"/>
    <cellStyle name="Normal 5 4 3 3 2 2" xfId="15067"/>
    <cellStyle name="Normal 5 4 3 3 2 2 2" xfId="15068"/>
    <cellStyle name="Normal 5 4 3 3 2 2_SCH J-3" xfId="15069"/>
    <cellStyle name="Normal 5 4 3 3 2 3" xfId="15070"/>
    <cellStyle name="Normal 5 4 3 3 2_SCH J-3" xfId="15071"/>
    <cellStyle name="Normal 5 4 3 3 3" xfId="15072"/>
    <cellStyle name="Normal 5 4 3 3 3 2" xfId="15073"/>
    <cellStyle name="Normal 5 4 3 3 3_SCH J-3" xfId="15074"/>
    <cellStyle name="Normal 5 4 3 3 4" xfId="15075"/>
    <cellStyle name="Normal 5 4 3 3_SCH J-3" xfId="15076"/>
    <cellStyle name="Normal 5 4 3 4" xfId="15077"/>
    <cellStyle name="Normal 5 4 3 4 2" xfId="15078"/>
    <cellStyle name="Normal 5 4 3 4 2 2" xfId="15079"/>
    <cellStyle name="Normal 5 4 3 4 2_SCH J-3" xfId="15080"/>
    <cellStyle name="Normal 5 4 3 4 3" xfId="15081"/>
    <cellStyle name="Normal 5 4 3 4_SCH J-3" xfId="15082"/>
    <cellStyle name="Normal 5 4 3 5" xfId="15083"/>
    <cellStyle name="Normal 5 4 3 5 2" xfId="15084"/>
    <cellStyle name="Normal 5 4 3 5_SCH J-3" xfId="15085"/>
    <cellStyle name="Normal 5 4 3 6" xfId="15086"/>
    <cellStyle name="Normal 5 4 3 7" xfId="15087"/>
    <cellStyle name="Normal 5 4 3_SCH J-3" xfId="15088"/>
    <cellStyle name="Normal 5 4 4" xfId="15089"/>
    <cellStyle name="Normal 5 4 4 2" xfId="15090"/>
    <cellStyle name="Normal 5 4 4 2 2" xfId="15091"/>
    <cellStyle name="Normal 5 4 4 2 2 2" xfId="15092"/>
    <cellStyle name="Normal 5 4 4 2 2 2 2" xfId="15093"/>
    <cellStyle name="Normal 5 4 4 2 2 2_SCH J-3" xfId="15094"/>
    <cellStyle name="Normal 5 4 4 2 2 3" xfId="15095"/>
    <cellStyle name="Normal 5 4 4 2 2_SCH J-3" xfId="15096"/>
    <cellStyle name="Normal 5 4 4 2 3" xfId="15097"/>
    <cellStyle name="Normal 5 4 4 2 3 2" xfId="15098"/>
    <cellStyle name="Normal 5 4 4 2 3_SCH J-3" xfId="15099"/>
    <cellStyle name="Normal 5 4 4 2 4" xfId="15100"/>
    <cellStyle name="Normal 5 4 4 2_SCH J-3" xfId="15101"/>
    <cellStyle name="Normal 5 4 4 3" xfId="15102"/>
    <cellStyle name="Normal 5 4 4 3 2" xfId="15103"/>
    <cellStyle name="Normal 5 4 4 3 2 2" xfId="15104"/>
    <cellStyle name="Normal 5 4 4 3 2_SCH J-3" xfId="15105"/>
    <cellStyle name="Normal 5 4 4 3 3" xfId="15106"/>
    <cellStyle name="Normal 5 4 4 3_SCH J-3" xfId="15107"/>
    <cellStyle name="Normal 5 4 4 4" xfId="15108"/>
    <cellStyle name="Normal 5 4 4 4 2" xfId="15109"/>
    <cellStyle name="Normal 5 4 4 4_SCH J-3" xfId="15110"/>
    <cellStyle name="Normal 5 4 4 5" xfId="15111"/>
    <cellStyle name="Normal 5 4 4_SCH J-3" xfId="15112"/>
    <cellStyle name="Normal 5 4 5" xfId="15113"/>
    <cellStyle name="Normal 5 4 5 2" xfId="15114"/>
    <cellStyle name="Normal 5 4 5 2 2" xfId="15115"/>
    <cellStyle name="Normal 5 4 5 2 2 2" xfId="15116"/>
    <cellStyle name="Normal 5 4 5 2 2 2 2" xfId="15117"/>
    <cellStyle name="Normal 5 4 5 2 2 2_SCH J-3" xfId="15118"/>
    <cellStyle name="Normal 5 4 5 2 2 3" xfId="15119"/>
    <cellStyle name="Normal 5 4 5 2 2_SCH J-3" xfId="15120"/>
    <cellStyle name="Normal 5 4 5 2 3" xfId="15121"/>
    <cellStyle name="Normal 5 4 5 2 3 2" xfId="15122"/>
    <cellStyle name="Normal 5 4 5 2 3_SCH J-3" xfId="15123"/>
    <cellStyle name="Normal 5 4 5 2 4" xfId="15124"/>
    <cellStyle name="Normal 5 4 5 2_SCH J-3" xfId="15125"/>
    <cellStyle name="Normal 5 4 5 3" xfId="15126"/>
    <cellStyle name="Normal 5 4 5 3 2" xfId="15127"/>
    <cellStyle name="Normal 5 4 5 3 2 2" xfId="15128"/>
    <cellStyle name="Normal 5 4 5 3 2_SCH J-3" xfId="15129"/>
    <cellStyle name="Normal 5 4 5 3 3" xfId="15130"/>
    <cellStyle name="Normal 5 4 5 3_SCH J-3" xfId="15131"/>
    <cellStyle name="Normal 5 4 5 4" xfId="15132"/>
    <cellStyle name="Normal 5 4 5 4 2" xfId="15133"/>
    <cellStyle name="Normal 5 4 5 4_SCH J-3" xfId="15134"/>
    <cellStyle name="Normal 5 4 5 5" xfId="15135"/>
    <cellStyle name="Normal 5 4 5_SCH J-3" xfId="15136"/>
    <cellStyle name="Normal 5 4 6" xfId="15137"/>
    <cellStyle name="Normal 5 4 6 2" xfId="15138"/>
    <cellStyle name="Normal 5 4 6 2 2" xfId="15139"/>
    <cellStyle name="Normal 5 4 6 2 2 2" xfId="15140"/>
    <cellStyle name="Normal 5 4 6 2 2_SCH J-3" xfId="15141"/>
    <cellStyle name="Normal 5 4 6 2 3" xfId="15142"/>
    <cellStyle name="Normal 5 4 6 2_SCH J-3" xfId="15143"/>
    <cellStyle name="Normal 5 4 6 3" xfId="15144"/>
    <cellStyle name="Normal 5 4 6 3 2" xfId="15145"/>
    <cellStyle name="Normal 5 4 6 3_SCH J-3" xfId="15146"/>
    <cellStyle name="Normal 5 4 6 4" xfId="15147"/>
    <cellStyle name="Normal 5 4 6_SCH J-3" xfId="15148"/>
    <cellStyle name="Normal 5 4 7" xfId="15149"/>
    <cellStyle name="Normal 5 4 7 2" xfId="15150"/>
    <cellStyle name="Normal 5 4 7 2 2" xfId="15151"/>
    <cellStyle name="Normal 5 4 7 2_SCH J-3" xfId="15152"/>
    <cellStyle name="Normal 5 4 7 3" xfId="15153"/>
    <cellStyle name="Normal 5 4 7_SCH J-3" xfId="15154"/>
    <cellStyle name="Normal 5 4 8" xfId="15155"/>
    <cellStyle name="Normal 5 4 8 2" xfId="15156"/>
    <cellStyle name="Normal 5 4 8_SCH J-3" xfId="15157"/>
    <cellStyle name="Normal 5 4 9" xfId="15158"/>
    <cellStyle name="Normal 5 4_SCH J-3" xfId="15159"/>
    <cellStyle name="Normal 5 5" xfId="15160"/>
    <cellStyle name="Normal 5 5 2" xfId="15161"/>
    <cellStyle name="Normal 5 5 2 2" xfId="15162"/>
    <cellStyle name="Normal 5 5 2 2 2" xfId="15163"/>
    <cellStyle name="Normal 5 5 2 2 2 2" xfId="15164"/>
    <cellStyle name="Normal 5 5 2 2 2 2 2" xfId="15165"/>
    <cellStyle name="Normal 5 5 2 2 2 2_SCH J-3" xfId="15166"/>
    <cellStyle name="Normal 5 5 2 2 2 3" xfId="15167"/>
    <cellStyle name="Normal 5 5 2 2 2_SCH J-3" xfId="15168"/>
    <cellStyle name="Normal 5 5 2 2 3" xfId="15169"/>
    <cellStyle name="Normal 5 5 2 2 3 2" xfId="15170"/>
    <cellStyle name="Normal 5 5 2 2 3_SCH J-3" xfId="15171"/>
    <cellStyle name="Normal 5 5 2 2 4" xfId="15172"/>
    <cellStyle name="Normal 5 5 2 2_SCH J-3" xfId="15173"/>
    <cellStyle name="Normal 5 5 2 3" xfId="15174"/>
    <cellStyle name="Normal 5 5 2 3 2" xfId="15175"/>
    <cellStyle name="Normal 5 5 2 3 2 2" xfId="15176"/>
    <cellStyle name="Normal 5 5 2 3 2_SCH J-3" xfId="15177"/>
    <cellStyle name="Normal 5 5 2 3 3" xfId="15178"/>
    <cellStyle name="Normal 5 5 2 3_SCH J-3" xfId="15179"/>
    <cellStyle name="Normal 5 5 2 4" xfId="15180"/>
    <cellStyle name="Normal 5 5 2 4 2" xfId="15181"/>
    <cellStyle name="Normal 5 5 2 4_SCH J-3" xfId="15182"/>
    <cellStyle name="Normal 5 5 2 5" xfId="15183"/>
    <cellStyle name="Normal 5 5 2_SCH J-3" xfId="15184"/>
    <cellStyle name="Normal 5 5 3" xfId="15185"/>
    <cellStyle name="Normal 5 5 3 2" xfId="15186"/>
    <cellStyle name="Normal 5 5 3 2 2" xfId="15187"/>
    <cellStyle name="Normal 5 5 3 2 2 2" xfId="15188"/>
    <cellStyle name="Normal 5 5 3 2 2 2 2" xfId="15189"/>
    <cellStyle name="Normal 5 5 3 2 2 2_SCH J-3" xfId="15190"/>
    <cellStyle name="Normal 5 5 3 2 2 3" xfId="15191"/>
    <cellStyle name="Normal 5 5 3 2 2_SCH J-3" xfId="15192"/>
    <cellStyle name="Normal 5 5 3 2 3" xfId="15193"/>
    <cellStyle name="Normal 5 5 3 2 3 2" xfId="15194"/>
    <cellStyle name="Normal 5 5 3 2 3_SCH J-3" xfId="15195"/>
    <cellStyle name="Normal 5 5 3 2 4" xfId="15196"/>
    <cellStyle name="Normal 5 5 3 2_SCH J-3" xfId="15197"/>
    <cellStyle name="Normal 5 5 3 3" xfId="15198"/>
    <cellStyle name="Normal 5 5 3 3 2" xfId="15199"/>
    <cellStyle name="Normal 5 5 3 3 2 2" xfId="15200"/>
    <cellStyle name="Normal 5 5 3 3 2_SCH J-3" xfId="15201"/>
    <cellStyle name="Normal 5 5 3 3 3" xfId="15202"/>
    <cellStyle name="Normal 5 5 3 3_SCH J-3" xfId="15203"/>
    <cellStyle name="Normal 5 5 3 4" xfId="15204"/>
    <cellStyle name="Normal 5 5 3 4 2" xfId="15205"/>
    <cellStyle name="Normal 5 5 3 4_SCH J-3" xfId="15206"/>
    <cellStyle name="Normal 5 5 3 5" xfId="15207"/>
    <cellStyle name="Normal 5 5 3_SCH J-3" xfId="15208"/>
    <cellStyle name="Normal 5 5 4" xfId="15209"/>
    <cellStyle name="Normal 5 5 4 2" xfId="15210"/>
    <cellStyle name="Normal 5 5 4 2 2" xfId="15211"/>
    <cellStyle name="Normal 5 5 4 2 2 2" xfId="15212"/>
    <cellStyle name="Normal 5 5 4 2 2_SCH J-3" xfId="15213"/>
    <cellStyle name="Normal 5 5 4 2 3" xfId="15214"/>
    <cellStyle name="Normal 5 5 4 2_SCH J-3" xfId="15215"/>
    <cellStyle name="Normal 5 5 4 3" xfId="15216"/>
    <cellStyle name="Normal 5 5 4 3 2" xfId="15217"/>
    <cellStyle name="Normal 5 5 4 3_SCH J-3" xfId="15218"/>
    <cellStyle name="Normal 5 5 4 4" xfId="15219"/>
    <cellStyle name="Normal 5 5 4_SCH J-3" xfId="15220"/>
    <cellStyle name="Normal 5 5 5" xfId="15221"/>
    <cellStyle name="Normal 5 5 5 2" xfId="15222"/>
    <cellStyle name="Normal 5 5 5 2 2" xfId="15223"/>
    <cellStyle name="Normal 5 5 5 2_SCH J-3" xfId="15224"/>
    <cellStyle name="Normal 5 5 5 3" xfId="15225"/>
    <cellStyle name="Normal 5 5 5_SCH J-3" xfId="15226"/>
    <cellStyle name="Normal 5 5 6" xfId="15227"/>
    <cellStyle name="Normal 5 5 6 2" xfId="15228"/>
    <cellStyle name="Normal 5 5 6_SCH J-3" xfId="15229"/>
    <cellStyle name="Normal 5 5 7" xfId="15230"/>
    <cellStyle name="Normal 5 5_SCH J-3" xfId="15231"/>
    <cellStyle name="Normal 5 6" xfId="15232"/>
    <cellStyle name="Normal 5 6 2" xfId="15233"/>
    <cellStyle name="Normal 5 6 2 2" xfId="15234"/>
    <cellStyle name="Normal 5 6 2 2 2" xfId="15235"/>
    <cellStyle name="Normal 5 6 2 2 2 2" xfId="15236"/>
    <cellStyle name="Normal 5 6 2 2 2 2 2" xfId="15237"/>
    <cellStyle name="Normal 5 6 2 2 2 2_SCH J-3" xfId="15238"/>
    <cellStyle name="Normal 5 6 2 2 2 3" xfId="15239"/>
    <cellStyle name="Normal 5 6 2 2 2_SCH J-3" xfId="15240"/>
    <cellStyle name="Normal 5 6 2 2 3" xfId="15241"/>
    <cellStyle name="Normal 5 6 2 2 3 2" xfId="15242"/>
    <cellStyle name="Normal 5 6 2 2 3_SCH J-3" xfId="15243"/>
    <cellStyle name="Normal 5 6 2 2 4" xfId="15244"/>
    <cellStyle name="Normal 5 6 2 2_SCH J-3" xfId="15245"/>
    <cellStyle name="Normal 5 6 2 3" xfId="15246"/>
    <cellStyle name="Normal 5 6 2 3 2" xfId="15247"/>
    <cellStyle name="Normal 5 6 2 3 2 2" xfId="15248"/>
    <cellStyle name="Normal 5 6 2 3 2_SCH J-3" xfId="15249"/>
    <cellStyle name="Normal 5 6 2 3 3" xfId="15250"/>
    <cellStyle name="Normal 5 6 2 3_SCH J-3" xfId="15251"/>
    <cellStyle name="Normal 5 6 2 4" xfId="15252"/>
    <cellStyle name="Normal 5 6 2 4 2" xfId="15253"/>
    <cellStyle name="Normal 5 6 2 4_SCH J-3" xfId="15254"/>
    <cellStyle name="Normal 5 6 2 5" xfId="15255"/>
    <cellStyle name="Normal 5 6 2_SCH J-3" xfId="15256"/>
    <cellStyle name="Normal 5 6 3" xfId="15257"/>
    <cellStyle name="Normal 5 6 3 2" xfId="15258"/>
    <cellStyle name="Normal 5 6 3 2 2" xfId="15259"/>
    <cellStyle name="Normal 5 6 3 2 2 2" xfId="15260"/>
    <cellStyle name="Normal 5 6 3 2 2_SCH J-3" xfId="15261"/>
    <cellStyle name="Normal 5 6 3 2 3" xfId="15262"/>
    <cellStyle name="Normal 5 6 3 2_SCH J-3" xfId="15263"/>
    <cellStyle name="Normal 5 6 3 3" xfId="15264"/>
    <cellStyle name="Normal 5 6 3 3 2" xfId="15265"/>
    <cellStyle name="Normal 5 6 3 3_SCH J-3" xfId="15266"/>
    <cellStyle name="Normal 5 6 3 4" xfId="15267"/>
    <cellStyle name="Normal 5 6 3_SCH J-3" xfId="15268"/>
    <cellStyle name="Normal 5 6 4" xfId="15269"/>
    <cellStyle name="Normal 5 6 4 2" xfId="15270"/>
    <cellStyle name="Normal 5 6 4 2 2" xfId="15271"/>
    <cellStyle name="Normal 5 6 4 2_SCH J-3" xfId="15272"/>
    <cellStyle name="Normal 5 6 4 3" xfId="15273"/>
    <cellStyle name="Normal 5 6 4_SCH J-3" xfId="15274"/>
    <cellStyle name="Normal 5 6 5" xfId="15275"/>
    <cellStyle name="Normal 5 6 5 2" xfId="15276"/>
    <cellStyle name="Normal 5 6 5_SCH J-3" xfId="15277"/>
    <cellStyle name="Normal 5 6 6" xfId="15278"/>
    <cellStyle name="Normal 5 6_SCH J-3" xfId="15279"/>
    <cellStyle name="Normal 5 7" xfId="15280"/>
    <cellStyle name="Normal 5 7 2" xfId="15281"/>
    <cellStyle name="Normal 5 7 2 2" xfId="15282"/>
    <cellStyle name="Normal 5 7 2 2 2" xfId="15283"/>
    <cellStyle name="Normal 5 7 2 2 2 2" xfId="15284"/>
    <cellStyle name="Normal 5 7 2 2 2_SCH J-3" xfId="15285"/>
    <cellStyle name="Normal 5 7 2 2 3" xfId="15286"/>
    <cellStyle name="Normal 5 7 2 2_SCH J-3" xfId="15287"/>
    <cellStyle name="Normal 5 7 2 3" xfId="15288"/>
    <cellStyle name="Normal 5 7 2 3 2" xfId="15289"/>
    <cellStyle name="Normal 5 7 2 3_SCH J-3" xfId="15290"/>
    <cellStyle name="Normal 5 7 2 4" xfId="15291"/>
    <cellStyle name="Normal 5 7 2_SCH J-3" xfId="15292"/>
    <cellStyle name="Normal 5 7 3" xfId="15293"/>
    <cellStyle name="Normal 5 7 3 2" xfId="15294"/>
    <cellStyle name="Normal 5 7 3 2 2" xfId="15295"/>
    <cellStyle name="Normal 5 7 3 2_SCH J-3" xfId="15296"/>
    <cellStyle name="Normal 5 7 3 3" xfId="15297"/>
    <cellStyle name="Normal 5 7 3_SCH J-3" xfId="15298"/>
    <cellStyle name="Normal 5 7 4" xfId="15299"/>
    <cellStyle name="Normal 5 7 4 2" xfId="15300"/>
    <cellStyle name="Normal 5 7 4_SCH J-3" xfId="15301"/>
    <cellStyle name="Normal 5 7 5" xfId="15302"/>
    <cellStyle name="Normal 5 7_SCH J-3" xfId="15303"/>
    <cellStyle name="Normal 5 8" xfId="15304"/>
    <cellStyle name="Normal 5 8 2" xfId="15305"/>
    <cellStyle name="Normal 5 8 2 2" xfId="15306"/>
    <cellStyle name="Normal 5 8 2 2 2" xfId="15307"/>
    <cellStyle name="Normal 5 8 2 2 2 2" xfId="15308"/>
    <cellStyle name="Normal 5 8 2 2 2_SCH J-3" xfId="15309"/>
    <cellStyle name="Normal 5 8 2 2 3" xfId="15310"/>
    <cellStyle name="Normal 5 8 2 2_SCH J-3" xfId="15311"/>
    <cellStyle name="Normal 5 8 2 3" xfId="15312"/>
    <cellStyle name="Normal 5 8 2 3 2" xfId="15313"/>
    <cellStyle name="Normal 5 8 2 3_SCH J-3" xfId="15314"/>
    <cellStyle name="Normal 5 8 2 4" xfId="15315"/>
    <cellStyle name="Normal 5 8 2_SCH J-3" xfId="15316"/>
    <cellStyle name="Normal 5 8 3" xfId="15317"/>
    <cellStyle name="Normal 5 8 3 2" xfId="15318"/>
    <cellStyle name="Normal 5 8 3 2 2" xfId="15319"/>
    <cellStyle name="Normal 5 8 3 2_SCH J-3" xfId="15320"/>
    <cellStyle name="Normal 5 8 3 3" xfId="15321"/>
    <cellStyle name="Normal 5 8 3_SCH J-3" xfId="15322"/>
    <cellStyle name="Normal 5 8 4" xfId="15323"/>
    <cellStyle name="Normal 5 8 4 2" xfId="15324"/>
    <cellStyle name="Normal 5 8 4_SCH J-3" xfId="15325"/>
    <cellStyle name="Normal 5 8 5" xfId="15326"/>
    <cellStyle name="Normal 5 8_SCH J-3" xfId="15327"/>
    <cellStyle name="Normal 5 9" xfId="15328"/>
    <cellStyle name="Normal 5 9 2" xfId="15329"/>
    <cellStyle name="Normal 5 9 2 2" xfId="15330"/>
    <cellStyle name="Normal 5 9 2 2 2" xfId="15331"/>
    <cellStyle name="Normal 5 9 2 2_SCH J-3" xfId="15332"/>
    <cellStyle name="Normal 5 9 2 3" xfId="15333"/>
    <cellStyle name="Normal 5 9 2_SCH J-3" xfId="15334"/>
    <cellStyle name="Normal 5 9 3" xfId="15335"/>
    <cellStyle name="Normal 5 9 3 2" xfId="15336"/>
    <cellStyle name="Normal 5 9 3_SCH J-3" xfId="15337"/>
    <cellStyle name="Normal 5 9 4" xfId="15338"/>
    <cellStyle name="Normal 5 9_SCH J-3" xfId="15339"/>
    <cellStyle name="Normal 5_183302" xfId="15340"/>
    <cellStyle name="Normal 50" xfId="15341"/>
    <cellStyle name="Normal 50 2" xfId="15342"/>
    <cellStyle name="Normal 50 2 2" xfId="15343"/>
    <cellStyle name="Normal 50 3" xfId="15344"/>
    <cellStyle name="Normal 50 3 2" xfId="15345"/>
    <cellStyle name="Normal 50 4" xfId="15346"/>
    <cellStyle name="Normal 50_SCH J-3" xfId="15347"/>
    <cellStyle name="Normal 51" xfId="15348"/>
    <cellStyle name="Normal 51 2" xfId="15349"/>
    <cellStyle name="Normal 51 2 2" xfId="15350"/>
    <cellStyle name="Normal 51 3" xfId="15351"/>
    <cellStyle name="Normal 51 3 2" xfId="15352"/>
    <cellStyle name="Normal 51 4" xfId="15353"/>
    <cellStyle name="Normal 51_SCH J-3" xfId="15354"/>
    <cellStyle name="Normal 52" xfId="15355"/>
    <cellStyle name="Normal 52 2" xfId="15356"/>
    <cellStyle name="Normal 52 2 2" xfId="15357"/>
    <cellStyle name="Normal 52 3" xfId="15358"/>
    <cellStyle name="Normal 52 3 2" xfId="15359"/>
    <cellStyle name="Normal 52 4" xfId="15360"/>
    <cellStyle name="Normal 52_SCH J-3" xfId="15361"/>
    <cellStyle name="Normal 53" xfId="15362"/>
    <cellStyle name="Normal 53 2" xfId="15363"/>
    <cellStyle name="Normal 53 2 2" xfId="15364"/>
    <cellStyle name="Normal 53 3" xfId="15365"/>
    <cellStyle name="Normal 53 3 2" xfId="15366"/>
    <cellStyle name="Normal 53 4" xfId="15367"/>
    <cellStyle name="Normal 53_SCH J-3" xfId="15368"/>
    <cellStyle name="Normal 54" xfId="15369"/>
    <cellStyle name="Normal 54 2" xfId="15370"/>
    <cellStyle name="Normal 54 2 2" xfId="15371"/>
    <cellStyle name="Normal 54 3" xfId="15372"/>
    <cellStyle name="Normal 54 3 2" xfId="15373"/>
    <cellStyle name="Normal 54 4" xfId="15374"/>
    <cellStyle name="Normal 54_SCH J-3" xfId="15375"/>
    <cellStyle name="Normal 55" xfId="15376"/>
    <cellStyle name="Normal 55 2" xfId="15377"/>
    <cellStyle name="Normal 55 2 2" xfId="15378"/>
    <cellStyle name="Normal 55 3" xfId="15379"/>
    <cellStyle name="Normal 55 3 2" xfId="15380"/>
    <cellStyle name="Normal 55 4" xfId="15381"/>
    <cellStyle name="Normal 55_SCH J-3" xfId="15382"/>
    <cellStyle name="Normal 56" xfId="15383"/>
    <cellStyle name="Normal 56 2" xfId="15384"/>
    <cellStyle name="Normal 56 2 2" xfId="15385"/>
    <cellStyle name="Normal 56 3" xfId="15386"/>
    <cellStyle name="Normal 56 3 2" xfId="15387"/>
    <cellStyle name="Normal 56 4" xfId="15388"/>
    <cellStyle name="Normal 56_SCH J-3" xfId="15389"/>
    <cellStyle name="Normal 57" xfId="15390"/>
    <cellStyle name="Normal 57 2" xfId="15391"/>
    <cellStyle name="Normal 57 2 2" xfId="15392"/>
    <cellStyle name="Normal 57 3" xfId="15393"/>
    <cellStyle name="Normal 57 3 2" xfId="15394"/>
    <cellStyle name="Normal 57 4" xfId="15395"/>
    <cellStyle name="Normal 57_SCH J-3" xfId="15396"/>
    <cellStyle name="Normal 58" xfId="15397"/>
    <cellStyle name="Normal 58 2" xfId="15398"/>
    <cellStyle name="Normal 58 2 2" xfId="15399"/>
    <cellStyle name="Normal 58 3" xfId="15400"/>
    <cellStyle name="Normal 58 3 2" xfId="15401"/>
    <cellStyle name="Normal 58 4" xfId="15402"/>
    <cellStyle name="Normal 58_SCH J-3" xfId="15403"/>
    <cellStyle name="Normal 59" xfId="15404"/>
    <cellStyle name="Normal 59 2" xfId="15405"/>
    <cellStyle name="Normal 59 2 2" xfId="15406"/>
    <cellStyle name="Normal 59 3" xfId="15407"/>
    <cellStyle name="Normal 59 3 2" xfId="15408"/>
    <cellStyle name="Normal 59 4" xfId="15409"/>
    <cellStyle name="Normal 6" xfId="15410"/>
    <cellStyle name="Normal 6 10" xfId="15411"/>
    <cellStyle name="Normal 6 10 2" xfId="15412"/>
    <cellStyle name="Normal 6 10 2 2" xfId="15413"/>
    <cellStyle name="Normal 6 10 2 2 2" xfId="15414"/>
    <cellStyle name="Normal 6 10 2 2 2 2" xfId="15415"/>
    <cellStyle name="Normal 6 10 2 2 2 2 2" xfId="15416"/>
    <cellStyle name="Normal 6 10 2 2 2 3" xfId="15417"/>
    <cellStyle name="Normal 6 10 2 2 3" xfId="15418"/>
    <cellStyle name="Normal 6 10 2 2 3 2" xfId="15419"/>
    <cellStyle name="Normal 6 10 2 2 4" xfId="15420"/>
    <cellStyle name="Normal 6 10 2 3" xfId="15421"/>
    <cellStyle name="Normal 6 10 2 3 2" xfId="15422"/>
    <cellStyle name="Normal 6 10 2 3 2 2" xfId="15423"/>
    <cellStyle name="Normal 6 10 2 3 3" xfId="15424"/>
    <cellStyle name="Normal 6 10 2 4" xfId="15425"/>
    <cellStyle name="Normal 6 10 2 4 2" xfId="15426"/>
    <cellStyle name="Normal 6 10 2 5" xfId="15427"/>
    <cellStyle name="Normal 6 10 3" xfId="15428"/>
    <cellStyle name="Normal 6 10 3 2" xfId="15429"/>
    <cellStyle name="Normal 6 10 3 2 2" xfId="15430"/>
    <cellStyle name="Normal 6 10 3 2 2 2" xfId="15431"/>
    <cellStyle name="Normal 6 10 3 2 3" xfId="15432"/>
    <cellStyle name="Normal 6 10 3 3" xfId="15433"/>
    <cellStyle name="Normal 6 10 3 3 2" xfId="15434"/>
    <cellStyle name="Normal 6 10 3 4" xfId="15435"/>
    <cellStyle name="Normal 6 10 4" xfId="15436"/>
    <cellStyle name="Normal 6 10 4 2" xfId="15437"/>
    <cellStyle name="Normal 6 10 4 2 2" xfId="15438"/>
    <cellStyle name="Normal 6 10 4 3" xfId="15439"/>
    <cellStyle name="Normal 6 10 5" xfId="15440"/>
    <cellStyle name="Normal 6 10 5 2" xfId="15441"/>
    <cellStyle name="Normal 6 10 6" xfId="15442"/>
    <cellStyle name="Normal 6 11" xfId="15443"/>
    <cellStyle name="Normal 6 11 2" xfId="15444"/>
    <cellStyle name="Normal 6 11 2 2" xfId="15445"/>
    <cellStyle name="Normal 6 11 3" xfId="15446"/>
    <cellStyle name="Normal 6 11 3 2" xfId="15447"/>
    <cellStyle name="Normal 6 11 4" xfId="15448"/>
    <cellStyle name="Normal 6 12" xfId="15449"/>
    <cellStyle name="Normal 6 12 2" xfId="15450"/>
    <cellStyle name="Normal 6 12 2 2" xfId="15451"/>
    <cellStyle name="Normal 6 13" xfId="15452"/>
    <cellStyle name="Normal 6 13 2" xfId="15453"/>
    <cellStyle name="Normal 6 14" xfId="15454"/>
    <cellStyle name="Normal 6 14 2" xfId="15455"/>
    <cellStyle name="Normal 6 15" xfId="15456"/>
    <cellStyle name="Normal 6 2" xfId="15457"/>
    <cellStyle name="Normal 6 2 2" xfId="15458"/>
    <cellStyle name="Normal 6 2 2 2" xfId="15459"/>
    <cellStyle name="Normal 6 2 2 2 2" xfId="15460"/>
    <cellStyle name="Normal 6 2 2 2 2 2" xfId="15461"/>
    <cellStyle name="Normal 6 2 2 2 2 2 2" xfId="15462"/>
    <cellStyle name="Normal 6 2 2 2 2 2 2 2" xfId="15463"/>
    <cellStyle name="Normal 6 2 2 2 2 2 3" xfId="15464"/>
    <cellStyle name="Normal 6 2 2 2 2 2_SCH J-3" xfId="15465"/>
    <cellStyle name="Normal 6 2 2 2 2 3" xfId="15466"/>
    <cellStyle name="Normal 6 2 2 2 2 3 2" xfId="15467"/>
    <cellStyle name="Normal 6 2 2 2 2 4" xfId="15468"/>
    <cellStyle name="Normal 6 2 2 2 2_SCH J-3" xfId="15469"/>
    <cellStyle name="Normal 6 2 2 2 3" xfId="15470"/>
    <cellStyle name="Normal 6 2 2 2 3 2" xfId="15471"/>
    <cellStyle name="Normal 6 2 2 2 3 2 2" xfId="15472"/>
    <cellStyle name="Normal 6 2 2 2 3 3" xfId="15473"/>
    <cellStyle name="Normal 6 2 2 2 3_SCH J-3" xfId="15474"/>
    <cellStyle name="Normal 6 2 2 2 4" xfId="15475"/>
    <cellStyle name="Normal 6 2 2 2 4 2" xfId="15476"/>
    <cellStyle name="Normal 6 2 2 2 5" xfId="15477"/>
    <cellStyle name="Normal 6 2 2 2_SCH J-3" xfId="15478"/>
    <cellStyle name="Normal 6 2 2 3" xfId="15479"/>
    <cellStyle name="Normal 6 2 2 3 2" xfId="15480"/>
    <cellStyle name="Normal 6 2 2 3 2 2" xfId="15481"/>
    <cellStyle name="Normal 6 2 2 3 2 2 2" xfId="15482"/>
    <cellStyle name="Normal 6 2 2 3 2 3" xfId="15483"/>
    <cellStyle name="Normal 6 2 2 3 2_SCH J-3" xfId="15484"/>
    <cellStyle name="Normal 6 2 2 3 3" xfId="15485"/>
    <cellStyle name="Normal 6 2 2 3 3 2" xfId="15486"/>
    <cellStyle name="Normal 6 2 2 3 4" xfId="15487"/>
    <cellStyle name="Normal 6 2 2 3_SCH J-3" xfId="15488"/>
    <cellStyle name="Normal 6 2 2 4" xfId="15489"/>
    <cellStyle name="Normal 6 2 2 4 2" xfId="15490"/>
    <cellStyle name="Normal 6 2 2 4 2 2" xfId="15491"/>
    <cellStyle name="Normal 6 2 2 4 3" xfId="15492"/>
    <cellStyle name="Normal 6 2 2 4_SCH J-3" xfId="15493"/>
    <cellStyle name="Normal 6 2 2 5" xfId="15494"/>
    <cellStyle name="Normal 6 2 2 5 2" xfId="15495"/>
    <cellStyle name="Normal 6 2 2 6" xfId="15496"/>
    <cellStyle name="Normal 6 2 2_SCH J-3" xfId="15497"/>
    <cellStyle name="Normal 6 2 3" xfId="15498"/>
    <cellStyle name="Normal 6 2 3 2" xfId="15499"/>
    <cellStyle name="Normal 6 2 3 2 2" xfId="15500"/>
    <cellStyle name="Normal 6 2 3 2 2 2" xfId="15501"/>
    <cellStyle name="Normal 6 2 3 2 2 2 2" xfId="15502"/>
    <cellStyle name="Normal 6 2 3 2 2 2 2 2" xfId="15503"/>
    <cellStyle name="Normal 6 2 3 2 2 2 3" xfId="15504"/>
    <cellStyle name="Normal 6 2 3 2 2 3" xfId="15505"/>
    <cellStyle name="Normal 6 2 3 2 2 3 2" xfId="15506"/>
    <cellStyle name="Normal 6 2 3 2 2 4" xfId="15507"/>
    <cellStyle name="Normal 6 2 3 2 2_SCH J-3" xfId="15508"/>
    <cellStyle name="Normal 6 2 3 2 3" xfId="15509"/>
    <cellStyle name="Normal 6 2 3 2 3 2" xfId="15510"/>
    <cellStyle name="Normal 6 2 3 2 3 2 2" xfId="15511"/>
    <cellStyle name="Normal 6 2 3 2 3 3" xfId="15512"/>
    <cellStyle name="Normal 6 2 3 2 4" xfId="15513"/>
    <cellStyle name="Normal 6 2 3 2 4 2" xfId="15514"/>
    <cellStyle name="Normal 6 2 3 2 5" xfId="15515"/>
    <cellStyle name="Normal 6 2 3 2_SCH J-3" xfId="15516"/>
    <cellStyle name="Normal 6 2 3 3" xfId="15517"/>
    <cellStyle name="Normal 6 2 3 3 2" xfId="15518"/>
    <cellStyle name="Normal 6 2 3 3 2 2" xfId="15519"/>
    <cellStyle name="Normal 6 2 3 3 2 2 2" xfId="15520"/>
    <cellStyle name="Normal 6 2 3 3 2 3" xfId="15521"/>
    <cellStyle name="Normal 6 2 3 3 3" xfId="15522"/>
    <cellStyle name="Normal 6 2 3 3 3 2" xfId="15523"/>
    <cellStyle name="Normal 6 2 3 3 4" xfId="15524"/>
    <cellStyle name="Normal 6 2 3 3_SCH J-3" xfId="15525"/>
    <cellStyle name="Normal 6 2 3 4" xfId="15526"/>
    <cellStyle name="Normal 6 2 3 4 2" xfId="15527"/>
    <cellStyle name="Normal 6 2 3 4 2 2" xfId="15528"/>
    <cellStyle name="Normal 6 2 3 4 3" xfId="15529"/>
    <cellStyle name="Normal 6 2 3 5" xfId="15530"/>
    <cellStyle name="Normal 6 2 3 5 2" xfId="15531"/>
    <cellStyle name="Normal 6 2 3 6" xfId="15532"/>
    <cellStyle name="Normal 6 2 3_SCH J-3" xfId="15533"/>
    <cellStyle name="Normal 6 2 4" xfId="15534"/>
    <cellStyle name="Normal 6 2 4 2" xfId="15535"/>
    <cellStyle name="Normal 6 2 4 2 2" xfId="15536"/>
    <cellStyle name="Normal 6 2 4 2 2 2" xfId="15537"/>
    <cellStyle name="Normal 6 2 4 2 2 2 2" xfId="15538"/>
    <cellStyle name="Normal 6 2 4 2 2 3" xfId="15539"/>
    <cellStyle name="Normal 6 2 4 2 3" xfId="15540"/>
    <cellStyle name="Normal 6 2 4 2 3 2" xfId="15541"/>
    <cellStyle name="Normal 6 2 4 2 4" xfId="15542"/>
    <cellStyle name="Normal 6 2 4 2_SCH J-3" xfId="15543"/>
    <cellStyle name="Normal 6 2 4 3" xfId="15544"/>
    <cellStyle name="Normal 6 2 4 3 2" xfId="15545"/>
    <cellStyle name="Normal 6 2 4 3 2 2" xfId="15546"/>
    <cellStyle name="Normal 6 2 4 3 3" xfId="15547"/>
    <cellStyle name="Normal 6 2 4 4" xfId="15548"/>
    <cellStyle name="Normal 6 2 4 4 2" xfId="15549"/>
    <cellStyle name="Normal 6 2 4 5" xfId="15550"/>
    <cellStyle name="Normal 6 2 4_SCH J-3" xfId="15551"/>
    <cellStyle name="Normal 6 2 5" xfId="15552"/>
    <cellStyle name="Normal 6 2 5 2" xfId="15553"/>
    <cellStyle name="Normal 6 2 5 2 2" xfId="15554"/>
    <cellStyle name="Normal 6 2 5 2 2 2" xfId="15555"/>
    <cellStyle name="Normal 6 2 5 2 3" xfId="15556"/>
    <cellStyle name="Normal 6 2 5 3" xfId="15557"/>
    <cellStyle name="Normal 6 2 5 3 2" xfId="15558"/>
    <cellStyle name="Normal 6 2 5 4" xfId="15559"/>
    <cellStyle name="Normal 6 2 5_SCH J-3" xfId="15560"/>
    <cellStyle name="Normal 6 2 6" xfId="15561"/>
    <cellStyle name="Normal 6 2 6 2" xfId="15562"/>
    <cellStyle name="Normal 6 2 6 2 2" xfId="15563"/>
    <cellStyle name="Normal 6 2 6 3" xfId="15564"/>
    <cellStyle name="Normal 6 2 7" xfId="15565"/>
    <cellStyle name="Normal 6 2 7 2" xfId="15566"/>
    <cellStyle name="Normal 6 2 8" xfId="15567"/>
    <cellStyle name="Normal 6 2_SCH J-3" xfId="15568"/>
    <cellStyle name="Normal 6 3" xfId="15569"/>
    <cellStyle name="Normal 6 3 2" xfId="15570"/>
    <cellStyle name="Normal 6 3 2 2" xfId="15571"/>
    <cellStyle name="Normal 6 3 2 2 2" xfId="15572"/>
    <cellStyle name="Normal 6 3 2 2 2 2" xfId="15573"/>
    <cellStyle name="Normal 6 3 2 2 2 2 2" xfId="15574"/>
    <cellStyle name="Normal 6 3 2 2 2 2 2 2" xfId="15575"/>
    <cellStyle name="Normal 6 3 2 2 2 2 3" xfId="15576"/>
    <cellStyle name="Normal 6 3 2 2 2 3" xfId="15577"/>
    <cellStyle name="Normal 6 3 2 2 2 3 2" xfId="15578"/>
    <cellStyle name="Normal 6 3 2 2 2 4" xfId="15579"/>
    <cellStyle name="Normal 6 3 2 2 2_SCH J-3" xfId="15580"/>
    <cellStyle name="Normal 6 3 2 2 3" xfId="15581"/>
    <cellStyle name="Normal 6 3 2 2 3 2" xfId="15582"/>
    <cellStyle name="Normal 6 3 2 2 3 2 2" xfId="15583"/>
    <cellStyle name="Normal 6 3 2 2 3 3" xfId="15584"/>
    <cellStyle name="Normal 6 3 2 2 4" xfId="15585"/>
    <cellStyle name="Normal 6 3 2 2 4 2" xfId="15586"/>
    <cellStyle name="Normal 6 3 2 2 5" xfId="15587"/>
    <cellStyle name="Normal 6 3 2 2_SCH J-3" xfId="15588"/>
    <cellStyle name="Normal 6 3 2 3" xfId="15589"/>
    <cellStyle name="Normal 6 3 2 3 2" xfId="15590"/>
    <cellStyle name="Normal 6 3 2 3 2 2" xfId="15591"/>
    <cellStyle name="Normal 6 3 2 3 2 2 2" xfId="15592"/>
    <cellStyle name="Normal 6 3 2 3 2 3" xfId="15593"/>
    <cellStyle name="Normal 6 3 2 3 3" xfId="15594"/>
    <cellStyle name="Normal 6 3 2 3 3 2" xfId="15595"/>
    <cellStyle name="Normal 6 3 2 3 4" xfId="15596"/>
    <cellStyle name="Normal 6 3 2 3_SCH J-3" xfId="15597"/>
    <cellStyle name="Normal 6 3 2 4" xfId="15598"/>
    <cellStyle name="Normal 6 3 2 4 2" xfId="15599"/>
    <cellStyle name="Normal 6 3 2 4 2 2" xfId="15600"/>
    <cellStyle name="Normal 6 3 2 4 3" xfId="15601"/>
    <cellStyle name="Normal 6 3 2 5" xfId="15602"/>
    <cellStyle name="Normal 6 3 2 5 2" xfId="15603"/>
    <cellStyle name="Normal 6 3 2 6" xfId="15604"/>
    <cellStyle name="Normal 6 3 2_SCH J-3" xfId="15605"/>
    <cellStyle name="Normal 6 3 3" xfId="15606"/>
    <cellStyle name="Normal 6 3 3 2" xfId="15607"/>
    <cellStyle name="Normal 6 3 3 2 2" xfId="15608"/>
    <cellStyle name="Normal 6 3 3 2 2 2" xfId="15609"/>
    <cellStyle name="Normal 6 3 3 2 2 2 2" xfId="15610"/>
    <cellStyle name="Normal 6 3 3 2 2 2 2 2" xfId="15611"/>
    <cellStyle name="Normal 6 3 3 2 2 2 3" xfId="15612"/>
    <cellStyle name="Normal 6 3 3 2 2 3" xfId="15613"/>
    <cellStyle name="Normal 6 3 3 2 2 3 2" xfId="15614"/>
    <cellStyle name="Normal 6 3 3 2 2 4" xfId="15615"/>
    <cellStyle name="Normal 6 3 3 2 3" xfId="15616"/>
    <cellStyle name="Normal 6 3 3 2 3 2" xfId="15617"/>
    <cellStyle name="Normal 6 3 3 2 3 2 2" xfId="15618"/>
    <cellStyle name="Normal 6 3 3 2 3 3" xfId="15619"/>
    <cellStyle name="Normal 6 3 3 2 4" xfId="15620"/>
    <cellStyle name="Normal 6 3 3 2 4 2" xfId="15621"/>
    <cellStyle name="Normal 6 3 3 2 5" xfId="15622"/>
    <cellStyle name="Normal 6 3 3 2_SCH J-3" xfId="15623"/>
    <cellStyle name="Normal 6 3 3 3" xfId="15624"/>
    <cellStyle name="Normal 6 3 3 3 2" xfId="15625"/>
    <cellStyle name="Normal 6 3 3 3 2 2" xfId="15626"/>
    <cellStyle name="Normal 6 3 3 3 2 2 2" xfId="15627"/>
    <cellStyle name="Normal 6 3 3 3 2 3" xfId="15628"/>
    <cellStyle name="Normal 6 3 3 3 3" xfId="15629"/>
    <cellStyle name="Normal 6 3 3 3 3 2" xfId="15630"/>
    <cellStyle name="Normal 6 3 3 3 4" xfId="15631"/>
    <cellStyle name="Normal 6 3 3 4" xfId="15632"/>
    <cellStyle name="Normal 6 3 3 4 2" xfId="15633"/>
    <cellStyle name="Normal 6 3 3 4 2 2" xfId="15634"/>
    <cellStyle name="Normal 6 3 3 4 3" xfId="15635"/>
    <cellStyle name="Normal 6 3 3 5" xfId="15636"/>
    <cellStyle name="Normal 6 3 3 5 2" xfId="15637"/>
    <cellStyle name="Normal 6 3 3 6" xfId="15638"/>
    <cellStyle name="Normal 6 3 3_SCH J-3" xfId="15639"/>
    <cellStyle name="Normal 6 3 4" xfId="15640"/>
    <cellStyle name="Normal 6 3 4 2" xfId="15641"/>
    <cellStyle name="Normal 6 3 4 2 2" xfId="15642"/>
    <cellStyle name="Normal 6 3 4 2 2 2" xfId="15643"/>
    <cellStyle name="Normal 6 3 4 2 2 2 2" xfId="15644"/>
    <cellStyle name="Normal 6 3 4 2 2 3" xfId="15645"/>
    <cellStyle name="Normal 6 3 4 2 3" xfId="15646"/>
    <cellStyle name="Normal 6 3 4 2 3 2" xfId="15647"/>
    <cellStyle name="Normal 6 3 4 2 4" xfId="15648"/>
    <cellStyle name="Normal 6 3 4 3" xfId="15649"/>
    <cellStyle name="Normal 6 3 4 3 2" xfId="15650"/>
    <cellStyle name="Normal 6 3 4 3 2 2" xfId="15651"/>
    <cellStyle name="Normal 6 3 4 3 3" xfId="15652"/>
    <cellStyle name="Normal 6 3 4 4" xfId="15653"/>
    <cellStyle name="Normal 6 3 4 4 2" xfId="15654"/>
    <cellStyle name="Normal 6 3 4 5" xfId="15655"/>
    <cellStyle name="Normal 6 3 4_SCH J-3" xfId="15656"/>
    <cellStyle name="Normal 6 3 5" xfId="15657"/>
    <cellStyle name="Normal 6 3 5 2" xfId="15658"/>
    <cellStyle name="Normal 6 3 5 2 2" xfId="15659"/>
    <cellStyle name="Normal 6 3 5 2 2 2" xfId="15660"/>
    <cellStyle name="Normal 6 3 5 2 3" xfId="15661"/>
    <cellStyle name="Normal 6 3 5 3" xfId="15662"/>
    <cellStyle name="Normal 6 3 5 3 2" xfId="15663"/>
    <cellStyle name="Normal 6 3 5 4" xfId="15664"/>
    <cellStyle name="Normal 6 3 6" xfId="15665"/>
    <cellStyle name="Normal 6 3 6 2" xfId="15666"/>
    <cellStyle name="Normal 6 3 6 2 2" xfId="15667"/>
    <cellStyle name="Normal 6 3 6 3" xfId="15668"/>
    <cellStyle name="Normal 6 3 7" xfId="15669"/>
    <cellStyle name="Normal 6 3 7 2" xfId="15670"/>
    <cellStyle name="Normal 6 3 8" xfId="15671"/>
    <cellStyle name="Normal 6 3_SCH J-3" xfId="15672"/>
    <cellStyle name="Normal 6 4" xfId="15673"/>
    <cellStyle name="Normal 6 4 2" xfId="15674"/>
    <cellStyle name="Normal 6 4 2 2" xfId="15675"/>
    <cellStyle name="Normal 6 4 2 2 2" xfId="15676"/>
    <cellStyle name="Normal 6 4 2 2 2 2" xfId="15677"/>
    <cellStyle name="Normal 6 4 2 2 2 2 2" xfId="15678"/>
    <cellStyle name="Normal 6 4 2 2 2 2 2 2" xfId="15679"/>
    <cellStyle name="Normal 6 4 2 2 2 2 3" xfId="15680"/>
    <cellStyle name="Normal 6 4 2 2 2 3" xfId="15681"/>
    <cellStyle name="Normal 6 4 2 2 2 3 2" xfId="15682"/>
    <cellStyle name="Normal 6 4 2 2 2 4" xfId="15683"/>
    <cellStyle name="Normal 6 4 2 2 3" xfId="15684"/>
    <cellStyle name="Normal 6 4 2 2 3 2" xfId="15685"/>
    <cellStyle name="Normal 6 4 2 2 3 2 2" xfId="15686"/>
    <cellStyle name="Normal 6 4 2 2 3 3" xfId="15687"/>
    <cellStyle name="Normal 6 4 2 2 4" xfId="15688"/>
    <cellStyle name="Normal 6 4 2 2 4 2" xfId="15689"/>
    <cellStyle name="Normal 6 4 2 2 5" xfId="15690"/>
    <cellStyle name="Normal 6 4 2 2_SCH J-3" xfId="15691"/>
    <cellStyle name="Normal 6 4 2 3" xfId="15692"/>
    <cellStyle name="Normal 6 4 2 3 2" xfId="15693"/>
    <cellStyle name="Normal 6 4 2 3 2 2" xfId="15694"/>
    <cellStyle name="Normal 6 4 2 3 2 2 2" xfId="15695"/>
    <cellStyle name="Normal 6 4 2 3 2 3" xfId="15696"/>
    <cellStyle name="Normal 6 4 2 3 3" xfId="15697"/>
    <cellStyle name="Normal 6 4 2 3 3 2" xfId="15698"/>
    <cellStyle name="Normal 6 4 2 3 4" xfId="15699"/>
    <cellStyle name="Normal 6 4 2 3_SCH J-3" xfId="15700"/>
    <cellStyle name="Normal 6 4 2 4" xfId="15701"/>
    <cellStyle name="Normal 6 4 2 4 2" xfId="15702"/>
    <cellStyle name="Normal 6 4 2 4 2 2" xfId="15703"/>
    <cellStyle name="Normal 6 4 2 4 3" xfId="15704"/>
    <cellStyle name="Normal 6 4 2 5" xfId="15705"/>
    <cellStyle name="Normal 6 4 2 5 2" xfId="15706"/>
    <cellStyle name="Normal 6 4 2 6" xfId="15707"/>
    <cellStyle name="Normal 6 4 2_SCH J-3" xfId="15708"/>
    <cellStyle name="Normal 6 4 3" xfId="15709"/>
    <cellStyle name="Normal 6 4 3 2" xfId="15710"/>
    <cellStyle name="Normal 6 4 3 2 2" xfId="15711"/>
    <cellStyle name="Normal 6 4 3 2 2 2" xfId="15712"/>
    <cellStyle name="Normal 6 4 3 2 2 2 2" xfId="15713"/>
    <cellStyle name="Normal 6 4 3 2 2 2 2 2" xfId="15714"/>
    <cellStyle name="Normal 6 4 3 2 2 2 3" xfId="15715"/>
    <cellStyle name="Normal 6 4 3 2 2 3" xfId="15716"/>
    <cellStyle name="Normal 6 4 3 2 2 3 2" xfId="15717"/>
    <cellStyle name="Normal 6 4 3 2 2 4" xfId="15718"/>
    <cellStyle name="Normal 6 4 3 2 3" xfId="15719"/>
    <cellStyle name="Normal 6 4 3 2 3 2" xfId="15720"/>
    <cellStyle name="Normal 6 4 3 2 3 2 2" xfId="15721"/>
    <cellStyle name="Normal 6 4 3 2 3 3" xfId="15722"/>
    <cellStyle name="Normal 6 4 3 2 4" xfId="15723"/>
    <cellStyle name="Normal 6 4 3 2 4 2" xfId="15724"/>
    <cellStyle name="Normal 6 4 3 2 5" xfId="15725"/>
    <cellStyle name="Normal 6 4 3 3" xfId="15726"/>
    <cellStyle name="Normal 6 4 3 3 2" xfId="15727"/>
    <cellStyle name="Normal 6 4 3 3 2 2" xfId="15728"/>
    <cellStyle name="Normal 6 4 3 3 2 2 2" xfId="15729"/>
    <cellStyle name="Normal 6 4 3 3 2 3" xfId="15730"/>
    <cellStyle name="Normal 6 4 3 3 3" xfId="15731"/>
    <cellStyle name="Normal 6 4 3 3 3 2" xfId="15732"/>
    <cellStyle name="Normal 6 4 3 3 4" xfId="15733"/>
    <cellStyle name="Normal 6 4 3 4" xfId="15734"/>
    <cellStyle name="Normal 6 4 3 4 2" xfId="15735"/>
    <cellStyle name="Normal 6 4 3 4 2 2" xfId="15736"/>
    <cellStyle name="Normal 6 4 3 4 3" xfId="15737"/>
    <cellStyle name="Normal 6 4 3 5" xfId="15738"/>
    <cellStyle name="Normal 6 4 3 5 2" xfId="15739"/>
    <cellStyle name="Normal 6 4 3 6" xfId="15740"/>
    <cellStyle name="Normal 6 4 3_SCH J-3" xfId="15741"/>
    <cellStyle name="Normal 6 4 4" xfId="15742"/>
    <cellStyle name="Normal 6 4 4 2" xfId="15743"/>
    <cellStyle name="Normal 6 4 4 2 2" xfId="15744"/>
    <cellStyle name="Normal 6 4 4 2 2 2" xfId="15745"/>
    <cellStyle name="Normal 6 4 4 2 2 2 2" xfId="15746"/>
    <cellStyle name="Normal 6 4 4 2 2 3" xfId="15747"/>
    <cellStyle name="Normal 6 4 4 2 3" xfId="15748"/>
    <cellStyle name="Normal 6 4 4 2 3 2" xfId="15749"/>
    <cellStyle name="Normal 6 4 4 2 4" xfId="15750"/>
    <cellStyle name="Normal 6 4 4 3" xfId="15751"/>
    <cellStyle name="Normal 6 4 4 3 2" xfId="15752"/>
    <cellStyle name="Normal 6 4 4 3 2 2" xfId="15753"/>
    <cellStyle name="Normal 6 4 4 3 3" xfId="15754"/>
    <cellStyle name="Normal 6 4 4 4" xfId="15755"/>
    <cellStyle name="Normal 6 4 4 4 2" xfId="15756"/>
    <cellStyle name="Normal 6 4 4 5" xfId="15757"/>
    <cellStyle name="Normal 6 4 4_SCH J-3" xfId="15758"/>
    <cellStyle name="Normal 6 4 5" xfId="15759"/>
    <cellStyle name="Normal 6 4 5 2" xfId="15760"/>
    <cellStyle name="Normal 6 4 5 2 2" xfId="15761"/>
    <cellStyle name="Normal 6 4 5 2 2 2" xfId="15762"/>
    <cellStyle name="Normal 6 4 5 2 3" xfId="15763"/>
    <cellStyle name="Normal 6 4 5 3" xfId="15764"/>
    <cellStyle name="Normal 6 4 5 3 2" xfId="15765"/>
    <cellStyle name="Normal 6 4 5 4" xfId="15766"/>
    <cellStyle name="Normal 6 4 5_SCH J-3" xfId="15767"/>
    <cellStyle name="Normal 6 4 6" xfId="15768"/>
    <cellStyle name="Normal 6 4 6 2" xfId="15769"/>
    <cellStyle name="Normal 6 4 6 2 2" xfId="15770"/>
    <cellStyle name="Normal 6 4 6 3" xfId="15771"/>
    <cellStyle name="Normal 6 4 7" xfId="15772"/>
    <cellStyle name="Normal 6 4 7 2" xfId="15773"/>
    <cellStyle name="Normal 6 4 8" xfId="15774"/>
    <cellStyle name="Normal 6 4_SCH J-3" xfId="15775"/>
    <cellStyle name="Normal 6 5" xfId="15776"/>
    <cellStyle name="Normal 6 5 2" xfId="15777"/>
    <cellStyle name="Normal 6 5 2 2" xfId="15778"/>
    <cellStyle name="Normal 6 5 2 2 2" xfId="15779"/>
    <cellStyle name="Normal 6 5 2 2 2 2" xfId="15780"/>
    <cellStyle name="Normal 6 5 2 2 2 2 2" xfId="15781"/>
    <cellStyle name="Normal 6 5 2 2 2 2 2 2" xfId="15782"/>
    <cellStyle name="Normal 6 5 2 2 2 2 3" xfId="15783"/>
    <cellStyle name="Normal 6 5 2 2 2 3" xfId="15784"/>
    <cellStyle name="Normal 6 5 2 2 2 3 2" xfId="15785"/>
    <cellStyle name="Normal 6 5 2 2 2 4" xfId="15786"/>
    <cellStyle name="Normal 6 5 2 2 3" xfId="15787"/>
    <cellStyle name="Normal 6 5 2 2 3 2" xfId="15788"/>
    <cellStyle name="Normal 6 5 2 2 3 2 2" xfId="15789"/>
    <cellStyle name="Normal 6 5 2 2 3 3" xfId="15790"/>
    <cellStyle name="Normal 6 5 2 2 4" xfId="15791"/>
    <cellStyle name="Normal 6 5 2 2 4 2" xfId="15792"/>
    <cellStyle name="Normal 6 5 2 2 5" xfId="15793"/>
    <cellStyle name="Normal 6 5 2 2_SCH J-3" xfId="15794"/>
    <cellStyle name="Normal 6 5 2 3" xfId="15795"/>
    <cellStyle name="Normal 6 5 2 3 2" xfId="15796"/>
    <cellStyle name="Normal 6 5 2 3 2 2" xfId="15797"/>
    <cellStyle name="Normal 6 5 2 3 2 2 2" xfId="15798"/>
    <cellStyle name="Normal 6 5 2 3 2 3" xfId="15799"/>
    <cellStyle name="Normal 6 5 2 3 3" xfId="15800"/>
    <cellStyle name="Normal 6 5 2 3 3 2" xfId="15801"/>
    <cellStyle name="Normal 6 5 2 3 4" xfId="15802"/>
    <cellStyle name="Normal 6 5 2 4" xfId="15803"/>
    <cellStyle name="Normal 6 5 2 4 2" xfId="15804"/>
    <cellStyle name="Normal 6 5 2 4 2 2" xfId="15805"/>
    <cellStyle name="Normal 6 5 2 4 3" xfId="15806"/>
    <cellStyle name="Normal 6 5 2 5" xfId="15807"/>
    <cellStyle name="Normal 6 5 2 5 2" xfId="15808"/>
    <cellStyle name="Normal 6 5 2 6" xfId="15809"/>
    <cellStyle name="Normal 6 5 2_SCH J-3" xfId="15810"/>
    <cellStyle name="Normal 6 5 3" xfId="15811"/>
    <cellStyle name="Normal 6 5 3 2" xfId="15812"/>
    <cellStyle name="Normal 6 5 3 2 2" xfId="15813"/>
    <cellStyle name="Normal 6 5 3 2 2 2" xfId="15814"/>
    <cellStyle name="Normal 6 5 3 2 2 2 2" xfId="15815"/>
    <cellStyle name="Normal 6 5 3 2 2 2 2 2" xfId="15816"/>
    <cellStyle name="Normal 6 5 3 2 2 2 3" xfId="15817"/>
    <cellStyle name="Normal 6 5 3 2 2 3" xfId="15818"/>
    <cellStyle name="Normal 6 5 3 2 2 3 2" xfId="15819"/>
    <cellStyle name="Normal 6 5 3 2 2 4" xfId="15820"/>
    <cellStyle name="Normal 6 5 3 2 3" xfId="15821"/>
    <cellStyle name="Normal 6 5 3 2 3 2" xfId="15822"/>
    <cellStyle name="Normal 6 5 3 2 3 2 2" xfId="15823"/>
    <cellStyle name="Normal 6 5 3 2 3 3" xfId="15824"/>
    <cellStyle name="Normal 6 5 3 2 4" xfId="15825"/>
    <cellStyle name="Normal 6 5 3 2 4 2" xfId="15826"/>
    <cellStyle name="Normal 6 5 3 2 5" xfId="15827"/>
    <cellStyle name="Normal 6 5 3 3" xfId="15828"/>
    <cellStyle name="Normal 6 5 3 3 2" xfId="15829"/>
    <cellStyle name="Normal 6 5 3 3 2 2" xfId="15830"/>
    <cellStyle name="Normal 6 5 3 3 2 2 2" xfId="15831"/>
    <cellStyle name="Normal 6 5 3 3 2 3" xfId="15832"/>
    <cellStyle name="Normal 6 5 3 3 3" xfId="15833"/>
    <cellStyle name="Normal 6 5 3 3 3 2" xfId="15834"/>
    <cellStyle name="Normal 6 5 3 3 4" xfId="15835"/>
    <cellStyle name="Normal 6 5 3 4" xfId="15836"/>
    <cellStyle name="Normal 6 5 3 4 2" xfId="15837"/>
    <cellStyle name="Normal 6 5 3 4 2 2" xfId="15838"/>
    <cellStyle name="Normal 6 5 3 4 3" xfId="15839"/>
    <cellStyle name="Normal 6 5 3 5" xfId="15840"/>
    <cellStyle name="Normal 6 5 3 5 2" xfId="15841"/>
    <cellStyle name="Normal 6 5 3 6" xfId="15842"/>
    <cellStyle name="Normal 6 5 3_SCH J-3" xfId="15843"/>
    <cellStyle name="Normal 6 5 4" xfId="15844"/>
    <cellStyle name="Normal 6 5 4 2" xfId="15845"/>
    <cellStyle name="Normal 6 5 4 2 2" xfId="15846"/>
    <cellStyle name="Normal 6 5 4 2 2 2" xfId="15847"/>
    <cellStyle name="Normal 6 5 4 2 2 2 2" xfId="15848"/>
    <cellStyle name="Normal 6 5 4 2 2 3" xfId="15849"/>
    <cellStyle name="Normal 6 5 4 2 3" xfId="15850"/>
    <cellStyle name="Normal 6 5 4 2 3 2" xfId="15851"/>
    <cellStyle name="Normal 6 5 4 2 4" xfId="15852"/>
    <cellStyle name="Normal 6 5 4 3" xfId="15853"/>
    <cellStyle name="Normal 6 5 4 3 2" xfId="15854"/>
    <cellStyle name="Normal 6 5 4 3 2 2" xfId="15855"/>
    <cellStyle name="Normal 6 5 4 3 3" xfId="15856"/>
    <cellStyle name="Normal 6 5 4 4" xfId="15857"/>
    <cellStyle name="Normal 6 5 4 4 2" xfId="15858"/>
    <cellStyle name="Normal 6 5 4 5" xfId="15859"/>
    <cellStyle name="Normal 6 5 5" xfId="15860"/>
    <cellStyle name="Normal 6 5 5 2" xfId="15861"/>
    <cellStyle name="Normal 6 5 5 2 2" xfId="15862"/>
    <cellStyle name="Normal 6 5 5 2 2 2" xfId="15863"/>
    <cellStyle name="Normal 6 5 5 2 3" xfId="15864"/>
    <cellStyle name="Normal 6 5 5 3" xfId="15865"/>
    <cellStyle name="Normal 6 5 5 3 2" xfId="15866"/>
    <cellStyle name="Normal 6 5 5 4" xfId="15867"/>
    <cellStyle name="Normal 6 5 6" xfId="15868"/>
    <cellStyle name="Normal 6 5 6 2" xfId="15869"/>
    <cellStyle name="Normal 6 5 6 2 2" xfId="15870"/>
    <cellStyle name="Normal 6 5 6 3" xfId="15871"/>
    <cellStyle name="Normal 6 5 7" xfId="15872"/>
    <cellStyle name="Normal 6 5 7 2" xfId="15873"/>
    <cellStyle name="Normal 6 5 8" xfId="15874"/>
    <cellStyle name="Normal 6 5_SCH J-3" xfId="15875"/>
    <cellStyle name="Normal 6 6" xfId="15876"/>
    <cellStyle name="Normal 6 6 2" xfId="15877"/>
    <cellStyle name="Normal 6 6 2 2" xfId="15878"/>
    <cellStyle name="Normal 6 6 2 2 2" xfId="15879"/>
    <cellStyle name="Normal 6 6 2 2 2 2" xfId="15880"/>
    <cellStyle name="Normal 6 6 2 2 2 2 2" xfId="15881"/>
    <cellStyle name="Normal 6 6 2 2 2 2 2 2" xfId="15882"/>
    <cellStyle name="Normal 6 6 2 2 2 2 3" xfId="15883"/>
    <cellStyle name="Normal 6 6 2 2 2 3" xfId="15884"/>
    <cellStyle name="Normal 6 6 2 2 2 3 2" xfId="15885"/>
    <cellStyle name="Normal 6 6 2 2 2 4" xfId="15886"/>
    <cellStyle name="Normal 6 6 2 2 3" xfId="15887"/>
    <cellStyle name="Normal 6 6 2 2 3 2" xfId="15888"/>
    <cellStyle name="Normal 6 6 2 2 3 2 2" xfId="15889"/>
    <cellStyle name="Normal 6 6 2 2 3 3" xfId="15890"/>
    <cellStyle name="Normal 6 6 2 2 4" xfId="15891"/>
    <cellStyle name="Normal 6 6 2 2 4 2" xfId="15892"/>
    <cellStyle name="Normal 6 6 2 2 5" xfId="15893"/>
    <cellStyle name="Normal 6 6 2 3" xfId="15894"/>
    <cellStyle name="Normal 6 6 2 3 2" xfId="15895"/>
    <cellStyle name="Normal 6 6 2 3 2 2" xfId="15896"/>
    <cellStyle name="Normal 6 6 2 3 2 2 2" xfId="15897"/>
    <cellStyle name="Normal 6 6 2 3 2 3" xfId="15898"/>
    <cellStyle name="Normal 6 6 2 3 3" xfId="15899"/>
    <cellStyle name="Normal 6 6 2 3 3 2" xfId="15900"/>
    <cellStyle name="Normal 6 6 2 3 4" xfId="15901"/>
    <cellStyle name="Normal 6 6 2 4" xfId="15902"/>
    <cellStyle name="Normal 6 6 2 4 2" xfId="15903"/>
    <cellStyle name="Normal 6 6 2 4 2 2" xfId="15904"/>
    <cellStyle name="Normal 6 6 2 4 3" xfId="15905"/>
    <cellStyle name="Normal 6 6 2 5" xfId="15906"/>
    <cellStyle name="Normal 6 6 2 5 2" xfId="15907"/>
    <cellStyle name="Normal 6 6 2 6" xfId="15908"/>
    <cellStyle name="Normal 6 6 2_SCH J-3" xfId="15909"/>
    <cellStyle name="Normal 6 6 3" xfId="15910"/>
    <cellStyle name="Normal 6 6 3 2" xfId="15911"/>
    <cellStyle name="Normal 6 6 3 2 2" xfId="15912"/>
    <cellStyle name="Normal 6 6 3 2 2 2" xfId="15913"/>
    <cellStyle name="Normal 6 6 3 2 2 2 2" xfId="15914"/>
    <cellStyle name="Normal 6 6 3 2 2 2 2 2" xfId="15915"/>
    <cellStyle name="Normal 6 6 3 2 2 2 3" xfId="15916"/>
    <cellStyle name="Normal 6 6 3 2 2 3" xfId="15917"/>
    <cellStyle name="Normal 6 6 3 2 2 3 2" xfId="15918"/>
    <cellStyle name="Normal 6 6 3 2 2 4" xfId="15919"/>
    <cellStyle name="Normal 6 6 3 2 3" xfId="15920"/>
    <cellStyle name="Normal 6 6 3 2 3 2" xfId="15921"/>
    <cellStyle name="Normal 6 6 3 2 3 2 2" xfId="15922"/>
    <cellStyle name="Normal 6 6 3 2 3 3" xfId="15923"/>
    <cellStyle name="Normal 6 6 3 2 4" xfId="15924"/>
    <cellStyle name="Normal 6 6 3 2 4 2" xfId="15925"/>
    <cellStyle name="Normal 6 6 3 2 5" xfId="15926"/>
    <cellStyle name="Normal 6 6 3 3" xfId="15927"/>
    <cellStyle name="Normal 6 6 3 3 2" xfId="15928"/>
    <cellStyle name="Normal 6 6 3 3 2 2" xfId="15929"/>
    <cellStyle name="Normal 6 6 3 3 2 2 2" xfId="15930"/>
    <cellStyle name="Normal 6 6 3 3 2 3" xfId="15931"/>
    <cellStyle name="Normal 6 6 3 3 3" xfId="15932"/>
    <cellStyle name="Normal 6 6 3 3 3 2" xfId="15933"/>
    <cellStyle name="Normal 6 6 3 3 4" xfId="15934"/>
    <cellStyle name="Normal 6 6 3 4" xfId="15935"/>
    <cellStyle name="Normal 6 6 3 4 2" xfId="15936"/>
    <cellStyle name="Normal 6 6 3 4 2 2" xfId="15937"/>
    <cellStyle name="Normal 6 6 3 4 3" xfId="15938"/>
    <cellStyle name="Normal 6 6 3 5" xfId="15939"/>
    <cellStyle name="Normal 6 6 3 5 2" xfId="15940"/>
    <cellStyle name="Normal 6 6 3 6" xfId="15941"/>
    <cellStyle name="Normal 6 6 4" xfId="15942"/>
    <cellStyle name="Normal 6 6 4 2" xfId="15943"/>
    <cellStyle name="Normal 6 6 4 2 2" xfId="15944"/>
    <cellStyle name="Normal 6 6 4 2 2 2" xfId="15945"/>
    <cellStyle name="Normal 6 6 4 2 2 2 2" xfId="15946"/>
    <cellStyle name="Normal 6 6 4 2 2 3" xfId="15947"/>
    <cellStyle name="Normal 6 6 4 2 3" xfId="15948"/>
    <cellStyle name="Normal 6 6 4 2 3 2" xfId="15949"/>
    <cellStyle name="Normal 6 6 4 2 4" xfId="15950"/>
    <cellStyle name="Normal 6 6 4 3" xfId="15951"/>
    <cellStyle name="Normal 6 6 4 3 2" xfId="15952"/>
    <cellStyle name="Normal 6 6 4 3 2 2" xfId="15953"/>
    <cellStyle name="Normal 6 6 4 3 3" xfId="15954"/>
    <cellStyle name="Normal 6 6 4 4" xfId="15955"/>
    <cellStyle name="Normal 6 6 4 4 2" xfId="15956"/>
    <cellStyle name="Normal 6 6 4 5" xfId="15957"/>
    <cellStyle name="Normal 6 6 5" xfId="15958"/>
    <cellStyle name="Normal 6 6 5 2" xfId="15959"/>
    <cellStyle name="Normal 6 6 5 2 2" xfId="15960"/>
    <cellStyle name="Normal 6 6 5 2 2 2" xfId="15961"/>
    <cellStyle name="Normal 6 6 5 2 3" xfId="15962"/>
    <cellStyle name="Normal 6 6 5 3" xfId="15963"/>
    <cellStyle name="Normal 6 6 5 3 2" xfId="15964"/>
    <cellStyle name="Normal 6 6 5 4" xfId="15965"/>
    <cellStyle name="Normal 6 6 6" xfId="15966"/>
    <cellStyle name="Normal 6 6 6 2" xfId="15967"/>
    <cellStyle name="Normal 6 6 6 2 2" xfId="15968"/>
    <cellStyle name="Normal 6 6 6 3" xfId="15969"/>
    <cellStyle name="Normal 6 6 7" xfId="15970"/>
    <cellStyle name="Normal 6 6 7 2" xfId="15971"/>
    <cellStyle name="Normal 6 6 8" xfId="15972"/>
    <cellStyle name="Normal 6 6_SCH J-3" xfId="15973"/>
    <cellStyle name="Normal 6 7" xfId="15974"/>
    <cellStyle name="Normal 6 7 2" xfId="15975"/>
    <cellStyle name="Normal 6 7 2 2" xfId="15976"/>
    <cellStyle name="Normal 6 7 2 2 2" xfId="15977"/>
    <cellStyle name="Normal 6 7 2 2 2 2" xfId="15978"/>
    <cellStyle name="Normal 6 7 2 2 2 2 2" xfId="15979"/>
    <cellStyle name="Normal 6 7 2 2 2 2 2 2" xfId="15980"/>
    <cellStyle name="Normal 6 7 2 2 2 2 3" xfId="15981"/>
    <cellStyle name="Normal 6 7 2 2 2 3" xfId="15982"/>
    <cellStyle name="Normal 6 7 2 2 2 3 2" xfId="15983"/>
    <cellStyle name="Normal 6 7 2 2 2 4" xfId="15984"/>
    <cellStyle name="Normal 6 7 2 2 3" xfId="15985"/>
    <cellStyle name="Normal 6 7 2 2 3 2" xfId="15986"/>
    <cellStyle name="Normal 6 7 2 2 3 2 2" xfId="15987"/>
    <cellStyle name="Normal 6 7 2 2 3 3" xfId="15988"/>
    <cellStyle name="Normal 6 7 2 2 4" xfId="15989"/>
    <cellStyle name="Normal 6 7 2 2 4 2" xfId="15990"/>
    <cellStyle name="Normal 6 7 2 2 5" xfId="15991"/>
    <cellStyle name="Normal 6 7 2 3" xfId="15992"/>
    <cellStyle name="Normal 6 7 2 3 2" xfId="15993"/>
    <cellStyle name="Normal 6 7 2 3 2 2" xfId="15994"/>
    <cellStyle name="Normal 6 7 2 3 2 2 2" xfId="15995"/>
    <cellStyle name="Normal 6 7 2 3 2 3" xfId="15996"/>
    <cellStyle name="Normal 6 7 2 3 3" xfId="15997"/>
    <cellStyle name="Normal 6 7 2 3 3 2" xfId="15998"/>
    <cellStyle name="Normal 6 7 2 3 4" xfId="15999"/>
    <cellStyle name="Normal 6 7 2 4" xfId="16000"/>
    <cellStyle name="Normal 6 7 2 4 2" xfId="16001"/>
    <cellStyle name="Normal 6 7 2 4 2 2" xfId="16002"/>
    <cellStyle name="Normal 6 7 2 4 3" xfId="16003"/>
    <cellStyle name="Normal 6 7 2 5" xfId="16004"/>
    <cellStyle name="Normal 6 7 2 5 2" xfId="16005"/>
    <cellStyle name="Normal 6 7 2 6" xfId="16006"/>
    <cellStyle name="Normal 6 7 3" xfId="16007"/>
    <cellStyle name="Normal 6 7 3 2" xfId="16008"/>
    <cellStyle name="Normal 6 7 3 2 2" xfId="16009"/>
    <cellStyle name="Normal 6 7 3 2 2 2" xfId="16010"/>
    <cellStyle name="Normal 6 7 3 2 2 2 2" xfId="16011"/>
    <cellStyle name="Normal 6 7 3 2 2 2 2 2" xfId="16012"/>
    <cellStyle name="Normal 6 7 3 2 2 2 3" xfId="16013"/>
    <cellStyle name="Normal 6 7 3 2 2 3" xfId="16014"/>
    <cellStyle name="Normal 6 7 3 2 2 3 2" xfId="16015"/>
    <cellStyle name="Normal 6 7 3 2 2 4" xfId="16016"/>
    <cellStyle name="Normal 6 7 3 2 3" xfId="16017"/>
    <cellStyle name="Normal 6 7 3 2 3 2" xfId="16018"/>
    <cellStyle name="Normal 6 7 3 2 3 2 2" xfId="16019"/>
    <cellStyle name="Normal 6 7 3 2 3 3" xfId="16020"/>
    <cellStyle name="Normal 6 7 3 2 4" xfId="16021"/>
    <cellStyle name="Normal 6 7 3 2 4 2" xfId="16022"/>
    <cellStyle name="Normal 6 7 3 2 5" xfId="16023"/>
    <cellStyle name="Normal 6 7 3 3" xfId="16024"/>
    <cellStyle name="Normal 6 7 3 3 2" xfId="16025"/>
    <cellStyle name="Normal 6 7 3 3 2 2" xfId="16026"/>
    <cellStyle name="Normal 6 7 3 3 2 2 2" xfId="16027"/>
    <cellStyle name="Normal 6 7 3 3 2 3" xfId="16028"/>
    <cellStyle name="Normal 6 7 3 3 3" xfId="16029"/>
    <cellStyle name="Normal 6 7 3 3 3 2" xfId="16030"/>
    <cellStyle name="Normal 6 7 3 3 4" xfId="16031"/>
    <cellStyle name="Normal 6 7 3 4" xfId="16032"/>
    <cellStyle name="Normal 6 7 3 4 2" xfId="16033"/>
    <cellStyle name="Normal 6 7 3 4 2 2" xfId="16034"/>
    <cellStyle name="Normal 6 7 3 4 3" xfId="16035"/>
    <cellStyle name="Normal 6 7 3 5" xfId="16036"/>
    <cellStyle name="Normal 6 7 3 5 2" xfId="16037"/>
    <cellStyle name="Normal 6 7 3 6" xfId="16038"/>
    <cellStyle name="Normal 6 7 4" xfId="16039"/>
    <cellStyle name="Normal 6 7 4 2" xfId="16040"/>
    <cellStyle name="Normal 6 7 4 2 2" xfId="16041"/>
    <cellStyle name="Normal 6 7 4 2 2 2" xfId="16042"/>
    <cellStyle name="Normal 6 7 4 2 2 2 2" xfId="16043"/>
    <cellStyle name="Normal 6 7 4 2 2 3" xfId="16044"/>
    <cellStyle name="Normal 6 7 4 2 3" xfId="16045"/>
    <cellStyle name="Normal 6 7 4 2 3 2" xfId="16046"/>
    <cellStyle name="Normal 6 7 4 2 4" xfId="16047"/>
    <cellStyle name="Normal 6 7 4 3" xfId="16048"/>
    <cellStyle name="Normal 6 7 4 3 2" xfId="16049"/>
    <cellStyle name="Normal 6 7 4 3 2 2" xfId="16050"/>
    <cellStyle name="Normal 6 7 4 3 3" xfId="16051"/>
    <cellStyle name="Normal 6 7 4 4" xfId="16052"/>
    <cellStyle name="Normal 6 7 4 4 2" xfId="16053"/>
    <cellStyle name="Normal 6 7 4 5" xfId="16054"/>
    <cellStyle name="Normal 6 7 5" xfId="16055"/>
    <cellStyle name="Normal 6 7 5 2" xfId="16056"/>
    <cellStyle name="Normal 6 7 5 2 2" xfId="16057"/>
    <cellStyle name="Normal 6 7 5 2 2 2" xfId="16058"/>
    <cellStyle name="Normal 6 7 5 2 3" xfId="16059"/>
    <cellStyle name="Normal 6 7 5 3" xfId="16060"/>
    <cellStyle name="Normal 6 7 5 3 2" xfId="16061"/>
    <cellStyle name="Normal 6 7 5 4" xfId="16062"/>
    <cellStyle name="Normal 6 7 6" xfId="16063"/>
    <cellStyle name="Normal 6 7 6 2" xfId="16064"/>
    <cellStyle name="Normal 6 7 6 2 2" xfId="16065"/>
    <cellStyle name="Normal 6 7 6 3" xfId="16066"/>
    <cellStyle name="Normal 6 7 7" xfId="16067"/>
    <cellStyle name="Normal 6 7 7 2" xfId="16068"/>
    <cellStyle name="Normal 6 7 8" xfId="16069"/>
    <cellStyle name="Normal 6 7_SCH J-3" xfId="16070"/>
    <cellStyle name="Normal 6 8" xfId="16071"/>
    <cellStyle name="Normal 6 8 2" xfId="16072"/>
    <cellStyle name="Normal 6 8 2 2" xfId="16073"/>
    <cellStyle name="Normal 6 8 2 2 2" xfId="16074"/>
    <cellStyle name="Normal 6 8 2 2 2 2" xfId="16075"/>
    <cellStyle name="Normal 6 8 2 2 2 2 2" xfId="16076"/>
    <cellStyle name="Normal 6 8 2 2 2 2 2 2" xfId="16077"/>
    <cellStyle name="Normal 6 8 2 2 2 2 3" xfId="16078"/>
    <cellStyle name="Normal 6 8 2 2 2 3" xfId="16079"/>
    <cellStyle name="Normal 6 8 2 2 2 3 2" xfId="16080"/>
    <cellStyle name="Normal 6 8 2 2 2 4" xfId="16081"/>
    <cellStyle name="Normal 6 8 2 2 3" xfId="16082"/>
    <cellStyle name="Normal 6 8 2 2 3 2" xfId="16083"/>
    <cellStyle name="Normal 6 8 2 2 3 2 2" xfId="16084"/>
    <cellStyle name="Normal 6 8 2 2 3 3" xfId="16085"/>
    <cellStyle name="Normal 6 8 2 2 4" xfId="16086"/>
    <cellStyle name="Normal 6 8 2 2 4 2" xfId="16087"/>
    <cellStyle name="Normal 6 8 2 2 5" xfId="16088"/>
    <cellStyle name="Normal 6 8 2 3" xfId="16089"/>
    <cellStyle name="Normal 6 8 2 3 2" xfId="16090"/>
    <cellStyle name="Normal 6 8 2 3 2 2" xfId="16091"/>
    <cellStyle name="Normal 6 8 2 3 2 2 2" xfId="16092"/>
    <cellStyle name="Normal 6 8 2 3 2 3" xfId="16093"/>
    <cellStyle name="Normal 6 8 2 3 3" xfId="16094"/>
    <cellStyle name="Normal 6 8 2 3 3 2" xfId="16095"/>
    <cellStyle name="Normal 6 8 2 3 4" xfId="16096"/>
    <cellStyle name="Normal 6 8 2 4" xfId="16097"/>
    <cellStyle name="Normal 6 8 2 4 2" xfId="16098"/>
    <cellStyle name="Normal 6 8 2 4 2 2" xfId="16099"/>
    <cellStyle name="Normal 6 8 2 4 3" xfId="16100"/>
    <cellStyle name="Normal 6 8 2 5" xfId="16101"/>
    <cellStyle name="Normal 6 8 2 5 2" xfId="16102"/>
    <cellStyle name="Normal 6 8 2 6" xfId="16103"/>
    <cellStyle name="Normal 6 8 3" xfId="16104"/>
    <cellStyle name="Normal 6 8 3 2" xfId="16105"/>
    <cellStyle name="Normal 6 8 3 2 2" xfId="16106"/>
    <cellStyle name="Normal 6 8 3 2 2 2" xfId="16107"/>
    <cellStyle name="Normal 6 8 3 2 2 2 2" xfId="16108"/>
    <cellStyle name="Normal 6 8 3 2 2 2 2 2" xfId="16109"/>
    <cellStyle name="Normal 6 8 3 2 2 2 3" xfId="16110"/>
    <cellStyle name="Normal 6 8 3 2 2 3" xfId="16111"/>
    <cellStyle name="Normal 6 8 3 2 2 3 2" xfId="16112"/>
    <cellStyle name="Normal 6 8 3 2 2 4" xfId="16113"/>
    <cellStyle name="Normal 6 8 3 2 3" xfId="16114"/>
    <cellStyle name="Normal 6 8 3 2 3 2" xfId="16115"/>
    <cellStyle name="Normal 6 8 3 2 3 2 2" xfId="16116"/>
    <cellStyle name="Normal 6 8 3 2 3 3" xfId="16117"/>
    <cellStyle name="Normal 6 8 3 2 4" xfId="16118"/>
    <cellStyle name="Normal 6 8 3 2 4 2" xfId="16119"/>
    <cellStyle name="Normal 6 8 3 2 5" xfId="16120"/>
    <cellStyle name="Normal 6 8 3 3" xfId="16121"/>
    <cellStyle name="Normal 6 8 3 3 2" xfId="16122"/>
    <cellStyle name="Normal 6 8 3 3 2 2" xfId="16123"/>
    <cellStyle name="Normal 6 8 3 3 2 2 2" xfId="16124"/>
    <cellStyle name="Normal 6 8 3 3 2 3" xfId="16125"/>
    <cellStyle name="Normal 6 8 3 3 3" xfId="16126"/>
    <cellStyle name="Normal 6 8 3 3 3 2" xfId="16127"/>
    <cellStyle name="Normal 6 8 3 3 4" xfId="16128"/>
    <cellStyle name="Normal 6 8 3 4" xfId="16129"/>
    <cellStyle name="Normal 6 8 3 4 2" xfId="16130"/>
    <cellStyle name="Normal 6 8 3 4 2 2" xfId="16131"/>
    <cellStyle name="Normal 6 8 3 4 3" xfId="16132"/>
    <cellStyle name="Normal 6 8 3 5" xfId="16133"/>
    <cellStyle name="Normal 6 8 3 5 2" xfId="16134"/>
    <cellStyle name="Normal 6 8 3 6" xfId="16135"/>
    <cellStyle name="Normal 6 8 4" xfId="16136"/>
    <cellStyle name="Normal 6 8 4 2" xfId="16137"/>
    <cellStyle name="Normal 6 8 4 2 2" xfId="16138"/>
    <cellStyle name="Normal 6 8 4 2 2 2" xfId="16139"/>
    <cellStyle name="Normal 6 8 4 2 2 2 2" xfId="16140"/>
    <cellStyle name="Normal 6 8 4 2 2 3" xfId="16141"/>
    <cellStyle name="Normal 6 8 4 2 3" xfId="16142"/>
    <cellStyle name="Normal 6 8 4 2 3 2" xfId="16143"/>
    <cellStyle name="Normal 6 8 4 2 4" xfId="16144"/>
    <cellStyle name="Normal 6 8 4 3" xfId="16145"/>
    <cellStyle name="Normal 6 8 4 3 2" xfId="16146"/>
    <cellStyle name="Normal 6 8 4 3 2 2" xfId="16147"/>
    <cellStyle name="Normal 6 8 4 3 3" xfId="16148"/>
    <cellStyle name="Normal 6 8 4 4" xfId="16149"/>
    <cellStyle name="Normal 6 8 4 4 2" xfId="16150"/>
    <cellStyle name="Normal 6 8 4 5" xfId="16151"/>
    <cellStyle name="Normal 6 8 5" xfId="16152"/>
    <cellStyle name="Normal 6 8 5 2" xfId="16153"/>
    <cellStyle name="Normal 6 8 5 2 2" xfId="16154"/>
    <cellStyle name="Normal 6 8 5 2 2 2" xfId="16155"/>
    <cellStyle name="Normal 6 8 5 2 3" xfId="16156"/>
    <cellStyle name="Normal 6 8 5 3" xfId="16157"/>
    <cellStyle name="Normal 6 8 5 3 2" xfId="16158"/>
    <cellStyle name="Normal 6 8 5 4" xfId="16159"/>
    <cellStyle name="Normal 6 8 6" xfId="16160"/>
    <cellStyle name="Normal 6 8 6 2" xfId="16161"/>
    <cellStyle name="Normal 6 8 6 2 2" xfId="16162"/>
    <cellStyle name="Normal 6 8 6 3" xfId="16163"/>
    <cellStyle name="Normal 6 8 7" xfId="16164"/>
    <cellStyle name="Normal 6 8 7 2" xfId="16165"/>
    <cellStyle name="Normal 6 8 8" xfId="16166"/>
    <cellStyle name="Normal 6 8_SCH J-3" xfId="16167"/>
    <cellStyle name="Normal 6 9" xfId="16168"/>
    <cellStyle name="Normal 6 9 2" xfId="16169"/>
    <cellStyle name="Normal 6 9 2 2" xfId="16170"/>
    <cellStyle name="Normal 6 9 3" xfId="16171"/>
    <cellStyle name="Normal 6 9 3 2" xfId="16172"/>
    <cellStyle name="Normal 6 9 4" xfId="16173"/>
    <cellStyle name="Normal 6 9 5" xfId="16174"/>
    <cellStyle name="Normal 6_183302" xfId="16175"/>
    <cellStyle name="Normal 60" xfId="16176"/>
    <cellStyle name="Normal 60 2" xfId="16177"/>
    <cellStyle name="Normal 60 2 2" xfId="16178"/>
    <cellStyle name="Normal 60 3" xfId="16179"/>
    <cellStyle name="Normal 60 3 2" xfId="16180"/>
    <cellStyle name="Normal 60 4" xfId="16181"/>
    <cellStyle name="Normal 61" xfId="16182"/>
    <cellStyle name="Normal 61 2" xfId="16183"/>
    <cellStyle name="Normal 61 2 2" xfId="16184"/>
    <cellStyle name="Normal 61 3" xfId="16185"/>
    <cellStyle name="Normal 61 3 2" xfId="16186"/>
    <cellStyle name="Normal 61 4" xfId="16187"/>
    <cellStyle name="Normal 62" xfId="16188"/>
    <cellStyle name="Normal 62 2" xfId="16189"/>
    <cellStyle name="Normal 62 2 2" xfId="16190"/>
    <cellStyle name="Normal 62 3" xfId="16191"/>
    <cellStyle name="Normal 62 3 2" xfId="16192"/>
    <cellStyle name="Normal 62 4" xfId="16193"/>
    <cellStyle name="Normal 63" xfId="16194"/>
    <cellStyle name="Normal 63 2" xfId="16195"/>
    <cellStyle name="Normal 63 2 2" xfId="16196"/>
    <cellStyle name="Normal 63 3" xfId="16197"/>
    <cellStyle name="Normal 63 3 2" xfId="16198"/>
    <cellStyle name="Normal 63 4" xfId="16199"/>
    <cellStyle name="Normal 64" xfId="16200"/>
    <cellStyle name="Normal 64 2" xfId="16201"/>
    <cellStyle name="Normal 65" xfId="16202"/>
    <cellStyle name="Normal 65 2" xfId="16203"/>
    <cellStyle name="Normal 65 2 2" xfId="16204"/>
    <cellStyle name="Normal 65 3" xfId="16205"/>
    <cellStyle name="Normal 66" xfId="16206"/>
    <cellStyle name="Normal 66 2" xfId="16207"/>
    <cellStyle name="Normal 66 2 2" xfId="16208"/>
    <cellStyle name="Normal 66 3" xfId="16209"/>
    <cellStyle name="Normal 67" xfId="16210"/>
    <cellStyle name="Normal 67 2" xfId="16211"/>
    <cellStyle name="Normal 68" xfId="16212"/>
    <cellStyle name="Normal 68 2" xfId="16213"/>
    <cellStyle name="Normal 69" xfId="16214"/>
    <cellStyle name="Normal 69 2" xfId="16215"/>
    <cellStyle name="Normal 69 2 2" xfId="16216"/>
    <cellStyle name="Normal 69 3" xfId="16217"/>
    <cellStyle name="Normal 7" xfId="16218"/>
    <cellStyle name="Normal 7 10" xfId="16219"/>
    <cellStyle name="Normal 7 10 2" xfId="16220"/>
    <cellStyle name="Normal 7 11" xfId="16221"/>
    <cellStyle name="Normal 7 11 2" xfId="16222"/>
    <cellStyle name="Normal 7 12" xfId="16223"/>
    <cellStyle name="Normal 7 12 2" xfId="16224"/>
    <cellStyle name="Normal 7 13" xfId="16225"/>
    <cellStyle name="Normal 7 13 2" xfId="16226"/>
    <cellStyle name="Normal 7 14" xfId="16227"/>
    <cellStyle name="Normal 7 14 2" xfId="16228"/>
    <cellStyle name="Normal 7 15" xfId="16229"/>
    <cellStyle name="Normal 7 2" xfId="16230"/>
    <cellStyle name="Normal 7 2 2" xfId="16231"/>
    <cellStyle name="Normal 7 2 2 2" xfId="16232"/>
    <cellStyle name="Normal 7 2 2 2 2" xfId="16233"/>
    <cellStyle name="Normal 7 2 2 2 2 2" xfId="16234"/>
    <cellStyle name="Normal 7 2 2 2 2 2 2" xfId="16235"/>
    <cellStyle name="Normal 7 2 2 2 2 2 2 2" xfId="16236"/>
    <cellStyle name="Normal 7 2 2 2 2 2 2_SCH J-3" xfId="16237"/>
    <cellStyle name="Normal 7 2 2 2 2 2 3" xfId="16238"/>
    <cellStyle name="Normal 7 2 2 2 2 2_SCH J-3" xfId="16239"/>
    <cellStyle name="Normal 7 2 2 2 2 3" xfId="16240"/>
    <cellStyle name="Normal 7 2 2 2 2 3 2" xfId="16241"/>
    <cellStyle name="Normal 7 2 2 2 2 3_SCH J-3" xfId="16242"/>
    <cellStyle name="Normal 7 2 2 2 2 4" xfId="16243"/>
    <cellStyle name="Normal 7 2 2 2 2_SCH J-3" xfId="16244"/>
    <cellStyle name="Normal 7 2 2 2 3" xfId="16245"/>
    <cellStyle name="Normal 7 2 2 2 3 2" xfId="16246"/>
    <cellStyle name="Normal 7 2 2 2 3 2 2" xfId="16247"/>
    <cellStyle name="Normal 7 2 2 2 3 2_SCH J-3" xfId="16248"/>
    <cellStyle name="Normal 7 2 2 2 3 3" xfId="16249"/>
    <cellStyle name="Normal 7 2 2 2 3_SCH J-3" xfId="16250"/>
    <cellStyle name="Normal 7 2 2 2 4" xfId="16251"/>
    <cellStyle name="Normal 7 2 2 2 4 2" xfId="16252"/>
    <cellStyle name="Normal 7 2 2 2 4_SCH J-3" xfId="16253"/>
    <cellStyle name="Normal 7 2 2 2 5" xfId="16254"/>
    <cellStyle name="Normal 7 2 2 2 6" xfId="16255"/>
    <cellStyle name="Normal 7 2 2 2_SCH J-3" xfId="16256"/>
    <cellStyle name="Normal 7 2 2 3" xfId="16257"/>
    <cellStyle name="Normal 7 2 2 3 2" xfId="16258"/>
    <cellStyle name="Normal 7 2 2 3 2 2" xfId="16259"/>
    <cellStyle name="Normal 7 2 2 3 2 2 2" xfId="16260"/>
    <cellStyle name="Normal 7 2 2 3 2 2_SCH J-3" xfId="16261"/>
    <cellStyle name="Normal 7 2 2 3 2 3" xfId="16262"/>
    <cellStyle name="Normal 7 2 2 3 2_SCH J-3" xfId="16263"/>
    <cellStyle name="Normal 7 2 2 3 3" xfId="16264"/>
    <cellStyle name="Normal 7 2 2 3 3 2" xfId="16265"/>
    <cellStyle name="Normal 7 2 2 3 3_SCH J-3" xfId="16266"/>
    <cellStyle name="Normal 7 2 2 3 4" xfId="16267"/>
    <cellStyle name="Normal 7 2 2 3_SCH J-3" xfId="16268"/>
    <cellStyle name="Normal 7 2 2 4" xfId="16269"/>
    <cellStyle name="Normal 7 2 2 4 2" xfId="16270"/>
    <cellStyle name="Normal 7 2 2 4 2 2" xfId="16271"/>
    <cellStyle name="Normal 7 2 2 4 2_SCH J-3" xfId="16272"/>
    <cellStyle name="Normal 7 2 2 4 3" xfId="16273"/>
    <cellStyle name="Normal 7 2 2 4_SCH J-3" xfId="16274"/>
    <cellStyle name="Normal 7 2 2 5" xfId="16275"/>
    <cellStyle name="Normal 7 2 2 5 2" xfId="16276"/>
    <cellStyle name="Normal 7 2 2 5_SCH J-3" xfId="16277"/>
    <cellStyle name="Normal 7 2 2 6" xfId="16278"/>
    <cellStyle name="Normal 7 2 2 7" xfId="16279"/>
    <cellStyle name="Normal 7 2 2_SCH J-3" xfId="16280"/>
    <cellStyle name="Normal 7 2 3" xfId="16281"/>
    <cellStyle name="Normal 7 2 3 2" xfId="16282"/>
    <cellStyle name="Normal 7 2 3 2 2" xfId="16283"/>
    <cellStyle name="Normal 7 2 3 2 2 2" xfId="16284"/>
    <cellStyle name="Normal 7 2 3 2 2 2 2" xfId="16285"/>
    <cellStyle name="Normal 7 2 3 2 2 2_SCH J-3" xfId="16286"/>
    <cellStyle name="Normal 7 2 3 2 2 3" xfId="16287"/>
    <cellStyle name="Normal 7 2 3 2 2_SCH J-3" xfId="16288"/>
    <cellStyle name="Normal 7 2 3 2 3" xfId="16289"/>
    <cellStyle name="Normal 7 2 3 2 3 2" xfId="16290"/>
    <cellStyle name="Normal 7 2 3 2 3_SCH J-3" xfId="16291"/>
    <cellStyle name="Normal 7 2 3 2 4" xfId="16292"/>
    <cellStyle name="Normal 7 2 3 2_SCH J-3" xfId="16293"/>
    <cellStyle name="Normal 7 2 3 3" xfId="16294"/>
    <cellStyle name="Normal 7 2 3 3 2" xfId="16295"/>
    <cellStyle name="Normal 7 2 3 3 2 2" xfId="16296"/>
    <cellStyle name="Normal 7 2 3 3 2_SCH J-3" xfId="16297"/>
    <cellStyle name="Normal 7 2 3 3 3" xfId="16298"/>
    <cellStyle name="Normal 7 2 3 3_SCH J-3" xfId="16299"/>
    <cellStyle name="Normal 7 2 3 4" xfId="16300"/>
    <cellStyle name="Normal 7 2 3 4 2" xfId="16301"/>
    <cellStyle name="Normal 7 2 3 4_SCH J-3" xfId="16302"/>
    <cellStyle name="Normal 7 2 3 5" xfId="16303"/>
    <cellStyle name="Normal 7 2 3 6" xfId="16304"/>
    <cellStyle name="Normal 7 2 3_SCH J-3" xfId="16305"/>
    <cellStyle name="Normal 7 2 4" xfId="16306"/>
    <cellStyle name="Normal 7 2 4 2" xfId="16307"/>
    <cellStyle name="Normal 7 2 4 2 2" xfId="16308"/>
    <cellStyle name="Normal 7 2 4 2 2 2" xfId="16309"/>
    <cellStyle name="Normal 7 2 4 2 2 2 2" xfId="16310"/>
    <cellStyle name="Normal 7 2 4 2 2 2_SCH J-3" xfId="16311"/>
    <cellStyle name="Normal 7 2 4 2 2 3" xfId="16312"/>
    <cellStyle name="Normal 7 2 4 2 2_SCH J-3" xfId="16313"/>
    <cellStyle name="Normal 7 2 4 2 3" xfId="16314"/>
    <cellStyle name="Normal 7 2 4 2 3 2" xfId="16315"/>
    <cellStyle name="Normal 7 2 4 2 3_SCH J-3" xfId="16316"/>
    <cellStyle name="Normal 7 2 4 2 4" xfId="16317"/>
    <cellStyle name="Normal 7 2 4 2_SCH J-3" xfId="16318"/>
    <cellStyle name="Normal 7 2 4 3" xfId="16319"/>
    <cellStyle name="Normal 7 2 4 3 2" xfId="16320"/>
    <cellStyle name="Normal 7 2 4 3 2 2" xfId="16321"/>
    <cellStyle name="Normal 7 2 4 3 2_SCH J-3" xfId="16322"/>
    <cellStyle name="Normal 7 2 4 3 3" xfId="16323"/>
    <cellStyle name="Normal 7 2 4 3_SCH J-3" xfId="16324"/>
    <cellStyle name="Normal 7 2 4 4" xfId="16325"/>
    <cellStyle name="Normal 7 2 4 4 2" xfId="16326"/>
    <cellStyle name="Normal 7 2 4 4_SCH J-3" xfId="16327"/>
    <cellStyle name="Normal 7 2 4 5" xfId="16328"/>
    <cellStyle name="Normal 7 2 4_SCH J-3" xfId="16329"/>
    <cellStyle name="Normal 7 2 5" xfId="16330"/>
    <cellStyle name="Normal 7 2 5 2" xfId="16331"/>
    <cellStyle name="Normal 7 2 5 2 2" xfId="16332"/>
    <cellStyle name="Normal 7 2 5 2 2 2" xfId="16333"/>
    <cellStyle name="Normal 7 2 5 2 2_SCH J-3" xfId="16334"/>
    <cellStyle name="Normal 7 2 5 2 3" xfId="16335"/>
    <cellStyle name="Normal 7 2 5 2_SCH J-3" xfId="16336"/>
    <cellStyle name="Normal 7 2 5 3" xfId="16337"/>
    <cellStyle name="Normal 7 2 5 3 2" xfId="16338"/>
    <cellStyle name="Normal 7 2 5 3_SCH J-3" xfId="16339"/>
    <cellStyle name="Normal 7 2 5 4" xfId="16340"/>
    <cellStyle name="Normal 7 2 5_SCH J-3" xfId="16341"/>
    <cellStyle name="Normal 7 2 6" xfId="16342"/>
    <cellStyle name="Normal 7 2 6 2" xfId="16343"/>
    <cellStyle name="Normal 7 2 6 2 2" xfId="16344"/>
    <cellStyle name="Normal 7 2 6 2_SCH J-3" xfId="16345"/>
    <cellStyle name="Normal 7 2 6 3" xfId="16346"/>
    <cellStyle name="Normal 7 2 6_SCH J-3" xfId="16347"/>
    <cellStyle name="Normal 7 2 7" xfId="16348"/>
    <cellStyle name="Normal 7 2 7 2" xfId="16349"/>
    <cellStyle name="Normal 7 2 7_SCH J-3" xfId="16350"/>
    <cellStyle name="Normal 7 2 8" xfId="16351"/>
    <cellStyle name="Normal 7 2 9" xfId="16352"/>
    <cellStyle name="Normal 7 2_SCH J-3" xfId="16353"/>
    <cellStyle name="Normal 7 3" xfId="16354"/>
    <cellStyle name="Normal 7 3 2" xfId="16355"/>
    <cellStyle name="Normal 7 3 2 2" xfId="16356"/>
    <cellStyle name="Normal 7 3 2 2 2" xfId="16357"/>
    <cellStyle name="Normal 7 3 2 2 2 2" xfId="16358"/>
    <cellStyle name="Normal 7 3 2 2 2 2 2" xfId="16359"/>
    <cellStyle name="Normal 7 3 2 2 2 2_SCH J-3" xfId="16360"/>
    <cellStyle name="Normal 7 3 2 2 2 3" xfId="16361"/>
    <cellStyle name="Normal 7 3 2 2 2_SCH J-3" xfId="16362"/>
    <cellStyle name="Normal 7 3 2 2 3" xfId="16363"/>
    <cellStyle name="Normal 7 3 2 2 3 2" xfId="16364"/>
    <cellStyle name="Normal 7 3 2 2 3_SCH J-3" xfId="16365"/>
    <cellStyle name="Normal 7 3 2 2 4" xfId="16366"/>
    <cellStyle name="Normal 7 3 2 2_SCH J-3" xfId="16367"/>
    <cellStyle name="Normal 7 3 2 3" xfId="16368"/>
    <cellStyle name="Normal 7 3 2 3 2" xfId="16369"/>
    <cellStyle name="Normal 7 3 2 3 2 2" xfId="16370"/>
    <cellStyle name="Normal 7 3 2 3 2_SCH J-3" xfId="16371"/>
    <cellStyle name="Normal 7 3 2 3 3" xfId="16372"/>
    <cellStyle name="Normal 7 3 2 3_SCH J-3" xfId="16373"/>
    <cellStyle name="Normal 7 3 2 4" xfId="16374"/>
    <cellStyle name="Normal 7 3 2 4 2" xfId="16375"/>
    <cellStyle name="Normal 7 3 2 4_SCH J-3" xfId="16376"/>
    <cellStyle name="Normal 7 3 2 5" xfId="16377"/>
    <cellStyle name="Normal 7 3 2 6" xfId="16378"/>
    <cellStyle name="Normal 7 3 2_SCH J-3" xfId="16379"/>
    <cellStyle name="Normal 7 3 3" xfId="16380"/>
    <cellStyle name="Normal 7 3 3 2" xfId="16381"/>
    <cellStyle name="Normal 7 3 3 2 2" xfId="16382"/>
    <cellStyle name="Normal 7 3 3 2 2 2" xfId="16383"/>
    <cellStyle name="Normal 7 3 3 2 2_SCH J-3" xfId="16384"/>
    <cellStyle name="Normal 7 3 3 2 3" xfId="16385"/>
    <cellStyle name="Normal 7 3 3 2_SCH J-3" xfId="16386"/>
    <cellStyle name="Normal 7 3 3 3" xfId="16387"/>
    <cellStyle name="Normal 7 3 3 3 2" xfId="16388"/>
    <cellStyle name="Normal 7 3 3 3_SCH J-3" xfId="16389"/>
    <cellStyle name="Normal 7 3 3 4" xfId="16390"/>
    <cellStyle name="Normal 7 3 3_SCH J-3" xfId="16391"/>
    <cellStyle name="Normal 7 3 4" xfId="16392"/>
    <cellStyle name="Normal 7 3 4 2" xfId="16393"/>
    <cellStyle name="Normal 7 3 4 2 2" xfId="16394"/>
    <cellStyle name="Normal 7 3 4 2_SCH J-3" xfId="16395"/>
    <cellStyle name="Normal 7 3 4 3" xfId="16396"/>
    <cellStyle name="Normal 7 3 4_SCH J-3" xfId="16397"/>
    <cellStyle name="Normal 7 3 5" xfId="16398"/>
    <cellStyle name="Normal 7 3 5 2" xfId="16399"/>
    <cellStyle name="Normal 7 3 5_SCH J-3" xfId="16400"/>
    <cellStyle name="Normal 7 3 6" xfId="16401"/>
    <cellStyle name="Normal 7 3 7" xfId="16402"/>
    <cellStyle name="Normal 7 3_SCH J-3" xfId="16403"/>
    <cellStyle name="Normal 7 4" xfId="16404"/>
    <cellStyle name="Normal 7 4 2" xfId="16405"/>
    <cellStyle name="Normal 7 4 2 2" xfId="16406"/>
    <cellStyle name="Normal 7 4 2 2 2" xfId="16407"/>
    <cellStyle name="Normal 7 4 2 2 2 2" xfId="16408"/>
    <cellStyle name="Normal 7 4 2 2 2_SCH J-3" xfId="16409"/>
    <cellStyle name="Normal 7 4 2 2 3" xfId="16410"/>
    <cellStyle name="Normal 7 4 2 2_SCH J-3" xfId="16411"/>
    <cellStyle name="Normal 7 4 2 3" xfId="16412"/>
    <cellStyle name="Normal 7 4 2 3 2" xfId="16413"/>
    <cellStyle name="Normal 7 4 2 3_SCH J-3" xfId="16414"/>
    <cellStyle name="Normal 7 4 2 4" xfId="16415"/>
    <cellStyle name="Normal 7 4 2 5" xfId="16416"/>
    <cellStyle name="Normal 7 4 2_SCH J-3" xfId="16417"/>
    <cellStyle name="Normal 7 4 3" xfId="16418"/>
    <cellStyle name="Normal 7 4 3 2" xfId="16419"/>
    <cellStyle name="Normal 7 4 3 2 2" xfId="16420"/>
    <cellStyle name="Normal 7 4 3 2_SCH J-3" xfId="16421"/>
    <cellStyle name="Normal 7 4 3 3" xfId="16422"/>
    <cellStyle name="Normal 7 4 3_SCH J-3" xfId="16423"/>
    <cellStyle name="Normal 7 4 4" xfId="16424"/>
    <cellStyle name="Normal 7 4 4 2" xfId="16425"/>
    <cellStyle name="Normal 7 4 4_SCH J-3" xfId="16426"/>
    <cellStyle name="Normal 7 4 5" xfId="16427"/>
    <cellStyle name="Normal 7 4 6" xfId="16428"/>
    <cellStyle name="Normal 7 4 7" xfId="16429"/>
    <cellStyle name="Normal 7 4_SCH J-3" xfId="16430"/>
    <cellStyle name="Normal 7 5" xfId="16431"/>
    <cellStyle name="Normal 7 5 2" xfId="16432"/>
    <cellStyle name="Normal 7 5 2 2" xfId="16433"/>
    <cellStyle name="Normal 7 5 2 2 2" xfId="16434"/>
    <cellStyle name="Normal 7 5 2 2 2 2" xfId="16435"/>
    <cellStyle name="Normal 7 5 2 2 2_SCH J-3" xfId="16436"/>
    <cellStyle name="Normal 7 5 2 2 3" xfId="16437"/>
    <cellStyle name="Normal 7 5 2 2_SCH J-3" xfId="16438"/>
    <cellStyle name="Normal 7 5 2 3" xfId="16439"/>
    <cellStyle name="Normal 7 5 2 3 2" xfId="16440"/>
    <cellStyle name="Normal 7 5 2 3_SCH J-3" xfId="16441"/>
    <cellStyle name="Normal 7 5 2 4" xfId="16442"/>
    <cellStyle name="Normal 7 5 2_SCH J-3" xfId="16443"/>
    <cellStyle name="Normal 7 5 3" xfId="16444"/>
    <cellStyle name="Normal 7 5 3 2" xfId="16445"/>
    <cellStyle name="Normal 7 5 3 2 2" xfId="16446"/>
    <cellStyle name="Normal 7 5 3 2_SCH J-3" xfId="16447"/>
    <cellStyle name="Normal 7 5 3 3" xfId="16448"/>
    <cellStyle name="Normal 7 5 3_SCH J-3" xfId="16449"/>
    <cellStyle name="Normal 7 5 4" xfId="16450"/>
    <cellStyle name="Normal 7 5 4 2" xfId="16451"/>
    <cellStyle name="Normal 7 5 4_SCH J-3" xfId="16452"/>
    <cellStyle name="Normal 7 5 5" xfId="16453"/>
    <cellStyle name="Normal 7 5 6" xfId="16454"/>
    <cellStyle name="Normal 7 5_SCH J-3" xfId="16455"/>
    <cellStyle name="Normal 7 6" xfId="16456"/>
    <cellStyle name="Normal 7 6 2" xfId="16457"/>
    <cellStyle name="Normal 7 6 2 2" xfId="16458"/>
    <cellStyle name="Normal 7 6 2 2 2" xfId="16459"/>
    <cellStyle name="Normal 7 6 2 2_SCH J-3" xfId="16460"/>
    <cellStyle name="Normal 7 6 2 3" xfId="16461"/>
    <cellStyle name="Normal 7 6 2_SCH J-3" xfId="16462"/>
    <cellStyle name="Normal 7 6 3" xfId="16463"/>
    <cellStyle name="Normal 7 6 3 2" xfId="16464"/>
    <cellStyle name="Normal 7 6 3_SCH J-3" xfId="16465"/>
    <cellStyle name="Normal 7 6 4" xfId="16466"/>
    <cellStyle name="Normal 7 6_SCH J-3" xfId="16467"/>
    <cellStyle name="Normal 7 7" xfId="16468"/>
    <cellStyle name="Normal 7 7 2" xfId="16469"/>
    <cellStyle name="Normal 7 7 2 2" xfId="16470"/>
    <cellStyle name="Normal 7 7 2_SCH J-3" xfId="16471"/>
    <cellStyle name="Normal 7 7 3" xfId="16472"/>
    <cellStyle name="Normal 7 7_SCH J-3" xfId="16473"/>
    <cellStyle name="Normal 7 8" xfId="16474"/>
    <cellStyle name="Normal 7 8 2" xfId="16475"/>
    <cellStyle name="Normal 7 8 2 2" xfId="16476"/>
    <cellStyle name="Normal 7 8 2_SCH J-3" xfId="16477"/>
    <cellStyle name="Normal 7 8 3" xfId="16478"/>
    <cellStyle name="Normal 7 8_SCH J-3" xfId="16479"/>
    <cellStyle name="Normal 7 9" xfId="16480"/>
    <cellStyle name="Normal 7 9 2" xfId="16481"/>
    <cellStyle name="Normal 7 9 2 2" xfId="16482"/>
    <cellStyle name="Normal 7 9 3" xfId="16483"/>
    <cellStyle name="Normal 7 9 3 2" xfId="16484"/>
    <cellStyle name="Normal 7 9 4" xfId="16485"/>
    <cellStyle name="Normal 7 9_SCH J-3" xfId="16486"/>
    <cellStyle name="Normal 7_183302" xfId="16487"/>
    <cellStyle name="Normal 70" xfId="16488"/>
    <cellStyle name="Normal 70 2" xfId="16489"/>
    <cellStyle name="Normal 70 2 2" xfId="16490"/>
    <cellStyle name="Normal 70 3" xfId="16491"/>
    <cellStyle name="Normal 71" xfId="16492"/>
    <cellStyle name="Normal 71 2" xfId="16493"/>
    <cellStyle name="Normal 72" xfId="16494"/>
    <cellStyle name="Normal 72 2" xfId="16495"/>
    <cellStyle name="Normal 73" xfId="16496"/>
    <cellStyle name="Normal 73 2" xfId="16497"/>
    <cellStyle name="Normal 74" xfId="16498"/>
    <cellStyle name="Normal 74 2" xfId="16499"/>
    <cellStyle name="Normal 75" xfId="16500"/>
    <cellStyle name="Normal 75 2" xfId="16501"/>
    <cellStyle name="Normal 76" xfId="16502"/>
    <cellStyle name="Normal 76 2" xfId="16503"/>
    <cellStyle name="Normal 77" xfId="16504"/>
    <cellStyle name="Normal 77 2" xfId="16505"/>
    <cellStyle name="Normal 78" xfId="16506"/>
    <cellStyle name="Normal 78 2" xfId="16507"/>
    <cellStyle name="Normal 79" xfId="16508"/>
    <cellStyle name="Normal 79 2" xfId="16509"/>
    <cellStyle name="Normal 8" xfId="16510"/>
    <cellStyle name="Normal 8 10" xfId="16511"/>
    <cellStyle name="Normal 8 10 2" xfId="16512"/>
    <cellStyle name="Normal 8 11" xfId="16513"/>
    <cellStyle name="Normal 8 11 2" xfId="16514"/>
    <cellStyle name="Normal 8 12" xfId="16515"/>
    <cellStyle name="Normal 8 12 2" xfId="16516"/>
    <cellStyle name="Normal 8 13" xfId="16517"/>
    <cellStyle name="Normal 8 13 2" xfId="16518"/>
    <cellStyle name="Normal 8 14" xfId="16519"/>
    <cellStyle name="Normal 8 14 2" xfId="16520"/>
    <cellStyle name="Normal 8 2" xfId="16521"/>
    <cellStyle name="Normal 8 2 2" xfId="16522"/>
    <cellStyle name="Normal 8 2 2 2" xfId="16523"/>
    <cellStyle name="Normal 8 2 2 2 2" xfId="16524"/>
    <cellStyle name="Normal 8 2 2 2 2 2" xfId="16525"/>
    <cellStyle name="Normal 8 2 2 2 2 2 2" xfId="16526"/>
    <cellStyle name="Normal 8 2 2 2 2 2_SCH J-3" xfId="16527"/>
    <cellStyle name="Normal 8 2 2 2 2 3" xfId="16528"/>
    <cellStyle name="Normal 8 2 2 2 2_SCH J-3" xfId="16529"/>
    <cellStyle name="Normal 8 2 2 2 3" xfId="16530"/>
    <cellStyle name="Normal 8 2 2 2 3 2" xfId="16531"/>
    <cellStyle name="Normal 8 2 2 2 3_SCH J-3" xfId="16532"/>
    <cellStyle name="Normal 8 2 2 2 4" xfId="16533"/>
    <cellStyle name="Normal 8 2 2 2 5" xfId="16534"/>
    <cellStyle name="Normal 8 2 2 2_SCH J-3" xfId="16535"/>
    <cellStyle name="Normal 8 2 2 3" xfId="16536"/>
    <cellStyle name="Normal 8 2 2 3 2" xfId="16537"/>
    <cellStyle name="Normal 8 2 2 3 2 2" xfId="16538"/>
    <cellStyle name="Normal 8 2 2 3 2_SCH J-3" xfId="16539"/>
    <cellStyle name="Normal 8 2 2 3 3" xfId="16540"/>
    <cellStyle name="Normal 8 2 2 3_SCH J-3" xfId="16541"/>
    <cellStyle name="Normal 8 2 2 4" xfId="16542"/>
    <cellStyle name="Normal 8 2 2 4 2" xfId="16543"/>
    <cellStyle name="Normal 8 2 2 4_SCH J-3" xfId="16544"/>
    <cellStyle name="Normal 8 2 2 5" xfId="16545"/>
    <cellStyle name="Normal 8 2 2 6" xfId="16546"/>
    <cellStyle name="Normal 8 2 2_SCH J-3" xfId="16547"/>
    <cellStyle name="Normal 8 2 3" xfId="16548"/>
    <cellStyle name="Normal 8 2 3 2" xfId="16549"/>
    <cellStyle name="Normal 8 2 3 2 2" xfId="16550"/>
    <cellStyle name="Normal 8 2 3 2 2 2" xfId="16551"/>
    <cellStyle name="Normal 8 2 3 2 2_SCH J-3" xfId="16552"/>
    <cellStyle name="Normal 8 2 3 2 3" xfId="16553"/>
    <cellStyle name="Normal 8 2 3 2_SCH J-3" xfId="16554"/>
    <cellStyle name="Normal 8 2 3 3" xfId="16555"/>
    <cellStyle name="Normal 8 2 3 3 2" xfId="16556"/>
    <cellStyle name="Normal 8 2 3 3_SCH J-3" xfId="16557"/>
    <cellStyle name="Normal 8 2 3 4" xfId="16558"/>
    <cellStyle name="Normal 8 2 3 5" xfId="16559"/>
    <cellStyle name="Normal 8 2 3_SCH J-3" xfId="16560"/>
    <cellStyle name="Normal 8 2 4" xfId="16561"/>
    <cellStyle name="Normal 8 2 4 2" xfId="16562"/>
    <cellStyle name="Normal 8 2 4 2 2" xfId="16563"/>
    <cellStyle name="Normal 8 2 4 2_SCH J-3" xfId="16564"/>
    <cellStyle name="Normal 8 2 4 3" xfId="16565"/>
    <cellStyle name="Normal 8 2 4_SCH J-3" xfId="16566"/>
    <cellStyle name="Normal 8 2 5" xfId="16567"/>
    <cellStyle name="Normal 8 2 5 2" xfId="16568"/>
    <cellStyle name="Normal 8 2 5_SCH J-3" xfId="16569"/>
    <cellStyle name="Normal 8 2 6" xfId="16570"/>
    <cellStyle name="Normal 8 2 7" xfId="16571"/>
    <cellStyle name="Normal 8 2 8" xfId="16572"/>
    <cellStyle name="Normal 8 2_SCH J-3" xfId="16573"/>
    <cellStyle name="Normal 8 3" xfId="16574"/>
    <cellStyle name="Normal 8 3 2" xfId="16575"/>
    <cellStyle name="Normal 8 3 2 2" xfId="16576"/>
    <cellStyle name="Normal 8 3 2 2 2" xfId="16577"/>
    <cellStyle name="Normal 8 3 2 2 2 2" xfId="16578"/>
    <cellStyle name="Normal 8 3 2 2 2_SCH J-3" xfId="16579"/>
    <cellStyle name="Normal 8 3 2 2 3" xfId="16580"/>
    <cellStyle name="Normal 8 3 2 2_SCH J-3" xfId="16581"/>
    <cellStyle name="Normal 8 3 2 3" xfId="16582"/>
    <cellStyle name="Normal 8 3 2 3 2" xfId="16583"/>
    <cellStyle name="Normal 8 3 2 3_SCH J-3" xfId="16584"/>
    <cellStyle name="Normal 8 3 2 4" xfId="16585"/>
    <cellStyle name="Normal 8 3 2 5" xfId="16586"/>
    <cellStyle name="Normal 8 3 2_SCH J-3" xfId="16587"/>
    <cellStyle name="Normal 8 3 3" xfId="16588"/>
    <cellStyle name="Normal 8 3 3 2" xfId="16589"/>
    <cellStyle name="Normal 8 3 3 2 2" xfId="16590"/>
    <cellStyle name="Normal 8 3 3 2_SCH J-3" xfId="16591"/>
    <cellStyle name="Normal 8 3 3 3" xfId="16592"/>
    <cellStyle name="Normal 8 3 3_SCH J-3" xfId="16593"/>
    <cellStyle name="Normal 8 3 4" xfId="16594"/>
    <cellStyle name="Normal 8 3 4 2" xfId="16595"/>
    <cellStyle name="Normal 8 3 4_SCH J-3" xfId="16596"/>
    <cellStyle name="Normal 8 3 5" xfId="16597"/>
    <cellStyle name="Normal 8 3 5 2" xfId="16598"/>
    <cellStyle name="Normal 8 3 6" xfId="16599"/>
    <cellStyle name="Normal 8 3_SCH J-3" xfId="16600"/>
    <cellStyle name="Normal 8 4" xfId="16601"/>
    <cellStyle name="Normal 8 4 2" xfId="16602"/>
    <cellStyle name="Normal 8 4 2 2" xfId="16603"/>
    <cellStyle name="Normal 8 4 2 2 2" xfId="16604"/>
    <cellStyle name="Normal 8 4 2 2_SCH J-3" xfId="16605"/>
    <cellStyle name="Normal 8 4 2 3" xfId="16606"/>
    <cellStyle name="Normal 8 4 2_SCH J-3" xfId="16607"/>
    <cellStyle name="Normal 8 4 3" xfId="16608"/>
    <cellStyle name="Normal 8 4 3 2" xfId="16609"/>
    <cellStyle name="Normal 8 4 3_SCH J-3" xfId="16610"/>
    <cellStyle name="Normal 8 4 4" xfId="16611"/>
    <cellStyle name="Normal 8 4 5" xfId="16612"/>
    <cellStyle name="Normal 8 4_SCH J-3" xfId="16613"/>
    <cellStyle name="Normal 8 5" xfId="16614"/>
    <cellStyle name="Normal 8 5 2" xfId="16615"/>
    <cellStyle name="Normal 8 5 2 2" xfId="16616"/>
    <cellStyle name="Normal 8 5 2_SCH J-3" xfId="16617"/>
    <cellStyle name="Normal 8 5 3" xfId="16618"/>
    <cellStyle name="Normal 8 5_SCH J-3" xfId="16619"/>
    <cellStyle name="Normal 8 6" xfId="16620"/>
    <cellStyle name="Normal 8 6 2" xfId="16621"/>
    <cellStyle name="Normal 8 6_SCH J-3" xfId="16622"/>
    <cellStyle name="Normal 8 7" xfId="16623"/>
    <cellStyle name="Normal 8 7 2" xfId="16624"/>
    <cellStyle name="Normal 8 8" xfId="16625"/>
    <cellStyle name="Normal 8 8 2" xfId="16626"/>
    <cellStyle name="Normal 8 9" xfId="16627"/>
    <cellStyle name="Normal 8 9 2" xfId="16628"/>
    <cellStyle name="Normal 8 9 2 2" xfId="16629"/>
    <cellStyle name="Normal 8 9 3" xfId="16630"/>
    <cellStyle name="Normal 8 9 3 2" xfId="16631"/>
    <cellStyle name="Normal 8 9 4" xfId="16632"/>
    <cellStyle name="Normal 8_183302" xfId="16633"/>
    <cellStyle name="Normal 80" xfId="16634"/>
    <cellStyle name="Normal 80 2" xfId="16635"/>
    <cellStyle name="Normal 81" xfId="16636"/>
    <cellStyle name="Normal 81 2" xfId="16637"/>
    <cellStyle name="Normal 82" xfId="16638"/>
    <cellStyle name="Normal 82 2" xfId="16639"/>
    <cellStyle name="Normal 83" xfId="16640"/>
    <cellStyle name="Normal 83 2" xfId="16641"/>
    <cellStyle name="Normal 84" xfId="16642"/>
    <cellStyle name="Normal 84 2" xfId="16643"/>
    <cellStyle name="Normal 85" xfId="16644"/>
    <cellStyle name="Normal 85 2" xfId="16645"/>
    <cellStyle name="Normal 86" xfId="16646"/>
    <cellStyle name="Normal 86 2" xfId="16647"/>
    <cellStyle name="Normal 87" xfId="16648"/>
    <cellStyle name="Normal 87 2" xfId="16649"/>
    <cellStyle name="Normal 88" xfId="16650"/>
    <cellStyle name="Normal 88 2" xfId="16651"/>
    <cellStyle name="Normal 89" xfId="16652"/>
    <cellStyle name="Normal 89 2" xfId="16653"/>
    <cellStyle name="Normal 9" xfId="16654"/>
    <cellStyle name="Normal 9 2" xfId="16655"/>
    <cellStyle name="Normal 9 2 2" xfId="16656"/>
    <cellStyle name="Normal 9 2 2 2" xfId="16657"/>
    <cellStyle name="Normal 9 2 2 2 2" xfId="16658"/>
    <cellStyle name="Normal 9 2 2 2 2 2" xfId="16659"/>
    <cellStyle name="Normal 9 2 2 2 2 2 2" xfId="16660"/>
    <cellStyle name="Normal 9 2 2 2 2 2_SCH J-3" xfId="16661"/>
    <cellStyle name="Normal 9 2 2 2 2 3" xfId="16662"/>
    <cellStyle name="Normal 9 2 2 2 2 4" xfId="16663"/>
    <cellStyle name="Normal 9 2 2 2 2_SCH J-3" xfId="16664"/>
    <cellStyle name="Normal 9 2 2 2 3" xfId="16665"/>
    <cellStyle name="Normal 9 2 2 2 3 2" xfId="16666"/>
    <cellStyle name="Normal 9 2 2 2 3_SCH J-3" xfId="16667"/>
    <cellStyle name="Normal 9 2 2 2 4" xfId="16668"/>
    <cellStyle name="Normal 9 2 2 2 5" xfId="16669"/>
    <cellStyle name="Normal 9 2 2 2 6" xfId="16670"/>
    <cellStyle name="Normal 9 2 2 2_SCH J-3" xfId="16671"/>
    <cellStyle name="Normal 9 2 2 3" xfId="16672"/>
    <cellStyle name="Normal 9 2 2 3 2" xfId="16673"/>
    <cellStyle name="Normal 9 2 2 3 2 2" xfId="16674"/>
    <cellStyle name="Normal 9 2 2 3 2_SCH J-3" xfId="16675"/>
    <cellStyle name="Normal 9 2 2 3 3" xfId="16676"/>
    <cellStyle name="Normal 9 2 2 3 4" xfId="16677"/>
    <cellStyle name="Normal 9 2 2 3_SCH J-3" xfId="16678"/>
    <cellStyle name="Normal 9 2 2 4" xfId="16679"/>
    <cellStyle name="Normal 9 2 2 4 2" xfId="16680"/>
    <cellStyle name="Normal 9 2 2 4_SCH J-3" xfId="16681"/>
    <cellStyle name="Normal 9 2 2 5" xfId="16682"/>
    <cellStyle name="Normal 9 2 2 6" xfId="16683"/>
    <cellStyle name="Normal 9 2 2 7" xfId="16684"/>
    <cellStyle name="Normal 9 2 2_SCH J-3" xfId="16685"/>
    <cellStyle name="Normal 9 2 3" xfId="16686"/>
    <cellStyle name="Normal 9 2 3 2" xfId="16687"/>
    <cellStyle name="Normal 9 2 3 2 2" xfId="16688"/>
    <cellStyle name="Normal 9 2 3 2 2 2" xfId="16689"/>
    <cellStyle name="Normal 9 2 3 2 2_SCH J-3" xfId="16690"/>
    <cellStyle name="Normal 9 2 3 2 3" xfId="16691"/>
    <cellStyle name="Normal 9 2 3 2 4" xfId="16692"/>
    <cellStyle name="Normal 9 2 3 2_SCH J-3" xfId="16693"/>
    <cellStyle name="Normal 9 2 3 3" xfId="16694"/>
    <cellStyle name="Normal 9 2 3 3 2" xfId="16695"/>
    <cellStyle name="Normal 9 2 3 3_SCH J-3" xfId="16696"/>
    <cellStyle name="Normal 9 2 3 4" xfId="16697"/>
    <cellStyle name="Normal 9 2 3 5" xfId="16698"/>
    <cellStyle name="Normal 9 2 3 6" xfId="16699"/>
    <cellStyle name="Normal 9 2 3_SCH J-3" xfId="16700"/>
    <cellStyle name="Normal 9 2 4" xfId="16701"/>
    <cellStyle name="Normal 9 2 4 2" xfId="16702"/>
    <cellStyle name="Normal 9 2 4 2 2" xfId="16703"/>
    <cellStyle name="Normal 9 2 4 2_SCH J-3" xfId="16704"/>
    <cellStyle name="Normal 9 2 4 3" xfId="16705"/>
    <cellStyle name="Normal 9 2 4 4" xfId="16706"/>
    <cellStyle name="Normal 9 2 4_SCH J-3" xfId="16707"/>
    <cellStyle name="Normal 9 2 5" xfId="16708"/>
    <cellStyle name="Normal 9 2 5 2" xfId="16709"/>
    <cellStyle name="Normal 9 2 5_SCH J-3" xfId="16710"/>
    <cellStyle name="Normal 9 2 6" xfId="16711"/>
    <cellStyle name="Normal 9 2 7" xfId="16712"/>
    <cellStyle name="Normal 9 2 8" xfId="16713"/>
    <cellStyle name="Normal 9 2_SCH J-3" xfId="16714"/>
    <cellStyle name="Normal 9 3" xfId="16715"/>
    <cellStyle name="Normal 9 3 2" xfId="16716"/>
    <cellStyle name="Normal 9 3 2 2" xfId="16717"/>
    <cellStyle name="Normal 9 3 2 2 2" xfId="16718"/>
    <cellStyle name="Normal 9 3 2 2 2 2" xfId="16719"/>
    <cellStyle name="Normal 9 3 2 2 2_SCH J-3" xfId="16720"/>
    <cellStyle name="Normal 9 3 2 2 3" xfId="16721"/>
    <cellStyle name="Normal 9 3 2 2 4" xfId="16722"/>
    <cellStyle name="Normal 9 3 2 2_SCH J-3" xfId="16723"/>
    <cellStyle name="Normal 9 3 2 3" xfId="16724"/>
    <cellStyle name="Normal 9 3 2 3 2" xfId="16725"/>
    <cellStyle name="Normal 9 3 2 3_SCH J-3" xfId="16726"/>
    <cellStyle name="Normal 9 3 2 4" xfId="16727"/>
    <cellStyle name="Normal 9 3 2 5" xfId="16728"/>
    <cellStyle name="Normal 9 3 2 6" xfId="16729"/>
    <cellStyle name="Normal 9 3 2_SCH J-3" xfId="16730"/>
    <cellStyle name="Normal 9 3 3" xfId="16731"/>
    <cellStyle name="Normal 9 3 3 2" xfId="16732"/>
    <cellStyle name="Normal 9 3 3 2 2" xfId="16733"/>
    <cellStyle name="Normal 9 3 3 2_SCH J-3" xfId="16734"/>
    <cellStyle name="Normal 9 3 3 3" xfId="16735"/>
    <cellStyle name="Normal 9 3 3 4" xfId="16736"/>
    <cellStyle name="Normal 9 3 3_SCH J-3" xfId="16737"/>
    <cellStyle name="Normal 9 3 4" xfId="16738"/>
    <cellStyle name="Normal 9 3 4 2" xfId="16739"/>
    <cellStyle name="Normal 9 3 4_SCH J-3" xfId="16740"/>
    <cellStyle name="Normal 9 3 5" xfId="16741"/>
    <cellStyle name="Normal 9 3 6" xfId="16742"/>
    <cellStyle name="Normal 9 3 7" xfId="16743"/>
    <cellStyle name="Normal 9 3_SCH J-3" xfId="16744"/>
    <cellStyle name="Normal 9 4" xfId="16745"/>
    <cellStyle name="Normal 9 4 2" xfId="16746"/>
    <cellStyle name="Normal 9 4 2 2" xfId="16747"/>
    <cellStyle name="Normal 9 4 2 2 2" xfId="16748"/>
    <cellStyle name="Normal 9 4 2 2_SCH J-3" xfId="16749"/>
    <cellStyle name="Normal 9 4 2 3" xfId="16750"/>
    <cellStyle name="Normal 9 4 2 4" xfId="16751"/>
    <cellStyle name="Normal 9 4 2_SCH J-3" xfId="16752"/>
    <cellStyle name="Normal 9 4 3" xfId="16753"/>
    <cellStyle name="Normal 9 4 3 2" xfId="16754"/>
    <cellStyle name="Normal 9 4 3_SCH J-3" xfId="16755"/>
    <cellStyle name="Normal 9 4 4" xfId="16756"/>
    <cellStyle name="Normal 9 4 5" xfId="16757"/>
    <cellStyle name="Normal 9 4 6" xfId="16758"/>
    <cellStyle name="Normal 9 4_SCH J-3" xfId="16759"/>
    <cellStyle name="Normal 9 5" xfId="16760"/>
    <cellStyle name="Normal 9 5 2" xfId="16761"/>
    <cellStyle name="Normal 9 5 2 2" xfId="16762"/>
    <cellStyle name="Normal 9 5 2_SCH J-3" xfId="16763"/>
    <cellStyle name="Normal 9 5 3" xfId="16764"/>
    <cellStyle name="Normal 9 5 4" xfId="16765"/>
    <cellStyle name="Normal 9 5_SCH J-3" xfId="16766"/>
    <cellStyle name="Normal 9 6" xfId="16767"/>
    <cellStyle name="Normal 9 6 2" xfId="16768"/>
    <cellStyle name="Normal 9 6_SCH J-3" xfId="16769"/>
    <cellStyle name="Normal 9 7" xfId="16770"/>
    <cellStyle name="Normal 9 7 2" xfId="16771"/>
    <cellStyle name="Normal 9 8" xfId="16772"/>
    <cellStyle name="Normal 9 9" xfId="16773"/>
    <cellStyle name="Normal 9_SCH J-3" xfId="16774"/>
    <cellStyle name="Normal 90" xfId="16775"/>
    <cellStyle name="Normal 90 2" xfId="16776"/>
    <cellStyle name="Normal 91" xfId="16777"/>
    <cellStyle name="Normal 91 2" xfId="16778"/>
    <cellStyle name="Normal 92" xfId="16779"/>
    <cellStyle name="Normal 92 2" xfId="16780"/>
    <cellStyle name="Normal 93" xfId="16781"/>
    <cellStyle name="Normal 93 2" xfId="16782"/>
    <cellStyle name="Normal 94" xfId="16783"/>
    <cellStyle name="Normal 94 2" xfId="16784"/>
    <cellStyle name="Normal 95" xfId="16785"/>
    <cellStyle name="Normal 95 2" xfId="16786"/>
    <cellStyle name="Normal 96" xfId="16787"/>
    <cellStyle name="Normal 96 2" xfId="16788"/>
    <cellStyle name="Normal 97" xfId="16789"/>
    <cellStyle name="Normal 97 2" xfId="16790"/>
    <cellStyle name="Normal 98" xfId="16791"/>
    <cellStyle name="Normal 98 2" xfId="16792"/>
    <cellStyle name="Normal 99" xfId="16793"/>
    <cellStyle name="Normal 99 2" xfId="16794"/>
    <cellStyle name="Normal Bold" xfId="16795"/>
    <cellStyle name="Normal Pct" xfId="16796"/>
    <cellStyle name="Note 10" xfId="16797"/>
    <cellStyle name="Note 10 10" xfId="16798"/>
    <cellStyle name="Note 10 10 2" xfId="16799"/>
    <cellStyle name="Note 10 10_SCH J-3" xfId="16800"/>
    <cellStyle name="Note 10 11" xfId="16801"/>
    <cellStyle name="Note 10 12" xfId="16802"/>
    <cellStyle name="Note 10 13" xfId="16803"/>
    <cellStyle name="Note 10 2" xfId="16804"/>
    <cellStyle name="Note 10 2 10" xfId="16805"/>
    <cellStyle name="Note 10 2 2" xfId="16806"/>
    <cellStyle name="Note 10 2 2 2" xfId="16807"/>
    <cellStyle name="Note 10 2 2_SCH J-3" xfId="16808"/>
    <cellStyle name="Note 10 2 3" xfId="16809"/>
    <cellStyle name="Note 10 2 3 2" xfId="16810"/>
    <cellStyle name="Note 10 2 3_SCH J-3" xfId="16811"/>
    <cellStyle name="Note 10 2 4" xfId="16812"/>
    <cellStyle name="Note 10 2 4 2" xfId="16813"/>
    <cellStyle name="Note 10 2 4_SCH J-3" xfId="16814"/>
    <cellStyle name="Note 10 2 5" xfId="16815"/>
    <cellStyle name="Note 10 2 5 2" xfId="16816"/>
    <cellStyle name="Note 10 2 5_SCH J-3" xfId="16817"/>
    <cellStyle name="Note 10 2 6" xfId="16818"/>
    <cellStyle name="Note 10 2 6 2" xfId="16819"/>
    <cellStyle name="Note 10 2 6_SCH J-3" xfId="16820"/>
    <cellStyle name="Note 10 2 7" xfId="16821"/>
    <cellStyle name="Note 10 2 7 2" xfId="16822"/>
    <cellStyle name="Note 10 2 7_SCH J-3" xfId="16823"/>
    <cellStyle name="Note 10 2 8" xfId="16824"/>
    <cellStyle name="Note 10 2 8 2" xfId="16825"/>
    <cellStyle name="Note 10 2 8_SCH J-3" xfId="16826"/>
    <cellStyle name="Note 10 2 9" xfId="16827"/>
    <cellStyle name="Note 10 2 9 2" xfId="16828"/>
    <cellStyle name="Note 10 2 9_SCH J-3" xfId="16829"/>
    <cellStyle name="Note 10 2_SCH J-3" xfId="16830"/>
    <cellStyle name="Note 10 3" xfId="16831"/>
    <cellStyle name="Note 10 3 2" xfId="16832"/>
    <cellStyle name="Note 10 3_SCH J-3" xfId="16833"/>
    <cellStyle name="Note 10 4" xfId="16834"/>
    <cellStyle name="Note 10 4 2" xfId="16835"/>
    <cellStyle name="Note 10 4_SCH J-3" xfId="16836"/>
    <cellStyle name="Note 10 5" xfId="16837"/>
    <cellStyle name="Note 10 5 2" xfId="16838"/>
    <cellStyle name="Note 10 5_SCH J-3" xfId="16839"/>
    <cellStyle name="Note 10 6" xfId="16840"/>
    <cellStyle name="Note 10 6 2" xfId="16841"/>
    <cellStyle name="Note 10 6_SCH J-3" xfId="16842"/>
    <cellStyle name="Note 10 7" xfId="16843"/>
    <cellStyle name="Note 10 7 2" xfId="16844"/>
    <cellStyle name="Note 10 7_SCH J-3" xfId="16845"/>
    <cellStyle name="Note 10 8" xfId="16846"/>
    <cellStyle name="Note 10 8 2" xfId="16847"/>
    <cellStyle name="Note 10 8_SCH J-3" xfId="16848"/>
    <cellStyle name="Note 10 9" xfId="16849"/>
    <cellStyle name="Note 10 9 2" xfId="16850"/>
    <cellStyle name="Note 10 9_SCH J-3" xfId="16851"/>
    <cellStyle name="Note 10_SCH J-3" xfId="16852"/>
    <cellStyle name="Note 11" xfId="16853"/>
    <cellStyle name="Note 11 10" xfId="16854"/>
    <cellStyle name="Note 11 10 2" xfId="16855"/>
    <cellStyle name="Note 11 10_SCH J-3" xfId="16856"/>
    <cellStyle name="Note 11 11" xfId="16857"/>
    <cellStyle name="Note 11 12" xfId="16858"/>
    <cellStyle name="Note 11 13" xfId="16859"/>
    <cellStyle name="Note 11 2" xfId="16860"/>
    <cellStyle name="Note 11 2 10" xfId="16861"/>
    <cellStyle name="Note 11 2 2" xfId="16862"/>
    <cellStyle name="Note 11 2 2 2" xfId="16863"/>
    <cellStyle name="Note 11 2 2_SCH J-3" xfId="16864"/>
    <cellStyle name="Note 11 2 3" xfId="16865"/>
    <cellStyle name="Note 11 2 3 2" xfId="16866"/>
    <cellStyle name="Note 11 2 3_SCH J-3" xfId="16867"/>
    <cellStyle name="Note 11 2 4" xfId="16868"/>
    <cellStyle name="Note 11 2 4 2" xfId="16869"/>
    <cellStyle name="Note 11 2 4_SCH J-3" xfId="16870"/>
    <cellStyle name="Note 11 2 5" xfId="16871"/>
    <cellStyle name="Note 11 2 5 2" xfId="16872"/>
    <cellStyle name="Note 11 2 5_SCH J-3" xfId="16873"/>
    <cellStyle name="Note 11 2 6" xfId="16874"/>
    <cellStyle name="Note 11 2 6 2" xfId="16875"/>
    <cellStyle name="Note 11 2 6_SCH J-3" xfId="16876"/>
    <cellStyle name="Note 11 2 7" xfId="16877"/>
    <cellStyle name="Note 11 2 7 2" xfId="16878"/>
    <cellStyle name="Note 11 2 7_SCH J-3" xfId="16879"/>
    <cellStyle name="Note 11 2 8" xfId="16880"/>
    <cellStyle name="Note 11 2 8 2" xfId="16881"/>
    <cellStyle name="Note 11 2 8_SCH J-3" xfId="16882"/>
    <cellStyle name="Note 11 2 9" xfId="16883"/>
    <cellStyle name="Note 11 2 9 2" xfId="16884"/>
    <cellStyle name="Note 11 2 9_SCH J-3" xfId="16885"/>
    <cellStyle name="Note 11 2_SCH J-3" xfId="16886"/>
    <cellStyle name="Note 11 3" xfId="16887"/>
    <cellStyle name="Note 11 3 2" xfId="16888"/>
    <cellStyle name="Note 11 3_SCH J-3" xfId="16889"/>
    <cellStyle name="Note 11 4" xfId="16890"/>
    <cellStyle name="Note 11 4 2" xfId="16891"/>
    <cellStyle name="Note 11 4_SCH J-3" xfId="16892"/>
    <cellStyle name="Note 11 5" xfId="16893"/>
    <cellStyle name="Note 11 5 2" xfId="16894"/>
    <cellStyle name="Note 11 5_SCH J-3" xfId="16895"/>
    <cellStyle name="Note 11 6" xfId="16896"/>
    <cellStyle name="Note 11 6 2" xfId="16897"/>
    <cellStyle name="Note 11 6_SCH J-3" xfId="16898"/>
    <cellStyle name="Note 11 7" xfId="16899"/>
    <cellStyle name="Note 11 7 2" xfId="16900"/>
    <cellStyle name="Note 11 7_SCH J-3" xfId="16901"/>
    <cellStyle name="Note 11 8" xfId="16902"/>
    <cellStyle name="Note 11 8 2" xfId="16903"/>
    <cellStyle name="Note 11 8_SCH J-3" xfId="16904"/>
    <cellStyle name="Note 11 9" xfId="16905"/>
    <cellStyle name="Note 11 9 2" xfId="16906"/>
    <cellStyle name="Note 11 9_SCH J-3" xfId="16907"/>
    <cellStyle name="Note 11_SCH J-3" xfId="16908"/>
    <cellStyle name="Note 12" xfId="16909"/>
    <cellStyle name="Note 12 10" xfId="16910"/>
    <cellStyle name="Note 12 10 2" xfId="16911"/>
    <cellStyle name="Note 12 10_SCH J-3" xfId="16912"/>
    <cellStyle name="Note 12 11" xfId="16913"/>
    <cellStyle name="Note 12 12" xfId="16914"/>
    <cellStyle name="Note 12 13" xfId="16915"/>
    <cellStyle name="Note 12 2" xfId="16916"/>
    <cellStyle name="Note 12 2 10" xfId="16917"/>
    <cellStyle name="Note 12 2 2" xfId="16918"/>
    <cellStyle name="Note 12 2 2 2" xfId="16919"/>
    <cellStyle name="Note 12 2 2_SCH J-3" xfId="16920"/>
    <cellStyle name="Note 12 2 3" xfId="16921"/>
    <cellStyle name="Note 12 2 3 2" xfId="16922"/>
    <cellStyle name="Note 12 2 3_SCH J-3" xfId="16923"/>
    <cellStyle name="Note 12 2 4" xfId="16924"/>
    <cellStyle name="Note 12 2 4 2" xfId="16925"/>
    <cellStyle name="Note 12 2 4_SCH J-3" xfId="16926"/>
    <cellStyle name="Note 12 2 5" xfId="16927"/>
    <cellStyle name="Note 12 2 5 2" xfId="16928"/>
    <cellStyle name="Note 12 2 5_SCH J-3" xfId="16929"/>
    <cellStyle name="Note 12 2 6" xfId="16930"/>
    <cellStyle name="Note 12 2 6 2" xfId="16931"/>
    <cellStyle name="Note 12 2 6_SCH J-3" xfId="16932"/>
    <cellStyle name="Note 12 2 7" xfId="16933"/>
    <cellStyle name="Note 12 2 7 2" xfId="16934"/>
    <cellStyle name="Note 12 2 7_SCH J-3" xfId="16935"/>
    <cellStyle name="Note 12 2 8" xfId="16936"/>
    <cellStyle name="Note 12 2 8 2" xfId="16937"/>
    <cellStyle name="Note 12 2 8_SCH J-3" xfId="16938"/>
    <cellStyle name="Note 12 2 9" xfId="16939"/>
    <cellStyle name="Note 12 2 9 2" xfId="16940"/>
    <cellStyle name="Note 12 2 9_SCH J-3" xfId="16941"/>
    <cellStyle name="Note 12 2_SCH J-3" xfId="16942"/>
    <cellStyle name="Note 12 3" xfId="16943"/>
    <cellStyle name="Note 12 3 2" xfId="16944"/>
    <cellStyle name="Note 12 3_SCH J-3" xfId="16945"/>
    <cellStyle name="Note 12 4" xfId="16946"/>
    <cellStyle name="Note 12 4 2" xfId="16947"/>
    <cellStyle name="Note 12 4_SCH J-3" xfId="16948"/>
    <cellStyle name="Note 12 5" xfId="16949"/>
    <cellStyle name="Note 12 5 2" xfId="16950"/>
    <cellStyle name="Note 12 5_SCH J-3" xfId="16951"/>
    <cellStyle name="Note 12 6" xfId="16952"/>
    <cellStyle name="Note 12 6 2" xfId="16953"/>
    <cellStyle name="Note 12 6_SCH J-3" xfId="16954"/>
    <cellStyle name="Note 12 7" xfId="16955"/>
    <cellStyle name="Note 12 7 2" xfId="16956"/>
    <cellStyle name="Note 12 7_SCH J-3" xfId="16957"/>
    <cellStyle name="Note 12 8" xfId="16958"/>
    <cellStyle name="Note 12 8 2" xfId="16959"/>
    <cellStyle name="Note 12 8_SCH J-3" xfId="16960"/>
    <cellStyle name="Note 12 9" xfId="16961"/>
    <cellStyle name="Note 12 9 2" xfId="16962"/>
    <cellStyle name="Note 12 9_SCH J-3" xfId="16963"/>
    <cellStyle name="Note 12_SCH J-3" xfId="16964"/>
    <cellStyle name="Note 13" xfId="16965"/>
    <cellStyle name="Note 13 10" xfId="16966"/>
    <cellStyle name="Note 13 10 2" xfId="16967"/>
    <cellStyle name="Note 13 10_SCH J-3" xfId="16968"/>
    <cellStyle name="Note 13 11" xfId="16969"/>
    <cellStyle name="Note 13 12" xfId="16970"/>
    <cellStyle name="Note 13 13" xfId="16971"/>
    <cellStyle name="Note 13 2" xfId="16972"/>
    <cellStyle name="Note 13 2 10" xfId="16973"/>
    <cellStyle name="Note 13 2 2" xfId="16974"/>
    <cellStyle name="Note 13 2 2 2" xfId="16975"/>
    <cellStyle name="Note 13 2 2_SCH J-3" xfId="16976"/>
    <cellStyle name="Note 13 2 3" xfId="16977"/>
    <cellStyle name="Note 13 2 3 2" xfId="16978"/>
    <cellStyle name="Note 13 2 3_SCH J-3" xfId="16979"/>
    <cellStyle name="Note 13 2 4" xfId="16980"/>
    <cellStyle name="Note 13 2 4 2" xfId="16981"/>
    <cellStyle name="Note 13 2 4_SCH J-3" xfId="16982"/>
    <cellStyle name="Note 13 2 5" xfId="16983"/>
    <cellStyle name="Note 13 2 5 2" xfId="16984"/>
    <cellStyle name="Note 13 2 5_SCH J-3" xfId="16985"/>
    <cellStyle name="Note 13 2 6" xfId="16986"/>
    <cellStyle name="Note 13 2 6 2" xfId="16987"/>
    <cellStyle name="Note 13 2 6_SCH J-3" xfId="16988"/>
    <cellStyle name="Note 13 2 7" xfId="16989"/>
    <cellStyle name="Note 13 2 7 2" xfId="16990"/>
    <cellStyle name="Note 13 2 7_SCH J-3" xfId="16991"/>
    <cellStyle name="Note 13 2 8" xfId="16992"/>
    <cellStyle name="Note 13 2 8 2" xfId="16993"/>
    <cellStyle name="Note 13 2 8_SCH J-3" xfId="16994"/>
    <cellStyle name="Note 13 2 9" xfId="16995"/>
    <cellStyle name="Note 13 2 9 2" xfId="16996"/>
    <cellStyle name="Note 13 2 9_SCH J-3" xfId="16997"/>
    <cellStyle name="Note 13 2_SCH J-3" xfId="16998"/>
    <cellStyle name="Note 13 3" xfId="16999"/>
    <cellStyle name="Note 13 3 2" xfId="17000"/>
    <cellStyle name="Note 13 3_SCH J-3" xfId="17001"/>
    <cellStyle name="Note 13 4" xfId="17002"/>
    <cellStyle name="Note 13 4 2" xfId="17003"/>
    <cellStyle name="Note 13 4_SCH J-3" xfId="17004"/>
    <cellStyle name="Note 13 5" xfId="17005"/>
    <cellStyle name="Note 13 5 2" xfId="17006"/>
    <cellStyle name="Note 13 5_SCH J-3" xfId="17007"/>
    <cellStyle name="Note 13 6" xfId="17008"/>
    <cellStyle name="Note 13 6 2" xfId="17009"/>
    <cellStyle name="Note 13 6_SCH J-3" xfId="17010"/>
    <cellStyle name="Note 13 7" xfId="17011"/>
    <cellStyle name="Note 13 7 2" xfId="17012"/>
    <cellStyle name="Note 13 7_SCH J-3" xfId="17013"/>
    <cellStyle name="Note 13 8" xfId="17014"/>
    <cellStyle name="Note 13 8 2" xfId="17015"/>
    <cellStyle name="Note 13 8_SCH J-3" xfId="17016"/>
    <cellStyle name="Note 13 9" xfId="17017"/>
    <cellStyle name="Note 13 9 2" xfId="17018"/>
    <cellStyle name="Note 13 9_SCH J-3" xfId="17019"/>
    <cellStyle name="Note 13_SCH J-3" xfId="17020"/>
    <cellStyle name="Note 14" xfId="17021"/>
    <cellStyle name="Note 14 10" xfId="17022"/>
    <cellStyle name="Note 14 10 2" xfId="17023"/>
    <cellStyle name="Note 14 10_SCH J-3" xfId="17024"/>
    <cellStyle name="Note 14 11" xfId="17025"/>
    <cellStyle name="Note 14 12" xfId="17026"/>
    <cellStyle name="Note 14 13" xfId="17027"/>
    <cellStyle name="Note 14 2" xfId="17028"/>
    <cellStyle name="Note 14 2 10" xfId="17029"/>
    <cellStyle name="Note 14 2 2" xfId="17030"/>
    <cellStyle name="Note 14 2 2 2" xfId="17031"/>
    <cellStyle name="Note 14 2 2_SCH J-3" xfId="17032"/>
    <cellStyle name="Note 14 2 3" xfId="17033"/>
    <cellStyle name="Note 14 2 3 2" xfId="17034"/>
    <cellStyle name="Note 14 2 3_SCH J-3" xfId="17035"/>
    <cellStyle name="Note 14 2 4" xfId="17036"/>
    <cellStyle name="Note 14 2 4 2" xfId="17037"/>
    <cellStyle name="Note 14 2 4_SCH J-3" xfId="17038"/>
    <cellStyle name="Note 14 2 5" xfId="17039"/>
    <cellStyle name="Note 14 2 5 2" xfId="17040"/>
    <cellStyle name="Note 14 2 5_SCH J-3" xfId="17041"/>
    <cellStyle name="Note 14 2 6" xfId="17042"/>
    <cellStyle name="Note 14 2 6 2" xfId="17043"/>
    <cellStyle name="Note 14 2 6_SCH J-3" xfId="17044"/>
    <cellStyle name="Note 14 2 7" xfId="17045"/>
    <cellStyle name="Note 14 2 7 2" xfId="17046"/>
    <cellStyle name="Note 14 2 7_SCH J-3" xfId="17047"/>
    <cellStyle name="Note 14 2 8" xfId="17048"/>
    <cellStyle name="Note 14 2 8 2" xfId="17049"/>
    <cellStyle name="Note 14 2 8_SCH J-3" xfId="17050"/>
    <cellStyle name="Note 14 2 9" xfId="17051"/>
    <cellStyle name="Note 14 2 9 2" xfId="17052"/>
    <cellStyle name="Note 14 2 9_SCH J-3" xfId="17053"/>
    <cellStyle name="Note 14 2_SCH J-3" xfId="17054"/>
    <cellStyle name="Note 14 3" xfId="17055"/>
    <cellStyle name="Note 14 3 2" xfId="17056"/>
    <cellStyle name="Note 14 3_SCH J-3" xfId="17057"/>
    <cellStyle name="Note 14 4" xfId="17058"/>
    <cellStyle name="Note 14 4 2" xfId="17059"/>
    <cellStyle name="Note 14 4_SCH J-3" xfId="17060"/>
    <cellStyle name="Note 14 5" xfId="17061"/>
    <cellStyle name="Note 14 5 2" xfId="17062"/>
    <cellStyle name="Note 14 5_SCH J-3" xfId="17063"/>
    <cellStyle name="Note 14 6" xfId="17064"/>
    <cellStyle name="Note 14 6 2" xfId="17065"/>
    <cellStyle name="Note 14 6_SCH J-3" xfId="17066"/>
    <cellStyle name="Note 14 7" xfId="17067"/>
    <cellStyle name="Note 14 7 2" xfId="17068"/>
    <cellStyle name="Note 14 7_SCH J-3" xfId="17069"/>
    <cellStyle name="Note 14 8" xfId="17070"/>
    <cellStyle name="Note 14 8 2" xfId="17071"/>
    <cellStyle name="Note 14 8_SCH J-3" xfId="17072"/>
    <cellStyle name="Note 14 9" xfId="17073"/>
    <cellStyle name="Note 14 9 2" xfId="17074"/>
    <cellStyle name="Note 14 9_SCH J-3" xfId="17075"/>
    <cellStyle name="Note 14_SCH J-3" xfId="17076"/>
    <cellStyle name="Note 15" xfId="17077"/>
    <cellStyle name="Note 15 10" xfId="17078"/>
    <cellStyle name="Note 15 10 2" xfId="17079"/>
    <cellStyle name="Note 15 10_SCH J-3" xfId="17080"/>
    <cellStyle name="Note 15 11" xfId="17081"/>
    <cellStyle name="Note 15 12" xfId="17082"/>
    <cellStyle name="Note 15 2" xfId="17083"/>
    <cellStyle name="Note 15 2 10" xfId="17084"/>
    <cellStyle name="Note 15 2 2" xfId="17085"/>
    <cellStyle name="Note 15 2 2 2" xfId="17086"/>
    <cellStyle name="Note 15 2 2_SCH J-3" xfId="17087"/>
    <cellStyle name="Note 15 2 3" xfId="17088"/>
    <cellStyle name="Note 15 2 3 2" xfId="17089"/>
    <cellStyle name="Note 15 2 3_SCH J-3" xfId="17090"/>
    <cellStyle name="Note 15 2 4" xfId="17091"/>
    <cellStyle name="Note 15 2 4 2" xfId="17092"/>
    <cellStyle name="Note 15 2 4_SCH J-3" xfId="17093"/>
    <cellStyle name="Note 15 2 5" xfId="17094"/>
    <cellStyle name="Note 15 2 5 2" xfId="17095"/>
    <cellStyle name="Note 15 2 5_SCH J-3" xfId="17096"/>
    <cellStyle name="Note 15 2 6" xfId="17097"/>
    <cellStyle name="Note 15 2 6 2" xfId="17098"/>
    <cellStyle name="Note 15 2 6_SCH J-3" xfId="17099"/>
    <cellStyle name="Note 15 2 7" xfId="17100"/>
    <cellStyle name="Note 15 2 7 2" xfId="17101"/>
    <cellStyle name="Note 15 2 7_SCH J-3" xfId="17102"/>
    <cellStyle name="Note 15 2 8" xfId="17103"/>
    <cellStyle name="Note 15 2 8 2" xfId="17104"/>
    <cellStyle name="Note 15 2 8_SCH J-3" xfId="17105"/>
    <cellStyle name="Note 15 2 9" xfId="17106"/>
    <cellStyle name="Note 15 2 9 2" xfId="17107"/>
    <cellStyle name="Note 15 2 9_SCH J-3" xfId="17108"/>
    <cellStyle name="Note 15 2_SCH J-3" xfId="17109"/>
    <cellStyle name="Note 15 3" xfId="17110"/>
    <cellStyle name="Note 15 3 2" xfId="17111"/>
    <cellStyle name="Note 15 3_SCH J-3" xfId="17112"/>
    <cellStyle name="Note 15 4" xfId="17113"/>
    <cellStyle name="Note 15 4 2" xfId="17114"/>
    <cellStyle name="Note 15 4_SCH J-3" xfId="17115"/>
    <cellStyle name="Note 15 5" xfId="17116"/>
    <cellStyle name="Note 15 5 2" xfId="17117"/>
    <cellStyle name="Note 15 5_SCH J-3" xfId="17118"/>
    <cellStyle name="Note 15 6" xfId="17119"/>
    <cellStyle name="Note 15 6 2" xfId="17120"/>
    <cellStyle name="Note 15 6_SCH J-3" xfId="17121"/>
    <cellStyle name="Note 15 7" xfId="17122"/>
    <cellStyle name="Note 15 7 2" xfId="17123"/>
    <cellStyle name="Note 15 7_SCH J-3" xfId="17124"/>
    <cellStyle name="Note 15 8" xfId="17125"/>
    <cellStyle name="Note 15 8 2" xfId="17126"/>
    <cellStyle name="Note 15 8_SCH J-3" xfId="17127"/>
    <cellStyle name="Note 15 9" xfId="17128"/>
    <cellStyle name="Note 15 9 2" xfId="17129"/>
    <cellStyle name="Note 15 9_SCH J-3" xfId="17130"/>
    <cellStyle name="Note 15_SCH J-3" xfId="17131"/>
    <cellStyle name="Note 16" xfId="17132"/>
    <cellStyle name="Note 16 10" xfId="17133"/>
    <cellStyle name="Note 16 10 2" xfId="17134"/>
    <cellStyle name="Note 16 10_SCH J-3" xfId="17135"/>
    <cellStyle name="Note 16 11" xfId="17136"/>
    <cellStyle name="Note 16 2" xfId="17137"/>
    <cellStyle name="Note 16 2 10" xfId="17138"/>
    <cellStyle name="Note 16 2 2" xfId="17139"/>
    <cellStyle name="Note 16 2 2 2" xfId="17140"/>
    <cellStyle name="Note 16 2 2_SCH J-3" xfId="17141"/>
    <cellStyle name="Note 16 2 3" xfId="17142"/>
    <cellStyle name="Note 16 2 3 2" xfId="17143"/>
    <cellStyle name="Note 16 2 3_SCH J-3" xfId="17144"/>
    <cellStyle name="Note 16 2 4" xfId="17145"/>
    <cellStyle name="Note 16 2 4 2" xfId="17146"/>
    <cellStyle name="Note 16 2 4_SCH J-3" xfId="17147"/>
    <cellStyle name="Note 16 2 5" xfId="17148"/>
    <cellStyle name="Note 16 2 5 2" xfId="17149"/>
    <cellStyle name="Note 16 2 5_SCH J-3" xfId="17150"/>
    <cellStyle name="Note 16 2 6" xfId="17151"/>
    <cellStyle name="Note 16 2 6 2" xfId="17152"/>
    <cellStyle name="Note 16 2 6_SCH J-3" xfId="17153"/>
    <cellStyle name="Note 16 2 7" xfId="17154"/>
    <cellStyle name="Note 16 2 7 2" xfId="17155"/>
    <cellStyle name="Note 16 2 7_SCH J-3" xfId="17156"/>
    <cellStyle name="Note 16 2 8" xfId="17157"/>
    <cellStyle name="Note 16 2 8 2" xfId="17158"/>
    <cellStyle name="Note 16 2 8_SCH J-3" xfId="17159"/>
    <cellStyle name="Note 16 2 9" xfId="17160"/>
    <cellStyle name="Note 16 2 9 2" xfId="17161"/>
    <cellStyle name="Note 16 2 9_SCH J-3" xfId="17162"/>
    <cellStyle name="Note 16 2_SCH J-3" xfId="17163"/>
    <cellStyle name="Note 16 3" xfId="17164"/>
    <cellStyle name="Note 16 3 2" xfId="17165"/>
    <cellStyle name="Note 16 3_SCH J-3" xfId="17166"/>
    <cellStyle name="Note 16 4" xfId="17167"/>
    <cellStyle name="Note 16 4 2" xfId="17168"/>
    <cellStyle name="Note 16 4_SCH J-3" xfId="17169"/>
    <cellStyle name="Note 16 5" xfId="17170"/>
    <cellStyle name="Note 16 5 2" xfId="17171"/>
    <cellStyle name="Note 16 5_SCH J-3" xfId="17172"/>
    <cellStyle name="Note 16 6" xfId="17173"/>
    <cellStyle name="Note 16 6 2" xfId="17174"/>
    <cellStyle name="Note 16 6_SCH J-3" xfId="17175"/>
    <cellStyle name="Note 16 7" xfId="17176"/>
    <cellStyle name="Note 16 7 2" xfId="17177"/>
    <cellStyle name="Note 16 7_SCH J-3" xfId="17178"/>
    <cellStyle name="Note 16 8" xfId="17179"/>
    <cellStyle name="Note 16 8 2" xfId="17180"/>
    <cellStyle name="Note 16 8_SCH J-3" xfId="17181"/>
    <cellStyle name="Note 16 9" xfId="17182"/>
    <cellStyle name="Note 16 9 2" xfId="17183"/>
    <cellStyle name="Note 16 9_SCH J-3" xfId="17184"/>
    <cellStyle name="Note 16_SCH J-3" xfId="17185"/>
    <cellStyle name="Note 17" xfId="17186"/>
    <cellStyle name="Note 17 10" xfId="17187"/>
    <cellStyle name="Note 17 10 2" xfId="17188"/>
    <cellStyle name="Note 17 10_SCH J-3" xfId="17189"/>
    <cellStyle name="Note 17 11" xfId="17190"/>
    <cellStyle name="Note 17 2" xfId="17191"/>
    <cellStyle name="Note 17 2 10" xfId="17192"/>
    <cellStyle name="Note 17 2 2" xfId="17193"/>
    <cellStyle name="Note 17 2 2 2" xfId="17194"/>
    <cellStyle name="Note 17 2 2_SCH J-3" xfId="17195"/>
    <cellStyle name="Note 17 2 3" xfId="17196"/>
    <cellStyle name="Note 17 2 3 2" xfId="17197"/>
    <cellStyle name="Note 17 2 3_SCH J-3" xfId="17198"/>
    <cellStyle name="Note 17 2 4" xfId="17199"/>
    <cellStyle name="Note 17 2 4 2" xfId="17200"/>
    <cellStyle name="Note 17 2 4_SCH J-3" xfId="17201"/>
    <cellStyle name="Note 17 2 5" xfId="17202"/>
    <cellStyle name="Note 17 2 5 2" xfId="17203"/>
    <cellStyle name="Note 17 2 5_SCH J-3" xfId="17204"/>
    <cellStyle name="Note 17 2 6" xfId="17205"/>
    <cellStyle name="Note 17 2 6 2" xfId="17206"/>
    <cellStyle name="Note 17 2 6_SCH J-3" xfId="17207"/>
    <cellStyle name="Note 17 2 7" xfId="17208"/>
    <cellStyle name="Note 17 2 7 2" xfId="17209"/>
    <cellStyle name="Note 17 2 7_SCH J-3" xfId="17210"/>
    <cellStyle name="Note 17 2 8" xfId="17211"/>
    <cellStyle name="Note 17 2 8 2" xfId="17212"/>
    <cellStyle name="Note 17 2 8_SCH J-3" xfId="17213"/>
    <cellStyle name="Note 17 2 9" xfId="17214"/>
    <cellStyle name="Note 17 2 9 2" xfId="17215"/>
    <cellStyle name="Note 17 2 9_SCH J-3" xfId="17216"/>
    <cellStyle name="Note 17 2_SCH J-3" xfId="17217"/>
    <cellStyle name="Note 17 3" xfId="17218"/>
    <cellStyle name="Note 17 3 2" xfId="17219"/>
    <cellStyle name="Note 17 3_SCH J-3" xfId="17220"/>
    <cellStyle name="Note 17 4" xfId="17221"/>
    <cellStyle name="Note 17 4 2" xfId="17222"/>
    <cellStyle name="Note 17 4_SCH J-3" xfId="17223"/>
    <cellStyle name="Note 17 5" xfId="17224"/>
    <cellStyle name="Note 17 5 2" xfId="17225"/>
    <cellStyle name="Note 17 5_SCH J-3" xfId="17226"/>
    <cellStyle name="Note 17 6" xfId="17227"/>
    <cellStyle name="Note 17 6 2" xfId="17228"/>
    <cellStyle name="Note 17 6_SCH J-3" xfId="17229"/>
    <cellStyle name="Note 17 7" xfId="17230"/>
    <cellStyle name="Note 17 7 2" xfId="17231"/>
    <cellStyle name="Note 17 7_SCH J-3" xfId="17232"/>
    <cellStyle name="Note 17 8" xfId="17233"/>
    <cellStyle name="Note 17 8 2" xfId="17234"/>
    <cellStyle name="Note 17 8_SCH J-3" xfId="17235"/>
    <cellStyle name="Note 17 9" xfId="17236"/>
    <cellStyle name="Note 17 9 2" xfId="17237"/>
    <cellStyle name="Note 17 9_SCH J-3" xfId="17238"/>
    <cellStyle name="Note 17_SCH J-3" xfId="17239"/>
    <cellStyle name="Note 18" xfId="17240"/>
    <cellStyle name="Note 18 10" xfId="17241"/>
    <cellStyle name="Note 18 10 2" xfId="17242"/>
    <cellStyle name="Note 18 10_SCH J-3" xfId="17243"/>
    <cellStyle name="Note 18 11" xfId="17244"/>
    <cellStyle name="Note 18 2" xfId="17245"/>
    <cellStyle name="Note 18 2 10" xfId="17246"/>
    <cellStyle name="Note 18 2 2" xfId="17247"/>
    <cellStyle name="Note 18 2 2 2" xfId="17248"/>
    <cellStyle name="Note 18 2 2_SCH J-3" xfId="17249"/>
    <cellStyle name="Note 18 2 3" xfId="17250"/>
    <cellStyle name="Note 18 2 3 2" xfId="17251"/>
    <cellStyle name="Note 18 2 3_SCH J-3" xfId="17252"/>
    <cellStyle name="Note 18 2 4" xfId="17253"/>
    <cellStyle name="Note 18 2 4 2" xfId="17254"/>
    <cellStyle name="Note 18 2 4_SCH J-3" xfId="17255"/>
    <cellStyle name="Note 18 2 5" xfId="17256"/>
    <cellStyle name="Note 18 2 5 2" xfId="17257"/>
    <cellStyle name="Note 18 2 5_SCH J-3" xfId="17258"/>
    <cellStyle name="Note 18 2 6" xfId="17259"/>
    <cellStyle name="Note 18 2 6 2" xfId="17260"/>
    <cellStyle name="Note 18 2 6_SCH J-3" xfId="17261"/>
    <cellStyle name="Note 18 2 7" xfId="17262"/>
    <cellStyle name="Note 18 2 7 2" xfId="17263"/>
    <cellStyle name="Note 18 2 7_SCH J-3" xfId="17264"/>
    <cellStyle name="Note 18 2 8" xfId="17265"/>
    <cellStyle name="Note 18 2 8 2" xfId="17266"/>
    <cellStyle name="Note 18 2 8_SCH J-3" xfId="17267"/>
    <cellStyle name="Note 18 2 9" xfId="17268"/>
    <cellStyle name="Note 18 2 9 2" xfId="17269"/>
    <cellStyle name="Note 18 2 9_SCH J-3" xfId="17270"/>
    <cellStyle name="Note 18 2_SCH J-3" xfId="17271"/>
    <cellStyle name="Note 18 3" xfId="17272"/>
    <cellStyle name="Note 18 3 2" xfId="17273"/>
    <cellStyle name="Note 18 3_SCH J-3" xfId="17274"/>
    <cellStyle name="Note 18 4" xfId="17275"/>
    <cellStyle name="Note 18 4 2" xfId="17276"/>
    <cellStyle name="Note 18 4_SCH J-3" xfId="17277"/>
    <cellStyle name="Note 18 5" xfId="17278"/>
    <cellStyle name="Note 18 5 2" xfId="17279"/>
    <cellStyle name="Note 18 5_SCH J-3" xfId="17280"/>
    <cellStyle name="Note 18 6" xfId="17281"/>
    <cellStyle name="Note 18 6 2" xfId="17282"/>
    <cellStyle name="Note 18 6_SCH J-3" xfId="17283"/>
    <cellStyle name="Note 18 7" xfId="17284"/>
    <cellStyle name="Note 18 7 2" xfId="17285"/>
    <cellStyle name="Note 18 7_SCH J-3" xfId="17286"/>
    <cellStyle name="Note 18 8" xfId="17287"/>
    <cellStyle name="Note 18 8 2" xfId="17288"/>
    <cellStyle name="Note 18 8_SCH J-3" xfId="17289"/>
    <cellStyle name="Note 18 9" xfId="17290"/>
    <cellStyle name="Note 18 9 2" xfId="17291"/>
    <cellStyle name="Note 18 9_SCH J-3" xfId="17292"/>
    <cellStyle name="Note 18_SCH J-3" xfId="17293"/>
    <cellStyle name="Note 19" xfId="17294"/>
    <cellStyle name="Note 19 10" xfId="17295"/>
    <cellStyle name="Note 19 10 2" xfId="17296"/>
    <cellStyle name="Note 19 10_SCH J-3" xfId="17297"/>
    <cellStyle name="Note 19 11" xfId="17298"/>
    <cellStyle name="Note 19 2" xfId="17299"/>
    <cellStyle name="Note 19 2 10" xfId="17300"/>
    <cellStyle name="Note 19 2 2" xfId="17301"/>
    <cellStyle name="Note 19 2 2 2" xfId="17302"/>
    <cellStyle name="Note 19 2 2_SCH J-3" xfId="17303"/>
    <cellStyle name="Note 19 2 3" xfId="17304"/>
    <cellStyle name="Note 19 2 3 2" xfId="17305"/>
    <cellStyle name="Note 19 2 3_SCH J-3" xfId="17306"/>
    <cellStyle name="Note 19 2 4" xfId="17307"/>
    <cellStyle name="Note 19 2 4 2" xfId="17308"/>
    <cellStyle name="Note 19 2 4_SCH J-3" xfId="17309"/>
    <cellStyle name="Note 19 2 5" xfId="17310"/>
    <cellStyle name="Note 19 2 5 2" xfId="17311"/>
    <cellStyle name="Note 19 2 5_SCH J-3" xfId="17312"/>
    <cellStyle name="Note 19 2 6" xfId="17313"/>
    <cellStyle name="Note 19 2 6 2" xfId="17314"/>
    <cellStyle name="Note 19 2 6_SCH J-3" xfId="17315"/>
    <cellStyle name="Note 19 2 7" xfId="17316"/>
    <cellStyle name="Note 19 2 7 2" xfId="17317"/>
    <cellStyle name="Note 19 2 7_SCH J-3" xfId="17318"/>
    <cellStyle name="Note 19 2 8" xfId="17319"/>
    <cellStyle name="Note 19 2 8 2" xfId="17320"/>
    <cellStyle name="Note 19 2 8_SCH J-3" xfId="17321"/>
    <cellStyle name="Note 19 2 9" xfId="17322"/>
    <cellStyle name="Note 19 2 9 2" xfId="17323"/>
    <cellStyle name="Note 19 2 9_SCH J-3" xfId="17324"/>
    <cellStyle name="Note 19 2_SCH J-3" xfId="17325"/>
    <cellStyle name="Note 19 3" xfId="17326"/>
    <cellStyle name="Note 19 3 2" xfId="17327"/>
    <cellStyle name="Note 19 3_SCH J-3" xfId="17328"/>
    <cellStyle name="Note 19 4" xfId="17329"/>
    <cellStyle name="Note 19 4 2" xfId="17330"/>
    <cellStyle name="Note 19 4_SCH J-3" xfId="17331"/>
    <cellStyle name="Note 19 5" xfId="17332"/>
    <cellStyle name="Note 19 5 2" xfId="17333"/>
    <cellStyle name="Note 19 5_SCH J-3" xfId="17334"/>
    <cellStyle name="Note 19 6" xfId="17335"/>
    <cellStyle name="Note 19 6 2" xfId="17336"/>
    <cellStyle name="Note 19 6_SCH J-3" xfId="17337"/>
    <cellStyle name="Note 19 7" xfId="17338"/>
    <cellStyle name="Note 19 7 2" xfId="17339"/>
    <cellStyle name="Note 19 7_SCH J-3" xfId="17340"/>
    <cellStyle name="Note 19 8" xfId="17341"/>
    <cellStyle name="Note 19 8 2" xfId="17342"/>
    <cellStyle name="Note 19 8_SCH J-3" xfId="17343"/>
    <cellStyle name="Note 19 9" xfId="17344"/>
    <cellStyle name="Note 19 9 2" xfId="17345"/>
    <cellStyle name="Note 19 9_SCH J-3" xfId="17346"/>
    <cellStyle name="Note 19_SCH J-3" xfId="17347"/>
    <cellStyle name="Note 2" xfId="17348"/>
    <cellStyle name="Note 2 10" xfId="17349"/>
    <cellStyle name="Note 2 10 2" xfId="17350"/>
    <cellStyle name="Note 2 10_SCH J-3" xfId="17351"/>
    <cellStyle name="Note 2 11" xfId="17352"/>
    <cellStyle name="Note 2 12" xfId="17353"/>
    <cellStyle name="Note 2 12 2" xfId="17354"/>
    <cellStyle name="Note 2 12 3" xfId="17355"/>
    <cellStyle name="Note 2 12 4" xfId="17356"/>
    <cellStyle name="Note 2 12_SCH J-3" xfId="17357"/>
    <cellStyle name="Note 2 13" xfId="17358"/>
    <cellStyle name="Note 2 14" xfId="17359"/>
    <cellStyle name="Note 2 15" xfId="17360"/>
    <cellStyle name="Note 2 16" xfId="17361"/>
    <cellStyle name="Note 2 2" xfId="17362"/>
    <cellStyle name="Note 2 2 10" xfId="17363"/>
    <cellStyle name="Note 2 2 11" xfId="17364"/>
    <cellStyle name="Note 2 2 12" xfId="17365"/>
    <cellStyle name="Note 2 2 2" xfId="17366"/>
    <cellStyle name="Note 2 2 2 2" xfId="17367"/>
    <cellStyle name="Note 2 2 2 2 2" xfId="17368"/>
    <cellStyle name="Note 2 2 2 2 2 2" xfId="17369"/>
    <cellStyle name="Note 2 2 2 2 2 2 2" xfId="17370"/>
    <cellStyle name="Note 2 2 2 2 2 2_SCH J-3" xfId="17371"/>
    <cellStyle name="Note 2 2 2 2 2 3" xfId="17372"/>
    <cellStyle name="Note 2 2 2 2 2 4" xfId="17373"/>
    <cellStyle name="Note 2 2 2 2 2_SCH J-3" xfId="17374"/>
    <cellStyle name="Note 2 2 2 2 3" xfId="17375"/>
    <cellStyle name="Note 2 2 2 2 3 2" xfId="17376"/>
    <cellStyle name="Note 2 2 2 2 3_SCH J-3" xfId="17377"/>
    <cellStyle name="Note 2 2 2 2 4" xfId="17378"/>
    <cellStyle name="Note 2 2 2 2 5" xfId="17379"/>
    <cellStyle name="Note 2 2 2 2_SCH J-3" xfId="17380"/>
    <cellStyle name="Note 2 2 2 3" xfId="17381"/>
    <cellStyle name="Note 2 2 2 3 2" xfId="17382"/>
    <cellStyle name="Note 2 2 2 3 2 2" xfId="17383"/>
    <cellStyle name="Note 2 2 2 3 2_SCH J-3" xfId="17384"/>
    <cellStyle name="Note 2 2 2 3 3" xfId="17385"/>
    <cellStyle name="Note 2 2 2 3 4" xfId="17386"/>
    <cellStyle name="Note 2 2 2 3_SCH J-3" xfId="17387"/>
    <cellStyle name="Note 2 2 2 4" xfId="17388"/>
    <cellStyle name="Note 2 2 2 4 2" xfId="17389"/>
    <cellStyle name="Note 2 2 2 4_SCH J-3" xfId="17390"/>
    <cellStyle name="Note 2 2 2 5" xfId="17391"/>
    <cellStyle name="Note 2 2 2 6" xfId="17392"/>
    <cellStyle name="Note 2 2 2 7" xfId="17393"/>
    <cellStyle name="Note 2 2 2_SCH J-3" xfId="17394"/>
    <cellStyle name="Note 2 2 3" xfId="17395"/>
    <cellStyle name="Note 2 2 3 2" xfId="17396"/>
    <cellStyle name="Note 2 2 3 2 2" xfId="17397"/>
    <cellStyle name="Note 2 2 3 2 2 2" xfId="17398"/>
    <cellStyle name="Note 2 2 3 2 2_SCH J-3" xfId="17399"/>
    <cellStyle name="Note 2 2 3 2 3" xfId="17400"/>
    <cellStyle name="Note 2 2 3 2 4" xfId="17401"/>
    <cellStyle name="Note 2 2 3 2 5" xfId="17402"/>
    <cellStyle name="Note 2 2 3 2_SCH J-3" xfId="17403"/>
    <cellStyle name="Note 2 2 3 3" xfId="17404"/>
    <cellStyle name="Note 2 2 3 3 2" xfId="17405"/>
    <cellStyle name="Note 2 2 3 3_SCH J-3" xfId="17406"/>
    <cellStyle name="Note 2 2 3 4" xfId="17407"/>
    <cellStyle name="Note 2 2 3 5" xfId="17408"/>
    <cellStyle name="Note 2 2 3 6" xfId="17409"/>
    <cellStyle name="Note 2 2 3_SCH J-3" xfId="17410"/>
    <cellStyle name="Note 2 2 4" xfId="17411"/>
    <cellStyle name="Note 2 2 4 2" xfId="17412"/>
    <cellStyle name="Note 2 2 4 2 2" xfId="17413"/>
    <cellStyle name="Note 2 2 4 2 3" xfId="17414"/>
    <cellStyle name="Note 2 2 4 2 4" xfId="17415"/>
    <cellStyle name="Note 2 2 4 2_SCH J-3" xfId="17416"/>
    <cellStyle name="Note 2 2 4 3" xfId="17417"/>
    <cellStyle name="Note 2 2 4 4" xfId="17418"/>
    <cellStyle name="Note 2 2 4 5" xfId="17419"/>
    <cellStyle name="Note 2 2 4_SCH J-3" xfId="17420"/>
    <cellStyle name="Note 2 2 5" xfId="17421"/>
    <cellStyle name="Note 2 2 5 2" xfId="17422"/>
    <cellStyle name="Note 2 2 5 3" xfId="17423"/>
    <cellStyle name="Note 2 2 5_SCH J-3" xfId="17424"/>
    <cellStyle name="Note 2 2 6" xfId="17425"/>
    <cellStyle name="Note 2 2 6 2" xfId="17426"/>
    <cellStyle name="Note 2 2 6_SCH J-3" xfId="17427"/>
    <cellStyle name="Note 2 2 7" xfId="17428"/>
    <cellStyle name="Note 2 2 7 2" xfId="17429"/>
    <cellStyle name="Note 2 2 7_SCH J-3" xfId="17430"/>
    <cellStyle name="Note 2 2 8" xfId="17431"/>
    <cellStyle name="Note 2 2 8 2" xfId="17432"/>
    <cellStyle name="Note 2 2 8_SCH J-3" xfId="17433"/>
    <cellStyle name="Note 2 2 9" xfId="17434"/>
    <cellStyle name="Note 2 2 9 2" xfId="17435"/>
    <cellStyle name="Note 2 2 9_SCH J-3" xfId="17436"/>
    <cellStyle name="Note 2 2_SCH J-3" xfId="17437"/>
    <cellStyle name="Note 2 3" xfId="17438"/>
    <cellStyle name="Note 2 3 2" xfId="17439"/>
    <cellStyle name="Note 2 3 2 2" xfId="17440"/>
    <cellStyle name="Note 2 3 2 2 2" xfId="17441"/>
    <cellStyle name="Note 2 3 2 2 2 2" xfId="17442"/>
    <cellStyle name="Note 2 3 2 2 2_SCH J-3" xfId="17443"/>
    <cellStyle name="Note 2 3 2 2 3" xfId="17444"/>
    <cellStyle name="Note 2 3 2 2 4" xfId="17445"/>
    <cellStyle name="Note 2 3 2 2_SCH J-3" xfId="17446"/>
    <cellStyle name="Note 2 3 2 3" xfId="17447"/>
    <cellStyle name="Note 2 3 2 3 2" xfId="17448"/>
    <cellStyle name="Note 2 3 2 3_SCH J-3" xfId="17449"/>
    <cellStyle name="Note 2 3 2 4" xfId="17450"/>
    <cellStyle name="Note 2 3 2 5" xfId="17451"/>
    <cellStyle name="Note 2 3 2_SCH J-3" xfId="17452"/>
    <cellStyle name="Note 2 3 3" xfId="17453"/>
    <cellStyle name="Note 2 3 3 2" xfId="17454"/>
    <cellStyle name="Note 2 3 3 2 2" xfId="17455"/>
    <cellStyle name="Note 2 3 3 2_SCH J-3" xfId="17456"/>
    <cellStyle name="Note 2 3 3 3" xfId="17457"/>
    <cellStyle name="Note 2 3 3 4" xfId="17458"/>
    <cellStyle name="Note 2 3 3 5" xfId="17459"/>
    <cellStyle name="Note 2 3 3_SCH J-3" xfId="17460"/>
    <cellStyle name="Note 2 3 4" xfId="17461"/>
    <cellStyle name="Note 2 3 4 2" xfId="17462"/>
    <cellStyle name="Note 2 3 4_SCH J-3" xfId="17463"/>
    <cellStyle name="Note 2 3 5" xfId="17464"/>
    <cellStyle name="Note 2 3 6" xfId="17465"/>
    <cellStyle name="Note 2 3 7" xfId="17466"/>
    <cellStyle name="Note 2 3_SCH J-3" xfId="17467"/>
    <cellStyle name="Note 2 4" xfId="17468"/>
    <cellStyle name="Note 2 4 2" xfId="17469"/>
    <cellStyle name="Note 2 4 2 2" xfId="17470"/>
    <cellStyle name="Note 2 4 2 2 2" xfId="17471"/>
    <cellStyle name="Note 2 4 2 2 3" xfId="17472"/>
    <cellStyle name="Note 2 4 2 2_SCH J-3" xfId="17473"/>
    <cellStyle name="Note 2 4 2 3" xfId="17474"/>
    <cellStyle name="Note 2 4 2 4" xfId="17475"/>
    <cellStyle name="Note 2 4 2 5" xfId="17476"/>
    <cellStyle name="Note 2 4 2_SCH J-3" xfId="17477"/>
    <cellStyle name="Note 2 4 3" xfId="17478"/>
    <cellStyle name="Note 2 4 3 2" xfId="17479"/>
    <cellStyle name="Note 2 4 3 3" xfId="17480"/>
    <cellStyle name="Note 2 4 3_SCH J-3" xfId="17481"/>
    <cellStyle name="Note 2 4 4" xfId="17482"/>
    <cellStyle name="Note 2 4 4 2" xfId="17483"/>
    <cellStyle name="Note 2 4 4_SCH J-3" xfId="17484"/>
    <cellStyle name="Note 2 4 5" xfId="17485"/>
    <cellStyle name="Note 2 4 6" xfId="17486"/>
    <cellStyle name="Note 2 4 7" xfId="17487"/>
    <cellStyle name="Note 2 4_SCH J-3" xfId="17488"/>
    <cellStyle name="Note 2 5" xfId="17489"/>
    <cellStyle name="Note 2 5 2" xfId="17490"/>
    <cellStyle name="Note 2 5 2 2" xfId="17491"/>
    <cellStyle name="Note 2 5 2 3" xfId="17492"/>
    <cellStyle name="Note 2 5 2 4" xfId="17493"/>
    <cellStyle name="Note 2 5 2 5" xfId="17494"/>
    <cellStyle name="Note 2 5 2_SCH J-3" xfId="17495"/>
    <cellStyle name="Note 2 5 3" xfId="17496"/>
    <cellStyle name="Note 2 5 4" xfId="17497"/>
    <cellStyle name="Note 2 5 5" xfId="17498"/>
    <cellStyle name="Note 2 5_SCH J-3" xfId="17499"/>
    <cellStyle name="Note 2 6" xfId="17500"/>
    <cellStyle name="Note 2 6 2" xfId="17501"/>
    <cellStyle name="Note 2 6 2 2" xfId="17502"/>
    <cellStyle name="Note 2 6 2 3" xfId="17503"/>
    <cellStyle name="Note 2 6 2 4" xfId="17504"/>
    <cellStyle name="Note 2 6 2_SCH J-3" xfId="17505"/>
    <cellStyle name="Note 2 6 3" xfId="17506"/>
    <cellStyle name="Note 2 6 4" xfId="17507"/>
    <cellStyle name="Note 2 6 5" xfId="17508"/>
    <cellStyle name="Note 2 6_SCH J-3" xfId="17509"/>
    <cellStyle name="Note 2 7" xfId="17510"/>
    <cellStyle name="Note 2 7 2" xfId="17511"/>
    <cellStyle name="Note 2 7 2 2" xfId="17512"/>
    <cellStyle name="Note 2 7 2 3" xfId="17513"/>
    <cellStyle name="Note 2 7 2 4" xfId="17514"/>
    <cellStyle name="Note 2 7 2_SCH J-3" xfId="17515"/>
    <cellStyle name="Note 2 7 3" xfId="17516"/>
    <cellStyle name="Note 2 7 4" xfId="17517"/>
    <cellStyle name="Note 2 7 5" xfId="17518"/>
    <cellStyle name="Note 2 7_SCH J-3" xfId="17519"/>
    <cellStyle name="Note 2 8" xfId="17520"/>
    <cellStyle name="Note 2 8 2" xfId="17521"/>
    <cellStyle name="Note 2 8_SCH J-3" xfId="17522"/>
    <cellStyle name="Note 2 9" xfId="17523"/>
    <cellStyle name="Note 2 9 2" xfId="17524"/>
    <cellStyle name="Note 2 9_SCH J-3" xfId="17525"/>
    <cellStyle name="Note 2_Allocators" xfId="17526"/>
    <cellStyle name="Note 20" xfId="17527"/>
    <cellStyle name="Note 20 10" xfId="17528"/>
    <cellStyle name="Note 20 10 2" xfId="17529"/>
    <cellStyle name="Note 20 10_SCH J-3" xfId="17530"/>
    <cellStyle name="Note 20 11" xfId="17531"/>
    <cellStyle name="Note 20 2" xfId="17532"/>
    <cellStyle name="Note 20 2 10" xfId="17533"/>
    <cellStyle name="Note 20 2 2" xfId="17534"/>
    <cellStyle name="Note 20 2 2 2" xfId="17535"/>
    <cellStyle name="Note 20 2 2_SCH J-3" xfId="17536"/>
    <cellStyle name="Note 20 2 3" xfId="17537"/>
    <cellStyle name="Note 20 2 3 2" xfId="17538"/>
    <cellStyle name="Note 20 2 3_SCH J-3" xfId="17539"/>
    <cellStyle name="Note 20 2 4" xfId="17540"/>
    <cellStyle name="Note 20 2 4 2" xfId="17541"/>
    <cellStyle name="Note 20 2 4_SCH J-3" xfId="17542"/>
    <cellStyle name="Note 20 2 5" xfId="17543"/>
    <cellStyle name="Note 20 2 5 2" xfId="17544"/>
    <cellStyle name="Note 20 2 5_SCH J-3" xfId="17545"/>
    <cellStyle name="Note 20 2 6" xfId="17546"/>
    <cellStyle name="Note 20 2 6 2" xfId="17547"/>
    <cellStyle name="Note 20 2 6_SCH J-3" xfId="17548"/>
    <cellStyle name="Note 20 2 7" xfId="17549"/>
    <cellStyle name="Note 20 2 7 2" xfId="17550"/>
    <cellStyle name="Note 20 2 7_SCH J-3" xfId="17551"/>
    <cellStyle name="Note 20 2 8" xfId="17552"/>
    <cellStyle name="Note 20 2 8 2" xfId="17553"/>
    <cellStyle name="Note 20 2 8_SCH J-3" xfId="17554"/>
    <cellStyle name="Note 20 2 9" xfId="17555"/>
    <cellStyle name="Note 20 2 9 2" xfId="17556"/>
    <cellStyle name="Note 20 2 9_SCH J-3" xfId="17557"/>
    <cellStyle name="Note 20 2_SCH J-3" xfId="17558"/>
    <cellStyle name="Note 20 3" xfId="17559"/>
    <cellStyle name="Note 20 3 2" xfId="17560"/>
    <cellStyle name="Note 20 3_SCH J-3" xfId="17561"/>
    <cellStyle name="Note 20 4" xfId="17562"/>
    <cellStyle name="Note 20 4 2" xfId="17563"/>
    <cellStyle name="Note 20 4_SCH J-3" xfId="17564"/>
    <cellStyle name="Note 20 5" xfId="17565"/>
    <cellStyle name="Note 20 5 2" xfId="17566"/>
    <cellStyle name="Note 20 5_SCH J-3" xfId="17567"/>
    <cellStyle name="Note 20 6" xfId="17568"/>
    <cellStyle name="Note 20 6 2" xfId="17569"/>
    <cellStyle name="Note 20 6_SCH J-3" xfId="17570"/>
    <cellStyle name="Note 20 7" xfId="17571"/>
    <cellStyle name="Note 20 7 2" xfId="17572"/>
    <cellStyle name="Note 20 7_SCH J-3" xfId="17573"/>
    <cellStyle name="Note 20 8" xfId="17574"/>
    <cellStyle name="Note 20 8 2" xfId="17575"/>
    <cellStyle name="Note 20 8_SCH J-3" xfId="17576"/>
    <cellStyle name="Note 20 9" xfId="17577"/>
    <cellStyle name="Note 20 9 2" xfId="17578"/>
    <cellStyle name="Note 20 9_SCH J-3" xfId="17579"/>
    <cellStyle name="Note 20_SCH J-3" xfId="17580"/>
    <cellStyle name="Note 21" xfId="17581"/>
    <cellStyle name="Note 21 10" xfId="17582"/>
    <cellStyle name="Note 21 10 2" xfId="17583"/>
    <cellStyle name="Note 21 10_SCH J-3" xfId="17584"/>
    <cellStyle name="Note 21 11" xfId="17585"/>
    <cellStyle name="Note 21 2" xfId="17586"/>
    <cellStyle name="Note 21 2 10" xfId="17587"/>
    <cellStyle name="Note 21 2 2" xfId="17588"/>
    <cellStyle name="Note 21 2 2 2" xfId="17589"/>
    <cellStyle name="Note 21 2 2_SCH J-3" xfId="17590"/>
    <cellStyle name="Note 21 2 3" xfId="17591"/>
    <cellStyle name="Note 21 2 3 2" xfId="17592"/>
    <cellStyle name="Note 21 2 3_SCH J-3" xfId="17593"/>
    <cellStyle name="Note 21 2 4" xfId="17594"/>
    <cellStyle name="Note 21 2 4 2" xfId="17595"/>
    <cellStyle name="Note 21 2 4_SCH J-3" xfId="17596"/>
    <cellStyle name="Note 21 2 5" xfId="17597"/>
    <cellStyle name="Note 21 2 5 2" xfId="17598"/>
    <cellStyle name="Note 21 2 5_SCH J-3" xfId="17599"/>
    <cellStyle name="Note 21 2 6" xfId="17600"/>
    <cellStyle name="Note 21 2 6 2" xfId="17601"/>
    <cellStyle name="Note 21 2 6_SCH J-3" xfId="17602"/>
    <cellStyle name="Note 21 2 7" xfId="17603"/>
    <cellStyle name="Note 21 2 7 2" xfId="17604"/>
    <cellStyle name="Note 21 2 7_SCH J-3" xfId="17605"/>
    <cellStyle name="Note 21 2 8" xfId="17606"/>
    <cellStyle name="Note 21 2 8 2" xfId="17607"/>
    <cellStyle name="Note 21 2 8_SCH J-3" xfId="17608"/>
    <cellStyle name="Note 21 2 9" xfId="17609"/>
    <cellStyle name="Note 21 2 9 2" xfId="17610"/>
    <cellStyle name="Note 21 2 9_SCH J-3" xfId="17611"/>
    <cellStyle name="Note 21 2_SCH J-3" xfId="17612"/>
    <cellStyle name="Note 21 3" xfId="17613"/>
    <cellStyle name="Note 21 3 2" xfId="17614"/>
    <cellStyle name="Note 21 3_SCH J-3" xfId="17615"/>
    <cellStyle name="Note 21 4" xfId="17616"/>
    <cellStyle name="Note 21 4 2" xfId="17617"/>
    <cellStyle name="Note 21 4_SCH J-3" xfId="17618"/>
    <cellStyle name="Note 21 5" xfId="17619"/>
    <cellStyle name="Note 21 5 2" xfId="17620"/>
    <cellStyle name="Note 21 5_SCH J-3" xfId="17621"/>
    <cellStyle name="Note 21 6" xfId="17622"/>
    <cellStyle name="Note 21 6 2" xfId="17623"/>
    <cellStyle name="Note 21 6_SCH J-3" xfId="17624"/>
    <cellStyle name="Note 21 7" xfId="17625"/>
    <cellStyle name="Note 21 7 2" xfId="17626"/>
    <cellStyle name="Note 21 7_SCH J-3" xfId="17627"/>
    <cellStyle name="Note 21 8" xfId="17628"/>
    <cellStyle name="Note 21 8 2" xfId="17629"/>
    <cellStyle name="Note 21 8_SCH J-3" xfId="17630"/>
    <cellStyle name="Note 21 9" xfId="17631"/>
    <cellStyle name="Note 21 9 2" xfId="17632"/>
    <cellStyle name="Note 21 9_SCH J-3" xfId="17633"/>
    <cellStyle name="Note 21_SCH J-3" xfId="17634"/>
    <cellStyle name="Note 22" xfId="17635"/>
    <cellStyle name="Note 22 10" xfId="17636"/>
    <cellStyle name="Note 22 2" xfId="17637"/>
    <cellStyle name="Note 22 2 2" xfId="17638"/>
    <cellStyle name="Note 22 2_SCH J-3" xfId="17639"/>
    <cellStyle name="Note 22 3" xfId="17640"/>
    <cellStyle name="Note 22 3 2" xfId="17641"/>
    <cellStyle name="Note 22 3_SCH J-3" xfId="17642"/>
    <cellStyle name="Note 22 4" xfId="17643"/>
    <cellStyle name="Note 22 4 2" xfId="17644"/>
    <cellStyle name="Note 22 4_SCH J-3" xfId="17645"/>
    <cellStyle name="Note 22 5" xfId="17646"/>
    <cellStyle name="Note 22 5 2" xfId="17647"/>
    <cellStyle name="Note 22 5_SCH J-3" xfId="17648"/>
    <cellStyle name="Note 22 6" xfId="17649"/>
    <cellStyle name="Note 22 6 2" xfId="17650"/>
    <cellStyle name="Note 22 6_SCH J-3" xfId="17651"/>
    <cellStyle name="Note 22 7" xfId="17652"/>
    <cellStyle name="Note 22 7 2" xfId="17653"/>
    <cellStyle name="Note 22 7_SCH J-3" xfId="17654"/>
    <cellStyle name="Note 22 8" xfId="17655"/>
    <cellStyle name="Note 22 8 2" xfId="17656"/>
    <cellStyle name="Note 22 8_SCH J-3" xfId="17657"/>
    <cellStyle name="Note 22 9" xfId="17658"/>
    <cellStyle name="Note 22 9 2" xfId="17659"/>
    <cellStyle name="Note 22 9_SCH J-3" xfId="17660"/>
    <cellStyle name="Note 22_SCH J-3" xfId="17661"/>
    <cellStyle name="Note 23" xfId="17662"/>
    <cellStyle name="Note 23 2" xfId="17663"/>
    <cellStyle name="Note 23 2 2" xfId="17664"/>
    <cellStyle name="Note 23 2_SCH J-3" xfId="17665"/>
    <cellStyle name="Note 23 3" xfId="17666"/>
    <cellStyle name="Note 23 4" xfId="17667"/>
    <cellStyle name="Note 23_SCH J-3" xfId="17668"/>
    <cellStyle name="Note 24" xfId="17669"/>
    <cellStyle name="Note 3" xfId="17670"/>
    <cellStyle name="Note 3 10" xfId="17671"/>
    <cellStyle name="Note 3 10 2" xfId="17672"/>
    <cellStyle name="Note 3 10_SCH J-3" xfId="17673"/>
    <cellStyle name="Note 3 11" xfId="17674"/>
    <cellStyle name="Note 3 12" xfId="17675"/>
    <cellStyle name="Note 3 13" xfId="17676"/>
    <cellStyle name="Note 3 2" xfId="17677"/>
    <cellStyle name="Note 3 2 10" xfId="17678"/>
    <cellStyle name="Note 3 2 11" xfId="17679"/>
    <cellStyle name="Note 3 2 12" xfId="17680"/>
    <cellStyle name="Note 3 2 2" xfId="17681"/>
    <cellStyle name="Note 3 2 2 2" xfId="17682"/>
    <cellStyle name="Note 3 2 2 2 2" xfId="17683"/>
    <cellStyle name="Note 3 2 2 2 2 2" xfId="17684"/>
    <cellStyle name="Note 3 2 2 2 2 2 2" xfId="17685"/>
    <cellStyle name="Note 3 2 2 2 2 2_SCH J-3" xfId="17686"/>
    <cellStyle name="Note 3 2 2 2 2 3" xfId="17687"/>
    <cellStyle name="Note 3 2 2 2 2_SCH J-3" xfId="17688"/>
    <cellStyle name="Note 3 2 2 2 3" xfId="17689"/>
    <cellStyle name="Note 3 2 2 2 3 2" xfId="17690"/>
    <cellStyle name="Note 3 2 2 2 3_SCH J-3" xfId="17691"/>
    <cellStyle name="Note 3 2 2 2 4" xfId="17692"/>
    <cellStyle name="Note 3 2 2 2_SCH J-3" xfId="17693"/>
    <cellStyle name="Note 3 2 2 3" xfId="17694"/>
    <cellStyle name="Note 3 2 2 3 2" xfId="17695"/>
    <cellStyle name="Note 3 2 2 3 2 2" xfId="17696"/>
    <cellStyle name="Note 3 2 2 3 2_SCH J-3" xfId="17697"/>
    <cellStyle name="Note 3 2 2 3 3" xfId="17698"/>
    <cellStyle name="Note 3 2 2 3_SCH J-3" xfId="17699"/>
    <cellStyle name="Note 3 2 2 4" xfId="17700"/>
    <cellStyle name="Note 3 2 2 4 2" xfId="17701"/>
    <cellStyle name="Note 3 2 2 4_SCH J-3" xfId="17702"/>
    <cellStyle name="Note 3 2 2 5" xfId="17703"/>
    <cellStyle name="Note 3 2 2 6" xfId="17704"/>
    <cellStyle name="Note 3 2 2_SCH J-3" xfId="17705"/>
    <cellStyle name="Note 3 2 3" xfId="17706"/>
    <cellStyle name="Note 3 2 3 2" xfId="17707"/>
    <cellStyle name="Note 3 2 3 2 2" xfId="17708"/>
    <cellStyle name="Note 3 2 3 2 2 2" xfId="17709"/>
    <cellStyle name="Note 3 2 3 2 2_SCH J-3" xfId="17710"/>
    <cellStyle name="Note 3 2 3 2 3" xfId="17711"/>
    <cellStyle name="Note 3 2 3 2_SCH J-3" xfId="17712"/>
    <cellStyle name="Note 3 2 3 3" xfId="17713"/>
    <cellStyle name="Note 3 2 3 3 2" xfId="17714"/>
    <cellStyle name="Note 3 2 3 3_SCH J-3" xfId="17715"/>
    <cellStyle name="Note 3 2 3 4" xfId="17716"/>
    <cellStyle name="Note 3 2 3 5" xfId="17717"/>
    <cellStyle name="Note 3 2 3_SCH J-3" xfId="17718"/>
    <cellStyle name="Note 3 2 4" xfId="17719"/>
    <cellStyle name="Note 3 2 4 2" xfId="17720"/>
    <cellStyle name="Note 3 2 4 2 2" xfId="17721"/>
    <cellStyle name="Note 3 2 4 2_SCH J-3" xfId="17722"/>
    <cellStyle name="Note 3 2 4 3" xfId="17723"/>
    <cellStyle name="Note 3 2 4 4" xfId="17724"/>
    <cellStyle name="Note 3 2 4_SCH J-3" xfId="17725"/>
    <cellStyle name="Note 3 2 5" xfId="17726"/>
    <cellStyle name="Note 3 2 5 2" xfId="17727"/>
    <cellStyle name="Note 3 2 5 3" xfId="17728"/>
    <cellStyle name="Note 3 2 5_SCH J-3" xfId="17729"/>
    <cellStyle name="Note 3 2 6" xfId="17730"/>
    <cellStyle name="Note 3 2 6 2" xfId="17731"/>
    <cellStyle name="Note 3 2 6_SCH J-3" xfId="17732"/>
    <cellStyle name="Note 3 2 7" xfId="17733"/>
    <cellStyle name="Note 3 2 7 2" xfId="17734"/>
    <cellStyle name="Note 3 2 7_SCH J-3" xfId="17735"/>
    <cellStyle name="Note 3 2 8" xfId="17736"/>
    <cellStyle name="Note 3 2 8 2" xfId="17737"/>
    <cellStyle name="Note 3 2 8_SCH J-3" xfId="17738"/>
    <cellStyle name="Note 3 2 9" xfId="17739"/>
    <cellStyle name="Note 3 2 9 2" xfId="17740"/>
    <cellStyle name="Note 3 2 9_SCH J-3" xfId="17741"/>
    <cellStyle name="Note 3 2_SCH J-3" xfId="17742"/>
    <cellStyle name="Note 3 3" xfId="17743"/>
    <cellStyle name="Note 3 3 2" xfId="17744"/>
    <cellStyle name="Note 3 3 2 2" xfId="17745"/>
    <cellStyle name="Note 3 3 2 2 2" xfId="17746"/>
    <cellStyle name="Note 3 3 2 2 2 2" xfId="17747"/>
    <cellStyle name="Note 3 3 2 2 2_SCH J-3" xfId="17748"/>
    <cellStyle name="Note 3 3 2 2 3" xfId="17749"/>
    <cellStyle name="Note 3 3 2 2_SCH J-3" xfId="17750"/>
    <cellStyle name="Note 3 3 2 3" xfId="17751"/>
    <cellStyle name="Note 3 3 2 3 2" xfId="17752"/>
    <cellStyle name="Note 3 3 2 3_SCH J-3" xfId="17753"/>
    <cellStyle name="Note 3 3 2 4" xfId="17754"/>
    <cellStyle name="Note 3 3 2_SCH J-3" xfId="17755"/>
    <cellStyle name="Note 3 3 3" xfId="17756"/>
    <cellStyle name="Note 3 3 3 2" xfId="17757"/>
    <cellStyle name="Note 3 3 3 2 2" xfId="17758"/>
    <cellStyle name="Note 3 3 3 2_SCH J-3" xfId="17759"/>
    <cellStyle name="Note 3 3 3 3" xfId="17760"/>
    <cellStyle name="Note 3 3 3_SCH J-3" xfId="17761"/>
    <cellStyle name="Note 3 3 4" xfId="17762"/>
    <cellStyle name="Note 3 3 4 2" xfId="17763"/>
    <cellStyle name="Note 3 3 4_SCH J-3" xfId="17764"/>
    <cellStyle name="Note 3 3 5" xfId="17765"/>
    <cellStyle name="Note 3 3 6" xfId="17766"/>
    <cellStyle name="Note 3 3 7" xfId="17767"/>
    <cellStyle name="Note 3 3_SCH J-3" xfId="17768"/>
    <cellStyle name="Note 3 4" xfId="17769"/>
    <cellStyle name="Note 3 4 2" xfId="17770"/>
    <cellStyle name="Note 3 4 2 2" xfId="17771"/>
    <cellStyle name="Note 3 4 2 2 2" xfId="17772"/>
    <cellStyle name="Note 3 4 2 2_SCH J-3" xfId="17773"/>
    <cellStyle name="Note 3 4 2 3" xfId="17774"/>
    <cellStyle name="Note 3 4 2 4" xfId="17775"/>
    <cellStyle name="Note 3 4 2_SCH J-3" xfId="17776"/>
    <cellStyle name="Note 3 4 3" xfId="17777"/>
    <cellStyle name="Note 3 4 3 2" xfId="17778"/>
    <cellStyle name="Note 3 4 3_SCH J-3" xfId="17779"/>
    <cellStyle name="Note 3 4 4" xfId="17780"/>
    <cellStyle name="Note 3 4 5" xfId="17781"/>
    <cellStyle name="Note 3 4_SCH J-3" xfId="17782"/>
    <cellStyle name="Note 3 5" xfId="17783"/>
    <cellStyle name="Note 3 5 2" xfId="17784"/>
    <cellStyle name="Note 3 5 2 2" xfId="17785"/>
    <cellStyle name="Note 3 5 2_SCH J-3" xfId="17786"/>
    <cellStyle name="Note 3 5 3" xfId="17787"/>
    <cellStyle name="Note 3 5 4" xfId="17788"/>
    <cellStyle name="Note 3 5_SCH J-3" xfId="17789"/>
    <cellStyle name="Note 3 6" xfId="17790"/>
    <cellStyle name="Note 3 6 2" xfId="17791"/>
    <cellStyle name="Note 3 6 3" xfId="17792"/>
    <cellStyle name="Note 3 6_SCH J-3" xfId="17793"/>
    <cellStyle name="Note 3 7" xfId="17794"/>
    <cellStyle name="Note 3 7 2" xfId="17795"/>
    <cellStyle name="Note 3 7_SCH J-3" xfId="17796"/>
    <cellStyle name="Note 3 8" xfId="17797"/>
    <cellStyle name="Note 3 8 2" xfId="17798"/>
    <cellStyle name="Note 3 8_SCH J-3" xfId="17799"/>
    <cellStyle name="Note 3 9" xfId="17800"/>
    <cellStyle name="Note 3 9 2" xfId="17801"/>
    <cellStyle name="Note 3 9_SCH J-3" xfId="17802"/>
    <cellStyle name="Note 3_Allocators" xfId="17803"/>
    <cellStyle name="Note 4" xfId="17804"/>
    <cellStyle name="Note 4 10" xfId="17805"/>
    <cellStyle name="Note 4 10 2" xfId="17806"/>
    <cellStyle name="Note 4 10_SCH J-3" xfId="17807"/>
    <cellStyle name="Note 4 11" xfId="17808"/>
    <cellStyle name="Note 4 12" xfId="17809"/>
    <cellStyle name="Note 4 13" xfId="17810"/>
    <cellStyle name="Note 4 2" xfId="17811"/>
    <cellStyle name="Note 4 2 10" xfId="17812"/>
    <cellStyle name="Note 4 2 11" xfId="17813"/>
    <cellStyle name="Note 4 2 12" xfId="17814"/>
    <cellStyle name="Note 4 2 2" xfId="17815"/>
    <cellStyle name="Note 4 2 2 2" xfId="17816"/>
    <cellStyle name="Note 4 2 2 2 2" xfId="17817"/>
    <cellStyle name="Note 4 2 2 2 2 2" xfId="17818"/>
    <cellStyle name="Note 4 2 2 2 2 2 2" xfId="17819"/>
    <cellStyle name="Note 4 2 2 2 2 2_SCH J-3" xfId="17820"/>
    <cellStyle name="Note 4 2 2 2 2 3" xfId="17821"/>
    <cellStyle name="Note 4 2 2 2 2_SCH J-3" xfId="17822"/>
    <cellStyle name="Note 4 2 2 2 3" xfId="17823"/>
    <cellStyle name="Note 4 2 2 2 3 2" xfId="17824"/>
    <cellStyle name="Note 4 2 2 2 3_SCH J-3" xfId="17825"/>
    <cellStyle name="Note 4 2 2 2 4" xfId="17826"/>
    <cellStyle name="Note 4 2 2 2 5" xfId="17827"/>
    <cellStyle name="Note 4 2 2 2_SCH J-3" xfId="17828"/>
    <cellStyle name="Note 4 2 2 3" xfId="17829"/>
    <cellStyle name="Note 4 2 2 3 2" xfId="17830"/>
    <cellStyle name="Note 4 2 2 3 2 2" xfId="17831"/>
    <cellStyle name="Note 4 2 2 3 2_SCH J-3" xfId="17832"/>
    <cellStyle name="Note 4 2 2 3 3" xfId="17833"/>
    <cellStyle name="Note 4 2 2 3_SCH J-3" xfId="17834"/>
    <cellStyle name="Note 4 2 2 4" xfId="17835"/>
    <cellStyle name="Note 4 2 2 4 2" xfId="17836"/>
    <cellStyle name="Note 4 2 2 4_SCH J-3" xfId="17837"/>
    <cellStyle name="Note 4 2 2 5" xfId="17838"/>
    <cellStyle name="Note 4 2 2 6" xfId="17839"/>
    <cellStyle name="Note 4 2 2 7" xfId="17840"/>
    <cellStyle name="Note 4 2 2_SCH J-3" xfId="17841"/>
    <cellStyle name="Note 4 2 3" xfId="17842"/>
    <cellStyle name="Note 4 2 3 2" xfId="17843"/>
    <cellStyle name="Note 4 2 3 2 2" xfId="17844"/>
    <cellStyle name="Note 4 2 3 2 2 2" xfId="17845"/>
    <cellStyle name="Note 4 2 3 2 2_SCH J-3" xfId="17846"/>
    <cellStyle name="Note 4 2 3 2 3" xfId="17847"/>
    <cellStyle name="Note 4 2 3 2_SCH J-3" xfId="17848"/>
    <cellStyle name="Note 4 2 3 3" xfId="17849"/>
    <cellStyle name="Note 4 2 3 3 2" xfId="17850"/>
    <cellStyle name="Note 4 2 3 3_SCH J-3" xfId="17851"/>
    <cellStyle name="Note 4 2 3 4" xfId="17852"/>
    <cellStyle name="Note 4 2 3 5" xfId="17853"/>
    <cellStyle name="Note 4 2 3 6" xfId="17854"/>
    <cellStyle name="Note 4 2 3_SCH J-3" xfId="17855"/>
    <cellStyle name="Note 4 2 4" xfId="17856"/>
    <cellStyle name="Note 4 2 4 2" xfId="17857"/>
    <cellStyle name="Note 4 2 4 2 2" xfId="17858"/>
    <cellStyle name="Note 4 2 4 2_SCH J-3" xfId="17859"/>
    <cellStyle name="Note 4 2 4 3" xfId="17860"/>
    <cellStyle name="Note 4 2 4 4" xfId="17861"/>
    <cellStyle name="Note 4 2 4_SCH J-3" xfId="17862"/>
    <cellStyle name="Note 4 2 5" xfId="17863"/>
    <cellStyle name="Note 4 2 5 2" xfId="17864"/>
    <cellStyle name="Note 4 2 5 3" xfId="17865"/>
    <cellStyle name="Note 4 2 5_SCH J-3" xfId="17866"/>
    <cellStyle name="Note 4 2 6" xfId="17867"/>
    <cellStyle name="Note 4 2 6 2" xfId="17868"/>
    <cellStyle name="Note 4 2 6_SCH J-3" xfId="17869"/>
    <cellStyle name="Note 4 2 7" xfId="17870"/>
    <cellStyle name="Note 4 2 7 2" xfId="17871"/>
    <cellStyle name="Note 4 2 7_SCH J-3" xfId="17872"/>
    <cellStyle name="Note 4 2 8" xfId="17873"/>
    <cellStyle name="Note 4 2 8 2" xfId="17874"/>
    <cellStyle name="Note 4 2 8_SCH J-3" xfId="17875"/>
    <cellStyle name="Note 4 2 9" xfId="17876"/>
    <cellStyle name="Note 4 2 9 2" xfId="17877"/>
    <cellStyle name="Note 4 2 9_SCH J-3" xfId="17878"/>
    <cellStyle name="Note 4 2_SCH J-3" xfId="17879"/>
    <cellStyle name="Note 4 3" xfId="17880"/>
    <cellStyle name="Note 4 3 2" xfId="17881"/>
    <cellStyle name="Note 4 3 2 2" xfId="17882"/>
    <cellStyle name="Note 4 3 2 2 2" xfId="17883"/>
    <cellStyle name="Note 4 3 2 2 2 2" xfId="17884"/>
    <cellStyle name="Note 4 3 2 2 2_SCH J-3" xfId="17885"/>
    <cellStyle name="Note 4 3 2 2 3" xfId="17886"/>
    <cellStyle name="Note 4 3 2 2_SCH J-3" xfId="17887"/>
    <cellStyle name="Note 4 3 2 3" xfId="17888"/>
    <cellStyle name="Note 4 3 2 3 2" xfId="17889"/>
    <cellStyle name="Note 4 3 2 3_SCH J-3" xfId="17890"/>
    <cellStyle name="Note 4 3 2 4" xfId="17891"/>
    <cellStyle name="Note 4 3 2 5" xfId="17892"/>
    <cellStyle name="Note 4 3 2_SCH J-3" xfId="17893"/>
    <cellStyle name="Note 4 3 3" xfId="17894"/>
    <cellStyle name="Note 4 3 3 2" xfId="17895"/>
    <cellStyle name="Note 4 3 3 2 2" xfId="17896"/>
    <cellStyle name="Note 4 3 3 2_SCH J-3" xfId="17897"/>
    <cellStyle name="Note 4 3 3 3" xfId="17898"/>
    <cellStyle name="Note 4 3 3_SCH J-3" xfId="17899"/>
    <cellStyle name="Note 4 3 4" xfId="17900"/>
    <cellStyle name="Note 4 3 4 2" xfId="17901"/>
    <cellStyle name="Note 4 3 4_SCH J-3" xfId="17902"/>
    <cellStyle name="Note 4 3 5" xfId="17903"/>
    <cellStyle name="Note 4 3 6" xfId="17904"/>
    <cellStyle name="Note 4 3 7" xfId="17905"/>
    <cellStyle name="Note 4 3_SCH J-3" xfId="17906"/>
    <cellStyle name="Note 4 4" xfId="17907"/>
    <cellStyle name="Note 4 4 2" xfId="17908"/>
    <cellStyle name="Note 4 4 2 2" xfId="17909"/>
    <cellStyle name="Note 4 4 2 2 2" xfId="17910"/>
    <cellStyle name="Note 4 4 2 2_SCH J-3" xfId="17911"/>
    <cellStyle name="Note 4 4 2 3" xfId="17912"/>
    <cellStyle name="Note 4 4 2_SCH J-3" xfId="17913"/>
    <cellStyle name="Note 4 4 3" xfId="17914"/>
    <cellStyle name="Note 4 4 3 2" xfId="17915"/>
    <cellStyle name="Note 4 4 3_SCH J-3" xfId="17916"/>
    <cellStyle name="Note 4 4 4" xfId="17917"/>
    <cellStyle name="Note 4 4 5" xfId="17918"/>
    <cellStyle name="Note 4 4 6" xfId="17919"/>
    <cellStyle name="Note 4 4_SCH J-3" xfId="17920"/>
    <cellStyle name="Note 4 5" xfId="17921"/>
    <cellStyle name="Note 4 5 2" xfId="17922"/>
    <cellStyle name="Note 4 5 2 2" xfId="17923"/>
    <cellStyle name="Note 4 5 2_SCH J-3" xfId="17924"/>
    <cellStyle name="Note 4 5 3" xfId="17925"/>
    <cellStyle name="Note 4 5 4" xfId="17926"/>
    <cellStyle name="Note 4 5_SCH J-3" xfId="17927"/>
    <cellStyle name="Note 4 6" xfId="17928"/>
    <cellStyle name="Note 4 6 2" xfId="17929"/>
    <cellStyle name="Note 4 6 3" xfId="17930"/>
    <cellStyle name="Note 4 6_SCH J-3" xfId="17931"/>
    <cellStyle name="Note 4 7" xfId="17932"/>
    <cellStyle name="Note 4 7 2" xfId="17933"/>
    <cellStyle name="Note 4 7_SCH J-3" xfId="17934"/>
    <cellStyle name="Note 4 8" xfId="17935"/>
    <cellStyle name="Note 4 8 2" xfId="17936"/>
    <cellStyle name="Note 4 8_SCH J-3" xfId="17937"/>
    <cellStyle name="Note 4 9" xfId="17938"/>
    <cellStyle name="Note 4 9 2" xfId="17939"/>
    <cellStyle name="Note 4 9_SCH J-3" xfId="17940"/>
    <cellStyle name="Note 4_Allocators" xfId="17941"/>
    <cellStyle name="Note 5" xfId="17942"/>
    <cellStyle name="Note 5 10" xfId="17943"/>
    <cellStyle name="Note 5 10 2" xfId="17944"/>
    <cellStyle name="Note 5 10_SCH J-3" xfId="17945"/>
    <cellStyle name="Note 5 11" xfId="17946"/>
    <cellStyle name="Note 5 12" xfId="17947"/>
    <cellStyle name="Note 5 13" xfId="17948"/>
    <cellStyle name="Note 5 2" xfId="17949"/>
    <cellStyle name="Note 5 2 10" xfId="17950"/>
    <cellStyle name="Note 5 2 11" xfId="17951"/>
    <cellStyle name="Note 5 2 12" xfId="17952"/>
    <cellStyle name="Note 5 2 2" xfId="17953"/>
    <cellStyle name="Note 5 2 2 2" xfId="17954"/>
    <cellStyle name="Note 5 2 2 2 2" xfId="17955"/>
    <cellStyle name="Note 5 2 2 2_SCH J-3" xfId="17956"/>
    <cellStyle name="Note 5 2 2 3" xfId="17957"/>
    <cellStyle name="Note 5 2 2 4" xfId="17958"/>
    <cellStyle name="Note 5 2 2_SCH J-3" xfId="17959"/>
    <cellStyle name="Note 5 2 3" xfId="17960"/>
    <cellStyle name="Note 5 2 3 2" xfId="17961"/>
    <cellStyle name="Note 5 2 3 3" xfId="17962"/>
    <cellStyle name="Note 5 2 3_SCH J-3" xfId="17963"/>
    <cellStyle name="Note 5 2 4" xfId="17964"/>
    <cellStyle name="Note 5 2 4 2" xfId="17965"/>
    <cellStyle name="Note 5 2 4_SCH J-3" xfId="17966"/>
    <cellStyle name="Note 5 2 5" xfId="17967"/>
    <cellStyle name="Note 5 2 5 2" xfId="17968"/>
    <cellStyle name="Note 5 2 5_SCH J-3" xfId="17969"/>
    <cellStyle name="Note 5 2 6" xfId="17970"/>
    <cellStyle name="Note 5 2 6 2" xfId="17971"/>
    <cellStyle name="Note 5 2 6_SCH J-3" xfId="17972"/>
    <cellStyle name="Note 5 2 7" xfId="17973"/>
    <cellStyle name="Note 5 2 7 2" xfId="17974"/>
    <cellStyle name="Note 5 2 7_SCH J-3" xfId="17975"/>
    <cellStyle name="Note 5 2 8" xfId="17976"/>
    <cellStyle name="Note 5 2 8 2" xfId="17977"/>
    <cellStyle name="Note 5 2 8_SCH J-3" xfId="17978"/>
    <cellStyle name="Note 5 2 9" xfId="17979"/>
    <cellStyle name="Note 5 2 9 2" xfId="17980"/>
    <cellStyle name="Note 5 2 9_SCH J-3" xfId="17981"/>
    <cellStyle name="Note 5 2_SCH J-3" xfId="17982"/>
    <cellStyle name="Note 5 3" xfId="17983"/>
    <cellStyle name="Note 5 3 2" xfId="17984"/>
    <cellStyle name="Note 5 3 2 2" xfId="17985"/>
    <cellStyle name="Note 5 3 2_SCH J-3" xfId="17986"/>
    <cellStyle name="Note 5 3 3" xfId="17987"/>
    <cellStyle name="Note 5 3 4" xfId="17988"/>
    <cellStyle name="Note 5 3_SCH J-3" xfId="17989"/>
    <cellStyle name="Note 5 4" xfId="17990"/>
    <cellStyle name="Note 5 4 2" xfId="17991"/>
    <cellStyle name="Note 5 4 3" xfId="17992"/>
    <cellStyle name="Note 5 4_SCH J-3" xfId="17993"/>
    <cellStyle name="Note 5 5" xfId="17994"/>
    <cellStyle name="Note 5 5 2" xfId="17995"/>
    <cellStyle name="Note 5 5_SCH J-3" xfId="17996"/>
    <cellStyle name="Note 5 6" xfId="17997"/>
    <cellStyle name="Note 5 6 2" xfId="17998"/>
    <cellStyle name="Note 5 6_SCH J-3" xfId="17999"/>
    <cellStyle name="Note 5 7" xfId="18000"/>
    <cellStyle name="Note 5 7 2" xfId="18001"/>
    <cellStyle name="Note 5 7_SCH J-3" xfId="18002"/>
    <cellStyle name="Note 5 8" xfId="18003"/>
    <cellStyle name="Note 5 8 2" xfId="18004"/>
    <cellStyle name="Note 5 8_SCH J-3" xfId="18005"/>
    <cellStyle name="Note 5 9" xfId="18006"/>
    <cellStyle name="Note 5 9 2" xfId="18007"/>
    <cellStyle name="Note 5 9_SCH J-3" xfId="18008"/>
    <cellStyle name="Note 5_SCH J-3" xfId="18009"/>
    <cellStyle name="Note 6" xfId="18010"/>
    <cellStyle name="Note 6 10" xfId="18011"/>
    <cellStyle name="Note 6 10 2" xfId="18012"/>
    <cellStyle name="Note 6 10_SCH J-3" xfId="18013"/>
    <cellStyle name="Note 6 11" xfId="18014"/>
    <cellStyle name="Note 6 12" xfId="18015"/>
    <cellStyle name="Note 6 13" xfId="18016"/>
    <cellStyle name="Note 6 2" xfId="18017"/>
    <cellStyle name="Note 6 2 10" xfId="18018"/>
    <cellStyle name="Note 6 2 11" xfId="18019"/>
    <cellStyle name="Note 6 2 12" xfId="18020"/>
    <cellStyle name="Note 6 2 2" xfId="18021"/>
    <cellStyle name="Note 6 2 2 2" xfId="18022"/>
    <cellStyle name="Note 6 2 2 3" xfId="18023"/>
    <cellStyle name="Note 6 2 2_SCH J-3" xfId="18024"/>
    <cellStyle name="Note 6 2 3" xfId="18025"/>
    <cellStyle name="Note 6 2 3 2" xfId="18026"/>
    <cellStyle name="Note 6 2 3_SCH J-3" xfId="18027"/>
    <cellStyle name="Note 6 2 4" xfId="18028"/>
    <cellStyle name="Note 6 2 4 2" xfId="18029"/>
    <cellStyle name="Note 6 2 4_SCH J-3" xfId="18030"/>
    <cellStyle name="Note 6 2 5" xfId="18031"/>
    <cellStyle name="Note 6 2 5 2" xfId="18032"/>
    <cellStyle name="Note 6 2 5_SCH J-3" xfId="18033"/>
    <cellStyle name="Note 6 2 6" xfId="18034"/>
    <cellStyle name="Note 6 2 6 2" xfId="18035"/>
    <cellStyle name="Note 6 2 6_SCH J-3" xfId="18036"/>
    <cellStyle name="Note 6 2 7" xfId="18037"/>
    <cellStyle name="Note 6 2 7 2" xfId="18038"/>
    <cellStyle name="Note 6 2 7_SCH J-3" xfId="18039"/>
    <cellStyle name="Note 6 2 8" xfId="18040"/>
    <cellStyle name="Note 6 2 8 2" xfId="18041"/>
    <cellStyle name="Note 6 2 8_SCH J-3" xfId="18042"/>
    <cellStyle name="Note 6 2 9" xfId="18043"/>
    <cellStyle name="Note 6 2 9 2" xfId="18044"/>
    <cellStyle name="Note 6 2 9_SCH J-3" xfId="18045"/>
    <cellStyle name="Note 6 2_SCH J-3" xfId="18046"/>
    <cellStyle name="Note 6 3" xfId="18047"/>
    <cellStyle name="Note 6 3 2" xfId="18048"/>
    <cellStyle name="Note 6 3 3" xfId="18049"/>
    <cellStyle name="Note 6 3 4" xfId="18050"/>
    <cellStyle name="Note 6 3_SCH J-3" xfId="18051"/>
    <cellStyle name="Note 6 4" xfId="18052"/>
    <cellStyle name="Note 6 4 2" xfId="18053"/>
    <cellStyle name="Note 6 4_SCH J-3" xfId="18054"/>
    <cellStyle name="Note 6 5" xfId="18055"/>
    <cellStyle name="Note 6 5 2" xfId="18056"/>
    <cellStyle name="Note 6 5_SCH J-3" xfId="18057"/>
    <cellStyle name="Note 6 6" xfId="18058"/>
    <cellStyle name="Note 6 6 2" xfId="18059"/>
    <cellStyle name="Note 6 6_SCH J-3" xfId="18060"/>
    <cellStyle name="Note 6 7" xfId="18061"/>
    <cellStyle name="Note 6 7 2" xfId="18062"/>
    <cellStyle name="Note 6 7_SCH J-3" xfId="18063"/>
    <cellStyle name="Note 6 8" xfId="18064"/>
    <cellStyle name="Note 6 8 2" xfId="18065"/>
    <cellStyle name="Note 6 8_SCH J-3" xfId="18066"/>
    <cellStyle name="Note 6 9" xfId="18067"/>
    <cellStyle name="Note 6 9 2" xfId="18068"/>
    <cellStyle name="Note 6 9_SCH J-3" xfId="18069"/>
    <cellStyle name="Note 6_Allocators" xfId="18070"/>
    <cellStyle name="Note 7" xfId="18071"/>
    <cellStyle name="Note 7 10" xfId="18072"/>
    <cellStyle name="Note 7 10 2" xfId="18073"/>
    <cellStyle name="Note 7 10_SCH J-3" xfId="18074"/>
    <cellStyle name="Note 7 11" xfId="18075"/>
    <cellStyle name="Note 7 12" xfId="18076"/>
    <cellStyle name="Note 7 13" xfId="18077"/>
    <cellStyle name="Note 7 2" xfId="18078"/>
    <cellStyle name="Note 7 2 10" xfId="18079"/>
    <cellStyle name="Note 7 2 11" xfId="18080"/>
    <cellStyle name="Note 7 2 12" xfId="18081"/>
    <cellStyle name="Note 7 2 2" xfId="18082"/>
    <cellStyle name="Note 7 2 2 2" xfId="18083"/>
    <cellStyle name="Note 7 2 2_SCH J-3" xfId="18084"/>
    <cellStyle name="Note 7 2 3" xfId="18085"/>
    <cellStyle name="Note 7 2 3 2" xfId="18086"/>
    <cellStyle name="Note 7 2 3_SCH J-3" xfId="18087"/>
    <cellStyle name="Note 7 2 4" xfId="18088"/>
    <cellStyle name="Note 7 2 4 2" xfId="18089"/>
    <cellStyle name="Note 7 2 4_SCH J-3" xfId="18090"/>
    <cellStyle name="Note 7 2 5" xfId="18091"/>
    <cellStyle name="Note 7 2 5 2" xfId="18092"/>
    <cellStyle name="Note 7 2 5_SCH J-3" xfId="18093"/>
    <cellStyle name="Note 7 2 6" xfId="18094"/>
    <cellStyle name="Note 7 2 6 2" xfId="18095"/>
    <cellStyle name="Note 7 2 6_SCH J-3" xfId="18096"/>
    <cellStyle name="Note 7 2 7" xfId="18097"/>
    <cellStyle name="Note 7 2 7 2" xfId="18098"/>
    <cellStyle name="Note 7 2 7_SCH J-3" xfId="18099"/>
    <cellStyle name="Note 7 2 8" xfId="18100"/>
    <cellStyle name="Note 7 2 8 2" xfId="18101"/>
    <cellStyle name="Note 7 2 8_SCH J-3" xfId="18102"/>
    <cellStyle name="Note 7 2 9" xfId="18103"/>
    <cellStyle name="Note 7 2 9 2" xfId="18104"/>
    <cellStyle name="Note 7 2 9_SCH J-3" xfId="18105"/>
    <cellStyle name="Note 7 2_SCH J-3" xfId="18106"/>
    <cellStyle name="Note 7 3" xfId="18107"/>
    <cellStyle name="Note 7 3 2" xfId="18108"/>
    <cellStyle name="Note 7 3 3" xfId="18109"/>
    <cellStyle name="Note 7 3_SCH J-3" xfId="18110"/>
    <cellStyle name="Note 7 4" xfId="18111"/>
    <cellStyle name="Note 7 4 2" xfId="18112"/>
    <cellStyle name="Note 7 4_SCH J-3" xfId="18113"/>
    <cellStyle name="Note 7 5" xfId="18114"/>
    <cellStyle name="Note 7 5 2" xfId="18115"/>
    <cellStyle name="Note 7 5_SCH J-3" xfId="18116"/>
    <cellStyle name="Note 7 6" xfId="18117"/>
    <cellStyle name="Note 7 6 2" xfId="18118"/>
    <cellStyle name="Note 7 6_SCH J-3" xfId="18119"/>
    <cellStyle name="Note 7 7" xfId="18120"/>
    <cellStyle name="Note 7 7 2" xfId="18121"/>
    <cellStyle name="Note 7 7_SCH J-3" xfId="18122"/>
    <cellStyle name="Note 7 8" xfId="18123"/>
    <cellStyle name="Note 7 8 2" xfId="18124"/>
    <cellStyle name="Note 7 8_SCH J-3" xfId="18125"/>
    <cellStyle name="Note 7 9" xfId="18126"/>
    <cellStyle name="Note 7 9 2" xfId="18127"/>
    <cellStyle name="Note 7 9_SCH J-3" xfId="18128"/>
    <cellStyle name="Note 7_SCH J-3" xfId="18129"/>
    <cellStyle name="Note 8" xfId="18130"/>
    <cellStyle name="Note 8 10" xfId="18131"/>
    <cellStyle name="Note 8 10 2" xfId="18132"/>
    <cellStyle name="Note 8 10_SCH J-3" xfId="18133"/>
    <cellStyle name="Note 8 11" xfId="18134"/>
    <cellStyle name="Note 8 12" xfId="18135"/>
    <cellStyle name="Note 8 13" xfId="18136"/>
    <cellStyle name="Note 8 2" xfId="18137"/>
    <cellStyle name="Note 8 2 10" xfId="18138"/>
    <cellStyle name="Note 8 2 11" xfId="18139"/>
    <cellStyle name="Note 8 2 12" xfId="18140"/>
    <cellStyle name="Note 8 2 2" xfId="18141"/>
    <cellStyle name="Note 8 2 2 2" xfId="18142"/>
    <cellStyle name="Note 8 2 2_SCH J-3" xfId="18143"/>
    <cellStyle name="Note 8 2 3" xfId="18144"/>
    <cellStyle name="Note 8 2 3 2" xfId="18145"/>
    <cellStyle name="Note 8 2 3_SCH J-3" xfId="18146"/>
    <cellStyle name="Note 8 2 4" xfId="18147"/>
    <cellStyle name="Note 8 2 4 2" xfId="18148"/>
    <cellStyle name="Note 8 2 4_SCH J-3" xfId="18149"/>
    <cellStyle name="Note 8 2 5" xfId="18150"/>
    <cellStyle name="Note 8 2 5 2" xfId="18151"/>
    <cellStyle name="Note 8 2 5_SCH J-3" xfId="18152"/>
    <cellStyle name="Note 8 2 6" xfId="18153"/>
    <cellStyle name="Note 8 2 6 2" xfId="18154"/>
    <cellStyle name="Note 8 2 6_SCH J-3" xfId="18155"/>
    <cellStyle name="Note 8 2 7" xfId="18156"/>
    <cellStyle name="Note 8 2 7 2" xfId="18157"/>
    <cellStyle name="Note 8 2 7_SCH J-3" xfId="18158"/>
    <cellStyle name="Note 8 2 8" xfId="18159"/>
    <cellStyle name="Note 8 2 8 2" xfId="18160"/>
    <cellStyle name="Note 8 2 8_SCH J-3" xfId="18161"/>
    <cellStyle name="Note 8 2 9" xfId="18162"/>
    <cellStyle name="Note 8 2 9 2" xfId="18163"/>
    <cellStyle name="Note 8 2 9_SCH J-3" xfId="18164"/>
    <cellStyle name="Note 8 2_SCH J-3" xfId="18165"/>
    <cellStyle name="Note 8 3" xfId="18166"/>
    <cellStyle name="Note 8 3 2" xfId="18167"/>
    <cellStyle name="Note 8 3 3" xfId="18168"/>
    <cellStyle name="Note 8 3_SCH J-3" xfId="18169"/>
    <cellStyle name="Note 8 4" xfId="18170"/>
    <cellStyle name="Note 8 4 2" xfId="18171"/>
    <cellStyle name="Note 8 4_SCH J-3" xfId="18172"/>
    <cellStyle name="Note 8 5" xfId="18173"/>
    <cellStyle name="Note 8 5 2" xfId="18174"/>
    <cellStyle name="Note 8 5_SCH J-3" xfId="18175"/>
    <cellStyle name="Note 8 6" xfId="18176"/>
    <cellStyle name="Note 8 6 2" xfId="18177"/>
    <cellStyle name="Note 8 6_SCH J-3" xfId="18178"/>
    <cellStyle name="Note 8 7" xfId="18179"/>
    <cellStyle name="Note 8 7 2" xfId="18180"/>
    <cellStyle name="Note 8 7_SCH J-3" xfId="18181"/>
    <cellStyle name="Note 8 8" xfId="18182"/>
    <cellStyle name="Note 8 8 2" xfId="18183"/>
    <cellStyle name="Note 8 8_SCH J-3" xfId="18184"/>
    <cellStyle name="Note 8 9" xfId="18185"/>
    <cellStyle name="Note 8 9 2" xfId="18186"/>
    <cellStyle name="Note 8 9_SCH J-3" xfId="18187"/>
    <cellStyle name="Note 8_SCH J-3" xfId="18188"/>
    <cellStyle name="Note 9" xfId="18189"/>
    <cellStyle name="Note 9 10" xfId="18190"/>
    <cellStyle name="Note 9 10 2" xfId="18191"/>
    <cellStyle name="Note 9 10_SCH J-3" xfId="18192"/>
    <cellStyle name="Note 9 11" xfId="18193"/>
    <cellStyle name="Note 9 12" xfId="18194"/>
    <cellStyle name="Note 9 13" xfId="18195"/>
    <cellStyle name="Note 9 2" xfId="18196"/>
    <cellStyle name="Note 9 2 10" xfId="18197"/>
    <cellStyle name="Note 9 2 11" xfId="18198"/>
    <cellStyle name="Note 9 2 2" xfId="18199"/>
    <cellStyle name="Note 9 2 2 2" xfId="18200"/>
    <cellStyle name="Note 9 2 2_SCH J-3" xfId="18201"/>
    <cellStyle name="Note 9 2 3" xfId="18202"/>
    <cellStyle name="Note 9 2 3 2" xfId="18203"/>
    <cellStyle name="Note 9 2 3_SCH J-3" xfId="18204"/>
    <cellStyle name="Note 9 2 4" xfId="18205"/>
    <cellStyle name="Note 9 2 4 2" xfId="18206"/>
    <cellStyle name="Note 9 2 4_SCH J-3" xfId="18207"/>
    <cellStyle name="Note 9 2 5" xfId="18208"/>
    <cellStyle name="Note 9 2 5 2" xfId="18209"/>
    <cellStyle name="Note 9 2 5_SCH J-3" xfId="18210"/>
    <cellStyle name="Note 9 2 6" xfId="18211"/>
    <cellStyle name="Note 9 2 6 2" xfId="18212"/>
    <cellStyle name="Note 9 2 6_SCH J-3" xfId="18213"/>
    <cellStyle name="Note 9 2 7" xfId="18214"/>
    <cellStyle name="Note 9 2 7 2" xfId="18215"/>
    <cellStyle name="Note 9 2 7_SCH J-3" xfId="18216"/>
    <cellStyle name="Note 9 2 8" xfId="18217"/>
    <cellStyle name="Note 9 2 8 2" xfId="18218"/>
    <cellStyle name="Note 9 2 8_SCH J-3" xfId="18219"/>
    <cellStyle name="Note 9 2 9" xfId="18220"/>
    <cellStyle name="Note 9 2 9 2" xfId="18221"/>
    <cellStyle name="Note 9 2 9_SCH J-3" xfId="18222"/>
    <cellStyle name="Note 9 2_SCH J-3" xfId="18223"/>
    <cellStyle name="Note 9 3" xfId="18224"/>
    <cellStyle name="Note 9 3 2" xfId="18225"/>
    <cellStyle name="Note 9 3_SCH J-3" xfId="18226"/>
    <cellStyle name="Note 9 4" xfId="18227"/>
    <cellStyle name="Note 9 4 2" xfId="18228"/>
    <cellStyle name="Note 9 4_SCH J-3" xfId="18229"/>
    <cellStyle name="Note 9 5" xfId="18230"/>
    <cellStyle name="Note 9 5 2" xfId="18231"/>
    <cellStyle name="Note 9 5_SCH J-3" xfId="18232"/>
    <cellStyle name="Note 9 6" xfId="18233"/>
    <cellStyle name="Note 9 6 2" xfId="18234"/>
    <cellStyle name="Note 9 6_SCH J-3" xfId="18235"/>
    <cellStyle name="Note 9 7" xfId="18236"/>
    <cellStyle name="Note 9 7 2" xfId="18237"/>
    <cellStyle name="Note 9 7_SCH J-3" xfId="18238"/>
    <cellStyle name="Note 9 8" xfId="18239"/>
    <cellStyle name="Note 9 8 2" xfId="18240"/>
    <cellStyle name="Note 9 8_SCH J-3" xfId="18241"/>
    <cellStyle name="Note 9 9" xfId="18242"/>
    <cellStyle name="Note 9 9 2" xfId="18243"/>
    <cellStyle name="Note 9 9_SCH J-3" xfId="18244"/>
    <cellStyle name="Note 9_SCH J-3" xfId="18245"/>
    <cellStyle name="nPlosion" xfId="18246"/>
    <cellStyle name="NPPESalesPct" xfId="18247"/>
    <cellStyle name="ntec" xfId="18248"/>
    <cellStyle name="nvision" xfId="18249"/>
    <cellStyle name="NWI%S" xfId="18250"/>
    <cellStyle name="Output 10" xfId="18251"/>
    <cellStyle name="Output 11" xfId="18252"/>
    <cellStyle name="Output 12" xfId="18253"/>
    <cellStyle name="Output 13" xfId="18254"/>
    <cellStyle name="Output 14" xfId="18255"/>
    <cellStyle name="Output 15" xfId="18256"/>
    <cellStyle name="Output 16" xfId="18257"/>
    <cellStyle name="Output 17" xfId="18258"/>
    <cellStyle name="Output 17 2" xfId="18259"/>
    <cellStyle name="Output 17_SCH J-3" xfId="18260"/>
    <cellStyle name="Output 2" xfId="18261"/>
    <cellStyle name="Output 2 2" xfId="18262"/>
    <cellStyle name="Output 2 2 2" xfId="18263"/>
    <cellStyle name="Output 2 2 3" xfId="18264"/>
    <cellStyle name="Output 2 2_SCH J-3" xfId="18265"/>
    <cellStyle name="Output 2 3" xfId="18266"/>
    <cellStyle name="Output 2 3 2" xfId="18267"/>
    <cellStyle name="Output 2 3_SCH J-3" xfId="18268"/>
    <cellStyle name="Output 2 4" xfId="18269"/>
    <cellStyle name="Output 2 4 2" xfId="18270"/>
    <cellStyle name="Output 2 4_SCH J-3" xfId="18271"/>
    <cellStyle name="Output 2 5" xfId="18272"/>
    <cellStyle name="Output 2 5 2" xfId="18273"/>
    <cellStyle name="Output 2 5_SCH J-3" xfId="18274"/>
    <cellStyle name="Output 2 6" xfId="18275"/>
    <cellStyle name="Output 2 6 2" xfId="18276"/>
    <cellStyle name="Output 2 6_SCH J-3" xfId="18277"/>
    <cellStyle name="Output 2 7" xfId="18278"/>
    <cellStyle name="Output 2 8" xfId="18279"/>
    <cellStyle name="Output 2 9" xfId="18280"/>
    <cellStyle name="Output 2_SCH J-3" xfId="18281"/>
    <cellStyle name="Output 3" xfId="18282"/>
    <cellStyle name="Output 3 2" xfId="18283"/>
    <cellStyle name="Output 3 3" xfId="18284"/>
    <cellStyle name="Output 3_SCH J-3" xfId="18285"/>
    <cellStyle name="Output 4" xfId="18286"/>
    <cellStyle name="Output 4 2" xfId="18287"/>
    <cellStyle name="Output 5" xfId="18288"/>
    <cellStyle name="Output 5 2" xfId="18289"/>
    <cellStyle name="Output 6" xfId="18290"/>
    <cellStyle name="Output 6 2" xfId="18291"/>
    <cellStyle name="Output 7" xfId="18292"/>
    <cellStyle name="Output 8" xfId="18293"/>
    <cellStyle name="Output 9" xfId="18294"/>
    <cellStyle name="Output Amounts" xfId="18295"/>
    <cellStyle name="OUTPUT AMOUNTS 10" xfId="18296"/>
    <cellStyle name="Output Amounts 11" xfId="18297"/>
    <cellStyle name="Output Amounts 2" xfId="18298"/>
    <cellStyle name="Output Amounts 2 10" xfId="18299"/>
    <cellStyle name="OUTPUT AMOUNTS 2 11" xfId="18300"/>
    <cellStyle name="OUTPUT AMOUNTS 2 2" xfId="18301"/>
    <cellStyle name="OUTPUT AMOUNTS 2 3" xfId="18302"/>
    <cellStyle name="Output Amounts 2 3 2" xfId="18303"/>
    <cellStyle name="OUTPUT AMOUNTS 2 3_SCH J-3" xfId="18304"/>
    <cellStyle name="Output Amounts 2 4" xfId="18305"/>
    <cellStyle name="Output Amounts 2 5" xfId="18306"/>
    <cellStyle name="Output Amounts 2 6" xfId="18307"/>
    <cellStyle name="Output Amounts 2 7" xfId="18308"/>
    <cellStyle name="Output Amounts 2 8" xfId="18309"/>
    <cellStyle name="Output Amounts 2 9" xfId="18310"/>
    <cellStyle name="Output Amounts 2_SCH J-3" xfId="18311"/>
    <cellStyle name="OUTPUT AMOUNTS 3" xfId="18312"/>
    <cellStyle name="OUTPUT AMOUNTS 3 2" xfId="18313"/>
    <cellStyle name="Output Amounts 3 3" xfId="18314"/>
    <cellStyle name="Output Amounts 3 4" xfId="18315"/>
    <cellStyle name="Output Amounts 3 5" xfId="18316"/>
    <cellStyle name="Output Amounts 3 6" xfId="18317"/>
    <cellStyle name="Output Amounts 3 7" xfId="18318"/>
    <cellStyle name="Output Amounts 3 8" xfId="18319"/>
    <cellStyle name="Output Amounts 3 9" xfId="18320"/>
    <cellStyle name="Output Amounts 3_SCH J-3" xfId="18321"/>
    <cellStyle name="Output Amounts 4" xfId="18322"/>
    <cellStyle name="OUTPUT AMOUNTS 5" xfId="18323"/>
    <cellStyle name="OUTPUT AMOUNTS 6" xfId="18324"/>
    <cellStyle name="OUTPUT AMOUNTS 7" xfId="18325"/>
    <cellStyle name="OUTPUT AMOUNTS 8" xfId="18326"/>
    <cellStyle name="OUTPUT AMOUNTS 9" xfId="18327"/>
    <cellStyle name="Output Amounts_d1" xfId="18328"/>
    <cellStyle name="Output Column Headings" xfId="18329"/>
    <cellStyle name="OUTPUT COLUMN HEADINGS 10" xfId="18330"/>
    <cellStyle name="OUTPUT COLUMN HEADINGS 10 2" xfId="18331"/>
    <cellStyle name="OUTPUT COLUMN HEADINGS 10 3" xfId="18332"/>
    <cellStyle name="OUTPUT COLUMN HEADINGS 10_SCH J-3" xfId="18333"/>
    <cellStyle name="Output Column Headings 11" xfId="18334"/>
    <cellStyle name="Output Column Headings 2" xfId="18335"/>
    <cellStyle name="Output Column Headings 2 2" xfId="18336"/>
    <cellStyle name="OUTPUT COLUMN HEADINGS 2 2 2" xfId="18337"/>
    <cellStyle name="Output Column Headings 2 2 3" xfId="18338"/>
    <cellStyle name="Output Column Headings 2 2 4" xfId="18339"/>
    <cellStyle name="Output Column Headings 2 2 5" xfId="18340"/>
    <cellStyle name="Output Column Headings 2 2 6" xfId="18341"/>
    <cellStyle name="Output Column Headings 2 2 7" xfId="18342"/>
    <cellStyle name="Output Column Headings 2 2_SCH J-3" xfId="18343"/>
    <cellStyle name="OUTPUT COLUMN HEADINGS 2 3" xfId="18344"/>
    <cellStyle name="OUTPUT COLUMN HEADINGS 2 3 2" xfId="18345"/>
    <cellStyle name="OUTPUT COLUMN HEADINGS 2 3_SCH J-3" xfId="18346"/>
    <cellStyle name="Output Column Headings 2 4" xfId="18347"/>
    <cellStyle name="Output Column Headings 2 5" xfId="18348"/>
    <cellStyle name="Output Column Headings 2 6" xfId="18349"/>
    <cellStyle name="Output Column Headings 2_SCH J-3" xfId="18350"/>
    <cellStyle name="OUTPUT COLUMN HEADINGS 3" xfId="18351"/>
    <cellStyle name="Output Column Headings 3 2" xfId="18352"/>
    <cellStyle name="Output Column Headings 3_SCH J-3" xfId="18353"/>
    <cellStyle name="Output Column Headings 4" xfId="18354"/>
    <cellStyle name="Output Column Headings 4 2" xfId="18355"/>
    <cellStyle name="Output Column Headings 4_SCH J-3" xfId="18356"/>
    <cellStyle name="Output Column Headings 5" xfId="18357"/>
    <cellStyle name="Output Column Headings 6" xfId="18358"/>
    <cellStyle name="Output Column Headings 7" xfId="18359"/>
    <cellStyle name="Output Column Headings 8" xfId="18360"/>
    <cellStyle name="Output Column Headings 9" xfId="18361"/>
    <cellStyle name="Output Column Headings_d1" xfId="18362"/>
    <cellStyle name="Output Line Items" xfId="18363"/>
    <cellStyle name="OUTPUT LINE ITEMS 10" xfId="18364"/>
    <cellStyle name="OUTPUT LINE ITEMS 10 2" xfId="18365"/>
    <cellStyle name="OUTPUT LINE ITEMS 10 3" xfId="18366"/>
    <cellStyle name="OUTPUT LINE ITEMS 10_SCH J-3" xfId="18367"/>
    <cellStyle name="Output Line Items 11" xfId="18368"/>
    <cellStyle name="Output Line Items 2" xfId="18369"/>
    <cellStyle name="Output Line Items 2 2" xfId="18370"/>
    <cellStyle name="Output Line Items 2 2 2" xfId="18371"/>
    <cellStyle name="Output Line Items 2 2 3" xfId="18372"/>
    <cellStyle name="Output Line Items 2 2_SCH J-3" xfId="18373"/>
    <cellStyle name="Output Line Items 2 3" xfId="18374"/>
    <cellStyle name="OUTPUT LINE ITEMS 2 3 2" xfId="18375"/>
    <cellStyle name="Output Line Items 2 3 3" xfId="18376"/>
    <cellStyle name="Output Line Items 2 3 4" xfId="18377"/>
    <cellStyle name="Output Line Items 2 3 5" xfId="18378"/>
    <cellStyle name="Output Line Items 2 3 6" xfId="18379"/>
    <cellStyle name="Output Line Items 2 3 7" xfId="18380"/>
    <cellStyle name="Output Line Items 2 3_SCH J-3" xfId="18381"/>
    <cellStyle name="OUTPUT LINE ITEMS 2 4" xfId="18382"/>
    <cellStyle name="Output Line Items 2 5" xfId="18383"/>
    <cellStyle name="Output Line Items 2 6" xfId="18384"/>
    <cellStyle name="Output Line Items 2 7" xfId="18385"/>
    <cellStyle name="Output Line Items 2_SCH J-3" xfId="18386"/>
    <cellStyle name="OUTPUT LINE ITEMS 3" xfId="18387"/>
    <cellStyle name="Output Line Items 3 2" xfId="18388"/>
    <cellStyle name="Output Line Items 3_SCH J-3" xfId="18389"/>
    <cellStyle name="Output Line Items 4" xfId="18390"/>
    <cellStyle name="Output Line Items 4 2" xfId="18391"/>
    <cellStyle name="Output Line Items 4_SCH J-3" xfId="18392"/>
    <cellStyle name="Output Line Items 5" xfId="18393"/>
    <cellStyle name="Output Line Items 6" xfId="18394"/>
    <cellStyle name="Output Line Items 7" xfId="18395"/>
    <cellStyle name="Output Line Items 8" xfId="18396"/>
    <cellStyle name="Output Line Items 9" xfId="18397"/>
    <cellStyle name="Output Line Items_d1" xfId="18398"/>
    <cellStyle name="Output Report Heading" xfId="18399"/>
    <cellStyle name="OUTPUT REPORT HEADING 10" xfId="18400"/>
    <cellStyle name="OUTPUT REPORT HEADING 10 2" xfId="18401"/>
    <cellStyle name="OUTPUT REPORT HEADING 10 3" xfId="18402"/>
    <cellStyle name="OUTPUT REPORT HEADING 10_SCH J-3" xfId="18403"/>
    <cellStyle name="Output Report Heading 11" xfId="18404"/>
    <cellStyle name="Output Report Heading 2" xfId="18405"/>
    <cellStyle name="Output Report Heading 2 2" xfId="18406"/>
    <cellStyle name="OUTPUT REPORT HEADING 2 2 2" xfId="18407"/>
    <cellStyle name="Output Report Heading 2 2 3" xfId="18408"/>
    <cellStyle name="Output Report Heading 2 2 4" xfId="18409"/>
    <cellStyle name="Output Report Heading 2 2 5" xfId="18410"/>
    <cellStyle name="Output Report Heading 2 2 6" xfId="18411"/>
    <cellStyle name="Output Report Heading 2 2 7" xfId="18412"/>
    <cellStyle name="Output Report Heading 2 2_SCH J-3" xfId="18413"/>
    <cellStyle name="OUTPUT REPORT HEADING 2 3" xfId="18414"/>
    <cellStyle name="OUTPUT REPORT HEADING 2 3 2" xfId="18415"/>
    <cellStyle name="OUTPUT REPORT HEADING 2 3_SCH J-3" xfId="18416"/>
    <cellStyle name="Output Report Heading 2 4" xfId="18417"/>
    <cellStyle name="Output Report Heading 2 5" xfId="18418"/>
    <cellStyle name="Output Report Heading 2 6" xfId="18419"/>
    <cellStyle name="Output Report Heading 2_SCH J-3" xfId="18420"/>
    <cellStyle name="OUTPUT REPORT HEADING 3" xfId="18421"/>
    <cellStyle name="Output Report Heading 3 2" xfId="18422"/>
    <cellStyle name="Output Report Heading 3_SCH J-3" xfId="18423"/>
    <cellStyle name="Output Report Heading 4" xfId="18424"/>
    <cellStyle name="Output Report Heading 4 2" xfId="18425"/>
    <cellStyle name="Output Report Heading 4_SCH J-3" xfId="18426"/>
    <cellStyle name="Output Report Heading 5" xfId="18427"/>
    <cellStyle name="Output Report Heading 6" xfId="18428"/>
    <cellStyle name="Output Report Heading 7" xfId="18429"/>
    <cellStyle name="Output Report Heading 8" xfId="18430"/>
    <cellStyle name="Output Report Heading 9" xfId="18431"/>
    <cellStyle name="Output Report Heading_d1" xfId="18432"/>
    <cellStyle name="Output Report Title" xfId="18433"/>
    <cellStyle name="OUTPUT REPORT TITLE 10" xfId="18434"/>
    <cellStyle name="OUTPUT REPORT TITLE 10 2" xfId="18435"/>
    <cellStyle name="OUTPUT REPORT TITLE 10 3" xfId="18436"/>
    <cellStyle name="OUTPUT REPORT TITLE 10_SCH J-3" xfId="18437"/>
    <cellStyle name="OUTPUT REPORT TITLE 11" xfId="18438"/>
    <cellStyle name="Output Report Title 12" xfId="18439"/>
    <cellStyle name="Output Report Title 2" xfId="18440"/>
    <cellStyle name="Output Report Title 2 2" xfId="18441"/>
    <cellStyle name="OUTPUT REPORT TITLE 2 2 2" xfId="18442"/>
    <cellStyle name="Output Report Title 2 2 3" xfId="18443"/>
    <cellStyle name="Output Report Title 2 2 4" xfId="18444"/>
    <cellStyle name="Output Report Title 2 2 5" xfId="18445"/>
    <cellStyle name="Output Report Title 2 2 6" xfId="18446"/>
    <cellStyle name="Output Report Title 2 2 7" xfId="18447"/>
    <cellStyle name="Output Report Title 2 2_SCH J-3" xfId="18448"/>
    <cellStyle name="OUTPUT REPORT TITLE 2 3" xfId="18449"/>
    <cellStyle name="OUTPUT REPORT TITLE 2 3 2" xfId="18450"/>
    <cellStyle name="OUTPUT REPORT TITLE 2 3_SCH J-3" xfId="18451"/>
    <cellStyle name="Output Report Title 2 4" xfId="18452"/>
    <cellStyle name="Output Report Title 2 5" xfId="18453"/>
    <cellStyle name="Output Report Title 2 6" xfId="18454"/>
    <cellStyle name="Output Report Title 2_SCH J-3" xfId="18455"/>
    <cellStyle name="OUTPUT REPORT TITLE 3" xfId="18456"/>
    <cellStyle name="Output Report Title 3 2" xfId="18457"/>
    <cellStyle name="Output Report Title 3_SCH J-3" xfId="18458"/>
    <cellStyle name="Output Report Title 4" xfId="18459"/>
    <cellStyle name="Output Report Title 4 2" xfId="18460"/>
    <cellStyle name="Output Report Title 4_SCH J-3" xfId="18461"/>
    <cellStyle name="Output Report Title 5" xfId="18462"/>
    <cellStyle name="Output Report Title 6" xfId="18463"/>
    <cellStyle name="Output Report Title 7" xfId="18464"/>
    <cellStyle name="Output Report Title 8" xfId="18465"/>
    <cellStyle name="Output Report Title 9" xfId="18466"/>
    <cellStyle name="Output Report Title_d1" xfId="18467"/>
    <cellStyle name="Page Heading Large" xfId="18468"/>
    <cellStyle name="Page Heading Small" xfId="18469"/>
    <cellStyle name="Percen - Style1" xfId="18470"/>
    <cellStyle name="Percen - Style2" xfId="18471"/>
    <cellStyle name="Percent" xfId="3" builtinId="5"/>
    <cellStyle name="Percent [0]" xfId="18472"/>
    <cellStyle name="Percent [0] 2" xfId="18473"/>
    <cellStyle name="Percent [1]" xfId="18474"/>
    <cellStyle name="Percent [2]" xfId="18475"/>
    <cellStyle name="Percent [2] 2" xfId="18476"/>
    <cellStyle name="Percent 10" xfId="18477"/>
    <cellStyle name="Percent 10 2" xfId="18478"/>
    <cellStyle name="Percent 10 2 2" xfId="18479"/>
    <cellStyle name="Percent 10 2 3" xfId="18480"/>
    <cellStyle name="Percent 10 2_SCH J-3" xfId="18481"/>
    <cellStyle name="Percent 10 3" xfId="18482"/>
    <cellStyle name="Percent 10 3 2" xfId="18483"/>
    <cellStyle name="Percent 10 3 3" xfId="18484"/>
    <cellStyle name="Percent 10 3 3 2" xfId="18485"/>
    <cellStyle name="Percent 10 3 4" xfId="18486"/>
    <cellStyle name="Percent 10 3_SCH J-3" xfId="18487"/>
    <cellStyle name="Percent 10 4" xfId="18488"/>
    <cellStyle name="Percent 10 5" xfId="18489"/>
    <cellStyle name="Percent 10 6" xfId="18490"/>
    <cellStyle name="Percent 10_SCH J-3" xfId="18491"/>
    <cellStyle name="Percent 11" xfId="18492"/>
    <cellStyle name="Percent 11 10" xfId="18493"/>
    <cellStyle name="Percent 11 2" xfId="18494"/>
    <cellStyle name="Percent 11 2 2" xfId="18495"/>
    <cellStyle name="Percent 11 2 2 2" xfId="18496"/>
    <cellStyle name="Percent 11 2 2 2 2" xfId="18497"/>
    <cellStyle name="Percent 11 2 2 3" xfId="18498"/>
    <cellStyle name="Percent 11 2 3" xfId="18499"/>
    <cellStyle name="Percent 11 2 3 2" xfId="18500"/>
    <cellStyle name="Percent 11 2 4" xfId="18501"/>
    <cellStyle name="Percent 11 3" xfId="18502"/>
    <cellStyle name="Percent 11 3 2" xfId="18503"/>
    <cellStyle name="Percent 11 3 2 2" xfId="18504"/>
    <cellStyle name="Percent 11 3 3" xfId="18505"/>
    <cellStyle name="Percent 11 4" xfId="18506"/>
    <cellStyle name="Percent 11 4 2" xfId="18507"/>
    <cellStyle name="Percent 11 4 2 2" xfId="18508"/>
    <cellStyle name="Percent 11 4 3" xfId="18509"/>
    <cellStyle name="Percent 11 5" xfId="18510"/>
    <cellStyle name="Percent 11 5 2" xfId="18511"/>
    <cellStyle name="Percent 11 6" xfId="18512"/>
    <cellStyle name="Percent 11 6 2" xfId="18513"/>
    <cellStyle name="Percent 11 7" xfId="18514"/>
    <cellStyle name="Percent 11 7 2" xfId="18515"/>
    <cellStyle name="Percent 11 7 2 2" xfId="18516"/>
    <cellStyle name="Percent 11 7 3" xfId="18517"/>
    <cellStyle name="Percent 11 8" xfId="18518"/>
    <cellStyle name="Percent 11 8 2" xfId="18519"/>
    <cellStyle name="Percent 11 9" xfId="18520"/>
    <cellStyle name="Percent 11_SCH J-3" xfId="18521"/>
    <cellStyle name="Percent 12" xfId="18522"/>
    <cellStyle name="Percent 12 2" xfId="18523"/>
    <cellStyle name="Percent 12 2 2" xfId="18524"/>
    <cellStyle name="Percent 12 2 2 2" xfId="18525"/>
    <cellStyle name="Percent 12 2 3" xfId="18526"/>
    <cellStyle name="Percent 12 3" xfId="18527"/>
    <cellStyle name="Percent 12 3 2" xfId="18528"/>
    <cellStyle name="Percent 12 3 3" xfId="18529"/>
    <cellStyle name="Percent 12 4" xfId="18530"/>
    <cellStyle name="Percent 12 5" xfId="18531"/>
    <cellStyle name="Percent 13" xfId="18532"/>
    <cellStyle name="Percent 13 2" xfId="18533"/>
    <cellStyle name="Percent 13 2 2" xfId="18534"/>
    <cellStyle name="Percent 13 2 2 2" xfId="18535"/>
    <cellStyle name="Percent 13 2 2 2 2" xfId="18536"/>
    <cellStyle name="Percent 13 2 2 2 2 2" xfId="18537"/>
    <cellStyle name="Percent 13 2 2 2 2 2 2" xfId="18538"/>
    <cellStyle name="Percent 13 2 2 2 2 3" xfId="18539"/>
    <cellStyle name="Percent 13 2 2 2 3" xfId="18540"/>
    <cellStyle name="Percent 13 2 2 2 3 2" xfId="18541"/>
    <cellStyle name="Percent 13 2 2 2 4" xfId="18542"/>
    <cellStyle name="Percent 13 2 2 3" xfId="18543"/>
    <cellStyle name="Percent 13 2 2 3 2" xfId="18544"/>
    <cellStyle name="Percent 13 2 2 3 2 2" xfId="18545"/>
    <cellStyle name="Percent 13 2 2 3 3" xfId="18546"/>
    <cellStyle name="Percent 13 2 2 4" xfId="18547"/>
    <cellStyle name="Percent 13 2 2 4 2" xfId="18548"/>
    <cellStyle name="Percent 13 2 2 5" xfId="18549"/>
    <cellStyle name="Percent 13 2 3" xfId="18550"/>
    <cellStyle name="Percent 13 2 3 2" xfId="18551"/>
    <cellStyle name="Percent 13 2 3 2 2" xfId="18552"/>
    <cellStyle name="Percent 13 2 3 2 2 2" xfId="18553"/>
    <cellStyle name="Percent 13 2 3 2 3" xfId="18554"/>
    <cellStyle name="Percent 13 2 3 3" xfId="18555"/>
    <cellStyle name="Percent 13 2 3 3 2" xfId="18556"/>
    <cellStyle name="Percent 13 2 3 4" xfId="18557"/>
    <cellStyle name="Percent 13 2 4" xfId="18558"/>
    <cellStyle name="Percent 13 2 4 2" xfId="18559"/>
    <cellStyle name="Percent 13 2 4 2 2" xfId="18560"/>
    <cellStyle name="Percent 13 2 4 3" xfId="18561"/>
    <cellStyle name="Percent 13 2 5" xfId="18562"/>
    <cellStyle name="Percent 13 2 5 2" xfId="18563"/>
    <cellStyle name="Percent 13 2 6" xfId="18564"/>
    <cellStyle name="Percent 13 3" xfId="18565"/>
    <cellStyle name="Percent 13 3 2" xfId="18566"/>
    <cellStyle name="Percent 13 3 2 2" xfId="18567"/>
    <cellStyle name="Percent 13 3 2 2 2" xfId="18568"/>
    <cellStyle name="Percent 13 3 2 2 2 2" xfId="18569"/>
    <cellStyle name="Percent 13 3 2 2 2 2 2" xfId="18570"/>
    <cellStyle name="Percent 13 3 2 2 2 3" xfId="18571"/>
    <cellStyle name="Percent 13 3 2 2 3" xfId="18572"/>
    <cellStyle name="Percent 13 3 2 2 3 2" xfId="18573"/>
    <cellStyle name="Percent 13 3 2 2 4" xfId="18574"/>
    <cellStyle name="Percent 13 3 2 3" xfId="18575"/>
    <cellStyle name="Percent 13 3 2 3 2" xfId="18576"/>
    <cellStyle name="Percent 13 3 2 3 2 2" xfId="18577"/>
    <cellStyle name="Percent 13 3 2 3 3" xfId="18578"/>
    <cellStyle name="Percent 13 3 2 4" xfId="18579"/>
    <cellStyle name="Percent 13 3 2 4 2" xfId="18580"/>
    <cellStyle name="Percent 13 3 2 5" xfId="18581"/>
    <cellStyle name="Percent 13 3 3" xfId="18582"/>
    <cellStyle name="Percent 13 3 3 2" xfId="18583"/>
    <cellStyle name="Percent 13 3 3 2 2" xfId="18584"/>
    <cellStyle name="Percent 13 3 3 2 2 2" xfId="18585"/>
    <cellStyle name="Percent 13 3 3 2 3" xfId="18586"/>
    <cellStyle name="Percent 13 3 3 3" xfId="18587"/>
    <cellStyle name="Percent 13 3 3 3 2" xfId="18588"/>
    <cellStyle name="Percent 13 3 3 4" xfId="18589"/>
    <cellStyle name="Percent 13 3 4" xfId="18590"/>
    <cellStyle name="Percent 13 3 4 2" xfId="18591"/>
    <cellStyle name="Percent 13 3 4 2 2" xfId="18592"/>
    <cellStyle name="Percent 13 3 4 3" xfId="18593"/>
    <cellStyle name="Percent 13 3 5" xfId="18594"/>
    <cellStyle name="Percent 13 3 5 2" xfId="18595"/>
    <cellStyle name="Percent 13 3 6" xfId="18596"/>
    <cellStyle name="Percent 13 4" xfId="18597"/>
    <cellStyle name="Percent 13 4 2" xfId="18598"/>
    <cellStyle name="Percent 13 4 2 2" xfId="18599"/>
    <cellStyle name="Percent 13 4 2 2 2" xfId="18600"/>
    <cellStyle name="Percent 13 4 2 2 2 2" xfId="18601"/>
    <cellStyle name="Percent 13 4 2 2 3" xfId="18602"/>
    <cellStyle name="Percent 13 4 2 3" xfId="18603"/>
    <cellStyle name="Percent 13 4 2 3 2" xfId="18604"/>
    <cellStyle name="Percent 13 4 2 4" xfId="18605"/>
    <cellStyle name="Percent 13 4 3" xfId="18606"/>
    <cellStyle name="Percent 13 4 3 2" xfId="18607"/>
    <cellStyle name="Percent 13 4 3 2 2" xfId="18608"/>
    <cellStyle name="Percent 13 4 3 3" xfId="18609"/>
    <cellStyle name="Percent 13 4 4" xfId="18610"/>
    <cellStyle name="Percent 13 4 4 2" xfId="18611"/>
    <cellStyle name="Percent 13 4 5" xfId="18612"/>
    <cellStyle name="Percent 13 5" xfId="18613"/>
    <cellStyle name="Percent 13 5 2" xfId="18614"/>
    <cellStyle name="Percent 13 5 2 2" xfId="18615"/>
    <cellStyle name="Percent 13 5 2 2 2" xfId="18616"/>
    <cellStyle name="Percent 13 5 2 3" xfId="18617"/>
    <cellStyle name="Percent 13 5 3" xfId="18618"/>
    <cellStyle name="Percent 13 5 3 2" xfId="18619"/>
    <cellStyle name="Percent 13 5 4" xfId="18620"/>
    <cellStyle name="Percent 13 6" xfId="18621"/>
    <cellStyle name="Percent 13 6 2" xfId="18622"/>
    <cellStyle name="Percent 13 6 2 2" xfId="18623"/>
    <cellStyle name="Percent 13 6 3" xfId="18624"/>
    <cellStyle name="Percent 13 7" xfId="18625"/>
    <cellStyle name="Percent 13 7 2" xfId="18626"/>
    <cellStyle name="Percent 13 8" xfId="18627"/>
    <cellStyle name="Percent 13_SCH J-3" xfId="18628"/>
    <cellStyle name="Percent 14" xfId="18629"/>
    <cellStyle name="Percent 14 2" xfId="18630"/>
    <cellStyle name="Percent 14 2 2" xfId="18631"/>
    <cellStyle name="Percent 14 2 2 2" xfId="18632"/>
    <cellStyle name="Percent 14 2 3" xfId="18633"/>
    <cellStyle name="Percent 14 3" xfId="18634"/>
    <cellStyle name="Percent 14 3 2" xfId="18635"/>
    <cellStyle name="Percent 14 3 3" xfId="18636"/>
    <cellStyle name="Percent 14 4" xfId="18637"/>
    <cellStyle name="Percent 14 4 2" xfId="18638"/>
    <cellStyle name="Percent 15" xfId="5"/>
    <cellStyle name="Percent 15 2" xfId="18639"/>
    <cellStyle name="Percent 15 3" xfId="18640"/>
    <cellStyle name="Percent 15 3 2" xfId="18641"/>
    <cellStyle name="Percent 16" xfId="18642"/>
    <cellStyle name="Percent 16 2" xfId="18643"/>
    <cellStyle name="Percent 16 3" xfId="18644"/>
    <cellStyle name="Percent 16 3 2" xfId="18645"/>
    <cellStyle name="Percent 16 4" xfId="18646"/>
    <cellStyle name="Percent 17" xfId="18647"/>
    <cellStyle name="Percent 17 2" xfId="18648"/>
    <cellStyle name="Percent 17 3" xfId="18649"/>
    <cellStyle name="Percent 17 3 2" xfId="18650"/>
    <cellStyle name="Percent 18" xfId="18651"/>
    <cellStyle name="Percent 18 2" xfId="18652"/>
    <cellStyle name="Percent 18 3" xfId="18653"/>
    <cellStyle name="Percent 18 3 2" xfId="18654"/>
    <cellStyle name="Percent 19" xfId="18655"/>
    <cellStyle name="Percent 19 2" xfId="18656"/>
    <cellStyle name="Percent 19 3" xfId="18657"/>
    <cellStyle name="Percent 19 3 2" xfId="18658"/>
    <cellStyle name="Percent 2" xfId="18659"/>
    <cellStyle name="Percent 2 2" xfId="18660"/>
    <cellStyle name="Percent 2 2 2" xfId="18661"/>
    <cellStyle name="Percent 2 2 2 2" xfId="18662"/>
    <cellStyle name="Percent 2 2 2 2 2" xfId="18663"/>
    <cellStyle name="Percent 2 2 2 2 2 2" xfId="18664"/>
    <cellStyle name="Percent 2 2 2 2 2 2 2" xfId="18665"/>
    <cellStyle name="Percent 2 2 2 2 2 2_SCH J-3" xfId="18666"/>
    <cellStyle name="Percent 2 2 2 2 2 3" xfId="18667"/>
    <cellStyle name="Percent 2 2 2 2 2_SCH J-3" xfId="18668"/>
    <cellStyle name="Percent 2 2 2 2 3" xfId="18669"/>
    <cellStyle name="Percent 2 2 2 2 3 2" xfId="18670"/>
    <cellStyle name="Percent 2 2 2 2 3_SCH J-3" xfId="18671"/>
    <cellStyle name="Percent 2 2 2 2 4" xfId="18672"/>
    <cellStyle name="Percent 2 2 2 2_SCH J-3" xfId="18673"/>
    <cellStyle name="Percent 2 2 2 3" xfId="18674"/>
    <cellStyle name="Percent 2 2 2 3 2" xfId="18675"/>
    <cellStyle name="Percent 2 2 2 3 2 2" xfId="18676"/>
    <cellStyle name="Percent 2 2 2 3 2_SCH J-3" xfId="18677"/>
    <cellStyle name="Percent 2 2 2 3 3" xfId="18678"/>
    <cellStyle name="Percent 2 2 2 3 3 2" xfId="18679"/>
    <cellStyle name="Percent 2 2 2 3 3 3" xfId="18680"/>
    <cellStyle name="Percent 2 2 2 3 3 4" xfId="18681"/>
    <cellStyle name="Percent 2 2 2 3 4" xfId="18682"/>
    <cellStyle name="Percent 2 2 2 3 4 2" xfId="18683"/>
    <cellStyle name="Percent 2 2 2 3 4 2 2" xfId="18684"/>
    <cellStyle name="Percent 2 2 2 3 4 2 3" xfId="18685"/>
    <cellStyle name="Percent 2 2 2 3 4 2 3 2" xfId="18686"/>
    <cellStyle name="Percent 2 2 2 3 4 3" xfId="18687"/>
    <cellStyle name="Percent 2 2 2 3 5" xfId="18688"/>
    <cellStyle name="Percent 2 2 2 3 5 2" xfId="18689"/>
    <cellStyle name="Percent 2 2 2 3 5 3" xfId="18690"/>
    <cellStyle name="Percent 2 2 2 3 5 3 2" xfId="18691"/>
    <cellStyle name="Percent 2 2 2 3 6" xfId="18692"/>
    <cellStyle name="Percent 2 2 2 3 7" xfId="18693"/>
    <cellStyle name="Percent 2 2 2 3 7 2" xfId="18694"/>
    <cellStyle name="Percent 2 2 2 3_SCH J-3" xfId="18695"/>
    <cellStyle name="Percent 2 2 2 4" xfId="18696"/>
    <cellStyle name="Percent 2 2 2 4 2" xfId="18697"/>
    <cellStyle name="Percent 2 2 2 4 2 2" xfId="18698"/>
    <cellStyle name="Percent 2 2 2 4 2 3" xfId="18699"/>
    <cellStyle name="Percent 2 2 2 4 2 3 2" xfId="18700"/>
    <cellStyle name="Percent 2 2 2 4 3" xfId="18701"/>
    <cellStyle name="Percent 2 2 2 4_SCH J-3" xfId="18702"/>
    <cellStyle name="Percent 2 2 2 5" xfId="18703"/>
    <cellStyle name="Percent 2 2 2 5 2" xfId="18704"/>
    <cellStyle name="Percent 2 2 2 5 3" xfId="18705"/>
    <cellStyle name="Percent 2 2 2 5 3 2" xfId="18706"/>
    <cellStyle name="Percent 2 2 2 6" xfId="18707"/>
    <cellStyle name="Percent 2 2 2 6 2" xfId="18708"/>
    <cellStyle name="Percent 2 2 2 7" xfId="18709"/>
    <cellStyle name="Percent 2 2 2_SCH J-3" xfId="18710"/>
    <cellStyle name="Percent 2 2 3" xfId="18711"/>
    <cellStyle name="Percent 2 2 3 2" xfId="18712"/>
    <cellStyle name="Percent 2 2 3 2 2" xfId="18713"/>
    <cellStyle name="Percent 2 2 3 2 2 2" xfId="18714"/>
    <cellStyle name="Percent 2 2 3 2 2_SCH J-3" xfId="18715"/>
    <cellStyle name="Percent 2 2 3 2 3" xfId="18716"/>
    <cellStyle name="Percent 2 2 3 2_SCH J-3" xfId="18717"/>
    <cellStyle name="Percent 2 2 3 3" xfId="18718"/>
    <cellStyle name="Percent 2 2 3 3 2" xfId="18719"/>
    <cellStyle name="Percent 2 2 3 3_SCH J-3" xfId="18720"/>
    <cellStyle name="Percent 2 2 3 4" xfId="18721"/>
    <cellStyle name="Percent 2 2 3_SCH J-3" xfId="18722"/>
    <cellStyle name="Percent 2 2 4" xfId="18723"/>
    <cellStyle name="Percent 2 2 4 2" xfId="18724"/>
    <cellStyle name="Percent 2 2 4 2 2" xfId="18725"/>
    <cellStyle name="Percent 2 2 4 2_SCH J-3" xfId="18726"/>
    <cellStyle name="Percent 2 2 4 3" xfId="18727"/>
    <cellStyle name="Percent 2 2 4_SCH J-3" xfId="18728"/>
    <cellStyle name="Percent 2 2 5" xfId="18729"/>
    <cellStyle name="Percent 2 2 5 2" xfId="18730"/>
    <cellStyle name="Percent 2 2 5 2 2" xfId="18731"/>
    <cellStyle name="Percent 2 2 5_SCH J-3" xfId="18732"/>
    <cellStyle name="Percent 2 2 6" xfId="18733"/>
    <cellStyle name="Percent 2 2 6 2" xfId="18734"/>
    <cellStyle name="Percent 2 2 6 2 2" xfId="18735"/>
    <cellStyle name="Percent 2 2 6 3" xfId="18736"/>
    <cellStyle name="Percent 2 2 7" xfId="18737"/>
    <cellStyle name="Percent 2 2_SCH J-3" xfId="18738"/>
    <cellStyle name="Percent 2 3" xfId="18739"/>
    <cellStyle name="Percent 2 3 2" xfId="18740"/>
    <cellStyle name="Percent 2 3 2 2" xfId="18741"/>
    <cellStyle name="Percent 2 3 2 2 2" xfId="18742"/>
    <cellStyle name="Percent 2 3 2 2_SCH J-3" xfId="18743"/>
    <cellStyle name="Percent 2 3 2 3" xfId="18744"/>
    <cellStyle name="Percent 2 3 2 4" xfId="18745"/>
    <cellStyle name="Percent 2 3 2_SCH J-3" xfId="18746"/>
    <cellStyle name="Percent 2 3 3" xfId="18747"/>
    <cellStyle name="Percent 2 3 3 2" xfId="18748"/>
    <cellStyle name="Percent 2 3 3 2 2" xfId="18749"/>
    <cellStyle name="Percent 2 3 3 3" xfId="18750"/>
    <cellStyle name="Percent 2 3 3_SCH J-3" xfId="18751"/>
    <cellStyle name="Percent 2 3 4" xfId="18752"/>
    <cellStyle name="Percent 2 3 4 2" xfId="18753"/>
    <cellStyle name="Percent 2 3 4 2 2" xfId="18754"/>
    <cellStyle name="Percent 2 3 4 3" xfId="18755"/>
    <cellStyle name="Percent 2 3 5" xfId="18756"/>
    <cellStyle name="Percent 2 3_SCH J-3" xfId="18757"/>
    <cellStyle name="Percent 2 4" xfId="18758"/>
    <cellStyle name="Percent 2 4 10" xfId="18759"/>
    <cellStyle name="Percent 2 4 11" xfId="18760"/>
    <cellStyle name="Percent 2 4 11 2" xfId="18761"/>
    <cellStyle name="Percent 2 4 11 2 2" xfId="18762"/>
    <cellStyle name="Percent 2 4 11 2 3" xfId="18763"/>
    <cellStyle name="Percent 2 4 11 2 3 2" xfId="18764"/>
    <cellStyle name="Percent 2 4 12" xfId="18765"/>
    <cellStyle name="Percent 2 4 2" xfId="18766"/>
    <cellStyle name="Percent 2 4 2 2" xfId="18767"/>
    <cellStyle name="Percent 2 4 2 2 2" xfId="18768"/>
    <cellStyle name="Percent 2 4 2 3" xfId="18769"/>
    <cellStyle name="Percent 2 4 2 3 2" xfId="18770"/>
    <cellStyle name="Percent 2 4 2 4" xfId="18771"/>
    <cellStyle name="Percent 2 4 3" xfId="18772"/>
    <cellStyle name="Percent 2 4 3 2" xfId="18773"/>
    <cellStyle name="Percent 2 4 3 2 2" xfId="18774"/>
    <cellStyle name="Percent 2 4 4" xfId="18775"/>
    <cellStyle name="Percent 2 4 4 2" xfId="18776"/>
    <cellStyle name="Percent 2 4 5" xfId="18777"/>
    <cellStyle name="Percent 2 4 5 2" xfId="18778"/>
    <cellStyle name="Percent 2 4 5 2 2" xfId="18779"/>
    <cellStyle name="Percent 2 4 5 2 3" xfId="18780"/>
    <cellStyle name="Percent 2 4 6" xfId="18781"/>
    <cellStyle name="Percent 2 4 7" xfId="18782"/>
    <cellStyle name="Percent 2 4 8" xfId="18783"/>
    <cellStyle name="Percent 2 4 9" xfId="18784"/>
    <cellStyle name="Percent 2 4 9 2" xfId="18785"/>
    <cellStyle name="Percent 2 4 9 2 2" xfId="18786"/>
    <cellStyle name="Percent 2 4 9 2 3" xfId="18787"/>
    <cellStyle name="Percent 2 4 9 2 3 2" xfId="18788"/>
    <cellStyle name="Percent 2 4_SCH J-3" xfId="18789"/>
    <cellStyle name="Percent 2 5" xfId="18790"/>
    <cellStyle name="Percent 2 5 2" xfId="18791"/>
    <cellStyle name="Percent 2 5 2 2" xfId="18792"/>
    <cellStyle name="Percent 2 5 2 2 2" xfId="18793"/>
    <cellStyle name="Percent 2 5 2 3" xfId="18794"/>
    <cellStyle name="Percent 2 5 2 3 2" xfId="18795"/>
    <cellStyle name="Percent 2 5 2 4" xfId="18796"/>
    <cellStyle name="Percent 2 5 3" xfId="18797"/>
    <cellStyle name="Percent 2 5 3 2" xfId="18798"/>
    <cellStyle name="Percent 2 5 3 2 2" xfId="18799"/>
    <cellStyle name="Percent 2 5 4" xfId="18800"/>
    <cellStyle name="Percent 2 5 4 2" xfId="18801"/>
    <cellStyle name="Percent 2 5 5" xfId="18802"/>
    <cellStyle name="Percent 2 6" xfId="18803"/>
    <cellStyle name="Percent 2 6 2" xfId="18804"/>
    <cellStyle name="Percent 2 6 2 2" xfId="18805"/>
    <cellStyle name="Percent 2 6 2 2 2" xfId="18806"/>
    <cellStyle name="Percent 2 6 2 3" xfId="18807"/>
    <cellStyle name="Percent 2 6 2 3 2" xfId="18808"/>
    <cellStyle name="Percent 2 6 2 4" xfId="18809"/>
    <cellStyle name="Percent 2 6 3" xfId="18810"/>
    <cellStyle name="Percent 2 6 3 2" xfId="18811"/>
    <cellStyle name="Percent 2 6 4" xfId="18812"/>
    <cellStyle name="Percent 2 6 4 2" xfId="18813"/>
    <cellStyle name="Percent 2 6 5" xfId="18814"/>
    <cellStyle name="Percent 2 7" xfId="18815"/>
    <cellStyle name="Percent 2 7 2" xfId="18816"/>
    <cellStyle name="Percent 2 7 2 2" xfId="18817"/>
    <cellStyle name="Percent 2 7 2 2 2" xfId="18818"/>
    <cellStyle name="Percent 2 7 2 3" xfId="18819"/>
    <cellStyle name="Percent 2 7 3" xfId="18820"/>
    <cellStyle name="Percent 2 7 3 2" xfId="18821"/>
    <cellStyle name="Percent 2 7 4" xfId="18822"/>
    <cellStyle name="Percent 2 7 4 2" xfId="18823"/>
    <cellStyle name="Percent 2 7 5" xfId="18824"/>
    <cellStyle name="Percent 2 8" xfId="18825"/>
    <cellStyle name="Percent 2 8 2" xfId="18826"/>
    <cellStyle name="Percent 2 9" xfId="18827"/>
    <cellStyle name="Percent 2_SCH J-3" xfId="18828"/>
    <cellStyle name="Percent 20" xfId="18829"/>
    <cellStyle name="Percent 20 2" xfId="18830"/>
    <cellStyle name="Percent 20 3" xfId="18831"/>
    <cellStyle name="Percent 20 3 2" xfId="18832"/>
    <cellStyle name="Percent 21" xfId="18833"/>
    <cellStyle name="Percent 21 2" xfId="18834"/>
    <cellStyle name="Percent 21 3" xfId="18835"/>
    <cellStyle name="Percent 21 3 2" xfId="18836"/>
    <cellStyle name="Percent 22" xfId="18837"/>
    <cellStyle name="Percent 22 2" xfId="18838"/>
    <cellStyle name="Percent 23" xfId="18839"/>
    <cellStyle name="Percent 23 2" xfId="18840"/>
    <cellStyle name="Percent 24" xfId="18841"/>
    <cellStyle name="Percent 25" xfId="18842"/>
    <cellStyle name="Percent 25 2" xfId="18843"/>
    <cellStyle name="Percent 25 3" xfId="18844"/>
    <cellStyle name="Percent 25 3 2" xfId="18845"/>
    <cellStyle name="Percent 26" xfId="18846"/>
    <cellStyle name="Percent 27" xfId="18847"/>
    <cellStyle name="Percent 27 2" xfId="18848"/>
    <cellStyle name="Percent 28" xfId="18849"/>
    <cellStyle name="Percent 28 2" xfId="18850"/>
    <cellStyle name="Percent 28 3" xfId="18851"/>
    <cellStyle name="Percent 29" xfId="18852"/>
    <cellStyle name="Percent 3" xfId="18853"/>
    <cellStyle name="Percent 3 10" xfId="18854"/>
    <cellStyle name="Percent 3 2" xfId="18855"/>
    <cellStyle name="Percent 3 2 2" xfId="18856"/>
    <cellStyle name="Percent 3 2 2 2" xfId="18857"/>
    <cellStyle name="Percent 3 2 2 2 2" xfId="18858"/>
    <cellStyle name="Percent 3 2 2 2 2 2" xfId="18859"/>
    <cellStyle name="Percent 3 2 2 2 2 2 2" xfId="18860"/>
    <cellStyle name="Percent 3 2 2 2 2 2 2 2" xfId="18861"/>
    <cellStyle name="Percent 3 2 2 2 2 2 2_SCH J-3" xfId="18862"/>
    <cellStyle name="Percent 3 2 2 2 2 2 3" xfId="18863"/>
    <cellStyle name="Percent 3 2 2 2 2 2_SCH J-3" xfId="18864"/>
    <cellStyle name="Percent 3 2 2 2 2 3" xfId="18865"/>
    <cellStyle name="Percent 3 2 2 2 2 3 2" xfId="18866"/>
    <cellStyle name="Percent 3 2 2 2 2 3_SCH J-3" xfId="18867"/>
    <cellStyle name="Percent 3 2 2 2 2 4" xfId="18868"/>
    <cellStyle name="Percent 3 2 2 2 2_SCH J-3" xfId="18869"/>
    <cellStyle name="Percent 3 2 2 2 3" xfId="18870"/>
    <cellStyle name="Percent 3 2 2 2 3 2" xfId="18871"/>
    <cellStyle name="Percent 3 2 2 2 3 2 2" xfId="18872"/>
    <cellStyle name="Percent 3 2 2 2 3 2_SCH J-3" xfId="18873"/>
    <cellStyle name="Percent 3 2 2 2 3 3" xfId="18874"/>
    <cellStyle name="Percent 3 2 2 2 3_SCH J-3" xfId="18875"/>
    <cellStyle name="Percent 3 2 2 2 4" xfId="18876"/>
    <cellStyle name="Percent 3 2 2 2 4 2" xfId="18877"/>
    <cellStyle name="Percent 3 2 2 2 4_SCH J-3" xfId="18878"/>
    <cellStyle name="Percent 3 2 2 2 5" xfId="18879"/>
    <cellStyle name="Percent 3 2 2 2 6" xfId="18880"/>
    <cellStyle name="Percent 3 2 2 2_SCH J-3" xfId="18881"/>
    <cellStyle name="Percent 3 2 2 3" xfId="18882"/>
    <cellStyle name="Percent 3 2 2 3 2" xfId="18883"/>
    <cellStyle name="Percent 3 2 2 3 2 2" xfId="18884"/>
    <cellStyle name="Percent 3 2 2 3 2 2 2" xfId="18885"/>
    <cellStyle name="Percent 3 2 2 3 2 2_SCH J-3" xfId="18886"/>
    <cellStyle name="Percent 3 2 2 3 2 3" xfId="18887"/>
    <cellStyle name="Percent 3 2 2 3 2_SCH J-3" xfId="18888"/>
    <cellStyle name="Percent 3 2 2 3 3" xfId="18889"/>
    <cellStyle name="Percent 3 2 2 3 3 2" xfId="18890"/>
    <cellStyle name="Percent 3 2 2 3 3_SCH J-3" xfId="18891"/>
    <cellStyle name="Percent 3 2 2 3 4" xfId="18892"/>
    <cellStyle name="Percent 3 2 2 3_SCH J-3" xfId="18893"/>
    <cellStyle name="Percent 3 2 2 4" xfId="18894"/>
    <cellStyle name="Percent 3 2 2 4 2" xfId="18895"/>
    <cellStyle name="Percent 3 2 2 4 2 2" xfId="18896"/>
    <cellStyle name="Percent 3 2 2 4 2_SCH J-3" xfId="18897"/>
    <cellStyle name="Percent 3 2 2 4 3" xfId="18898"/>
    <cellStyle name="Percent 3 2 2 4_SCH J-3" xfId="18899"/>
    <cellStyle name="Percent 3 2 2 5" xfId="18900"/>
    <cellStyle name="Percent 3 2 2 5 2" xfId="18901"/>
    <cellStyle name="Percent 3 2 2 5_SCH J-3" xfId="18902"/>
    <cellStyle name="Percent 3 2 2 6" xfId="18903"/>
    <cellStyle name="Percent 3 2 2 7" xfId="18904"/>
    <cellStyle name="Percent 3 2 2_SCH J-3" xfId="18905"/>
    <cellStyle name="Percent 3 2 3" xfId="18906"/>
    <cellStyle name="Percent 3 2 3 2" xfId="18907"/>
    <cellStyle name="Percent 3 2 3 2 2" xfId="18908"/>
    <cellStyle name="Percent 3 2 3 2 2 2" xfId="18909"/>
    <cellStyle name="Percent 3 2 3 2 2 2 2" xfId="18910"/>
    <cellStyle name="Percent 3 2 3 2 2 2_SCH J-3" xfId="18911"/>
    <cellStyle name="Percent 3 2 3 2 2 3" xfId="18912"/>
    <cellStyle name="Percent 3 2 3 2 2_SCH J-3" xfId="18913"/>
    <cellStyle name="Percent 3 2 3 2 3" xfId="18914"/>
    <cellStyle name="Percent 3 2 3 2 3 2" xfId="18915"/>
    <cellStyle name="Percent 3 2 3 2 3_SCH J-3" xfId="18916"/>
    <cellStyle name="Percent 3 2 3 2 4" xfId="18917"/>
    <cellStyle name="Percent 3 2 3 2_SCH J-3" xfId="18918"/>
    <cellStyle name="Percent 3 2 3 3" xfId="18919"/>
    <cellStyle name="Percent 3 2 3 3 2" xfId="18920"/>
    <cellStyle name="Percent 3 2 3 3 2 2" xfId="18921"/>
    <cellStyle name="Percent 3 2 3 3 2_SCH J-3" xfId="18922"/>
    <cellStyle name="Percent 3 2 3 3 3" xfId="18923"/>
    <cellStyle name="Percent 3 2 3 3_SCH J-3" xfId="18924"/>
    <cellStyle name="Percent 3 2 3 4" xfId="18925"/>
    <cellStyle name="Percent 3 2 3 4 2" xfId="18926"/>
    <cellStyle name="Percent 3 2 3 4_SCH J-3" xfId="18927"/>
    <cellStyle name="Percent 3 2 3 5" xfId="18928"/>
    <cellStyle name="Percent 3 2 3 6" xfId="18929"/>
    <cellStyle name="Percent 3 2 3_SCH J-3" xfId="18930"/>
    <cellStyle name="Percent 3 2 4" xfId="18931"/>
    <cellStyle name="Percent 3 2 4 2" xfId="18932"/>
    <cellStyle name="Percent 3 2 4 2 2" xfId="18933"/>
    <cellStyle name="Percent 3 2 4 2 2 2" xfId="18934"/>
    <cellStyle name="Percent 3 2 4 2 2 2 2" xfId="18935"/>
    <cellStyle name="Percent 3 2 4 2 2 2_SCH J-3" xfId="18936"/>
    <cellStyle name="Percent 3 2 4 2 2 3" xfId="18937"/>
    <cellStyle name="Percent 3 2 4 2 2_SCH J-3" xfId="18938"/>
    <cellStyle name="Percent 3 2 4 2 3" xfId="18939"/>
    <cellStyle name="Percent 3 2 4 2 3 2" xfId="18940"/>
    <cellStyle name="Percent 3 2 4 2 3_SCH J-3" xfId="18941"/>
    <cellStyle name="Percent 3 2 4 2 4" xfId="18942"/>
    <cellStyle name="Percent 3 2 4 2_SCH J-3" xfId="18943"/>
    <cellStyle name="Percent 3 2 4 3" xfId="18944"/>
    <cellStyle name="Percent 3 2 4 3 2" xfId="18945"/>
    <cellStyle name="Percent 3 2 4 3 2 2" xfId="18946"/>
    <cellStyle name="Percent 3 2 4 3 2_SCH J-3" xfId="18947"/>
    <cellStyle name="Percent 3 2 4 3 3" xfId="18948"/>
    <cellStyle name="Percent 3 2 4 3_SCH J-3" xfId="18949"/>
    <cellStyle name="Percent 3 2 4 4" xfId="18950"/>
    <cellStyle name="Percent 3 2 4 4 2" xfId="18951"/>
    <cellStyle name="Percent 3 2 4 4_SCH J-3" xfId="18952"/>
    <cellStyle name="Percent 3 2 4 5" xfId="18953"/>
    <cellStyle name="Percent 3 2 4_SCH J-3" xfId="18954"/>
    <cellStyle name="Percent 3 2 5" xfId="18955"/>
    <cellStyle name="Percent 3 2 5 2" xfId="18956"/>
    <cellStyle name="Percent 3 2 5 2 2" xfId="18957"/>
    <cellStyle name="Percent 3 2 5 2 2 2" xfId="18958"/>
    <cellStyle name="Percent 3 2 5 2 2_SCH J-3" xfId="18959"/>
    <cellStyle name="Percent 3 2 5 2 3" xfId="18960"/>
    <cellStyle name="Percent 3 2 5 2_SCH J-3" xfId="18961"/>
    <cellStyle name="Percent 3 2 5 3" xfId="18962"/>
    <cellStyle name="Percent 3 2 5 3 2" xfId="18963"/>
    <cellStyle name="Percent 3 2 5 3_SCH J-3" xfId="18964"/>
    <cellStyle name="Percent 3 2 5 4" xfId="18965"/>
    <cellStyle name="Percent 3 2 5_SCH J-3" xfId="18966"/>
    <cellStyle name="Percent 3 2 6" xfId="18967"/>
    <cellStyle name="Percent 3 2 6 2" xfId="18968"/>
    <cellStyle name="Percent 3 2 6 2 2" xfId="18969"/>
    <cellStyle name="Percent 3 2 6 2_SCH J-3" xfId="18970"/>
    <cellStyle name="Percent 3 2 6 3" xfId="18971"/>
    <cellStyle name="Percent 3 2 6_SCH J-3" xfId="18972"/>
    <cellStyle name="Percent 3 2 7" xfId="18973"/>
    <cellStyle name="Percent 3 2 7 2" xfId="18974"/>
    <cellStyle name="Percent 3 2 7_SCH J-3" xfId="18975"/>
    <cellStyle name="Percent 3 2 8" xfId="18976"/>
    <cellStyle name="Percent 3 2 9" xfId="18977"/>
    <cellStyle name="Percent 3 2_SCH J-3" xfId="18978"/>
    <cellStyle name="Percent 3 3" xfId="18979"/>
    <cellStyle name="Percent 3 3 2" xfId="18980"/>
    <cellStyle name="Percent 3 3 2 2" xfId="18981"/>
    <cellStyle name="Percent 3 3 2 2 2" xfId="18982"/>
    <cellStyle name="Percent 3 3 2 2 2 2" xfId="18983"/>
    <cellStyle name="Percent 3 3 2 2 2 2 2" xfId="18984"/>
    <cellStyle name="Percent 3 3 2 2 2 2_SCH J-3" xfId="18985"/>
    <cellStyle name="Percent 3 3 2 2 2 3" xfId="18986"/>
    <cellStyle name="Percent 3 3 2 2 2_SCH J-3" xfId="18987"/>
    <cellStyle name="Percent 3 3 2 2 3" xfId="18988"/>
    <cellStyle name="Percent 3 3 2 2 3 2" xfId="18989"/>
    <cellStyle name="Percent 3 3 2 2 3_SCH J-3" xfId="18990"/>
    <cellStyle name="Percent 3 3 2 2 4" xfId="18991"/>
    <cellStyle name="Percent 3 3 2 2_SCH J-3" xfId="18992"/>
    <cellStyle name="Percent 3 3 2 3" xfId="18993"/>
    <cellStyle name="Percent 3 3 2 3 2" xfId="18994"/>
    <cellStyle name="Percent 3 3 2 3 2 2" xfId="18995"/>
    <cellStyle name="Percent 3 3 2 3 2_SCH J-3" xfId="18996"/>
    <cellStyle name="Percent 3 3 2 3 3" xfId="18997"/>
    <cellStyle name="Percent 3 3 2 3_SCH J-3" xfId="18998"/>
    <cellStyle name="Percent 3 3 2 4" xfId="18999"/>
    <cellStyle name="Percent 3 3 2 4 2" xfId="19000"/>
    <cellStyle name="Percent 3 3 2 4_SCH J-3" xfId="19001"/>
    <cellStyle name="Percent 3 3 2 5" xfId="19002"/>
    <cellStyle name="Percent 3 3 2_SCH J-3" xfId="19003"/>
    <cellStyle name="Percent 3 3 3" xfId="19004"/>
    <cellStyle name="Percent 3 3 3 2" xfId="19005"/>
    <cellStyle name="Percent 3 3 3 2 2" xfId="19006"/>
    <cellStyle name="Percent 3 3 3 2 2 2" xfId="19007"/>
    <cellStyle name="Percent 3 3 3 2 2_SCH J-3" xfId="19008"/>
    <cellStyle name="Percent 3 3 3 2 3" xfId="19009"/>
    <cellStyle name="Percent 3 3 3 2_SCH J-3" xfId="19010"/>
    <cellStyle name="Percent 3 3 3 3" xfId="19011"/>
    <cellStyle name="Percent 3 3 3 3 2" xfId="19012"/>
    <cellStyle name="Percent 3 3 3 3_SCH J-3" xfId="19013"/>
    <cellStyle name="Percent 3 3 3 4" xfId="19014"/>
    <cellStyle name="Percent 3 3 3_SCH J-3" xfId="19015"/>
    <cellStyle name="Percent 3 3 4" xfId="19016"/>
    <cellStyle name="Percent 3 3 4 2" xfId="19017"/>
    <cellStyle name="Percent 3 3 4 2 2" xfId="19018"/>
    <cellStyle name="Percent 3 3 4 2_SCH J-3" xfId="19019"/>
    <cellStyle name="Percent 3 3 4 3" xfId="19020"/>
    <cellStyle name="Percent 3 3 4_SCH J-3" xfId="19021"/>
    <cellStyle name="Percent 3 3 5" xfId="19022"/>
    <cellStyle name="Percent 3 3 5 2" xfId="19023"/>
    <cellStyle name="Percent 3 3 5_SCH J-3" xfId="19024"/>
    <cellStyle name="Percent 3 3 6" xfId="19025"/>
    <cellStyle name="Percent 3 3 7" xfId="19026"/>
    <cellStyle name="Percent 3 3_SCH J-3" xfId="19027"/>
    <cellStyle name="Percent 3 4" xfId="19028"/>
    <cellStyle name="Percent 3 4 2" xfId="19029"/>
    <cellStyle name="Percent 3 4 2 2" xfId="19030"/>
    <cellStyle name="Percent 3 4 2 2 2" xfId="19031"/>
    <cellStyle name="Percent 3 4 2 2 2 2" xfId="19032"/>
    <cellStyle name="Percent 3 4 2 2 2_SCH J-3" xfId="19033"/>
    <cellStyle name="Percent 3 4 2 2 3" xfId="19034"/>
    <cellStyle name="Percent 3 4 2 2_SCH J-3" xfId="19035"/>
    <cellStyle name="Percent 3 4 2 3" xfId="19036"/>
    <cellStyle name="Percent 3 4 2 3 2" xfId="19037"/>
    <cellStyle name="Percent 3 4 2 3_SCH J-3" xfId="19038"/>
    <cellStyle name="Percent 3 4 2 4" xfId="19039"/>
    <cellStyle name="Percent 3 4 2 5" xfId="19040"/>
    <cellStyle name="Percent 3 4 2_SCH J-3" xfId="19041"/>
    <cellStyle name="Percent 3 4 3" xfId="19042"/>
    <cellStyle name="Percent 3 4 3 2" xfId="19043"/>
    <cellStyle name="Percent 3 4 3 2 2" xfId="19044"/>
    <cellStyle name="Percent 3 4 3 2_SCH J-3" xfId="19045"/>
    <cellStyle name="Percent 3 4 3 3" xfId="19046"/>
    <cellStyle name="Percent 3 4 3_SCH J-3" xfId="19047"/>
    <cellStyle name="Percent 3 4 4" xfId="19048"/>
    <cellStyle name="Percent 3 4 4 2" xfId="19049"/>
    <cellStyle name="Percent 3 4 4_SCH J-3" xfId="19050"/>
    <cellStyle name="Percent 3 4 5" xfId="19051"/>
    <cellStyle name="Percent 3 4 6" xfId="19052"/>
    <cellStyle name="Percent 3 4_SCH J-3" xfId="19053"/>
    <cellStyle name="Percent 3 5" xfId="19054"/>
    <cellStyle name="Percent 3 5 2" xfId="19055"/>
    <cellStyle name="Percent 3 5 2 2" xfId="19056"/>
    <cellStyle name="Percent 3 5 2 2 2" xfId="19057"/>
    <cellStyle name="Percent 3 5 2 2 2 2" xfId="19058"/>
    <cellStyle name="Percent 3 5 2 2 2_SCH J-3" xfId="19059"/>
    <cellStyle name="Percent 3 5 2 2 3" xfId="19060"/>
    <cellStyle name="Percent 3 5 2 2_SCH J-3" xfId="19061"/>
    <cellStyle name="Percent 3 5 2 3" xfId="19062"/>
    <cellStyle name="Percent 3 5 2 3 2" xfId="19063"/>
    <cellStyle name="Percent 3 5 2 3_SCH J-3" xfId="19064"/>
    <cellStyle name="Percent 3 5 2 4" xfId="19065"/>
    <cellStyle name="Percent 3 5 2_SCH J-3" xfId="19066"/>
    <cellStyle name="Percent 3 5 3" xfId="19067"/>
    <cellStyle name="Percent 3 5 3 2" xfId="19068"/>
    <cellStyle name="Percent 3 5 3 2 2" xfId="19069"/>
    <cellStyle name="Percent 3 5 3 2_SCH J-3" xfId="19070"/>
    <cellStyle name="Percent 3 5 3 3" xfId="19071"/>
    <cellStyle name="Percent 3 5 3_SCH J-3" xfId="19072"/>
    <cellStyle name="Percent 3 5 4" xfId="19073"/>
    <cellStyle name="Percent 3 5 4 2" xfId="19074"/>
    <cellStyle name="Percent 3 5 4_SCH J-3" xfId="19075"/>
    <cellStyle name="Percent 3 5 5" xfId="19076"/>
    <cellStyle name="Percent 3 5 6" xfId="19077"/>
    <cellStyle name="Percent 3 5_SCH J-3" xfId="19078"/>
    <cellStyle name="Percent 3 6" xfId="19079"/>
    <cellStyle name="Percent 3 6 2" xfId="19080"/>
    <cellStyle name="Percent 3 6 2 2" xfId="19081"/>
    <cellStyle name="Percent 3 6 2 2 2" xfId="19082"/>
    <cellStyle name="Percent 3 6 2 2_SCH J-3" xfId="19083"/>
    <cellStyle name="Percent 3 6 2 3" xfId="19084"/>
    <cellStyle name="Percent 3 6 2_SCH J-3" xfId="19085"/>
    <cellStyle name="Percent 3 6 3" xfId="19086"/>
    <cellStyle name="Percent 3 6 3 2" xfId="19087"/>
    <cellStyle name="Percent 3 6 3_SCH J-3" xfId="19088"/>
    <cellStyle name="Percent 3 6 4" xfId="19089"/>
    <cellStyle name="Percent 3 6_SCH J-3" xfId="19090"/>
    <cellStyle name="Percent 3 7" xfId="19091"/>
    <cellStyle name="Percent 3 7 2" xfId="19092"/>
    <cellStyle name="Percent 3 7 2 2" xfId="19093"/>
    <cellStyle name="Percent 3 7 2_SCH J-3" xfId="19094"/>
    <cellStyle name="Percent 3 7 3" xfId="19095"/>
    <cellStyle name="Percent 3 7_SCH J-3" xfId="19096"/>
    <cellStyle name="Percent 3 8" xfId="19097"/>
    <cellStyle name="Percent 3 8 2" xfId="19098"/>
    <cellStyle name="Percent 3 8_SCH J-3" xfId="19099"/>
    <cellStyle name="Percent 3 9" xfId="19100"/>
    <cellStyle name="Percent 3_SCH J-3" xfId="19101"/>
    <cellStyle name="Percent 30" xfId="19102"/>
    <cellStyle name="Percent 31" xfId="19103"/>
    <cellStyle name="Percent 32" xfId="19104"/>
    <cellStyle name="Percent 33" xfId="19105"/>
    <cellStyle name="Percent 4" xfId="19106"/>
    <cellStyle name="Percent 4 2" xfId="19107"/>
    <cellStyle name="Percent 4 2 2" xfId="19108"/>
    <cellStyle name="Percent 4 2 2 2" xfId="19109"/>
    <cellStyle name="Percent 4 2 2 2 2" xfId="19110"/>
    <cellStyle name="Percent 4 2 2 2 2 2" xfId="19111"/>
    <cellStyle name="Percent 4 2 2 2 2_SCH J-3" xfId="19112"/>
    <cellStyle name="Percent 4 2 2 2 3" xfId="19113"/>
    <cellStyle name="Percent 4 2 2 2 4" xfId="19114"/>
    <cellStyle name="Percent 4 2 2 2_SCH J-3" xfId="19115"/>
    <cellStyle name="Percent 4 2 2 3" xfId="19116"/>
    <cellStyle name="Percent 4 2 2 3 2" xfId="19117"/>
    <cellStyle name="Percent 4 2 2 3_SCH J-3" xfId="19118"/>
    <cellStyle name="Percent 4 2 2 4" xfId="19119"/>
    <cellStyle name="Percent 4 2 2 5" xfId="19120"/>
    <cellStyle name="Percent 4 2 2_SCH J-3" xfId="19121"/>
    <cellStyle name="Percent 4 2 3" xfId="19122"/>
    <cellStyle name="Percent 4 2 3 2" xfId="19123"/>
    <cellStyle name="Percent 4 2 3 2 2" xfId="19124"/>
    <cellStyle name="Percent 4 2 3 2_SCH J-3" xfId="19125"/>
    <cellStyle name="Percent 4 2 3 3" xfId="19126"/>
    <cellStyle name="Percent 4 2 3 4" xfId="19127"/>
    <cellStyle name="Percent 4 2 3_SCH J-3" xfId="19128"/>
    <cellStyle name="Percent 4 2 4" xfId="19129"/>
    <cellStyle name="Percent 4 2 4 2" xfId="19130"/>
    <cellStyle name="Percent 4 2 4_SCH J-3" xfId="19131"/>
    <cellStyle name="Percent 4 2 5" xfId="19132"/>
    <cellStyle name="Percent 4 2 6" xfId="19133"/>
    <cellStyle name="Percent 4 2_SCH J-3" xfId="19134"/>
    <cellStyle name="Percent 4 3" xfId="19135"/>
    <cellStyle name="Percent 4 3 2" xfId="19136"/>
    <cellStyle name="Percent 4 3 2 2" xfId="19137"/>
    <cellStyle name="Percent 4 3 2 2 2" xfId="19138"/>
    <cellStyle name="Percent 4 3 2 2_SCH J-3" xfId="19139"/>
    <cellStyle name="Percent 4 3 2 3" xfId="19140"/>
    <cellStyle name="Percent 4 3 2_SCH J-3" xfId="19141"/>
    <cellStyle name="Percent 4 3 3" xfId="19142"/>
    <cellStyle name="Percent 4 3 3 2" xfId="19143"/>
    <cellStyle name="Percent 4 3 3_SCH J-3" xfId="19144"/>
    <cellStyle name="Percent 4 3 4" xfId="19145"/>
    <cellStyle name="Percent 4 3 4 2" xfId="19146"/>
    <cellStyle name="Percent 4 3 5" xfId="19147"/>
    <cellStyle name="Percent 4 3 6" xfId="19148"/>
    <cellStyle name="Percent 4 3_SCH J-3" xfId="19149"/>
    <cellStyle name="Percent 4 4" xfId="19150"/>
    <cellStyle name="Percent 4 4 2" xfId="19151"/>
    <cellStyle name="Percent 4 4 2 2" xfId="19152"/>
    <cellStyle name="Percent 4 4 2 2 2" xfId="19153"/>
    <cellStyle name="Percent 4 4 2 3" xfId="19154"/>
    <cellStyle name="Percent 4 4 2 3 2" xfId="19155"/>
    <cellStyle name="Percent 4 4 2_SCH J-3" xfId="19156"/>
    <cellStyle name="Percent 4 4 3" xfId="19157"/>
    <cellStyle name="Percent 4 4 3 2" xfId="19158"/>
    <cellStyle name="Percent 4 4 4" xfId="19159"/>
    <cellStyle name="Percent 4 4 4 2" xfId="19160"/>
    <cellStyle name="Percent 4 4_SCH J-3" xfId="19161"/>
    <cellStyle name="Percent 4 5" xfId="19162"/>
    <cellStyle name="Percent 4 5 2" xfId="19163"/>
    <cellStyle name="Percent 4 5 2 2" xfId="19164"/>
    <cellStyle name="Percent 4 5 2 2 2" xfId="19165"/>
    <cellStyle name="Percent 4 5 2 3" xfId="19166"/>
    <cellStyle name="Percent 4 5 3" xfId="19167"/>
    <cellStyle name="Percent 4 5 3 2" xfId="19168"/>
    <cellStyle name="Percent 4 5 4" xfId="19169"/>
    <cellStyle name="Percent 4 5 4 2" xfId="19170"/>
    <cellStyle name="Percent 4 5_SCH J-3" xfId="19171"/>
    <cellStyle name="Percent 4 6" xfId="19172"/>
    <cellStyle name="Percent 4 6 2" xfId="19173"/>
    <cellStyle name="Percent 4 6 2 2" xfId="19174"/>
    <cellStyle name="Percent 4 6 3" xfId="19175"/>
    <cellStyle name="Percent 4 7" xfId="19176"/>
    <cellStyle name="Percent 4 7 2" xfId="19177"/>
    <cellStyle name="Percent 4 8" xfId="19178"/>
    <cellStyle name="Percent 4 8 2" xfId="19179"/>
    <cellStyle name="Percent 4 9" xfId="19180"/>
    <cellStyle name="Percent 4_SCH J-3" xfId="19181"/>
    <cellStyle name="Percent 44" xfId="19182"/>
    <cellStyle name="Percent 45" xfId="19183"/>
    <cellStyle name="Percent 5" xfId="19184"/>
    <cellStyle name="Percent 5 10" xfId="19185"/>
    <cellStyle name="Percent 5 2" xfId="19186"/>
    <cellStyle name="Percent 5 2 2" xfId="19187"/>
    <cellStyle name="Percent 5 2 2 2" xfId="19188"/>
    <cellStyle name="Percent 5 2 3" xfId="19189"/>
    <cellStyle name="Percent 5 2 3 2" xfId="19190"/>
    <cellStyle name="Percent 5 2 4" xfId="19191"/>
    <cellStyle name="Percent 5 2 5" xfId="19192"/>
    <cellStyle name="Percent 5 2_SCH J-3" xfId="19193"/>
    <cellStyle name="Percent 5 3" xfId="19194"/>
    <cellStyle name="Percent 5 3 2" xfId="19195"/>
    <cellStyle name="Percent 5 3 3" xfId="19196"/>
    <cellStyle name="Percent 5 4" xfId="19197"/>
    <cellStyle name="Percent 5 4 2" xfId="19198"/>
    <cellStyle name="Percent 5 4 3" xfId="19199"/>
    <cellStyle name="Percent 5 4 4" xfId="19200"/>
    <cellStyle name="Percent 5 5" xfId="19201"/>
    <cellStyle name="Percent 5 5 2" xfId="19202"/>
    <cellStyle name="Percent 5 5 2 2" xfId="19203"/>
    <cellStyle name="Percent 5 5 2 3" xfId="19204"/>
    <cellStyle name="Percent 5 5 2 3 2" xfId="19205"/>
    <cellStyle name="Percent 5 5 3" xfId="19206"/>
    <cellStyle name="Percent 5 6" xfId="19207"/>
    <cellStyle name="Percent 5 6 2" xfId="19208"/>
    <cellStyle name="Percent 5 6 3" xfId="19209"/>
    <cellStyle name="Percent 5 6 3 2" xfId="19210"/>
    <cellStyle name="Percent 5 7" xfId="19211"/>
    <cellStyle name="Percent 5 8" xfId="19212"/>
    <cellStyle name="Percent 5 8 2" xfId="19213"/>
    <cellStyle name="Percent 5 9" xfId="19214"/>
    <cellStyle name="Percent 5 9 2" xfId="19215"/>
    <cellStyle name="Percent 5 9 3" xfId="19216"/>
    <cellStyle name="Percent 5 9 3 2" xfId="19217"/>
    <cellStyle name="Percent 5_SCH J-3" xfId="19218"/>
    <cellStyle name="Percent 6" xfId="19219"/>
    <cellStyle name="Percent 6 10" xfId="19220"/>
    <cellStyle name="Percent 6 11" xfId="19221"/>
    <cellStyle name="Percent 6 11 2" xfId="19222"/>
    <cellStyle name="Percent 6 11 2 2" xfId="19223"/>
    <cellStyle name="Percent 6 11 2 3" xfId="19224"/>
    <cellStyle name="Percent 6 11 2 3 2" xfId="19225"/>
    <cellStyle name="Percent 6 12" xfId="19226"/>
    <cellStyle name="Percent 6 13" xfId="19227"/>
    <cellStyle name="Percent 6 13 2" xfId="19228"/>
    <cellStyle name="Percent 6 13 2 2" xfId="19229"/>
    <cellStyle name="Percent 6 13 2 3" xfId="19230"/>
    <cellStyle name="Percent 6 13 2 3 2" xfId="19231"/>
    <cellStyle name="Percent 6 14" xfId="19232"/>
    <cellStyle name="Percent 6 14 2" xfId="19233"/>
    <cellStyle name="Percent 6 15" xfId="19234"/>
    <cellStyle name="Percent 6 16" xfId="19235"/>
    <cellStyle name="Percent 6 16 2" xfId="19236"/>
    <cellStyle name="Percent 6 17" xfId="19237"/>
    <cellStyle name="Percent 6 2" xfId="19238"/>
    <cellStyle name="Percent 6 2 2" xfId="19239"/>
    <cellStyle name="Percent 6 2 2 2" xfId="19240"/>
    <cellStyle name="Percent 6 2 3" xfId="19241"/>
    <cellStyle name="Percent 6 2 3 2" xfId="19242"/>
    <cellStyle name="Percent 6 2 4" xfId="19243"/>
    <cellStyle name="Percent 6 2 5" xfId="19244"/>
    <cellStyle name="Percent 6 3" xfId="19245"/>
    <cellStyle name="Percent 6 3 2" xfId="19246"/>
    <cellStyle name="Percent 6 4" xfId="19247"/>
    <cellStyle name="Percent 6 4 2" xfId="19248"/>
    <cellStyle name="Percent 6 5" xfId="19249"/>
    <cellStyle name="Percent 6 6" xfId="19250"/>
    <cellStyle name="Percent 6 7" xfId="19251"/>
    <cellStyle name="Percent 6 7 2" xfId="19252"/>
    <cellStyle name="Percent 6 7 2 2" xfId="19253"/>
    <cellStyle name="Percent 6 7 2 3" xfId="19254"/>
    <cellStyle name="Percent 6 8" xfId="19255"/>
    <cellStyle name="Percent 6 9" xfId="19256"/>
    <cellStyle name="Percent 6_SCH J-3" xfId="19257"/>
    <cellStyle name="Percent 7" xfId="19258"/>
    <cellStyle name="Percent 7 10" xfId="19259"/>
    <cellStyle name="Percent 7 11" xfId="19260"/>
    <cellStyle name="Percent 7 11 2" xfId="19261"/>
    <cellStyle name="Percent 7 11 2 2" xfId="19262"/>
    <cellStyle name="Percent 7 11 2 3" xfId="19263"/>
    <cellStyle name="Percent 7 11 2 3 2" xfId="19264"/>
    <cellStyle name="Percent 7 12" xfId="19265"/>
    <cellStyle name="Percent 7 12 2" xfId="19266"/>
    <cellStyle name="Percent 7 13" xfId="19267"/>
    <cellStyle name="Percent 7 14" xfId="19268"/>
    <cellStyle name="Percent 7 14 2" xfId="19269"/>
    <cellStyle name="Percent 7 15" xfId="19270"/>
    <cellStyle name="Percent 7 2" xfId="19271"/>
    <cellStyle name="Percent 7 2 2" xfId="19272"/>
    <cellStyle name="Percent 7 2 2 2" xfId="19273"/>
    <cellStyle name="Percent 7 2 2 3" xfId="19274"/>
    <cellStyle name="Percent 7 2 2_SCH J-3" xfId="19275"/>
    <cellStyle name="Percent 7 2 3" xfId="19276"/>
    <cellStyle name="Percent 7 2 4" xfId="19277"/>
    <cellStyle name="Percent 7 2_SCH J-3" xfId="19278"/>
    <cellStyle name="Percent 7 3" xfId="19279"/>
    <cellStyle name="Percent 7 3 2" xfId="19280"/>
    <cellStyle name="Percent 7 3 3" xfId="19281"/>
    <cellStyle name="Percent 7 3_SCH J-3" xfId="19282"/>
    <cellStyle name="Percent 7 4" xfId="19283"/>
    <cellStyle name="Percent 7 5" xfId="19284"/>
    <cellStyle name="Percent 7 5 2" xfId="19285"/>
    <cellStyle name="Percent 7 5 2 2" xfId="19286"/>
    <cellStyle name="Percent 7 5 2 3" xfId="19287"/>
    <cellStyle name="Percent 7 5 2 4" xfId="19288"/>
    <cellStyle name="Percent 7 6" xfId="19289"/>
    <cellStyle name="Percent 7 7" xfId="19290"/>
    <cellStyle name="Percent 7 8" xfId="19291"/>
    <cellStyle name="Percent 7 9" xfId="19292"/>
    <cellStyle name="Percent 7 9 2" xfId="19293"/>
    <cellStyle name="Percent 7 9 2 2" xfId="19294"/>
    <cellStyle name="Percent 7 9 2 3" xfId="19295"/>
    <cellStyle name="Percent 7 9 2 3 2" xfId="19296"/>
    <cellStyle name="Percent 7_SCH J-3" xfId="19297"/>
    <cellStyle name="Percent 8" xfId="19298"/>
    <cellStyle name="Percent 8 2" xfId="19299"/>
    <cellStyle name="Percent 8 2 2" xfId="19300"/>
    <cellStyle name="Percent 8 2 2 2" xfId="19301"/>
    <cellStyle name="Percent 8 2 2_SCH J-3" xfId="19302"/>
    <cellStyle name="Percent 8 2 3" xfId="19303"/>
    <cellStyle name="Percent 8 2_SCH J-3" xfId="19304"/>
    <cellStyle name="Percent 8 3" xfId="19305"/>
    <cellStyle name="Percent 8 3 2" xfId="19306"/>
    <cellStyle name="Percent 8 3_SCH J-3" xfId="19307"/>
    <cellStyle name="Percent 8 4" xfId="19308"/>
    <cellStyle name="Percent 8 5" xfId="19309"/>
    <cellStyle name="Percent 8 6" xfId="19310"/>
    <cellStyle name="Percent 8_SCH J-3" xfId="19311"/>
    <cellStyle name="Percent 9" xfId="19312"/>
    <cellStyle name="Percent 9 2" xfId="19313"/>
    <cellStyle name="Percent 9 2 2" xfId="19314"/>
    <cellStyle name="Percent 9 2 3" xfId="19315"/>
    <cellStyle name="Percent 9 2_SCH J-3" xfId="19316"/>
    <cellStyle name="Percent 9 3" xfId="19317"/>
    <cellStyle name="Percent 9 3 2" xfId="19318"/>
    <cellStyle name="Percent 9 3_SCH J-3" xfId="19319"/>
    <cellStyle name="Percent 9 4" xfId="19320"/>
    <cellStyle name="Percent 9 5" xfId="19321"/>
    <cellStyle name="Percent 9 6" xfId="19322"/>
    <cellStyle name="Percent 9_SCH J-3" xfId="19323"/>
    <cellStyle name="Percent Hard" xfId="19324"/>
    <cellStyle name="PercentSales" xfId="19325"/>
    <cellStyle name="Project Overview Data Entry" xfId="19326"/>
    <cellStyle name="Project Overview Data Entry 2" xfId="19327"/>
    <cellStyle name="Project Overview Data Entry_SCH J-3" xfId="19328"/>
    <cellStyle name="PSChar" xfId="19329"/>
    <cellStyle name="PSChar 10" xfId="19330"/>
    <cellStyle name="PSChar 11" xfId="19331"/>
    <cellStyle name="PSChar 12" xfId="19332"/>
    <cellStyle name="PSChar 13" xfId="19333"/>
    <cellStyle name="PSChar 14" xfId="19334"/>
    <cellStyle name="PSChar 15" xfId="19335"/>
    <cellStyle name="PSChar 16" xfId="19336"/>
    <cellStyle name="PSChar 2" xfId="19337"/>
    <cellStyle name="PSChar 2 2" xfId="19338"/>
    <cellStyle name="PSChar 2 2 2" xfId="19339"/>
    <cellStyle name="PSChar 2 3" xfId="19340"/>
    <cellStyle name="PSChar 3" xfId="19341"/>
    <cellStyle name="PSChar 3 2" xfId="19342"/>
    <cellStyle name="PSChar 3 3" xfId="19343"/>
    <cellStyle name="PSChar 4" xfId="19344"/>
    <cellStyle name="PSChar 4 2" xfId="19345"/>
    <cellStyle name="PSChar 5" xfId="19346"/>
    <cellStyle name="PSChar 5 2" xfId="19347"/>
    <cellStyle name="PSChar 5 3" xfId="19348"/>
    <cellStyle name="PSChar 5 3 2" xfId="19349"/>
    <cellStyle name="PSChar 6" xfId="19350"/>
    <cellStyle name="PSChar 6 2" xfId="19351"/>
    <cellStyle name="PSChar 7" xfId="19352"/>
    <cellStyle name="PSChar 7 2" xfId="19353"/>
    <cellStyle name="PSChar 8" xfId="19354"/>
    <cellStyle name="PSChar 8 2" xfId="19355"/>
    <cellStyle name="PSChar 9" xfId="19356"/>
    <cellStyle name="PSChar 9 2" xfId="19357"/>
    <cellStyle name="PSChar_SCH J-3" xfId="19358"/>
    <cellStyle name="PSDate" xfId="19359"/>
    <cellStyle name="PSDate 10" xfId="19360"/>
    <cellStyle name="PSDate 11" xfId="19361"/>
    <cellStyle name="PSDate 12" xfId="19362"/>
    <cellStyle name="PSDate 13" xfId="19363"/>
    <cellStyle name="PSDate 14" xfId="19364"/>
    <cellStyle name="PSDate 15" xfId="19365"/>
    <cellStyle name="PSDate 16" xfId="19366"/>
    <cellStyle name="PSDate 2" xfId="19367"/>
    <cellStyle name="PSDate 2 2" xfId="19368"/>
    <cellStyle name="PSDate 2 2 2" xfId="19369"/>
    <cellStyle name="PSDate 2 3" xfId="19370"/>
    <cellStyle name="PSDate 2 4" xfId="19371"/>
    <cellStyle name="PSDate 3" xfId="19372"/>
    <cellStyle name="PSDate 3 2" xfId="19373"/>
    <cellStyle name="PSDate 4" xfId="19374"/>
    <cellStyle name="PSDate 4 2" xfId="19375"/>
    <cellStyle name="PSDate 5" xfId="19376"/>
    <cellStyle name="PSDate 5 2" xfId="19377"/>
    <cellStyle name="PSDate 5 3" xfId="19378"/>
    <cellStyle name="PSDate 5 3 2" xfId="19379"/>
    <cellStyle name="PSDate 6" xfId="19380"/>
    <cellStyle name="PSDate 6 2" xfId="19381"/>
    <cellStyle name="PSDate 7" xfId="19382"/>
    <cellStyle name="PSDate 8" xfId="19383"/>
    <cellStyle name="PSDate 8 2" xfId="19384"/>
    <cellStyle name="PSDate 9" xfId="19385"/>
    <cellStyle name="PSDec" xfId="19386"/>
    <cellStyle name="PSDec 10" xfId="19387"/>
    <cellStyle name="PSDec 11" xfId="19388"/>
    <cellStyle name="PSDec 12" xfId="19389"/>
    <cellStyle name="PSDec 13" xfId="19390"/>
    <cellStyle name="PSDec 14" xfId="19391"/>
    <cellStyle name="PSDec 15" xfId="19392"/>
    <cellStyle name="PSDec 16" xfId="19393"/>
    <cellStyle name="PSDec 2" xfId="19394"/>
    <cellStyle name="PSDec 2 2" xfId="19395"/>
    <cellStyle name="PSDec 2 2 2" xfId="19396"/>
    <cellStyle name="PSDec 2 3" xfId="19397"/>
    <cellStyle name="PSDec 3" xfId="19398"/>
    <cellStyle name="PSDec 3 2" xfId="19399"/>
    <cellStyle name="PSDec 3 3" xfId="19400"/>
    <cellStyle name="PSDec 4" xfId="19401"/>
    <cellStyle name="PSDec 4 2" xfId="19402"/>
    <cellStyle name="PSDec 5" xfId="19403"/>
    <cellStyle name="PSDec 5 2" xfId="19404"/>
    <cellStyle name="PSDec 5 3" xfId="19405"/>
    <cellStyle name="PSDec 5 3 2" xfId="19406"/>
    <cellStyle name="PSDec 6" xfId="19407"/>
    <cellStyle name="PSDec 6 2" xfId="19408"/>
    <cellStyle name="PSDec 7" xfId="19409"/>
    <cellStyle name="PSDec 7 2" xfId="19410"/>
    <cellStyle name="PSDec 8" xfId="19411"/>
    <cellStyle name="PSDec 8 2" xfId="19412"/>
    <cellStyle name="PSDec 9" xfId="19413"/>
    <cellStyle name="PSDec 9 2" xfId="19414"/>
    <cellStyle name="PSdesc" xfId="19415"/>
    <cellStyle name="PSdesc 2" xfId="19416"/>
    <cellStyle name="PSHeading" xfId="19417"/>
    <cellStyle name="PSHeading 10" xfId="19418"/>
    <cellStyle name="PSHeading 11" xfId="19419"/>
    <cellStyle name="PSHeading 12" xfId="19420"/>
    <cellStyle name="PSHeading 13" xfId="19421"/>
    <cellStyle name="PSHeading 14" xfId="19422"/>
    <cellStyle name="PSHeading 15" xfId="19423"/>
    <cellStyle name="PSHeading 16" xfId="19424"/>
    <cellStyle name="PSHeading 2" xfId="19425"/>
    <cellStyle name="PSHeading 2 2" xfId="19426"/>
    <cellStyle name="PSHeading 2 2 2" xfId="19427"/>
    <cellStyle name="PSHeading 2 2 3" xfId="19428"/>
    <cellStyle name="PSHeading 2 2 3 2" xfId="19429"/>
    <cellStyle name="PSHeading 2 3" xfId="19430"/>
    <cellStyle name="PSHeading 2 4" xfId="19431"/>
    <cellStyle name="PSHeading 2_108 Summary" xfId="19432"/>
    <cellStyle name="PSHeading 3" xfId="19433"/>
    <cellStyle name="PSHeading 3 2" xfId="19434"/>
    <cellStyle name="PSHeading 3 3" xfId="19435"/>
    <cellStyle name="PSHeading 3 3 2" xfId="19436"/>
    <cellStyle name="PSHeading 3_108 Summary" xfId="19437"/>
    <cellStyle name="PSHeading 4" xfId="19438"/>
    <cellStyle name="PSHeading 4 2" xfId="19439"/>
    <cellStyle name="PSHeading 5" xfId="19440"/>
    <cellStyle name="PSHeading 5 2" xfId="19441"/>
    <cellStyle name="PSHeading 6" xfId="19442"/>
    <cellStyle name="PSHeading 6 2" xfId="19443"/>
    <cellStyle name="PSHeading 7" xfId="19444"/>
    <cellStyle name="PSHeading 7 2" xfId="19445"/>
    <cellStyle name="PSHeading 8" xfId="19446"/>
    <cellStyle name="PSHeading 9" xfId="19447"/>
    <cellStyle name="PSHeading_101 check" xfId="19448"/>
    <cellStyle name="PSInt" xfId="19449"/>
    <cellStyle name="PSInt 10" xfId="19450"/>
    <cellStyle name="PSInt 11" xfId="19451"/>
    <cellStyle name="PSInt 12" xfId="19452"/>
    <cellStyle name="PSInt 13" xfId="19453"/>
    <cellStyle name="PSInt 14" xfId="19454"/>
    <cellStyle name="PSInt 15" xfId="19455"/>
    <cellStyle name="PSInt 16" xfId="19456"/>
    <cellStyle name="PSInt 2" xfId="19457"/>
    <cellStyle name="PSInt 2 2" xfId="19458"/>
    <cellStyle name="PSInt 2 2 2" xfId="19459"/>
    <cellStyle name="PSInt 2 3" xfId="19460"/>
    <cellStyle name="PSInt 2 4" xfId="19461"/>
    <cellStyle name="PSInt 3" xfId="19462"/>
    <cellStyle name="PSInt 3 2" xfId="19463"/>
    <cellStyle name="PSInt 4" xfId="19464"/>
    <cellStyle name="PSInt 4 2" xfId="19465"/>
    <cellStyle name="PSInt 5" xfId="19466"/>
    <cellStyle name="PSInt 5 2" xfId="19467"/>
    <cellStyle name="PSInt 5 3" xfId="19468"/>
    <cellStyle name="PSInt 5 3 2" xfId="19469"/>
    <cellStyle name="PSInt 6" xfId="19470"/>
    <cellStyle name="PSInt 6 2" xfId="19471"/>
    <cellStyle name="PSInt 7" xfId="19472"/>
    <cellStyle name="PSInt 7 2" xfId="19473"/>
    <cellStyle name="PSInt 8" xfId="19474"/>
    <cellStyle name="PSInt 8 2" xfId="19475"/>
    <cellStyle name="PSInt 9" xfId="19476"/>
    <cellStyle name="PSInt 9 2" xfId="19477"/>
    <cellStyle name="PSSpacer" xfId="19478"/>
    <cellStyle name="PSSpacer 10" xfId="19479"/>
    <cellStyle name="PSSpacer 11" xfId="19480"/>
    <cellStyle name="PSSpacer 12" xfId="19481"/>
    <cellStyle name="PSSpacer 13" xfId="19482"/>
    <cellStyle name="PSSpacer 14" xfId="19483"/>
    <cellStyle name="PSSpacer 15" xfId="19484"/>
    <cellStyle name="PSSpacer 2" xfId="19485"/>
    <cellStyle name="PSSpacer 2 2" xfId="19486"/>
    <cellStyle name="PSSpacer 2 3" xfId="19487"/>
    <cellStyle name="PSSpacer 2 4" xfId="19488"/>
    <cellStyle name="PSSpacer 3" xfId="19489"/>
    <cellStyle name="PSSpacer 3 2" xfId="19490"/>
    <cellStyle name="PSSpacer 4" xfId="19491"/>
    <cellStyle name="PSSpacer 4 2" xfId="19492"/>
    <cellStyle name="PSSpacer 5" xfId="19493"/>
    <cellStyle name="PSSpacer 5 2" xfId="19494"/>
    <cellStyle name="PSSpacer 5 3" xfId="19495"/>
    <cellStyle name="PSSpacer 5 3 2" xfId="19496"/>
    <cellStyle name="PSSpacer 6" xfId="19497"/>
    <cellStyle name="PSSpacer 6 2" xfId="19498"/>
    <cellStyle name="PSSpacer 7" xfId="19499"/>
    <cellStyle name="PSSpacer 7 2" xfId="19500"/>
    <cellStyle name="PSSpacer 8" xfId="19501"/>
    <cellStyle name="PSSpacer 8 2" xfId="19502"/>
    <cellStyle name="PSSpacer 9" xfId="19503"/>
    <cellStyle name="PStest" xfId="19504"/>
    <cellStyle name="PStest 2" xfId="19505"/>
    <cellStyle name="R00A" xfId="19506"/>
    <cellStyle name="R00B" xfId="19507"/>
    <cellStyle name="R00L" xfId="19508"/>
    <cellStyle name="R01A" xfId="19509"/>
    <cellStyle name="R01B" xfId="19510"/>
    <cellStyle name="R01H" xfId="19511"/>
    <cellStyle name="R01L" xfId="19512"/>
    <cellStyle name="R02A" xfId="19513"/>
    <cellStyle name="R02B" xfId="19514"/>
    <cellStyle name="R02B 2" xfId="19515"/>
    <cellStyle name="R02H" xfId="19516"/>
    <cellStyle name="R02L" xfId="19517"/>
    <cellStyle name="R03A" xfId="19518"/>
    <cellStyle name="R03B" xfId="19519"/>
    <cellStyle name="R03B 2" xfId="19520"/>
    <cellStyle name="R03H" xfId="19521"/>
    <cellStyle name="R03L" xfId="19522"/>
    <cellStyle name="R04A" xfId="19523"/>
    <cellStyle name="R04B" xfId="19524"/>
    <cellStyle name="R04B 2" xfId="19525"/>
    <cellStyle name="R04H" xfId="19526"/>
    <cellStyle name="R04L" xfId="19527"/>
    <cellStyle name="R05A" xfId="19528"/>
    <cellStyle name="R05B" xfId="19529"/>
    <cellStyle name="R05B 2" xfId="19530"/>
    <cellStyle name="R05H" xfId="19531"/>
    <cellStyle name="R05L" xfId="19532"/>
    <cellStyle name="R05L 2" xfId="19533"/>
    <cellStyle name="R06A" xfId="19534"/>
    <cellStyle name="R06B" xfId="19535"/>
    <cellStyle name="R06B 2" xfId="19536"/>
    <cellStyle name="R06H" xfId="19537"/>
    <cellStyle name="R06L" xfId="19538"/>
    <cellStyle name="R07A" xfId="19539"/>
    <cellStyle name="R07B" xfId="19540"/>
    <cellStyle name="R07B 2" xfId="19541"/>
    <cellStyle name="R07H" xfId="19542"/>
    <cellStyle name="R07L" xfId="19543"/>
    <cellStyle name="Red font" xfId="19544"/>
    <cellStyle name="Relative" xfId="19545"/>
    <cellStyle name="ReportTitlePrompt" xfId="19546"/>
    <cellStyle name="ReportTitlePrompt 2" xfId="19547"/>
    <cellStyle name="ReportTitlePrompt 2 2" xfId="19548"/>
    <cellStyle name="ReportTitlePrompt 2 3" xfId="19549"/>
    <cellStyle name="ReportTitlePrompt 2_SCH J-3" xfId="19550"/>
    <cellStyle name="ReportTitlePrompt 3" xfId="19551"/>
    <cellStyle name="ReportTitlePrompt 4" xfId="19552"/>
    <cellStyle name="ReportTitlePrompt 5" xfId="19553"/>
    <cellStyle name="ReportTitlePrompt_SCH J-3" xfId="19554"/>
    <cellStyle name="ReportTitleValue" xfId="19555"/>
    <cellStyle name="ReportTitleValue 2" xfId="19556"/>
    <cellStyle name="ReportTitleValue 2 2" xfId="19557"/>
    <cellStyle name="ReportTitleValue 2_SCH J-3" xfId="19558"/>
    <cellStyle name="ReportTitleValue_SCH J-3" xfId="19559"/>
    <cellStyle name="Reset  - Style4" xfId="19560"/>
    <cellStyle name="RowAcctAbovePrompt" xfId="19561"/>
    <cellStyle name="RowAcctAbovePrompt 2" xfId="19562"/>
    <cellStyle name="RowAcctAbovePrompt 2 2" xfId="19563"/>
    <cellStyle name="RowAcctAbovePrompt 2 3" xfId="19564"/>
    <cellStyle name="RowAcctAbovePrompt 2_SCH J-3" xfId="19565"/>
    <cellStyle name="RowAcctAbovePrompt 3" xfId="19566"/>
    <cellStyle name="RowAcctAbovePrompt 4" xfId="19567"/>
    <cellStyle name="RowAcctAbovePrompt_SCH J-3" xfId="19568"/>
    <cellStyle name="RowAcctSOBAbovePrompt" xfId="19569"/>
    <cellStyle name="RowAcctSOBAbovePrompt 2" xfId="19570"/>
    <cellStyle name="RowAcctSOBAbovePrompt 2 2" xfId="19571"/>
    <cellStyle name="RowAcctSOBAbovePrompt 2 3" xfId="19572"/>
    <cellStyle name="RowAcctSOBAbovePrompt 2_SCH J-3" xfId="19573"/>
    <cellStyle name="RowAcctSOBAbovePrompt 3" xfId="19574"/>
    <cellStyle name="RowAcctSOBAbovePrompt 4" xfId="19575"/>
    <cellStyle name="RowAcctSOBAbovePrompt_SCH J-3" xfId="19576"/>
    <cellStyle name="RowAcctSOBValue" xfId="19577"/>
    <cellStyle name="RowAcctSOBValue 2" xfId="19578"/>
    <cellStyle name="RowAcctSOBValue 2 2" xfId="19579"/>
    <cellStyle name="RowAcctSOBValue 2 3" xfId="19580"/>
    <cellStyle name="RowAcctSOBValue 2_SCH J-3" xfId="19581"/>
    <cellStyle name="RowAcctSOBValue 3" xfId="19582"/>
    <cellStyle name="RowAcctSOBValue 4" xfId="19583"/>
    <cellStyle name="RowAcctSOBValue_SCH J-3" xfId="19584"/>
    <cellStyle name="RowAcctValue" xfId="19585"/>
    <cellStyle name="RowAcctValue 2" xfId="19586"/>
    <cellStyle name="RowAcctValue 2 2" xfId="19587"/>
    <cellStyle name="RowAcctValue 2_SCH J-3" xfId="19588"/>
    <cellStyle name="RowAcctValue_SCH J-3" xfId="19589"/>
    <cellStyle name="RowAttrAbovePrompt" xfId="19590"/>
    <cellStyle name="RowAttrAbovePrompt 2" xfId="19591"/>
    <cellStyle name="RowAttrAbovePrompt 2 2" xfId="19592"/>
    <cellStyle name="RowAttrAbovePrompt 2 3" xfId="19593"/>
    <cellStyle name="RowAttrAbovePrompt 2_SCH J-3" xfId="19594"/>
    <cellStyle name="RowAttrAbovePrompt 3" xfId="19595"/>
    <cellStyle name="RowAttrAbovePrompt 4" xfId="19596"/>
    <cellStyle name="RowAttrAbovePrompt_SCH J-3" xfId="19597"/>
    <cellStyle name="RowAttrValue" xfId="19598"/>
    <cellStyle name="RowAttrValue 2" xfId="19599"/>
    <cellStyle name="RowAttrValue 2 2" xfId="19600"/>
    <cellStyle name="RowAttrValue 2_SCH J-3" xfId="19601"/>
    <cellStyle name="RowAttrValue_SCH J-3" xfId="19602"/>
    <cellStyle name="RowColSetAbovePrompt" xfId="19603"/>
    <cellStyle name="RowColSetAbovePrompt 2" xfId="19604"/>
    <cellStyle name="RowColSetAbovePrompt 2 2" xfId="19605"/>
    <cellStyle name="RowColSetAbovePrompt 2 3" xfId="19606"/>
    <cellStyle name="RowColSetAbovePrompt 2_SCH J-3" xfId="19607"/>
    <cellStyle name="RowColSetAbovePrompt 3" xfId="19608"/>
    <cellStyle name="RowColSetAbovePrompt 4" xfId="19609"/>
    <cellStyle name="RowColSetAbovePrompt_SCH J-3" xfId="19610"/>
    <cellStyle name="RowColSetLeftPrompt" xfId="19611"/>
    <cellStyle name="RowColSetLeftPrompt 2" xfId="19612"/>
    <cellStyle name="RowColSetLeftPrompt 2 2" xfId="19613"/>
    <cellStyle name="RowColSetLeftPrompt 2 3" xfId="19614"/>
    <cellStyle name="RowColSetLeftPrompt 2_SCH J-3" xfId="19615"/>
    <cellStyle name="RowColSetLeftPrompt 3" xfId="19616"/>
    <cellStyle name="RowColSetLeftPrompt 4" xfId="19617"/>
    <cellStyle name="RowColSetLeftPrompt_SCH J-3" xfId="19618"/>
    <cellStyle name="RowColSetValue" xfId="19619"/>
    <cellStyle name="RowColSetValue 2" xfId="19620"/>
    <cellStyle name="RowColSetValue 2 2" xfId="19621"/>
    <cellStyle name="RowColSetValue 2_SCH J-3" xfId="19622"/>
    <cellStyle name="RowColSetValue 3" xfId="19623"/>
    <cellStyle name="RowColSetValue_SCH J-3" xfId="19624"/>
    <cellStyle name="RowLeftPrompt" xfId="19625"/>
    <cellStyle name="RowLeftPrompt 2" xfId="19626"/>
    <cellStyle name="RowLeftPrompt 2 2" xfId="19627"/>
    <cellStyle name="RowLeftPrompt 2 3" xfId="19628"/>
    <cellStyle name="RowLeftPrompt 2_SCH J-3" xfId="19629"/>
    <cellStyle name="RowLeftPrompt 3" xfId="19630"/>
    <cellStyle name="RowLeftPrompt 4" xfId="19631"/>
    <cellStyle name="RowLeftPrompt_SCH J-3" xfId="19632"/>
    <cellStyle name="SampleUsingFormatMask" xfId="19633"/>
    <cellStyle name="SampleUsingFormatMask 2" xfId="19634"/>
    <cellStyle name="SampleUsingFormatMask 2 2" xfId="19635"/>
    <cellStyle name="SampleUsingFormatMask 2 3" xfId="19636"/>
    <cellStyle name="SampleUsingFormatMask 2_SCH J-3" xfId="19637"/>
    <cellStyle name="SampleUsingFormatMask 3" xfId="19638"/>
    <cellStyle name="SampleUsingFormatMask 4" xfId="19639"/>
    <cellStyle name="SampleUsingFormatMask_SCH J-3" xfId="19640"/>
    <cellStyle name="SampleWithNoFormatMask" xfId="19641"/>
    <cellStyle name="SampleWithNoFormatMask 2" xfId="19642"/>
    <cellStyle name="SampleWithNoFormatMask 2 2" xfId="19643"/>
    <cellStyle name="SampleWithNoFormatMask 2 3" xfId="19644"/>
    <cellStyle name="SampleWithNoFormatMask 2_SCH J-3" xfId="19645"/>
    <cellStyle name="SampleWithNoFormatMask 3" xfId="19646"/>
    <cellStyle name="SampleWithNoFormatMask 4" xfId="19647"/>
    <cellStyle name="SampleWithNoFormatMask_SCH J-3" xfId="19648"/>
    <cellStyle name="SAPBEXaggData" xfId="19649"/>
    <cellStyle name="SAPBEXaggData 10" xfId="19650"/>
    <cellStyle name="SAPBEXaggData 10 2" xfId="19651"/>
    <cellStyle name="SAPBEXaggData 10_SCH J-3" xfId="19652"/>
    <cellStyle name="SAPBEXaggData 11" xfId="19653"/>
    <cellStyle name="SAPBEXaggData 11 2" xfId="19654"/>
    <cellStyle name="SAPBEXaggData 11_SCH J-3" xfId="19655"/>
    <cellStyle name="SAPBEXaggData 12" xfId="19656"/>
    <cellStyle name="SAPBEXaggData 2" xfId="19657"/>
    <cellStyle name="SAPBEXaggData 2 10" xfId="19658"/>
    <cellStyle name="SAPBEXaggData 2 10 2" xfId="19659"/>
    <cellStyle name="SAPBEXaggData 2 10_SCH J-3" xfId="19660"/>
    <cellStyle name="SAPBEXaggData 2 11" xfId="19661"/>
    <cellStyle name="SAPBEXaggData 2 2" xfId="19662"/>
    <cellStyle name="SAPBEXaggData 2 2 2" xfId="19663"/>
    <cellStyle name="SAPBEXaggData 2 2_SCH J-3" xfId="19664"/>
    <cellStyle name="SAPBEXaggData 2 3" xfId="19665"/>
    <cellStyle name="SAPBEXaggData 2 3 2" xfId="19666"/>
    <cellStyle name="SAPBEXaggData 2 3_SCH J-3" xfId="19667"/>
    <cellStyle name="SAPBEXaggData 2 4" xfId="19668"/>
    <cellStyle name="SAPBEXaggData 2 4 2" xfId="19669"/>
    <cellStyle name="SAPBEXaggData 2 4_SCH J-3" xfId="19670"/>
    <cellStyle name="SAPBEXaggData 2 5" xfId="19671"/>
    <cellStyle name="SAPBEXaggData 2 5 2" xfId="19672"/>
    <cellStyle name="SAPBEXaggData 2 5_SCH J-3" xfId="19673"/>
    <cellStyle name="SAPBEXaggData 2 6" xfId="19674"/>
    <cellStyle name="SAPBEXaggData 2 6 2" xfId="19675"/>
    <cellStyle name="SAPBEXaggData 2 6_SCH J-3" xfId="19676"/>
    <cellStyle name="SAPBEXaggData 2 7" xfId="19677"/>
    <cellStyle name="SAPBEXaggData 2 7 2" xfId="19678"/>
    <cellStyle name="SAPBEXaggData 2 7_SCH J-3" xfId="19679"/>
    <cellStyle name="SAPBEXaggData 2 8" xfId="19680"/>
    <cellStyle name="SAPBEXaggData 2 8 2" xfId="19681"/>
    <cellStyle name="SAPBEXaggData 2 8_SCH J-3" xfId="19682"/>
    <cellStyle name="SAPBEXaggData 2 9" xfId="19683"/>
    <cellStyle name="SAPBEXaggData 2 9 2" xfId="19684"/>
    <cellStyle name="SAPBEXaggData 2 9_SCH J-3" xfId="19685"/>
    <cellStyle name="SAPBEXaggData 2_SCH J-3" xfId="19686"/>
    <cellStyle name="SAPBEXaggData 3" xfId="19687"/>
    <cellStyle name="SAPBEXaggData 3 2" xfId="19688"/>
    <cellStyle name="SAPBEXaggData 3_SCH J-3" xfId="19689"/>
    <cellStyle name="SAPBEXaggData 4" xfId="19690"/>
    <cellStyle name="SAPBEXaggData 4 2" xfId="19691"/>
    <cellStyle name="SAPBEXaggData 4_SCH J-3" xfId="19692"/>
    <cellStyle name="SAPBEXaggData 5" xfId="19693"/>
    <cellStyle name="SAPBEXaggData 5 2" xfId="19694"/>
    <cellStyle name="SAPBEXaggData 5_SCH J-3" xfId="19695"/>
    <cellStyle name="SAPBEXaggData 6" xfId="19696"/>
    <cellStyle name="SAPBEXaggData 6 2" xfId="19697"/>
    <cellStyle name="SAPBEXaggData 6_SCH J-3" xfId="19698"/>
    <cellStyle name="SAPBEXaggData 7" xfId="19699"/>
    <cellStyle name="SAPBEXaggData 7 2" xfId="19700"/>
    <cellStyle name="SAPBEXaggData 7_SCH J-3" xfId="19701"/>
    <cellStyle name="SAPBEXaggData 8" xfId="19702"/>
    <cellStyle name="SAPBEXaggData 8 2" xfId="19703"/>
    <cellStyle name="SAPBEXaggData 8_SCH J-3" xfId="19704"/>
    <cellStyle name="SAPBEXaggData 9" xfId="19705"/>
    <cellStyle name="SAPBEXaggData 9 2" xfId="19706"/>
    <cellStyle name="SAPBEXaggData 9_SCH J-3" xfId="19707"/>
    <cellStyle name="SAPBEXaggData_SCH J-3" xfId="19708"/>
    <cellStyle name="SAPBEXaggDataEmph" xfId="19709"/>
    <cellStyle name="SAPBEXaggDataEmph 10" xfId="19710"/>
    <cellStyle name="SAPBEXaggDataEmph 10 2" xfId="19711"/>
    <cellStyle name="SAPBEXaggDataEmph 10_SCH J-3" xfId="19712"/>
    <cellStyle name="SAPBEXaggDataEmph 11" xfId="19713"/>
    <cellStyle name="SAPBEXaggDataEmph 2" xfId="19714"/>
    <cellStyle name="SAPBEXaggDataEmph 2 2" xfId="19715"/>
    <cellStyle name="SAPBEXaggDataEmph 2_SCH J-3" xfId="19716"/>
    <cellStyle name="SAPBEXaggDataEmph 3" xfId="19717"/>
    <cellStyle name="SAPBEXaggDataEmph 3 2" xfId="19718"/>
    <cellStyle name="SAPBEXaggDataEmph 3_SCH J-3" xfId="19719"/>
    <cellStyle name="SAPBEXaggDataEmph 4" xfId="19720"/>
    <cellStyle name="SAPBEXaggDataEmph 4 2" xfId="19721"/>
    <cellStyle name="SAPBEXaggDataEmph 4_SCH J-3" xfId="19722"/>
    <cellStyle name="SAPBEXaggDataEmph 5" xfId="19723"/>
    <cellStyle name="SAPBEXaggDataEmph 5 2" xfId="19724"/>
    <cellStyle name="SAPBEXaggDataEmph 5_SCH J-3" xfId="19725"/>
    <cellStyle name="SAPBEXaggDataEmph 6" xfId="19726"/>
    <cellStyle name="SAPBEXaggDataEmph 6 2" xfId="19727"/>
    <cellStyle name="SAPBEXaggDataEmph 6_SCH J-3" xfId="19728"/>
    <cellStyle name="SAPBEXaggDataEmph 7" xfId="19729"/>
    <cellStyle name="SAPBEXaggDataEmph 7 2" xfId="19730"/>
    <cellStyle name="SAPBEXaggDataEmph 7_SCH J-3" xfId="19731"/>
    <cellStyle name="SAPBEXaggDataEmph 8" xfId="19732"/>
    <cellStyle name="SAPBEXaggDataEmph 8 2" xfId="19733"/>
    <cellStyle name="SAPBEXaggDataEmph 8_SCH J-3" xfId="19734"/>
    <cellStyle name="SAPBEXaggDataEmph 9" xfId="19735"/>
    <cellStyle name="SAPBEXaggDataEmph 9 2" xfId="19736"/>
    <cellStyle name="SAPBEXaggDataEmph 9_SCH J-3" xfId="19737"/>
    <cellStyle name="SAPBEXaggDataEmph_SCH J-3" xfId="19738"/>
    <cellStyle name="SAPBEXaggItem" xfId="19739"/>
    <cellStyle name="SAPBEXaggItem 10" xfId="19740"/>
    <cellStyle name="SAPBEXaggItem 10 2" xfId="19741"/>
    <cellStyle name="SAPBEXaggItem 10_SCH J-3" xfId="19742"/>
    <cellStyle name="SAPBEXaggItem 11" xfId="19743"/>
    <cellStyle name="SAPBEXaggItem 11 2" xfId="19744"/>
    <cellStyle name="SAPBEXaggItem 11_SCH J-3" xfId="19745"/>
    <cellStyle name="SAPBEXaggItem 12" xfId="19746"/>
    <cellStyle name="SAPBEXaggItem 2" xfId="19747"/>
    <cellStyle name="SAPBEXaggItem 2 10" xfId="19748"/>
    <cellStyle name="SAPBEXaggItem 2 10 2" xfId="19749"/>
    <cellStyle name="SAPBEXaggItem 2 10_SCH J-3" xfId="19750"/>
    <cellStyle name="SAPBEXaggItem 2 11" xfId="19751"/>
    <cellStyle name="SAPBEXaggItem 2 2" xfId="19752"/>
    <cellStyle name="SAPBEXaggItem 2 2 2" xfId="19753"/>
    <cellStyle name="SAPBEXaggItem 2 2_SCH J-3" xfId="19754"/>
    <cellStyle name="SAPBEXaggItem 2 3" xfId="19755"/>
    <cellStyle name="SAPBEXaggItem 2 3 2" xfId="19756"/>
    <cellStyle name="SAPBEXaggItem 2 3_SCH J-3" xfId="19757"/>
    <cellStyle name="SAPBEXaggItem 2 4" xfId="19758"/>
    <cellStyle name="SAPBEXaggItem 2 4 2" xfId="19759"/>
    <cellStyle name="SAPBEXaggItem 2 4_SCH J-3" xfId="19760"/>
    <cellStyle name="SAPBEXaggItem 2 5" xfId="19761"/>
    <cellStyle name="SAPBEXaggItem 2 5 2" xfId="19762"/>
    <cellStyle name="SAPBEXaggItem 2 5_SCH J-3" xfId="19763"/>
    <cellStyle name="SAPBEXaggItem 2 6" xfId="19764"/>
    <cellStyle name="SAPBEXaggItem 2 6 2" xfId="19765"/>
    <cellStyle name="SAPBEXaggItem 2 6_SCH J-3" xfId="19766"/>
    <cellStyle name="SAPBEXaggItem 2 7" xfId="19767"/>
    <cellStyle name="SAPBEXaggItem 2 7 2" xfId="19768"/>
    <cellStyle name="SAPBEXaggItem 2 7_SCH J-3" xfId="19769"/>
    <cellStyle name="SAPBEXaggItem 2 8" xfId="19770"/>
    <cellStyle name="SAPBEXaggItem 2 8 2" xfId="19771"/>
    <cellStyle name="SAPBEXaggItem 2 8_SCH J-3" xfId="19772"/>
    <cellStyle name="SAPBEXaggItem 2 9" xfId="19773"/>
    <cellStyle name="SAPBEXaggItem 2 9 2" xfId="19774"/>
    <cellStyle name="SAPBEXaggItem 2 9_SCH J-3" xfId="19775"/>
    <cellStyle name="SAPBEXaggItem 2_SCH J-3" xfId="19776"/>
    <cellStyle name="SAPBEXaggItem 3" xfId="19777"/>
    <cellStyle name="SAPBEXaggItem 3 2" xfId="19778"/>
    <cellStyle name="SAPBEXaggItem 3_SCH J-3" xfId="19779"/>
    <cellStyle name="SAPBEXaggItem 4" xfId="19780"/>
    <cellStyle name="SAPBEXaggItem 4 2" xfId="19781"/>
    <cellStyle name="SAPBEXaggItem 4_SCH J-3" xfId="19782"/>
    <cellStyle name="SAPBEXaggItem 5" xfId="19783"/>
    <cellStyle name="SAPBEXaggItem 5 2" xfId="19784"/>
    <cellStyle name="SAPBEXaggItem 5_SCH J-3" xfId="19785"/>
    <cellStyle name="SAPBEXaggItem 6" xfId="19786"/>
    <cellStyle name="SAPBEXaggItem 6 2" xfId="19787"/>
    <cellStyle name="SAPBEXaggItem 6_SCH J-3" xfId="19788"/>
    <cellStyle name="SAPBEXaggItem 7" xfId="19789"/>
    <cellStyle name="SAPBEXaggItem 7 2" xfId="19790"/>
    <cellStyle name="SAPBEXaggItem 7_SCH J-3" xfId="19791"/>
    <cellStyle name="SAPBEXaggItem 8" xfId="19792"/>
    <cellStyle name="SAPBEXaggItem 8 2" xfId="19793"/>
    <cellStyle name="SAPBEXaggItem 8_SCH J-3" xfId="19794"/>
    <cellStyle name="SAPBEXaggItem 9" xfId="19795"/>
    <cellStyle name="SAPBEXaggItem 9 2" xfId="19796"/>
    <cellStyle name="SAPBEXaggItem 9_SCH J-3" xfId="19797"/>
    <cellStyle name="SAPBEXaggItem_SCH J-3" xfId="19798"/>
    <cellStyle name="SAPBEXaggItemX" xfId="19799"/>
    <cellStyle name="SAPBEXaggItemX 10" xfId="19800"/>
    <cellStyle name="SAPBEXaggItemX 10 2" xfId="19801"/>
    <cellStyle name="SAPBEXaggItemX 10_SCH J-3" xfId="19802"/>
    <cellStyle name="SAPBEXaggItemX 11" xfId="19803"/>
    <cellStyle name="SAPBEXaggItemX 11 2" xfId="19804"/>
    <cellStyle name="SAPBEXaggItemX 11_SCH J-3" xfId="19805"/>
    <cellStyle name="SAPBEXaggItemX 12" xfId="19806"/>
    <cellStyle name="SAPBEXaggItemX 2" xfId="19807"/>
    <cellStyle name="SAPBEXaggItemX 2 10" xfId="19808"/>
    <cellStyle name="SAPBEXaggItemX 2 10 2" xfId="19809"/>
    <cellStyle name="SAPBEXaggItemX 2 10_SCH J-3" xfId="19810"/>
    <cellStyle name="SAPBEXaggItemX 2 11" xfId="19811"/>
    <cellStyle name="SAPBEXaggItemX 2 2" xfId="19812"/>
    <cellStyle name="SAPBEXaggItemX 2 2 2" xfId="19813"/>
    <cellStyle name="SAPBEXaggItemX 2 2_SCH J-3" xfId="19814"/>
    <cellStyle name="SAPBEXaggItemX 2 3" xfId="19815"/>
    <cellStyle name="SAPBEXaggItemX 2 3 2" xfId="19816"/>
    <cellStyle name="SAPBEXaggItemX 2 3_SCH J-3" xfId="19817"/>
    <cellStyle name="SAPBEXaggItemX 2 4" xfId="19818"/>
    <cellStyle name="SAPBEXaggItemX 2 4 2" xfId="19819"/>
    <cellStyle name="SAPBEXaggItemX 2 4_SCH J-3" xfId="19820"/>
    <cellStyle name="SAPBEXaggItemX 2 5" xfId="19821"/>
    <cellStyle name="SAPBEXaggItemX 2 5 2" xfId="19822"/>
    <cellStyle name="SAPBEXaggItemX 2 5_SCH J-3" xfId="19823"/>
    <cellStyle name="SAPBEXaggItemX 2 6" xfId="19824"/>
    <cellStyle name="SAPBEXaggItemX 2 6 2" xfId="19825"/>
    <cellStyle name="SAPBEXaggItemX 2 6_SCH J-3" xfId="19826"/>
    <cellStyle name="SAPBEXaggItemX 2 7" xfId="19827"/>
    <cellStyle name="SAPBEXaggItemX 2 7 2" xfId="19828"/>
    <cellStyle name="SAPBEXaggItemX 2 7_SCH J-3" xfId="19829"/>
    <cellStyle name="SAPBEXaggItemX 2 8" xfId="19830"/>
    <cellStyle name="SAPBEXaggItemX 2 8 2" xfId="19831"/>
    <cellStyle name="SAPBEXaggItemX 2 8_SCH J-3" xfId="19832"/>
    <cellStyle name="SAPBEXaggItemX 2 9" xfId="19833"/>
    <cellStyle name="SAPBEXaggItemX 2 9 2" xfId="19834"/>
    <cellStyle name="SAPBEXaggItemX 2 9_SCH J-3" xfId="19835"/>
    <cellStyle name="SAPBEXaggItemX 2_SCH J-3" xfId="19836"/>
    <cellStyle name="SAPBEXaggItemX 3" xfId="19837"/>
    <cellStyle name="SAPBEXaggItemX 3 2" xfId="19838"/>
    <cellStyle name="SAPBEXaggItemX 3_SCH J-3" xfId="19839"/>
    <cellStyle name="SAPBEXaggItemX 4" xfId="19840"/>
    <cellStyle name="SAPBEXaggItemX 4 2" xfId="19841"/>
    <cellStyle name="SAPBEXaggItemX 4_SCH J-3" xfId="19842"/>
    <cellStyle name="SAPBEXaggItemX 5" xfId="19843"/>
    <cellStyle name="SAPBEXaggItemX 5 2" xfId="19844"/>
    <cellStyle name="SAPBEXaggItemX 5_SCH J-3" xfId="19845"/>
    <cellStyle name="SAPBEXaggItemX 6" xfId="19846"/>
    <cellStyle name="SAPBEXaggItemX 6 2" xfId="19847"/>
    <cellStyle name="SAPBEXaggItemX 6_SCH J-3" xfId="19848"/>
    <cellStyle name="SAPBEXaggItemX 7" xfId="19849"/>
    <cellStyle name="SAPBEXaggItemX 7 2" xfId="19850"/>
    <cellStyle name="SAPBEXaggItemX 7_SCH J-3" xfId="19851"/>
    <cellStyle name="SAPBEXaggItemX 8" xfId="19852"/>
    <cellStyle name="SAPBEXaggItemX 8 2" xfId="19853"/>
    <cellStyle name="SAPBEXaggItemX 8_SCH J-3" xfId="19854"/>
    <cellStyle name="SAPBEXaggItemX 9" xfId="19855"/>
    <cellStyle name="SAPBEXaggItemX 9 2" xfId="19856"/>
    <cellStyle name="SAPBEXaggItemX 9_SCH J-3" xfId="19857"/>
    <cellStyle name="SAPBEXaggItemX_SCH J-3" xfId="19858"/>
    <cellStyle name="SAPBEXchaText" xfId="19859"/>
    <cellStyle name="SAPBEXchaText 2" xfId="19860"/>
    <cellStyle name="SAPBEXchaText_SCH J-3" xfId="19861"/>
    <cellStyle name="SAPBEXexcBad7" xfId="19862"/>
    <cellStyle name="SAPBEXexcBad7 10" xfId="19863"/>
    <cellStyle name="SAPBEXexcBad7 10 2" xfId="19864"/>
    <cellStyle name="SAPBEXexcBad7 10_SCH J-3" xfId="19865"/>
    <cellStyle name="SAPBEXexcBad7 11" xfId="19866"/>
    <cellStyle name="SAPBEXexcBad7 11 2" xfId="19867"/>
    <cellStyle name="SAPBEXexcBad7 11_SCH J-3" xfId="19868"/>
    <cellStyle name="SAPBEXexcBad7 12" xfId="19869"/>
    <cellStyle name="SAPBEXexcBad7 2" xfId="19870"/>
    <cellStyle name="SAPBEXexcBad7 2 10" xfId="19871"/>
    <cellStyle name="SAPBEXexcBad7 2 10 2" xfId="19872"/>
    <cellStyle name="SAPBEXexcBad7 2 10_SCH J-3" xfId="19873"/>
    <cellStyle name="SAPBEXexcBad7 2 11" xfId="19874"/>
    <cellStyle name="SAPBEXexcBad7 2 2" xfId="19875"/>
    <cellStyle name="SAPBEXexcBad7 2 2 2" xfId="19876"/>
    <cellStyle name="SAPBEXexcBad7 2 2_SCH J-3" xfId="19877"/>
    <cellStyle name="SAPBEXexcBad7 2 3" xfId="19878"/>
    <cellStyle name="SAPBEXexcBad7 2 3 2" xfId="19879"/>
    <cellStyle name="SAPBEXexcBad7 2 3_SCH J-3" xfId="19880"/>
    <cellStyle name="SAPBEXexcBad7 2 4" xfId="19881"/>
    <cellStyle name="SAPBEXexcBad7 2 4 2" xfId="19882"/>
    <cellStyle name="SAPBEXexcBad7 2 4_SCH J-3" xfId="19883"/>
    <cellStyle name="SAPBEXexcBad7 2 5" xfId="19884"/>
    <cellStyle name="SAPBEXexcBad7 2 5 2" xfId="19885"/>
    <cellStyle name="SAPBEXexcBad7 2 5_SCH J-3" xfId="19886"/>
    <cellStyle name="SAPBEXexcBad7 2 6" xfId="19887"/>
    <cellStyle name="SAPBEXexcBad7 2 6 2" xfId="19888"/>
    <cellStyle name="SAPBEXexcBad7 2 6_SCH J-3" xfId="19889"/>
    <cellStyle name="SAPBEXexcBad7 2 7" xfId="19890"/>
    <cellStyle name="SAPBEXexcBad7 2 7 2" xfId="19891"/>
    <cellStyle name="SAPBEXexcBad7 2 7_SCH J-3" xfId="19892"/>
    <cellStyle name="SAPBEXexcBad7 2 8" xfId="19893"/>
    <cellStyle name="SAPBEXexcBad7 2 8 2" xfId="19894"/>
    <cellStyle name="SAPBEXexcBad7 2 8_SCH J-3" xfId="19895"/>
    <cellStyle name="SAPBEXexcBad7 2 9" xfId="19896"/>
    <cellStyle name="SAPBEXexcBad7 2 9 2" xfId="19897"/>
    <cellStyle name="SAPBEXexcBad7 2 9_SCH J-3" xfId="19898"/>
    <cellStyle name="SAPBEXexcBad7 2_SCH J-3" xfId="19899"/>
    <cellStyle name="SAPBEXexcBad7 3" xfId="19900"/>
    <cellStyle name="SAPBEXexcBad7 3 2" xfId="19901"/>
    <cellStyle name="SAPBEXexcBad7 3_SCH J-3" xfId="19902"/>
    <cellStyle name="SAPBEXexcBad7 4" xfId="19903"/>
    <cellStyle name="SAPBEXexcBad7 4 2" xfId="19904"/>
    <cellStyle name="SAPBEXexcBad7 4_SCH J-3" xfId="19905"/>
    <cellStyle name="SAPBEXexcBad7 5" xfId="19906"/>
    <cellStyle name="SAPBEXexcBad7 5 2" xfId="19907"/>
    <cellStyle name="SAPBEXexcBad7 5_SCH J-3" xfId="19908"/>
    <cellStyle name="SAPBEXexcBad7 6" xfId="19909"/>
    <cellStyle name="SAPBEXexcBad7 6 2" xfId="19910"/>
    <cellStyle name="SAPBEXexcBad7 6_SCH J-3" xfId="19911"/>
    <cellStyle name="SAPBEXexcBad7 7" xfId="19912"/>
    <cellStyle name="SAPBEXexcBad7 7 2" xfId="19913"/>
    <cellStyle name="SAPBEXexcBad7 7_SCH J-3" xfId="19914"/>
    <cellStyle name="SAPBEXexcBad7 8" xfId="19915"/>
    <cellStyle name="SAPBEXexcBad7 8 2" xfId="19916"/>
    <cellStyle name="SAPBEXexcBad7 8_SCH J-3" xfId="19917"/>
    <cellStyle name="SAPBEXexcBad7 9" xfId="19918"/>
    <cellStyle name="SAPBEXexcBad7 9 2" xfId="19919"/>
    <cellStyle name="SAPBEXexcBad7 9_SCH J-3" xfId="19920"/>
    <cellStyle name="SAPBEXexcBad7_SCH J-3" xfId="19921"/>
    <cellStyle name="SAPBEXexcBad8" xfId="19922"/>
    <cellStyle name="SAPBEXexcBad8 10" xfId="19923"/>
    <cellStyle name="SAPBEXexcBad8 10 2" xfId="19924"/>
    <cellStyle name="SAPBEXexcBad8 10_SCH J-3" xfId="19925"/>
    <cellStyle name="SAPBEXexcBad8 11" xfId="19926"/>
    <cellStyle name="SAPBEXexcBad8 2" xfId="19927"/>
    <cellStyle name="SAPBEXexcBad8 2 2" xfId="19928"/>
    <cellStyle name="SAPBEXexcBad8 2_SCH J-3" xfId="19929"/>
    <cellStyle name="SAPBEXexcBad8 3" xfId="19930"/>
    <cellStyle name="SAPBEXexcBad8 3 2" xfId="19931"/>
    <cellStyle name="SAPBEXexcBad8 3_SCH J-3" xfId="19932"/>
    <cellStyle name="SAPBEXexcBad8 4" xfId="19933"/>
    <cellStyle name="SAPBEXexcBad8 4 2" xfId="19934"/>
    <cellStyle name="SAPBEXexcBad8 4_SCH J-3" xfId="19935"/>
    <cellStyle name="SAPBEXexcBad8 5" xfId="19936"/>
    <cellStyle name="SAPBEXexcBad8 5 2" xfId="19937"/>
    <cellStyle name="SAPBEXexcBad8 5_SCH J-3" xfId="19938"/>
    <cellStyle name="SAPBEXexcBad8 6" xfId="19939"/>
    <cellStyle name="SAPBEXexcBad8 6 2" xfId="19940"/>
    <cellStyle name="SAPBEXexcBad8 6_SCH J-3" xfId="19941"/>
    <cellStyle name="SAPBEXexcBad8 7" xfId="19942"/>
    <cellStyle name="SAPBEXexcBad8 7 2" xfId="19943"/>
    <cellStyle name="SAPBEXexcBad8 7_SCH J-3" xfId="19944"/>
    <cellStyle name="SAPBEXexcBad8 8" xfId="19945"/>
    <cellStyle name="SAPBEXexcBad8 8 2" xfId="19946"/>
    <cellStyle name="SAPBEXexcBad8 8_SCH J-3" xfId="19947"/>
    <cellStyle name="SAPBEXexcBad8 9" xfId="19948"/>
    <cellStyle name="SAPBEXexcBad8 9 2" xfId="19949"/>
    <cellStyle name="SAPBEXexcBad8 9_SCH J-3" xfId="19950"/>
    <cellStyle name="SAPBEXexcBad8_SCH J-3" xfId="19951"/>
    <cellStyle name="SAPBEXexcBad9" xfId="19952"/>
    <cellStyle name="SAPBEXexcBad9 10" xfId="19953"/>
    <cellStyle name="SAPBEXexcBad9 10 2" xfId="19954"/>
    <cellStyle name="SAPBEXexcBad9 10_SCH J-3" xfId="19955"/>
    <cellStyle name="SAPBEXexcBad9 11" xfId="19956"/>
    <cellStyle name="SAPBEXexcBad9 2" xfId="19957"/>
    <cellStyle name="SAPBEXexcBad9 2 2" xfId="19958"/>
    <cellStyle name="SAPBEXexcBad9 2_SCH J-3" xfId="19959"/>
    <cellStyle name="SAPBEXexcBad9 3" xfId="19960"/>
    <cellStyle name="SAPBEXexcBad9 3 2" xfId="19961"/>
    <cellStyle name="SAPBEXexcBad9 3_SCH J-3" xfId="19962"/>
    <cellStyle name="SAPBEXexcBad9 4" xfId="19963"/>
    <cellStyle name="SAPBEXexcBad9 4 2" xfId="19964"/>
    <cellStyle name="SAPBEXexcBad9 4_SCH J-3" xfId="19965"/>
    <cellStyle name="SAPBEXexcBad9 5" xfId="19966"/>
    <cellStyle name="SAPBEXexcBad9 5 2" xfId="19967"/>
    <cellStyle name="SAPBEXexcBad9 5_SCH J-3" xfId="19968"/>
    <cellStyle name="SAPBEXexcBad9 6" xfId="19969"/>
    <cellStyle name="SAPBEXexcBad9 6 2" xfId="19970"/>
    <cellStyle name="SAPBEXexcBad9 6_SCH J-3" xfId="19971"/>
    <cellStyle name="SAPBEXexcBad9 7" xfId="19972"/>
    <cellStyle name="SAPBEXexcBad9 7 2" xfId="19973"/>
    <cellStyle name="SAPBEXexcBad9 7_SCH J-3" xfId="19974"/>
    <cellStyle name="SAPBEXexcBad9 8" xfId="19975"/>
    <cellStyle name="SAPBEXexcBad9 8 2" xfId="19976"/>
    <cellStyle name="SAPBEXexcBad9 8_SCH J-3" xfId="19977"/>
    <cellStyle name="SAPBEXexcBad9 9" xfId="19978"/>
    <cellStyle name="SAPBEXexcBad9 9 2" xfId="19979"/>
    <cellStyle name="SAPBEXexcBad9 9_SCH J-3" xfId="19980"/>
    <cellStyle name="SAPBEXexcBad9_SCH J-3" xfId="19981"/>
    <cellStyle name="SAPBEXexcCritical4" xfId="19982"/>
    <cellStyle name="SAPBEXexcCritical4 10" xfId="19983"/>
    <cellStyle name="SAPBEXexcCritical4 10 2" xfId="19984"/>
    <cellStyle name="SAPBEXexcCritical4 10_SCH J-3" xfId="19985"/>
    <cellStyle name="SAPBEXexcCritical4 11" xfId="19986"/>
    <cellStyle name="SAPBEXexcCritical4 11 2" xfId="19987"/>
    <cellStyle name="SAPBEXexcCritical4 11_SCH J-3" xfId="19988"/>
    <cellStyle name="SAPBEXexcCritical4 12" xfId="19989"/>
    <cellStyle name="SAPBEXexcCritical4 2" xfId="19990"/>
    <cellStyle name="SAPBEXexcCritical4 2 10" xfId="19991"/>
    <cellStyle name="SAPBEXexcCritical4 2 10 2" xfId="19992"/>
    <cellStyle name="SAPBEXexcCritical4 2 10_SCH J-3" xfId="19993"/>
    <cellStyle name="SAPBEXexcCritical4 2 11" xfId="19994"/>
    <cellStyle name="SAPBEXexcCritical4 2 2" xfId="19995"/>
    <cellStyle name="SAPBEXexcCritical4 2 2 2" xfId="19996"/>
    <cellStyle name="SAPBEXexcCritical4 2 2_SCH J-3" xfId="19997"/>
    <cellStyle name="SAPBEXexcCritical4 2 3" xfId="19998"/>
    <cellStyle name="SAPBEXexcCritical4 2 3 2" xfId="19999"/>
    <cellStyle name="SAPBEXexcCritical4 2 3_SCH J-3" xfId="20000"/>
    <cellStyle name="SAPBEXexcCritical4 2 4" xfId="20001"/>
    <cellStyle name="SAPBEXexcCritical4 2 4 2" xfId="20002"/>
    <cellStyle name="SAPBEXexcCritical4 2 4_SCH J-3" xfId="20003"/>
    <cellStyle name="SAPBEXexcCritical4 2 5" xfId="20004"/>
    <cellStyle name="SAPBEXexcCritical4 2 5 2" xfId="20005"/>
    <cellStyle name="SAPBEXexcCritical4 2 5_SCH J-3" xfId="20006"/>
    <cellStyle name="SAPBEXexcCritical4 2 6" xfId="20007"/>
    <cellStyle name="SAPBEXexcCritical4 2 6 2" xfId="20008"/>
    <cellStyle name="SAPBEXexcCritical4 2 6_SCH J-3" xfId="20009"/>
    <cellStyle name="SAPBEXexcCritical4 2 7" xfId="20010"/>
    <cellStyle name="SAPBEXexcCritical4 2 7 2" xfId="20011"/>
    <cellStyle name="SAPBEXexcCritical4 2 7_SCH J-3" xfId="20012"/>
    <cellStyle name="SAPBEXexcCritical4 2 8" xfId="20013"/>
    <cellStyle name="SAPBEXexcCritical4 2 8 2" xfId="20014"/>
    <cellStyle name="SAPBEXexcCritical4 2 8_SCH J-3" xfId="20015"/>
    <cellStyle name="SAPBEXexcCritical4 2 9" xfId="20016"/>
    <cellStyle name="SAPBEXexcCritical4 2 9 2" xfId="20017"/>
    <cellStyle name="SAPBEXexcCritical4 2 9_SCH J-3" xfId="20018"/>
    <cellStyle name="SAPBEXexcCritical4 2_SCH J-3" xfId="20019"/>
    <cellStyle name="SAPBEXexcCritical4 3" xfId="20020"/>
    <cellStyle name="SAPBEXexcCritical4 3 2" xfId="20021"/>
    <cellStyle name="SAPBEXexcCritical4 3_SCH J-3" xfId="20022"/>
    <cellStyle name="SAPBEXexcCritical4 4" xfId="20023"/>
    <cellStyle name="SAPBEXexcCritical4 4 2" xfId="20024"/>
    <cellStyle name="SAPBEXexcCritical4 4_SCH J-3" xfId="20025"/>
    <cellStyle name="SAPBEXexcCritical4 5" xfId="20026"/>
    <cellStyle name="SAPBEXexcCritical4 5 2" xfId="20027"/>
    <cellStyle name="SAPBEXexcCritical4 5_SCH J-3" xfId="20028"/>
    <cellStyle name="SAPBEXexcCritical4 6" xfId="20029"/>
    <cellStyle name="SAPBEXexcCritical4 6 2" xfId="20030"/>
    <cellStyle name="SAPBEXexcCritical4 6_SCH J-3" xfId="20031"/>
    <cellStyle name="SAPBEXexcCritical4 7" xfId="20032"/>
    <cellStyle name="SAPBEXexcCritical4 7 2" xfId="20033"/>
    <cellStyle name="SAPBEXexcCritical4 7_SCH J-3" xfId="20034"/>
    <cellStyle name="SAPBEXexcCritical4 8" xfId="20035"/>
    <cellStyle name="SAPBEXexcCritical4 8 2" xfId="20036"/>
    <cellStyle name="SAPBEXexcCritical4 8_SCH J-3" xfId="20037"/>
    <cellStyle name="SAPBEXexcCritical4 9" xfId="20038"/>
    <cellStyle name="SAPBEXexcCritical4 9 2" xfId="20039"/>
    <cellStyle name="SAPBEXexcCritical4 9_SCH J-3" xfId="20040"/>
    <cellStyle name="SAPBEXexcCritical4_SCH J-3" xfId="20041"/>
    <cellStyle name="SAPBEXexcCritical5" xfId="20042"/>
    <cellStyle name="SAPBEXexcCritical5 10" xfId="20043"/>
    <cellStyle name="SAPBEXexcCritical5 10 2" xfId="20044"/>
    <cellStyle name="SAPBEXexcCritical5 10_SCH J-3" xfId="20045"/>
    <cellStyle name="SAPBEXexcCritical5 11" xfId="20046"/>
    <cellStyle name="SAPBEXexcCritical5 11 2" xfId="20047"/>
    <cellStyle name="SAPBEXexcCritical5 11_SCH J-3" xfId="20048"/>
    <cellStyle name="SAPBEXexcCritical5 12" xfId="20049"/>
    <cellStyle name="SAPBEXexcCritical5 2" xfId="20050"/>
    <cellStyle name="SAPBEXexcCritical5 2 10" xfId="20051"/>
    <cellStyle name="SAPBEXexcCritical5 2 10 2" xfId="20052"/>
    <cellStyle name="SAPBEXexcCritical5 2 10_SCH J-3" xfId="20053"/>
    <cellStyle name="SAPBEXexcCritical5 2 11" xfId="20054"/>
    <cellStyle name="SAPBEXexcCritical5 2 2" xfId="20055"/>
    <cellStyle name="SAPBEXexcCritical5 2 2 2" xfId="20056"/>
    <cellStyle name="SAPBEXexcCritical5 2 2_SCH J-3" xfId="20057"/>
    <cellStyle name="SAPBEXexcCritical5 2 3" xfId="20058"/>
    <cellStyle name="SAPBEXexcCritical5 2 3 2" xfId="20059"/>
    <cellStyle name="SAPBEXexcCritical5 2 3_SCH J-3" xfId="20060"/>
    <cellStyle name="SAPBEXexcCritical5 2 4" xfId="20061"/>
    <cellStyle name="SAPBEXexcCritical5 2 4 2" xfId="20062"/>
    <cellStyle name="SAPBEXexcCritical5 2 4_SCH J-3" xfId="20063"/>
    <cellStyle name="SAPBEXexcCritical5 2 5" xfId="20064"/>
    <cellStyle name="SAPBEXexcCritical5 2 5 2" xfId="20065"/>
    <cellStyle name="SAPBEXexcCritical5 2 5_SCH J-3" xfId="20066"/>
    <cellStyle name="SAPBEXexcCritical5 2 6" xfId="20067"/>
    <cellStyle name="SAPBEXexcCritical5 2 6 2" xfId="20068"/>
    <cellStyle name="SAPBEXexcCritical5 2 6_SCH J-3" xfId="20069"/>
    <cellStyle name="SAPBEXexcCritical5 2 7" xfId="20070"/>
    <cellStyle name="SAPBEXexcCritical5 2 7 2" xfId="20071"/>
    <cellStyle name="SAPBEXexcCritical5 2 7_SCH J-3" xfId="20072"/>
    <cellStyle name="SAPBEXexcCritical5 2 8" xfId="20073"/>
    <cellStyle name="SAPBEXexcCritical5 2 8 2" xfId="20074"/>
    <cellStyle name="SAPBEXexcCritical5 2 8_SCH J-3" xfId="20075"/>
    <cellStyle name="SAPBEXexcCritical5 2 9" xfId="20076"/>
    <cellStyle name="SAPBEXexcCritical5 2 9 2" xfId="20077"/>
    <cellStyle name="SAPBEXexcCritical5 2 9_SCH J-3" xfId="20078"/>
    <cellStyle name="SAPBEXexcCritical5 2_SCH J-3" xfId="20079"/>
    <cellStyle name="SAPBEXexcCritical5 3" xfId="20080"/>
    <cellStyle name="SAPBEXexcCritical5 3 2" xfId="20081"/>
    <cellStyle name="SAPBEXexcCritical5 3_SCH J-3" xfId="20082"/>
    <cellStyle name="SAPBEXexcCritical5 4" xfId="20083"/>
    <cellStyle name="SAPBEXexcCritical5 4 2" xfId="20084"/>
    <cellStyle name="SAPBEXexcCritical5 4_SCH J-3" xfId="20085"/>
    <cellStyle name="SAPBEXexcCritical5 5" xfId="20086"/>
    <cellStyle name="SAPBEXexcCritical5 5 2" xfId="20087"/>
    <cellStyle name="SAPBEXexcCritical5 5_SCH J-3" xfId="20088"/>
    <cellStyle name="SAPBEXexcCritical5 6" xfId="20089"/>
    <cellStyle name="SAPBEXexcCritical5 6 2" xfId="20090"/>
    <cellStyle name="SAPBEXexcCritical5 6_SCH J-3" xfId="20091"/>
    <cellStyle name="SAPBEXexcCritical5 7" xfId="20092"/>
    <cellStyle name="SAPBEXexcCritical5 7 2" xfId="20093"/>
    <cellStyle name="SAPBEXexcCritical5 7_SCH J-3" xfId="20094"/>
    <cellStyle name="SAPBEXexcCritical5 8" xfId="20095"/>
    <cellStyle name="SAPBEXexcCritical5 8 2" xfId="20096"/>
    <cellStyle name="SAPBEXexcCritical5 8_SCH J-3" xfId="20097"/>
    <cellStyle name="SAPBEXexcCritical5 9" xfId="20098"/>
    <cellStyle name="SAPBEXexcCritical5 9 2" xfId="20099"/>
    <cellStyle name="SAPBEXexcCritical5 9_SCH J-3" xfId="20100"/>
    <cellStyle name="SAPBEXexcCritical5_SCH J-3" xfId="20101"/>
    <cellStyle name="SAPBEXexcCritical6" xfId="20102"/>
    <cellStyle name="SAPBEXexcCritical6 10" xfId="20103"/>
    <cellStyle name="SAPBEXexcCritical6 10 2" xfId="20104"/>
    <cellStyle name="SAPBEXexcCritical6 10_SCH J-3" xfId="20105"/>
    <cellStyle name="SAPBEXexcCritical6 11" xfId="20106"/>
    <cellStyle name="SAPBEXexcCritical6 11 2" xfId="20107"/>
    <cellStyle name="SAPBEXexcCritical6 11_SCH J-3" xfId="20108"/>
    <cellStyle name="SAPBEXexcCritical6 12" xfId="20109"/>
    <cellStyle name="SAPBEXexcCritical6 2" xfId="20110"/>
    <cellStyle name="SAPBEXexcCritical6 2 10" xfId="20111"/>
    <cellStyle name="SAPBEXexcCritical6 2 10 2" xfId="20112"/>
    <cellStyle name="SAPBEXexcCritical6 2 10_SCH J-3" xfId="20113"/>
    <cellStyle name="SAPBEXexcCritical6 2 11" xfId="20114"/>
    <cellStyle name="SAPBEXexcCritical6 2 2" xfId="20115"/>
    <cellStyle name="SAPBEXexcCritical6 2 2 2" xfId="20116"/>
    <cellStyle name="SAPBEXexcCritical6 2 2_SCH J-3" xfId="20117"/>
    <cellStyle name="SAPBEXexcCritical6 2 3" xfId="20118"/>
    <cellStyle name="SAPBEXexcCritical6 2 3 2" xfId="20119"/>
    <cellStyle name="SAPBEXexcCritical6 2 3_SCH J-3" xfId="20120"/>
    <cellStyle name="SAPBEXexcCritical6 2 4" xfId="20121"/>
    <cellStyle name="SAPBEXexcCritical6 2 4 2" xfId="20122"/>
    <cellStyle name="SAPBEXexcCritical6 2 4_SCH J-3" xfId="20123"/>
    <cellStyle name="SAPBEXexcCritical6 2 5" xfId="20124"/>
    <cellStyle name="SAPBEXexcCritical6 2 5 2" xfId="20125"/>
    <cellStyle name="SAPBEXexcCritical6 2 5_SCH J-3" xfId="20126"/>
    <cellStyle name="SAPBEXexcCritical6 2 6" xfId="20127"/>
    <cellStyle name="SAPBEXexcCritical6 2 6 2" xfId="20128"/>
    <cellStyle name="SAPBEXexcCritical6 2 6_SCH J-3" xfId="20129"/>
    <cellStyle name="SAPBEXexcCritical6 2 7" xfId="20130"/>
    <cellStyle name="SAPBEXexcCritical6 2 7 2" xfId="20131"/>
    <cellStyle name="SAPBEXexcCritical6 2 7_SCH J-3" xfId="20132"/>
    <cellStyle name="SAPBEXexcCritical6 2 8" xfId="20133"/>
    <cellStyle name="SAPBEXexcCritical6 2 8 2" xfId="20134"/>
    <cellStyle name="SAPBEXexcCritical6 2 8_SCH J-3" xfId="20135"/>
    <cellStyle name="SAPBEXexcCritical6 2 9" xfId="20136"/>
    <cellStyle name="SAPBEXexcCritical6 2 9 2" xfId="20137"/>
    <cellStyle name="SAPBEXexcCritical6 2 9_SCH J-3" xfId="20138"/>
    <cellStyle name="SAPBEXexcCritical6 2_SCH J-3" xfId="20139"/>
    <cellStyle name="SAPBEXexcCritical6 3" xfId="20140"/>
    <cellStyle name="SAPBEXexcCritical6 3 2" xfId="20141"/>
    <cellStyle name="SAPBEXexcCritical6 3_SCH J-3" xfId="20142"/>
    <cellStyle name="SAPBEXexcCritical6 4" xfId="20143"/>
    <cellStyle name="SAPBEXexcCritical6 4 2" xfId="20144"/>
    <cellStyle name="SAPBEXexcCritical6 4_SCH J-3" xfId="20145"/>
    <cellStyle name="SAPBEXexcCritical6 5" xfId="20146"/>
    <cellStyle name="SAPBEXexcCritical6 5 2" xfId="20147"/>
    <cellStyle name="SAPBEXexcCritical6 5_SCH J-3" xfId="20148"/>
    <cellStyle name="SAPBEXexcCritical6 6" xfId="20149"/>
    <cellStyle name="SAPBEXexcCritical6 6 2" xfId="20150"/>
    <cellStyle name="SAPBEXexcCritical6 6_SCH J-3" xfId="20151"/>
    <cellStyle name="SAPBEXexcCritical6 7" xfId="20152"/>
    <cellStyle name="SAPBEXexcCritical6 7 2" xfId="20153"/>
    <cellStyle name="SAPBEXexcCritical6 7_SCH J-3" xfId="20154"/>
    <cellStyle name="SAPBEXexcCritical6 8" xfId="20155"/>
    <cellStyle name="SAPBEXexcCritical6 8 2" xfId="20156"/>
    <cellStyle name="SAPBEXexcCritical6 8_SCH J-3" xfId="20157"/>
    <cellStyle name="SAPBEXexcCritical6 9" xfId="20158"/>
    <cellStyle name="SAPBEXexcCritical6 9 2" xfId="20159"/>
    <cellStyle name="SAPBEXexcCritical6 9_SCH J-3" xfId="20160"/>
    <cellStyle name="SAPBEXexcCritical6_SCH J-3" xfId="20161"/>
    <cellStyle name="SAPBEXexcGood1" xfId="20162"/>
    <cellStyle name="SAPBEXexcGood1 10" xfId="20163"/>
    <cellStyle name="SAPBEXexcGood1 10 2" xfId="20164"/>
    <cellStyle name="SAPBEXexcGood1 10_SCH J-3" xfId="20165"/>
    <cellStyle name="SAPBEXexcGood1 11" xfId="20166"/>
    <cellStyle name="SAPBEXexcGood1 2" xfId="20167"/>
    <cellStyle name="SAPBEXexcGood1 2 2" xfId="20168"/>
    <cellStyle name="SAPBEXexcGood1 2_SCH J-3" xfId="20169"/>
    <cellStyle name="SAPBEXexcGood1 3" xfId="20170"/>
    <cellStyle name="SAPBEXexcGood1 3 2" xfId="20171"/>
    <cellStyle name="SAPBEXexcGood1 3_SCH J-3" xfId="20172"/>
    <cellStyle name="SAPBEXexcGood1 4" xfId="20173"/>
    <cellStyle name="SAPBEXexcGood1 4 2" xfId="20174"/>
    <cellStyle name="SAPBEXexcGood1 4_SCH J-3" xfId="20175"/>
    <cellStyle name="SAPBEXexcGood1 5" xfId="20176"/>
    <cellStyle name="SAPBEXexcGood1 5 2" xfId="20177"/>
    <cellStyle name="SAPBEXexcGood1 5_SCH J-3" xfId="20178"/>
    <cellStyle name="SAPBEXexcGood1 6" xfId="20179"/>
    <cellStyle name="SAPBEXexcGood1 6 2" xfId="20180"/>
    <cellStyle name="SAPBEXexcGood1 6_SCH J-3" xfId="20181"/>
    <cellStyle name="SAPBEXexcGood1 7" xfId="20182"/>
    <cellStyle name="SAPBEXexcGood1 7 2" xfId="20183"/>
    <cellStyle name="SAPBEXexcGood1 7_SCH J-3" xfId="20184"/>
    <cellStyle name="SAPBEXexcGood1 8" xfId="20185"/>
    <cellStyle name="SAPBEXexcGood1 8 2" xfId="20186"/>
    <cellStyle name="SAPBEXexcGood1 8_SCH J-3" xfId="20187"/>
    <cellStyle name="SAPBEXexcGood1 9" xfId="20188"/>
    <cellStyle name="SAPBEXexcGood1 9 2" xfId="20189"/>
    <cellStyle name="SAPBEXexcGood1 9_SCH J-3" xfId="20190"/>
    <cellStyle name="SAPBEXexcGood1_SCH J-3" xfId="20191"/>
    <cellStyle name="SAPBEXexcGood2" xfId="20192"/>
    <cellStyle name="SAPBEXexcGood2 10" xfId="20193"/>
    <cellStyle name="SAPBEXexcGood2 10 2" xfId="20194"/>
    <cellStyle name="SAPBEXexcGood2 10_SCH J-3" xfId="20195"/>
    <cellStyle name="SAPBEXexcGood2 11" xfId="20196"/>
    <cellStyle name="SAPBEXexcGood2 2" xfId="20197"/>
    <cellStyle name="SAPBEXexcGood2 2 2" xfId="20198"/>
    <cellStyle name="SAPBEXexcGood2 2_SCH J-3" xfId="20199"/>
    <cellStyle name="SAPBEXexcGood2 3" xfId="20200"/>
    <cellStyle name="SAPBEXexcGood2 3 2" xfId="20201"/>
    <cellStyle name="SAPBEXexcGood2 3_SCH J-3" xfId="20202"/>
    <cellStyle name="SAPBEXexcGood2 4" xfId="20203"/>
    <cellStyle name="SAPBEXexcGood2 4 2" xfId="20204"/>
    <cellStyle name="SAPBEXexcGood2 4_SCH J-3" xfId="20205"/>
    <cellStyle name="SAPBEXexcGood2 5" xfId="20206"/>
    <cellStyle name="SAPBEXexcGood2 5 2" xfId="20207"/>
    <cellStyle name="SAPBEXexcGood2 5_SCH J-3" xfId="20208"/>
    <cellStyle name="SAPBEXexcGood2 6" xfId="20209"/>
    <cellStyle name="SAPBEXexcGood2 6 2" xfId="20210"/>
    <cellStyle name="SAPBEXexcGood2 6_SCH J-3" xfId="20211"/>
    <cellStyle name="SAPBEXexcGood2 7" xfId="20212"/>
    <cellStyle name="SAPBEXexcGood2 7 2" xfId="20213"/>
    <cellStyle name="SAPBEXexcGood2 7_SCH J-3" xfId="20214"/>
    <cellStyle name="SAPBEXexcGood2 8" xfId="20215"/>
    <cellStyle name="SAPBEXexcGood2 8 2" xfId="20216"/>
    <cellStyle name="SAPBEXexcGood2 8_SCH J-3" xfId="20217"/>
    <cellStyle name="SAPBEXexcGood2 9" xfId="20218"/>
    <cellStyle name="SAPBEXexcGood2 9 2" xfId="20219"/>
    <cellStyle name="SAPBEXexcGood2 9_SCH J-3" xfId="20220"/>
    <cellStyle name="SAPBEXexcGood2_SCH J-3" xfId="20221"/>
    <cellStyle name="SAPBEXexcGood3" xfId="20222"/>
    <cellStyle name="SAPBEXexcGood3 10" xfId="20223"/>
    <cellStyle name="SAPBEXexcGood3 10 2" xfId="20224"/>
    <cellStyle name="SAPBEXexcGood3 10_SCH J-3" xfId="20225"/>
    <cellStyle name="SAPBEXexcGood3 11" xfId="20226"/>
    <cellStyle name="SAPBEXexcGood3 11 2" xfId="20227"/>
    <cellStyle name="SAPBEXexcGood3 11_SCH J-3" xfId="20228"/>
    <cellStyle name="SAPBEXexcGood3 12" xfId="20229"/>
    <cellStyle name="SAPBEXexcGood3 2" xfId="20230"/>
    <cellStyle name="SAPBEXexcGood3 2 10" xfId="20231"/>
    <cellStyle name="SAPBEXexcGood3 2 10 2" xfId="20232"/>
    <cellStyle name="SAPBEXexcGood3 2 10_SCH J-3" xfId="20233"/>
    <cellStyle name="SAPBEXexcGood3 2 11" xfId="20234"/>
    <cellStyle name="SAPBEXexcGood3 2 2" xfId="20235"/>
    <cellStyle name="SAPBEXexcGood3 2 2 2" xfId="20236"/>
    <cellStyle name="SAPBEXexcGood3 2 2_SCH J-3" xfId="20237"/>
    <cellStyle name="SAPBEXexcGood3 2 3" xfId="20238"/>
    <cellStyle name="SAPBEXexcGood3 2 3 2" xfId="20239"/>
    <cellStyle name="SAPBEXexcGood3 2 3_SCH J-3" xfId="20240"/>
    <cellStyle name="SAPBEXexcGood3 2 4" xfId="20241"/>
    <cellStyle name="SAPBEXexcGood3 2 4 2" xfId="20242"/>
    <cellStyle name="SAPBEXexcGood3 2 4_SCH J-3" xfId="20243"/>
    <cellStyle name="SAPBEXexcGood3 2 5" xfId="20244"/>
    <cellStyle name="SAPBEXexcGood3 2 5 2" xfId="20245"/>
    <cellStyle name="SAPBEXexcGood3 2 5_SCH J-3" xfId="20246"/>
    <cellStyle name="SAPBEXexcGood3 2 6" xfId="20247"/>
    <cellStyle name="SAPBEXexcGood3 2 6 2" xfId="20248"/>
    <cellStyle name="SAPBEXexcGood3 2 6_SCH J-3" xfId="20249"/>
    <cellStyle name="SAPBEXexcGood3 2 7" xfId="20250"/>
    <cellStyle name="SAPBEXexcGood3 2 7 2" xfId="20251"/>
    <cellStyle name="SAPBEXexcGood3 2 7_SCH J-3" xfId="20252"/>
    <cellStyle name="SAPBEXexcGood3 2 8" xfId="20253"/>
    <cellStyle name="SAPBEXexcGood3 2 8 2" xfId="20254"/>
    <cellStyle name="SAPBEXexcGood3 2 8_SCH J-3" xfId="20255"/>
    <cellStyle name="SAPBEXexcGood3 2 9" xfId="20256"/>
    <cellStyle name="SAPBEXexcGood3 2 9 2" xfId="20257"/>
    <cellStyle name="SAPBEXexcGood3 2 9_SCH J-3" xfId="20258"/>
    <cellStyle name="SAPBEXexcGood3 2_SCH J-3" xfId="20259"/>
    <cellStyle name="SAPBEXexcGood3 3" xfId="20260"/>
    <cellStyle name="SAPBEXexcGood3 3 2" xfId="20261"/>
    <cellStyle name="SAPBEXexcGood3 3_SCH J-3" xfId="20262"/>
    <cellStyle name="SAPBEXexcGood3 4" xfId="20263"/>
    <cellStyle name="SAPBEXexcGood3 4 2" xfId="20264"/>
    <cellStyle name="SAPBEXexcGood3 4_SCH J-3" xfId="20265"/>
    <cellStyle name="SAPBEXexcGood3 5" xfId="20266"/>
    <cellStyle name="SAPBEXexcGood3 5 2" xfId="20267"/>
    <cellStyle name="SAPBEXexcGood3 5_SCH J-3" xfId="20268"/>
    <cellStyle name="SAPBEXexcGood3 6" xfId="20269"/>
    <cellStyle name="SAPBEXexcGood3 6 2" xfId="20270"/>
    <cellStyle name="SAPBEXexcGood3 6_SCH J-3" xfId="20271"/>
    <cellStyle name="SAPBEXexcGood3 7" xfId="20272"/>
    <cellStyle name="SAPBEXexcGood3 7 2" xfId="20273"/>
    <cellStyle name="SAPBEXexcGood3 7_SCH J-3" xfId="20274"/>
    <cellStyle name="SAPBEXexcGood3 8" xfId="20275"/>
    <cellStyle name="SAPBEXexcGood3 8 2" xfId="20276"/>
    <cellStyle name="SAPBEXexcGood3 8_SCH J-3" xfId="20277"/>
    <cellStyle name="SAPBEXexcGood3 9" xfId="20278"/>
    <cellStyle name="SAPBEXexcGood3 9 2" xfId="20279"/>
    <cellStyle name="SAPBEXexcGood3 9_SCH J-3" xfId="20280"/>
    <cellStyle name="SAPBEXexcGood3_SCH J-3" xfId="20281"/>
    <cellStyle name="SAPBEXfilterDrill" xfId="20282"/>
    <cellStyle name="SAPBEXfilterDrill 2" xfId="20283"/>
    <cellStyle name="SAPBEXfilterDrill_SCH J-3" xfId="20284"/>
    <cellStyle name="SAPBEXfilterItem" xfId="20285"/>
    <cellStyle name="SAPBEXfilterItem 2" xfId="20286"/>
    <cellStyle name="SAPBEXfilterItem_SCH J-3" xfId="20287"/>
    <cellStyle name="SAPBEXfilterText" xfId="20288"/>
    <cellStyle name="SAPBEXfilterText 2" xfId="20289"/>
    <cellStyle name="SAPBEXfilterText_SCH J-3" xfId="20290"/>
    <cellStyle name="SAPBEXformats" xfId="20291"/>
    <cellStyle name="SAPBEXformats 10" xfId="20292"/>
    <cellStyle name="SAPBEXformats 10 2" xfId="20293"/>
    <cellStyle name="SAPBEXformats 10_SCH J-3" xfId="20294"/>
    <cellStyle name="SAPBEXformats 11" xfId="20295"/>
    <cellStyle name="SAPBEXformats 11 2" xfId="20296"/>
    <cellStyle name="SAPBEXformats 11_SCH J-3" xfId="20297"/>
    <cellStyle name="SAPBEXformats 12" xfId="20298"/>
    <cellStyle name="SAPBEXformats 2" xfId="20299"/>
    <cellStyle name="SAPBEXformats 2 10" xfId="20300"/>
    <cellStyle name="SAPBEXformats 2 10 2" xfId="20301"/>
    <cellStyle name="SAPBEXformats 2 10_SCH J-3" xfId="20302"/>
    <cellStyle name="SAPBEXformats 2 11" xfId="20303"/>
    <cellStyle name="SAPBEXformats 2 2" xfId="20304"/>
    <cellStyle name="SAPBEXformats 2 2 2" xfId="20305"/>
    <cellStyle name="SAPBEXformats 2 2_SCH J-3" xfId="20306"/>
    <cellStyle name="SAPBEXformats 2 3" xfId="20307"/>
    <cellStyle name="SAPBEXformats 2 3 2" xfId="20308"/>
    <cellStyle name="SAPBEXformats 2 3_SCH J-3" xfId="20309"/>
    <cellStyle name="SAPBEXformats 2 4" xfId="20310"/>
    <cellStyle name="SAPBEXformats 2 4 2" xfId="20311"/>
    <cellStyle name="SAPBEXformats 2 4_SCH J-3" xfId="20312"/>
    <cellStyle name="SAPBEXformats 2 5" xfId="20313"/>
    <cellStyle name="SAPBEXformats 2 5 2" xfId="20314"/>
    <cellStyle name="SAPBEXformats 2 5_SCH J-3" xfId="20315"/>
    <cellStyle name="SAPBEXformats 2 6" xfId="20316"/>
    <cellStyle name="SAPBEXformats 2 6 2" xfId="20317"/>
    <cellStyle name="SAPBEXformats 2 6_SCH J-3" xfId="20318"/>
    <cellStyle name="SAPBEXformats 2 7" xfId="20319"/>
    <cellStyle name="SAPBEXformats 2 7 2" xfId="20320"/>
    <cellStyle name="SAPBEXformats 2 7_SCH J-3" xfId="20321"/>
    <cellStyle name="SAPBEXformats 2 8" xfId="20322"/>
    <cellStyle name="SAPBEXformats 2 8 2" xfId="20323"/>
    <cellStyle name="SAPBEXformats 2 8_SCH J-3" xfId="20324"/>
    <cellStyle name="SAPBEXformats 2 9" xfId="20325"/>
    <cellStyle name="SAPBEXformats 2 9 2" xfId="20326"/>
    <cellStyle name="SAPBEXformats 2 9_SCH J-3" xfId="20327"/>
    <cellStyle name="SAPBEXformats 2_SCH J-3" xfId="20328"/>
    <cellStyle name="SAPBEXformats 3" xfId="20329"/>
    <cellStyle name="SAPBEXformats 3 2" xfId="20330"/>
    <cellStyle name="SAPBEXformats 3_SCH J-3" xfId="20331"/>
    <cellStyle name="SAPBEXformats 4" xfId="20332"/>
    <cellStyle name="SAPBEXformats 4 2" xfId="20333"/>
    <cellStyle name="SAPBEXformats 4_SCH J-3" xfId="20334"/>
    <cellStyle name="SAPBEXformats 5" xfId="20335"/>
    <cellStyle name="SAPBEXformats 5 2" xfId="20336"/>
    <cellStyle name="SAPBEXformats 5_SCH J-3" xfId="20337"/>
    <cellStyle name="SAPBEXformats 6" xfId="20338"/>
    <cellStyle name="SAPBEXformats 6 2" xfId="20339"/>
    <cellStyle name="SAPBEXformats 6_SCH J-3" xfId="20340"/>
    <cellStyle name="SAPBEXformats 7" xfId="20341"/>
    <cellStyle name="SAPBEXformats 7 2" xfId="20342"/>
    <cellStyle name="SAPBEXformats 7_SCH J-3" xfId="20343"/>
    <cellStyle name="SAPBEXformats 8" xfId="20344"/>
    <cellStyle name="SAPBEXformats 8 2" xfId="20345"/>
    <cellStyle name="SAPBEXformats 8_SCH J-3" xfId="20346"/>
    <cellStyle name="SAPBEXformats 9" xfId="20347"/>
    <cellStyle name="SAPBEXformats 9 2" xfId="20348"/>
    <cellStyle name="SAPBEXformats 9_SCH J-3" xfId="20349"/>
    <cellStyle name="SAPBEXformats_SCH J-3" xfId="20350"/>
    <cellStyle name="SAPBEXheaderItem" xfId="20351"/>
    <cellStyle name="SAPBEXheaderItem 2" xfId="20352"/>
    <cellStyle name="SAPBEXheaderItem_SCH J-3" xfId="20353"/>
    <cellStyle name="SAPBEXheaderText" xfId="20354"/>
    <cellStyle name="SAPBEXheaderText 2" xfId="20355"/>
    <cellStyle name="SAPBEXheaderText_SCH J-3" xfId="20356"/>
    <cellStyle name="SAPBEXHLevel0" xfId="20357"/>
    <cellStyle name="SAPBEXHLevel0 10" xfId="20358"/>
    <cellStyle name="SAPBEXHLevel0 10 2" xfId="20359"/>
    <cellStyle name="SAPBEXHLevel0 10_SCH J-3" xfId="20360"/>
    <cellStyle name="SAPBEXHLevel0 11" xfId="20361"/>
    <cellStyle name="SAPBEXHLevel0 11 2" xfId="20362"/>
    <cellStyle name="SAPBEXHLevel0 11_SCH J-3" xfId="20363"/>
    <cellStyle name="SAPBEXHLevel0 12" xfId="20364"/>
    <cellStyle name="SAPBEXHLevel0 2" xfId="20365"/>
    <cellStyle name="SAPBEXHLevel0 2 10" xfId="20366"/>
    <cellStyle name="SAPBEXHLevel0 2 10 2" xfId="20367"/>
    <cellStyle name="SAPBEXHLevel0 2 10_SCH J-3" xfId="20368"/>
    <cellStyle name="SAPBEXHLevel0 2 11" xfId="20369"/>
    <cellStyle name="SAPBEXHLevel0 2 2" xfId="20370"/>
    <cellStyle name="SAPBEXHLevel0 2 2 2" xfId="20371"/>
    <cellStyle name="SAPBEXHLevel0 2 2_SCH J-3" xfId="20372"/>
    <cellStyle name="SAPBEXHLevel0 2 3" xfId="20373"/>
    <cellStyle name="SAPBEXHLevel0 2 3 2" xfId="20374"/>
    <cellStyle name="SAPBEXHLevel0 2 3_SCH J-3" xfId="20375"/>
    <cellStyle name="SAPBEXHLevel0 2 4" xfId="20376"/>
    <cellStyle name="SAPBEXHLevel0 2 4 2" xfId="20377"/>
    <cellStyle name="SAPBEXHLevel0 2 4_SCH J-3" xfId="20378"/>
    <cellStyle name="SAPBEXHLevel0 2 5" xfId="20379"/>
    <cellStyle name="SAPBEXHLevel0 2 5 2" xfId="20380"/>
    <cellStyle name="SAPBEXHLevel0 2 5_SCH J-3" xfId="20381"/>
    <cellStyle name="SAPBEXHLevel0 2 6" xfId="20382"/>
    <cellStyle name="SAPBEXHLevel0 2 6 2" xfId="20383"/>
    <cellStyle name="SAPBEXHLevel0 2 6_SCH J-3" xfId="20384"/>
    <cellStyle name="SAPBEXHLevel0 2 7" xfId="20385"/>
    <cellStyle name="SAPBEXHLevel0 2 7 2" xfId="20386"/>
    <cellStyle name="SAPBEXHLevel0 2 7_SCH J-3" xfId="20387"/>
    <cellStyle name="SAPBEXHLevel0 2 8" xfId="20388"/>
    <cellStyle name="SAPBEXHLevel0 2 8 2" xfId="20389"/>
    <cellStyle name="SAPBEXHLevel0 2 8_SCH J-3" xfId="20390"/>
    <cellStyle name="SAPBEXHLevel0 2 9" xfId="20391"/>
    <cellStyle name="SAPBEXHLevel0 2 9 2" xfId="20392"/>
    <cellStyle name="SAPBEXHLevel0 2 9_SCH J-3" xfId="20393"/>
    <cellStyle name="SAPBEXHLevel0 2_SCH J-3" xfId="20394"/>
    <cellStyle name="SAPBEXHLevel0 3" xfId="20395"/>
    <cellStyle name="SAPBEXHLevel0 3 2" xfId="20396"/>
    <cellStyle name="SAPBEXHLevel0 3_SCH J-3" xfId="20397"/>
    <cellStyle name="SAPBEXHLevel0 4" xfId="20398"/>
    <cellStyle name="SAPBEXHLevel0 4 2" xfId="20399"/>
    <cellStyle name="SAPBEXHLevel0 4_SCH J-3" xfId="20400"/>
    <cellStyle name="SAPBEXHLevel0 5" xfId="20401"/>
    <cellStyle name="SAPBEXHLevel0 5 2" xfId="20402"/>
    <cellStyle name="SAPBEXHLevel0 5_SCH J-3" xfId="20403"/>
    <cellStyle name="SAPBEXHLevel0 6" xfId="20404"/>
    <cellStyle name="SAPBEXHLevel0 6 2" xfId="20405"/>
    <cellStyle name="SAPBEXHLevel0 6_SCH J-3" xfId="20406"/>
    <cellStyle name="SAPBEXHLevel0 7" xfId="20407"/>
    <cellStyle name="SAPBEXHLevel0 7 2" xfId="20408"/>
    <cellStyle name="SAPBEXHLevel0 7_SCH J-3" xfId="20409"/>
    <cellStyle name="SAPBEXHLevel0 8" xfId="20410"/>
    <cellStyle name="SAPBEXHLevel0 8 2" xfId="20411"/>
    <cellStyle name="SAPBEXHLevel0 8_SCH J-3" xfId="20412"/>
    <cellStyle name="SAPBEXHLevel0 9" xfId="20413"/>
    <cellStyle name="SAPBEXHLevel0 9 2" xfId="20414"/>
    <cellStyle name="SAPBEXHLevel0 9_SCH J-3" xfId="20415"/>
    <cellStyle name="SAPBEXHLevel0_SCH J-3" xfId="20416"/>
    <cellStyle name="SAPBEXHLevel0X" xfId="20417"/>
    <cellStyle name="SAPBEXHLevel0X 10" xfId="20418"/>
    <cellStyle name="SAPBEXHLevel0X 10 2" xfId="20419"/>
    <cellStyle name="SAPBEXHLevel0X 10_SCH J-3" xfId="20420"/>
    <cellStyle name="SAPBEXHLevel0X 11" xfId="20421"/>
    <cellStyle name="SAPBEXHLevel0X 11 2" xfId="20422"/>
    <cellStyle name="SAPBEXHLevel0X 11_SCH J-3" xfId="20423"/>
    <cellStyle name="SAPBEXHLevel0X 12" xfId="20424"/>
    <cellStyle name="SAPBEXHLevel0X 2" xfId="20425"/>
    <cellStyle name="SAPBEXHLevel0X 2 10" xfId="20426"/>
    <cellStyle name="SAPBEXHLevel0X 2 10 2" xfId="20427"/>
    <cellStyle name="SAPBEXHLevel0X 2 10_SCH J-3" xfId="20428"/>
    <cellStyle name="SAPBEXHLevel0X 2 11" xfId="20429"/>
    <cellStyle name="SAPBEXHLevel0X 2 2" xfId="20430"/>
    <cellStyle name="SAPBEXHLevel0X 2 2 2" xfId="20431"/>
    <cellStyle name="SAPBEXHLevel0X 2 2_SCH J-3" xfId="20432"/>
    <cellStyle name="SAPBEXHLevel0X 2 3" xfId="20433"/>
    <cellStyle name="SAPBEXHLevel0X 2 3 2" xfId="20434"/>
    <cellStyle name="SAPBEXHLevel0X 2 3_SCH J-3" xfId="20435"/>
    <cellStyle name="SAPBEXHLevel0X 2 4" xfId="20436"/>
    <cellStyle name="SAPBEXHLevel0X 2 4 2" xfId="20437"/>
    <cellStyle name="SAPBEXHLevel0X 2 4_SCH J-3" xfId="20438"/>
    <cellStyle name="SAPBEXHLevel0X 2 5" xfId="20439"/>
    <cellStyle name="SAPBEXHLevel0X 2 5 2" xfId="20440"/>
    <cellStyle name="SAPBEXHLevel0X 2 5_SCH J-3" xfId="20441"/>
    <cellStyle name="SAPBEXHLevel0X 2 6" xfId="20442"/>
    <cellStyle name="SAPBEXHLevel0X 2 6 2" xfId="20443"/>
    <cellStyle name="SAPBEXHLevel0X 2 6_SCH J-3" xfId="20444"/>
    <cellStyle name="SAPBEXHLevel0X 2 7" xfId="20445"/>
    <cellStyle name="SAPBEXHLevel0X 2 7 2" xfId="20446"/>
    <cellStyle name="SAPBEXHLevel0X 2 7_SCH J-3" xfId="20447"/>
    <cellStyle name="SAPBEXHLevel0X 2 8" xfId="20448"/>
    <cellStyle name="SAPBEXHLevel0X 2 8 2" xfId="20449"/>
    <cellStyle name="SAPBEXHLevel0X 2 8_SCH J-3" xfId="20450"/>
    <cellStyle name="SAPBEXHLevel0X 2 9" xfId="20451"/>
    <cellStyle name="SAPBEXHLevel0X 2 9 2" xfId="20452"/>
    <cellStyle name="SAPBEXHLevel0X 2 9_SCH J-3" xfId="20453"/>
    <cellStyle name="SAPBEXHLevel0X 2_SCH J-3" xfId="20454"/>
    <cellStyle name="SAPBEXHLevel0X 3" xfId="20455"/>
    <cellStyle name="SAPBEXHLevel0X 3 2" xfId="20456"/>
    <cellStyle name="SAPBEXHLevel0X 3_SCH J-3" xfId="20457"/>
    <cellStyle name="SAPBEXHLevel0X 4" xfId="20458"/>
    <cellStyle name="SAPBEXHLevel0X 4 2" xfId="20459"/>
    <cellStyle name="SAPBEXHLevel0X 4_SCH J-3" xfId="20460"/>
    <cellStyle name="SAPBEXHLevel0X 5" xfId="20461"/>
    <cellStyle name="SAPBEXHLevel0X 5 2" xfId="20462"/>
    <cellStyle name="SAPBEXHLevel0X 5_SCH J-3" xfId="20463"/>
    <cellStyle name="SAPBEXHLevel0X 6" xfId="20464"/>
    <cellStyle name="SAPBEXHLevel0X 6 2" xfId="20465"/>
    <cellStyle name="SAPBEXHLevel0X 6_SCH J-3" xfId="20466"/>
    <cellStyle name="SAPBEXHLevel0X 7" xfId="20467"/>
    <cellStyle name="SAPBEXHLevel0X 7 2" xfId="20468"/>
    <cellStyle name="SAPBEXHLevel0X 7_SCH J-3" xfId="20469"/>
    <cellStyle name="SAPBEXHLevel0X 8" xfId="20470"/>
    <cellStyle name="SAPBEXHLevel0X 8 2" xfId="20471"/>
    <cellStyle name="SAPBEXHLevel0X 8_SCH J-3" xfId="20472"/>
    <cellStyle name="SAPBEXHLevel0X 9" xfId="20473"/>
    <cellStyle name="SAPBEXHLevel0X 9 2" xfId="20474"/>
    <cellStyle name="SAPBEXHLevel0X 9_SCH J-3" xfId="20475"/>
    <cellStyle name="SAPBEXHLevel0X_SCH J-3" xfId="20476"/>
    <cellStyle name="SAPBEXHLevel1" xfId="20477"/>
    <cellStyle name="SAPBEXHLevel1 10" xfId="20478"/>
    <cellStyle name="SAPBEXHLevel1 10 2" xfId="20479"/>
    <cellStyle name="SAPBEXHLevel1 10_SCH J-3" xfId="20480"/>
    <cellStyle name="SAPBEXHLevel1 11" xfId="20481"/>
    <cellStyle name="SAPBEXHLevel1 11 2" xfId="20482"/>
    <cellStyle name="SAPBEXHLevel1 11_SCH J-3" xfId="20483"/>
    <cellStyle name="SAPBEXHLevel1 12" xfId="20484"/>
    <cellStyle name="SAPBEXHLevel1 2" xfId="20485"/>
    <cellStyle name="SAPBEXHLevel1 2 10" xfId="20486"/>
    <cellStyle name="SAPBEXHLevel1 2 10 2" xfId="20487"/>
    <cellStyle name="SAPBEXHLevel1 2 10_SCH J-3" xfId="20488"/>
    <cellStyle name="SAPBEXHLevel1 2 11" xfId="20489"/>
    <cellStyle name="SAPBEXHLevel1 2 2" xfId="20490"/>
    <cellStyle name="SAPBEXHLevel1 2 2 2" xfId="20491"/>
    <cellStyle name="SAPBEXHLevel1 2 2_SCH J-3" xfId="20492"/>
    <cellStyle name="SAPBEXHLevel1 2 3" xfId="20493"/>
    <cellStyle name="SAPBEXHLevel1 2 3 2" xfId="20494"/>
    <cellStyle name="SAPBEXHLevel1 2 3_SCH J-3" xfId="20495"/>
    <cellStyle name="SAPBEXHLevel1 2 4" xfId="20496"/>
    <cellStyle name="SAPBEXHLevel1 2 4 2" xfId="20497"/>
    <cellStyle name="SAPBEXHLevel1 2 4_SCH J-3" xfId="20498"/>
    <cellStyle name="SAPBEXHLevel1 2 5" xfId="20499"/>
    <cellStyle name="SAPBEXHLevel1 2 5 2" xfId="20500"/>
    <cellStyle name="SAPBEXHLevel1 2 5_SCH J-3" xfId="20501"/>
    <cellStyle name="SAPBEXHLevel1 2 6" xfId="20502"/>
    <cellStyle name="SAPBEXHLevel1 2 6 2" xfId="20503"/>
    <cellStyle name="SAPBEXHLevel1 2 6_SCH J-3" xfId="20504"/>
    <cellStyle name="SAPBEXHLevel1 2 7" xfId="20505"/>
    <cellStyle name="SAPBEXHLevel1 2 7 2" xfId="20506"/>
    <cellStyle name="SAPBEXHLevel1 2 7_SCH J-3" xfId="20507"/>
    <cellStyle name="SAPBEXHLevel1 2 8" xfId="20508"/>
    <cellStyle name="SAPBEXHLevel1 2 8 2" xfId="20509"/>
    <cellStyle name="SAPBEXHLevel1 2 8_SCH J-3" xfId="20510"/>
    <cellStyle name="SAPBEXHLevel1 2 9" xfId="20511"/>
    <cellStyle name="SAPBEXHLevel1 2 9 2" xfId="20512"/>
    <cellStyle name="SAPBEXHLevel1 2 9_SCH J-3" xfId="20513"/>
    <cellStyle name="SAPBEXHLevel1 2_SCH J-3" xfId="20514"/>
    <cellStyle name="SAPBEXHLevel1 3" xfId="20515"/>
    <cellStyle name="SAPBEXHLevel1 3 2" xfId="20516"/>
    <cellStyle name="SAPBEXHLevel1 3_SCH J-3" xfId="20517"/>
    <cellStyle name="SAPBEXHLevel1 4" xfId="20518"/>
    <cellStyle name="SAPBEXHLevel1 4 2" xfId="20519"/>
    <cellStyle name="SAPBEXHLevel1 4_SCH J-3" xfId="20520"/>
    <cellStyle name="SAPBEXHLevel1 5" xfId="20521"/>
    <cellStyle name="SAPBEXHLevel1 5 2" xfId="20522"/>
    <cellStyle name="SAPBEXHLevel1 5_SCH J-3" xfId="20523"/>
    <cellStyle name="SAPBEXHLevel1 6" xfId="20524"/>
    <cellStyle name="SAPBEXHLevel1 6 2" xfId="20525"/>
    <cellStyle name="SAPBEXHLevel1 6_SCH J-3" xfId="20526"/>
    <cellStyle name="SAPBEXHLevel1 7" xfId="20527"/>
    <cellStyle name="SAPBEXHLevel1 7 2" xfId="20528"/>
    <cellStyle name="SAPBEXHLevel1 7_SCH J-3" xfId="20529"/>
    <cellStyle name="SAPBEXHLevel1 8" xfId="20530"/>
    <cellStyle name="SAPBEXHLevel1 8 2" xfId="20531"/>
    <cellStyle name="SAPBEXHLevel1 8_SCH J-3" xfId="20532"/>
    <cellStyle name="SAPBEXHLevel1 9" xfId="20533"/>
    <cellStyle name="SAPBEXHLevel1 9 2" xfId="20534"/>
    <cellStyle name="SAPBEXHLevel1 9_SCH J-3" xfId="20535"/>
    <cellStyle name="SAPBEXHLevel1_SCH J-3" xfId="20536"/>
    <cellStyle name="SAPBEXHLevel1X" xfId="20537"/>
    <cellStyle name="SAPBEXHLevel1X 10" xfId="20538"/>
    <cellStyle name="SAPBEXHLevel1X 10 2" xfId="20539"/>
    <cellStyle name="SAPBEXHLevel1X 10_SCH J-3" xfId="20540"/>
    <cellStyle name="SAPBEXHLevel1X 11" xfId="20541"/>
    <cellStyle name="SAPBEXHLevel1X 11 2" xfId="20542"/>
    <cellStyle name="SAPBEXHLevel1X 11_SCH J-3" xfId="20543"/>
    <cellStyle name="SAPBEXHLevel1X 12" xfId="20544"/>
    <cellStyle name="SAPBEXHLevel1X 2" xfId="20545"/>
    <cellStyle name="SAPBEXHLevel1X 2 10" xfId="20546"/>
    <cellStyle name="SAPBEXHLevel1X 2 10 2" xfId="20547"/>
    <cellStyle name="SAPBEXHLevel1X 2 10_SCH J-3" xfId="20548"/>
    <cellStyle name="SAPBEXHLevel1X 2 11" xfId="20549"/>
    <cellStyle name="SAPBEXHLevel1X 2 2" xfId="20550"/>
    <cellStyle name="SAPBEXHLevel1X 2 2 2" xfId="20551"/>
    <cellStyle name="SAPBEXHLevel1X 2 2_SCH J-3" xfId="20552"/>
    <cellStyle name="SAPBEXHLevel1X 2 3" xfId="20553"/>
    <cellStyle name="SAPBEXHLevel1X 2 3 2" xfId="20554"/>
    <cellStyle name="SAPBEXHLevel1X 2 3_SCH J-3" xfId="20555"/>
    <cellStyle name="SAPBEXHLevel1X 2 4" xfId="20556"/>
    <cellStyle name="SAPBEXHLevel1X 2 4 2" xfId="20557"/>
    <cellStyle name="SAPBEXHLevel1X 2 4_SCH J-3" xfId="20558"/>
    <cellStyle name="SAPBEXHLevel1X 2 5" xfId="20559"/>
    <cellStyle name="SAPBEXHLevel1X 2 5 2" xfId="20560"/>
    <cellStyle name="SAPBEXHLevel1X 2 5_SCH J-3" xfId="20561"/>
    <cellStyle name="SAPBEXHLevel1X 2 6" xfId="20562"/>
    <cellStyle name="SAPBEXHLevel1X 2 6 2" xfId="20563"/>
    <cellStyle name="SAPBEXHLevel1X 2 6_SCH J-3" xfId="20564"/>
    <cellStyle name="SAPBEXHLevel1X 2 7" xfId="20565"/>
    <cellStyle name="SAPBEXHLevel1X 2 7 2" xfId="20566"/>
    <cellStyle name="SAPBEXHLevel1X 2 7_SCH J-3" xfId="20567"/>
    <cellStyle name="SAPBEXHLevel1X 2 8" xfId="20568"/>
    <cellStyle name="SAPBEXHLevel1X 2 8 2" xfId="20569"/>
    <cellStyle name="SAPBEXHLevel1X 2 8_SCH J-3" xfId="20570"/>
    <cellStyle name="SAPBEXHLevel1X 2 9" xfId="20571"/>
    <cellStyle name="SAPBEXHLevel1X 2 9 2" xfId="20572"/>
    <cellStyle name="SAPBEXHLevel1X 2 9_SCH J-3" xfId="20573"/>
    <cellStyle name="SAPBEXHLevel1X 2_SCH J-3" xfId="20574"/>
    <cellStyle name="SAPBEXHLevel1X 3" xfId="20575"/>
    <cellStyle name="SAPBEXHLevel1X 3 2" xfId="20576"/>
    <cellStyle name="SAPBEXHLevel1X 3_SCH J-3" xfId="20577"/>
    <cellStyle name="SAPBEXHLevel1X 4" xfId="20578"/>
    <cellStyle name="SAPBEXHLevel1X 4 2" xfId="20579"/>
    <cellStyle name="SAPBEXHLevel1X 4_SCH J-3" xfId="20580"/>
    <cellStyle name="SAPBEXHLevel1X 5" xfId="20581"/>
    <cellStyle name="SAPBEXHLevel1X 5 2" xfId="20582"/>
    <cellStyle name="SAPBEXHLevel1X 5_SCH J-3" xfId="20583"/>
    <cellStyle name="SAPBEXHLevel1X 6" xfId="20584"/>
    <cellStyle name="SAPBEXHLevel1X 6 2" xfId="20585"/>
    <cellStyle name="SAPBEXHLevel1X 6_SCH J-3" xfId="20586"/>
    <cellStyle name="SAPBEXHLevel1X 7" xfId="20587"/>
    <cellStyle name="SAPBEXHLevel1X 7 2" xfId="20588"/>
    <cellStyle name="SAPBEXHLevel1X 7_SCH J-3" xfId="20589"/>
    <cellStyle name="SAPBEXHLevel1X 8" xfId="20590"/>
    <cellStyle name="SAPBEXHLevel1X 8 2" xfId="20591"/>
    <cellStyle name="SAPBEXHLevel1X 8_SCH J-3" xfId="20592"/>
    <cellStyle name="SAPBEXHLevel1X 9" xfId="20593"/>
    <cellStyle name="SAPBEXHLevel1X 9 2" xfId="20594"/>
    <cellStyle name="SAPBEXHLevel1X 9_SCH J-3" xfId="20595"/>
    <cellStyle name="SAPBEXHLevel1X_SCH J-3" xfId="20596"/>
    <cellStyle name="SAPBEXHLevel2" xfId="20597"/>
    <cellStyle name="SAPBEXHLevel2 10" xfId="20598"/>
    <cellStyle name="SAPBEXHLevel2 10 2" xfId="20599"/>
    <cellStyle name="SAPBEXHLevel2 10_SCH J-3" xfId="20600"/>
    <cellStyle name="SAPBEXHLevel2 11" xfId="20601"/>
    <cellStyle name="SAPBEXHLevel2 11 2" xfId="20602"/>
    <cellStyle name="SAPBEXHLevel2 11_SCH J-3" xfId="20603"/>
    <cellStyle name="SAPBEXHLevel2 12" xfId="20604"/>
    <cellStyle name="SAPBEXHLevel2 2" xfId="20605"/>
    <cellStyle name="SAPBEXHLevel2 2 10" xfId="20606"/>
    <cellStyle name="SAPBEXHLevel2 2 10 2" xfId="20607"/>
    <cellStyle name="SAPBEXHLevel2 2 10_SCH J-3" xfId="20608"/>
    <cellStyle name="SAPBEXHLevel2 2 11" xfId="20609"/>
    <cellStyle name="SAPBEXHLevel2 2 2" xfId="20610"/>
    <cellStyle name="SAPBEXHLevel2 2 2 2" xfId="20611"/>
    <cellStyle name="SAPBEXHLevel2 2 2_SCH J-3" xfId="20612"/>
    <cellStyle name="SAPBEXHLevel2 2 3" xfId="20613"/>
    <cellStyle name="SAPBEXHLevel2 2 3 2" xfId="20614"/>
    <cellStyle name="SAPBEXHLevel2 2 3_SCH J-3" xfId="20615"/>
    <cellStyle name="SAPBEXHLevel2 2 4" xfId="20616"/>
    <cellStyle name="SAPBEXHLevel2 2 4 2" xfId="20617"/>
    <cellStyle name="SAPBEXHLevel2 2 4_SCH J-3" xfId="20618"/>
    <cellStyle name="SAPBEXHLevel2 2 5" xfId="20619"/>
    <cellStyle name="SAPBEXHLevel2 2 5 2" xfId="20620"/>
    <cellStyle name="SAPBEXHLevel2 2 5_SCH J-3" xfId="20621"/>
    <cellStyle name="SAPBEXHLevel2 2 6" xfId="20622"/>
    <cellStyle name="SAPBEXHLevel2 2 6 2" xfId="20623"/>
    <cellStyle name="SAPBEXHLevel2 2 6_SCH J-3" xfId="20624"/>
    <cellStyle name="SAPBEXHLevel2 2 7" xfId="20625"/>
    <cellStyle name="SAPBEXHLevel2 2 7 2" xfId="20626"/>
    <cellStyle name="SAPBEXHLevel2 2 7_SCH J-3" xfId="20627"/>
    <cellStyle name="SAPBEXHLevel2 2 8" xfId="20628"/>
    <cellStyle name="SAPBEXHLevel2 2 8 2" xfId="20629"/>
    <cellStyle name="SAPBEXHLevel2 2 8_SCH J-3" xfId="20630"/>
    <cellStyle name="SAPBEXHLevel2 2 9" xfId="20631"/>
    <cellStyle name="SAPBEXHLevel2 2 9 2" xfId="20632"/>
    <cellStyle name="SAPBEXHLevel2 2 9_SCH J-3" xfId="20633"/>
    <cellStyle name="SAPBEXHLevel2 2_SCH J-3" xfId="20634"/>
    <cellStyle name="SAPBEXHLevel2 3" xfId="20635"/>
    <cellStyle name="SAPBEXHLevel2 3 2" xfId="20636"/>
    <cellStyle name="SAPBEXHLevel2 3_SCH J-3" xfId="20637"/>
    <cellStyle name="SAPBEXHLevel2 4" xfId="20638"/>
    <cellStyle name="SAPBEXHLevel2 4 2" xfId="20639"/>
    <cellStyle name="SAPBEXHLevel2 4_SCH J-3" xfId="20640"/>
    <cellStyle name="SAPBEXHLevel2 5" xfId="20641"/>
    <cellStyle name="SAPBEXHLevel2 5 2" xfId="20642"/>
    <cellStyle name="SAPBEXHLevel2 5_SCH J-3" xfId="20643"/>
    <cellStyle name="SAPBEXHLevel2 6" xfId="20644"/>
    <cellStyle name="SAPBEXHLevel2 6 2" xfId="20645"/>
    <cellStyle name="SAPBEXHLevel2 6_SCH J-3" xfId="20646"/>
    <cellStyle name="SAPBEXHLevel2 7" xfId="20647"/>
    <cellStyle name="SAPBEXHLevel2 7 2" xfId="20648"/>
    <cellStyle name="SAPBEXHLevel2 7_SCH J-3" xfId="20649"/>
    <cellStyle name="SAPBEXHLevel2 8" xfId="20650"/>
    <cellStyle name="SAPBEXHLevel2 8 2" xfId="20651"/>
    <cellStyle name="SAPBEXHLevel2 8_SCH J-3" xfId="20652"/>
    <cellStyle name="SAPBEXHLevel2 9" xfId="20653"/>
    <cellStyle name="SAPBEXHLevel2 9 2" xfId="20654"/>
    <cellStyle name="SAPBEXHLevel2 9_SCH J-3" xfId="20655"/>
    <cellStyle name="SAPBEXHLevel2_SCH J-3" xfId="20656"/>
    <cellStyle name="SAPBEXHLevel2X" xfId="20657"/>
    <cellStyle name="SAPBEXHLevel2X 10" xfId="20658"/>
    <cellStyle name="SAPBEXHLevel2X 10 2" xfId="20659"/>
    <cellStyle name="SAPBEXHLevel2X 10_SCH J-3" xfId="20660"/>
    <cellStyle name="SAPBEXHLevel2X 11" xfId="20661"/>
    <cellStyle name="SAPBEXHLevel2X 11 2" xfId="20662"/>
    <cellStyle name="SAPBEXHLevel2X 11_SCH J-3" xfId="20663"/>
    <cellStyle name="SAPBEXHLevel2X 12" xfId="20664"/>
    <cellStyle name="SAPBEXHLevel2X 2" xfId="20665"/>
    <cellStyle name="SAPBEXHLevel2X 2 10" xfId="20666"/>
    <cellStyle name="SAPBEXHLevel2X 2 10 2" xfId="20667"/>
    <cellStyle name="SAPBEXHLevel2X 2 10_SCH J-3" xfId="20668"/>
    <cellStyle name="SAPBEXHLevel2X 2 11" xfId="20669"/>
    <cellStyle name="SAPBEXHLevel2X 2 2" xfId="20670"/>
    <cellStyle name="SAPBEXHLevel2X 2 2 2" xfId="20671"/>
    <cellStyle name="SAPBEXHLevel2X 2 2_SCH J-3" xfId="20672"/>
    <cellStyle name="SAPBEXHLevel2X 2 3" xfId="20673"/>
    <cellStyle name="SAPBEXHLevel2X 2 3 2" xfId="20674"/>
    <cellStyle name="SAPBEXHLevel2X 2 3_SCH J-3" xfId="20675"/>
    <cellStyle name="SAPBEXHLevel2X 2 4" xfId="20676"/>
    <cellStyle name="SAPBEXHLevel2X 2 4 2" xfId="20677"/>
    <cellStyle name="SAPBEXHLevel2X 2 4_SCH J-3" xfId="20678"/>
    <cellStyle name="SAPBEXHLevel2X 2 5" xfId="20679"/>
    <cellStyle name="SAPBEXHLevel2X 2 5 2" xfId="20680"/>
    <cellStyle name="SAPBEXHLevel2X 2 5_SCH J-3" xfId="20681"/>
    <cellStyle name="SAPBEXHLevel2X 2 6" xfId="20682"/>
    <cellStyle name="SAPBEXHLevel2X 2 6 2" xfId="20683"/>
    <cellStyle name="SAPBEXHLevel2X 2 6_SCH J-3" xfId="20684"/>
    <cellStyle name="SAPBEXHLevel2X 2 7" xfId="20685"/>
    <cellStyle name="SAPBEXHLevel2X 2 7 2" xfId="20686"/>
    <cellStyle name="SAPBEXHLevel2X 2 7_SCH J-3" xfId="20687"/>
    <cellStyle name="SAPBEXHLevel2X 2 8" xfId="20688"/>
    <cellStyle name="SAPBEXHLevel2X 2 8 2" xfId="20689"/>
    <cellStyle name="SAPBEXHLevel2X 2 8_SCH J-3" xfId="20690"/>
    <cellStyle name="SAPBEXHLevel2X 2 9" xfId="20691"/>
    <cellStyle name="SAPBEXHLevel2X 2 9 2" xfId="20692"/>
    <cellStyle name="SAPBEXHLevel2X 2 9_SCH J-3" xfId="20693"/>
    <cellStyle name="SAPBEXHLevel2X 2_SCH J-3" xfId="20694"/>
    <cellStyle name="SAPBEXHLevel2X 3" xfId="20695"/>
    <cellStyle name="SAPBEXHLevel2X 3 2" xfId="20696"/>
    <cellStyle name="SAPBEXHLevel2X 3_SCH J-3" xfId="20697"/>
    <cellStyle name="SAPBEXHLevel2X 4" xfId="20698"/>
    <cellStyle name="SAPBEXHLevel2X 4 2" xfId="20699"/>
    <cellStyle name="SAPBEXHLevel2X 4_SCH J-3" xfId="20700"/>
    <cellStyle name="SAPBEXHLevel2X 5" xfId="20701"/>
    <cellStyle name="SAPBEXHLevel2X 5 2" xfId="20702"/>
    <cellStyle name="SAPBEXHLevel2X 5_SCH J-3" xfId="20703"/>
    <cellStyle name="SAPBEXHLevel2X 6" xfId="20704"/>
    <cellStyle name="SAPBEXHLevel2X 6 2" xfId="20705"/>
    <cellStyle name="SAPBEXHLevel2X 6_SCH J-3" xfId="20706"/>
    <cellStyle name="SAPBEXHLevel2X 7" xfId="20707"/>
    <cellStyle name="SAPBEXHLevel2X 7 2" xfId="20708"/>
    <cellStyle name="SAPBEXHLevel2X 7_SCH J-3" xfId="20709"/>
    <cellStyle name="SAPBEXHLevel2X 8" xfId="20710"/>
    <cellStyle name="SAPBEXHLevel2X 8 2" xfId="20711"/>
    <cellStyle name="SAPBEXHLevel2X 8_SCH J-3" xfId="20712"/>
    <cellStyle name="SAPBEXHLevel2X 9" xfId="20713"/>
    <cellStyle name="SAPBEXHLevel2X 9 2" xfId="20714"/>
    <cellStyle name="SAPBEXHLevel2X 9_SCH J-3" xfId="20715"/>
    <cellStyle name="SAPBEXHLevel2X_SCH J-3" xfId="20716"/>
    <cellStyle name="SAPBEXHLevel3" xfId="20717"/>
    <cellStyle name="SAPBEXHLevel3 10" xfId="20718"/>
    <cellStyle name="SAPBEXHLevel3 10 2" xfId="20719"/>
    <cellStyle name="SAPBEXHLevel3 10_SCH J-3" xfId="20720"/>
    <cellStyle name="SAPBEXHLevel3 11" xfId="20721"/>
    <cellStyle name="SAPBEXHLevel3 11 2" xfId="20722"/>
    <cellStyle name="SAPBEXHLevel3 11_SCH J-3" xfId="20723"/>
    <cellStyle name="SAPBEXHLevel3 12" xfId="20724"/>
    <cellStyle name="SAPBEXHLevel3 2" xfId="20725"/>
    <cellStyle name="SAPBEXHLevel3 2 10" xfId="20726"/>
    <cellStyle name="SAPBEXHLevel3 2 10 2" xfId="20727"/>
    <cellStyle name="SAPBEXHLevel3 2 10_SCH J-3" xfId="20728"/>
    <cellStyle name="SAPBEXHLevel3 2 11" xfId="20729"/>
    <cellStyle name="SAPBEXHLevel3 2 2" xfId="20730"/>
    <cellStyle name="SAPBEXHLevel3 2 2 2" xfId="20731"/>
    <cellStyle name="SAPBEXHLevel3 2 2_SCH J-3" xfId="20732"/>
    <cellStyle name="SAPBEXHLevel3 2 3" xfId="20733"/>
    <cellStyle name="SAPBEXHLevel3 2 3 2" xfId="20734"/>
    <cellStyle name="SAPBEXHLevel3 2 3_SCH J-3" xfId="20735"/>
    <cellStyle name="SAPBEXHLevel3 2 4" xfId="20736"/>
    <cellStyle name="SAPBEXHLevel3 2 4 2" xfId="20737"/>
    <cellStyle name="SAPBEXHLevel3 2 4_SCH J-3" xfId="20738"/>
    <cellStyle name="SAPBEXHLevel3 2 5" xfId="20739"/>
    <cellStyle name="SAPBEXHLevel3 2 5 2" xfId="20740"/>
    <cellStyle name="SAPBEXHLevel3 2 5_SCH J-3" xfId="20741"/>
    <cellStyle name="SAPBEXHLevel3 2 6" xfId="20742"/>
    <cellStyle name="SAPBEXHLevel3 2 6 2" xfId="20743"/>
    <cellStyle name="SAPBEXHLevel3 2 6_SCH J-3" xfId="20744"/>
    <cellStyle name="SAPBEXHLevel3 2 7" xfId="20745"/>
    <cellStyle name="SAPBEXHLevel3 2 7 2" xfId="20746"/>
    <cellStyle name="SAPBEXHLevel3 2 7_SCH J-3" xfId="20747"/>
    <cellStyle name="SAPBEXHLevel3 2 8" xfId="20748"/>
    <cellStyle name="SAPBEXHLevel3 2 8 2" xfId="20749"/>
    <cellStyle name="SAPBEXHLevel3 2 8_SCH J-3" xfId="20750"/>
    <cellStyle name="SAPBEXHLevel3 2 9" xfId="20751"/>
    <cellStyle name="SAPBEXHLevel3 2 9 2" xfId="20752"/>
    <cellStyle name="SAPBEXHLevel3 2 9_SCH J-3" xfId="20753"/>
    <cellStyle name="SAPBEXHLevel3 2_SCH J-3" xfId="20754"/>
    <cellStyle name="SAPBEXHLevel3 3" xfId="20755"/>
    <cellStyle name="SAPBEXHLevel3 3 2" xfId="20756"/>
    <cellStyle name="SAPBEXHLevel3 3_SCH J-3" xfId="20757"/>
    <cellStyle name="SAPBEXHLevel3 4" xfId="20758"/>
    <cellStyle name="SAPBEXHLevel3 4 2" xfId="20759"/>
    <cellStyle name="SAPBEXHLevel3 4_SCH J-3" xfId="20760"/>
    <cellStyle name="SAPBEXHLevel3 5" xfId="20761"/>
    <cellStyle name="SAPBEXHLevel3 5 2" xfId="20762"/>
    <cellStyle name="SAPBEXHLevel3 5_SCH J-3" xfId="20763"/>
    <cellStyle name="SAPBEXHLevel3 6" xfId="20764"/>
    <cellStyle name="SAPBEXHLevel3 6 2" xfId="20765"/>
    <cellStyle name="SAPBEXHLevel3 6_SCH J-3" xfId="20766"/>
    <cellStyle name="SAPBEXHLevel3 7" xfId="20767"/>
    <cellStyle name="SAPBEXHLevel3 7 2" xfId="20768"/>
    <cellStyle name="SAPBEXHLevel3 7_SCH J-3" xfId="20769"/>
    <cellStyle name="SAPBEXHLevel3 8" xfId="20770"/>
    <cellStyle name="SAPBEXHLevel3 8 2" xfId="20771"/>
    <cellStyle name="SAPBEXHLevel3 8_SCH J-3" xfId="20772"/>
    <cellStyle name="SAPBEXHLevel3 9" xfId="20773"/>
    <cellStyle name="SAPBEXHLevel3 9 2" xfId="20774"/>
    <cellStyle name="SAPBEXHLevel3 9_SCH J-3" xfId="20775"/>
    <cellStyle name="SAPBEXHLevel3_SCH J-3" xfId="20776"/>
    <cellStyle name="SAPBEXHLevel3X" xfId="20777"/>
    <cellStyle name="SAPBEXHLevel3X 10" xfId="20778"/>
    <cellStyle name="SAPBEXHLevel3X 10 2" xfId="20779"/>
    <cellStyle name="SAPBEXHLevel3X 10_SCH J-3" xfId="20780"/>
    <cellStyle name="SAPBEXHLevel3X 11" xfId="20781"/>
    <cellStyle name="SAPBEXHLevel3X 11 2" xfId="20782"/>
    <cellStyle name="SAPBEXHLevel3X 11_SCH J-3" xfId="20783"/>
    <cellStyle name="SAPBEXHLevel3X 12" xfId="20784"/>
    <cellStyle name="SAPBEXHLevel3X 2" xfId="20785"/>
    <cellStyle name="SAPBEXHLevel3X 2 10" xfId="20786"/>
    <cellStyle name="SAPBEXHLevel3X 2 10 2" xfId="20787"/>
    <cellStyle name="SAPBEXHLevel3X 2 10_SCH J-3" xfId="20788"/>
    <cellStyle name="SAPBEXHLevel3X 2 11" xfId="20789"/>
    <cellStyle name="SAPBEXHLevel3X 2 2" xfId="20790"/>
    <cellStyle name="SAPBEXHLevel3X 2 2 2" xfId="20791"/>
    <cellStyle name="SAPBEXHLevel3X 2 2_SCH J-3" xfId="20792"/>
    <cellStyle name="SAPBEXHLevel3X 2 3" xfId="20793"/>
    <cellStyle name="SAPBEXHLevel3X 2 3 2" xfId="20794"/>
    <cellStyle name="SAPBEXHLevel3X 2 3_SCH J-3" xfId="20795"/>
    <cellStyle name="SAPBEXHLevel3X 2 4" xfId="20796"/>
    <cellStyle name="SAPBEXHLevel3X 2 4 2" xfId="20797"/>
    <cellStyle name="SAPBEXHLevel3X 2 4_SCH J-3" xfId="20798"/>
    <cellStyle name="SAPBEXHLevel3X 2 5" xfId="20799"/>
    <cellStyle name="SAPBEXHLevel3X 2 5 2" xfId="20800"/>
    <cellStyle name="SAPBEXHLevel3X 2 5_SCH J-3" xfId="20801"/>
    <cellStyle name="SAPBEXHLevel3X 2 6" xfId="20802"/>
    <cellStyle name="SAPBEXHLevel3X 2 6 2" xfId="20803"/>
    <cellStyle name="SAPBEXHLevel3X 2 6_SCH J-3" xfId="20804"/>
    <cellStyle name="SAPBEXHLevel3X 2 7" xfId="20805"/>
    <cellStyle name="SAPBEXHLevel3X 2 7 2" xfId="20806"/>
    <cellStyle name="SAPBEXHLevel3X 2 7_SCH J-3" xfId="20807"/>
    <cellStyle name="SAPBEXHLevel3X 2 8" xfId="20808"/>
    <cellStyle name="SAPBEXHLevel3X 2 8 2" xfId="20809"/>
    <cellStyle name="SAPBEXHLevel3X 2 8_SCH J-3" xfId="20810"/>
    <cellStyle name="SAPBEXHLevel3X 2 9" xfId="20811"/>
    <cellStyle name="SAPBEXHLevel3X 2 9 2" xfId="20812"/>
    <cellStyle name="SAPBEXHLevel3X 2 9_SCH J-3" xfId="20813"/>
    <cellStyle name="SAPBEXHLevel3X 2_SCH J-3" xfId="20814"/>
    <cellStyle name="SAPBEXHLevel3X 3" xfId="20815"/>
    <cellStyle name="SAPBEXHLevel3X 3 2" xfId="20816"/>
    <cellStyle name="SAPBEXHLevel3X 3_SCH J-3" xfId="20817"/>
    <cellStyle name="SAPBEXHLevel3X 4" xfId="20818"/>
    <cellStyle name="SAPBEXHLevel3X 4 2" xfId="20819"/>
    <cellStyle name="SAPBEXHLevel3X 4_SCH J-3" xfId="20820"/>
    <cellStyle name="SAPBEXHLevel3X 5" xfId="20821"/>
    <cellStyle name="SAPBEXHLevel3X 5 2" xfId="20822"/>
    <cellStyle name="SAPBEXHLevel3X 5_SCH J-3" xfId="20823"/>
    <cellStyle name="SAPBEXHLevel3X 6" xfId="20824"/>
    <cellStyle name="SAPBEXHLevel3X 6 2" xfId="20825"/>
    <cellStyle name="SAPBEXHLevel3X 6_SCH J-3" xfId="20826"/>
    <cellStyle name="SAPBEXHLevel3X 7" xfId="20827"/>
    <cellStyle name="SAPBEXHLevel3X 7 2" xfId="20828"/>
    <cellStyle name="SAPBEXHLevel3X 7_SCH J-3" xfId="20829"/>
    <cellStyle name="SAPBEXHLevel3X 8" xfId="20830"/>
    <cellStyle name="SAPBEXHLevel3X 8 2" xfId="20831"/>
    <cellStyle name="SAPBEXHLevel3X 8_SCH J-3" xfId="20832"/>
    <cellStyle name="SAPBEXHLevel3X 9" xfId="20833"/>
    <cellStyle name="SAPBEXHLevel3X 9 2" xfId="20834"/>
    <cellStyle name="SAPBEXHLevel3X 9_SCH J-3" xfId="20835"/>
    <cellStyle name="SAPBEXHLevel3X_SCH J-3" xfId="20836"/>
    <cellStyle name="SAPBEXresData" xfId="20837"/>
    <cellStyle name="SAPBEXresData 10" xfId="20838"/>
    <cellStyle name="SAPBEXresData 10 2" xfId="20839"/>
    <cellStyle name="SAPBEXresData 10_SCH J-3" xfId="20840"/>
    <cellStyle name="SAPBEXresData 11" xfId="20841"/>
    <cellStyle name="SAPBEXresData 2" xfId="20842"/>
    <cellStyle name="SAPBEXresData 2 2" xfId="20843"/>
    <cellStyle name="SAPBEXresData 2_SCH J-3" xfId="20844"/>
    <cellStyle name="SAPBEXresData 3" xfId="20845"/>
    <cellStyle name="SAPBEXresData 3 2" xfId="20846"/>
    <cellStyle name="SAPBEXresData 3_SCH J-3" xfId="20847"/>
    <cellStyle name="SAPBEXresData 4" xfId="20848"/>
    <cellStyle name="SAPBEXresData 4 2" xfId="20849"/>
    <cellStyle name="SAPBEXresData 4_SCH J-3" xfId="20850"/>
    <cellStyle name="SAPBEXresData 5" xfId="20851"/>
    <cellStyle name="SAPBEXresData 5 2" xfId="20852"/>
    <cellStyle name="SAPBEXresData 5_SCH J-3" xfId="20853"/>
    <cellStyle name="SAPBEXresData 6" xfId="20854"/>
    <cellStyle name="SAPBEXresData 6 2" xfId="20855"/>
    <cellStyle name="SAPBEXresData 6_SCH J-3" xfId="20856"/>
    <cellStyle name="SAPBEXresData 7" xfId="20857"/>
    <cellStyle name="SAPBEXresData 7 2" xfId="20858"/>
    <cellStyle name="SAPBEXresData 7_SCH J-3" xfId="20859"/>
    <cellStyle name="SAPBEXresData 8" xfId="20860"/>
    <cellStyle name="SAPBEXresData 8 2" xfId="20861"/>
    <cellStyle name="SAPBEXresData 8_SCH J-3" xfId="20862"/>
    <cellStyle name="SAPBEXresData 9" xfId="20863"/>
    <cellStyle name="SAPBEXresData 9 2" xfId="20864"/>
    <cellStyle name="SAPBEXresData 9_SCH J-3" xfId="20865"/>
    <cellStyle name="SAPBEXresData_SCH J-3" xfId="20866"/>
    <cellStyle name="SAPBEXresDataEmph" xfId="20867"/>
    <cellStyle name="SAPBEXresDataEmph 10" xfId="20868"/>
    <cellStyle name="SAPBEXresDataEmph 10 2" xfId="20869"/>
    <cellStyle name="SAPBEXresDataEmph 10_SCH J-3" xfId="20870"/>
    <cellStyle name="SAPBEXresDataEmph 11" xfId="20871"/>
    <cellStyle name="SAPBEXresDataEmph 2" xfId="20872"/>
    <cellStyle name="SAPBEXresDataEmph 2 2" xfId="20873"/>
    <cellStyle name="SAPBEXresDataEmph 2_SCH J-3" xfId="20874"/>
    <cellStyle name="SAPBEXresDataEmph 3" xfId="20875"/>
    <cellStyle name="SAPBEXresDataEmph 3 2" xfId="20876"/>
    <cellStyle name="SAPBEXresDataEmph 3_SCH J-3" xfId="20877"/>
    <cellStyle name="SAPBEXresDataEmph 4" xfId="20878"/>
    <cellStyle name="SAPBEXresDataEmph 4 2" xfId="20879"/>
    <cellStyle name="SAPBEXresDataEmph 4_SCH J-3" xfId="20880"/>
    <cellStyle name="SAPBEXresDataEmph 5" xfId="20881"/>
    <cellStyle name="SAPBEXresDataEmph 5 2" xfId="20882"/>
    <cellStyle name="SAPBEXresDataEmph 5_SCH J-3" xfId="20883"/>
    <cellStyle name="SAPBEXresDataEmph 6" xfId="20884"/>
    <cellStyle name="SAPBEXresDataEmph 6 2" xfId="20885"/>
    <cellStyle name="SAPBEXresDataEmph 6_SCH J-3" xfId="20886"/>
    <cellStyle name="SAPBEXresDataEmph 7" xfId="20887"/>
    <cellStyle name="SAPBEXresDataEmph 7 2" xfId="20888"/>
    <cellStyle name="SAPBEXresDataEmph 7_SCH J-3" xfId="20889"/>
    <cellStyle name="SAPBEXresDataEmph 8" xfId="20890"/>
    <cellStyle name="SAPBEXresDataEmph 8 2" xfId="20891"/>
    <cellStyle name="SAPBEXresDataEmph 8_SCH J-3" xfId="20892"/>
    <cellStyle name="SAPBEXresDataEmph 9" xfId="20893"/>
    <cellStyle name="SAPBEXresDataEmph 9 2" xfId="20894"/>
    <cellStyle name="SAPBEXresDataEmph 9_SCH J-3" xfId="20895"/>
    <cellStyle name="SAPBEXresDataEmph_SCH J-3" xfId="20896"/>
    <cellStyle name="SAPBEXresItem" xfId="20897"/>
    <cellStyle name="SAPBEXresItem 10" xfId="20898"/>
    <cellStyle name="SAPBEXresItem 10 2" xfId="20899"/>
    <cellStyle name="SAPBEXresItem 10_SCH J-3" xfId="20900"/>
    <cellStyle name="SAPBEXresItem 11" xfId="20901"/>
    <cellStyle name="SAPBEXresItem 11 2" xfId="20902"/>
    <cellStyle name="SAPBEXresItem 11_SCH J-3" xfId="20903"/>
    <cellStyle name="SAPBEXresItem 12" xfId="20904"/>
    <cellStyle name="SAPBEXresItem 2" xfId="20905"/>
    <cellStyle name="SAPBEXresItem 2 10" xfId="20906"/>
    <cellStyle name="SAPBEXresItem 2 10 2" xfId="20907"/>
    <cellStyle name="SAPBEXresItem 2 10_SCH J-3" xfId="20908"/>
    <cellStyle name="SAPBEXresItem 2 11" xfId="20909"/>
    <cellStyle name="SAPBEXresItem 2 2" xfId="20910"/>
    <cellStyle name="SAPBEXresItem 2 2 2" xfId="20911"/>
    <cellStyle name="SAPBEXresItem 2 2_SCH J-3" xfId="20912"/>
    <cellStyle name="SAPBEXresItem 2 3" xfId="20913"/>
    <cellStyle name="SAPBEXresItem 2 3 2" xfId="20914"/>
    <cellStyle name="SAPBEXresItem 2 3_SCH J-3" xfId="20915"/>
    <cellStyle name="SAPBEXresItem 2 4" xfId="20916"/>
    <cellStyle name="SAPBEXresItem 2 4 2" xfId="20917"/>
    <cellStyle name="SAPBEXresItem 2 4_SCH J-3" xfId="20918"/>
    <cellStyle name="SAPBEXresItem 2 5" xfId="20919"/>
    <cellStyle name="SAPBEXresItem 2 5 2" xfId="20920"/>
    <cellStyle name="SAPBEXresItem 2 5_SCH J-3" xfId="20921"/>
    <cellStyle name="SAPBEXresItem 2 6" xfId="20922"/>
    <cellStyle name="SAPBEXresItem 2 6 2" xfId="20923"/>
    <cellStyle name="SAPBEXresItem 2 6_SCH J-3" xfId="20924"/>
    <cellStyle name="SAPBEXresItem 2 7" xfId="20925"/>
    <cellStyle name="SAPBEXresItem 2 7 2" xfId="20926"/>
    <cellStyle name="SAPBEXresItem 2 7_SCH J-3" xfId="20927"/>
    <cellStyle name="SAPBEXresItem 2 8" xfId="20928"/>
    <cellStyle name="SAPBEXresItem 2 8 2" xfId="20929"/>
    <cellStyle name="SAPBEXresItem 2 8_SCH J-3" xfId="20930"/>
    <cellStyle name="SAPBEXresItem 2 9" xfId="20931"/>
    <cellStyle name="SAPBEXresItem 2 9 2" xfId="20932"/>
    <cellStyle name="SAPBEXresItem 2 9_SCH J-3" xfId="20933"/>
    <cellStyle name="SAPBEXresItem 2_SCH J-3" xfId="20934"/>
    <cellStyle name="SAPBEXresItem 3" xfId="20935"/>
    <cellStyle name="SAPBEXresItem 3 2" xfId="20936"/>
    <cellStyle name="SAPBEXresItem 3_SCH J-3" xfId="20937"/>
    <cellStyle name="SAPBEXresItem 4" xfId="20938"/>
    <cellStyle name="SAPBEXresItem 4 2" xfId="20939"/>
    <cellStyle name="SAPBEXresItem 4_SCH J-3" xfId="20940"/>
    <cellStyle name="SAPBEXresItem 5" xfId="20941"/>
    <cellStyle name="SAPBEXresItem 5 2" xfId="20942"/>
    <cellStyle name="SAPBEXresItem 5_SCH J-3" xfId="20943"/>
    <cellStyle name="SAPBEXresItem 6" xfId="20944"/>
    <cellStyle name="SAPBEXresItem 6 2" xfId="20945"/>
    <cellStyle name="SAPBEXresItem 6_SCH J-3" xfId="20946"/>
    <cellStyle name="SAPBEXresItem 7" xfId="20947"/>
    <cellStyle name="SAPBEXresItem 7 2" xfId="20948"/>
    <cellStyle name="SAPBEXresItem 7_SCH J-3" xfId="20949"/>
    <cellStyle name="SAPBEXresItem 8" xfId="20950"/>
    <cellStyle name="SAPBEXresItem 8 2" xfId="20951"/>
    <cellStyle name="SAPBEXresItem 8_SCH J-3" xfId="20952"/>
    <cellStyle name="SAPBEXresItem 9" xfId="20953"/>
    <cellStyle name="SAPBEXresItem 9 2" xfId="20954"/>
    <cellStyle name="SAPBEXresItem 9_SCH J-3" xfId="20955"/>
    <cellStyle name="SAPBEXresItem_SCH J-3" xfId="20956"/>
    <cellStyle name="SAPBEXresItemX" xfId="20957"/>
    <cellStyle name="SAPBEXresItemX 10" xfId="20958"/>
    <cellStyle name="SAPBEXresItemX 10 2" xfId="20959"/>
    <cellStyle name="SAPBEXresItemX 10_SCH J-3" xfId="20960"/>
    <cellStyle name="SAPBEXresItemX 11" xfId="20961"/>
    <cellStyle name="SAPBEXresItemX 11 2" xfId="20962"/>
    <cellStyle name="SAPBEXresItemX 11_SCH J-3" xfId="20963"/>
    <cellStyle name="SAPBEXresItemX 12" xfId="20964"/>
    <cellStyle name="SAPBEXresItemX 2" xfId="20965"/>
    <cellStyle name="SAPBEXresItemX 2 10" xfId="20966"/>
    <cellStyle name="SAPBEXresItemX 2 10 2" xfId="20967"/>
    <cellStyle name="SAPBEXresItemX 2 10_SCH J-3" xfId="20968"/>
    <cellStyle name="SAPBEXresItemX 2 11" xfId="20969"/>
    <cellStyle name="SAPBEXresItemX 2 2" xfId="20970"/>
    <cellStyle name="SAPBEXresItemX 2 2 2" xfId="20971"/>
    <cellStyle name="SAPBEXresItemX 2 2_SCH J-3" xfId="20972"/>
    <cellStyle name="SAPBEXresItemX 2 3" xfId="20973"/>
    <cellStyle name="SAPBEXresItemX 2 3 2" xfId="20974"/>
    <cellStyle name="SAPBEXresItemX 2 3_SCH J-3" xfId="20975"/>
    <cellStyle name="SAPBEXresItemX 2 4" xfId="20976"/>
    <cellStyle name="SAPBEXresItemX 2 4 2" xfId="20977"/>
    <cellStyle name="SAPBEXresItemX 2 4_SCH J-3" xfId="20978"/>
    <cellStyle name="SAPBEXresItemX 2 5" xfId="20979"/>
    <cellStyle name="SAPBEXresItemX 2 5 2" xfId="20980"/>
    <cellStyle name="SAPBEXresItemX 2 5_SCH J-3" xfId="20981"/>
    <cellStyle name="SAPBEXresItemX 2 6" xfId="20982"/>
    <cellStyle name="SAPBEXresItemX 2 6 2" xfId="20983"/>
    <cellStyle name="SAPBEXresItemX 2 6_SCH J-3" xfId="20984"/>
    <cellStyle name="SAPBEXresItemX 2 7" xfId="20985"/>
    <cellStyle name="SAPBEXresItemX 2 7 2" xfId="20986"/>
    <cellStyle name="SAPBEXresItemX 2 7_SCH J-3" xfId="20987"/>
    <cellStyle name="SAPBEXresItemX 2 8" xfId="20988"/>
    <cellStyle name="SAPBEXresItemX 2 8 2" xfId="20989"/>
    <cellStyle name="SAPBEXresItemX 2 8_SCH J-3" xfId="20990"/>
    <cellStyle name="SAPBEXresItemX 2 9" xfId="20991"/>
    <cellStyle name="SAPBEXresItemX 2 9 2" xfId="20992"/>
    <cellStyle name="SAPBEXresItemX 2 9_SCH J-3" xfId="20993"/>
    <cellStyle name="SAPBEXresItemX 2_SCH J-3" xfId="20994"/>
    <cellStyle name="SAPBEXresItemX 3" xfId="20995"/>
    <cellStyle name="SAPBEXresItemX 3 2" xfId="20996"/>
    <cellStyle name="SAPBEXresItemX 3_SCH J-3" xfId="20997"/>
    <cellStyle name="SAPBEXresItemX 4" xfId="20998"/>
    <cellStyle name="SAPBEXresItemX 4 2" xfId="20999"/>
    <cellStyle name="SAPBEXresItemX 4_SCH J-3" xfId="21000"/>
    <cellStyle name="SAPBEXresItemX 5" xfId="21001"/>
    <cellStyle name="SAPBEXresItemX 5 2" xfId="21002"/>
    <cellStyle name="SAPBEXresItemX 5_SCH J-3" xfId="21003"/>
    <cellStyle name="SAPBEXresItemX 6" xfId="21004"/>
    <cellStyle name="SAPBEXresItemX 6 2" xfId="21005"/>
    <cellStyle name="SAPBEXresItemX 6_SCH J-3" xfId="21006"/>
    <cellStyle name="SAPBEXresItemX 7" xfId="21007"/>
    <cellStyle name="SAPBEXresItemX 7 2" xfId="21008"/>
    <cellStyle name="SAPBEXresItemX 7_SCH J-3" xfId="21009"/>
    <cellStyle name="SAPBEXresItemX 8" xfId="21010"/>
    <cellStyle name="SAPBEXresItemX 8 2" xfId="21011"/>
    <cellStyle name="SAPBEXresItemX 8_SCH J-3" xfId="21012"/>
    <cellStyle name="SAPBEXresItemX 9" xfId="21013"/>
    <cellStyle name="SAPBEXresItemX 9 2" xfId="21014"/>
    <cellStyle name="SAPBEXresItemX 9_SCH J-3" xfId="21015"/>
    <cellStyle name="SAPBEXresItemX_SCH J-3" xfId="21016"/>
    <cellStyle name="SAPBEXstdData" xfId="21017"/>
    <cellStyle name="SAPBEXstdData 10" xfId="21018"/>
    <cellStyle name="SAPBEXstdData 10 2" xfId="21019"/>
    <cellStyle name="SAPBEXstdData 10_SCH J-3" xfId="21020"/>
    <cellStyle name="SAPBEXstdData 11" xfId="21021"/>
    <cellStyle name="SAPBEXstdData 11 2" xfId="21022"/>
    <cellStyle name="SAPBEXstdData 11_SCH J-3" xfId="21023"/>
    <cellStyle name="SAPBEXstdData 12" xfId="21024"/>
    <cellStyle name="SAPBEXstdData 2" xfId="21025"/>
    <cellStyle name="SAPBEXstdData 2 10" xfId="21026"/>
    <cellStyle name="SAPBEXstdData 2 10 2" xfId="21027"/>
    <cellStyle name="SAPBEXstdData 2 10_SCH J-3" xfId="21028"/>
    <cellStyle name="SAPBEXstdData 2 11" xfId="21029"/>
    <cellStyle name="SAPBEXstdData 2 2" xfId="21030"/>
    <cellStyle name="SAPBEXstdData 2 2 2" xfId="21031"/>
    <cellStyle name="SAPBEXstdData 2 2_SCH J-3" xfId="21032"/>
    <cellStyle name="SAPBEXstdData 2 3" xfId="21033"/>
    <cellStyle name="SAPBEXstdData 2 3 2" xfId="21034"/>
    <cellStyle name="SAPBEXstdData 2 3_SCH J-3" xfId="21035"/>
    <cellStyle name="SAPBEXstdData 2 4" xfId="21036"/>
    <cellStyle name="SAPBEXstdData 2 4 2" xfId="21037"/>
    <cellStyle name="SAPBEXstdData 2 4_SCH J-3" xfId="21038"/>
    <cellStyle name="SAPBEXstdData 2 5" xfId="21039"/>
    <cellStyle name="SAPBEXstdData 2 5 2" xfId="21040"/>
    <cellStyle name="SAPBEXstdData 2 5_SCH J-3" xfId="21041"/>
    <cellStyle name="SAPBEXstdData 2 6" xfId="21042"/>
    <cellStyle name="SAPBEXstdData 2 6 2" xfId="21043"/>
    <cellStyle name="SAPBEXstdData 2 6_SCH J-3" xfId="21044"/>
    <cellStyle name="SAPBEXstdData 2 7" xfId="21045"/>
    <cellStyle name="SAPBEXstdData 2 7 2" xfId="21046"/>
    <cellStyle name="SAPBEXstdData 2 7_SCH J-3" xfId="21047"/>
    <cellStyle name="SAPBEXstdData 2 8" xfId="21048"/>
    <cellStyle name="SAPBEXstdData 2 8 2" xfId="21049"/>
    <cellStyle name="SAPBEXstdData 2 8_SCH J-3" xfId="21050"/>
    <cellStyle name="SAPBEXstdData 2 9" xfId="21051"/>
    <cellStyle name="SAPBEXstdData 2 9 2" xfId="21052"/>
    <cellStyle name="SAPBEXstdData 2 9_SCH J-3" xfId="21053"/>
    <cellStyle name="SAPBEXstdData 2_SCH J-3" xfId="21054"/>
    <cellStyle name="SAPBEXstdData 3" xfId="21055"/>
    <cellStyle name="SAPBEXstdData 3 2" xfId="21056"/>
    <cellStyle name="SAPBEXstdData 3_SCH J-3" xfId="21057"/>
    <cellStyle name="SAPBEXstdData 4" xfId="21058"/>
    <cellStyle name="SAPBEXstdData 4 2" xfId="21059"/>
    <cellStyle name="SAPBEXstdData 4_SCH J-3" xfId="21060"/>
    <cellStyle name="SAPBEXstdData 5" xfId="21061"/>
    <cellStyle name="SAPBEXstdData 5 2" xfId="21062"/>
    <cellStyle name="SAPBEXstdData 5_SCH J-3" xfId="21063"/>
    <cellStyle name="SAPBEXstdData 6" xfId="21064"/>
    <cellStyle name="SAPBEXstdData 6 2" xfId="21065"/>
    <cellStyle name="SAPBEXstdData 6_SCH J-3" xfId="21066"/>
    <cellStyle name="SAPBEXstdData 7" xfId="21067"/>
    <cellStyle name="SAPBEXstdData 7 2" xfId="21068"/>
    <cellStyle name="SAPBEXstdData 7_SCH J-3" xfId="21069"/>
    <cellStyle name="SAPBEXstdData 8" xfId="21070"/>
    <cellStyle name="SAPBEXstdData 8 2" xfId="21071"/>
    <cellStyle name="SAPBEXstdData 8_SCH J-3" xfId="21072"/>
    <cellStyle name="SAPBEXstdData 9" xfId="21073"/>
    <cellStyle name="SAPBEXstdData 9 2" xfId="21074"/>
    <cellStyle name="SAPBEXstdData 9_SCH J-3" xfId="21075"/>
    <cellStyle name="SAPBEXstdData_SCH J-3" xfId="21076"/>
    <cellStyle name="SAPBEXstdDataEmph" xfId="21077"/>
    <cellStyle name="SAPBEXstdDataEmph 10" xfId="21078"/>
    <cellStyle name="SAPBEXstdDataEmph 10 2" xfId="21079"/>
    <cellStyle name="SAPBEXstdDataEmph 10_SCH J-3" xfId="21080"/>
    <cellStyle name="SAPBEXstdDataEmph 11" xfId="21081"/>
    <cellStyle name="SAPBEXstdDataEmph 11 2" xfId="21082"/>
    <cellStyle name="SAPBEXstdDataEmph 11_SCH J-3" xfId="21083"/>
    <cellStyle name="SAPBEXstdDataEmph 12" xfId="21084"/>
    <cellStyle name="SAPBEXstdDataEmph 2" xfId="21085"/>
    <cellStyle name="SAPBEXstdDataEmph 2 10" xfId="21086"/>
    <cellStyle name="SAPBEXstdDataEmph 2 10 2" xfId="21087"/>
    <cellStyle name="SAPBEXstdDataEmph 2 10_SCH J-3" xfId="21088"/>
    <cellStyle name="SAPBEXstdDataEmph 2 11" xfId="21089"/>
    <cellStyle name="SAPBEXstdDataEmph 2 2" xfId="21090"/>
    <cellStyle name="SAPBEXstdDataEmph 2 2 2" xfId="21091"/>
    <cellStyle name="SAPBEXstdDataEmph 2 2_SCH J-3" xfId="21092"/>
    <cellStyle name="SAPBEXstdDataEmph 2 3" xfId="21093"/>
    <cellStyle name="SAPBEXstdDataEmph 2 3 2" xfId="21094"/>
    <cellStyle name="SAPBEXstdDataEmph 2 3_SCH J-3" xfId="21095"/>
    <cellStyle name="SAPBEXstdDataEmph 2 4" xfId="21096"/>
    <cellStyle name="SAPBEXstdDataEmph 2 4 2" xfId="21097"/>
    <cellStyle name="SAPBEXstdDataEmph 2 4_SCH J-3" xfId="21098"/>
    <cellStyle name="SAPBEXstdDataEmph 2 5" xfId="21099"/>
    <cellStyle name="SAPBEXstdDataEmph 2 5 2" xfId="21100"/>
    <cellStyle name="SAPBEXstdDataEmph 2 5_SCH J-3" xfId="21101"/>
    <cellStyle name="SAPBEXstdDataEmph 2 6" xfId="21102"/>
    <cellStyle name="SAPBEXstdDataEmph 2 6 2" xfId="21103"/>
    <cellStyle name="SAPBEXstdDataEmph 2 6_SCH J-3" xfId="21104"/>
    <cellStyle name="SAPBEXstdDataEmph 2 7" xfId="21105"/>
    <cellStyle name="SAPBEXstdDataEmph 2 7 2" xfId="21106"/>
    <cellStyle name="SAPBEXstdDataEmph 2 7_SCH J-3" xfId="21107"/>
    <cellStyle name="SAPBEXstdDataEmph 2 8" xfId="21108"/>
    <cellStyle name="SAPBEXstdDataEmph 2 8 2" xfId="21109"/>
    <cellStyle name="SAPBEXstdDataEmph 2 8_SCH J-3" xfId="21110"/>
    <cellStyle name="SAPBEXstdDataEmph 2 9" xfId="21111"/>
    <cellStyle name="SAPBEXstdDataEmph 2 9 2" xfId="21112"/>
    <cellStyle name="SAPBEXstdDataEmph 2 9_SCH J-3" xfId="21113"/>
    <cellStyle name="SAPBEXstdDataEmph 2_SCH J-3" xfId="21114"/>
    <cellStyle name="SAPBEXstdDataEmph 3" xfId="21115"/>
    <cellStyle name="SAPBEXstdDataEmph 3 2" xfId="21116"/>
    <cellStyle name="SAPBEXstdDataEmph 3_SCH J-3" xfId="21117"/>
    <cellStyle name="SAPBEXstdDataEmph 4" xfId="21118"/>
    <cellStyle name="SAPBEXstdDataEmph 4 2" xfId="21119"/>
    <cellStyle name="SAPBEXstdDataEmph 4_SCH J-3" xfId="21120"/>
    <cellStyle name="SAPBEXstdDataEmph 5" xfId="21121"/>
    <cellStyle name="SAPBEXstdDataEmph 5 2" xfId="21122"/>
    <cellStyle name="SAPBEXstdDataEmph 5_SCH J-3" xfId="21123"/>
    <cellStyle name="SAPBEXstdDataEmph 6" xfId="21124"/>
    <cellStyle name="SAPBEXstdDataEmph 6 2" xfId="21125"/>
    <cellStyle name="SAPBEXstdDataEmph 6_SCH J-3" xfId="21126"/>
    <cellStyle name="SAPBEXstdDataEmph 7" xfId="21127"/>
    <cellStyle name="SAPBEXstdDataEmph 7 2" xfId="21128"/>
    <cellStyle name="SAPBEXstdDataEmph 7_SCH J-3" xfId="21129"/>
    <cellStyle name="SAPBEXstdDataEmph 8" xfId="21130"/>
    <cellStyle name="SAPBEXstdDataEmph 8 2" xfId="21131"/>
    <cellStyle name="SAPBEXstdDataEmph 8_SCH J-3" xfId="21132"/>
    <cellStyle name="SAPBEXstdDataEmph 9" xfId="21133"/>
    <cellStyle name="SAPBEXstdDataEmph 9 2" xfId="21134"/>
    <cellStyle name="SAPBEXstdDataEmph 9_SCH J-3" xfId="21135"/>
    <cellStyle name="SAPBEXstdDataEmph_SCH J-3" xfId="21136"/>
    <cellStyle name="SAPBEXstdItem" xfId="21137"/>
    <cellStyle name="SAPBEXstdItem 10" xfId="21138"/>
    <cellStyle name="SAPBEXstdItem 10 2" xfId="21139"/>
    <cellStyle name="SAPBEXstdItem 10_SCH J-3" xfId="21140"/>
    <cellStyle name="SAPBEXstdItem 11" xfId="21141"/>
    <cellStyle name="SAPBEXstdItem 11 2" xfId="21142"/>
    <cellStyle name="SAPBEXstdItem 11_SCH J-3" xfId="21143"/>
    <cellStyle name="SAPBEXstdItem 12" xfId="21144"/>
    <cellStyle name="SAPBEXstdItem 2" xfId="21145"/>
    <cellStyle name="SAPBEXstdItem 2 10" xfId="21146"/>
    <cellStyle name="SAPBEXstdItem 2 10 2" xfId="21147"/>
    <cellStyle name="SAPBEXstdItem 2 10_SCH J-3" xfId="21148"/>
    <cellStyle name="SAPBEXstdItem 2 11" xfId="21149"/>
    <cellStyle name="SAPBEXstdItem 2 2" xfId="21150"/>
    <cellStyle name="SAPBEXstdItem 2 2 2" xfId="21151"/>
    <cellStyle name="SAPBEXstdItem 2 2_SCH J-3" xfId="21152"/>
    <cellStyle name="SAPBEXstdItem 2 3" xfId="21153"/>
    <cellStyle name="SAPBEXstdItem 2 3 2" xfId="21154"/>
    <cellStyle name="SAPBEXstdItem 2 3_SCH J-3" xfId="21155"/>
    <cellStyle name="SAPBEXstdItem 2 4" xfId="21156"/>
    <cellStyle name="SAPBEXstdItem 2 4 2" xfId="21157"/>
    <cellStyle name="SAPBEXstdItem 2 4_SCH J-3" xfId="21158"/>
    <cellStyle name="SAPBEXstdItem 2 5" xfId="21159"/>
    <cellStyle name="SAPBEXstdItem 2 5 2" xfId="21160"/>
    <cellStyle name="SAPBEXstdItem 2 5_SCH J-3" xfId="21161"/>
    <cellStyle name="SAPBEXstdItem 2 6" xfId="21162"/>
    <cellStyle name="SAPBEXstdItem 2 6 2" xfId="21163"/>
    <cellStyle name="SAPBEXstdItem 2 6_SCH J-3" xfId="21164"/>
    <cellStyle name="SAPBEXstdItem 2 7" xfId="21165"/>
    <cellStyle name="SAPBEXstdItem 2 7 2" xfId="21166"/>
    <cellStyle name="SAPBEXstdItem 2 7_SCH J-3" xfId="21167"/>
    <cellStyle name="SAPBEXstdItem 2 8" xfId="21168"/>
    <cellStyle name="SAPBEXstdItem 2 8 2" xfId="21169"/>
    <cellStyle name="SAPBEXstdItem 2 8_SCH J-3" xfId="21170"/>
    <cellStyle name="SAPBEXstdItem 2 9" xfId="21171"/>
    <cellStyle name="SAPBEXstdItem 2 9 2" xfId="21172"/>
    <cellStyle name="SAPBEXstdItem 2 9_SCH J-3" xfId="21173"/>
    <cellStyle name="SAPBEXstdItem 2_SCH J-3" xfId="21174"/>
    <cellStyle name="SAPBEXstdItem 3" xfId="21175"/>
    <cellStyle name="SAPBEXstdItem 3 2" xfId="21176"/>
    <cellStyle name="SAPBEXstdItem 3_SCH J-3" xfId="21177"/>
    <cellStyle name="SAPBEXstdItem 4" xfId="21178"/>
    <cellStyle name="SAPBEXstdItem 4 2" xfId="21179"/>
    <cellStyle name="SAPBEXstdItem 4_SCH J-3" xfId="21180"/>
    <cellStyle name="SAPBEXstdItem 5" xfId="21181"/>
    <cellStyle name="SAPBEXstdItem 5 2" xfId="21182"/>
    <cellStyle name="SAPBEXstdItem 5_SCH J-3" xfId="21183"/>
    <cellStyle name="SAPBEXstdItem 6" xfId="21184"/>
    <cellStyle name="SAPBEXstdItem 6 2" xfId="21185"/>
    <cellStyle name="SAPBEXstdItem 6_SCH J-3" xfId="21186"/>
    <cellStyle name="SAPBEXstdItem 7" xfId="21187"/>
    <cellStyle name="SAPBEXstdItem 7 2" xfId="21188"/>
    <cellStyle name="SAPBEXstdItem 7_SCH J-3" xfId="21189"/>
    <cellStyle name="SAPBEXstdItem 8" xfId="21190"/>
    <cellStyle name="SAPBEXstdItem 8 2" xfId="21191"/>
    <cellStyle name="SAPBEXstdItem 8_SCH J-3" xfId="21192"/>
    <cellStyle name="SAPBEXstdItem 9" xfId="21193"/>
    <cellStyle name="SAPBEXstdItem 9 2" xfId="21194"/>
    <cellStyle name="SAPBEXstdItem 9_SCH J-3" xfId="21195"/>
    <cellStyle name="SAPBEXstdItem_SCH J-3" xfId="21196"/>
    <cellStyle name="SAPBEXstdItemX" xfId="21197"/>
    <cellStyle name="SAPBEXstdItemX 10" xfId="21198"/>
    <cellStyle name="SAPBEXstdItemX 10 2" xfId="21199"/>
    <cellStyle name="SAPBEXstdItemX 10_SCH J-3" xfId="21200"/>
    <cellStyle name="SAPBEXstdItemX 11" xfId="21201"/>
    <cellStyle name="SAPBEXstdItemX 11 2" xfId="21202"/>
    <cellStyle name="SAPBEXstdItemX 11_SCH J-3" xfId="21203"/>
    <cellStyle name="SAPBEXstdItemX 12" xfId="21204"/>
    <cellStyle name="SAPBEXstdItemX 2" xfId="21205"/>
    <cellStyle name="SAPBEXstdItemX 2 10" xfId="21206"/>
    <cellStyle name="SAPBEXstdItemX 2 10 2" xfId="21207"/>
    <cellStyle name="SAPBEXstdItemX 2 10_SCH J-3" xfId="21208"/>
    <cellStyle name="SAPBEXstdItemX 2 11" xfId="21209"/>
    <cellStyle name="SAPBEXstdItemX 2 2" xfId="21210"/>
    <cellStyle name="SAPBEXstdItemX 2 2 2" xfId="21211"/>
    <cellStyle name="SAPBEXstdItemX 2 2_SCH J-3" xfId="21212"/>
    <cellStyle name="SAPBEXstdItemX 2 3" xfId="21213"/>
    <cellStyle name="SAPBEXstdItemX 2 3 2" xfId="21214"/>
    <cellStyle name="SAPBEXstdItemX 2 3_SCH J-3" xfId="21215"/>
    <cellStyle name="SAPBEXstdItemX 2 4" xfId="21216"/>
    <cellStyle name="SAPBEXstdItemX 2 4 2" xfId="21217"/>
    <cellStyle name="SAPBEXstdItemX 2 4_SCH J-3" xfId="21218"/>
    <cellStyle name="SAPBEXstdItemX 2 5" xfId="21219"/>
    <cellStyle name="SAPBEXstdItemX 2 5 2" xfId="21220"/>
    <cellStyle name="SAPBEXstdItemX 2 5_SCH J-3" xfId="21221"/>
    <cellStyle name="SAPBEXstdItemX 2 6" xfId="21222"/>
    <cellStyle name="SAPBEXstdItemX 2 6 2" xfId="21223"/>
    <cellStyle name="SAPBEXstdItemX 2 6_SCH J-3" xfId="21224"/>
    <cellStyle name="SAPBEXstdItemX 2 7" xfId="21225"/>
    <cellStyle name="SAPBEXstdItemX 2 7 2" xfId="21226"/>
    <cellStyle name="SAPBEXstdItemX 2 7_SCH J-3" xfId="21227"/>
    <cellStyle name="SAPBEXstdItemX 2 8" xfId="21228"/>
    <cellStyle name="SAPBEXstdItemX 2 8 2" xfId="21229"/>
    <cellStyle name="SAPBEXstdItemX 2 8_SCH J-3" xfId="21230"/>
    <cellStyle name="SAPBEXstdItemX 2 9" xfId="21231"/>
    <cellStyle name="SAPBEXstdItemX 2 9 2" xfId="21232"/>
    <cellStyle name="SAPBEXstdItemX 2 9_SCH J-3" xfId="21233"/>
    <cellStyle name="SAPBEXstdItemX 2_SCH J-3" xfId="21234"/>
    <cellStyle name="SAPBEXstdItemX 3" xfId="21235"/>
    <cellStyle name="SAPBEXstdItemX 3 2" xfId="21236"/>
    <cellStyle name="SAPBEXstdItemX 3_SCH J-3" xfId="21237"/>
    <cellStyle name="SAPBEXstdItemX 4" xfId="21238"/>
    <cellStyle name="SAPBEXstdItemX 4 2" xfId="21239"/>
    <cellStyle name="SAPBEXstdItemX 4_SCH J-3" xfId="21240"/>
    <cellStyle name="SAPBEXstdItemX 5" xfId="21241"/>
    <cellStyle name="SAPBEXstdItemX 5 2" xfId="21242"/>
    <cellStyle name="SAPBEXstdItemX 5_SCH J-3" xfId="21243"/>
    <cellStyle name="SAPBEXstdItemX 6" xfId="21244"/>
    <cellStyle name="SAPBEXstdItemX 6 2" xfId="21245"/>
    <cellStyle name="SAPBEXstdItemX 6_SCH J-3" xfId="21246"/>
    <cellStyle name="SAPBEXstdItemX 7" xfId="21247"/>
    <cellStyle name="SAPBEXstdItemX 7 2" xfId="21248"/>
    <cellStyle name="SAPBEXstdItemX 7_SCH J-3" xfId="21249"/>
    <cellStyle name="SAPBEXstdItemX 8" xfId="21250"/>
    <cellStyle name="SAPBEXstdItemX 8 2" xfId="21251"/>
    <cellStyle name="SAPBEXstdItemX 8_SCH J-3" xfId="21252"/>
    <cellStyle name="SAPBEXstdItemX 9" xfId="21253"/>
    <cellStyle name="SAPBEXstdItemX 9 2" xfId="21254"/>
    <cellStyle name="SAPBEXstdItemX 9_SCH J-3" xfId="21255"/>
    <cellStyle name="SAPBEXstdItemX_SCH J-3" xfId="21256"/>
    <cellStyle name="SAPBEXtitle" xfId="21257"/>
    <cellStyle name="SAPBEXundefined" xfId="21258"/>
    <cellStyle name="SAPBEXundefined 10" xfId="21259"/>
    <cellStyle name="SAPBEXundefined 10 2" xfId="21260"/>
    <cellStyle name="SAPBEXundefined 10_SCH J-3" xfId="21261"/>
    <cellStyle name="SAPBEXundefined 11" xfId="21262"/>
    <cellStyle name="SAPBEXundefined 11 2" xfId="21263"/>
    <cellStyle name="SAPBEXundefined 11_SCH J-3" xfId="21264"/>
    <cellStyle name="SAPBEXundefined 12" xfId="21265"/>
    <cellStyle name="SAPBEXundefined 2" xfId="21266"/>
    <cellStyle name="SAPBEXundefined 2 10" xfId="21267"/>
    <cellStyle name="SAPBEXundefined 2 10 2" xfId="21268"/>
    <cellStyle name="SAPBEXundefined 2 10_SCH J-3" xfId="21269"/>
    <cellStyle name="SAPBEXundefined 2 11" xfId="21270"/>
    <cellStyle name="SAPBEXundefined 2 2" xfId="21271"/>
    <cellStyle name="SAPBEXundefined 2 2 2" xfId="21272"/>
    <cellStyle name="SAPBEXundefined 2 2_SCH J-3" xfId="21273"/>
    <cellStyle name="SAPBEXundefined 2 3" xfId="21274"/>
    <cellStyle name="SAPBEXundefined 2 3 2" xfId="21275"/>
    <cellStyle name="SAPBEXundefined 2 3_SCH J-3" xfId="21276"/>
    <cellStyle name="SAPBEXundefined 2 4" xfId="21277"/>
    <cellStyle name="SAPBEXundefined 2 4 2" xfId="21278"/>
    <cellStyle name="SAPBEXundefined 2 4_SCH J-3" xfId="21279"/>
    <cellStyle name="SAPBEXundefined 2 5" xfId="21280"/>
    <cellStyle name="SAPBEXundefined 2 5 2" xfId="21281"/>
    <cellStyle name="SAPBEXundefined 2 5_SCH J-3" xfId="21282"/>
    <cellStyle name="SAPBEXundefined 2 6" xfId="21283"/>
    <cellStyle name="SAPBEXundefined 2 6 2" xfId="21284"/>
    <cellStyle name="SAPBEXundefined 2 6_SCH J-3" xfId="21285"/>
    <cellStyle name="SAPBEXundefined 2 7" xfId="21286"/>
    <cellStyle name="SAPBEXundefined 2 7 2" xfId="21287"/>
    <cellStyle name="SAPBEXundefined 2 7_SCH J-3" xfId="21288"/>
    <cellStyle name="SAPBEXundefined 2 8" xfId="21289"/>
    <cellStyle name="SAPBEXundefined 2 8 2" xfId="21290"/>
    <cellStyle name="SAPBEXundefined 2 8_SCH J-3" xfId="21291"/>
    <cellStyle name="SAPBEXundefined 2 9" xfId="21292"/>
    <cellStyle name="SAPBEXundefined 2 9 2" xfId="21293"/>
    <cellStyle name="SAPBEXundefined 2 9_SCH J-3" xfId="21294"/>
    <cellStyle name="SAPBEXundefined 2_SCH J-3" xfId="21295"/>
    <cellStyle name="SAPBEXundefined 3" xfId="21296"/>
    <cellStyle name="SAPBEXundefined 3 2" xfId="21297"/>
    <cellStyle name="SAPBEXundefined 3_SCH J-3" xfId="21298"/>
    <cellStyle name="SAPBEXundefined 4" xfId="21299"/>
    <cellStyle name="SAPBEXundefined 4 2" xfId="21300"/>
    <cellStyle name="SAPBEXundefined 4_SCH J-3" xfId="21301"/>
    <cellStyle name="SAPBEXundefined 5" xfId="21302"/>
    <cellStyle name="SAPBEXundefined 5 2" xfId="21303"/>
    <cellStyle name="SAPBEXundefined 5_SCH J-3" xfId="21304"/>
    <cellStyle name="SAPBEXundefined 6" xfId="21305"/>
    <cellStyle name="SAPBEXundefined 6 2" xfId="21306"/>
    <cellStyle name="SAPBEXundefined 6_SCH J-3" xfId="21307"/>
    <cellStyle name="SAPBEXundefined 7" xfId="21308"/>
    <cellStyle name="SAPBEXundefined 7 2" xfId="21309"/>
    <cellStyle name="SAPBEXundefined 7_SCH J-3" xfId="21310"/>
    <cellStyle name="SAPBEXundefined 8" xfId="21311"/>
    <cellStyle name="SAPBEXundefined 8 2" xfId="21312"/>
    <cellStyle name="SAPBEXundefined 8_SCH J-3" xfId="21313"/>
    <cellStyle name="SAPBEXundefined 9" xfId="21314"/>
    <cellStyle name="SAPBEXundefined 9 2" xfId="21315"/>
    <cellStyle name="SAPBEXundefined 9_SCH J-3" xfId="21316"/>
    <cellStyle name="SAPBEXundefined_SCH J-3" xfId="21317"/>
    <cellStyle name="SAPDataCell" xfId="21318"/>
    <cellStyle name="SAPDataTotalCell" xfId="21319"/>
    <cellStyle name="SAPDimensionCell" xfId="21320"/>
    <cellStyle name="SAPEmphasized" xfId="21321"/>
    <cellStyle name="SAPHierarchyCell0" xfId="21322"/>
    <cellStyle name="SAPHierarchyCell1" xfId="21323"/>
    <cellStyle name="SAPHierarchyCell2" xfId="21324"/>
    <cellStyle name="SAPHierarchyCell3" xfId="21325"/>
    <cellStyle name="SAPHierarchyCell4" xfId="21326"/>
    <cellStyle name="SAPLocked" xfId="21327"/>
    <cellStyle name="SAPLocked 10" xfId="21328"/>
    <cellStyle name="SAPLocked 10 10" xfId="21329"/>
    <cellStyle name="SAPLocked 10 10 2" xfId="21330"/>
    <cellStyle name="SAPLocked 10 10_SCH J-3" xfId="21331"/>
    <cellStyle name="SAPLocked 10 11" xfId="21332"/>
    <cellStyle name="SAPLocked 10 11 2" xfId="21333"/>
    <cellStyle name="SAPLocked 10 11_SCH J-3" xfId="21334"/>
    <cellStyle name="SAPLocked 10 12" xfId="21335"/>
    <cellStyle name="SAPLocked 10 12 2" xfId="21336"/>
    <cellStyle name="SAPLocked 10 12_SCH J-3" xfId="21337"/>
    <cellStyle name="SAPLocked 10 13" xfId="21338"/>
    <cellStyle name="SAPLocked 10 2" xfId="21339"/>
    <cellStyle name="SAPLocked 10 2 10" xfId="21340"/>
    <cellStyle name="SAPLocked 10 2 10 2" xfId="21341"/>
    <cellStyle name="SAPLocked 10 2 10_SCH J-3" xfId="21342"/>
    <cellStyle name="SAPLocked 10 2 11" xfId="21343"/>
    <cellStyle name="SAPLocked 10 2 11 2" xfId="21344"/>
    <cellStyle name="SAPLocked 10 2 11_SCH J-3" xfId="21345"/>
    <cellStyle name="SAPLocked 10 2 12" xfId="21346"/>
    <cellStyle name="SAPLocked 10 2 2" xfId="21347"/>
    <cellStyle name="SAPLocked 10 2 2 2" xfId="21348"/>
    <cellStyle name="SAPLocked 10 2 2_SCH J-3" xfId="21349"/>
    <cellStyle name="SAPLocked 10 2 3" xfId="21350"/>
    <cellStyle name="SAPLocked 10 2 3 2" xfId="21351"/>
    <cellStyle name="SAPLocked 10 2 3_SCH J-3" xfId="21352"/>
    <cellStyle name="SAPLocked 10 2 4" xfId="21353"/>
    <cellStyle name="SAPLocked 10 2 4 2" xfId="21354"/>
    <cellStyle name="SAPLocked 10 2 4_SCH J-3" xfId="21355"/>
    <cellStyle name="SAPLocked 10 2 5" xfId="21356"/>
    <cellStyle name="SAPLocked 10 2 5 2" xfId="21357"/>
    <cellStyle name="SAPLocked 10 2 5_SCH J-3" xfId="21358"/>
    <cellStyle name="SAPLocked 10 2 6" xfId="21359"/>
    <cellStyle name="SAPLocked 10 2 6 2" xfId="21360"/>
    <cellStyle name="SAPLocked 10 2 6_SCH J-3" xfId="21361"/>
    <cellStyle name="SAPLocked 10 2 7" xfId="21362"/>
    <cellStyle name="SAPLocked 10 2 7 2" xfId="21363"/>
    <cellStyle name="SAPLocked 10 2 7_SCH J-3" xfId="21364"/>
    <cellStyle name="SAPLocked 10 2 8" xfId="21365"/>
    <cellStyle name="SAPLocked 10 2 8 2" xfId="21366"/>
    <cellStyle name="SAPLocked 10 2 8_SCH J-3" xfId="21367"/>
    <cellStyle name="SAPLocked 10 2 9" xfId="21368"/>
    <cellStyle name="SAPLocked 10 2 9 2" xfId="21369"/>
    <cellStyle name="SAPLocked 10 2 9_SCH J-3" xfId="21370"/>
    <cellStyle name="SAPLocked 10 2_SCH J-3" xfId="21371"/>
    <cellStyle name="SAPLocked 10 3" xfId="21372"/>
    <cellStyle name="SAPLocked 10 3 2" xfId="21373"/>
    <cellStyle name="SAPLocked 10 3_SCH J-3" xfId="21374"/>
    <cellStyle name="SAPLocked 10 4" xfId="21375"/>
    <cellStyle name="SAPLocked 10 4 2" xfId="21376"/>
    <cellStyle name="SAPLocked 10 4_SCH J-3" xfId="21377"/>
    <cellStyle name="SAPLocked 10 5" xfId="21378"/>
    <cellStyle name="SAPLocked 10 5 2" xfId="21379"/>
    <cellStyle name="SAPLocked 10 5_SCH J-3" xfId="21380"/>
    <cellStyle name="SAPLocked 10 6" xfId="21381"/>
    <cellStyle name="SAPLocked 10 6 2" xfId="21382"/>
    <cellStyle name="SAPLocked 10 6_SCH J-3" xfId="21383"/>
    <cellStyle name="SAPLocked 10 7" xfId="21384"/>
    <cellStyle name="SAPLocked 10 7 2" xfId="21385"/>
    <cellStyle name="SAPLocked 10 7_SCH J-3" xfId="21386"/>
    <cellStyle name="SAPLocked 10 8" xfId="21387"/>
    <cellStyle name="SAPLocked 10 8 2" xfId="21388"/>
    <cellStyle name="SAPLocked 10 8_SCH J-3" xfId="21389"/>
    <cellStyle name="SAPLocked 10 9" xfId="21390"/>
    <cellStyle name="SAPLocked 10 9 2" xfId="21391"/>
    <cellStyle name="SAPLocked 10 9_SCH J-3" xfId="21392"/>
    <cellStyle name="SAPLocked 10_SCH J-3" xfId="21393"/>
    <cellStyle name="SAPLocked 11" xfId="21394"/>
    <cellStyle name="SAPLocked 11 10" xfId="21395"/>
    <cellStyle name="SAPLocked 11 10 2" xfId="21396"/>
    <cellStyle name="SAPLocked 11 10_SCH J-3" xfId="21397"/>
    <cellStyle name="SAPLocked 11 11" xfId="21398"/>
    <cellStyle name="SAPLocked 11 11 2" xfId="21399"/>
    <cellStyle name="SAPLocked 11 11_SCH J-3" xfId="21400"/>
    <cellStyle name="SAPLocked 11 12" xfId="21401"/>
    <cellStyle name="SAPLocked 11 12 2" xfId="21402"/>
    <cellStyle name="SAPLocked 11 12_SCH J-3" xfId="21403"/>
    <cellStyle name="SAPLocked 11 13" xfId="21404"/>
    <cellStyle name="SAPLocked 11 2" xfId="21405"/>
    <cellStyle name="SAPLocked 11 2 10" xfId="21406"/>
    <cellStyle name="SAPLocked 11 2 10 2" xfId="21407"/>
    <cellStyle name="SAPLocked 11 2 10_SCH J-3" xfId="21408"/>
    <cellStyle name="SAPLocked 11 2 11" xfId="21409"/>
    <cellStyle name="SAPLocked 11 2 11 2" xfId="21410"/>
    <cellStyle name="SAPLocked 11 2 11_SCH J-3" xfId="21411"/>
    <cellStyle name="SAPLocked 11 2 12" xfId="21412"/>
    <cellStyle name="SAPLocked 11 2 2" xfId="21413"/>
    <cellStyle name="SAPLocked 11 2 2 2" xfId="21414"/>
    <cellStyle name="SAPLocked 11 2 2_SCH J-3" xfId="21415"/>
    <cellStyle name="SAPLocked 11 2 3" xfId="21416"/>
    <cellStyle name="SAPLocked 11 2 3 2" xfId="21417"/>
    <cellStyle name="SAPLocked 11 2 3_SCH J-3" xfId="21418"/>
    <cellStyle name="SAPLocked 11 2 4" xfId="21419"/>
    <cellStyle name="SAPLocked 11 2 4 2" xfId="21420"/>
    <cellStyle name="SAPLocked 11 2 4_SCH J-3" xfId="21421"/>
    <cellStyle name="SAPLocked 11 2 5" xfId="21422"/>
    <cellStyle name="SAPLocked 11 2 5 2" xfId="21423"/>
    <cellStyle name="SAPLocked 11 2 5_SCH J-3" xfId="21424"/>
    <cellStyle name="SAPLocked 11 2 6" xfId="21425"/>
    <cellStyle name="SAPLocked 11 2 6 2" xfId="21426"/>
    <cellStyle name="SAPLocked 11 2 6_SCH J-3" xfId="21427"/>
    <cellStyle name="SAPLocked 11 2 7" xfId="21428"/>
    <cellStyle name="SAPLocked 11 2 7 2" xfId="21429"/>
    <cellStyle name="SAPLocked 11 2 7_SCH J-3" xfId="21430"/>
    <cellStyle name="SAPLocked 11 2 8" xfId="21431"/>
    <cellStyle name="SAPLocked 11 2 8 2" xfId="21432"/>
    <cellStyle name="SAPLocked 11 2 8_SCH J-3" xfId="21433"/>
    <cellStyle name="SAPLocked 11 2 9" xfId="21434"/>
    <cellStyle name="SAPLocked 11 2 9 2" xfId="21435"/>
    <cellStyle name="SAPLocked 11 2 9_SCH J-3" xfId="21436"/>
    <cellStyle name="SAPLocked 11 2_SCH J-3" xfId="21437"/>
    <cellStyle name="SAPLocked 11 3" xfId="21438"/>
    <cellStyle name="SAPLocked 11 3 2" xfId="21439"/>
    <cellStyle name="SAPLocked 11 3_SCH J-3" xfId="21440"/>
    <cellStyle name="SAPLocked 11 4" xfId="21441"/>
    <cellStyle name="SAPLocked 11 4 2" xfId="21442"/>
    <cellStyle name="SAPLocked 11 4_SCH J-3" xfId="21443"/>
    <cellStyle name="SAPLocked 11 5" xfId="21444"/>
    <cellStyle name="SAPLocked 11 5 2" xfId="21445"/>
    <cellStyle name="SAPLocked 11 5_SCH J-3" xfId="21446"/>
    <cellStyle name="SAPLocked 11 6" xfId="21447"/>
    <cellStyle name="SAPLocked 11 6 2" xfId="21448"/>
    <cellStyle name="SAPLocked 11 6_SCH J-3" xfId="21449"/>
    <cellStyle name="SAPLocked 11 7" xfId="21450"/>
    <cellStyle name="SAPLocked 11 7 2" xfId="21451"/>
    <cellStyle name="SAPLocked 11 7_SCH J-3" xfId="21452"/>
    <cellStyle name="SAPLocked 11 8" xfId="21453"/>
    <cellStyle name="SAPLocked 11 8 2" xfId="21454"/>
    <cellStyle name="SAPLocked 11 8_SCH J-3" xfId="21455"/>
    <cellStyle name="SAPLocked 11 9" xfId="21456"/>
    <cellStyle name="SAPLocked 11 9 2" xfId="21457"/>
    <cellStyle name="SAPLocked 11 9_SCH J-3" xfId="21458"/>
    <cellStyle name="SAPLocked 11_SCH J-3" xfId="21459"/>
    <cellStyle name="SAPLocked 12" xfId="21460"/>
    <cellStyle name="SAPLocked 12 10" xfId="21461"/>
    <cellStyle name="SAPLocked 12 10 2" xfId="21462"/>
    <cellStyle name="SAPLocked 12 10_SCH J-3" xfId="21463"/>
    <cellStyle name="SAPLocked 12 11" xfId="21464"/>
    <cellStyle name="SAPLocked 12 11 2" xfId="21465"/>
    <cellStyle name="SAPLocked 12 11_SCH J-3" xfId="21466"/>
    <cellStyle name="SAPLocked 12 12" xfId="21467"/>
    <cellStyle name="SAPLocked 12 12 2" xfId="21468"/>
    <cellStyle name="SAPLocked 12 12_SCH J-3" xfId="21469"/>
    <cellStyle name="SAPLocked 12 13" xfId="21470"/>
    <cellStyle name="SAPLocked 12 2" xfId="21471"/>
    <cellStyle name="SAPLocked 12 2 10" xfId="21472"/>
    <cellStyle name="SAPLocked 12 2 10 2" xfId="21473"/>
    <cellStyle name="SAPLocked 12 2 10_SCH J-3" xfId="21474"/>
    <cellStyle name="SAPLocked 12 2 11" xfId="21475"/>
    <cellStyle name="SAPLocked 12 2 11 2" xfId="21476"/>
    <cellStyle name="SAPLocked 12 2 11_SCH J-3" xfId="21477"/>
    <cellStyle name="SAPLocked 12 2 12" xfId="21478"/>
    <cellStyle name="SAPLocked 12 2 2" xfId="21479"/>
    <cellStyle name="SAPLocked 12 2 2 2" xfId="21480"/>
    <cellStyle name="SAPLocked 12 2 2_SCH J-3" xfId="21481"/>
    <cellStyle name="SAPLocked 12 2 3" xfId="21482"/>
    <cellStyle name="SAPLocked 12 2 3 2" xfId="21483"/>
    <cellStyle name="SAPLocked 12 2 3_SCH J-3" xfId="21484"/>
    <cellStyle name="SAPLocked 12 2 4" xfId="21485"/>
    <cellStyle name="SAPLocked 12 2 4 2" xfId="21486"/>
    <cellStyle name="SAPLocked 12 2 4_SCH J-3" xfId="21487"/>
    <cellStyle name="SAPLocked 12 2 5" xfId="21488"/>
    <cellStyle name="SAPLocked 12 2 5 2" xfId="21489"/>
    <cellStyle name="SAPLocked 12 2 5_SCH J-3" xfId="21490"/>
    <cellStyle name="SAPLocked 12 2 6" xfId="21491"/>
    <cellStyle name="SAPLocked 12 2 6 2" xfId="21492"/>
    <cellStyle name="SAPLocked 12 2 6_SCH J-3" xfId="21493"/>
    <cellStyle name="SAPLocked 12 2 7" xfId="21494"/>
    <cellStyle name="SAPLocked 12 2 7 2" xfId="21495"/>
    <cellStyle name="SAPLocked 12 2 7_SCH J-3" xfId="21496"/>
    <cellStyle name="SAPLocked 12 2 8" xfId="21497"/>
    <cellStyle name="SAPLocked 12 2 8 2" xfId="21498"/>
    <cellStyle name="SAPLocked 12 2 8_SCH J-3" xfId="21499"/>
    <cellStyle name="SAPLocked 12 2 9" xfId="21500"/>
    <cellStyle name="SAPLocked 12 2 9 2" xfId="21501"/>
    <cellStyle name="SAPLocked 12 2 9_SCH J-3" xfId="21502"/>
    <cellStyle name="SAPLocked 12 2_SCH J-3" xfId="21503"/>
    <cellStyle name="SAPLocked 12 3" xfId="21504"/>
    <cellStyle name="SAPLocked 12 3 2" xfId="21505"/>
    <cellStyle name="SAPLocked 12 3_SCH J-3" xfId="21506"/>
    <cellStyle name="SAPLocked 12 4" xfId="21507"/>
    <cellStyle name="SAPLocked 12 4 2" xfId="21508"/>
    <cellStyle name="SAPLocked 12 4_SCH J-3" xfId="21509"/>
    <cellStyle name="SAPLocked 12 5" xfId="21510"/>
    <cellStyle name="SAPLocked 12 5 2" xfId="21511"/>
    <cellStyle name="SAPLocked 12 5_SCH J-3" xfId="21512"/>
    <cellStyle name="SAPLocked 12 6" xfId="21513"/>
    <cellStyle name="SAPLocked 12 6 2" xfId="21514"/>
    <cellStyle name="SAPLocked 12 6_SCH J-3" xfId="21515"/>
    <cellStyle name="SAPLocked 12 7" xfId="21516"/>
    <cellStyle name="SAPLocked 12 7 2" xfId="21517"/>
    <cellStyle name="SAPLocked 12 7_SCH J-3" xfId="21518"/>
    <cellStyle name="SAPLocked 12 8" xfId="21519"/>
    <cellStyle name="SAPLocked 12 8 2" xfId="21520"/>
    <cellStyle name="SAPLocked 12 8_SCH J-3" xfId="21521"/>
    <cellStyle name="SAPLocked 12 9" xfId="21522"/>
    <cellStyle name="SAPLocked 12 9 2" xfId="21523"/>
    <cellStyle name="SAPLocked 12 9_SCH J-3" xfId="21524"/>
    <cellStyle name="SAPLocked 12_SCH J-3" xfId="21525"/>
    <cellStyle name="SAPLocked 13" xfId="21526"/>
    <cellStyle name="SAPLocked 13 10" xfId="21527"/>
    <cellStyle name="SAPLocked 13 10 2" xfId="21528"/>
    <cellStyle name="SAPLocked 13 10_SCH J-3" xfId="21529"/>
    <cellStyle name="SAPLocked 13 11" xfId="21530"/>
    <cellStyle name="SAPLocked 13 11 2" xfId="21531"/>
    <cellStyle name="SAPLocked 13 11_SCH J-3" xfId="21532"/>
    <cellStyle name="SAPLocked 13 12" xfId="21533"/>
    <cellStyle name="SAPLocked 13 12 2" xfId="21534"/>
    <cellStyle name="SAPLocked 13 12_SCH J-3" xfId="21535"/>
    <cellStyle name="SAPLocked 13 13" xfId="21536"/>
    <cellStyle name="SAPLocked 13 2" xfId="21537"/>
    <cellStyle name="SAPLocked 13 2 10" xfId="21538"/>
    <cellStyle name="SAPLocked 13 2 10 2" xfId="21539"/>
    <cellStyle name="SAPLocked 13 2 10_SCH J-3" xfId="21540"/>
    <cellStyle name="SAPLocked 13 2 11" xfId="21541"/>
    <cellStyle name="SAPLocked 13 2 11 2" xfId="21542"/>
    <cellStyle name="SAPLocked 13 2 11_SCH J-3" xfId="21543"/>
    <cellStyle name="SAPLocked 13 2 12" xfId="21544"/>
    <cellStyle name="SAPLocked 13 2 2" xfId="21545"/>
    <cellStyle name="SAPLocked 13 2 2 2" xfId="21546"/>
    <cellStyle name="SAPLocked 13 2 2_SCH J-3" xfId="21547"/>
    <cellStyle name="SAPLocked 13 2 3" xfId="21548"/>
    <cellStyle name="SAPLocked 13 2 3 2" xfId="21549"/>
    <cellStyle name="SAPLocked 13 2 3_SCH J-3" xfId="21550"/>
    <cellStyle name="SAPLocked 13 2 4" xfId="21551"/>
    <cellStyle name="SAPLocked 13 2 4 2" xfId="21552"/>
    <cellStyle name="SAPLocked 13 2 4_SCH J-3" xfId="21553"/>
    <cellStyle name="SAPLocked 13 2 5" xfId="21554"/>
    <cellStyle name="SAPLocked 13 2 5 2" xfId="21555"/>
    <cellStyle name="SAPLocked 13 2 5_SCH J-3" xfId="21556"/>
    <cellStyle name="SAPLocked 13 2 6" xfId="21557"/>
    <cellStyle name="SAPLocked 13 2 6 2" xfId="21558"/>
    <cellStyle name="SAPLocked 13 2 6_SCH J-3" xfId="21559"/>
    <cellStyle name="SAPLocked 13 2 7" xfId="21560"/>
    <cellStyle name="SAPLocked 13 2 7 2" xfId="21561"/>
    <cellStyle name="SAPLocked 13 2 7_SCH J-3" xfId="21562"/>
    <cellStyle name="SAPLocked 13 2 8" xfId="21563"/>
    <cellStyle name="SAPLocked 13 2 8 2" xfId="21564"/>
    <cellStyle name="SAPLocked 13 2 8_SCH J-3" xfId="21565"/>
    <cellStyle name="SAPLocked 13 2 9" xfId="21566"/>
    <cellStyle name="SAPLocked 13 2 9 2" xfId="21567"/>
    <cellStyle name="SAPLocked 13 2 9_SCH J-3" xfId="21568"/>
    <cellStyle name="SAPLocked 13 2_SCH J-3" xfId="21569"/>
    <cellStyle name="SAPLocked 13 3" xfId="21570"/>
    <cellStyle name="SAPLocked 13 3 2" xfId="21571"/>
    <cellStyle name="SAPLocked 13 3_SCH J-3" xfId="21572"/>
    <cellStyle name="SAPLocked 13 4" xfId="21573"/>
    <cellStyle name="SAPLocked 13 4 2" xfId="21574"/>
    <cellStyle name="SAPLocked 13 4_SCH J-3" xfId="21575"/>
    <cellStyle name="SAPLocked 13 5" xfId="21576"/>
    <cellStyle name="SAPLocked 13 5 2" xfId="21577"/>
    <cellStyle name="SAPLocked 13 5_SCH J-3" xfId="21578"/>
    <cellStyle name="SAPLocked 13 6" xfId="21579"/>
    <cellStyle name="SAPLocked 13 6 2" xfId="21580"/>
    <cellStyle name="SAPLocked 13 6_SCH J-3" xfId="21581"/>
    <cellStyle name="SAPLocked 13 7" xfId="21582"/>
    <cellStyle name="SAPLocked 13 7 2" xfId="21583"/>
    <cellStyle name="SAPLocked 13 7_SCH J-3" xfId="21584"/>
    <cellStyle name="SAPLocked 13 8" xfId="21585"/>
    <cellStyle name="SAPLocked 13 8 2" xfId="21586"/>
    <cellStyle name="SAPLocked 13 8_SCH J-3" xfId="21587"/>
    <cellStyle name="SAPLocked 13 9" xfId="21588"/>
    <cellStyle name="SAPLocked 13 9 2" xfId="21589"/>
    <cellStyle name="SAPLocked 13 9_SCH J-3" xfId="21590"/>
    <cellStyle name="SAPLocked 13_SCH J-3" xfId="21591"/>
    <cellStyle name="SAPLocked 14" xfId="21592"/>
    <cellStyle name="SAPLocked 14 10" xfId="21593"/>
    <cellStyle name="SAPLocked 14 10 2" xfId="21594"/>
    <cellStyle name="SAPLocked 14 10_SCH J-3" xfId="21595"/>
    <cellStyle name="SAPLocked 14 11" xfId="21596"/>
    <cellStyle name="SAPLocked 14 11 2" xfId="21597"/>
    <cellStyle name="SAPLocked 14 11_SCH J-3" xfId="21598"/>
    <cellStyle name="SAPLocked 14 12" xfId="21599"/>
    <cellStyle name="SAPLocked 14 12 2" xfId="21600"/>
    <cellStyle name="SAPLocked 14 12_SCH J-3" xfId="21601"/>
    <cellStyle name="SAPLocked 14 13" xfId="21602"/>
    <cellStyle name="SAPLocked 14 2" xfId="21603"/>
    <cellStyle name="SAPLocked 14 2 10" xfId="21604"/>
    <cellStyle name="SAPLocked 14 2 10 2" xfId="21605"/>
    <cellStyle name="SAPLocked 14 2 10_SCH J-3" xfId="21606"/>
    <cellStyle name="SAPLocked 14 2 11" xfId="21607"/>
    <cellStyle name="SAPLocked 14 2 11 2" xfId="21608"/>
    <cellStyle name="SAPLocked 14 2 11_SCH J-3" xfId="21609"/>
    <cellStyle name="SAPLocked 14 2 12" xfId="21610"/>
    <cellStyle name="SAPLocked 14 2 2" xfId="21611"/>
    <cellStyle name="SAPLocked 14 2 2 2" xfId="21612"/>
    <cellStyle name="SAPLocked 14 2 2_SCH J-3" xfId="21613"/>
    <cellStyle name="SAPLocked 14 2 3" xfId="21614"/>
    <cellStyle name="SAPLocked 14 2 3 2" xfId="21615"/>
    <cellStyle name="SAPLocked 14 2 3_SCH J-3" xfId="21616"/>
    <cellStyle name="SAPLocked 14 2 4" xfId="21617"/>
    <cellStyle name="SAPLocked 14 2 4 2" xfId="21618"/>
    <cellStyle name="SAPLocked 14 2 4_SCH J-3" xfId="21619"/>
    <cellStyle name="SAPLocked 14 2 5" xfId="21620"/>
    <cellStyle name="SAPLocked 14 2 5 2" xfId="21621"/>
    <cellStyle name="SAPLocked 14 2 5_SCH J-3" xfId="21622"/>
    <cellStyle name="SAPLocked 14 2 6" xfId="21623"/>
    <cellStyle name="SAPLocked 14 2 6 2" xfId="21624"/>
    <cellStyle name="SAPLocked 14 2 6_SCH J-3" xfId="21625"/>
    <cellStyle name="SAPLocked 14 2 7" xfId="21626"/>
    <cellStyle name="SAPLocked 14 2 7 2" xfId="21627"/>
    <cellStyle name="SAPLocked 14 2 7_SCH J-3" xfId="21628"/>
    <cellStyle name="SAPLocked 14 2 8" xfId="21629"/>
    <cellStyle name="SAPLocked 14 2 8 2" xfId="21630"/>
    <cellStyle name="SAPLocked 14 2 8_SCH J-3" xfId="21631"/>
    <cellStyle name="SAPLocked 14 2 9" xfId="21632"/>
    <cellStyle name="SAPLocked 14 2 9 2" xfId="21633"/>
    <cellStyle name="SAPLocked 14 2 9_SCH J-3" xfId="21634"/>
    <cellStyle name="SAPLocked 14 2_SCH J-3" xfId="21635"/>
    <cellStyle name="SAPLocked 14 3" xfId="21636"/>
    <cellStyle name="SAPLocked 14 3 2" xfId="21637"/>
    <cellStyle name="SAPLocked 14 3_SCH J-3" xfId="21638"/>
    <cellStyle name="SAPLocked 14 4" xfId="21639"/>
    <cellStyle name="SAPLocked 14 4 2" xfId="21640"/>
    <cellStyle name="SAPLocked 14 4_SCH J-3" xfId="21641"/>
    <cellStyle name="SAPLocked 14 5" xfId="21642"/>
    <cellStyle name="SAPLocked 14 5 2" xfId="21643"/>
    <cellStyle name="SAPLocked 14 5_SCH J-3" xfId="21644"/>
    <cellStyle name="SAPLocked 14 6" xfId="21645"/>
    <cellStyle name="SAPLocked 14 6 2" xfId="21646"/>
    <cellStyle name="SAPLocked 14 6_SCH J-3" xfId="21647"/>
    <cellStyle name="SAPLocked 14 7" xfId="21648"/>
    <cellStyle name="SAPLocked 14 7 2" xfId="21649"/>
    <cellStyle name="SAPLocked 14 7_SCH J-3" xfId="21650"/>
    <cellStyle name="SAPLocked 14 8" xfId="21651"/>
    <cellStyle name="SAPLocked 14 8 2" xfId="21652"/>
    <cellStyle name="SAPLocked 14 8_SCH J-3" xfId="21653"/>
    <cellStyle name="SAPLocked 14 9" xfId="21654"/>
    <cellStyle name="SAPLocked 14 9 2" xfId="21655"/>
    <cellStyle name="SAPLocked 14 9_SCH J-3" xfId="21656"/>
    <cellStyle name="SAPLocked 14_SCH J-3" xfId="21657"/>
    <cellStyle name="SAPLocked 15" xfId="21658"/>
    <cellStyle name="SAPLocked 15 10" xfId="21659"/>
    <cellStyle name="SAPLocked 15 10 2" xfId="21660"/>
    <cellStyle name="SAPLocked 15 10_SCH J-3" xfId="21661"/>
    <cellStyle name="SAPLocked 15 11" xfId="21662"/>
    <cellStyle name="SAPLocked 15 11 2" xfId="21663"/>
    <cellStyle name="SAPLocked 15 11_SCH J-3" xfId="21664"/>
    <cellStyle name="SAPLocked 15 12" xfId="21665"/>
    <cellStyle name="SAPLocked 15 12 2" xfId="21666"/>
    <cellStyle name="SAPLocked 15 12_SCH J-3" xfId="21667"/>
    <cellStyle name="SAPLocked 15 13" xfId="21668"/>
    <cellStyle name="SAPLocked 15 2" xfId="21669"/>
    <cellStyle name="SAPLocked 15 2 10" xfId="21670"/>
    <cellStyle name="SAPLocked 15 2 10 2" xfId="21671"/>
    <cellStyle name="SAPLocked 15 2 10_SCH J-3" xfId="21672"/>
    <cellStyle name="SAPLocked 15 2 11" xfId="21673"/>
    <cellStyle name="SAPLocked 15 2 11 2" xfId="21674"/>
    <cellStyle name="SAPLocked 15 2 11_SCH J-3" xfId="21675"/>
    <cellStyle name="SAPLocked 15 2 12" xfId="21676"/>
    <cellStyle name="SAPLocked 15 2 2" xfId="21677"/>
    <cellStyle name="SAPLocked 15 2 2 2" xfId="21678"/>
    <cellStyle name="SAPLocked 15 2 2_SCH J-3" xfId="21679"/>
    <cellStyle name="SAPLocked 15 2 3" xfId="21680"/>
    <cellStyle name="SAPLocked 15 2 3 2" xfId="21681"/>
    <cellStyle name="SAPLocked 15 2 3_SCH J-3" xfId="21682"/>
    <cellStyle name="SAPLocked 15 2 4" xfId="21683"/>
    <cellStyle name="SAPLocked 15 2 4 2" xfId="21684"/>
    <cellStyle name="SAPLocked 15 2 4_SCH J-3" xfId="21685"/>
    <cellStyle name="SAPLocked 15 2 5" xfId="21686"/>
    <cellStyle name="SAPLocked 15 2 5 2" xfId="21687"/>
    <cellStyle name="SAPLocked 15 2 5_SCH J-3" xfId="21688"/>
    <cellStyle name="SAPLocked 15 2 6" xfId="21689"/>
    <cellStyle name="SAPLocked 15 2 6 2" xfId="21690"/>
    <cellStyle name="SAPLocked 15 2 6_SCH J-3" xfId="21691"/>
    <cellStyle name="SAPLocked 15 2 7" xfId="21692"/>
    <cellStyle name="SAPLocked 15 2 7 2" xfId="21693"/>
    <cellStyle name="SAPLocked 15 2 7_SCH J-3" xfId="21694"/>
    <cellStyle name="SAPLocked 15 2 8" xfId="21695"/>
    <cellStyle name="SAPLocked 15 2 8 2" xfId="21696"/>
    <cellStyle name="SAPLocked 15 2 8_SCH J-3" xfId="21697"/>
    <cellStyle name="SAPLocked 15 2 9" xfId="21698"/>
    <cellStyle name="SAPLocked 15 2 9 2" xfId="21699"/>
    <cellStyle name="SAPLocked 15 2 9_SCH J-3" xfId="21700"/>
    <cellStyle name="SAPLocked 15 2_SCH J-3" xfId="21701"/>
    <cellStyle name="SAPLocked 15 3" xfId="21702"/>
    <cellStyle name="SAPLocked 15 3 2" xfId="21703"/>
    <cellStyle name="SAPLocked 15 3_SCH J-3" xfId="21704"/>
    <cellStyle name="SAPLocked 15 4" xfId="21705"/>
    <cellStyle name="SAPLocked 15 4 2" xfId="21706"/>
    <cellStyle name="SAPLocked 15 4_SCH J-3" xfId="21707"/>
    <cellStyle name="SAPLocked 15 5" xfId="21708"/>
    <cellStyle name="SAPLocked 15 5 2" xfId="21709"/>
    <cellStyle name="SAPLocked 15 5_SCH J-3" xfId="21710"/>
    <cellStyle name="SAPLocked 15 6" xfId="21711"/>
    <cellStyle name="SAPLocked 15 6 2" xfId="21712"/>
    <cellStyle name="SAPLocked 15 6_SCH J-3" xfId="21713"/>
    <cellStyle name="SAPLocked 15 7" xfId="21714"/>
    <cellStyle name="SAPLocked 15 7 2" xfId="21715"/>
    <cellStyle name="SAPLocked 15 7_SCH J-3" xfId="21716"/>
    <cellStyle name="SAPLocked 15 8" xfId="21717"/>
    <cellStyle name="SAPLocked 15 8 2" xfId="21718"/>
    <cellStyle name="SAPLocked 15 8_SCH J-3" xfId="21719"/>
    <cellStyle name="SAPLocked 15 9" xfId="21720"/>
    <cellStyle name="SAPLocked 15 9 2" xfId="21721"/>
    <cellStyle name="SAPLocked 15 9_SCH J-3" xfId="21722"/>
    <cellStyle name="SAPLocked 15_SCH J-3" xfId="21723"/>
    <cellStyle name="SAPLocked 16" xfId="21724"/>
    <cellStyle name="SAPLocked 16 10" xfId="21725"/>
    <cellStyle name="SAPLocked 16 10 2" xfId="21726"/>
    <cellStyle name="SAPLocked 16 10_SCH J-3" xfId="21727"/>
    <cellStyle name="SAPLocked 16 11" xfId="21728"/>
    <cellStyle name="SAPLocked 16 11 2" xfId="21729"/>
    <cellStyle name="SAPLocked 16 11_SCH J-3" xfId="21730"/>
    <cellStyle name="SAPLocked 16 12" xfId="21731"/>
    <cellStyle name="SAPLocked 16 12 2" xfId="21732"/>
    <cellStyle name="SAPLocked 16 12_SCH J-3" xfId="21733"/>
    <cellStyle name="SAPLocked 16 13" xfId="21734"/>
    <cellStyle name="SAPLocked 16 2" xfId="21735"/>
    <cellStyle name="SAPLocked 16 2 10" xfId="21736"/>
    <cellStyle name="SAPLocked 16 2 10 2" xfId="21737"/>
    <cellStyle name="SAPLocked 16 2 10_SCH J-3" xfId="21738"/>
    <cellStyle name="SAPLocked 16 2 11" xfId="21739"/>
    <cellStyle name="SAPLocked 16 2 11 2" xfId="21740"/>
    <cellStyle name="SAPLocked 16 2 11_SCH J-3" xfId="21741"/>
    <cellStyle name="SAPLocked 16 2 12" xfId="21742"/>
    <cellStyle name="SAPLocked 16 2 2" xfId="21743"/>
    <cellStyle name="SAPLocked 16 2 2 2" xfId="21744"/>
    <cellStyle name="SAPLocked 16 2 2_SCH J-3" xfId="21745"/>
    <cellStyle name="SAPLocked 16 2 3" xfId="21746"/>
    <cellStyle name="SAPLocked 16 2 3 2" xfId="21747"/>
    <cellStyle name="SAPLocked 16 2 3_SCH J-3" xfId="21748"/>
    <cellStyle name="SAPLocked 16 2 4" xfId="21749"/>
    <cellStyle name="SAPLocked 16 2 4 2" xfId="21750"/>
    <cellStyle name="SAPLocked 16 2 4_SCH J-3" xfId="21751"/>
    <cellStyle name="SAPLocked 16 2 5" xfId="21752"/>
    <cellStyle name="SAPLocked 16 2 5 2" xfId="21753"/>
    <cellStyle name="SAPLocked 16 2 5_SCH J-3" xfId="21754"/>
    <cellStyle name="SAPLocked 16 2 6" xfId="21755"/>
    <cellStyle name="SAPLocked 16 2 6 2" xfId="21756"/>
    <cellStyle name="SAPLocked 16 2 6_SCH J-3" xfId="21757"/>
    <cellStyle name="SAPLocked 16 2 7" xfId="21758"/>
    <cellStyle name="SAPLocked 16 2 7 2" xfId="21759"/>
    <cellStyle name="SAPLocked 16 2 7_SCH J-3" xfId="21760"/>
    <cellStyle name="SAPLocked 16 2 8" xfId="21761"/>
    <cellStyle name="SAPLocked 16 2 8 2" xfId="21762"/>
    <cellStyle name="SAPLocked 16 2 8_SCH J-3" xfId="21763"/>
    <cellStyle name="SAPLocked 16 2 9" xfId="21764"/>
    <cellStyle name="SAPLocked 16 2 9 2" xfId="21765"/>
    <cellStyle name="SAPLocked 16 2 9_SCH J-3" xfId="21766"/>
    <cellStyle name="SAPLocked 16 2_SCH J-3" xfId="21767"/>
    <cellStyle name="SAPLocked 16 3" xfId="21768"/>
    <cellStyle name="SAPLocked 16 3 2" xfId="21769"/>
    <cellStyle name="SAPLocked 16 3_SCH J-3" xfId="21770"/>
    <cellStyle name="SAPLocked 16 4" xfId="21771"/>
    <cellStyle name="SAPLocked 16 4 2" xfId="21772"/>
    <cellStyle name="SAPLocked 16 4_SCH J-3" xfId="21773"/>
    <cellStyle name="SAPLocked 16 5" xfId="21774"/>
    <cellStyle name="SAPLocked 16 5 2" xfId="21775"/>
    <cellStyle name="SAPLocked 16 5_SCH J-3" xfId="21776"/>
    <cellStyle name="SAPLocked 16 6" xfId="21777"/>
    <cellStyle name="SAPLocked 16 6 2" xfId="21778"/>
    <cellStyle name="SAPLocked 16 6_SCH J-3" xfId="21779"/>
    <cellStyle name="SAPLocked 16 7" xfId="21780"/>
    <cellStyle name="SAPLocked 16 7 2" xfId="21781"/>
    <cellStyle name="SAPLocked 16 7_SCH J-3" xfId="21782"/>
    <cellStyle name="SAPLocked 16 8" xfId="21783"/>
    <cellStyle name="SAPLocked 16 8 2" xfId="21784"/>
    <cellStyle name="SAPLocked 16 8_SCH J-3" xfId="21785"/>
    <cellStyle name="SAPLocked 16 9" xfId="21786"/>
    <cellStyle name="SAPLocked 16 9 2" xfId="21787"/>
    <cellStyle name="SAPLocked 16 9_SCH J-3" xfId="21788"/>
    <cellStyle name="SAPLocked 16_SCH J-3" xfId="21789"/>
    <cellStyle name="SAPLocked 17" xfId="21790"/>
    <cellStyle name="SAPLocked 17 10" xfId="21791"/>
    <cellStyle name="SAPLocked 17 10 2" xfId="21792"/>
    <cellStyle name="SAPLocked 17 10_SCH J-3" xfId="21793"/>
    <cellStyle name="SAPLocked 17 11" xfId="21794"/>
    <cellStyle name="SAPLocked 17 11 2" xfId="21795"/>
    <cellStyle name="SAPLocked 17 11_SCH J-3" xfId="21796"/>
    <cellStyle name="SAPLocked 17 12" xfId="21797"/>
    <cellStyle name="SAPLocked 17 12 2" xfId="21798"/>
    <cellStyle name="SAPLocked 17 12_SCH J-3" xfId="21799"/>
    <cellStyle name="SAPLocked 17 13" xfId="21800"/>
    <cellStyle name="SAPLocked 17 2" xfId="21801"/>
    <cellStyle name="SAPLocked 17 2 10" xfId="21802"/>
    <cellStyle name="SAPLocked 17 2 10 2" xfId="21803"/>
    <cellStyle name="SAPLocked 17 2 10_SCH J-3" xfId="21804"/>
    <cellStyle name="SAPLocked 17 2 11" xfId="21805"/>
    <cellStyle name="SAPLocked 17 2 11 2" xfId="21806"/>
    <cellStyle name="SAPLocked 17 2 11_SCH J-3" xfId="21807"/>
    <cellStyle name="SAPLocked 17 2 12" xfId="21808"/>
    <cellStyle name="SAPLocked 17 2 2" xfId="21809"/>
    <cellStyle name="SAPLocked 17 2 2 2" xfId="21810"/>
    <cellStyle name="SAPLocked 17 2 2_SCH J-3" xfId="21811"/>
    <cellStyle name="SAPLocked 17 2 3" xfId="21812"/>
    <cellStyle name="SAPLocked 17 2 3 2" xfId="21813"/>
    <cellStyle name="SAPLocked 17 2 3_SCH J-3" xfId="21814"/>
    <cellStyle name="SAPLocked 17 2 4" xfId="21815"/>
    <cellStyle name="SAPLocked 17 2 4 2" xfId="21816"/>
    <cellStyle name="SAPLocked 17 2 4_SCH J-3" xfId="21817"/>
    <cellStyle name="SAPLocked 17 2 5" xfId="21818"/>
    <cellStyle name="SAPLocked 17 2 5 2" xfId="21819"/>
    <cellStyle name="SAPLocked 17 2 5_SCH J-3" xfId="21820"/>
    <cellStyle name="SAPLocked 17 2 6" xfId="21821"/>
    <cellStyle name="SAPLocked 17 2 6 2" xfId="21822"/>
    <cellStyle name="SAPLocked 17 2 6_SCH J-3" xfId="21823"/>
    <cellStyle name="SAPLocked 17 2 7" xfId="21824"/>
    <cellStyle name="SAPLocked 17 2 7 2" xfId="21825"/>
    <cellStyle name="SAPLocked 17 2 7_SCH J-3" xfId="21826"/>
    <cellStyle name="SAPLocked 17 2 8" xfId="21827"/>
    <cellStyle name="SAPLocked 17 2 8 2" xfId="21828"/>
    <cellStyle name="SAPLocked 17 2 8_SCH J-3" xfId="21829"/>
    <cellStyle name="SAPLocked 17 2 9" xfId="21830"/>
    <cellStyle name="SAPLocked 17 2 9 2" xfId="21831"/>
    <cellStyle name="SAPLocked 17 2 9_SCH J-3" xfId="21832"/>
    <cellStyle name="SAPLocked 17 2_SCH J-3" xfId="21833"/>
    <cellStyle name="SAPLocked 17 3" xfId="21834"/>
    <cellStyle name="SAPLocked 17 3 2" xfId="21835"/>
    <cellStyle name="SAPLocked 17 3_SCH J-3" xfId="21836"/>
    <cellStyle name="SAPLocked 17 4" xfId="21837"/>
    <cellStyle name="SAPLocked 17 4 2" xfId="21838"/>
    <cellStyle name="SAPLocked 17 4_SCH J-3" xfId="21839"/>
    <cellStyle name="SAPLocked 17 5" xfId="21840"/>
    <cellStyle name="SAPLocked 17 5 2" xfId="21841"/>
    <cellStyle name="SAPLocked 17 5_SCH J-3" xfId="21842"/>
    <cellStyle name="SAPLocked 17 6" xfId="21843"/>
    <cellStyle name="SAPLocked 17 6 2" xfId="21844"/>
    <cellStyle name="SAPLocked 17 6_SCH J-3" xfId="21845"/>
    <cellStyle name="SAPLocked 17 7" xfId="21846"/>
    <cellStyle name="SAPLocked 17 7 2" xfId="21847"/>
    <cellStyle name="SAPLocked 17 7_SCH J-3" xfId="21848"/>
    <cellStyle name="SAPLocked 17 8" xfId="21849"/>
    <cellStyle name="SAPLocked 17 8 2" xfId="21850"/>
    <cellStyle name="SAPLocked 17 8_SCH J-3" xfId="21851"/>
    <cellStyle name="SAPLocked 17 9" xfId="21852"/>
    <cellStyle name="SAPLocked 17 9 2" xfId="21853"/>
    <cellStyle name="SAPLocked 17 9_SCH J-3" xfId="21854"/>
    <cellStyle name="SAPLocked 17_SCH J-3" xfId="21855"/>
    <cellStyle name="SAPLocked 18" xfId="21856"/>
    <cellStyle name="SAPLocked 18 10" xfId="21857"/>
    <cellStyle name="SAPLocked 18 10 2" xfId="21858"/>
    <cellStyle name="SAPLocked 18 10_SCH J-3" xfId="21859"/>
    <cellStyle name="SAPLocked 18 11" xfId="21860"/>
    <cellStyle name="SAPLocked 18 11 2" xfId="21861"/>
    <cellStyle name="SAPLocked 18 11_SCH J-3" xfId="21862"/>
    <cellStyle name="SAPLocked 18 12" xfId="21863"/>
    <cellStyle name="SAPLocked 18 12 2" xfId="21864"/>
    <cellStyle name="SAPLocked 18 12_SCH J-3" xfId="21865"/>
    <cellStyle name="SAPLocked 18 13" xfId="21866"/>
    <cellStyle name="SAPLocked 18 2" xfId="21867"/>
    <cellStyle name="SAPLocked 18 2 10" xfId="21868"/>
    <cellStyle name="SAPLocked 18 2 10 2" xfId="21869"/>
    <cellStyle name="SAPLocked 18 2 10_SCH J-3" xfId="21870"/>
    <cellStyle name="SAPLocked 18 2 11" xfId="21871"/>
    <cellStyle name="SAPLocked 18 2 11 2" xfId="21872"/>
    <cellStyle name="SAPLocked 18 2 11_SCH J-3" xfId="21873"/>
    <cellStyle name="SAPLocked 18 2 12" xfId="21874"/>
    <cellStyle name="SAPLocked 18 2 2" xfId="21875"/>
    <cellStyle name="SAPLocked 18 2 2 2" xfId="21876"/>
    <cellStyle name="SAPLocked 18 2 2_SCH J-3" xfId="21877"/>
    <cellStyle name="SAPLocked 18 2 3" xfId="21878"/>
    <cellStyle name="SAPLocked 18 2 3 2" xfId="21879"/>
    <cellStyle name="SAPLocked 18 2 3_SCH J-3" xfId="21880"/>
    <cellStyle name="SAPLocked 18 2 4" xfId="21881"/>
    <cellStyle name="SAPLocked 18 2 4 2" xfId="21882"/>
    <cellStyle name="SAPLocked 18 2 4_SCH J-3" xfId="21883"/>
    <cellStyle name="SAPLocked 18 2 5" xfId="21884"/>
    <cellStyle name="SAPLocked 18 2 5 2" xfId="21885"/>
    <cellStyle name="SAPLocked 18 2 5_SCH J-3" xfId="21886"/>
    <cellStyle name="SAPLocked 18 2 6" xfId="21887"/>
    <cellStyle name="SAPLocked 18 2 6 2" xfId="21888"/>
    <cellStyle name="SAPLocked 18 2 6_SCH J-3" xfId="21889"/>
    <cellStyle name="SAPLocked 18 2 7" xfId="21890"/>
    <cellStyle name="SAPLocked 18 2 7 2" xfId="21891"/>
    <cellStyle name="SAPLocked 18 2 7_SCH J-3" xfId="21892"/>
    <cellStyle name="SAPLocked 18 2 8" xfId="21893"/>
    <cellStyle name="SAPLocked 18 2 8 2" xfId="21894"/>
    <cellStyle name="SAPLocked 18 2 8_SCH J-3" xfId="21895"/>
    <cellStyle name="SAPLocked 18 2 9" xfId="21896"/>
    <cellStyle name="SAPLocked 18 2 9 2" xfId="21897"/>
    <cellStyle name="SAPLocked 18 2 9_SCH J-3" xfId="21898"/>
    <cellStyle name="SAPLocked 18 2_SCH J-3" xfId="21899"/>
    <cellStyle name="SAPLocked 18 3" xfId="21900"/>
    <cellStyle name="SAPLocked 18 3 2" xfId="21901"/>
    <cellStyle name="SAPLocked 18 3_SCH J-3" xfId="21902"/>
    <cellStyle name="SAPLocked 18 4" xfId="21903"/>
    <cellStyle name="SAPLocked 18 4 2" xfId="21904"/>
    <cellStyle name="SAPLocked 18 4_SCH J-3" xfId="21905"/>
    <cellStyle name="SAPLocked 18 5" xfId="21906"/>
    <cellStyle name="SAPLocked 18 5 2" xfId="21907"/>
    <cellStyle name="SAPLocked 18 5_SCH J-3" xfId="21908"/>
    <cellStyle name="SAPLocked 18 6" xfId="21909"/>
    <cellStyle name="SAPLocked 18 6 2" xfId="21910"/>
    <cellStyle name="SAPLocked 18 6_SCH J-3" xfId="21911"/>
    <cellStyle name="SAPLocked 18 7" xfId="21912"/>
    <cellStyle name="SAPLocked 18 7 2" xfId="21913"/>
    <cellStyle name="SAPLocked 18 7_SCH J-3" xfId="21914"/>
    <cellStyle name="SAPLocked 18 8" xfId="21915"/>
    <cellStyle name="SAPLocked 18 8 2" xfId="21916"/>
    <cellStyle name="SAPLocked 18 8_SCH J-3" xfId="21917"/>
    <cellStyle name="SAPLocked 18 9" xfId="21918"/>
    <cellStyle name="SAPLocked 18 9 2" xfId="21919"/>
    <cellStyle name="SAPLocked 18 9_SCH J-3" xfId="21920"/>
    <cellStyle name="SAPLocked 18_SCH J-3" xfId="21921"/>
    <cellStyle name="SAPLocked 19" xfId="21922"/>
    <cellStyle name="SAPLocked 19 10" xfId="21923"/>
    <cellStyle name="SAPLocked 19 10 2" xfId="21924"/>
    <cellStyle name="SAPLocked 19 10_SCH J-3" xfId="21925"/>
    <cellStyle name="SAPLocked 19 11" xfId="21926"/>
    <cellStyle name="SAPLocked 19 11 2" xfId="21927"/>
    <cellStyle name="SAPLocked 19 11_SCH J-3" xfId="21928"/>
    <cellStyle name="SAPLocked 19 12" xfId="21929"/>
    <cellStyle name="SAPLocked 19 12 2" xfId="21930"/>
    <cellStyle name="SAPLocked 19 12_SCH J-3" xfId="21931"/>
    <cellStyle name="SAPLocked 19 13" xfId="21932"/>
    <cellStyle name="SAPLocked 19 2" xfId="21933"/>
    <cellStyle name="SAPLocked 19 2 10" xfId="21934"/>
    <cellStyle name="SAPLocked 19 2 10 2" xfId="21935"/>
    <cellStyle name="SAPLocked 19 2 10_SCH J-3" xfId="21936"/>
    <cellStyle name="SAPLocked 19 2 11" xfId="21937"/>
    <cellStyle name="SAPLocked 19 2 11 2" xfId="21938"/>
    <cellStyle name="SAPLocked 19 2 11_SCH J-3" xfId="21939"/>
    <cellStyle name="SAPLocked 19 2 12" xfId="21940"/>
    <cellStyle name="SAPLocked 19 2 2" xfId="21941"/>
    <cellStyle name="SAPLocked 19 2 2 2" xfId="21942"/>
    <cellStyle name="SAPLocked 19 2 2_SCH J-3" xfId="21943"/>
    <cellStyle name="SAPLocked 19 2 3" xfId="21944"/>
    <cellStyle name="SAPLocked 19 2 3 2" xfId="21945"/>
    <cellStyle name="SAPLocked 19 2 3_SCH J-3" xfId="21946"/>
    <cellStyle name="SAPLocked 19 2 4" xfId="21947"/>
    <cellStyle name="SAPLocked 19 2 4 2" xfId="21948"/>
    <cellStyle name="SAPLocked 19 2 4_SCH J-3" xfId="21949"/>
    <cellStyle name="SAPLocked 19 2 5" xfId="21950"/>
    <cellStyle name="SAPLocked 19 2 5 2" xfId="21951"/>
    <cellStyle name="SAPLocked 19 2 5_SCH J-3" xfId="21952"/>
    <cellStyle name="SAPLocked 19 2 6" xfId="21953"/>
    <cellStyle name="SAPLocked 19 2 6 2" xfId="21954"/>
    <cellStyle name="SAPLocked 19 2 6_SCH J-3" xfId="21955"/>
    <cellStyle name="SAPLocked 19 2 7" xfId="21956"/>
    <cellStyle name="SAPLocked 19 2 7 2" xfId="21957"/>
    <cellStyle name="SAPLocked 19 2 7_SCH J-3" xfId="21958"/>
    <cellStyle name="SAPLocked 19 2 8" xfId="21959"/>
    <cellStyle name="SAPLocked 19 2 8 2" xfId="21960"/>
    <cellStyle name="SAPLocked 19 2 8_SCH J-3" xfId="21961"/>
    <cellStyle name="SAPLocked 19 2 9" xfId="21962"/>
    <cellStyle name="SAPLocked 19 2 9 2" xfId="21963"/>
    <cellStyle name="SAPLocked 19 2 9_SCH J-3" xfId="21964"/>
    <cellStyle name="SAPLocked 19 2_SCH J-3" xfId="21965"/>
    <cellStyle name="SAPLocked 19 3" xfId="21966"/>
    <cellStyle name="SAPLocked 19 3 2" xfId="21967"/>
    <cellStyle name="SAPLocked 19 3_SCH J-3" xfId="21968"/>
    <cellStyle name="SAPLocked 19 4" xfId="21969"/>
    <cellStyle name="SAPLocked 19 4 2" xfId="21970"/>
    <cellStyle name="SAPLocked 19 4_SCH J-3" xfId="21971"/>
    <cellStyle name="SAPLocked 19 5" xfId="21972"/>
    <cellStyle name="SAPLocked 19 5 2" xfId="21973"/>
    <cellStyle name="SAPLocked 19 5_SCH J-3" xfId="21974"/>
    <cellStyle name="SAPLocked 19 6" xfId="21975"/>
    <cellStyle name="SAPLocked 19 6 2" xfId="21976"/>
    <cellStyle name="SAPLocked 19 6_SCH J-3" xfId="21977"/>
    <cellStyle name="SAPLocked 19 7" xfId="21978"/>
    <cellStyle name="SAPLocked 19 7 2" xfId="21979"/>
    <cellStyle name="SAPLocked 19 7_SCH J-3" xfId="21980"/>
    <cellStyle name="SAPLocked 19 8" xfId="21981"/>
    <cellStyle name="SAPLocked 19 8 2" xfId="21982"/>
    <cellStyle name="SAPLocked 19 8_SCH J-3" xfId="21983"/>
    <cellStyle name="SAPLocked 19 9" xfId="21984"/>
    <cellStyle name="SAPLocked 19 9 2" xfId="21985"/>
    <cellStyle name="SAPLocked 19 9_SCH J-3" xfId="21986"/>
    <cellStyle name="SAPLocked 19_SCH J-3" xfId="21987"/>
    <cellStyle name="SAPLocked 2" xfId="21988"/>
    <cellStyle name="SAPLocked 2 10" xfId="21989"/>
    <cellStyle name="SAPLocked 2 10 10" xfId="21990"/>
    <cellStyle name="SAPLocked 2 10 10 2" xfId="21991"/>
    <cellStyle name="SAPLocked 2 10 10_SCH J-3" xfId="21992"/>
    <cellStyle name="SAPLocked 2 10 11" xfId="21993"/>
    <cellStyle name="SAPLocked 2 10 11 2" xfId="21994"/>
    <cellStyle name="SAPLocked 2 10 11_SCH J-3" xfId="21995"/>
    <cellStyle name="SAPLocked 2 10 12" xfId="21996"/>
    <cellStyle name="SAPLocked 2 10 12 2" xfId="21997"/>
    <cellStyle name="SAPLocked 2 10 12_SCH J-3" xfId="21998"/>
    <cellStyle name="SAPLocked 2 10 13" xfId="21999"/>
    <cellStyle name="SAPLocked 2 10 2" xfId="22000"/>
    <cellStyle name="SAPLocked 2 10 2 10" xfId="22001"/>
    <cellStyle name="SAPLocked 2 10 2 10 2" xfId="22002"/>
    <cellStyle name="SAPLocked 2 10 2 10_SCH J-3" xfId="22003"/>
    <cellStyle name="SAPLocked 2 10 2 11" xfId="22004"/>
    <cellStyle name="SAPLocked 2 10 2 11 2" xfId="22005"/>
    <cellStyle name="SAPLocked 2 10 2 11_SCH J-3" xfId="22006"/>
    <cellStyle name="SAPLocked 2 10 2 12" xfId="22007"/>
    <cellStyle name="SAPLocked 2 10 2 2" xfId="22008"/>
    <cellStyle name="SAPLocked 2 10 2 2 2" xfId="22009"/>
    <cellStyle name="SAPLocked 2 10 2 2_SCH J-3" xfId="22010"/>
    <cellStyle name="SAPLocked 2 10 2 3" xfId="22011"/>
    <cellStyle name="SAPLocked 2 10 2 3 2" xfId="22012"/>
    <cellStyle name="SAPLocked 2 10 2 3_SCH J-3" xfId="22013"/>
    <cellStyle name="SAPLocked 2 10 2 4" xfId="22014"/>
    <cellStyle name="SAPLocked 2 10 2 4 2" xfId="22015"/>
    <cellStyle name="SAPLocked 2 10 2 4_SCH J-3" xfId="22016"/>
    <cellStyle name="SAPLocked 2 10 2 5" xfId="22017"/>
    <cellStyle name="SAPLocked 2 10 2 5 2" xfId="22018"/>
    <cellStyle name="SAPLocked 2 10 2 5_SCH J-3" xfId="22019"/>
    <cellStyle name="SAPLocked 2 10 2 6" xfId="22020"/>
    <cellStyle name="SAPLocked 2 10 2 6 2" xfId="22021"/>
    <cellStyle name="SAPLocked 2 10 2 6_SCH J-3" xfId="22022"/>
    <cellStyle name="SAPLocked 2 10 2 7" xfId="22023"/>
    <cellStyle name="SAPLocked 2 10 2 7 2" xfId="22024"/>
    <cellStyle name="SAPLocked 2 10 2 7_SCH J-3" xfId="22025"/>
    <cellStyle name="SAPLocked 2 10 2 8" xfId="22026"/>
    <cellStyle name="SAPLocked 2 10 2 8 2" xfId="22027"/>
    <cellStyle name="SAPLocked 2 10 2 8_SCH J-3" xfId="22028"/>
    <cellStyle name="SAPLocked 2 10 2 9" xfId="22029"/>
    <cellStyle name="SAPLocked 2 10 2 9 2" xfId="22030"/>
    <cellStyle name="SAPLocked 2 10 2 9_SCH J-3" xfId="22031"/>
    <cellStyle name="SAPLocked 2 10 2_SCH J-3" xfId="22032"/>
    <cellStyle name="SAPLocked 2 10 3" xfId="22033"/>
    <cellStyle name="SAPLocked 2 10 3 2" xfId="22034"/>
    <cellStyle name="SAPLocked 2 10 3_SCH J-3" xfId="22035"/>
    <cellStyle name="SAPLocked 2 10 4" xfId="22036"/>
    <cellStyle name="SAPLocked 2 10 4 2" xfId="22037"/>
    <cellStyle name="SAPLocked 2 10 4_SCH J-3" xfId="22038"/>
    <cellStyle name="SAPLocked 2 10 5" xfId="22039"/>
    <cellStyle name="SAPLocked 2 10 5 2" xfId="22040"/>
    <cellStyle name="SAPLocked 2 10 5_SCH J-3" xfId="22041"/>
    <cellStyle name="SAPLocked 2 10 6" xfId="22042"/>
    <cellStyle name="SAPLocked 2 10 6 2" xfId="22043"/>
    <cellStyle name="SAPLocked 2 10 6_SCH J-3" xfId="22044"/>
    <cellStyle name="SAPLocked 2 10 7" xfId="22045"/>
    <cellStyle name="SAPLocked 2 10 7 2" xfId="22046"/>
    <cellStyle name="SAPLocked 2 10 7_SCH J-3" xfId="22047"/>
    <cellStyle name="SAPLocked 2 10 8" xfId="22048"/>
    <cellStyle name="SAPLocked 2 10 8 2" xfId="22049"/>
    <cellStyle name="SAPLocked 2 10 8_SCH J-3" xfId="22050"/>
    <cellStyle name="SAPLocked 2 10 9" xfId="22051"/>
    <cellStyle name="SAPLocked 2 10 9 2" xfId="22052"/>
    <cellStyle name="SAPLocked 2 10 9_SCH J-3" xfId="22053"/>
    <cellStyle name="SAPLocked 2 10_SCH J-3" xfId="22054"/>
    <cellStyle name="SAPLocked 2 11" xfId="22055"/>
    <cellStyle name="SAPLocked 2 11 10" xfId="22056"/>
    <cellStyle name="SAPLocked 2 11 10 2" xfId="22057"/>
    <cellStyle name="SAPLocked 2 11 10_SCH J-3" xfId="22058"/>
    <cellStyle name="SAPLocked 2 11 11" xfId="22059"/>
    <cellStyle name="SAPLocked 2 11 11 2" xfId="22060"/>
    <cellStyle name="SAPLocked 2 11 11_SCH J-3" xfId="22061"/>
    <cellStyle name="SAPLocked 2 11 12" xfId="22062"/>
    <cellStyle name="SAPLocked 2 11 12 2" xfId="22063"/>
    <cellStyle name="SAPLocked 2 11 12_SCH J-3" xfId="22064"/>
    <cellStyle name="SAPLocked 2 11 13" xfId="22065"/>
    <cellStyle name="SAPLocked 2 11 2" xfId="22066"/>
    <cellStyle name="SAPLocked 2 11 2 10" xfId="22067"/>
    <cellStyle name="SAPLocked 2 11 2 10 2" xfId="22068"/>
    <cellStyle name="SAPLocked 2 11 2 10_SCH J-3" xfId="22069"/>
    <cellStyle name="SAPLocked 2 11 2 11" xfId="22070"/>
    <cellStyle name="SAPLocked 2 11 2 11 2" xfId="22071"/>
    <cellStyle name="SAPLocked 2 11 2 11_SCH J-3" xfId="22072"/>
    <cellStyle name="SAPLocked 2 11 2 12" xfId="22073"/>
    <cellStyle name="SAPLocked 2 11 2 2" xfId="22074"/>
    <cellStyle name="SAPLocked 2 11 2 2 2" xfId="22075"/>
    <cellStyle name="SAPLocked 2 11 2 2_SCH J-3" xfId="22076"/>
    <cellStyle name="SAPLocked 2 11 2 3" xfId="22077"/>
    <cellStyle name="SAPLocked 2 11 2 3 2" xfId="22078"/>
    <cellStyle name="SAPLocked 2 11 2 3_SCH J-3" xfId="22079"/>
    <cellStyle name="SAPLocked 2 11 2 4" xfId="22080"/>
    <cellStyle name="SAPLocked 2 11 2 4 2" xfId="22081"/>
    <cellStyle name="SAPLocked 2 11 2 4_SCH J-3" xfId="22082"/>
    <cellStyle name="SAPLocked 2 11 2 5" xfId="22083"/>
    <cellStyle name="SAPLocked 2 11 2 5 2" xfId="22084"/>
    <cellStyle name="SAPLocked 2 11 2 5_SCH J-3" xfId="22085"/>
    <cellStyle name="SAPLocked 2 11 2 6" xfId="22086"/>
    <cellStyle name="SAPLocked 2 11 2 6 2" xfId="22087"/>
    <cellStyle name="SAPLocked 2 11 2 6_SCH J-3" xfId="22088"/>
    <cellStyle name="SAPLocked 2 11 2 7" xfId="22089"/>
    <cellStyle name="SAPLocked 2 11 2 7 2" xfId="22090"/>
    <cellStyle name="SAPLocked 2 11 2 7_SCH J-3" xfId="22091"/>
    <cellStyle name="SAPLocked 2 11 2 8" xfId="22092"/>
    <cellStyle name="SAPLocked 2 11 2 8 2" xfId="22093"/>
    <cellStyle name="SAPLocked 2 11 2 8_SCH J-3" xfId="22094"/>
    <cellStyle name="SAPLocked 2 11 2 9" xfId="22095"/>
    <cellStyle name="SAPLocked 2 11 2 9 2" xfId="22096"/>
    <cellStyle name="SAPLocked 2 11 2 9_SCH J-3" xfId="22097"/>
    <cellStyle name="SAPLocked 2 11 2_SCH J-3" xfId="22098"/>
    <cellStyle name="SAPLocked 2 11 3" xfId="22099"/>
    <cellStyle name="SAPLocked 2 11 3 2" xfId="22100"/>
    <cellStyle name="SAPLocked 2 11 3_SCH J-3" xfId="22101"/>
    <cellStyle name="SAPLocked 2 11 4" xfId="22102"/>
    <cellStyle name="SAPLocked 2 11 4 2" xfId="22103"/>
    <cellStyle name="SAPLocked 2 11 4_SCH J-3" xfId="22104"/>
    <cellStyle name="SAPLocked 2 11 5" xfId="22105"/>
    <cellStyle name="SAPLocked 2 11 5 2" xfId="22106"/>
    <cellStyle name="SAPLocked 2 11 5_SCH J-3" xfId="22107"/>
    <cellStyle name="SAPLocked 2 11 6" xfId="22108"/>
    <cellStyle name="SAPLocked 2 11 6 2" xfId="22109"/>
    <cellStyle name="SAPLocked 2 11 6_SCH J-3" xfId="22110"/>
    <cellStyle name="SAPLocked 2 11 7" xfId="22111"/>
    <cellStyle name="SAPLocked 2 11 7 2" xfId="22112"/>
    <cellStyle name="SAPLocked 2 11 7_SCH J-3" xfId="22113"/>
    <cellStyle name="SAPLocked 2 11 8" xfId="22114"/>
    <cellStyle name="SAPLocked 2 11 8 2" xfId="22115"/>
    <cellStyle name="SAPLocked 2 11 8_SCH J-3" xfId="22116"/>
    <cellStyle name="SAPLocked 2 11 9" xfId="22117"/>
    <cellStyle name="SAPLocked 2 11 9 2" xfId="22118"/>
    <cellStyle name="SAPLocked 2 11 9_SCH J-3" xfId="22119"/>
    <cellStyle name="SAPLocked 2 11_SCH J-3" xfId="22120"/>
    <cellStyle name="SAPLocked 2 12" xfId="22121"/>
    <cellStyle name="SAPLocked 2 12 10" xfId="22122"/>
    <cellStyle name="SAPLocked 2 12 10 2" xfId="22123"/>
    <cellStyle name="SAPLocked 2 12 10_SCH J-3" xfId="22124"/>
    <cellStyle name="SAPLocked 2 12 11" xfId="22125"/>
    <cellStyle name="SAPLocked 2 12 11 2" xfId="22126"/>
    <cellStyle name="SAPLocked 2 12 11_SCH J-3" xfId="22127"/>
    <cellStyle name="SAPLocked 2 12 12" xfId="22128"/>
    <cellStyle name="SAPLocked 2 12 12 2" xfId="22129"/>
    <cellStyle name="SAPLocked 2 12 12_SCH J-3" xfId="22130"/>
    <cellStyle name="SAPLocked 2 12 13" xfId="22131"/>
    <cellStyle name="SAPLocked 2 12 2" xfId="22132"/>
    <cellStyle name="SAPLocked 2 12 2 10" xfId="22133"/>
    <cellStyle name="SAPLocked 2 12 2 10 2" xfId="22134"/>
    <cellStyle name="SAPLocked 2 12 2 10_SCH J-3" xfId="22135"/>
    <cellStyle name="SAPLocked 2 12 2 11" xfId="22136"/>
    <cellStyle name="SAPLocked 2 12 2 11 2" xfId="22137"/>
    <cellStyle name="SAPLocked 2 12 2 11_SCH J-3" xfId="22138"/>
    <cellStyle name="SAPLocked 2 12 2 12" xfId="22139"/>
    <cellStyle name="SAPLocked 2 12 2 2" xfId="22140"/>
    <cellStyle name="SAPLocked 2 12 2 2 2" xfId="22141"/>
    <cellStyle name="SAPLocked 2 12 2 2_SCH J-3" xfId="22142"/>
    <cellStyle name="SAPLocked 2 12 2 3" xfId="22143"/>
    <cellStyle name="SAPLocked 2 12 2 3 2" xfId="22144"/>
    <cellStyle name="SAPLocked 2 12 2 3_SCH J-3" xfId="22145"/>
    <cellStyle name="SAPLocked 2 12 2 4" xfId="22146"/>
    <cellStyle name="SAPLocked 2 12 2 4 2" xfId="22147"/>
    <cellStyle name="SAPLocked 2 12 2 4_SCH J-3" xfId="22148"/>
    <cellStyle name="SAPLocked 2 12 2 5" xfId="22149"/>
    <cellStyle name="SAPLocked 2 12 2 5 2" xfId="22150"/>
    <cellStyle name="SAPLocked 2 12 2 5_SCH J-3" xfId="22151"/>
    <cellStyle name="SAPLocked 2 12 2 6" xfId="22152"/>
    <cellStyle name="SAPLocked 2 12 2 6 2" xfId="22153"/>
    <cellStyle name="SAPLocked 2 12 2 6_SCH J-3" xfId="22154"/>
    <cellStyle name="SAPLocked 2 12 2 7" xfId="22155"/>
    <cellStyle name="SAPLocked 2 12 2 7 2" xfId="22156"/>
    <cellStyle name="SAPLocked 2 12 2 7_SCH J-3" xfId="22157"/>
    <cellStyle name="SAPLocked 2 12 2 8" xfId="22158"/>
    <cellStyle name="SAPLocked 2 12 2 8 2" xfId="22159"/>
    <cellStyle name="SAPLocked 2 12 2 8_SCH J-3" xfId="22160"/>
    <cellStyle name="SAPLocked 2 12 2 9" xfId="22161"/>
    <cellStyle name="SAPLocked 2 12 2 9 2" xfId="22162"/>
    <cellStyle name="SAPLocked 2 12 2 9_SCH J-3" xfId="22163"/>
    <cellStyle name="SAPLocked 2 12 2_SCH J-3" xfId="22164"/>
    <cellStyle name="SAPLocked 2 12 3" xfId="22165"/>
    <cellStyle name="SAPLocked 2 12 3 2" xfId="22166"/>
    <cellStyle name="SAPLocked 2 12 3_SCH J-3" xfId="22167"/>
    <cellStyle name="SAPLocked 2 12 4" xfId="22168"/>
    <cellStyle name="SAPLocked 2 12 4 2" xfId="22169"/>
    <cellStyle name="SAPLocked 2 12 4_SCH J-3" xfId="22170"/>
    <cellStyle name="SAPLocked 2 12 5" xfId="22171"/>
    <cellStyle name="SAPLocked 2 12 5 2" xfId="22172"/>
    <cellStyle name="SAPLocked 2 12 5_SCH J-3" xfId="22173"/>
    <cellStyle name="SAPLocked 2 12 6" xfId="22174"/>
    <cellStyle name="SAPLocked 2 12 6 2" xfId="22175"/>
    <cellStyle name="SAPLocked 2 12 6_SCH J-3" xfId="22176"/>
    <cellStyle name="SAPLocked 2 12 7" xfId="22177"/>
    <cellStyle name="SAPLocked 2 12 7 2" xfId="22178"/>
    <cellStyle name="SAPLocked 2 12 7_SCH J-3" xfId="22179"/>
    <cellStyle name="SAPLocked 2 12 8" xfId="22180"/>
    <cellStyle name="SAPLocked 2 12 8 2" xfId="22181"/>
    <cellStyle name="SAPLocked 2 12 8_SCH J-3" xfId="22182"/>
    <cellStyle name="SAPLocked 2 12 9" xfId="22183"/>
    <cellStyle name="SAPLocked 2 12 9 2" xfId="22184"/>
    <cellStyle name="SAPLocked 2 12 9_SCH J-3" xfId="22185"/>
    <cellStyle name="SAPLocked 2 12_SCH J-3" xfId="22186"/>
    <cellStyle name="SAPLocked 2 13" xfId="22187"/>
    <cellStyle name="SAPLocked 2 13 10" xfId="22188"/>
    <cellStyle name="SAPLocked 2 13 10 2" xfId="22189"/>
    <cellStyle name="SAPLocked 2 13 10_SCH J-3" xfId="22190"/>
    <cellStyle name="SAPLocked 2 13 11" xfId="22191"/>
    <cellStyle name="SAPLocked 2 13 11 2" xfId="22192"/>
    <cellStyle name="SAPLocked 2 13 11_SCH J-3" xfId="22193"/>
    <cellStyle name="SAPLocked 2 13 12" xfId="22194"/>
    <cellStyle name="SAPLocked 2 13 12 2" xfId="22195"/>
    <cellStyle name="SAPLocked 2 13 12_SCH J-3" xfId="22196"/>
    <cellStyle name="SAPLocked 2 13 13" xfId="22197"/>
    <cellStyle name="SAPLocked 2 13 2" xfId="22198"/>
    <cellStyle name="SAPLocked 2 13 2 10" xfId="22199"/>
    <cellStyle name="SAPLocked 2 13 2 10 2" xfId="22200"/>
    <cellStyle name="SAPLocked 2 13 2 10_SCH J-3" xfId="22201"/>
    <cellStyle name="SAPLocked 2 13 2 11" xfId="22202"/>
    <cellStyle name="SAPLocked 2 13 2 11 2" xfId="22203"/>
    <cellStyle name="SAPLocked 2 13 2 11_SCH J-3" xfId="22204"/>
    <cellStyle name="SAPLocked 2 13 2 12" xfId="22205"/>
    <cellStyle name="SAPLocked 2 13 2 2" xfId="22206"/>
    <cellStyle name="SAPLocked 2 13 2 2 2" xfId="22207"/>
    <cellStyle name="SAPLocked 2 13 2 2_SCH J-3" xfId="22208"/>
    <cellStyle name="SAPLocked 2 13 2 3" xfId="22209"/>
    <cellStyle name="SAPLocked 2 13 2 3 2" xfId="22210"/>
    <cellStyle name="SAPLocked 2 13 2 3_SCH J-3" xfId="22211"/>
    <cellStyle name="SAPLocked 2 13 2 4" xfId="22212"/>
    <cellStyle name="SAPLocked 2 13 2 4 2" xfId="22213"/>
    <cellStyle name="SAPLocked 2 13 2 4_SCH J-3" xfId="22214"/>
    <cellStyle name="SAPLocked 2 13 2 5" xfId="22215"/>
    <cellStyle name="SAPLocked 2 13 2 5 2" xfId="22216"/>
    <cellStyle name="SAPLocked 2 13 2 5_SCH J-3" xfId="22217"/>
    <cellStyle name="SAPLocked 2 13 2 6" xfId="22218"/>
    <cellStyle name="SAPLocked 2 13 2 6 2" xfId="22219"/>
    <cellStyle name="SAPLocked 2 13 2 6_SCH J-3" xfId="22220"/>
    <cellStyle name="SAPLocked 2 13 2 7" xfId="22221"/>
    <cellStyle name="SAPLocked 2 13 2 7 2" xfId="22222"/>
    <cellStyle name="SAPLocked 2 13 2 7_SCH J-3" xfId="22223"/>
    <cellStyle name="SAPLocked 2 13 2 8" xfId="22224"/>
    <cellStyle name="SAPLocked 2 13 2 8 2" xfId="22225"/>
    <cellStyle name="SAPLocked 2 13 2 8_SCH J-3" xfId="22226"/>
    <cellStyle name="SAPLocked 2 13 2 9" xfId="22227"/>
    <cellStyle name="SAPLocked 2 13 2 9 2" xfId="22228"/>
    <cellStyle name="SAPLocked 2 13 2 9_SCH J-3" xfId="22229"/>
    <cellStyle name="SAPLocked 2 13 2_SCH J-3" xfId="22230"/>
    <cellStyle name="SAPLocked 2 13 3" xfId="22231"/>
    <cellStyle name="SAPLocked 2 13 3 2" xfId="22232"/>
    <cellStyle name="SAPLocked 2 13 3_SCH J-3" xfId="22233"/>
    <cellStyle name="SAPLocked 2 13 4" xfId="22234"/>
    <cellStyle name="SAPLocked 2 13 4 2" xfId="22235"/>
    <cellStyle name="SAPLocked 2 13 4_SCH J-3" xfId="22236"/>
    <cellStyle name="SAPLocked 2 13 5" xfId="22237"/>
    <cellStyle name="SAPLocked 2 13 5 2" xfId="22238"/>
    <cellStyle name="SAPLocked 2 13 5_SCH J-3" xfId="22239"/>
    <cellStyle name="SAPLocked 2 13 6" xfId="22240"/>
    <cellStyle name="SAPLocked 2 13 6 2" xfId="22241"/>
    <cellStyle name="SAPLocked 2 13 6_SCH J-3" xfId="22242"/>
    <cellStyle name="SAPLocked 2 13 7" xfId="22243"/>
    <cellStyle name="SAPLocked 2 13 7 2" xfId="22244"/>
    <cellStyle name="SAPLocked 2 13 7_SCH J-3" xfId="22245"/>
    <cellStyle name="SAPLocked 2 13 8" xfId="22246"/>
    <cellStyle name="SAPLocked 2 13 8 2" xfId="22247"/>
    <cellStyle name="SAPLocked 2 13 8_SCH J-3" xfId="22248"/>
    <cellStyle name="SAPLocked 2 13 9" xfId="22249"/>
    <cellStyle name="SAPLocked 2 13 9 2" xfId="22250"/>
    <cellStyle name="SAPLocked 2 13 9_SCH J-3" xfId="22251"/>
    <cellStyle name="SAPLocked 2 13_SCH J-3" xfId="22252"/>
    <cellStyle name="SAPLocked 2 14" xfId="22253"/>
    <cellStyle name="SAPLocked 2 14 10" xfId="22254"/>
    <cellStyle name="SAPLocked 2 14 10 2" xfId="22255"/>
    <cellStyle name="SAPLocked 2 14 10_SCH J-3" xfId="22256"/>
    <cellStyle name="SAPLocked 2 14 11" xfId="22257"/>
    <cellStyle name="SAPLocked 2 14 11 2" xfId="22258"/>
    <cellStyle name="SAPLocked 2 14 11_SCH J-3" xfId="22259"/>
    <cellStyle name="SAPLocked 2 14 12" xfId="22260"/>
    <cellStyle name="SAPLocked 2 14 12 2" xfId="22261"/>
    <cellStyle name="SAPLocked 2 14 12_SCH J-3" xfId="22262"/>
    <cellStyle name="SAPLocked 2 14 13" xfId="22263"/>
    <cellStyle name="SAPLocked 2 14 2" xfId="22264"/>
    <cellStyle name="SAPLocked 2 14 2 10" xfId="22265"/>
    <cellStyle name="SAPLocked 2 14 2 10 2" xfId="22266"/>
    <cellStyle name="SAPLocked 2 14 2 10_SCH J-3" xfId="22267"/>
    <cellStyle name="SAPLocked 2 14 2 11" xfId="22268"/>
    <cellStyle name="SAPLocked 2 14 2 11 2" xfId="22269"/>
    <cellStyle name="SAPLocked 2 14 2 11_SCH J-3" xfId="22270"/>
    <cellStyle name="SAPLocked 2 14 2 12" xfId="22271"/>
    <cellStyle name="SAPLocked 2 14 2 2" xfId="22272"/>
    <cellStyle name="SAPLocked 2 14 2 2 2" xfId="22273"/>
    <cellStyle name="SAPLocked 2 14 2 2_SCH J-3" xfId="22274"/>
    <cellStyle name="SAPLocked 2 14 2 3" xfId="22275"/>
    <cellStyle name="SAPLocked 2 14 2 3 2" xfId="22276"/>
    <cellStyle name="SAPLocked 2 14 2 3_SCH J-3" xfId="22277"/>
    <cellStyle name="SAPLocked 2 14 2 4" xfId="22278"/>
    <cellStyle name="SAPLocked 2 14 2 4 2" xfId="22279"/>
    <cellStyle name="SAPLocked 2 14 2 4_SCH J-3" xfId="22280"/>
    <cellStyle name="SAPLocked 2 14 2 5" xfId="22281"/>
    <cellStyle name="SAPLocked 2 14 2 5 2" xfId="22282"/>
    <cellStyle name="SAPLocked 2 14 2 5_SCH J-3" xfId="22283"/>
    <cellStyle name="SAPLocked 2 14 2 6" xfId="22284"/>
    <cellStyle name="SAPLocked 2 14 2 6 2" xfId="22285"/>
    <cellStyle name="SAPLocked 2 14 2 6_SCH J-3" xfId="22286"/>
    <cellStyle name="SAPLocked 2 14 2 7" xfId="22287"/>
    <cellStyle name="SAPLocked 2 14 2 7 2" xfId="22288"/>
    <cellStyle name="SAPLocked 2 14 2 7_SCH J-3" xfId="22289"/>
    <cellStyle name="SAPLocked 2 14 2 8" xfId="22290"/>
    <cellStyle name="SAPLocked 2 14 2 8 2" xfId="22291"/>
    <cellStyle name="SAPLocked 2 14 2 8_SCH J-3" xfId="22292"/>
    <cellStyle name="SAPLocked 2 14 2 9" xfId="22293"/>
    <cellStyle name="SAPLocked 2 14 2 9 2" xfId="22294"/>
    <cellStyle name="SAPLocked 2 14 2 9_SCH J-3" xfId="22295"/>
    <cellStyle name="SAPLocked 2 14 2_SCH J-3" xfId="22296"/>
    <cellStyle name="SAPLocked 2 14 3" xfId="22297"/>
    <cellStyle name="SAPLocked 2 14 3 2" xfId="22298"/>
    <cellStyle name="SAPLocked 2 14 3_SCH J-3" xfId="22299"/>
    <cellStyle name="SAPLocked 2 14 4" xfId="22300"/>
    <cellStyle name="SAPLocked 2 14 4 2" xfId="22301"/>
    <cellStyle name="SAPLocked 2 14 4_SCH J-3" xfId="22302"/>
    <cellStyle name="SAPLocked 2 14 5" xfId="22303"/>
    <cellStyle name="SAPLocked 2 14 5 2" xfId="22304"/>
    <cellStyle name="SAPLocked 2 14 5_SCH J-3" xfId="22305"/>
    <cellStyle name="SAPLocked 2 14 6" xfId="22306"/>
    <cellStyle name="SAPLocked 2 14 6 2" xfId="22307"/>
    <cellStyle name="SAPLocked 2 14 6_SCH J-3" xfId="22308"/>
    <cellStyle name="SAPLocked 2 14 7" xfId="22309"/>
    <cellStyle name="SAPLocked 2 14 7 2" xfId="22310"/>
    <cellStyle name="SAPLocked 2 14 7_SCH J-3" xfId="22311"/>
    <cellStyle name="SAPLocked 2 14 8" xfId="22312"/>
    <cellStyle name="SAPLocked 2 14 8 2" xfId="22313"/>
    <cellStyle name="SAPLocked 2 14 8_SCH J-3" xfId="22314"/>
    <cellStyle name="SAPLocked 2 14 9" xfId="22315"/>
    <cellStyle name="SAPLocked 2 14 9 2" xfId="22316"/>
    <cellStyle name="SAPLocked 2 14 9_SCH J-3" xfId="22317"/>
    <cellStyle name="SAPLocked 2 14_SCH J-3" xfId="22318"/>
    <cellStyle name="SAPLocked 2 15" xfId="22319"/>
    <cellStyle name="SAPLocked 2 15 10" xfId="22320"/>
    <cellStyle name="SAPLocked 2 15 10 2" xfId="22321"/>
    <cellStyle name="SAPLocked 2 15 10_SCH J-3" xfId="22322"/>
    <cellStyle name="SAPLocked 2 15 11" xfId="22323"/>
    <cellStyle name="SAPLocked 2 15 11 2" xfId="22324"/>
    <cellStyle name="SAPLocked 2 15 11_SCH J-3" xfId="22325"/>
    <cellStyle name="SAPLocked 2 15 12" xfId="22326"/>
    <cellStyle name="SAPLocked 2 15 12 2" xfId="22327"/>
    <cellStyle name="SAPLocked 2 15 12_SCH J-3" xfId="22328"/>
    <cellStyle name="SAPLocked 2 15 13" xfId="22329"/>
    <cellStyle name="SAPLocked 2 15 2" xfId="22330"/>
    <cellStyle name="SAPLocked 2 15 2 10" xfId="22331"/>
    <cellStyle name="SAPLocked 2 15 2 10 2" xfId="22332"/>
    <cellStyle name="SAPLocked 2 15 2 10_SCH J-3" xfId="22333"/>
    <cellStyle name="SAPLocked 2 15 2 11" xfId="22334"/>
    <cellStyle name="SAPLocked 2 15 2 11 2" xfId="22335"/>
    <cellStyle name="SAPLocked 2 15 2 11_SCH J-3" xfId="22336"/>
    <cellStyle name="SAPLocked 2 15 2 12" xfId="22337"/>
    <cellStyle name="SAPLocked 2 15 2 2" xfId="22338"/>
    <cellStyle name="SAPLocked 2 15 2 2 2" xfId="22339"/>
    <cellStyle name="SAPLocked 2 15 2 2_SCH J-3" xfId="22340"/>
    <cellStyle name="SAPLocked 2 15 2 3" xfId="22341"/>
    <cellStyle name="SAPLocked 2 15 2 3 2" xfId="22342"/>
    <cellStyle name="SAPLocked 2 15 2 3_SCH J-3" xfId="22343"/>
    <cellStyle name="SAPLocked 2 15 2 4" xfId="22344"/>
    <cellStyle name="SAPLocked 2 15 2 4 2" xfId="22345"/>
    <cellStyle name="SAPLocked 2 15 2 4_SCH J-3" xfId="22346"/>
    <cellStyle name="SAPLocked 2 15 2 5" xfId="22347"/>
    <cellStyle name="SAPLocked 2 15 2 5 2" xfId="22348"/>
    <cellStyle name="SAPLocked 2 15 2 5_SCH J-3" xfId="22349"/>
    <cellStyle name="SAPLocked 2 15 2 6" xfId="22350"/>
    <cellStyle name="SAPLocked 2 15 2 6 2" xfId="22351"/>
    <cellStyle name="SAPLocked 2 15 2 6_SCH J-3" xfId="22352"/>
    <cellStyle name="SAPLocked 2 15 2 7" xfId="22353"/>
    <cellStyle name="SAPLocked 2 15 2 7 2" xfId="22354"/>
    <cellStyle name="SAPLocked 2 15 2 7_SCH J-3" xfId="22355"/>
    <cellStyle name="SAPLocked 2 15 2 8" xfId="22356"/>
    <cellStyle name="SAPLocked 2 15 2 8 2" xfId="22357"/>
    <cellStyle name="SAPLocked 2 15 2 8_SCH J-3" xfId="22358"/>
    <cellStyle name="SAPLocked 2 15 2 9" xfId="22359"/>
    <cellStyle name="SAPLocked 2 15 2 9 2" xfId="22360"/>
    <cellStyle name="SAPLocked 2 15 2 9_SCH J-3" xfId="22361"/>
    <cellStyle name="SAPLocked 2 15 2_SCH J-3" xfId="22362"/>
    <cellStyle name="SAPLocked 2 15 3" xfId="22363"/>
    <cellStyle name="SAPLocked 2 15 3 2" xfId="22364"/>
    <cellStyle name="SAPLocked 2 15 3_SCH J-3" xfId="22365"/>
    <cellStyle name="SAPLocked 2 15 4" xfId="22366"/>
    <cellStyle name="SAPLocked 2 15 4 2" xfId="22367"/>
    <cellStyle name="SAPLocked 2 15 4_SCH J-3" xfId="22368"/>
    <cellStyle name="SAPLocked 2 15 5" xfId="22369"/>
    <cellStyle name="SAPLocked 2 15 5 2" xfId="22370"/>
    <cellStyle name="SAPLocked 2 15 5_SCH J-3" xfId="22371"/>
    <cellStyle name="SAPLocked 2 15 6" xfId="22372"/>
    <cellStyle name="SAPLocked 2 15 6 2" xfId="22373"/>
    <cellStyle name="SAPLocked 2 15 6_SCH J-3" xfId="22374"/>
    <cellStyle name="SAPLocked 2 15 7" xfId="22375"/>
    <cellStyle name="SAPLocked 2 15 7 2" xfId="22376"/>
    <cellStyle name="SAPLocked 2 15 7_SCH J-3" xfId="22377"/>
    <cellStyle name="SAPLocked 2 15 8" xfId="22378"/>
    <cellStyle name="SAPLocked 2 15 8 2" xfId="22379"/>
    <cellStyle name="SAPLocked 2 15 8_SCH J-3" xfId="22380"/>
    <cellStyle name="SAPLocked 2 15 9" xfId="22381"/>
    <cellStyle name="SAPLocked 2 15 9 2" xfId="22382"/>
    <cellStyle name="SAPLocked 2 15 9_SCH J-3" xfId="22383"/>
    <cellStyle name="SAPLocked 2 15_SCH J-3" xfId="22384"/>
    <cellStyle name="SAPLocked 2 16" xfId="22385"/>
    <cellStyle name="SAPLocked 2 16 10" xfId="22386"/>
    <cellStyle name="SAPLocked 2 16 10 2" xfId="22387"/>
    <cellStyle name="SAPLocked 2 16 10_SCH J-3" xfId="22388"/>
    <cellStyle name="SAPLocked 2 16 11" xfId="22389"/>
    <cellStyle name="SAPLocked 2 16 11 2" xfId="22390"/>
    <cellStyle name="SAPLocked 2 16 11_SCH J-3" xfId="22391"/>
    <cellStyle name="SAPLocked 2 16 12" xfId="22392"/>
    <cellStyle name="SAPLocked 2 16 12 2" xfId="22393"/>
    <cellStyle name="SAPLocked 2 16 12_SCH J-3" xfId="22394"/>
    <cellStyle name="SAPLocked 2 16 13" xfId="22395"/>
    <cellStyle name="SAPLocked 2 16 2" xfId="22396"/>
    <cellStyle name="SAPLocked 2 16 2 10" xfId="22397"/>
    <cellStyle name="SAPLocked 2 16 2 10 2" xfId="22398"/>
    <cellStyle name="SAPLocked 2 16 2 10_SCH J-3" xfId="22399"/>
    <cellStyle name="SAPLocked 2 16 2 11" xfId="22400"/>
    <cellStyle name="SAPLocked 2 16 2 11 2" xfId="22401"/>
    <cellStyle name="SAPLocked 2 16 2 11_SCH J-3" xfId="22402"/>
    <cellStyle name="SAPLocked 2 16 2 12" xfId="22403"/>
    <cellStyle name="SAPLocked 2 16 2 2" xfId="22404"/>
    <cellStyle name="SAPLocked 2 16 2 2 2" xfId="22405"/>
    <cellStyle name="SAPLocked 2 16 2 2_SCH J-3" xfId="22406"/>
    <cellStyle name="SAPLocked 2 16 2 3" xfId="22407"/>
    <cellStyle name="SAPLocked 2 16 2 3 2" xfId="22408"/>
    <cellStyle name="SAPLocked 2 16 2 3_SCH J-3" xfId="22409"/>
    <cellStyle name="SAPLocked 2 16 2 4" xfId="22410"/>
    <cellStyle name="SAPLocked 2 16 2 4 2" xfId="22411"/>
    <cellStyle name="SAPLocked 2 16 2 4_SCH J-3" xfId="22412"/>
    <cellStyle name="SAPLocked 2 16 2 5" xfId="22413"/>
    <cellStyle name="SAPLocked 2 16 2 5 2" xfId="22414"/>
    <cellStyle name="SAPLocked 2 16 2 5_SCH J-3" xfId="22415"/>
    <cellStyle name="SAPLocked 2 16 2 6" xfId="22416"/>
    <cellStyle name="SAPLocked 2 16 2 6 2" xfId="22417"/>
    <cellStyle name="SAPLocked 2 16 2 6_SCH J-3" xfId="22418"/>
    <cellStyle name="SAPLocked 2 16 2 7" xfId="22419"/>
    <cellStyle name="SAPLocked 2 16 2 7 2" xfId="22420"/>
    <cellStyle name="SAPLocked 2 16 2 7_SCH J-3" xfId="22421"/>
    <cellStyle name="SAPLocked 2 16 2 8" xfId="22422"/>
    <cellStyle name="SAPLocked 2 16 2 8 2" xfId="22423"/>
    <cellStyle name="SAPLocked 2 16 2 8_SCH J-3" xfId="22424"/>
    <cellStyle name="SAPLocked 2 16 2 9" xfId="22425"/>
    <cellStyle name="SAPLocked 2 16 2 9 2" xfId="22426"/>
    <cellStyle name="SAPLocked 2 16 2 9_SCH J-3" xfId="22427"/>
    <cellStyle name="SAPLocked 2 16 2_SCH J-3" xfId="22428"/>
    <cellStyle name="SAPLocked 2 16 3" xfId="22429"/>
    <cellStyle name="SAPLocked 2 16 3 2" xfId="22430"/>
    <cellStyle name="SAPLocked 2 16 3_SCH J-3" xfId="22431"/>
    <cellStyle name="SAPLocked 2 16 4" xfId="22432"/>
    <cellStyle name="SAPLocked 2 16 4 2" xfId="22433"/>
    <cellStyle name="SAPLocked 2 16 4_SCH J-3" xfId="22434"/>
    <cellStyle name="SAPLocked 2 16 5" xfId="22435"/>
    <cellStyle name="SAPLocked 2 16 5 2" xfId="22436"/>
    <cellStyle name="SAPLocked 2 16 5_SCH J-3" xfId="22437"/>
    <cellStyle name="SAPLocked 2 16 6" xfId="22438"/>
    <cellStyle name="SAPLocked 2 16 6 2" xfId="22439"/>
    <cellStyle name="SAPLocked 2 16 6_SCH J-3" xfId="22440"/>
    <cellStyle name="SAPLocked 2 16 7" xfId="22441"/>
    <cellStyle name="SAPLocked 2 16 7 2" xfId="22442"/>
    <cellStyle name="SAPLocked 2 16 7_SCH J-3" xfId="22443"/>
    <cellStyle name="SAPLocked 2 16 8" xfId="22444"/>
    <cellStyle name="SAPLocked 2 16 8 2" xfId="22445"/>
    <cellStyle name="SAPLocked 2 16 8_SCH J-3" xfId="22446"/>
    <cellStyle name="SAPLocked 2 16 9" xfId="22447"/>
    <cellStyle name="SAPLocked 2 16 9 2" xfId="22448"/>
    <cellStyle name="SAPLocked 2 16 9_SCH J-3" xfId="22449"/>
    <cellStyle name="SAPLocked 2 16_SCH J-3" xfId="22450"/>
    <cellStyle name="SAPLocked 2 17" xfId="22451"/>
    <cellStyle name="SAPLocked 2 17 10" xfId="22452"/>
    <cellStyle name="SAPLocked 2 17 10 2" xfId="22453"/>
    <cellStyle name="SAPLocked 2 17 10_SCH J-3" xfId="22454"/>
    <cellStyle name="SAPLocked 2 17 11" xfId="22455"/>
    <cellStyle name="SAPLocked 2 17 11 2" xfId="22456"/>
    <cellStyle name="SAPLocked 2 17 11_SCH J-3" xfId="22457"/>
    <cellStyle name="SAPLocked 2 17 12" xfId="22458"/>
    <cellStyle name="SAPLocked 2 17 12 2" xfId="22459"/>
    <cellStyle name="SAPLocked 2 17 12_SCH J-3" xfId="22460"/>
    <cellStyle name="SAPLocked 2 17 13" xfId="22461"/>
    <cellStyle name="SAPLocked 2 17 2" xfId="22462"/>
    <cellStyle name="SAPLocked 2 17 2 10" xfId="22463"/>
    <cellStyle name="SAPLocked 2 17 2 10 2" xfId="22464"/>
    <cellStyle name="SAPLocked 2 17 2 10_SCH J-3" xfId="22465"/>
    <cellStyle name="SAPLocked 2 17 2 11" xfId="22466"/>
    <cellStyle name="SAPLocked 2 17 2 11 2" xfId="22467"/>
    <cellStyle name="SAPLocked 2 17 2 11_SCH J-3" xfId="22468"/>
    <cellStyle name="SAPLocked 2 17 2 12" xfId="22469"/>
    <cellStyle name="SAPLocked 2 17 2 2" xfId="22470"/>
    <cellStyle name="SAPLocked 2 17 2 2 2" xfId="22471"/>
    <cellStyle name="SAPLocked 2 17 2 2_SCH J-3" xfId="22472"/>
    <cellStyle name="SAPLocked 2 17 2 3" xfId="22473"/>
    <cellStyle name="SAPLocked 2 17 2 3 2" xfId="22474"/>
    <cellStyle name="SAPLocked 2 17 2 3_SCH J-3" xfId="22475"/>
    <cellStyle name="SAPLocked 2 17 2 4" xfId="22476"/>
    <cellStyle name="SAPLocked 2 17 2 4 2" xfId="22477"/>
    <cellStyle name="SAPLocked 2 17 2 4_SCH J-3" xfId="22478"/>
    <cellStyle name="SAPLocked 2 17 2 5" xfId="22479"/>
    <cellStyle name="SAPLocked 2 17 2 5 2" xfId="22480"/>
    <cellStyle name="SAPLocked 2 17 2 5_SCH J-3" xfId="22481"/>
    <cellStyle name="SAPLocked 2 17 2 6" xfId="22482"/>
    <cellStyle name="SAPLocked 2 17 2 6 2" xfId="22483"/>
    <cellStyle name="SAPLocked 2 17 2 6_SCH J-3" xfId="22484"/>
    <cellStyle name="SAPLocked 2 17 2 7" xfId="22485"/>
    <cellStyle name="SAPLocked 2 17 2 7 2" xfId="22486"/>
    <cellStyle name="SAPLocked 2 17 2 7_SCH J-3" xfId="22487"/>
    <cellStyle name="SAPLocked 2 17 2 8" xfId="22488"/>
    <cellStyle name="SAPLocked 2 17 2 8 2" xfId="22489"/>
    <cellStyle name="SAPLocked 2 17 2 8_SCH J-3" xfId="22490"/>
    <cellStyle name="SAPLocked 2 17 2 9" xfId="22491"/>
    <cellStyle name="SAPLocked 2 17 2 9 2" xfId="22492"/>
    <cellStyle name="SAPLocked 2 17 2 9_SCH J-3" xfId="22493"/>
    <cellStyle name="SAPLocked 2 17 2_SCH J-3" xfId="22494"/>
    <cellStyle name="SAPLocked 2 17 3" xfId="22495"/>
    <cellStyle name="SAPLocked 2 17 3 2" xfId="22496"/>
    <cellStyle name="SAPLocked 2 17 3_SCH J-3" xfId="22497"/>
    <cellStyle name="SAPLocked 2 17 4" xfId="22498"/>
    <cellStyle name="SAPLocked 2 17 4 2" xfId="22499"/>
    <cellStyle name="SAPLocked 2 17 4_SCH J-3" xfId="22500"/>
    <cellStyle name="SAPLocked 2 17 5" xfId="22501"/>
    <cellStyle name="SAPLocked 2 17 5 2" xfId="22502"/>
    <cellStyle name="SAPLocked 2 17 5_SCH J-3" xfId="22503"/>
    <cellStyle name="SAPLocked 2 17 6" xfId="22504"/>
    <cellStyle name="SAPLocked 2 17 6 2" xfId="22505"/>
    <cellStyle name="SAPLocked 2 17 6_SCH J-3" xfId="22506"/>
    <cellStyle name="SAPLocked 2 17 7" xfId="22507"/>
    <cellStyle name="SAPLocked 2 17 7 2" xfId="22508"/>
    <cellStyle name="SAPLocked 2 17 7_SCH J-3" xfId="22509"/>
    <cellStyle name="SAPLocked 2 17 8" xfId="22510"/>
    <cellStyle name="SAPLocked 2 17 8 2" xfId="22511"/>
    <cellStyle name="SAPLocked 2 17 8_SCH J-3" xfId="22512"/>
    <cellStyle name="SAPLocked 2 17 9" xfId="22513"/>
    <cellStyle name="SAPLocked 2 17 9 2" xfId="22514"/>
    <cellStyle name="SAPLocked 2 17 9_SCH J-3" xfId="22515"/>
    <cellStyle name="SAPLocked 2 17_SCH J-3" xfId="22516"/>
    <cellStyle name="SAPLocked 2 18" xfId="22517"/>
    <cellStyle name="SAPLocked 2 18 10" xfId="22518"/>
    <cellStyle name="SAPLocked 2 18 10 2" xfId="22519"/>
    <cellStyle name="SAPLocked 2 18 10_SCH J-3" xfId="22520"/>
    <cellStyle name="SAPLocked 2 18 11" xfId="22521"/>
    <cellStyle name="SAPLocked 2 18 11 2" xfId="22522"/>
    <cellStyle name="SAPLocked 2 18 11_SCH J-3" xfId="22523"/>
    <cellStyle name="SAPLocked 2 18 12" xfId="22524"/>
    <cellStyle name="SAPLocked 2 18 12 2" xfId="22525"/>
    <cellStyle name="SAPLocked 2 18 12_SCH J-3" xfId="22526"/>
    <cellStyle name="SAPLocked 2 18 13" xfId="22527"/>
    <cellStyle name="SAPLocked 2 18 2" xfId="22528"/>
    <cellStyle name="SAPLocked 2 18 2 10" xfId="22529"/>
    <cellStyle name="SAPLocked 2 18 2 10 2" xfId="22530"/>
    <cellStyle name="SAPLocked 2 18 2 10_SCH J-3" xfId="22531"/>
    <cellStyle name="SAPLocked 2 18 2 11" xfId="22532"/>
    <cellStyle name="SAPLocked 2 18 2 11 2" xfId="22533"/>
    <cellStyle name="SAPLocked 2 18 2 11_SCH J-3" xfId="22534"/>
    <cellStyle name="SAPLocked 2 18 2 12" xfId="22535"/>
    <cellStyle name="SAPLocked 2 18 2 2" xfId="22536"/>
    <cellStyle name="SAPLocked 2 18 2 2 2" xfId="22537"/>
    <cellStyle name="SAPLocked 2 18 2 2_SCH J-3" xfId="22538"/>
    <cellStyle name="SAPLocked 2 18 2 3" xfId="22539"/>
    <cellStyle name="SAPLocked 2 18 2 3 2" xfId="22540"/>
    <cellStyle name="SAPLocked 2 18 2 3_SCH J-3" xfId="22541"/>
    <cellStyle name="SAPLocked 2 18 2 4" xfId="22542"/>
    <cellStyle name="SAPLocked 2 18 2 4 2" xfId="22543"/>
    <cellStyle name="SAPLocked 2 18 2 4_SCH J-3" xfId="22544"/>
    <cellStyle name="SAPLocked 2 18 2 5" xfId="22545"/>
    <cellStyle name="SAPLocked 2 18 2 5 2" xfId="22546"/>
    <cellStyle name="SAPLocked 2 18 2 5_SCH J-3" xfId="22547"/>
    <cellStyle name="SAPLocked 2 18 2 6" xfId="22548"/>
    <cellStyle name="SAPLocked 2 18 2 6 2" xfId="22549"/>
    <cellStyle name="SAPLocked 2 18 2 6_SCH J-3" xfId="22550"/>
    <cellStyle name="SAPLocked 2 18 2 7" xfId="22551"/>
    <cellStyle name="SAPLocked 2 18 2 7 2" xfId="22552"/>
    <cellStyle name="SAPLocked 2 18 2 7_SCH J-3" xfId="22553"/>
    <cellStyle name="SAPLocked 2 18 2 8" xfId="22554"/>
    <cellStyle name="SAPLocked 2 18 2 8 2" xfId="22555"/>
    <cellStyle name="SAPLocked 2 18 2 8_SCH J-3" xfId="22556"/>
    <cellStyle name="SAPLocked 2 18 2 9" xfId="22557"/>
    <cellStyle name="SAPLocked 2 18 2 9 2" xfId="22558"/>
    <cellStyle name="SAPLocked 2 18 2 9_SCH J-3" xfId="22559"/>
    <cellStyle name="SAPLocked 2 18 2_SCH J-3" xfId="22560"/>
    <cellStyle name="SAPLocked 2 18 3" xfId="22561"/>
    <cellStyle name="SAPLocked 2 18 3 2" xfId="22562"/>
    <cellStyle name="SAPLocked 2 18 3_SCH J-3" xfId="22563"/>
    <cellStyle name="SAPLocked 2 18 4" xfId="22564"/>
    <cellStyle name="SAPLocked 2 18 4 2" xfId="22565"/>
    <cellStyle name="SAPLocked 2 18 4_SCH J-3" xfId="22566"/>
    <cellStyle name="SAPLocked 2 18 5" xfId="22567"/>
    <cellStyle name="SAPLocked 2 18 5 2" xfId="22568"/>
    <cellStyle name="SAPLocked 2 18 5_SCH J-3" xfId="22569"/>
    <cellStyle name="SAPLocked 2 18 6" xfId="22570"/>
    <cellStyle name="SAPLocked 2 18 6 2" xfId="22571"/>
    <cellStyle name="SAPLocked 2 18 6_SCH J-3" xfId="22572"/>
    <cellStyle name="SAPLocked 2 18 7" xfId="22573"/>
    <cellStyle name="SAPLocked 2 18 7 2" xfId="22574"/>
    <cellStyle name="SAPLocked 2 18 7_SCH J-3" xfId="22575"/>
    <cellStyle name="SAPLocked 2 18 8" xfId="22576"/>
    <cellStyle name="SAPLocked 2 18 8 2" xfId="22577"/>
    <cellStyle name="SAPLocked 2 18 8_SCH J-3" xfId="22578"/>
    <cellStyle name="SAPLocked 2 18 9" xfId="22579"/>
    <cellStyle name="SAPLocked 2 18 9 2" xfId="22580"/>
    <cellStyle name="SAPLocked 2 18 9_SCH J-3" xfId="22581"/>
    <cellStyle name="SAPLocked 2 18_SCH J-3" xfId="22582"/>
    <cellStyle name="SAPLocked 2 19" xfId="22583"/>
    <cellStyle name="SAPLocked 2 19 10" xfId="22584"/>
    <cellStyle name="SAPLocked 2 19 10 2" xfId="22585"/>
    <cellStyle name="SAPLocked 2 19 10_SCH J-3" xfId="22586"/>
    <cellStyle name="SAPLocked 2 19 11" xfId="22587"/>
    <cellStyle name="SAPLocked 2 19 11 2" xfId="22588"/>
    <cellStyle name="SAPLocked 2 19 11_SCH J-3" xfId="22589"/>
    <cellStyle name="SAPLocked 2 19 12" xfId="22590"/>
    <cellStyle name="SAPLocked 2 19 12 2" xfId="22591"/>
    <cellStyle name="SAPLocked 2 19 12_SCH J-3" xfId="22592"/>
    <cellStyle name="SAPLocked 2 19 13" xfId="22593"/>
    <cellStyle name="SAPLocked 2 19 2" xfId="22594"/>
    <cellStyle name="SAPLocked 2 19 2 10" xfId="22595"/>
    <cellStyle name="SAPLocked 2 19 2 10 2" xfId="22596"/>
    <cellStyle name="SAPLocked 2 19 2 10_SCH J-3" xfId="22597"/>
    <cellStyle name="SAPLocked 2 19 2 11" xfId="22598"/>
    <cellStyle name="SAPLocked 2 19 2 11 2" xfId="22599"/>
    <cellStyle name="SAPLocked 2 19 2 11_SCH J-3" xfId="22600"/>
    <cellStyle name="SAPLocked 2 19 2 12" xfId="22601"/>
    <cellStyle name="SAPLocked 2 19 2 2" xfId="22602"/>
    <cellStyle name="SAPLocked 2 19 2 2 2" xfId="22603"/>
    <cellStyle name="SAPLocked 2 19 2 2_SCH J-3" xfId="22604"/>
    <cellStyle name="SAPLocked 2 19 2 3" xfId="22605"/>
    <cellStyle name="SAPLocked 2 19 2 3 2" xfId="22606"/>
    <cellStyle name="SAPLocked 2 19 2 3_SCH J-3" xfId="22607"/>
    <cellStyle name="SAPLocked 2 19 2 4" xfId="22608"/>
    <cellStyle name="SAPLocked 2 19 2 4 2" xfId="22609"/>
    <cellStyle name="SAPLocked 2 19 2 4_SCH J-3" xfId="22610"/>
    <cellStyle name="SAPLocked 2 19 2 5" xfId="22611"/>
    <cellStyle name="SAPLocked 2 19 2 5 2" xfId="22612"/>
    <cellStyle name="SAPLocked 2 19 2 5_SCH J-3" xfId="22613"/>
    <cellStyle name="SAPLocked 2 19 2 6" xfId="22614"/>
    <cellStyle name="SAPLocked 2 19 2 6 2" xfId="22615"/>
    <cellStyle name="SAPLocked 2 19 2 6_SCH J-3" xfId="22616"/>
    <cellStyle name="SAPLocked 2 19 2 7" xfId="22617"/>
    <cellStyle name="SAPLocked 2 19 2 7 2" xfId="22618"/>
    <cellStyle name="SAPLocked 2 19 2 7_SCH J-3" xfId="22619"/>
    <cellStyle name="SAPLocked 2 19 2 8" xfId="22620"/>
    <cellStyle name="SAPLocked 2 19 2 8 2" xfId="22621"/>
    <cellStyle name="SAPLocked 2 19 2 8_SCH J-3" xfId="22622"/>
    <cellStyle name="SAPLocked 2 19 2 9" xfId="22623"/>
    <cellStyle name="SAPLocked 2 19 2 9 2" xfId="22624"/>
    <cellStyle name="SAPLocked 2 19 2 9_SCH J-3" xfId="22625"/>
    <cellStyle name="SAPLocked 2 19 2_SCH J-3" xfId="22626"/>
    <cellStyle name="SAPLocked 2 19 3" xfId="22627"/>
    <cellStyle name="SAPLocked 2 19 3 2" xfId="22628"/>
    <cellStyle name="SAPLocked 2 19 3_SCH J-3" xfId="22629"/>
    <cellStyle name="SAPLocked 2 19 4" xfId="22630"/>
    <cellStyle name="SAPLocked 2 19 4 2" xfId="22631"/>
    <cellStyle name="SAPLocked 2 19 4_SCH J-3" xfId="22632"/>
    <cellStyle name="SAPLocked 2 19 5" xfId="22633"/>
    <cellStyle name="SAPLocked 2 19 5 2" xfId="22634"/>
    <cellStyle name="SAPLocked 2 19 5_SCH J-3" xfId="22635"/>
    <cellStyle name="SAPLocked 2 19 6" xfId="22636"/>
    <cellStyle name="SAPLocked 2 19 6 2" xfId="22637"/>
    <cellStyle name="SAPLocked 2 19 6_SCH J-3" xfId="22638"/>
    <cellStyle name="SAPLocked 2 19 7" xfId="22639"/>
    <cellStyle name="SAPLocked 2 19 7 2" xfId="22640"/>
    <cellStyle name="SAPLocked 2 19 7_SCH J-3" xfId="22641"/>
    <cellStyle name="SAPLocked 2 19 8" xfId="22642"/>
    <cellStyle name="SAPLocked 2 19 8 2" xfId="22643"/>
    <cellStyle name="SAPLocked 2 19 8_SCH J-3" xfId="22644"/>
    <cellStyle name="SAPLocked 2 19 9" xfId="22645"/>
    <cellStyle name="SAPLocked 2 19 9 2" xfId="22646"/>
    <cellStyle name="SAPLocked 2 19 9_SCH J-3" xfId="22647"/>
    <cellStyle name="SAPLocked 2 19_SCH J-3" xfId="22648"/>
    <cellStyle name="SAPLocked 2 2" xfId="22649"/>
    <cellStyle name="SAPLocked 2 2 10" xfId="22650"/>
    <cellStyle name="SAPLocked 2 2 10 2" xfId="22651"/>
    <cellStyle name="SAPLocked 2 2 10_SCH J-3" xfId="22652"/>
    <cellStyle name="SAPLocked 2 2 11" xfId="22653"/>
    <cellStyle name="SAPLocked 2 2 11 2" xfId="22654"/>
    <cellStyle name="SAPLocked 2 2 11_SCH J-3" xfId="22655"/>
    <cellStyle name="SAPLocked 2 2 12" xfId="22656"/>
    <cellStyle name="SAPLocked 2 2 12 2" xfId="22657"/>
    <cellStyle name="SAPLocked 2 2 12_SCH J-3" xfId="22658"/>
    <cellStyle name="SAPLocked 2 2 13" xfId="22659"/>
    <cellStyle name="SAPLocked 2 2 2" xfId="22660"/>
    <cellStyle name="SAPLocked 2 2 2 10" xfId="22661"/>
    <cellStyle name="SAPLocked 2 2 2 10 2" xfId="22662"/>
    <cellStyle name="SAPLocked 2 2 2 10_SCH J-3" xfId="22663"/>
    <cellStyle name="SAPLocked 2 2 2 11" xfId="22664"/>
    <cellStyle name="SAPLocked 2 2 2 11 2" xfId="22665"/>
    <cellStyle name="SAPLocked 2 2 2 11_SCH J-3" xfId="22666"/>
    <cellStyle name="SAPLocked 2 2 2 12" xfId="22667"/>
    <cellStyle name="SAPLocked 2 2 2 2" xfId="22668"/>
    <cellStyle name="SAPLocked 2 2 2 2 2" xfId="22669"/>
    <cellStyle name="SAPLocked 2 2 2 2_SCH J-3" xfId="22670"/>
    <cellStyle name="SAPLocked 2 2 2 3" xfId="22671"/>
    <cellStyle name="SAPLocked 2 2 2 3 2" xfId="22672"/>
    <cellStyle name="SAPLocked 2 2 2 3_SCH J-3" xfId="22673"/>
    <cellStyle name="SAPLocked 2 2 2 4" xfId="22674"/>
    <cellStyle name="SAPLocked 2 2 2 4 2" xfId="22675"/>
    <cellStyle name="SAPLocked 2 2 2 4_SCH J-3" xfId="22676"/>
    <cellStyle name="SAPLocked 2 2 2 5" xfId="22677"/>
    <cellStyle name="SAPLocked 2 2 2 5 2" xfId="22678"/>
    <cellStyle name="SAPLocked 2 2 2 5_SCH J-3" xfId="22679"/>
    <cellStyle name="SAPLocked 2 2 2 6" xfId="22680"/>
    <cellStyle name="SAPLocked 2 2 2 6 2" xfId="22681"/>
    <cellStyle name="SAPLocked 2 2 2 6_SCH J-3" xfId="22682"/>
    <cellStyle name="SAPLocked 2 2 2 7" xfId="22683"/>
    <cellStyle name="SAPLocked 2 2 2 7 2" xfId="22684"/>
    <cellStyle name="SAPLocked 2 2 2 7_SCH J-3" xfId="22685"/>
    <cellStyle name="SAPLocked 2 2 2 8" xfId="22686"/>
    <cellStyle name="SAPLocked 2 2 2 8 2" xfId="22687"/>
    <cellStyle name="SAPLocked 2 2 2 8_SCH J-3" xfId="22688"/>
    <cellStyle name="SAPLocked 2 2 2 9" xfId="22689"/>
    <cellStyle name="SAPLocked 2 2 2 9 2" xfId="22690"/>
    <cellStyle name="SAPLocked 2 2 2 9_SCH J-3" xfId="22691"/>
    <cellStyle name="SAPLocked 2 2 2_SCH J-3" xfId="22692"/>
    <cellStyle name="SAPLocked 2 2 3" xfId="22693"/>
    <cellStyle name="SAPLocked 2 2 3 2" xfId="22694"/>
    <cellStyle name="SAPLocked 2 2 3_SCH J-3" xfId="22695"/>
    <cellStyle name="SAPLocked 2 2 4" xfId="22696"/>
    <cellStyle name="SAPLocked 2 2 4 2" xfId="22697"/>
    <cellStyle name="SAPLocked 2 2 4_SCH J-3" xfId="22698"/>
    <cellStyle name="SAPLocked 2 2 5" xfId="22699"/>
    <cellStyle name="SAPLocked 2 2 5 2" xfId="22700"/>
    <cellStyle name="SAPLocked 2 2 5_SCH J-3" xfId="22701"/>
    <cellStyle name="SAPLocked 2 2 6" xfId="22702"/>
    <cellStyle name="SAPLocked 2 2 6 2" xfId="22703"/>
    <cellStyle name="SAPLocked 2 2 6_SCH J-3" xfId="22704"/>
    <cellStyle name="SAPLocked 2 2 7" xfId="22705"/>
    <cellStyle name="SAPLocked 2 2 7 2" xfId="22706"/>
    <cellStyle name="SAPLocked 2 2 7_SCH J-3" xfId="22707"/>
    <cellStyle name="SAPLocked 2 2 8" xfId="22708"/>
    <cellStyle name="SAPLocked 2 2 8 2" xfId="22709"/>
    <cellStyle name="SAPLocked 2 2 8_SCH J-3" xfId="22710"/>
    <cellStyle name="SAPLocked 2 2 9" xfId="22711"/>
    <cellStyle name="SAPLocked 2 2 9 2" xfId="22712"/>
    <cellStyle name="SAPLocked 2 2 9_SCH J-3" xfId="22713"/>
    <cellStyle name="SAPLocked 2 2_SCH J-3" xfId="22714"/>
    <cellStyle name="SAPLocked 2 20" xfId="22715"/>
    <cellStyle name="SAPLocked 2 20 10" xfId="22716"/>
    <cellStyle name="SAPLocked 2 20 10 2" xfId="22717"/>
    <cellStyle name="SAPLocked 2 20 10_SCH J-3" xfId="22718"/>
    <cellStyle name="SAPLocked 2 20 11" xfId="22719"/>
    <cellStyle name="SAPLocked 2 20 11 2" xfId="22720"/>
    <cellStyle name="SAPLocked 2 20 11_SCH J-3" xfId="22721"/>
    <cellStyle name="SAPLocked 2 20 12" xfId="22722"/>
    <cellStyle name="SAPLocked 2 20 12 2" xfId="22723"/>
    <cellStyle name="SAPLocked 2 20 12_SCH J-3" xfId="22724"/>
    <cellStyle name="SAPLocked 2 20 13" xfId="22725"/>
    <cellStyle name="SAPLocked 2 20 2" xfId="22726"/>
    <cellStyle name="SAPLocked 2 20 2 10" xfId="22727"/>
    <cellStyle name="SAPLocked 2 20 2 10 2" xfId="22728"/>
    <cellStyle name="SAPLocked 2 20 2 10_SCH J-3" xfId="22729"/>
    <cellStyle name="SAPLocked 2 20 2 11" xfId="22730"/>
    <cellStyle name="SAPLocked 2 20 2 11 2" xfId="22731"/>
    <cellStyle name="SAPLocked 2 20 2 11_SCH J-3" xfId="22732"/>
    <cellStyle name="SAPLocked 2 20 2 12" xfId="22733"/>
    <cellStyle name="SAPLocked 2 20 2 2" xfId="22734"/>
    <cellStyle name="SAPLocked 2 20 2 2 2" xfId="22735"/>
    <cellStyle name="SAPLocked 2 20 2 2_SCH J-3" xfId="22736"/>
    <cellStyle name="SAPLocked 2 20 2 3" xfId="22737"/>
    <cellStyle name="SAPLocked 2 20 2 3 2" xfId="22738"/>
    <cellStyle name="SAPLocked 2 20 2 3_SCH J-3" xfId="22739"/>
    <cellStyle name="SAPLocked 2 20 2 4" xfId="22740"/>
    <cellStyle name="SAPLocked 2 20 2 4 2" xfId="22741"/>
    <cellStyle name="SAPLocked 2 20 2 4_SCH J-3" xfId="22742"/>
    <cellStyle name="SAPLocked 2 20 2 5" xfId="22743"/>
    <cellStyle name="SAPLocked 2 20 2 5 2" xfId="22744"/>
    <cellStyle name="SAPLocked 2 20 2 5_SCH J-3" xfId="22745"/>
    <cellStyle name="SAPLocked 2 20 2 6" xfId="22746"/>
    <cellStyle name="SAPLocked 2 20 2 6 2" xfId="22747"/>
    <cellStyle name="SAPLocked 2 20 2 6_SCH J-3" xfId="22748"/>
    <cellStyle name="SAPLocked 2 20 2 7" xfId="22749"/>
    <cellStyle name="SAPLocked 2 20 2 7 2" xfId="22750"/>
    <cellStyle name="SAPLocked 2 20 2 7_SCH J-3" xfId="22751"/>
    <cellStyle name="SAPLocked 2 20 2 8" xfId="22752"/>
    <cellStyle name="SAPLocked 2 20 2 8 2" xfId="22753"/>
    <cellStyle name="SAPLocked 2 20 2 8_SCH J-3" xfId="22754"/>
    <cellStyle name="SAPLocked 2 20 2 9" xfId="22755"/>
    <cellStyle name="SAPLocked 2 20 2 9 2" xfId="22756"/>
    <cellStyle name="SAPLocked 2 20 2 9_SCH J-3" xfId="22757"/>
    <cellStyle name="SAPLocked 2 20 2_SCH J-3" xfId="22758"/>
    <cellStyle name="SAPLocked 2 20 3" xfId="22759"/>
    <cellStyle name="SAPLocked 2 20 3 2" xfId="22760"/>
    <cellStyle name="SAPLocked 2 20 3_SCH J-3" xfId="22761"/>
    <cellStyle name="SAPLocked 2 20 4" xfId="22762"/>
    <cellStyle name="SAPLocked 2 20 4 2" xfId="22763"/>
    <cellStyle name="SAPLocked 2 20 4_SCH J-3" xfId="22764"/>
    <cellStyle name="SAPLocked 2 20 5" xfId="22765"/>
    <cellStyle name="SAPLocked 2 20 5 2" xfId="22766"/>
    <cellStyle name="SAPLocked 2 20 5_SCH J-3" xfId="22767"/>
    <cellStyle name="SAPLocked 2 20 6" xfId="22768"/>
    <cellStyle name="SAPLocked 2 20 6 2" xfId="22769"/>
    <cellStyle name="SAPLocked 2 20 6_SCH J-3" xfId="22770"/>
    <cellStyle name="SAPLocked 2 20 7" xfId="22771"/>
    <cellStyle name="SAPLocked 2 20 7 2" xfId="22772"/>
    <cellStyle name="SAPLocked 2 20 7_SCH J-3" xfId="22773"/>
    <cellStyle name="SAPLocked 2 20 8" xfId="22774"/>
    <cellStyle name="SAPLocked 2 20 8 2" xfId="22775"/>
    <cellStyle name="SAPLocked 2 20 8_SCH J-3" xfId="22776"/>
    <cellStyle name="SAPLocked 2 20 9" xfId="22777"/>
    <cellStyle name="SAPLocked 2 20 9 2" xfId="22778"/>
    <cellStyle name="SAPLocked 2 20 9_SCH J-3" xfId="22779"/>
    <cellStyle name="SAPLocked 2 20_SCH J-3" xfId="22780"/>
    <cellStyle name="SAPLocked 2 21" xfId="22781"/>
    <cellStyle name="SAPLocked 2 21 10" xfId="22782"/>
    <cellStyle name="SAPLocked 2 21 10 2" xfId="22783"/>
    <cellStyle name="SAPLocked 2 21 10_SCH J-3" xfId="22784"/>
    <cellStyle name="SAPLocked 2 21 11" xfId="22785"/>
    <cellStyle name="SAPLocked 2 21 11 2" xfId="22786"/>
    <cellStyle name="SAPLocked 2 21 11_SCH J-3" xfId="22787"/>
    <cellStyle name="SAPLocked 2 21 12" xfId="22788"/>
    <cellStyle name="SAPLocked 2 21 2" xfId="22789"/>
    <cellStyle name="SAPLocked 2 21 2 2" xfId="22790"/>
    <cellStyle name="SAPLocked 2 21 2_SCH J-3" xfId="22791"/>
    <cellStyle name="SAPLocked 2 21 3" xfId="22792"/>
    <cellStyle name="SAPLocked 2 21 3 2" xfId="22793"/>
    <cellStyle name="SAPLocked 2 21 3_SCH J-3" xfId="22794"/>
    <cellStyle name="SAPLocked 2 21 4" xfId="22795"/>
    <cellStyle name="SAPLocked 2 21 4 2" xfId="22796"/>
    <cellStyle name="SAPLocked 2 21 4_SCH J-3" xfId="22797"/>
    <cellStyle name="SAPLocked 2 21 5" xfId="22798"/>
    <cellStyle name="SAPLocked 2 21 5 2" xfId="22799"/>
    <cellStyle name="SAPLocked 2 21 5_SCH J-3" xfId="22800"/>
    <cellStyle name="SAPLocked 2 21 6" xfId="22801"/>
    <cellStyle name="SAPLocked 2 21 6 2" xfId="22802"/>
    <cellStyle name="SAPLocked 2 21 6_SCH J-3" xfId="22803"/>
    <cellStyle name="SAPLocked 2 21 7" xfId="22804"/>
    <cellStyle name="SAPLocked 2 21 7 2" xfId="22805"/>
    <cellStyle name="SAPLocked 2 21 7_SCH J-3" xfId="22806"/>
    <cellStyle name="SAPLocked 2 21 8" xfId="22807"/>
    <cellStyle name="SAPLocked 2 21 8 2" xfId="22808"/>
    <cellStyle name="SAPLocked 2 21 8_SCH J-3" xfId="22809"/>
    <cellStyle name="SAPLocked 2 21 9" xfId="22810"/>
    <cellStyle name="SAPLocked 2 21 9 2" xfId="22811"/>
    <cellStyle name="SAPLocked 2 21 9_SCH J-3" xfId="22812"/>
    <cellStyle name="SAPLocked 2 21_SCH J-3" xfId="22813"/>
    <cellStyle name="SAPLocked 2 22" xfId="22814"/>
    <cellStyle name="SAPLocked 2 22 2" xfId="22815"/>
    <cellStyle name="SAPLocked 2 22_SCH J-3" xfId="22816"/>
    <cellStyle name="SAPLocked 2 23" xfId="22817"/>
    <cellStyle name="SAPLocked 2 23 2" xfId="22818"/>
    <cellStyle name="SAPLocked 2 23_SCH J-3" xfId="22819"/>
    <cellStyle name="SAPLocked 2 24" xfId="22820"/>
    <cellStyle name="SAPLocked 2 24 2" xfId="22821"/>
    <cellStyle name="SAPLocked 2 24_SCH J-3" xfId="22822"/>
    <cellStyle name="SAPLocked 2 25" xfId="22823"/>
    <cellStyle name="SAPLocked 2 25 2" xfId="22824"/>
    <cellStyle name="SAPLocked 2 25_SCH J-3" xfId="22825"/>
    <cellStyle name="SAPLocked 2 26" xfId="22826"/>
    <cellStyle name="SAPLocked 2 26 2" xfId="22827"/>
    <cellStyle name="SAPLocked 2 26_SCH J-3" xfId="22828"/>
    <cellStyle name="SAPLocked 2 27" xfId="22829"/>
    <cellStyle name="SAPLocked 2 27 2" xfId="22830"/>
    <cellStyle name="SAPLocked 2 27_SCH J-3" xfId="22831"/>
    <cellStyle name="SAPLocked 2 28" xfId="22832"/>
    <cellStyle name="SAPLocked 2 28 2" xfId="22833"/>
    <cellStyle name="SAPLocked 2 28_SCH J-3" xfId="22834"/>
    <cellStyle name="SAPLocked 2 29" xfId="22835"/>
    <cellStyle name="SAPLocked 2 29 2" xfId="22836"/>
    <cellStyle name="SAPLocked 2 29_SCH J-3" xfId="22837"/>
    <cellStyle name="SAPLocked 2 3" xfId="22838"/>
    <cellStyle name="SAPLocked 2 3 10" xfId="22839"/>
    <cellStyle name="SAPLocked 2 3 10 2" xfId="22840"/>
    <cellStyle name="SAPLocked 2 3 10_SCH J-3" xfId="22841"/>
    <cellStyle name="SAPLocked 2 3 11" xfId="22842"/>
    <cellStyle name="SAPLocked 2 3 11 2" xfId="22843"/>
    <cellStyle name="SAPLocked 2 3 11_SCH J-3" xfId="22844"/>
    <cellStyle name="SAPLocked 2 3 12" xfId="22845"/>
    <cellStyle name="SAPLocked 2 3 12 2" xfId="22846"/>
    <cellStyle name="SAPLocked 2 3 12_SCH J-3" xfId="22847"/>
    <cellStyle name="SAPLocked 2 3 13" xfId="22848"/>
    <cellStyle name="SAPLocked 2 3 2" xfId="22849"/>
    <cellStyle name="SAPLocked 2 3 2 10" xfId="22850"/>
    <cellStyle name="SAPLocked 2 3 2 10 2" xfId="22851"/>
    <cellStyle name="SAPLocked 2 3 2 10_SCH J-3" xfId="22852"/>
    <cellStyle name="SAPLocked 2 3 2 11" xfId="22853"/>
    <cellStyle name="SAPLocked 2 3 2 11 2" xfId="22854"/>
    <cellStyle name="SAPLocked 2 3 2 11_SCH J-3" xfId="22855"/>
    <cellStyle name="SAPLocked 2 3 2 12" xfId="22856"/>
    <cellStyle name="SAPLocked 2 3 2 2" xfId="22857"/>
    <cellStyle name="SAPLocked 2 3 2 2 2" xfId="22858"/>
    <cellStyle name="SAPLocked 2 3 2 2_SCH J-3" xfId="22859"/>
    <cellStyle name="SAPLocked 2 3 2 3" xfId="22860"/>
    <cellStyle name="SAPLocked 2 3 2 3 2" xfId="22861"/>
    <cellStyle name="SAPLocked 2 3 2 3_SCH J-3" xfId="22862"/>
    <cellStyle name="SAPLocked 2 3 2 4" xfId="22863"/>
    <cellStyle name="SAPLocked 2 3 2 4 2" xfId="22864"/>
    <cellStyle name="SAPLocked 2 3 2 4_SCH J-3" xfId="22865"/>
    <cellStyle name="SAPLocked 2 3 2 5" xfId="22866"/>
    <cellStyle name="SAPLocked 2 3 2 5 2" xfId="22867"/>
    <cellStyle name="SAPLocked 2 3 2 5_SCH J-3" xfId="22868"/>
    <cellStyle name="SAPLocked 2 3 2 6" xfId="22869"/>
    <cellStyle name="SAPLocked 2 3 2 6 2" xfId="22870"/>
    <cellStyle name="SAPLocked 2 3 2 6_SCH J-3" xfId="22871"/>
    <cellStyle name="SAPLocked 2 3 2 7" xfId="22872"/>
    <cellStyle name="SAPLocked 2 3 2 7 2" xfId="22873"/>
    <cellStyle name="SAPLocked 2 3 2 7_SCH J-3" xfId="22874"/>
    <cellStyle name="SAPLocked 2 3 2 8" xfId="22875"/>
    <cellStyle name="SAPLocked 2 3 2 8 2" xfId="22876"/>
    <cellStyle name="SAPLocked 2 3 2 8_SCH J-3" xfId="22877"/>
    <cellStyle name="SAPLocked 2 3 2 9" xfId="22878"/>
    <cellStyle name="SAPLocked 2 3 2 9 2" xfId="22879"/>
    <cellStyle name="SAPLocked 2 3 2 9_SCH J-3" xfId="22880"/>
    <cellStyle name="SAPLocked 2 3 2_SCH J-3" xfId="22881"/>
    <cellStyle name="SAPLocked 2 3 3" xfId="22882"/>
    <cellStyle name="SAPLocked 2 3 3 2" xfId="22883"/>
    <cellStyle name="SAPLocked 2 3 3_SCH J-3" xfId="22884"/>
    <cellStyle name="SAPLocked 2 3 4" xfId="22885"/>
    <cellStyle name="SAPLocked 2 3 4 2" xfId="22886"/>
    <cellStyle name="SAPLocked 2 3 4_SCH J-3" xfId="22887"/>
    <cellStyle name="SAPLocked 2 3 5" xfId="22888"/>
    <cellStyle name="SAPLocked 2 3 5 2" xfId="22889"/>
    <cellStyle name="SAPLocked 2 3 5_SCH J-3" xfId="22890"/>
    <cellStyle name="SAPLocked 2 3 6" xfId="22891"/>
    <cellStyle name="SAPLocked 2 3 6 2" xfId="22892"/>
    <cellStyle name="SAPLocked 2 3 6_SCH J-3" xfId="22893"/>
    <cellStyle name="SAPLocked 2 3 7" xfId="22894"/>
    <cellStyle name="SAPLocked 2 3 7 2" xfId="22895"/>
    <cellStyle name="SAPLocked 2 3 7_SCH J-3" xfId="22896"/>
    <cellStyle name="SAPLocked 2 3 8" xfId="22897"/>
    <cellStyle name="SAPLocked 2 3 8 2" xfId="22898"/>
    <cellStyle name="SAPLocked 2 3 8_SCH J-3" xfId="22899"/>
    <cellStyle name="SAPLocked 2 3 9" xfId="22900"/>
    <cellStyle name="SAPLocked 2 3 9 2" xfId="22901"/>
    <cellStyle name="SAPLocked 2 3 9_SCH J-3" xfId="22902"/>
    <cellStyle name="SAPLocked 2 3_SCH J-3" xfId="22903"/>
    <cellStyle name="SAPLocked 2 30" xfId="22904"/>
    <cellStyle name="SAPLocked 2 4" xfId="22905"/>
    <cellStyle name="SAPLocked 2 4 10" xfId="22906"/>
    <cellStyle name="SAPLocked 2 4 10 2" xfId="22907"/>
    <cellStyle name="SAPLocked 2 4 10_SCH J-3" xfId="22908"/>
    <cellStyle name="SAPLocked 2 4 11" xfId="22909"/>
    <cellStyle name="SAPLocked 2 4 11 2" xfId="22910"/>
    <cellStyle name="SAPLocked 2 4 11_SCH J-3" xfId="22911"/>
    <cellStyle name="SAPLocked 2 4 12" xfId="22912"/>
    <cellStyle name="SAPLocked 2 4 12 2" xfId="22913"/>
    <cellStyle name="SAPLocked 2 4 12_SCH J-3" xfId="22914"/>
    <cellStyle name="SAPLocked 2 4 13" xfId="22915"/>
    <cellStyle name="SAPLocked 2 4 2" xfId="22916"/>
    <cellStyle name="SAPLocked 2 4 2 10" xfId="22917"/>
    <cellStyle name="SAPLocked 2 4 2 10 2" xfId="22918"/>
    <cellStyle name="SAPLocked 2 4 2 10_SCH J-3" xfId="22919"/>
    <cellStyle name="SAPLocked 2 4 2 11" xfId="22920"/>
    <cellStyle name="SAPLocked 2 4 2 11 2" xfId="22921"/>
    <cellStyle name="SAPLocked 2 4 2 11_SCH J-3" xfId="22922"/>
    <cellStyle name="SAPLocked 2 4 2 12" xfId="22923"/>
    <cellStyle name="SAPLocked 2 4 2 2" xfId="22924"/>
    <cellStyle name="SAPLocked 2 4 2 2 2" xfId="22925"/>
    <cellStyle name="SAPLocked 2 4 2 2_SCH J-3" xfId="22926"/>
    <cellStyle name="SAPLocked 2 4 2 3" xfId="22927"/>
    <cellStyle name="SAPLocked 2 4 2 3 2" xfId="22928"/>
    <cellStyle name="SAPLocked 2 4 2 3_SCH J-3" xfId="22929"/>
    <cellStyle name="SAPLocked 2 4 2 4" xfId="22930"/>
    <cellStyle name="SAPLocked 2 4 2 4 2" xfId="22931"/>
    <cellStyle name="SAPLocked 2 4 2 4_SCH J-3" xfId="22932"/>
    <cellStyle name="SAPLocked 2 4 2 5" xfId="22933"/>
    <cellStyle name="SAPLocked 2 4 2 5 2" xfId="22934"/>
    <cellStyle name="SAPLocked 2 4 2 5_SCH J-3" xfId="22935"/>
    <cellStyle name="SAPLocked 2 4 2 6" xfId="22936"/>
    <cellStyle name="SAPLocked 2 4 2 6 2" xfId="22937"/>
    <cellStyle name="SAPLocked 2 4 2 6_SCH J-3" xfId="22938"/>
    <cellStyle name="SAPLocked 2 4 2 7" xfId="22939"/>
    <cellStyle name="SAPLocked 2 4 2 7 2" xfId="22940"/>
    <cellStyle name="SAPLocked 2 4 2 7_SCH J-3" xfId="22941"/>
    <cellStyle name="SAPLocked 2 4 2 8" xfId="22942"/>
    <cellStyle name="SAPLocked 2 4 2 8 2" xfId="22943"/>
    <cellStyle name="SAPLocked 2 4 2 8_SCH J-3" xfId="22944"/>
    <cellStyle name="SAPLocked 2 4 2 9" xfId="22945"/>
    <cellStyle name="SAPLocked 2 4 2 9 2" xfId="22946"/>
    <cellStyle name="SAPLocked 2 4 2 9_SCH J-3" xfId="22947"/>
    <cellStyle name="SAPLocked 2 4 2_SCH J-3" xfId="22948"/>
    <cellStyle name="SAPLocked 2 4 3" xfId="22949"/>
    <cellStyle name="SAPLocked 2 4 3 2" xfId="22950"/>
    <cellStyle name="SAPLocked 2 4 3_SCH J-3" xfId="22951"/>
    <cellStyle name="SAPLocked 2 4 4" xfId="22952"/>
    <cellStyle name="SAPLocked 2 4 4 2" xfId="22953"/>
    <cellStyle name="SAPLocked 2 4 4_SCH J-3" xfId="22954"/>
    <cellStyle name="SAPLocked 2 4 5" xfId="22955"/>
    <cellStyle name="SAPLocked 2 4 5 2" xfId="22956"/>
    <cellStyle name="SAPLocked 2 4 5_SCH J-3" xfId="22957"/>
    <cellStyle name="SAPLocked 2 4 6" xfId="22958"/>
    <cellStyle name="SAPLocked 2 4 6 2" xfId="22959"/>
    <cellStyle name="SAPLocked 2 4 6_SCH J-3" xfId="22960"/>
    <cellStyle name="SAPLocked 2 4 7" xfId="22961"/>
    <cellStyle name="SAPLocked 2 4 7 2" xfId="22962"/>
    <cellStyle name="SAPLocked 2 4 7_SCH J-3" xfId="22963"/>
    <cellStyle name="SAPLocked 2 4 8" xfId="22964"/>
    <cellStyle name="SAPLocked 2 4 8 2" xfId="22965"/>
    <cellStyle name="SAPLocked 2 4 8_SCH J-3" xfId="22966"/>
    <cellStyle name="SAPLocked 2 4 9" xfId="22967"/>
    <cellStyle name="SAPLocked 2 4 9 2" xfId="22968"/>
    <cellStyle name="SAPLocked 2 4 9_SCH J-3" xfId="22969"/>
    <cellStyle name="SAPLocked 2 4_SCH J-3" xfId="22970"/>
    <cellStyle name="SAPLocked 2 5" xfId="22971"/>
    <cellStyle name="SAPLocked 2 5 10" xfId="22972"/>
    <cellStyle name="SAPLocked 2 5 10 2" xfId="22973"/>
    <cellStyle name="SAPLocked 2 5 10_SCH J-3" xfId="22974"/>
    <cellStyle name="SAPLocked 2 5 11" xfId="22975"/>
    <cellStyle name="SAPLocked 2 5 11 2" xfId="22976"/>
    <cellStyle name="SAPLocked 2 5 11_SCH J-3" xfId="22977"/>
    <cellStyle name="SAPLocked 2 5 12" xfId="22978"/>
    <cellStyle name="SAPLocked 2 5 12 2" xfId="22979"/>
    <cellStyle name="SAPLocked 2 5 12_SCH J-3" xfId="22980"/>
    <cellStyle name="SAPLocked 2 5 13" xfId="22981"/>
    <cellStyle name="SAPLocked 2 5 2" xfId="22982"/>
    <cellStyle name="SAPLocked 2 5 2 10" xfId="22983"/>
    <cellStyle name="SAPLocked 2 5 2 10 2" xfId="22984"/>
    <cellStyle name="SAPLocked 2 5 2 10_SCH J-3" xfId="22985"/>
    <cellStyle name="SAPLocked 2 5 2 11" xfId="22986"/>
    <cellStyle name="SAPLocked 2 5 2 11 2" xfId="22987"/>
    <cellStyle name="SAPLocked 2 5 2 11_SCH J-3" xfId="22988"/>
    <cellStyle name="SAPLocked 2 5 2 12" xfId="22989"/>
    <cellStyle name="SAPLocked 2 5 2 2" xfId="22990"/>
    <cellStyle name="SAPLocked 2 5 2 2 2" xfId="22991"/>
    <cellStyle name="SAPLocked 2 5 2 2_SCH J-3" xfId="22992"/>
    <cellStyle name="SAPLocked 2 5 2 3" xfId="22993"/>
    <cellStyle name="SAPLocked 2 5 2 3 2" xfId="22994"/>
    <cellStyle name="SAPLocked 2 5 2 3_SCH J-3" xfId="22995"/>
    <cellStyle name="SAPLocked 2 5 2 4" xfId="22996"/>
    <cellStyle name="SAPLocked 2 5 2 4 2" xfId="22997"/>
    <cellStyle name="SAPLocked 2 5 2 4_SCH J-3" xfId="22998"/>
    <cellStyle name="SAPLocked 2 5 2 5" xfId="22999"/>
    <cellStyle name="SAPLocked 2 5 2 5 2" xfId="23000"/>
    <cellStyle name="SAPLocked 2 5 2 5_SCH J-3" xfId="23001"/>
    <cellStyle name="SAPLocked 2 5 2 6" xfId="23002"/>
    <cellStyle name="SAPLocked 2 5 2 6 2" xfId="23003"/>
    <cellStyle name="SAPLocked 2 5 2 6_SCH J-3" xfId="23004"/>
    <cellStyle name="SAPLocked 2 5 2 7" xfId="23005"/>
    <cellStyle name="SAPLocked 2 5 2 7 2" xfId="23006"/>
    <cellStyle name="SAPLocked 2 5 2 7_SCH J-3" xfId="23007"/>
    <cellStyle name="SAPLocked 2 5 2 8" xfId="23008"/>
    <cellStyle name="SAPLocked 2 5 2 8 2" xfId="23009"/>
    <cellStyle name="SAPLocked 2 5 2 8_SCH J-3" xfId="23010"/>
    <cellStyle name="SAPLocked 2 5 2 9" xfId="23011"/>
    <cellStyle name="SAPLocked 2 5 2 9 2" xfId="23012"/>
    <cellStyle name="SAPLocked 2 5 2 9_SCH J-3" xfId="23013"/>
    <cellStyle name="SAPLocked 2 5 2_SCH J-3" xfId="23014"/>
    <cellStyle name="SAPLocked 2 5 3" xfId="23015"/>
    <cellStyle name="SAPLocked 2 5 3 2" xfId="23016"/>
    <cellStyle name="SAPLocked 2 5 3_SCH J-3" xfId="23017"/>
    <cellStyle name="SAPLocked 2 5 4" xfId="23018"/>
    <cellStyle name="SAPLocked 2 5 4 2" xfId="23019"/>
    <cellStyle name="SAPLocked 2 5 4_SCH J-3" xfId="23020"/>
    <cellStyle name="SAPLocked 2 5 5" xfId="23021"/>
    <cellStyle name="SAPLocked 2 5 5 2" xfId="23022"/>
    <cellStyle name="SAPLocked 2 5 5_SCH J-3" xfId="23023"/>
    <cellStyle name="SAPLocked 2 5 6" xfId="23024"/>
    <cellStyle name="SAPLocked 2 5 6 2" xfId="23025"/>
    <cellStyle name="SAPLocked 2 5 6_SCH J-3" xfId="23026"/>
    <cellStyle name="SAPLocked 2 5 7" xfId="23027"/>
    <cellStyle name="SAPLocked 2 5 7 2" xfId="23028"/>
    <cellStyle name="SAPLocked 2 5 7_SCH J-3" xfId="23029"/>
    <cellStyle name="SAPLocked 2 5 8" xfId="23030"/>
    <cellStyle name="SAPLocked 2 5 8 2" xfId="23031"/>
    <cellStyle name="SAPLocked 2 5 8_SCH J-3" xfId="23032"/>
    <cellStyle name="SAPLocked 2 5 9" xfId="23033"/>
    <cellStyle name="SAPLocked 2 5 9 2" xfId="23034"/>
    <cellStyle name="SAPLocked 2 5 9_SCH J-3" xfId="23035"/>
    <cellStyle name="SAPLocked 2 5_SCH J-3" xfId="23036"/>
    <cellStyle name="SAPLocked 2 6" xfId="23037"/>
    <cellStyle name="SAPLocked 2 6 10" xfId="23038"/>
    <cellStyle name="SAPLocked 2 6 10 2" xfId="23039"/>
    <cellStyle name="SAPLocked 2 6 10_SCH J-3" xfId="23040"/>
    <cellStyle name="SAPLocked 2 6 11" xfId="23041"/>
    <cellStyle name="SAPLocked 2 6 11 2" xfId="23042"/>
    <cellStyle name="SAPLocked 2 6 11_SCH J-3" xfId="23043"/>
    <cellStyle name="SAPLocked 2 6 12" xfId="23044"/>
    <cellStyle name="SAPLocked 2 6 12 2" xfId="23045"/>
    <cellStyle name="SAPLocked 2 6 12_SCH J-3" xfId="23046"/>
    <cellStyle name="SAPLocked 2 6 13" xfId="23047"/>
    <cellStyle name="SAPLocked 2 6 2" xfId="23048"/>
    <cellStyle name="SAPLocked 2 6 2 10" xfId="23049"/>
    <cellStyle name="SAPLocked 2 6 2 10 2" xfId="23050"/>
    <cellStyle name="SAPLocked 2 6 2 10_SCH J-3" xfId="23051"/>
    <cellStyle name="SAPLocked 2 6 2 11" xfId="23052"/>
    <cellStyle name="SAPLocked 2 6 2 11 2" xfId="23053"/>
    <cellStyle name="SAPLocked 2 6 2 11_SCH J-3" xfId="23054"/>
    <cellStyle name="SAPLocked 2 6 2 12" xfId="23055"/>
    <cellStyle name="SAPLocked 2 6 2 2" xfId="23056"/>
    <cellStyle name="SAPLocked 2 6 2 2 2" xfId="23057"/>
    <cellStyle name="SAPLocked 2 6 2 2_SCH J-3" xfId="23058"/>
    <cellStyle name="SAPLocked 2 6 2 3" xfId="23059"/>
    <cellStyle name="SAPLocked 2 6 2 3 2" xfId="23060"/>
    <cellStyle name="SAPLocked 2 6 2 3_SCH J-3" xfId="23061"/>
    <cellStyle name="SAPLocked 2 6 2 4" xfId="23062"/>
    <cellStyle name="SAPLocked 2 6 2 4 2" xfId="23063"/>
    <cellStyle name="SAPLocked 2 6 2 4_SCH J-3" xfId="23064"/>
    <cellStyle name="SAPLocked 2 6 2 5" xfId="23065"/>
    <cellStyle name="SAPLocked 2 6 2 5 2" xfId="23066"/>
    <cellStyle name="SAPLocked 2 6 2 5_SCH J-3" xfId="23067"/>
    <cellStyle name="SAPLocked 2 6 2 6" xfId="23068"/>
    <cellStyle name="SAPLocked 2 6 2 6 2" xfId="23069"/>
    <cellStyle name="SAPLocked 2 6 2 6_SCH J-3" xfId="23070"/>
    <cellStyle name="SAPLocked 2 6 2 7" xfId="23071"/>
    <cellStyle name="SAPLocked 2 6 2 7 2" xfId="23072"/>
    <cellStyle name="SAPLocked 2 6 2 7_SCH J-3" xfId="23073"/>
    <cellStyle name="SAPLocked 2 6 2 8" xfId="23074"/>
    <cellStyle name="SAPLocked 2 6 2 8 2" xfId="23075"/>
    <cellStyle name="SAPLocked 2 6 2 8_SCH J-3" xfId="23076"/>
    <cellStyle name="SAPLocked 2 6 2 9" xfId="23077"/>
    <cellStyle name="SAPLocked 2 6 2 9 2" xfId="23078"/>
    <cellStyle name="SAPLocked 2 6 2 9_SCH J-3" xfId="23079"/>
    <cellStyle name="SAPLocked 2 6 2_SCH J-3" xfId="23080"/>
    <cellStyle name="SAPLocked 2 6 3" xfId="23081"/>
    <cellStyle name="SAPLocked 2 6 3 2" xfId="23082"/>
    <cellStyle name="SAPLocked 2 6 3_SCH J-3" xfId="23083"/>
    <cellStyle name="SAPLocked 2 6 4" xfId="23084"/>
    <cellStyle name="SAPLocked 2 6 4 2" xfId="23085"/>
    <cellStyle name="SAPLocked 2 6 4_SCH J-3" xfId="23086"/>
    <cellStyle name="SAPLocked 2 6 5" xfId="23087"/>
    <cellStyle name="SAPLocked 2 6 5 2" xfId="23088"/>
    <cellStyle name="SAPLocked 2 6 5_SCH J-3" xfId="23089"/>
    <cellStyle name="SAPLocked 2 6 6" xfId="23090"/>
    <cellStyle name="SAPLocked 2 6 6 2" xfId="23091"/>
    <cellStyle name="SAPLocked 2 6 6_SCH J-3" xfId="23092"/>
    <cellStyle name="SAPLocked 2 6 7" xfId="23093"/>
    <cellStyle name="SAPLocked 2 6 7 2" xfId="23094"/>
    <cellStyle name="SAPLocked 2 6 7_SCH J-3" xfId="23095"/>
    <cellStyle name="SAPLocked 2 6 8" xfId="23096"/>
    <cellStyle name="SAPLocked 2 6 8 2" xfId="23097"/>
    <cellStyle name="SAPLocked 2 6 8_SCH J-3" xfId="23098"/>
    <cellStyle name="SAPLocked 2 6 9" xfId="23099"/>
    <cellStyle name="SAPLocked 2 6 9 2" xfId="23100"/>
    <cellStyle name="SAPLocked 2 6 9_SCH J-3" xfId="23101"/>
    <cellStyle name="SAPLocked 2 6_SCH J-3" xfId="23102"/>
    <cellStyle name="SAPLocked 2 7" xfId="23103"/>
    <cellStyle name="SAPLocked 2 7 10" xfId="23104"/>
    <cellStyle name="SAPLocked 2 7 10 2" xfId="23105"/>
    <cellStyle name="SAPLocked 2 7 10_SCH J-3" xfId="23106"/>
    <cellStyle name="SAPLocked 2 7 11" xfId="23107"/>
    <cellStyle name="SAPLocked 2 7 11 2" xfId="23108"/>
    <cellStyle name="SAPLocked 2 7 11_SCH J-3" xfId="23109"/>
    <cellStyle name="SAPLocked 2 7 12" xfId="23110"/>
    <cellStyle name="SAPLocked 2 7 12 2" xfId="23111"/>
    <cellStyle name="SAPLocked 2 7 12_SCH J-3" xfId="23112"/>
    <cellStyle name="SAPLocked 2 7 13" xfId="23113"/>
    <cellStyle name="SAPLocked 2 7 2" xfId="23114"/>
    <cellStyle name="SAPLocked 2 7 2 10" xfId="23115"/>
    <cellStyle name="SAPLocked 2 7 2 10 2" xfId="23116"/>
    <cellStyle name="SAPLocked 2 7 2 10_SCH J-3" xfId="23117"/>
    <cellStyle name="SAPLocked 2 7 2 11" xfId="23118"/>
    <cellStyle name="SAPLocked 2 7 2 11 2" xfId="23119"/>
    <cellStyle name="SAPLocked 2 7 2 11_SCH J-3" xfId="23120"/>
    <cellStyle name="SAPLocked 2 7 2 12" xfId="23121"/>
    <cellStyle name="SAPLocked 2 7 2 2" xfId="23122"/>
    <cellStyle name="SAPLocked 2 7 2 2 2" xfId="23123"/>
    <cellStyle name="SAPLocked 2 7 2 2_SCH J-3" xfId="23124"/>
    <cellStyle name="SAPLocked 2 7 2 3" xfId="23125"/>
    <cellStyle name="SAPLocked 2 7 2 3 2" xfId="23126"/>
    <cellStyle name="SAPLocked 2 7 2 3_SCH J-3" xfId="23127"/>
    <cellStyle name="SAPLocked 2 7 2 4" xfId="23128"/>
    <cellStyle name="SAPLocked 2 7 2 4 2" xfId="23129"/>
    <cellStyle name="SAPLocked 2 7 2 4_SCH J-3" xfId="23130"/>
    <cellStyle name="SAPLocked 2 7 2 5" xfId="23131"/>
    <cellStyle name="SAPLocked 2 7 2 5 2" xfId="23132"/>
    <cellStyle name="SAPLocked 2 7 2 5_SCH J-3" xfId="23133"/>
    <cellStyle name="SAPLocked 2 7 2 6" xfId="23134"/>
    <cellStyle name="SAPLocked 2 7 2 6 2" xfId="23135"/>
    <cellStyle name="SAPLocked 2 7 2 6_SCH J-3" xfId="23136"/>
    <cellStyle name="SAPLocked 2 7 2 7" xfId="23137"/>
    <cellStyle name="SAPLocked 2 7 2 7 2" xfId="23138"/>
    <cellStyle name="SAPLocked 2 7 2 7_SCH J-3" xfId="23139"/>
    <cellStyle name="SAPLocked 2 7 2 8" xfId="23140"/>
    <cellStyle name="SAPLocked 2 7 2 8 2" xfId="23141"/>
    <cellStyle name="SAPLocked 2 7 2 8_SCH J-3" xfId="23142"/>
    <cellStyle name="SAPLocked 2 7 2 9" xfId="23143"/>
    <cellStyle name="SAPLocked 2 7 2 9 2" xfId="23144"/>
    <cellStyle name="SAPLocked 2 7 2 9_SCH J-3" xfId="23145"/>
    <cellStyle name="SAPLocked 2 7 2_SCH J-3" xfId="23146"/>
    <cellStyle name="SAPLocked 2 7 3" xfId="23147"/>
    <cellStyle name="SAPLocked 2 7 3 2" xfId="23148"/>
    <cellStyle name="SAPLocked 2 7 3_SCH J-3" xfId="23149"/>
    <cellStyle name="SAPLocked 2 7 4" xfId="23150"/>
    <cellStyle name="SAPLocked 2 7 4 2" xfId="23151"/>
    <cellStyle name="SAPLocked 2 7 4_SCH J-3" xfId="23152"/>
    <cellStyle name="SAPLocked 2 7 5" xfId="23153"/>
    <cellStyle name="SAPLocked 2 7 5 2" xfId="23154"/>
    <cellStyle name="SAPLocked 2 7 5_SCH J-3" xfId="23155"/>
    <cellStyle name="SAPLocked 2 7 6" xfId="23156"/>
    <cellStyle name="SAPLocked 2 7 6 2" xfId="23157"/>
    <cellStyle name="SAPLocked 2 7 6_SCH J-3" xfId="23158"/>
    <cellStyle name="SAPLocked 2 7 7" xfId="23159"/>
    <cellStyle name="SAPLocked 2 7 7 2" xfId="23160"/>
    <cellStyle name="SAPLocked 2 7 7_SCH J-3" xfId="23161"/>
    <cellStyle name="SAPLocked 2 7 8" xfId="23162"/>
    <cellStyle name="SAPLocked 2 7 8 2" xfId="23163"/>
    <cellStyle name="SAPLocked 2 7 8_SCH J-3" xfId="23164"/>
    <cellStyle name="SAPLocked 2 7 9" xfId="23165"/>
    <cellStyle name="SAPLocked 2 7 9 2" xfId="23166"/>
    <cellStyle name="SAPLocked 2 7 9_SCH J-3" xfId="23167"/>
    <cellStyle name="SAPLocked 2 7_SCH J-3" xfId="23168"/>
    <cellStyle name="SAPLocked 2 8" xfId="23169"/>
    <cellStyle name="SAPLocked 2 8 10" xfId="23170"/>
    <cellStyle name="SAPLocked 2 8 10 2" xfId="23171"/>
    <cellStyle name="SAPLocked 2 8 10_SCH J-3" xfId="23172"/>
    <cellStyle name="SAPLocked 2 8 11" xfId="23173"/>
    <cellStyle name="SAPLocked 2 8 11 2" xfId="23174"/>
    <cellStyle name="SAPLocked 2 8 11_SCH J-3" xfId="23175"/>
    <cellStyle name="SAPLocked 2 8 12" xfId="23176"/>
    <cellStyle name="SAPLocked 2 8 12 2" xfId="23177"/>
    <cellStyle name="SAPLocked 2 8 12_SCH J-3" xfId="23178"/>
    <cellStyle name="SAPLocked 2 8 13" xfId="23179"/>
    <cellStyle name="SAPLocked 2 8 2" xfId="23180"/>
    <cellStyle name="SAPLocked 2 8 2 10" xfId="23181"/>
    <cellStyle name="SAPLocked 2 8 2 10 2" xfId="23182"/>
    <cellStyle name="SAPLocked 2 8 2 10_SCH J-3" xfId="23183"/>
    <cellStyle name="SAPLocked 2 8 2 11" xfId="23184"/>
    <cellStyle name="SAPLocked 2 8 2 11 2" xfId="23185"/>
    <cellStyle name="SAPLocked 2 8 2 11_SCH J-3" xfId="23186"/>
    <cellStyle name="SAPLocked 2 8 2 12" xfId="23187"/>
    <cellStyle name="SAPLocked 2 8 2 2" xfId="23188"/>
    <cellStyle name="SAPLocked 2 8 2 2 2" xfId="23189"/>
    <cellStyle name="SAPLocked 2 8 2 2_SCH J-3" xfId="23190"/>
    <cellStyle name="SAPLocked 2 8 2 3" xfId="23191"/>
    <cellStyle name="SAPLocked 2 8 2 3 2" xfId="23192"/>
    <cellStyle name="SAPLocked 2 8 2 3_SCH J-3" xfId="23193"/>
    <cellStyle name="SAPLocked 2 8 2 4" xfId="23194"/>
    <cellStyle name="SAPLocked 2 8 2 4 2" xfId="23195"/>
    <cellStyle name="SAPLocked 2 8 2 4_SCH J-3" xfId="23196"/>
    <cellStyle name="SAPLocked 2 8 2 5" xfId="23197"/>
    <cellStyle name="SAPLocked 2 8 2 5 2" xfId="23198"/>
    <cellStyle name="SAPLocked 2 8 2 5_SCH J-3" xfId="23199"/>
    <cellStyle name="SAPLocked 2 8 2 6" xfId="23200"/>
    <cellStyle name="SAPLocked 2 8 2 6 2" xfId="23201"/>
    <cellStyle name="SAPLocked 2 8 2 6_SCH J-3" xfId="23202"/>
    <cellStyle name="SAPLocked 2 8 2 7" xfId="23203"/>
    <cellStyle name="SAPLocked 2 8 2 7 2" xfId="23204"/>
    <cellStyle name="SAPLocked 2 8 2 7_SCH J-3" xfId="23205"/>
    <cellStyle name="SAPLocked 2 8 2 8" xfId="23206"/>
    <cellStyle name="SAPLocked 2 8 2 8 2" xfId="23207"/>
    <cellStyle name="SAPLocked 2 8 2 8_SCH J-3" xfId="23208"/>
    <cellStyle name="SAPLocked 2 8 2 9" xfId="23209"/>
    <cellStyle name="SAPLocked 2 8 2 9 2" xfId="23210"/>
    <cellStyle name="SAPLocked 2 8 2 9_SCH J-3" xfId="23211"/>
    <cellStyle name="SAPLocked 2 8 2_SCH J-3" xfId="23212"/>
    <cellStyle name="SAPLocked 2 8 3" xfId="23213"/>
    <cellStyle name="SAPLocked 2 8 3 2" xfId="23214"/>
    <cellStyle name="SAPLocked 2 8 3_SCH J-3" xfId="23215"/>
    <cellStyle name="SAPLocked 2 8 4" xfId="23216"/>
    <cellStyle name="SAPLocked 2 8 4 2" xfId="23217"/>
    <cellStyle name="SAPLocked 2 8 4_SCH J-3" xfId="23218"/>
    <cellStyle name="SAPLocked 2 8 5" xfId="23219"/>
    <cellStyle name="SAPLocked 2 8 5 2" xfId="23220"/>
    <cellStyle name="SAPLocked 2 8 5_SCH J-3" xfId="23221"/>
    <cellStyle name="SAPLocked 2 8 6" xfId="23222"/>
    <cellStyle name="SAPLocked 2 8 6 2" xfId="23223"/>
    <cellStyle name="SAPLocked 2 8 6_SCH J-3" xfId="23224"/>
    <cellStyle name="SAPLocked 2 8 7" xfId="23225"/>
    <cellStyle name="SAPLocked 2 8 7 2" xfId="23226"/>
    <cellStyle name="SAPLocked 2 8 7_SCH J-3" xfId="23227"/>
    <cellStyle name="SAPLocked 2 8 8" xfId="23228"/>
    <cellStyle name="SAPLocked 2 8 8 2" xfId="23229"/>
    <cellStyle name="SAPLocked 2 8 8_SCH J-3" xfId="23230"/>
    <cellStyle name="SAPLocked 2 8 9" xfId="23231"/>
    <cellStyle name="SAPLocked 2 8 9 2" xfId="23232"/>
    <cellStyle name="SAPLocked 2 8 9_SCH J-3" xfId="23233"/>
    <cellStyle name="SAPLocked 2 8_SCH J-3" xfId="23234"/>
    <cellStyle name="SAPLocked 2 9" xfId="23235"/>
    <cellStyle name="SAPLocked 2 9 10" xfId="23236"/>
    <cellStyle name="SAPLocked 2 9 10 2" xfId="23237"/>
    <cellStyle name="SAPLocked 2 9 10_SCH J-3" xfId="23238"/>
    <cellStyle name="SAPLocked 2 9 11" xfId="23239"/>
    <cellStyle name="SAPLocked 2 9 11 2" xfId="23240"/>
    <cellStyle name="SAPLocked 2 9 11_SCH J-3" xfId="23241"/>
    <cellStyle name="SAPLocked 2 9 12" xfId="23242"/>
    <cellStyle name="SAPLocked 2 9 12 2" xfId="23243"/>
    <cellStyle name="SAPLocked 2 9 12_SCH J-3" xfId="23244"/>
    <cellStyle name="SAPLocked 2 9 13" xfId="23245"/>
    <cellStyle name="SAPLocked 2 9 2" xfId="23246"/>
    <cellStyle name="SAPLocked 2 9 2 10" xfId="23247"/>
    <cellStyle name="SAPLocked 2 9 2 10 2" xfId="23248"/>
    <cellStyle name="SAPLocked 2 9 2 10_SCH J-3" xfId="23249"/>
    <cellStyle name="SAPLocked 2 9 2 11" xfId="23250"/>
    <cellStyle name="SAPLocked 2 9 2 11 2" xfId="23251"/>
    <cellStyle name="SAPLocked 2 9 2 11_SCH J-3" xfId="23252"/>
    <cellStyle name="SAPLocked 2 9 2 12" xfId="23253"/>
    <cellStyle name="SAPLocked 2 9 2 2" xfId="23254"/>
    <cellStyle name="SAPLocked 2 9 2 2 2" xfId="23255"/>
    <cellStyle name="SAPLocked 2 9 2 2_SCH J-3" xfId="23256"/>
    <cellStyle name="SAPLocked 2 9 2 3" xfId="23257"/>
    <cellStyle name="SAPLocked 2 9 2 3 2" xfId="23258"/>
    <cellStyle name="SAPLocked 2 9 2 3_SCH J-3" xfId="23259"/>
    <cellStyle name="SAPLocked 2 9 2 4" xfId="23260"/>
    <cellStyle name="SAPLocked 2 9 2 4 2" xfId="23261"/>
    <cellStyle name="SAPLocked 2 9 2 4_SCH J-3" xfId="23262"/>
    <cellStyle name="SAPLocked 2 9 2 5" xfId="23263"/>
    <cellStyle name="SAPLocked 2 9 2 5 2" xfId="23264"/>
    <cellStyle name="SAPLocked 2 9 2 5_SCH J-3" xfId="23265"/>
    <cellStyle name="SAPLocked 2 9 2 6" xfId="23266"/>
    <cellStyle name="SAPLocked 2 9 2 6 2" xfId="23267"/>
    <cellStyle name="SAPLocked 2 9 2 6_SCH J-3" xfId="23268"/>
    <cellStyle name="SAPLocked 2 9 2 7" xfId="23269"/>
    <cellStyle name="SAPLocked 2 9 2 7 2" xfId="23270"/>
    <cellStyle name="SAPLocked 2 9 2 7_SCH J-3" xfId="23271"/>
    <cellStyle name="SAPLocked 2 9 2 8" xfId="23272"/>
    <cellStyle name="SAPLocked 2 9 2 8 2" xfId="23273"/>
    <cellStyle name="SAPLocked 2 9 2 8_SCH J-3" xfId="23274"/>
    <cellStyle name="SAPLocked 2 9 2 9" xfId="23275"/>
    <cellStyle name="SAPLocked 2 9 2 9 2" xfId="23276"/>
    <cellStyle name="SAPLocked 2 9 2 9_SCH J-3" xfId="23277"/>
    <cellStyle name="SAPLocked 2 9 2_SCH J-3" xfId="23278"/>
    <cellStyle name="SAPLocked 2 9 3" xfId="23279"/>
    <cellStyle name="SAPLocked 2 9 3 2" xfId="23280"/>
    <cellStyle name="SAPLocked 2 9 3_SCH J-3" xfId="23281"/>
    <cellStyle name="SAPLocked 2 9 4" xfId="23282"/>
    <cellStyle name="SAPLocked 2 9 4 2" xfId="23283"/>
    <cellStyle name="SAPLocked 2 9 4_SCH J-3" xfId="23284"/>
    <cellStyle name="SAPLocked 2 9 5" xfId="23285"/>
    <cellStyle name="SAPLocked 2 9 5 2" xfId="23286"/>
    <cellStyle name="SAPLocked 2 9 5_SCH J-3" xfId="23287"/>
    <cellStyle name="SAPLocked 2 9 6" xfId="23288"/>
    <cellStyle name="SAPLocked 2 9 6 2" xfId="23289"/>
    <cellStyle name="SAPLocked 2 9 6_SCH J-3" xfId="23290"/>
    <cellStyle name="SAPLocked 2 9 7" xfId="23291"/>
    <cellStyle name="SAPLocked 2 9 7 2" xfId="23292"/>
    <cellStyle name="SAPLocked 2 9 7_SCH J-3" xfId="23293"/>
    <cellStyle name="SAPLocked 2 9 8" xfId="23294"/>
    <cellStyle name="SAPLocked 2 9 8 2" xfId="23295"/>
    <cellStyle name="SAPLocked 2 9 8_SCH J-3" xfId="23296"/>
    <cellStyle name="SAPLocked 2 9 9" xfId="23297"/>
    <cellStyle name="SAPLocked 2 9 9 2" xfId="23298"/>
    <cellStyle name="SAPLocked 2 9 9_SCH J-3" xfId="23299"/>
    <cellStyle name="SAPLocked 2 9_SCH J-3" xfId="23300"/>
    <cellStyle name="SAPLocked 2_SCH J-3" xfId="23301"/>
    <cellStyle name="SAPLocked 20" xfId="23302"/>
    <cellStyle name="SAPLocked 20 10" xfId="23303"/>
    <cellStyle name="SAPLocked 20 10 2" xfId="23304"/>
    <cellStyle name="SAPLocked 20 10_SCH J-3" xfId="23305"/>
    <cellStyle name="SAPLocked 20 11" xfId="23306"/>
    <cellStyle name="SAPLocked 20 11 2" xfId="23307"/>
    <cellStyle name="SAPLocked 20 11_SCH J-3" xfId="23308"/>
    <cellStyle name="SAPLocked 20 12" xfId="23309"/>
    <cellStyle name="SAPLocked 20 12 2" xfId="23310"/>
    <cellStyle name="SAPLocked 20 12_SCH J-3" xfId="23311"/>
    <cellStyle name="SAPLocked 20 13" xfId="23312"/>
    <cellStyle name="SAPLocked 20 2" xfId="23313"/>
    <cellStyle name="SAPLocked 20 2 10" xfId="23314"/>
    <cellStyle name="SAPLocked 20 2 10 2" xfId="23315"/>
    <cellStyle name="SAPLocked 20 2 10_SCH J-3" xfId="23316"/>
    <cellStyle name="SAPLocked 20 2 11" xfId="23317"/>
    <cellStyle name="SAPLocked 20 2 11 2" xfId="23318"/>
    <cellStyle name="SAPLocked 20 2 11_SCH J-3" xfId="23319"/>
    <cellStyle name="SAPLocked 20 2 12" xfId="23320"/>
    <cellStyle name="SAPLocked 20 2 2" xfId="23321"/>
    <cellStyle name="SAPLocked 20 2 2 2" xfId="23322"/>
    <cellStyle name="SAPLocked 20 2 2_SCH J-3" xfId="23323"/>
    <cellStyle name="SAPLocked 20 2 3" xfId="23324"/>
    <cellStyle name="SAPLocked 20 2 3 2" xfId="23325"/>
    <cellStyle name="SAPLocked 20 2 3_SCH J-3" xfId="23326"/>
    <cellStyle name="SAPLocked 20 2 4" xfId="23327"/>
    <cellStyle name="SAPLocked 20 2 4 2" xfId="23328"/>
    <cellStyle name="SAPLocked 20 2 4_SCH J-3" xfId="23329"/>
    <cellStyle name="SAPLocked 20 2 5" xfId="23330"/>
    <cellStyle name="SAPLocked 20 2 5 2" xfId="23331"/>
    <cellStyle name="SAPLocked 20 2 5_SCH J-3" xfId="23332"/>
    <cellStyle name="SAPLocked 20 2 6" xfId="23333"/>
    <cellStyle name="SAPLocked 20 2 6 2" xfId="23334"/>
    <cellStyle name="SAPLocked 20 2 6_SCH J-3" xfId="23335"/>
    <cellStyle name="SAPLocked 20 2 7" xfId="23336"/>
    <cellStyle name="SAPLocked 20 2 7 2" xfId="23337"/>
    <cellStyle name="SAPLocked 20 2 7_SCH J-3" xfId="23338"/>
    <cellStyle name="SAPLocked 20 2 8" xfId="23339"/>
    <cellStyle name="SAPLocked 20 2 8 2" xfId="23340"/>
    <cellStyle name="SAPLocked 20 2 8_SCH J-3" xfId="23341"/>
    <cellStyle name="SAPLocked 20 2 9" xfId="23342"/>
    <cellStyle name="SAPLocked 20 2 9 2" xfId="23343"/>
    <cellStyle name="SAPLocked 20 2 9_SCH J-3" xfId="23344"/>
    <cellStyle name="SAPLocked 20 2_SCH J-3" xfId="23345"/>
    <cellStyle name="SAPLocked 20 3" xfId="23346"/>
    <cellStyle name="SAPLocked 20 3 2" xfId="23347"/>
    <cellStyle name="SAPLocked 20 3_SCH J-3" xfId="23348"/>
    <cellStyle name="SAPLocked 20 4" xfId="23349"/>
    <cellStyle name="SAPLocked 20 4 2" xfId="23350"/>
    <cellStyle name="SAPLocked 20 4_SCH J-3" xfId="23351"/>
    <cellStyle name="SAPLocked 20 5" xfId="23352"/>
    <cellStyle name="SAPLocked 20 5 2" xfId="23353"/>
    <cellStyle name="SAPLocked 20 5_SCH J-3" xfId="23354"/>
    <cellStyle name="SAPLocked 20 6" xfId="23355"/>
    <cellStyle name="SAPLocked 20 6 2" xfId="23356"/>
    <cellStyle name="SAPLocked 20 6_SCH J-3" xfId="23357"/>
    <cellStyle name="SAPLocked 20 7" xfId="23358"/>
    <cellStyle name="SAPLocked 20 7 2" xfId="23359"/>
    <cellStyle name="SAPLocked 20 7_SCH J-3" xfId="23360"/>
    <cellStyle name="SAPLocked 20 8" xfId="23361"/>
    <cellStyle name="SAPLocked 20 8 2" xfId="23362"/>
    <cellStyle name="SAPLocked 20 8_SCH J-3" xfId="23363"/>
    <cellStyle name="SAPLocked 20 9" xfId="23364"/>
    <cellStyle name="SAPLocked 20 9 2" xfId="23365"/>
    <cellStyle name="SAPLocked 20 9_SCH J-3" xfId="23366"/>
    <cellStyle name="SAPLocked 20_SCH J-3" xfId="23367"/>
    <cellStyle name="SAPLocked 21" xfId="23368"/>
    <cellStyle name="SAPLocked 21 10" xfId="23369"/>
    <cellStyle name="SAPLocked 21 10 2" xfId="23370"/>
    <cellStyle name="SAPLocked 21 10_SCH J-3" xfId="23371"/>
    <cellStyle name="SAPLocked 21 11" xfId="23372"/>
    <cellStyle name="SAPLocked 21 11 2" xfId="23373"/>
    <cellStyle name="SAPLocked 21 11_SCH J-3" xfId="23374"/>
    <cellStyle name="SAPLocked 21 12" xfId="23375"/>
    <cellStyle name="SAPLocked 21 12 2" xfId="23376"/>
    <cellStyle name="SAPLocked 21 12_SCH J-3" xfId="23377"/>
    <cellStyle name="SAPLocked 21 13" xfId="23378"/>
    <cellStyle name="SAPLocked 21 2" xfId="23379"/>
    <cellStyle name="SAPLocked 21 2 10" xfId="23380"/>
    <cellStyle name="SAPLocked 21 2 10 2" xfId="23381"/>
    <cellStyle name="SAPLocked 21 2 10_SCH J-3" xfId="23382"/>
    <cellStyle name="SAPLocked 21 2 11" xfId="23383"/>
    <cellStyle name="SAPLocked 21 2 11 2" xfId="23384"/>
    <cellStyle name="SAPLocked 21 2 11_SCH J-3" xfId="23385"/>
    <cellStyle name="SAPLocked 21 2 12" xfId="23386"/>
    <cellStyle name="SAPLocked 21 2 2" xfId="23387"/>
    <cellStyle name="SAPLocked 21 2 2 2" xfId="23388"/>
    <cellStyle name="SAPLocked 21 2 2_SCH J-3" xfId="23389"/>
    <cellStyle name="SAPLocked 21 2 3" xfId="23390"/>
    <cellStyle name="SAPLocked 21 2 3 2" xfId="23391"/>
    <cellStyle name="SAPLocked 21 2 3_SCH J-3" xfId="23392"/>
    <cellStyle name="SAPLocked 21 2 4" xfId="23393"/>
    <cellStyle name="SAPLocked 21 2 4 2" xfId="23394"/>
    <cellStyle name="SAPLocked 21 2 4_SCH J-3" xfId="23395"/>
    <cellStyle name="SAPLocked 21 2 5" xfId="23396"/>
    <cellStyle name="SAPLocked 21 2 5 2" xfId="23397"/>
    <cellStyle name="SAPLocked 21 2 5_SCH J-3" xfId="23398"/>
    <cellStyle name="SAPLocked 21 2 6" xfId="23399"/>
    <cellStyle name="SAPLocked 21 2 6 2" xfId="23400"/>
    <cellStyle name="SAPLocked 21 2 6_SCH J-3" xfId="23401"/>
    <cellStyle name="SAPLocked 21 2 7" xfId="23402"/>
    <cellStyle name="SAPLocked 21 2 7 2" xfId="23403"/>
    <cellStyle name="SAPLocked 21 2 7_SCH J-3" xfId="23404"/>
    <cellStyle name="SAPLocked 21 2 8" xfId="23405"/>
    <cellStyle name="SAPLocked 21 2 8 2" xfId="23406"/>
    <cellStyle name="SAPLocked 21 2 8_SCH J-3" xfId="23407"/>
    <cellStyle name="SAPLocked 21 2 9" xfId="23408"/>
    <cellStyle name="SAPLocked 21 2 9 2" xfId="23409"/>
    <cellStyle name="SAPLocked 21 2 9_SCH J-3" xfId="23410"/>
    <cellStyle name="SAPLocked 21 2_SCH J-3" xfId="23411"/>
    <cellStyle name="SAPLocked 21 3" xfId="23412"/>
    <cellStyle name="SAPLocked 21 3 2" xfId="23413"/>
    <cellStyle name="SAPLocked 21 3_SCH J-3" xfId="23414"/>
    <cellStyle name="SAPLocked 21 4" xfId="23415"/>
    <cellStyle name="SAPLocked 21 4 2" xfId="23416"/>
    <cellStyle name="SAPLocked 21 4_SCH J-3" xfId="23417"/>
    <cellStyle name="SAPLocked 21 5" xfId="23418"/>
    <cellStyle name="SAPLocked 21 5 2" xfId="23419"/>
    <cellStyle name="SAPLocked 21 5_SCH J-3" xfId="23420"/>
    <cellStyle name="SAPLocked 21 6" xfId="23421"/>
    <cellStyle name="SAPLocked 21 6 2" xfId="23422"/>
    <cellStyle name="SAPLocked 21 6_SCH J-3" xfId="23423"/>
    <cellStyle name="SAPLocked 21 7" xfId="23424"/>
    <cellStyle name="SAPLocked 21 7 2" xfId="23425"/>
    <cellStyle name="SAPLocked 21 7_SCH J-3" xfId="23426"/>
    <cellStyle name="SAPLocked 21 8" xfId="23427"/>
    <cellStyle name="SAPLocked 21 8 2" xfId="23428"/>
    <cellStyle name="SAPLocked 21 8_SCH J-3" xfId="23429"/>
    <cellStyle name="SAPLocked 21 9" xfId="23430"/>
    <cellStyle name="SAPLocked 21 9 2" xfId="23431"/>
    <cellStyle name="SAPLocked 21 9_SCH J-3" xfId="23432"/>
    <cellStyle name="SAPLocked 21_SCH J-3" xfId="23433"/>
    <cellStyle name="SAPLocked 22" xfId="23434"/>
    <cellStyle name="SAPLocked 22 10" xfId="23435"/>
    <cellStyle name="SAPLocked 22 10 2" xfId="23436"/>
    <cellStyle name="SAPLocked 22 10_SCH J-3" xfId="23437"/>
    <cellStyle name="SAPLocked 22 11" xfId="23438"/>
    <cellStyle name="SAPLocked 22 11 2" xfId="23439"/>
    <cellStyle name="SAPLocked 22 11_SCH J-3" xfId="23440"/>
    <cellStyle name="SAPLocked 22 12" xfId="23441"/>
    <cellStyle name="SAPLocked 22 2" xfId="23442"/>
    <cellStyle name="SAPLocked 22 2 2" xfId="23443"/>
    <cellStyle name="SAPLocked 22 2_SCH J-3" xfId="23444"/>
    <cellStyle name="SAPLocked 22 3" xfId="23445"/>
    <cellStyle name="SAPLocked 22 3 2" xfId="23446"/>
    <cellStyle name="SAPLocked 22 3_SCH J-3" xfId="23447"/>
    <cellStyle name="SAPLocked 22 4" xfId="23448"/>
    <cellStyle name="SAPLocked 22 4 2" xfId="23449"/>
    <cellStyle name="SAPLocked 22 4_SCH J-3" xfId="23450"/>
    <cellStyle name="SAPLocked 22 5" xfId="23451"/>
    <cellStyle name="SAPLocked 22 5 2" xfId="23452"/>
    <cellStyle name="SAPLocked 22 5_SCH J-3" xfId="23453"/>
    <cellStyle name="SAPLocked 22 6" xfId="23454"/>
    <cellStyle name="SAPLocked 22 6 2" xfId="23455"/>
    <cellStyle name="SAPLocked 22 6_SCH J-3" xfId="23456"/>
    <cellStyle name="SAPLocked 22 7" xfId="23457"/>
    <cellStyle name="SAPLocked 22 7 2" xfId="23458"/>
    <cellStyle name="SAPLocked 22 7_SCH J-3" xfId="23459"/>
    <cellStyle name="SAPLocked 22 8" xfId="23460"/>
    <cellStyle name="SAPLocked 22 8 2" xfId="23461"/>
    <cellStyle name="SAPLocked 22 8_SCH J-3" xfId="23462"/>
    <cellStyle name="SAPLocked 22 9" xfId="23463"/>
    <cellStyle name="SAPLocked 22 9 2" xfId="23464"/>
    <cellStyle name="SAPLocked 22 9_SCH J-3" xfId="23465"/>
    <cellStyle name="SAPLocked 22_SCH J-3" xfId="23466"/>
    <cellStyle name="SAPLocked 23" xfId="23467"/>
    <cellStyle name="SAPLocked 23 2" xfId="23468"/>
    <cellStyle name="SAPLocked 23_SCH J-3" xfId="23469"/>
    <cellStyle name="SAPLocked 24" xfId="23470"/>
    <cellStyle name="SAPLocked 24 2" xfId="23471"/>
    <cellStyle name="SAPLocked 24_SCH J-3" xfId="23472"/>
    <cellStyle name="SAPLocked 25" xfId="23473"/>
    <cellStyle name="SAPLocked 25 2" xfId="23474"/>
    <cellStyle name="SAPLocked 25_SCH J-3" xfId="23475"/>
    <cellStyle name="SAPLocked 26" xfId="23476"/>
    <cellStyle name="SAPLocked 26 2" xfId="23477"/>
    <cellStyle name="SAPLocked 26_SCH J-3" xfId="23478"/>
    <cellStyle name="SAPLocked 27" xfId="23479"/>
    <cellStyle name="SAPLocked 27 2" xfId="23480"/>
    <cellStyle name="SAPLocked 27_SCH J-3" xfId="23481"/>
    <cellStyle name="SAPLocked 28" xfId="23482"/>
    <cellStyle name="SAPLocked 28 2" xfId="23483"/>
    <cellStyle name="SAPLocked 28_SCH J-3" xfId="23484"/>
    <cellStyle name="SAPLocked 29" xfId="23485"/>
    <cellStyle name="SAPLocked 29 2" xfId="23486"/>
    <cellStyle name="SAPLocked 29_SCH J-3" xfId="23487"/>
    <cellStyle name="SAPLocked 3" xfId="23488"/>
    <cellStyle name="SAPLocked 3 10" xfId="23489"/>
    <cellStyle name="SAPLocked 3 10 2" xfId="23490"/>
    <cellStyle name="SAPLocked 3 10_SCH J-3" xfId="23491"/>
    <cellStyle name="SAPLocked 3 11" xfId="23492"/>
    <cellStyle name="SAPLocked 3 11 2" xfId="23493"/>
    <cellStyle name="SAPLocked 3 11_SCH J-3" xfId="23494"/>
    <cellStyle name="SAPLocked 3 12" xfId="23495"/>
    <cellStyle name="SAPLocked 3 12 2" xfId="23496"/>
    <cellStyle name="SAPLocked 3 12_SCH J-3" xfId="23497"/>
    <cellStyle name="SAPLocked 3 13" xfId="23498"/>
    <cellStyle name="SAPLocked 3 2" xfId="23499"/>
    <cellStyle name="SAPLocked 3 2 10" xfId="23500"/>
    <cellStyle name="SAPLocked 3 2 10 2" xfId="23501"/>
    <cellStyle name="SAPLocked 3 2 10_SCH J-3" xfId="23502"/>
    <cellStyle name="SAPLocked 3 2 11" xfId="23503"/>
    <cellStyle name="SAPLocked 3 2 11 2" xfId="23504"/>
    <cellStyle name="SAPLocked 3 2 11_SCH J-3" xfId="23505"/>
    <cellStyle name="SAPLocked 3 2 12" xfId="23506"/>
    <cellStyle name="SAPLocked 3 2 2" xfId="23507"/>
    <cellStyle name="SAPLocked 3 2 2 2" xfId="23508"/>
    <cellStyle name="SAPLocked 3 2 2_SCH J-3" xfId="23509"/>
    <cellStyle name="SAPLocked 3 2 3" xfId="23510"/>
    <cellStyle name="SAPLocked 3 2 3 2" xfId="23511"/>
    <cellStyle name="SAPLocked 3 2 3_SCH J-3" xfId="23512"/>
    <cellStyle name="SAPLocked 3 2 4" xfId="23513"/>
    <cellStyle name="SAPLocked 3 2 4 2" xfId="23514"/>
    <cellStyle name="SAPLocked 3 2 4_SCH J-3" xfId="23515"/>
    <cellStyle name="SAPLocked 3 2 5" xfId="23516"/>
    <cellStyle name="SAPLocked 3 2 5 2" xfId="23517"/>
    <cellStyle name="SAPLocked 3 2 5_SCH J-3" xfId="23518"/>
    <cellStyle name="SAPLocked 3 2 6" xfId="23519"/>
    <cellStyle name="SAPLocked 3 2 6 2" xfId="23520"/>
    <cellStyle name="SAPLocked 3 2 6_SCH J-3" xfId="23521"/>
    <cellStyle name="SAPLocked 3 2 7" xfId="23522"/>
    <cellStyle name="SAPLocked 3 2 7 2" xfId="23523"/>
    <cellStyle name="SAPLocked 3 2 7_SCH J-3" xfId="23524"/>
    <cellStyle name="SAPLocked 3 2 8" xfId="23525"/>
    <cellStyle name="SAPLocked 3 2 8 2" xfId="23526"/>
    <cellStyle name="SAPLocked 3 2 8_SCH J-3" xfId="23527"/>
    <cellStyle name="SAPLocked 3 2 9" xfId="23528"/>
    <cellStyle name="SAPLocked 3 2 9 2" xfId="23529"/>
    <cellStyle name="SAPLocked 3 2 9_SCH J-3" xfId="23530"/>
    <cellStyle name="SAPLocked 3 2_SCH J-3" xfId="23531"/>
    <cellStyle name="SAPLocked 3 3" xfId="23532"/>
    <cellStyle name="SAPLocked 3 3 2" xfId="23533"/>
    <cellStyle name="SAPLocked 3 3_SCH J-3" xfId="23534"/>
    <cellStyle name="SAPLocked 3 4" xfId="23535"/>
    <cellStyle name="SAPLocked 3 4 2" xfId="23536"/>
    <cellStyle name="SAPLocked 3 4_SCH J-3" xfId="23537"/>
    <cellStyle name="SAPLocked 3 5" xfId="23538"/>
    <cellStyle name="SAPLocked 3 5 2" xfId="23539"/>
    <cellStyle name="SAPLocked 3 5_SCH J-3" xfId="23540"/>
    <cellStyle name="SAPLocked 3 6" xfId="23541"/>
    <cellStyle name="SAPLocked 3 6 2" xfId="23542"/>
    <cellStyle name="SAPLocked 3 6_SCH J-3" xfId="23543"/>
    <cellStyle name="SAPLocked 3 7" xfId="23544"/>
    <cellStyle name="SAPLocked 3 7 2" xfId="23545"/>
    <cellStyle name="SAPLocked 3 7_SCH J-3" xfId="23546"/>
    <cellStyle name="SAPLocked 3 8" xfId="23547"/>
    <cellStyle name="SAPLocked 3 8 2" xfId="23548"/>
    <cellStyle name="SAPLocked 3 8_SCH J-3" xfId="23549"/>
    <cellStyle name="SAPLocked 3 9" xfId="23550"/>
    <cellStyle name="SAPLocked 3 9 2" xfId="23551"/>
    <cellStyle name="SAPLocked 3 9_SCH J-3" xfId="23552"/>
    <cellStyle name="SAPLocked 3_SCH J-3" xfId="23553"/>
    <cellStyle name="SAPLocked 30" xfId="23554"/>
    <cellStyle name="SAPLocked 30 2" xfId="23555"/>
    <cellStyle name="SAPLocked 30_SCH J-3" xfId="23556"/>
    <cellStyle name="SAPLocked 31" xfId="23557"/>
    <cellStyle name="SAPLocked 4" xfId="23558"/>
    <cellStyle name="SAPLocked 4 10" xfId="23559"/>
    <cellStyle name="SAPLocked 4 10 2" xfId="23560"/>
    <cellStyle name="SAPLocked 4 10_SCH J-3" xfId="23561"/>
    <cellStyle name="SAPLocked 4 11" xfId="23562"/>
    <cellStyle name="SAPLocked 4 11 2" xfId="23563"/>
    <cellStyle name="SAPLocked 4 11_SCH J-3" xfId="23564"/>
    <cellStyle name="SAPLocked 4 12" xfId="23565"/>
    <cellStyle name="SAPLocked 4 12 2" xfId="23566"/>
    <cellStyle name="SAPLocked 4 12_SCH J-3" xfId="23567"/>
    <cellStyle name="SAPLocked 4 13" xfId="23568"/>
    <cellStyle name="SAPLocked 4 2" xfId="23569"/>
    <cellStyle name="SAPLocked 4 2 10" xfId="23570"/>
    <cellStyle name="SAPLocked 4 2 10 2" xfId="23571"/>
    <cellStyle name="SAPLocked 4 2 10_SCH J-3" xfId="23572"/>
    <cellStyle name="SAPLocked 4 2 11" xfId="23573"/>
    <cellStyle name="SAPLocked 4 2 11 2" xfId="23574"/>
    <cellStyle name="SAPLocked 4 2 11_SCH J-3" xfId="23575"/>
    <cellStyle name="SAPLocked 4 2 12" xfId="23576"/>
    <cellStyle name="SAPLocked 4 2 2" xfId="23577"/>
    <cellStyle name="SAPLocked 4 2 2 2" xfId="23578"/>
    <cellStyle name="SAPLocked 4 2 2_SCH J-3" xfId="23579"/>
    <cellStyle name="SAPLocked 4 2 3" xfId="23580"/>
    <cellStyle name="SAPLocked 4 2 3 2" xfId="23581"/>
    <cellStyle name="SAPLocked 4 2 3_SCH J-3" xfId="23582"/>
    <cellStyle name="SAPLocked 4 2 4" xfId="23583"/>
    <cellStyle name="SAPLocked 4 2 4 2" xfId="23584"/>
    <cellStyle name="SAPLocked 4 2 4_SCH J-3" xfId="23585"/>
    <cellStyle name="SAPLocked 4 2 5" xfId="23586"/>
    <cellStyle name="SAPLocked 4 2 5 2" xfId="23587"/>
    <cellStyle name="SAPLocked 4 2 5_SCH J-3" xfId="23588"/>
    <cellStyle name="SAPLocked 4 2 6" xfId="23589"/>
    <cellStyle name="SAPLocked 4 2 6 2" xfId="23590"/>
    <cellStyle name="SAPLocked 4 2 6_SCH J-3" xfId="23591"/>
    <cellStyle name="SAPLocked 4 2 7" xfId="23592"/>
    <cellStyle name="SAPLocked 4 2 7 2" xfId="23593"/>
    <cellStyle name="SAPLocked 4 2 7_SCH J-3" xfId="23594"/>
    <cellStyle name="SAPLocked 4 2 8" xfId="23595"/>
    <cellStyle name="SAPLocked 4 2 8 2" xfId="23596"/>
    <cellStyle name="SAPLocked 4 2 8_SCH J-3" xfId="23597"/>
    <cellStyle name="SAPLocked 4 2 9" xfId="23598"/>
    <cellStyle name="SAPLocked 4 2 9 2" xfId="23599"/>
    <cellStyle name="SAPLocked 4 2 9_SCH J-3" xfId="23600"/>
    <cellStyle name="SAPLocked 4 2_SCH J-3" xfId="23601"/>
    <cellStyle name="SAPLocked 4 3" xfId="23602"/>
    <cellStyle name="SAPLocked 4 3 2" xfId="23603"/>
    <cellStyle name="SAPLocked 4 3_SCH J-3" xfId="23604"/>
    <cellStyle name="SAPLocked 4 4" xfId="23605"/>
    <cellStyle name="SAPLocked 4 4 2" xfId="23606"/>
    <cellStyle name="SAPLocked 4 4_SCH J-3" xfId="23607"/>
    <cellStyle name="SAPLocked 4 5" xfId="23608"/>
    <cellStyle name="SAPLocked 4 5 2" xfId="23609"/>
    <cellStyle name="SAPLocked 4 5_SCH J-3" xfId="23610"/>
    <cellStyle name="SAPLocked 4 6" xfId="23611"/>
    <cellStyle name="SAPLocked 4 6 2" xfId="23612"/>
    <cellStyle name="SAPLocked 4 6_SCH J-3" xfId="23613"/>
    <cellStyle name="SAPLocked 4 7" xfId="23614"/>
    <cellStyle name="SAPLocked 4 7 2" xfId="23615"/>
    <cellStyle name="SAPLocked 4 7_SCH J-3" xfId="23616"/>
    <cellStyle name="SAPLocked 4 8" xfId="23617"/>
    <cellStyle name="SAPLocked 4 8 2" xfId="23618"/>
    <cellStyle name="SAPLocked 4 8_SCH J-3" xfId="23619"/>
    <cellStyle name="SAPLocked 4 9" xfId="23620"/>
    <cellStyle name="SAPLocked 4 9 2" xfId="23621"/>
    <cellStyle name="SAPLocked 4 9_SCH J-3" xfId="23622"/>
    <cellStyle name="SAPLocked 4_SCH J-3" xfId="23623"/>
    <cellStyle name="SAPLocked 5" xfId="23624"/>
    <cellStyle name="SAPLocked 5 10" xfId="23625"/>
    <cellStyle name="SAPLocked 5 10 2" xfId="23626"/>
    <cellStyle name="SAPLocked 5 10_SCH J-3" xfId="23627"/>
    <cellStyle name="SAPLocked 5 11" xfId="23628"/>
    <cellStyle name="SAPLocked 5 11 2" xfId="23629"/>
    <cellStyle name="SAPLocked 5 11_SCH J-3" xfId="23630"/>
    <cellStyle name="SAPLocked 5 12" xfId="23631"/>
    <cellStyle name="SAPLocked 5 12 2" xfId="23632"/>
    <cellStyle name="SAPLocked 5 12_SCH J-3" xfId="23633"/>
    <cellStyle name="SAPLocked 5 13" xfId="23634"/>
    <cellStyle name="SAPLocked 5 2" xfId="23635"/>
    <cellStyle name="SAPLocked 5 2 10" xfId="23636"/>
    <cellStyle name="SAPLocked 5 2 10 2" xfId="23637"/>
    <cellStyle name="SAPLocked 5 2 10_SCH J-3" xfId="23638"/>
    <cellStyle name="SAPLocked 5 2 11" xfId="23639"/>
    <cellStyle name="SAPLocked 5 2 11 2" xfId="23640"/>
    <cellStyle name="SAPLocked 5 2 11_SCH J-3" xfId="23641"/>
    <cellStyle name="SAPLocked 5 2 12" xfId="23642"/>
    <cellStyle name="SAPLocked 5 2 2" xfId="23643"/>
    <cellStyle name="SAPLocked 5 2 2 2" xfId="23644"/>
    <cellStyle name="SAPLocked 5 2 2_SCH J-3" xfId="23645"/>
    <cellStyle name="SAPLocked 5 2 3" xfId="23646"/>
    <cellStyle name="SAPLocked 5 2 3 2" xfId="23647"/>
    <cellStyle name="SAPLocked 5 2 3_SCH J-3" xfId="23648"/>
    <cellStyle name="SAPLocked 5 2 4" xfId="23649"/>
    <cellStyle name="SAPLocked 5 2 4 2" xfId="23650"/>
    <cellStyle name="SAPLocked 5 2 4_SCH J-3" xfId="23651"/>
    <cellStyle name="SAPLocked 5 2 5" xfId="23652"/>
    <cellStyle name="SAPLocked 5 2 5 2" xfId="23653"/>
    <cellStyle name="SAPLocked 5 2 5_SCH J-3" xfId="23654"/>
    <cellStyle name="SAPLocked 5 2 6" xfId="23655"/>
    <cellStyle name="SAPLocked 5 2 6 2" xfId="23656"/>
    <cellStyle name="SAPLocked 5 2 6_SCH J-3" xfId="23657"/>
    <cellStyle name="SAPLocked 5 2 7" xfId="23658"/>
    <cellStyle name="SAPLocked 5 2 7 2" xfId="23659"/>
    <cellStyle name="SAPLocked 5 2 7_SCH J-3" xfId="23660"/>
    <cellStyle name="SAPLocked 5 2 8" xfId="23661"/>
    <cellStyle name="SAPLocked 5 2 8 2" xfId="23662"/>
    <cellStyle name="SAPLocked 5 2 8_SCH J-3" xfId="23663"/>
    <cellStyle name="SAPLocked 5 2 9" xfId="23664"/>
    <cellStyle name="SAPLocked 5 2 9 2" xfId="23665"/>
    <cellStyle name="SAPLocked 5 2 9_SCH J-3" xfId="23666"/>
    <cellStyle name="SAPLocked 5 2_SCH J-3" xfId="23667"/>
    <cellStyle name="SAPLocked 5 3" xfId="23668"/>
    <cellStyle name="SAPLocked 5 3 2" xfId="23669"/>
    <cellStyle name="SAPLocked 5 3_SCH J-3" xfId="23670"/>
    <cellStyle name="SAPLocked 5 4" xfId="23671"/>
    <cellStyle name="SAPLocked 5 4 2" xfId="23672"/>
    <cellStyle name="SAPLocked 5 4_SCH J-3" xfId="23673"/>
    <cellStyle name="SAPLocked 5 5" xfId="23674"/>
    <cellStyle name="SAPLocked 5 5 2" xfId="23675"/>
    <cellStyle name="SAPLocked 5 5_SCH J-3" xfId="23676"/>
    <cellStyle name="SAPLocked 5 6" xfId="23677"/>
    <cellStyle name="SAPLocked 5 6 2" xfId="23678"/>
    <cellStyle name="SAPLocked 5 6_SCH J-3" xfId="23679"/>
    <cellStyle name="SAPLocked 5 7" xfId="23680"/>
    <cellStyle name="SAPLocked 5 7 2" xfId="23681"/>
    <cellStyle name="SAPLocked 5 7_SCH J-3" xfId="23682"/>
    <cellStyle name="SAPLocked 5 8" xfId="23683"/>
    <cellStyle name="SAPLocked 5 8 2" xfId="23684"/>
    <cellStyle name="SAPLocked 5 8_SCH J-3" xfId="23685"/>
    <cellStyle name="SAPLocked 5 9" xfId="23686"/>
    <cellStyle name="SAPLocked 5 9 2" xfId="23687"/>
    <cellStyle name="SAPLocked 5 9_SCH J-3" xfId="23688"/>
    <cellStyle name="SAPLocked 5_SCH J-3" xfId="23689"/>
    <cellStyle name="SAPLocked 6" xfId="23690"/>
    <cellStyle name="SAPLocked 6 10" xfId="23691"/>
    <cellStyle name="SAPLocked 6 10 2" xfId="23692"/>
    <cellStyle name="SAPLocked 6 10_SCH J-3" xfId="23693"/>
    <cellStyle name="SAPLocked 6 11" xfId="23694"/>
    <cellStyle name="SAPLocked 6 11 2" xfId="23695"/>
    <cellStyle name="SAPLocked 6 11_SCH J-3" xfId="23696"/>
    <cellStyle name="SAPLocked 6 12" xfId="23697"/>
    <cellStyle name="SAPLocked 6 12 2" xfId="23698"/>
    <cellStyle name="SAPLocked 6 12_SCH J-3" xfId="23699"/>
    <cellStyle name="SAPLocked 6 13" xfId="23700"/>
    <cellStyle name="SAPLocked 6 2" xfId="23701"/>
    <cellStyle name="SAPLocked 6 2 10" xfId="23702"/>
    <cellStyle name="SAPLocked 6 2 10 2" xfId="23703"/>
    <cellStyle name="SAPLocked 6 2 10_SCH J-3" xfId="23704"/>
    <cellStyle name="SAPLocked 6 2 11" xfId="23705"/>
    <cellStyle name="SAPLocked 6 2 11 2" xfId="23706"/>
    <cellStyle name="SAPLocked 6 2 11_SCH J-3" xfId="23707"/>
    <cellStyle name="SAPLocked 6 2 12" xfId="23708"/>
    <cellStyle name="SAPLocked 6 2 2" xfId="23709"/>
    <cellStyle name="SAPLocked 6 2 2 2" xfId="23710"/>
    <cellStyle name="SAPLocked 6 2 2_SCH J-3" xfId="23711"/>
    <cellStyle name="SAPLocked 6 2 3" xfId="23712"/>
    <cellStyle name="SAPLocked 6 2 3 2" xfId="23713"/>
    <cellStyle name="SAPLocked 6 2 3_SCH J-3" xfId="23714"/>
    <cellStyle name="SAPLocked 6 2 4" xfId="23715"/>
    <cellStyle name="SAPLocked 6 2 4 2" xfId="23716"/>
    <cellStyle name="SAPLocked 6 2 4_SCH J-3" xfId="23717"/>
    <cellStyle name="SAPLocked 6 2 5" xfId="23718"/>
    <cellStyle name="SAPLocked 6 2 5 2" xfId="23719"/>
    <cellStyle name="SAPLocked 6 2 5_SCH J-3" xfId="23720"/>
    <cellStyle name="SAPLocked 6 2 6" xfId="23721"/>
    <cellStyle name="SAPLocked 6 2 6 2" xfId="23722"/>
    <cellStyle name="SAPLocked 6 2 6_SCH J-3" xfId="23723"/>
    <cellStyle name="SAPLocked 6 2 7" xfId="23724"/>
    <cellStyle name="SAPLocked 6 2 7 2" xfId="23725"/>
    <cellStyle name="SAPLocked 6 2 7_SCH J-3" xfId="23726"/>
    <cellStyle name="SAPLocked 6 2 8" xfId="23727"/>
    <cellStyle name="SAPLocked 6 2 8 2" xfId="23728"/>
    <cellStyle name="SAPLocked 6 2 8_SCH J-3" xfId="23729"/>
    <cellStyle name="SAPLocked 6 2 9" xfId="23730"/>
    <cellStyle name="SAPLocked 6 2 9 2" xfId="23731"/>
    <cellStyle name="SAPLocked 6 2 9_SCH J-3" xfId="23732"/>
    <cellStyle name="SAPLocked 6 2_SCH J-3" xfId="23733"/>
    <cellStyle name="SAPLocked 6 3" xfId="23734"/>
    <cellStyle name="SAPLocked 6 3 2" xfId="23735"/>
    <cellStyle name="SAPLocked 6 3_SCH J-3" xfId="23736"/>
    <cellStyle name="SAPLocked 6 4" xfId="23737"/>
    <cellStyle name="SAPLocked 6 4 2" xfId="23738"/>
    <cellStyle name="SAPLocked 6 4_SCH J-3" xfId="23739"/>
    <cellStyle name="SAPLocked 6 5" xfId="23740"/>
    <cellStyle name="SAPLocked 6 5 2" xfId="23741"/>
    <cellStyle name="SAPLocked 6 5_SCH J-3" xfId="23742"/>
    <cellStyle name="SAPLocked 6 6" xfId="23743"/>
    <cellStyle name="SAPLocked 6 6 2" xfId="23744"/>
    <cellStyle name="SAPLocked 6 6_SCH J-3" xfId="23745"/>
    <cellStyle name="SAPLocked 6 7" xfId="23746"/>
    <cellStyle name="SAPLocked 6 7 2" xfId="23747"/>
    <cellStyle name="SAPLocked 6 7_SCH J-3" xfId="23748"/>
    <cellStyle name="SAPLocked 6 8" xfId="23749"/>
    <cellStyle name="SAPLocked 6 8 2" xfId="23750"/>
    <cellStyle name="SAPLocked 6 8_SCH J-3" xfId="23751"/>
    <cellStyle name="SAPLocked 6 9" xfId="23752"/>
    <cellStyle name="SAPLocked 6 9 2" xfId="23753"/>
    <cellStyle name="SAPLocked 6 9_SCH J-3" xfId="23754"/>
    <cellStyle name="SAPLocked 6_SCH J-3" xfId="23755"/>
    <cellStyle name="SAPLocked 7" xfId="23756"/>
    <cellStyle name="SAPLocked 7 10" xfId="23757"/>
    <cellStyle name="SAPLocked 7 10 2" xfId="23758"/>
    <cellStyle name="SAPLocked 7 10_SCH J-3" xfId="23759"/>
    <cellStyle name="SAPLocked 7 11" xfId="23760"/>
    <cellStyle name="SAPLocked 7 11 2" xfId="23761"/>
    <cellStyle name="SAPLocked 7 11_SCH J-3" xfId="23762"/>
    <cellStyle name="SAPLocked 7 12" xfId="23763"/>
    <cellStyle name="SAPLocked 7 12 2" xfId="23764"/>
    <cellStyle name="SAPLocked 7 12_SCH J-3" xfId="23765"/>
    <cellStyle name="SAPLocked 7 13" xfId="23766"/>
    <cellStyle name="SAPLocked 7 2" xfId="23767"/>
    <cellStyle name="SAPLocked 7 2 10" xfId="23768"/>
    <cellStyle name="SAPLocked 7 2 10 2" xfId="23769"/>
    <cellStyle name="SAPLocked 7 2 10_SCH J-3" xfId="23770"/>
    <cellStyle name="SAPLocked 7 2 11" xfId="23771"/>
    <cellStyle name="SAPLocked 7 2 11 2" xfId="23772"/>
    <cellStyle name="SAPLocked 7 2 11_SCH J-3" xfId="23773"/>
    <cellStyle name="SAPLocked 7 2 12" xfId="23774"/>
    <cellStyle name="SAPLocked 7 2 2" xfId="23775"/>
    <cellStyle name="SAPLocked 7 2 2 2" xfId="23776"/>
    <cellStyle name="SAPLocked 7 2 2_SCH J-3" xfId="23777"/>
    <cellStyle name="SAPLocked 7 2 3" xfId="23778"/>
    <cellStyle name="SAPLocked 7 2 3 2" xfId="23779"/>
    <cellStyle name="SAPLocked 7 2 3_SCH J-3" xfId="23780"/>
    <cellStyle name="SAPLocked 7 2 4" xfId="23781"/>
    <cellStyle name="SAPLocked 7 2 4 2" xfId="23782"/>
    <cellStyle name="SAPLocked 7 2 4_SCH J-3" xfId="23783"/>
    <cellStyle name="SAPLocked 7 2 5" xfId="23784"/>
    <cellStyle name="SAPLocked 7 2 5 2" xfId="23785"/>
    <cellStyle name="SAPLocked 7 2 5_SCH J-3" xfId="23786"/>
    <cellStyle name="SAPLocked 7 2 6" xfId="23787"/>
    <cellStyle name="SAPLocked 7 2 6 2" xfId="23788"/>
    <cellStyle name="SAPLocked 7 2 6_SCH J-3" xfId="23789"/>
    <cellStyle name="SAPLocked 7 2 7" xfId="23790"/>
    <cellStyle name="SAPLocked 7 2 7 2" xfId="23791"/>
    <cellStyle name="SAPLocked 7 2 7_SCH J-3" xfId="23792"/>
    <cellStyle name="SAPLocked 7 2 8" xfId="23793"/>
    <cellStyle name="SAPLocked 7 2 8 2" xfId="23794"/>
    <cellStyle name="SAPLocked 7 2 8_SCH J-3" xfId="23795"/>
    <cellStyle name="SAPLocked 7 2 9" xfId="23796"/>
    <cellStyle name="SAPLocked 7 2 9 2" xfId="23797"/>
    <cellStyle name="SAPLocked 7 2 9_SCH J-3" xfId="23798"/>
    <cellStyle name="SAPLocked 7 2_SCH J-3" xfId="23799"/>
    <cellStyle name="SAPLocked 7 3" xfId="23800"/>
    <cellStyle name="SAPLocked 7 3 2" xfId="23801"/>
    <cellStyle name="SAPLocked 7 3_SCH J-3" xfId="23802"/>
    <cellStyle name="SAPLocked 7 4" xfId="23803"/>
    <cellStyle name="SAPLocked 7 4 2" xfId="23804"/>
    <cellStyle name="SAPLocked 7 4_SCH J-3" xfId="23805"/>
    <cellStyle name="SAPLocked 7 5" xfId="23806"/>
    <cellStyle name="SAPLocked 7 5 2" xfId="23807"/>
    <cellStyle name="SAPLocked 7 5_SCH J-3" xfId="23808"/>
    <cellStyle name="SAPLocked 7 6" xfId="23809"/>
    <cellStyle name="SAPLocked 7 6 2" xfId="23810"/>
    <cellStyle name="SAPLocked 7 6_SCH J-3" xfId="23811"/>
    <cellStyle name="SAPLocked 7 7" xfId="23812"/>
    <cellStyle name="SAPLocked 7 7 2" xfId="23813"/>
    <cellStyle name="SAPLocked 7 7_SCH J-3" xfId="23814"/>
    <cellStyle name="SAPLocked 7 8" xfId="23815"/>
    <cellStyle name="SAPLocked 7 8 2" xfId="23816"/>
    <cellStyle name="SAPLocked 7 8_SCH J-3" xfId="23817"/>
    <cellStyle name="SAPLocked 7 9" xfId="23818"/>
    <cellStyle name="SAPLocked 7 9 2" xfId="23819"/>
    <cellStyle name="SAPLocked 7 9_SCH J-3" xfId="23820"/>
    <cellStyle name="SAPLocked 7_SCH J-3" xfId="23821"/>
    <cellStyle name="SAPLocked 8" xfId="23822"/>
    <cellStyle name="SAPLocked 8 10" xfId="23823"/>
    <cellStyle name="SAPLocked 8 10 2" xfId="23824"/>
    <cellStyle name="SAPLocked 8 10_SCH J-3" xfId="23825"/>
    <cellStyle name="SAPLocked 8 11" xfId="23826"/>
    <cellStyle name="SAPLocked 8 11 2" xfId="23827"/>
    <cellStyle name="SAPLocked 8 11_SCH J-3" xfId="23828"/>
    <cellStyle name="SAPLocked 8 12" xfId="23829"/>
    <cellStyle name="SAPLocked 8 12 2" xfId="23830"/>
    <cellStyle name="SAPLocked 8 12_SCH J-3" xfId="23831"/>
    <cellStyle name="SAPLocked 8 13" xfId="23832"/>
    <cellStyle name="SAPLocked 8 2" xfId="23833"/>
    <cellStyle name="SAPLocked 8 2 10" xfId="23834"/>
    <cellStyle name="SAPLocked 8 2 10 2" xfId="23835"/>
    <cellStyle name="SAPLocked 8 2 10_SCH J-3" xfId="23836"/>
    <cellStyle name="SAPLocked 8 2 11" xfId="23837"/>
    <cellStyle name="SAPLocked 8 2 11 2" xfId="23838"/>
    <cellStyle name="SAPLocked 8 2 11_SCH J-3" xfId="23839"/>
    <cellStyle name="SAPLocked 8 2 12" xfId="23840"/>
    <cellStyle name="SAPLocked 8 2 2" xfId="23841"/>
    <cellStyle name="SAPLocked 8 2 2 2" xfId="23842"/>
    <cellStyle name="SAPLocked 8 2 2_SCH J-3" xfId="23843"/>
    <cellStyle name="SAPLocked 8 2 3" xfId="23844"/>
    <cellStyle name="SAPLocked 8 2 3 2" xfId="23845"/>
    <cellStyle name="SAPLocked 8 2 3_SCH J-3" xfId="23846"/>
    <cellStyle name="SAPLocked 8 2 4" xfId="23847"/>
    <cellStyle name="SAPLocked 8 2 4 2" xfId="23848"/>
    <cellStyle name="SAPLocked 8 2 4_SCH J-3" xfId="23849"/>
    <cellStyle name="SAPLocked 8 2 5" xfId="23850"/>
    <cellStyle name="SAPLocked 8 2 5 2" xfId="23851"/>
    <cellStyle name="SAPLocked 8 2 5_SCH J-3" xfId="23852"/>
    <cellStyle name="SAPLocked 8 2 6" xfId="23853"/>
    <cellStyle name="SAPLocked 8 2 6 2" xfId="23854"/>
    <cellStyle name="SAPLocked 8 2 6_SCH J-3" xfId="23855"/>
    <cellStyle name="SAPLocked 8 2 7" xfId="23856"/>
    <cellStyle name="SAPLocked 8 2 7 2" xfId="23857"/>
    <cellStyle name="SAPLocked 8 2 7_SCH J-3" xfId="23858"/>
    <cellStyle name="SAPLocked 8 2 8" xfId="23859"/>
    <cellStyle name="SAPLocked 8 2 8 2" xfId="23860"/>
    <cellStyle name="SAPLocked 8 2 8_SCH J-3" xfId="23861"/>
    <cellStyle name="SAPLocked 8 2 9" xfId="23862"/>
    <cellStyle name="SAPLocked 8 2 9 2" xfId="23863"/>
    <cellStyle name="SAPLocked 8 2 9_SCH J-3" xfId="23864"/>
    <cellStyle name="SAPLocked 8 2_SCH J-3" xfId="23865"/>
    <cellStyle name="SAPLocked 8 3" xfId="23866"/>
    <cellStyle name="SAPLocked 8 3 2" xfId="23867"/>
    <cellStyle name="SAPLocked 8 3_SCH J-3" xfId="23868"/>
    <cellStyle name="SAPLocked 8 4" xfId="23869"/>
    <cellStyle name="SAPLocked 8 4 2" xfId="23870"/>
    <cellStyle name="SAPLocked 8 4_SCH J-3" xfId="23871"/>
    <cellStyle name="SAPLocked 8 5" xfId="23872"/>
    <cellStyle name="SAPLocked 8 5 2" xfId="23873"/>
    <cellStyle name="SAPLocked 8 5_SCH J-3" xfId="23874"/>
    <cellStyle name="SAPLocked 8 6" xfId="23875"/>
    <cellStyle name="SAPLocked 8 6 2" xfId="23876"/>
    <cellStyle name="SAPLocked 8 6_SCH J-3" xfId="23877"/>
    <cellStyle name="SAPLocked 8 7" xfId="23878"/>
    <cellStyle name="SAPLocked 8 7 2" xfId="23879"/>
    <cellStyle name="SAPLocked 8 7_SCH J-3" xfId="23880"/>
    <cellStyle name="SAPLocked 8 8" xfId="23881"/>
    <cellStyle name="SAPLocked 8 8 2" xfId="23882"/>
    <cellStyle name="SAPLocked 8 8_SCH J-3" xfId="23883"/>
    <cellStyle name="SAPLocked 8 9" xfId="23884"/>
    <cellStyle name="SAPLocked 8 9 2" xfId="23885"/>
    <cellStyle name="SAPLocked 8 9_SCH J-3" xfId="23886"/>
    <cellStyle name="SAPLocked 8_SCH J-3" xfId="23887"/>
    <cellStyle name="SAPLocked 9" xfId="23888"/>
    <cellStyle name="SAPLocked 9 10" xfId="23889"/>
    <cellStyle name="SAPLocked 9 10 2" xfId="23890"/>
    <cellStyle name="SAPLocked 9 10_SCH J-3" xfId="23891"/>
    <cellStyle name="SAPLocked 9 11" xfId="23892"/>
    <cellStyle name="SAPLocked 9 11 2" xfId="23893"/>
    <cellStyle name="SAPLocked 9 11_SCH J-3" xfId="23894"/>
    <cellStyle name="SAPLocked 9 12" xfId="23895"/>
    <cellStyle name="SAPLocked 9 12 2" xfId="23896"/>
    <cellStyle name="SAPLocked 9 12_SCH J-3" xfId="23897"/>
    <cellStyle name="SAPLocked 9 13" xfId="23898"/>
    <cellStyle name="SAPLocked 9 2" xfId="23899"/>
    <cellStyle name="SAPLocked 9 2 10" xfId="23900"/>
    <cellStyle name="SAPLocked 9 2 10 2" xfId="23901"/>
    <cellStyle name="SAPLocked 9 2 10_SCH J-3" xfId="23902"/>
    <cellStyle name="SAPLocked 9 2 11" xfId="23903"/>
    <cellStyle name="SAPLocked 9 2 11 2" xfId="23904"/>
    <cellStyle name="SAPLocked 9 2 11_SCH J-3" xfId="23905"/>
    <cellStyle name="SAPLocked 9 2 12" xfId="23906"/>
    <cellStyle name="SAPLocked 9 2 2" xfId="23907"/>
    <cellStyle name="SAPLocked 9 2 2 2" xfId="23908"/>
    <cellStyle name="SAPLocked 9 2 2_SCH J-3" xfId="23909"/>
    <cellStyle name="SAPLocked 9 2 3" xfId="23910"/>
    <cellStyle name="SAPLocked 9 2 3 2" xfId="23911"/>
    <cellStyle name="SAPLocked 9 2 3_SCH J-3" xfId="23912"/>
    <cellStyle name="SAPLocked 9 2 4" xfId="23913"/>
    <cellStyle name="SAPLocked 9 2 4 2" xfId="23914"/>
    <cellStyle name="SAPLocked 9 2 4_SCH J-3" xfId="23915"/>
    <cellStyle name="SAPLocked 9 2 5" xfId="23916"/>
    <cellStyle name="SAPLocked 9 2 5 2" xfId="23917"/>
    <cellStyle name="SAPLocked 9 2 5_SCH J-3" xfId="23918"/>
    <cellStyle name="SAPLocked 9 2 6" xfId="23919"/>
    <cellStyle name="SAPLocked 9 2 6 2" xfId="23920"/>
    <cellStyle name="SAPLocked 9 2 6_SCH J-3" xfId="23921"/>
    <cellStyle name="SAPLocked 9 2 7" xfId="23922"/>
    <cellStyle name="SAPLocked 9 2 7 2" xfId="23923"/>
    <cellStyle name="SAPLocked 9 2 7_SCH J-3" xfId="23924"/>
    <cellStyle name="SAPLocked 9 2 8" xfId="23925"/>
    <cellStyle name="SAPLocked 9 2 8 2" xfId="23926"/>
    <cellStyle name="SAPLocked 9 2 8_SCH J-3" xfId="23927"/>
    <cellStyle name="SAPLocked 9 2 9" xfId="23928"/>
    <cellStyle name="SAPLocked 9 2 9 2" xfId="23929"/>
    <cellStyle name="SAPLocked 9 2 9_SCH J-3" xfId="23930"/>
    <cellStyle name="SAPLocked 9 2_SCH J-3" xfId="23931"/>
    <cellStyle name="SAPLocked 9 3" xfId="23932"/>
    <cellStyle name="SAPLocked 9 3 2" xfId="23933"/>
    <cellStyle name="SAPLocked 9 3_SCH J-3" xfId="23934"/>
    <cellStyle name="SAPLocked 9 4" xfId="23935"/>
    <cellStyle name="SAPLocked 9 4 2" xfId="23936"/>
    <cellStyle name="SAPLocked 9 4_SCH J-3" xfId="23937"/>
    <cellStyle name="SAPLocked 9 5" xfId="23938"/>
    <cellStyle name="SAPLocked 9 5 2" xfId="23939"/>
    <cellStyle name="SAPLocked 9 5_SCH J-3" xfId="23940"/>
    <cellStyle name="SAPLocked 9 6" xfId="23941"/>
    <cellStyle name="SAPLocked 9 6 2" xfId="23942"/>
    <cellStyle name="SAPLocked 9 6_SCH J-3" xfId="23943"/>
    <cellStyle name="SAPLocked 9 7" xfId="23944"/>
    <cellStyle name="SAPLocked 9 7 2" xfId="23945"/>
    <cellStyle name="SAPLocked 9 7_SCH J-3" xfId="23946"/>
    <cellStyle name="SAPLocked 9 8" xfId="23947"/>
    <cellStyle name="SAPLocked 9 8 2" xfId="23948"/>
    <cellStyle name="SAPLocked 9 8_SCH J-3" xfId="23949"/>
    <cellStyle name="SAPLocked 9 9" xfId="23950"/>
    <cellStyle name="SAPLocked 9 9 2" xfId="23951"/>
    <cellStyle name="SAPLocked 9 9_SCH J-3" xfId="23952"/>
    <cellStyle name="SAPLocked 9_SCH J-3" xfId="23953"/>
    <cellStyle name="SAPLocked_SCH J-3" xfId="23954"/>
    <cellStyle name="SAPMemberCell" xfId="23955"/>
    <cellStyle name="SAPMemberTotalCell" xfId="23956"/>
    <cellStyle name="Shade" xfId="23957"/>
    <cellStyle name="Shaded" xfId="23958"/>
    <cellStyle name="Short Date" xfId="23959"/>
    <cellStyle name="SMALLF" xfId="23960"/>
    <cellStyle name="Standard_Anpassen der Amortisation" xfId="23961"/>
    <cellStyle name="STYL5 - Style5" xfId="23962"/>
    <cellStyle name="STYL5 - Style5 2" xfId="23963"/>
    <cellStyle name="STYL5 - Style5 2 2" xfId="23964"/>
    <cellStyle name="STYL5 - Style5 2_SCH J-3" xfId="23965"/>
    <cellStyle name="STYL5 - Style5 3" xfId="23966"/>
    <cellStyle name="STYL5 - Style5 3 2" xfId="23967"/>
    <cellStyle name="STYL5 - Style5 3_SCH J-3" xfId="23968"/>
    <cellStyle name="STYL5 - Style5_SCH J-3" xfId="23969"/>
    <cellStyle name="STYL6 - Style6" xfId="23970"/>
    <cellStyle name="STYL6 - Style6 2" xfId="23971"/>
    <cellStyle name="STYL6 - Style6 2 2" xfId="23972"/>
    <cellStyle name="STYL6 - Style6 2_SCH J-3" xfId="23973"/>
    <cellStyle name="STYL6 - Style6 3" xfId="23974"/>
    <cellStyle name="STYL6 - Style6 3 2" xfId="23975"/>
    <cellStyle name="STYL6 - Style6 3_SCH J-3" xfId="23976"/>
    <cellStyle name="STYL6 - Style6_SCH J-3" xfId="23977"/>
    <cellStyle name="Style 1" xfId="23978"/>
    <cellStyle name="Style 1 10" xfId="23979"/>
    <cellStyle name="Style 1 10 2" xfId="23980"/>
    <cellStyle name="Style 1 10 2 2" xfId="23981"/>
    <cellStyle name="Style 1 10 3" xfId="23982"/>
    <cellStyle name="Style 1 10 3 2" xfId="23983"/>
    <cellStyle name="Style 1 10 4" xfId="23984"/>
    <cellStyle name="Style 1 11" xfId="23985"/>
    <cellStyle name="Style 1 11 2" xfId="23986"/>
    <cellStyle name="Style 1 11 2 2" xfId="23987"/>
    <cellStyle name="Style 1 11 3" xfId="23988"/>
    <cellStyle name="Style 1 11 3 2" xfId="23989"/>
    <cellStyle name="Style 1 11 4" xfId="23990"/>
    <cellStyle name="Style 1 12" xfId="23991"/>
    <cellStyle name="Style 1 12 2" xfId="23992"/>
    <cellStyle name="Style 1 12 2 2" xfId="23993"/>
    <cellStyle name="Style 1 12 3" xfId="23994"/>
    <cellStyle name="Style 1 12 3 2" xfId="23995"/>
    <cellStyle name="Style 1 12 4" xfId="23996"/>
    <cellStyle name="Style 1 13" xfId="23997"/>
    <cellStyle name="Style 1 13 2" xfId="23998"/>
    <cellStyle name="Style 1 13 2 2" xfId="23999"/>
    <cellStyle name="Style 1 13 3" xfId="24000"/>
    <cellStyle name="Style 1 13 3 2" xfId="24001"/>
    <cellStyle name="Style 1 13 4" xfId="24002"/>
    <cellStyle name="Style 1 14" xfId="24003"/>
    <cellStyle name="Style 1 14 2" xfId="24004"/>
    <cellStyle name="Style 1 14 2 2" xfId="24005"/>
    <cellStyle name="Style 1 14 3" xfId="24006"/>
    <cellStyle name="Style 1 14 3 2" xfId="24007"/>
    <cellStyle name="Style 1 14 4" xfId="24008"/>
    <cellStyle name="Style 1 15" xfId="24009"/>
    <cellStyle name="Style 1 15 2" xfId="24010"/>
    <cellStyle name="Style 1 15 2 2" xfId="24011"/>
    <cellStyle name="Style 1 15 3" xfId="24012"/>
    <cellStyle name="Style 1 15 3 2" xfId="24013"/>
    <cellStyle name="Style 1 15 4" xfId="24014"/>
    <cellStyle name="Style 1 16" xfId="24015"/>
    <cellStyle name="Style 1 16 2" xfId="24016"/>
    <cellStyle name="Style 1 16 2 2" xfId="24017"/>
    <cellStyle name="Style 1 16 3" xfId="24018"/>
    <cellStyle name="Style 1 16 3 2" xfId="24019"/>
    <cellStyle name="Style 1 16 4" xfId="24020"/>
    <cellStyle name="Style 1 17" xfId="24021"/>
    <cellStyle name="Style 1 17 2" xfId="24022"/>
    <cellStyle name="Style 1 17 2 2" xfId="24023"/>
    <cellStyle name="Style 1 17 3" xfId="24024"/>
    <cellStyle name="Style 1 17 3 2" xfId="24025"/>
    <cellStyle name="Style 1 17 4" xfId="24026"/>
    <cellStyle name="Style 1 18" xfId="24027"/>
    <cellStyle name="Style 1 18 2" xfId="24028"/>
    <cellStyle name="Style 1 18 2 2" xfId="24029"/>
    <cellStyle name="Style 1 18 3" xfId="24030"/>
    <cellStyle name="Style 1 18 3 2" xfId="24031"/>
    <cellStyle name="Style 1 18 4" xfId="24032"/>
    <cellStyle name="Style 1 19" xfId="24033"/>
    <cellStyle name="Style 1 19 2" xfId="24034"/>
    <cellStyle name="Style 1 19 2 2" xfId="24035"/>
    <cellStyle name="Style 1 19 3" xfId="24036"/>
    <cellStyle name="Style 1 19 3 2" xfId="24037"/>
    <cellStyle name="Style 1 19 4" xfId="24038"/>
    <cellStyle name="Style 1 2" xfId="24039"/>
    <cellStyle name="Style 1 2 10" xfId="24040"/>
    <cellStyle name="Style 1 2 10 2" xfId="24041"/>
    <cellStyle name="Style 1 2 10 2 2" xfId="24042"/>
    <cellStyle name="Style 1 2 10 3" xfId="24043"/>
    <cellStyle name="Style 1 2 10 3 2" xfId="24044"/>
    <cellStyle name="Style 1 2 10 4" xfId="24045"/>
    <cellStyle name="Style 1 2 11" xfId="24046"/>
    <cellStyle name="Style 1 2 11 2" xfId="24047"/>
    <cellStyle name="Style 1 2 11 2 2" xfId="24048"/>
    <cellStyle name="Style 1 2 11 3" xfId="24049"/>
    <cellStyle name="Style 1 2 11 3 2" xfId="24050"/>
    <cellStyle name="Style 1 2 11 4" xfId="24051"/>
    <cellStyle name="Style 1 2 12" xfId="24052"/>
    <cellStyle name="Style 1 2 12 2" xfId="24053"/>
    <cellStyle name="Style 1 2 12 2 2" xfId="24054"/>
    <cellStyle name="Style 1 2 12 3" xfId="24055"/>
    <cellStyle name="Style 1 2 12 3 2" xfId="24056"/>
    <cellStyle name="Style 1 2 12 4" xfId="24057"/>
    <cellStyle name="Style 1 2 13" xfId="24058"/>
    <cellStyle name="Style 1 2 13 2" xfId="24059"/>
    <cellStyle name="Style 1 2 13 2 2" xfId="24060"/>
    <cellStyle name="Style 1 2 13 3" xfId="24061"/>
    <cellStyle name="Style 1 2 13 3 2" xfId="24062"/>
    <cellStyle name="Style 1 2 13 4" xfId="24063"/>
    <cellStyle name="Style 1 2 14" xfId="24064"/>
    <cellStyle name="Style 1 2 14 2" xfId="24065"/>
    <cellStyle name="Style 1 2 14 2 2" xfId="24066"/>
    <cellStyle name="Style 1 2 14 3" xfId="24067"/>
    <cellStyle name="Style 1 2 14 3 2" xfId="24068"/>
    <cellStyle name="Style 1 2 14 4" xfId="24069"/>
    <cellStyle name="Style 1 2 15" xfId="24070"/>
    <cellStyle name="Style 1 2 15 2" xfId="24071"/>
    <cellStyle name="Style 1 2 15 2 2" xfId="24072"/>
    <cellStyle name="Style 1 2 15 3" xfId="24073"/>
    <cellStyle name="Style 1 2 15 3 2" xfId="24074"/>
    <cellStyle name="Style 1 2 15 4" xfId="24075"/>
    <cellStyle name="Style 1 2 16" xfId="24076"/>
    <cellStyle name="Style 1 2 16 2" xfId="24077"/>
    <cellStyle name="Style 1 2 16 2 2" xfId="24078"/>
    <cellStyle name="Style 1 2 16 3" xfId="24079"/>
    <cellStyle name="Style 1 2 16 3 2" xfId="24080"/>
    <cellStyle name="Style 1 2 16 4" xfId="24081"/>
    <cellStyle name="Style 1 2 17" xfId="24082"/>
    <cellStyle name="Style 1 2 17 2" xfId="24083"/>
    <cellStyle name="Style 1 2 18" xfId="24084"/>
    <cellStyle name="Style 1 2 18 2" xfId="24085"/>
    <cellStyle name="Style 1 2 19" xfId="24086"/>
    <cellStyle name="Style 1 2 19 2" xfId="24087"/>
    <cellStyle name="Style 1 2 2" xfId="24088"/>
    <cellStyle name="Style 1 2 2 2" xfId="24089"/>
    <cellStyle name="Style 1 2 2 2 2" xfId="24090"/>
    <cellStyle name="Style 1 2 2 3" xfId="24091"/>
    <cellStyle name="Style 1 2 2 3 2" xfId="24092"/>
    <cellStyle name="Style 1 2 2 4" xfId="24093"/>
    <cellStyle name="Style 1 2 20" xfId="24094"/>
    <cellStyle name="Style 1 2 3" xfId="24095"/>
    <cellStyle name="Style 1 2 3 2" xfId="24096"/>
    <cellStyle name="Style 1 2 3 2 2" xfId="24097"/>
    <cellStyle name="Style 1 2 3 3" xfId="24098"/>
    <cellStyle name="Style 1 2 3 3 2" xfId="24099"/>
    <cellStyle name="Style 1 2 3 4" xfId="24100"/>
    <cellStyle name="Style 1 2 4" xfId="24101"/>
    <cellStyle name="Style 1 2 4 2" xfId="24102"/>
    <cellStyle name="Style 1 2 4 2 2" xfId="24103"/>
    <cellStyle name="Style 1 2 4 3" xfId="24104"/>
    <cellStyle name="Style 1 2 4 3 2" xfId="24105"/>
    <cellStyle name="Style 1 2 4 4" xfId="24106"/>
    <cellStyle name="Style 1 2 5" xfId="24107"/>
    <cellStyle name="Style 1 2 5 2" xfId="24108"/>
    <cellStyle name="Style 1 2 5 2 2" xfId="24109"/>
    <cellStyle name="Style 1 2 5 3" xfId="24110"/>
    <cellStyle name="Style 1 2 5 3 2" xfId="24111"/>
    <cellStyle name="Style 1 2 5 4" xfId="24112"/>
    <cellStyle name="Style 1 2 6" xfId="24113"/>
    <cellStyle name="Style 1 2 6 2" xfId="24114"/>
    <cellStyle name="Style 1 2 6 2 2" xfId="24115"/>
    <cellStyle name="Style 1 2 6 3" xfId="24116"/>
    <cellStyle name="Style 1 2 6 3 2" xfId="24117"/>
    <cellStyle name="Style 1 2 6 4" xfId="24118"/>
    <cellStyle name="Style 1 2 7" xfId="24119"/>
    <cellStyle name="Style 1 2 7 2" xfId="24120"/>
    <cellStyle name="Style 1 2 7 2 2" xfId="24121"/>
    <cellStyle name="Style 1 2 7 3" xfId="24122"/>
    <cellStyle name="Style 1 2 7 3 2" xfId="24123"/>
    <cellStyle name="Style 1 2 7 4" xfId="24124"/>
    <cellStyle name="Style 1 2 8" xfId="24125"/>
    <cellStyle name="Style 1 2 8 2" xfId="24126"/>
    <cellStyle name="Style 1 2 8 2 2" xfId="24127"/>
    <cellStyle name="Style 1 2 8 3" xfId="24128"/>
    <cellStyle name="Style 1 2 8 3 2" xfId="24129"/>
    <cellStyle name="Style 1 2 8 4" xfId="24130"/>
    <cellStyle name="Style 1 2 9" xfId="24131"/>
    <cellStyle name="Style 1 2 9 2" xfId="24132"/>
    <cellStyle name="Style 1 2 9 2 2" xfId="24133"/>
    <cellStyle name="Style 1 2 9 3" xfId="24134"/>
    <cellStyle name="Style 1 2 9 3 2" xfId="24135"/>
    <cellStyle name="Style 1 2 9 4" xfId="24136"/>
    <cellStyle name="Style 1 20" xfId="24137"/>
    <cellStyle name="Style 1 20 2" xfId="24138"/>
    <cellStyle name="Style 1 20 2 2" xfId="24139"/>
    <cellStyle name="Style 1 20 3" xfId="24140"/>
    <cellStyle name="Style 1 20 3 2" xfId="24141"/>
    <cellStyle name="Style 1 20 4" xfId="24142"/>
    <cellStyle name="Style 1 21" xfId="24143"/>
    <cellStyle name="Style 1 21 2" xfId="24144"/>
    <cellStyle name="Style 1 21 2 2" xfId="24145"/>
    <cellStyle name="Style 1 21 3" xfId="24146"/>
    <cellStyle name="Style 1 21 3 2" xfId="24147"/>
    <cellStyle name="Style 1 21 4" xfId="24148"/>
    <cellStyle name="Style 1 22" xfId="24149"/>
    <cellStyle name="Style 1 22 2" xfId="24150"/>
    <cellStyle name="Style 1 22 2 2" xfId="24151"/>
    <cellStyle name="Style 1 22 3" xfId="24152"/>
    <cellStyle name="Style 1 22 3 2" xfId="24153"/>
    <cellStyle name="Style 1 22 4" xfId="24154"/>
    <cellStyle name="Style 1 23" xfId="24155"/>
    <cellStyle name="Style 1 23 2" xfId="24156"/>
    <cellStyle name="Style 1 23 2 2" xfId="24157"/>
    <cellStyle name="Style 1 23 3" xfId="24158"/>
    <cellStyle name="Style 1 23 3 2" xfId="24159"/>
    <cellStyle name="Style 1 23 4" xfId="24160"/>
    <cellStyle name="Style 1 24" xfId="24161"/>
    <cellStyle name="Style 1 24 2" xfId="24162"/>
    <cellStyle name="Style 1 24 2 2" xfId="24163"/>
    <cellStyle name="Style 1 24 3" xfId="24164"/>
    <cellStyle name="Style 1 24 3 2" xfId="24165"/>
    <cellStyle name="Style 1 24 4" xfId="24166"/>
    <cellStyle name="Style 1 25" xfId="24167"/>
    <cellStyle name="Style 1 25 2" xfId="24168"/>
    <cellStyle name="Style 1 25 2 2" xfId="24169"/>
    <cellStyle name="Style 1 25 3" xfId="24170"/>
    <cellStyle name="Style 1 25 3 2" xfId="24171"/>
    <cellStyle name="Style 1 25 4" xfId="24172"/>
    <cellStyle name="Style 1 26" xfId="24173"/>
    <cellStyle name="Style 1 26 2" xfId="24174"/>
    <cellStyle name="Style 1 26 2 2" xfId="24175"/>
    <cellStyle name="Style 1 26 3" xfId="24176"/>
    <cellStyle name="Style 1 26 3 2" xfId="24177"/>
    <cellStyle name="Style 1 26 4" xfId="24178"/>
    <cellStyle name="Style 1 27" xfId="24179"/>
    <cellStyle name="Style 1 27 2" xfId="24180"/>
    <cellStyle name="Style 1 27 2 2" xfId="24181"/>
    <cellStyle name="Style 1 27 3" xfId="24182"/>
    <cellStyle name="Style 1 27 3 2" xfId="24183"/>
    <cellStyle name="Style 1 27 4" xfId="24184"/>
    <cellStyle name="Style 1 28" xfId="24185"/>
    <cellStyle name="Style 1 28 2" xfId="24186"/>
    <cellStyle name="Style 1 28 2 2" xfId="24187"/>
    <cellStyle name="Style 1 28 3" xfId="24188"/>
    <cellStyle name="Style 1 28 3 2" xfId="24189"/>
    <cellStyle name="Style 1 28 4" xfId="24190"/>
    <cellStyle name="Style 1 29" xfId="24191"/>
    <cellStyle name="Style 1 29 2" xfId="24192"/>
    <cellStyle name="Style 1 29 2 2" xfId="24193"/>
    <cellStyle name="Style 1 29 3" xfId="24194"/>
    <cellStyle name="Style 1 29 3 2" xfId="24195"/>
    <cellStyle name="Style 1 29 4" xfId="24196"/>
    <cellStyle name="Style 1 3" xfId="24197"/>
    <cellStyle name="Style 1 3 10" xfId="24198"/>
    <cellStyle name="Style 1 3 10 2" xfId="24199"/>
    <cellStyle name="Style 1 3 10 2 2" xfId="24200"/>
    <cellStyle name="Style 1 3 10 3" xfId="24201"/>
    <cellStyle name="Style 1 3 10 3 2" xfId="24202"/>
    <cellStyle name="Style 1 3 10 4" xfId="24203"/>
    <cellStyle name="Style 1 3 11" xfId="24204"/>
    <cellStyle name="Style 1 3 11 2" xfId="24205"/>
    <cellStyle name="Style 1 3 11 2 2" xfId="24206"/>
    <cellStyle name="Style 1 3 11 3" xfId="24207"/>
    <cellStyle name="Style 1 3 11 3 2" xfId="24208"/>
    <cellStyle name="Style 1 3 11 4" xfId="24209"/>
    <cellStyle name="Style 1 3 12" xfId="24210"/>
    <cellStyle name="Style 1 3 12 2" xfId="24211"/>
    <cellStyle name="Style 1 3 12 2 2" xfId="24212"/>
    <cellStyle name="Style 1 3 12 3" xfId="24213"/>
    <cellStyle name="Style 1 3 12 3 2" xfId="24214"/>
    <cellStyle name="Style 1 3 12 4" xfId="24215"/>
    <cellStyle name="Style 1 3 13" xfId="24216"/>
    <cellStyle name="Style 1 3 13 2" xfId="24217"/>
    <cellStyle name="Style 1 3 13 2 2" xfId="24218"/>
    <cellStyle name="Style 1 3 13 3" xfId="24219"/>
    <cellStyle name="Style 1 3 13 3 2" xfId="24220"/>
    <cellStyle name="Style 1 3 13 4" xfId="24221"/>
    <cellStyle name="Style 1 3 14" xfId="24222"/>
    <cellStyle name="Style 1 3 14 2" xfId="24223"/>
    <cellStyle name="Style 1 3 14 2 2" xfId="24224"/>
    <cellStyle name="Style 1 3 14 3" xfId="24225"/>
    <cellStyle name="Style 1 3 14 3 2" xfId="24226"/>
    <cellStyle name="Style 1 3 14 4" xfId="24227"/>
    <cellStyle name="Style 1 3 15" xfId="24228"/>
    <cellStyle name="Style 1 3 15 2" xfId="24229"/>
    <cellStyle name="Style 1 3 15 2 2" xfId="24230"/>
    <cellStyle name="Style 1 3 15 3" xfId="24231"/>
    <cellStyle name="Style 1 3 15 3 2" xfId="24232"/>
    <cellStyle name="Style 1 3 15 4" xfId="24233"/>
    <cellStyle name="Style 1 3 16" xfId="24234"/>
    <cellStyle name="Style 1 3 16 2" xfId="24235"/>
    <cellStyle name="Style 1 3 16 2 2" xfId="24236"/>
    <cellStyle name="Style 1 3 16 3" xfId="24237"/>
    <cellStyle name="Style 1 3 16 3 2" xfId="24238"/>
    <cellStyle name="Style 1 3 16 4" xfId="24239"/>
    <cellStyle name="Style 1 3 17" xfId="24240"/>
    <cellStyle name="Style 1 3 17 2" xfId="24241"/>
    <cellStyle name="Style 1 3 18" xfId="24242"/>
    <cellStyle name="Style 1 3 18 2" xfId="24243"/>
    <cellStyle name="Style 1 3 19" xfId="24244"/>
    <cellStyle name="Style 1 3 2" xfId="24245"/>
    <cellStyle name="Style 1 3 2 2" xfId="24246"/>
    <cellStyle name="Style 1 3 2 2 2" xfId="24247"/>
    <cellStyle name="Style 1 3 2 3" xfId="24248"/>
    <cellStyle name="Style 1 3 2 3 2" xfId="24249"/>
    <cellStyle name="Style 1 3 2 4" xfId="24250"/>
    <cellStyle name="Style 1 3 3" xfId="24251"/>
    <cellStyle name="Style 1 3 3 2" xfId="24252"/>
    <cellStyle name="Style 1 3 3 2 2" xfId="24253"/>
    <cellStyle name="Style 1 3 3 3" xfId="24254"/>
    <cellStyle name="Style 1 3 3 3 2" xfId="24255"/>
    <cellStyle name="Style 1 3 3 4" xfId="24256"/>
    <cellStyle name="Style 1 3 4" xfId="24257"/>
    <cellStyle name="Style 1 3 4 2" xfId="24258"/>
    <cellStyle name="Style 1 3 4 2 2" xfId="24259"/>
    <cellStyle name="Style 1 3 4 3" xfId="24260"/>
    <cellStyle name="Style 1 3 4 3 2" xfId="24261"/>
    <cellStyle name="Style 1 3 4 4" xfId="24262"/>
    <cellStyle name="Style 1 3 5" xfId="24263"/>
    <cellStyle name="Style 1 3 5 2" xfId="24264"/>
    <cellStyle name="Style 1 3 5 2 2" xfId="24265"/>
    <cellStyle name="Style 1 3 5 3" xfId="24266"/>
    <cellStyle name="Style 1 3 5 3 2" xfId="24267"/>
    <cellStyle name="Style 1 3 5 4" xfId="24268"/>
    <cellStyle name="Style 1 3 6" xfId="24269"/>
    <cellStyle name="Style 1 3 6 2" xfId="24270"/>
    <cellStyle name="Style 1 3 6 2 2" xfId="24271"/>
    <cellStyle name="Style 1 3 6 3" xfId="24272"/>
    <cellStyle name="Style 1 3 6 3 2" xfId="24273"/>
    <cellStyle name="Style 1 3 6 4" xfId="24274"/>
    <cellStyle name="Style 1 3 7" xfId="24275"/>
    <cellStyle name="Style 1 3 7 2" xfId="24276"/>
    <cellStyle name="Style 1 3 7 2 2" xfId="24277"/>
    <cellStyle name="Style 1 3 7 3" xfId="24278"/>
    <cellStyle name="Style 1 3 7 3 2" xfId="24279"/>
    <cellStyle name="Style 1 3 7 4" xfId="24280"/>
    <cellStyle name="Style 1 3 8" xfId="24281"/>
    <cellStyle name="Style 1 3 8 2" xfId="24282"/>
    <cellStyle name="Style 1 3 8 2 2" xfId="24283"/>
    <cellStyle name="Style 1 3 8 3" xfId="24284"/>
    <cellStyle name="Style 1 3 8 3 2" xfId="24285"/>
    <cellStyle name="Style 1 3 8 4" xfId="24286"/>
    <cellStyle name="Style 1 3 9" xfId="24287"/>
    <cellStyle name="Style 1 3 9 2" xfId="24288"/>
    <cellStyle name="Style 1 3 9 2 2" xfId="24289"/>
    <cellStyle name="Style 1 3 9 3" xfId="24290"/>
    <cellStyle name="Style 1 3 9 3 2" xfId="24291"/>
    <cellStyle name="Style 1 3 9 4" xfId="24292"/>
    <cellStyle name="Style 1 30" xfId="24293"/>
    <cellStyle name="Style 1 30 2" xfId="24294"/>
    <cellStyle name="Style 1 30 2 2" xfId="24295"/>
    <cellStyle name="Style 1 30 3" xfId="24296"/>
    <cellStyle name="Style 1 30 3 2" xfId="24297"/>
    <cellStyle name="Style 1 30 4" xfId="24298"/>
    <cellStyle name="Style 1 31" xfId="24299"/>
    <cellStyle name="Style 1 31 2" xfId="24300"/>
    <cellStyle name="Style 1 31 2 2" xfId="24301"/>
    <cellStyle name="Style 1 31 3" xfId="24302"/>
    <cellStyle name="Style 1 31 3 2" xfId="24303"/>
    <cellStyle name="Style 1 31 4" xfId="24304"/>
    <cellStyle name="Style 1 32" xfId="24305"/>
    <cellStyle name="Style 1 32 2" xfId="24306"/>
    <cellStyle name="Style 1 32 2 2" xfId="24307"/>
    <cellStyle name="Style 1 32 3" xfId="24308"/>
    <cellStyle name="Style 1 32 3 2" xfId="24309"/>
    <cellStyle name="Style 1 32 4" xfId="24310"/>
    <cellStyle name="Style 1 33" xfId="24311"/>
    <cellStyle name="Style 1 33 2" xfId="24312"/>
    <cellStyle name="Style 1 33 2 2" xfId="24313"/>
    <cellStyle name="Style 1 33 3" xfId="24314"/>
    <cellStyle name="Style 1 33 3 2" xfId="24315"/>
    <cellStyle name="Style 1 33 4" xfId="24316"/>
    <cellStyle name="Style 1 34" xfId="24317"/>
    <cellStyle name="Style 1 34 2" xfId="24318"/>
    <cellStyle name="Style 1 34 2 2" xfId="24319"/>
    <cellStyle name="Style 1 34 3" xfId="24320"/>
    <cellStyle name="Style 1 34 3 2" xfId="24321"/>
    <cellStyle name="Style 1 34 4" xfId="24322"/>
    <cellStyle name="Style 1 35" xfId="24323"/>
    <cellStyle name="Style 1 35 2" xfId="24324"/>
    <cellStyle name="Style 1 35 2 2" xfId="24325"/>
    <cellStyle name="Style 1 35 3" xfId="24326"/>
    <cellStyle name="Style 1 35 3 2" xfId="24327"/>
    <cellStyle name="Style 1 35 4" xfId="24328"/>
    <cellStyle name="Style 1 36" xfId="24329"/>
    <cellStyle name="Style 1 36 2" xfId="24330"/>
    <cellStyle name="Style 1 36 2 2" xfId="24331"/>
    <cellStyle name="Style 1 36 3" xfId="24332"/>
    <cellStyle name="Style 1 36 3 2" xfId="24333"/>
    <cellStyle name="Style 1 36 4" xfId="24334"/>
    <cellStyle name="Style 1 37" xfId="24335"/>
    <cellStyle name="Style 1 37 2" xfId="24336"/>
    <cellStyle name="Style 1 37 2 2" xfId="24337"/>
    <cellStyle name="Style 1 37 3" xfId="24338"/>
    <cellStyle name="Style 1 37 3 2" xfId="24339"/>
    <cellStyle name="Style 1 37 4" xfId="24340"/>
    <cellStyle name="Style 1 38" xfId="24341"/>
    <cellStyle name="Style 1 38 2" xfId="24342"/>
    <cellStyle name="Style 1 38 2 2" xfId="24343"/>
    <cellStyle name="Style 1 38 3" xfId="24344"/>
    <cellStyle name="Style 1 38 3 2" xfId="24345"/>
    <cellStyle name="Style 1 38 4" xfId="24346"/>
    <cellStyle name="Style 1 39" xfId="24347"/>
    <cellStyle name="Style 1 39 2" xfId="24348"/>
    <cellStyle name="Style 1 39 2 2" xfId="24349"/>
    <cellStyle name="Style 1 39 3" xfId="24350"/>
    <cellStyle name="Style 1 39 3 2" xfId="24351"/>
    <cellStyle name="Style 1 39 4" xfId="24352"/>
    <cellStyle name="Style 1 4" xfId="24353"/>
    <cellStyle name="Style 1 4 10" xfId="24354"/>
    <cellStyle name="Style 1 4 10 2" xfId="24355"/>
    <cellStyle name="Style 1 4 10 2 2" xfId="24356"/>
    <cellStyle name="Style 1 4 10 3" xfId="24357"/>
    <cellStyle name="Style 1 4 10 3 2" xfId="24358"/>
    <cellStyle name="Style 1 4 10 4" xfId="24359"/>
    <cellStyle name="Style 1 4 11" xfId="24360"/>
    <cellStyle name="Style 1 4 11 2" xfId="24361"/>
    <cellStyle name="Style 1 4 11 2 2" xfId="24362"/>
    <cellStyle name="Style 1 4 11 3" xfId="24363"/>
    <cellStyle name="Style 1 4 11 3 2" xfId="24364"/>
    <cellStyle name="Style 1 4 11 4" xfId="24365"/>
    <cellStyle name="Style 1 4 12" xfId="24366"/>
    <cellStyle name="Style 1 4 12 2" xfId="24367"/>
    <cellStyle name="Style 1 4 12 2 2" xfId="24368"/>
    <cellStyle name="Style 1 4 12 3" xfId="24369"/>
    <cellStyle name="Style 1 4 12 3 2" xfId="24370"/>
    <cellStyle name="Style 1 4 12 4" xfId="24371"/>
    <cellStyle name="Style 1 4 13" xfId="24372"/>
    <cellStyle name="Style 1 4 13 2" xfId="24373"/>
    <cellStyle name="Style 1 4 13 2 2" xfId="24374"/>
    <cellStyle name="Style 1 4 13 3" xfId="24375"/>
    <cellStyle name="Style 1 4 13 3 2" xfId="24376"/>
    <cellStyle name="Style 1 4 13 4" xfId="24377"/>
    <cellStyle name="Style 1 4 14" xfId="24378"/>
    <cellStyle name="Style 1 4 14 2" xfId="24379"/>
    <cellStyle name="Style 1 4 14 2 2" xfId="24380"/>
    <cellStyle name="Style 1 4 14 3" xfId="24381"/>
    <cellStyle name="Style 1 4 14 3 2" xfId="24382"/>
    <cellStyle name="Style 1 4 14 4" xfId="24383"/>
    <cellStyle name="Style 1 4 15" xfId="24384"/>
    <cellStyle name="Style 1 4 15 2" xfId="24385"/>
    <cellStyle name="Style 1 4 15 2 2" xfId="24386"/>
    <cellStyle name="Style 1 4 15 3" xfId="24387"/>
    <cellStyle name="Style 1 4 15 3 2" xfId="24388"/>
    <cellStyle name="Style 1 4 15 4" xfId="24389"/>
    <cellStyle name="Style 1 4 16" xfId="24390"/>
    <cellStyle name="Style 1 4 16 2" xfId="24391"/>
    <cellStyle name="Style 1 4 16 2 2" xfId="24392"/>
    <cellStyle name="Style 1 4 16 3" xfId="24393"/>
    <cellStyle name="Style 1 4 16 3 2" xfId="24394"/>
    <cellStyle name="Style 1 4 16 4" xfId="24395"/>
    <cellStyle name="Style 1 4 17" xfId="24396"/>
    <cellStyle name="Style 1 4 17 2" xfId="24397"/>
    <cellStyle name="Style 1 4 18" xfId="24398"/>
    <cellStyle name="Style 1 4 18 2" xfId="24399"/>
    <cellStyle name="Style 1 4 19" xfId="24400"/>
    <cellStyle name="Style 1 4 2" xfId="24401"/>
    <cellStyle name="Style 1 4 2 2" xfId="24402"/>
    <cellStyle name="Style 1 4 2 2 2" xfId="24403"/>
    <cellStyle name="Style 1 4 2 3" xfId="24404"/>
    <cellStyle name="Style 1 4 2 3 2" xfId="24405"/>
    <cellStyle name="Style 1 4 2 4" xfId="24406"/>
    <cellStyle name="Style 1 4 3" xfId="24407"/>
    <cellStyle name="Style 1 4 3 2" xfId="24408"/>
    <cellStyle name="Style 1 4 3 2 2" xfId="24409"/>
    <cellStyle name="Style 1 4 3 3" xfId="24410"/>
    <cellStyle name="Style 1 4 3 3 2" xfId="24411"/>
    <cellStyle name="Style 1 4 3 4" xfId="24412"/>
    <cellStyle name="Style 1 4 4" xfId="24413"/>
    <cellStyle name="Style 1 4 4 2" xfId="24414"/>
    <cellStyle name="Style 1 4 4 2 2" xfId="24415"/>
    <cellStyle name="Style 1 4 4 3" xfId="24416"/>
    <cellStyle name="Style 1 4 4 3 2" xfId="24417"/>
    <cellStyle name="Style 1 4 4 4" xfId="24418"/>
    <cellStyle name="Style 1 4 5" xfId="24419"/>
    <cellStyle name="Style 1 4 5 2" xfId="24420"/>
    <cellStyle name="Style 1 4 5 2 2" xfId="24421"/>
    <cellStyle name="Style 1 4 5 3" xfId="24422"/>
    <cellStyle name="Style 1 4 5 3 2" xfId="24423"/>
    <cellStyle name="Style 1 4 5 4" xfId="24424"/>
    <cellStyle name="Style 1 4 6" xfId="24425"/>
    <cellStyle name="Style 1 4 6 2" xfId="24426"/>
    <cellStyle name="Style 1 4 6 2 2" xfId="24427"/>
    <cellStyle name="Style 1 4 6 3" xfId="24428"/>
    <cellStyle name="Style 1 4 6 3 2" xfId="24429"/>
    <cellStyle name="Style 1 4 6 4" xfId="24430"/>
    <cellStyle name="Style 1 4 7" xfId="24431"/>
    <cellStyle name="Style 1 4 7 2" xfId="24432"/>
    <cellStyle name="Style 1 4 7 2 2" xfId="24433"/>
    <cellStyle name="Style 1 4 7 3" xfId="24434"/>
    <cellStyle name="Style 1 4 7 3 2" xfId="24435"/>
    <cellStyle name="Style 1 4 7 4" xfId="24436"/>
    <cellStyle name="Style 1 4 8" xfId="24437"/>
    <cellStyle name="Style 1 4 8 2" xfId="24438"/>
    <cellStyle name="Style 1 4 8 2 2" xfId="24439"/>
    <cellStyle name="Style 1 4 8 3" xfId="24440"/>
    <cellStyle name="Style 1 4 8 3 2" xfId="24441"/>
    <cellStyle name="Style 1 4 8 4" xfId="24442"/>
    <cellStyle name="Style 1 4 9" xfId="24443"/>
    <cellStyle name="Style 1 4 9 2" xfId="24444"/>
    <cellStyle name="Style 1 4 9 2 2" xfId="24445"/>
    <cellStyle name="Style 1 4 9 3" xfId="24446"/>
    <cellStyle name="Style 1 4 9 3 2" xfId="24447"/>
    <cellStyle name="Style 1 4 9 4" xfId="24448"/>
    <cellStyle name="Style 1 40" xfId="24449"/>
    <cellStyle name="Style 1 40 2" xfId="24450"/>
    <cellStyle name="Style 1 40 2 2" xfId="24451"/>
    <cellStyle name="Style 1 40 3" xfId="24452"/>
    <cellStyle name="Style 1 40 3 2" xfId="24453"/>
    <cellStyle name="Style 1 40 4" xfId="24454"/>
    <cellStyle name="Style 1 41" xfId="24455"/>
    <cellStyle name="Style 1 41 2" xfId="24456"/>
    <cellStyle name="Style 1 41 2 2" xfId="24457"/>
    <cellStyle name="Style 1 41 3" xfId="24458"/>
    <cellStyle name="Style 1 41 3 2" xfId="24459"/>
    <cellStyle name="Style 1 41 4" xfId="24460"/>
    <cellStyle name="Style 1 42" xfId="24461"/>
    <cellStyle name="Style 1 42 2" xfId="24462"/>
    <cellStyle name="Style 1 42 2 2" xfId="24463"/>
    <cellStyle name="Style 1 42 3" xfId="24464"/>
    <cellStyle name="Style 1 42 3 2" xfId="24465"/>
    <cellStyle name="Style 1 42 4" xfId="24466"/>
    <cellStyle name="Style 1 43" xfId="24467"/>
    <cellStyle name="Style 1 43 2" xfId="24468"/>
    <cellStyle name="Style 1 43 2 2" xfId="24469"/>
    <cellStyle name="Style 1 43 3" xfId="24470"/>
    <cellStyle name="Style 1 43 3 2" xfId="24471"/>
    <cellStyle name="Style 1 43 4" xfId="24472"/>
    <cellStyle name="Style 1 44" xfId="24473"/>
    <cellStyle name="Style 1 44 2" xfId="24474"/>
    <cellStyle name="Style 1 44 2 2" xfId="24475"/>
    <cellStyle name="Style 1 44 3" xfId="24476"/>
    <cellStyle name="Style 1 44 3 2" xfId="24477"/>
    <cellStyle name="Style 1 44 4" xfId="24478"/>
    <cellStyle name="Style 1 45" xfId="24479"/>
    <cellStyle name="Style 1 45 2" xfId="24480"/>
    <cellStyle name="Style 1 45 2 2" xfId="24481"/>
    <cellStyle name="Style 1 45 3" xfId="24482"/>
    <cellStyle name="Style 1 45 3 2" xfId="24483"/>
    <cellStyle name="Style 1 45 4" xfId="24484"/>
    <cellStyle name="Style 1 46" xfId="24485"/>
    <cellStyle name="Style 1 46 2" xfId="24486"/>
    <cellStyle name="Style 1 46 2 2" xfId="24487"/>
    <cellStyle name="Style 1 46 3" xfId="24488"/>
    <cellStyle name="Style 1 46 3 2" xfId="24489"/>
    <cellStyle name="Style 1 46 4" xfId="24490"/>
    <cellStyle name="Style 1 47" xfId="24491"/>
    <cellStyle name="Style 1 47 2" xfId="24492"/>
    <cellStyle name="Style 1 47 2 2" xfId="24493"/>
    <cellStyle name="Style 1 47 3" xfId="24494"/>
    <cellStyle name="Style 1 47 3 2" xfId="24495"/>
    <cellStyle name="Style 1 47 4" xfId="24496"/>
    <cellStyle name="Style 1 48" xfId="24497"/>
    <cellStyle name="Style 1 48 2" xfId="24498"/>
    <cellStyle name="Style 1 48 2 2" xfId="24499"/>
    <cellStyle name="Style 1 48 3" xfId="24500"/>
    <cellStyle name="Style 1 48 3 2" xfId="24501"/>
    <cellStyle name="Style 1 48 4" xfId="24502"/>
    <cellStyle name="Style 1 49" xfId="24503"/>
    <cellStyle name="Style 1 49 2" xfId="24504"/>
    <cellStyle name="Style 1 49 2 2" xfId="24505"/>
    <cellStyle name="Style 1 49 3" xfId="24506"/>
    <cellStyle name="Style 1 49 3 2" xfId="24507"/>
    <cellStyle name="Style 1 49 4" xfId="24508"/>
    <cellStyle name="Style 1 5" xfId="24509"/>
    <cellStyle name="Style 1 5 10" xfId="24510"/>
    <cellStyle name="Style 1 5 10 2" xfId="24511"/>
    <cellStyle name="Style 1 5 10 2 2" xfId="24512"/>
    <cellStyle name="Style 1 5 10 3" xfId="24513"/>
    <cellStyle name="Style 1 5 10 3 2" xfId="24514"/>
    <cellStyle name="Style 1 5 10 4" xfId="24515"/>
    <cellStyle name="Style 1 5 11" xfId="24516"/>
    <cellStyle name="Style 1 5 11 2" xfId="24517"/>
    <cellStyle name="Style 1 5 11 2 2" xfId="24518"/>
    <cellStyle name="Style 1 5 11 3" xfId="24519"/>
    <cellStyle name="Style 1 5 11 3 2" xfId="24520"/>
    <cellStyle name="Style 1 5 11 4" xfId="24521"/>
    <cellStyle name="Style 1 5 12" xfId="24522"/>
    <cellStyle name="Style 1 5 12 2" xfId="24523"/>
    <cellStyle name="Style 1 5 12 2 2" xfId="24524"/>
    <cellStyle name="Style 1 5 12 3" xfId="24525"/>
    <cellStyle name="Style 1 5 12 3 2" xfId="24526"/>
    <cellStyle name="Style 1 5 12 4" xfId="24527"/>
    <cellStyle name="Style 1 5 13" xfId="24528"/>
    <cellStyle name="Style 1 5 13 2" xfId="24529"/>
    <cellStyle name="Style 1 5 13 2 2" xfId="24530"/>
    <cellStyle name="Style 1 5 13 3" xfId="24531"/>
    <cellStyle name="Style 1 5 13 3 2" xfId="24532"/>
    <cellStyle name="Style 1 5 13 4" xfId="24533"/>
    <cellStyle name="Style 1 5 14" xfId="24534"/>
    <cellStyle name="Style 1 5 14 2" xfId="24535"/>
    <cellStyle name="Style 1 5 14 2 2" xfId="24536"/>
    <cellStyle name="Style 1 5 14 3" xfId="24537"/>
    <cellStyle name="Style 1 5 14 3 2" xfId="24538"/>
    <cellStyle name="Style 1 5 14 4" xfId="24539"/>
    <cellStyle name="Style 1 5 15" xfId="24540"/>
    <cellStyle name="Style 1 5 15 2" xfId="24541"/>
    <cellStyle name="Style 1 5 15 2 2" xfId="24542"/>
    <cellStyle name="Style 1 5 15 3" xfId="24543"/>
    <cellStyle name="Style 1 5 15 3 2" xfId="24544"/>
    <cellStyle name="Style 1 5 15 4" xfId="24545"/>
    <cellStyle name="Style 1 5 16" xfId="24546"/>
    <cellStyle name="Style 1 5 16 2" xfId="24547"/>
    <cellStyle name="Style 1 5 16 2 2" xfId="24548"/>
    <cellStyle name="Style 1 5 16 3" xfId="24549"/>
    <cellStyle name="Style 1 5 16 3 2" xfId="24550"/>
    <cellStyle name="Style 1 5 16 4" xfId="24551"/>
    <cellStyle name="Style 1 5 17" xfId="24552"/>
    <cellStyle name="Style 1 5 17 2" xfId="24553"/>
    <cellStyle name="Style 1 5 18" xfId="24554"/>
    <cellStyle name="Style 1 5 18 2" xfId="24555"/>
    <cellStyle name="Style 1 5 19" xfId="24556"/>
    <cellStyle name="Style 1 5 2" xfId="24557"/>
    <cellStyle name="Style 1 5 2 2" xfId="24558"/>
    <cellStyle name="Style 1 5 2 2 2" xfId="24559"/>
    <cellStyle name="Style 1 5 2 3" xfId="24560"/>
    <cellStyle name="Style 1 5 2 3 2" xfId="24561"/>
    <cellStyle name="Style 1 5 2 4" xfId="24562"/>
    <cellStyle name="Style 1 5 3" xfId="24563"/>
    <cellStyle name="Style 1 5 3 2" xfId="24564"/>
    <cellStyle name="Style 1 5 3 2 2" xfId="24565"/>
    <cellStyle name="Style 1 5 3 3" xfId="24566"/>
    <cellStyle name="Style 1 5 3 3 2" xfId="24567"/>
    <cellStyle name="Style 1 5 3 4" xfId="24568"/>
    <cellStyle name="Style 1 5 4" xfId="24569"/>
    <cellStyle name="Style 1 5 4 2" xfId="24570"/>
    <cellStyle name="Style 1 5 4 2 2" xfId="24571"/>
    <cellStyle name="Style 1 5 4 3" xfId="24572"/>
    <cellStyle name="Style 1 5 4 3 2" xfId="24573"/>
    <cellStyle name="Style 1 5 4 4" xfId="24574"/>
    <cellStyle name="Style 1 5 5" xfId="24575"/>
    <cellStyle name="Style 1 5 5 2" xfId="24576"/>
    <cellStyle name="Style 1 5 5 2 2" xfId="24577"/>
    <cellStyle name="Style 1 5 5 3" xfId="24578"/>
    <cellStyle name="Style 1 5 5 3 2" xfId="24579"/>
    <cellStyle name="Style 1 5 5 4" xfId="24580"/>
    <cellStyle name="Style 1 5 6" xfId="24581"/>
    <cellStyle name="Style 1 5 6 2" xfId="24582"/>
    <cellStyle name="Style 1 5 6 2 2" xfId="24583"/>
    <cellStyle name="Style 1 5 6 3" xfId="24584"/>
    <cellStyle name="Style 1 5 6 3 2" xfId="24585"/>
    <cellStyle name="Style 1 5 6 4" xfId="24586"/>
    <cellStyle name="Style 1 5 7" xfId="24587"/>
    <cellStyle name="Style 1 5 7 2" xfId="24588"/>
    <cellStyle name="Style 1 5 7 2 2" xfId="24589"/>
    <cellStyle name="Style 1 5 7 3" xfId="24590"/>
    <cellStyle name="Style 1 5 7 3 2" xfId="24591"/>
    <cellStyle name="Style 1 5 7 4" xfId="24592"/>
    <cellStyle name="Style 1 5 8" xfId="24593"/>
    <cellStyle name="Style 1 5 8 2" xfId="24594"/>
    <cellStyle name="Style 1 5 8 2 2" xfId="24595"/>
    <cellStyle name="Style 1 5 8 3" xfId="24596"/>
    <cellStyle name="Style 1 5 8 3 2" xfId="24597"/>
    <cellStyle name="Style 1 5 8 4" xfId="24598"/>
    <cellStyle name="Style 1 5 9" xfId="24599"/>
    <cellStyle name="Style 1 5 9 2" xfId="24600"/>
    <cellStyle name="Style 1 5 9 2 2" xfId="24601"/>
    <cellStyle name="Style 1 5 9 3" xfId="24602"/>
    <cellStyle name="Style 1 5 9 3 2" xfId="24603"/>
    <cellStyle name="Style 1 5 9 4" xfId="24604"/>
    <cellStyle name="Style 1 50" xfId="24605"/>
    <cellStyle name="Style 1 50 2" xfId="24606"/>
    <cellStyle name="Style 1 50 2 2" xfId="24607"/>
    <cellStyle name="Style 1 50 3" xfId="24608"/>
    <cellStyle name="Style 1 50 3 2" xfId="24609"/>
    <cellStyle name="Style 1 50 4" xfId="24610"/>
    <cellStyle name="Style 1 51" xfId="24611"/>
    <cellStyle name="Style 1 51 2" xfId="24612"/>
    <cellStyle name="Style 1 51 2 2" xfId="24613"/>
    <cellStyle name="Style 1 51 3" xfId="24614"/>
    <cellStyle name="Style 1 51 3 2" xfId="24615"/>
    <cellStyle name="Style 1 51 4" xfId="24616"/>
    <cellStyle name="Style 1 52" xfId="24617"/>
    <cellStyle name="Style 1 52 2" xfId="24618"/>
    <cellStyle name="Style 1 52 2 2" xfId="24619"/>
    <cellStyle name="Style 1 52 3" xfId="24620"/>
    <cellStyle name="Style 1 52 3 2" xfId="24621"/>
    <cellStyle name="Style 1 52 4" xfId="24622"/>
    <cellStyle name="Style 1 53" xfId="24623"/>
    <cellStyle name="Style 1 53 2" xfId="24624"/>
    <cellStyle name="Style 1 53 2 2" xfId="24625"/>
    <cellStyle name="Style 1 53 3" xfId="24626"/>
    <cellStyle name="Style 1 53 3 2" xfId="24627"/>
    <cellStyle name="Style 1 53 4" xfId="24628"/>
    <cellStyle name="Style 1 54" xfId="24629"/>
    <cellStyle name="Style 1 54 2" xfId="24630"/>
    <cellStyle name="Style 1 54 2 2" xfId="24631"/>
    <cellStyle name="Style 1 54 3" xfId="24632"/>
    <cellStyle name="Style 1 54 3 2" xfId="24633"/>
    <cellStyle name="Style 1 54 4" xfId="24634"/>
    <cellStyle name="Style 1 55" xfId="24635"/>
    <cellStyle name="Style 1 55 2" xfId="24636"/>
    <cellStyle name="Style 1 55 2 2" xfId="24637"/>
    <cellStyle name="Style 1 55 3" xfId="24638"/>
    <cellStyle name="Style 1 55 3 2" xfId="24639"/>
    <cellStyle name="Style 1 55 4" xfId="24640"/>
    <cellStyle name="Style 1 56" xfId="24641"/>
    <cellStyle name="Style 1 56 2" xfId="24642"/>
    <cellStyle name="Style 1 56 2 2" xfId="24643"/>
    <cellStyle name="Style 1 56 3" xfId="24644"/>
    <cellStyle name="Style 1 56 3 2" xfId="24645"/>
    <cellStyle name="Style 1 56 4" xfId="24646"/>
    <cellStyle name="Style 1 57" xfId="24647"/>
    <cellStyle name="Style 1 57 2" xfId="24648"/>
    <cellStyle name="Style 1 57 2 2" xfId="24649"/>
    <cellStyle name="Style 1 57 3" xfId="24650"/>
    <cellStyle name="Style 1 57 3 2" xfId="24651"/>
    <cellStyle name="Style 1 57 4" xfId="24652"/>
    <cellStyle name="Style 1 58" xfId="24653"/>
    <cellStyle name="Style 1 58 2" xfId="24654"/>
    <cellStyle name="Style 1 58 2 2" xfId="24655"/>
    <cellStyle name="Style 1 58 3" xfId="24656"/>
    <cellStyle name="Style 1 58 3 2" xfId="24657"/>
    <cellStyle name="Style 1 58 4" xfId="24658"/>
    <cellStyle name="Style 1 59" xfId="24659"/>
    <cellStyle name="Style 1 59 2" xfId="24660"/>
    <cellStyle name="Style 1 59 2 2" xfId="24661"/>
    <cellStyle name="Style 1 59 3" xfId="24662"/>
    <cellStyle name="Style 1 59 3 2" xfId="24663"/>
    <cellStyle name="Style 1 59 4" xfId="24664"/>
    <cellStyle name="Style 1 6" xfId="24665"/>
    <cellStyle name="Style 1 6 2" xfId="24666"/>
    <cellStyle name="Style 1 6 2 2" xfId="24667"/>
    <cellStyle name="Style 1 6 3" xfId="24668"/>
    <cellStyle name="Style 1 6 3 2" xfId="24669"/>
    <cellStyle name="Style 1 6 4" xfId="24670"/>
    <cellStyle name="Style 1 60" xfId="24671"/>
    <cellStyle name="Style 1 60 2" xfId="24672"/>
    <cellStyle name="Style 1 60 2 2" xfId="24673"/>
    <cellStyle name="Style 1 60 3" xfId="24674"/>
    <cellStyle name="Style 1 60 3 2" xfId="24675"/>
    <cellStyle name="Style 1 60 4" xfId="24676"/>
    <cellStyle name="Style 1 61" xfId="24677"/>
    <cellStyle name="Style 1 61 2" xfId="24678"/>
    <cellStyle name="Style 1 61 2 2" xfId="24679"/>
    <cellStyle name="Style 1 61 3" xfId="24680"/>
    <cellStyle name="Style 1 61 3 2" xfId="24681"/>
    <cellStyle name="Style 1 61 4" xfId="24682"/>
    <cellStyle name="Style 1 62" xfId="24683"/>
    <cellStyle name="Style 1 62 2" xfId="24684"/>
    <cellStyle name="Style 1 62 2 2" xfId="24685"/>
    <cellStyle name="Style 1 62 3" xfId="24686"/>
    <cellStyle name="Style 1 62 3 2" xfId="24687"/>
    <cellStyle name="Style 1 62 4" xfId="24688"/>
    <cellStyle name="Style 1 63" xfId="24689"/>
    <cellStyle name="Style 1 63 2" xfId="24690"/>
    <cellStyle name="Style 1 63 2 2" xfId="24691"/>
    <cellStyle name="Style 1 63 3" xfId="24692"/>
    <cellStyle name="Style 1 63 3 2" xfId="24693"/>
    <cellStyle name="Style 1 63 4" xfId="24694"/>
    <cellStyle name="Style 1 64" xfId="24695"/>
    <cellStyle name="Style 1 64 2" xfId="24696"/>
    <cellStyle name="Style 1 64 2 2" xfId="24697"/>
    <cellStyle name="Style 1 64 3" xfId="24698"/>
    <cellStyle name="Style 1 64 3 2" xfId="24699"/>
    <cellStyle name="Style 1 64 4" xfId="24700"/>
    <cellStyle name="Style 1 65" xfId="24701"/>
    <cellStyle name="Style 1 65 2" xfId="24702"/>
    <cellStyle name="Style 1 65 2 2" xfId="24703"/>
    <cellStyle name="Style 1 65 3" xfId="24704"/>
    <cellStyle name="Style 1 65 3 2" xfId="24705"/>
    <cellStyle name="Style 1 65 4" xfId="24706"/>
    <cellStyle name="Style 1 66" xfId="24707"/>
    <cellStyle name="Style 1 66 2" xfId="24708"/>
    <cellStyle name="Style 1 66 2 2" xfId="24709"/>
    <cellStyle name="Style 1 66 3" xfId="24710"/>
    <cellStyle name="Style 1 66 3 2" xfId="24711"/>
    <cellStyle name="Style 1 66 4" xfId="24712"/>
    <cellStyle name="Style 1 67" xfId="24713"/>
    <cellStyle name="Style 1 67 2" xfId="24714"/>
    <cellStyle name="Style 1 67 2 2" xfId="24715"/>
    <cellStyle name="Style 1 67 3" xfId="24716"/>
    <cellStyle name="Style 1 67 3 2" xfId="24717"/>
    <cellStyle name="Style 1 67 4" xfId="24718"/>
    <cellStyle name="Style 1 68" xfId="24719"/>
    <cellStyle name="Style 1 68 2" xfId="24720"/>
    <cellStyle name="Style 1 68 2 2" xfId="24721"/>
    <cellStyle name="Style 1 68 3" xfId="24722"/>
    <cellStyle name="Style 1 68 3 2" xfId="24723"/>
    <cellStyle name="Style 1 68 4" xfId="24724"/>
    <cellStyle name="Style 1 69" xfId="24725"/>
    <cellStyle name="Style 1 69 2" xfId="24726"/>
    <cellStyle name="Style 1 69 2 2" xfId="24727"/>
    <cellStyle name="Style 1 69 3" xfId="24728"/>
    <cellStyle name="Style 1 69 3 2" xfId="24729"/>
    <cellStyle name="Style 1 69 4" xfId="24730"/>
    <cellStyle name="Style 1 7" xfId="24731"/>
    <cellStyle name="Style 1 7 2" xfId="24732"/>
    <cellStyle name="Style 1 7 2 2" xfId="24733"/>
    <cellStyle name="Style 1 7 3" xfId="24734"/>
    <cellStyle name="Style 1 7 3 2" xfId="24735"/>
    <cellStyle name="Style 1 7 4" xfId="24736"/>
    <cellStyle name="Style 1 70" xfId="24737"/>
    <cellStyle name="Style 1 70 2" xfId="24738"/>
    <cellStyle name="Style 1 71" xfId="24739"/>
    <cellStyle name="Style 1 71 2" xfId="24740"/>
    <cellStyle name="Style 1 72" xfId="24741"/>
    <cellStyle name="Style 1 72 2" xfId="24742"/>
    <cellStyle name="Style 1 73" xfId="24743"/>
    <cellStyle name="Style 1 73 2" xfId="24744"/>
    <cellStyle name="Style 1 73 2 2" xfId="24745"/>
    <cellStyle name="Style 1 73 3" xfId="24746"/>
    <cellStyle name="Style 1 74" xfId="24747"/>
    <cellStyle name="Style 1 74 2" xfId="24748"/>
    <cellStyle name="Style 1 74 2 2" xfId="24749"/>
    <cellStyle name="Style 1 74 3" xfId="24750"/>
    <cellStyle name="Style 1 75" xfId="24751"/>
    <cellStyle name="Style 1 75 2" xfId="24752"/>
    <cellStyle name="Style 1 75 2 2" xfId="24753"/>
    <cellStyle name="Style 1 75 3" xfId="24754"/>
    <cellStyle name="Style 1 76" xfId="24755"/>
    <cellStyle name="Style 1 76 2" xfId="24756"/>
    <cellStyle name="Style 1 76 2 2" xfId="24757"/>
    <cellStyle name="Style 1 76 3" xfId="24758"/>
    <cellStyle name="Style 1 77" xfId="24759"/>
    <cellStyle name="Style 1 77 2" xfId="24760"/>
    <cellStyle name="Style 1 77 2 2" xfId="24761"/>
    <cellStyle name="Style 1 77 3" xfId="24762"/>
    <cellStyle name="Style 1 78" xfId="24763"/>
    <cellStyle name="Style 1 8" xfId="24764"/>
    <cellStyle name="Style 1 8 2" xfId="24765"/>
    <cellStyle name="Style 1 8 2 2" xfId="24766"/>
    <cellStyle name="Style 1 8 3" xfId="24767"/>
    <cellStyle name="Style 1 8 3 2" xfId="24768"/>
    <cellStyle name="Style 1 8 4" xfId="24769"/>
    <cellStyle name="Style 1 9" xfId="24770"/>
    <cellStyle name="Style 1 9 2" xfId="24771"/>
    <cellStyle name="Style 1 9 2 2" xfId="24772"/>
    <cellStyle name="Style 1 9 3" xfId="24773"/>
    <cellStyle name="Style 1 9 3 2" xfId="24774"/>
    <cellStyle name="Style 1 9 4" xfId="24775"/>
    <cellStyle name="Style 22" xfId="24776"/>
    <cellStyle name="Style 25" xfId="24777"/>
    <cellStyle name="Style 25 2" xfId="24778"/>
    <cellStyle name="Style 26" xfId="24779"/>
    <cellStyle name="Style 26 2" xfId="24780"/>
    <cellStyle name="Style 27" xfId="24781"/>
    <cellStyle name="Style 28" xfId="24782"/>
    <cellStyle name="STYLE1" xfId="24783"/>
    <cellStyle name="STYLE1 - Style1" xfId="24784"/>
    <cellStyle name="STYLE1 - Style1 2" xfId="24785"/>
    <cellStyle name="STYLE1 - Style1 2 2" xfId="24786"/>
    <cellStyle name="STYLE1 - Style1 2_SCH J-3" xfId="24787"/>
    <cellStyle name="STYLE1 - Style1 3" xfId="24788"/>
    <cellStyle name="STYLE1 - Style1 3 2" xfId="24789"/>
    <cellStyle name="STYLE1 - Style1 3_SCH J-3" xfId="24790"/>
    <cellStyle name="STYLE1 - Style1_SCH J-3" xfId="24791"/>
    <cellStyle name="STYLE2" xfId="24792"/>
    <cellStyle name="STYLE2 - Style2" xfId="24793"/>
    <cellStyle name="STYLE2 - Style2 2" xfId="24794"/>
    <cellStyle name="STYLE2 - Style2 2 2" xfId="24795"/>
    <cellStyle name="STYLE2 - Style2 2_SCH J-3" xfId="24796"/>
    <cellStyle name="STYLE2 - Style2 3" xfId="24797"/>
    <cellStyle name="STYLE2 - Style2 3 2" xfId="24798"/>
    <cellStyle name="STYLE2 - Style2 3_SCH J-3" xfId="24799"/>
    <cellStyle name="STYLE2 - Style2_SCH J-3" xfId="24800"/>
    <cellStyle name="STYLE3" xfId="24801"/>
    <cellStyle name="STYLE3 - Style3" xfId="24802"/>
    <cellStyle name="STYLE3 - Style3 2" xfId="24803"/>
    <cellStyle name="STYLE3 - Style3 2 2" xfId="24804"/>
    <cellStyle name="STYLE3 - Style3 2_SCH J-3" xfId="24805"/>
    <cellStyle name="STYLE3 - Style3 3" xfId="24806"/>
    <cellStyle name="STYLE3 - Style3 3 2" xfId="24807"/>
    <cellStyle name="STYLE3 - Style3 3_SCH J-3" xfId="24808"/>
    <cellStyle name="STYLE3 - Style3_SCH J-3" xfId="24809"/>
    <cellStyle name="STYLE4" xfId="24810"/>
    <cellStyle name="STYLE4 - Style4" xfId="24811"/>
    <cellStyle name="STYLE4 - Style4 2" xfId="24812"/>
    <cellStyle name="STYLE4 - Style4 2 2" xfId="24813"/>
    <cellStyle name="STYLE4 - Style4 2_SCH J-3" xfId="24814"/>
    <cellStyle name="STYLE4 - Style4 3" xfId="24815"/>
    <cellStyle name="STYLE4 - Style4 3 2" xfId="24816"/>
    <cellStyle name="STYLE4 - Style4 3_SCH J-3" xfId="24817"/>
    <cellStyle name="STYLE4 - Style4_SCH J-3" xfId="24818"/>
    <cellStyle name="summation" xfId="24819"/>
    <cellStyle name="Table  - Style5" xfId="24820"/>
    <cellStyle name="Table Col Head" xfId="24821"/>
    <cellStyle name="Table Sub Head" xfId="24822"/>
    <cellStyle name="Table Title" xfId="24823"/>
    <cellStyle name="Table Units" xfId="24824"/>
    <cellStyle name="Text" xfId="24825"/>
    <cellStyle name="TFCF" xfId="24826"/>
    <cellStyle name="Title  - Style6" xfId="24827"/>
    <cellStyle name="Title 10" xfId="24828"/>
    <cellStyle name="Title 11" xfId="24829"/>
    <cellStyle name="Title 12" xfId="24830"/>
    <cellStyle name="Title 13" xfId="24831"/>
    <cellStyle name="Title 14" xfId="24832"/>
    <cellStyle name="Title 15" xfId="24833"/>
    <cellStyle name="Title 16" xfId="24834"/>
    <cellStyle name="Title 17" xfId="24835"/>
    <cellStyle name="Title 17 2" xfId="24836"/>
    <cellStyle name="Title 17_SCH J-3" xfId="24837"/>
    <cellStyle name="Title 18" xfId="24838"/>
    <cellStyle name="Title 19" xfId="24839"/>
    <cellStyle name="Title 2" xfId="24840"/>
    <cellStyle name="Title 2 2" xfId="24841"/>
    <cellStyle name="Title 2 2 2" xfId="24842"/>
    <cellStyle name="Title 2 2_SCH J-3" xfId="24843"/>
    <cellStyle name="Title 2 3" xfId="24844"/>
    <cellStyle name="Title 2_SCH J-3" xfId="24845"/>
    <cellStyle name="Title 20" xfId="24846"/>
    <cellStyle name="Title 21" xfId="24847"/>
    <cellStyle name="Title 3" xfId="24848"/>
    <cellStyle name="Title 3 2" xfId="24849"/>
    <cellStyle name="Title 3 3" xfId="24850"/>
    <cellStyle name="Title 3_SCH J-3" xfId="24851"/>
    <cellStyle name="Title 4" xfId="24852"/>
    <cellStyle name="Title 4 2" xfId="24853"/>
    <cellStyle name="Title 5" xfId="24854"/>
    <cellStyle name="Title 6" xfId="24855"/>
    <cellStyle name="Title 7" xfId="24856"/>
    <cellStyle name="Title 8" xfId="24857"/>
    <cellStyle name="Title 9" xfId="24858"/>
    <cellStyle name="Total 10" xfId="24859"/>
    <cellStyle name="Total 10 2" xfId="24860"/>
    <cellStyle name="Total 11" xfId="24861"/>
    <cellStyle name="Total 11 2" xfId="24862"/>
    <cellStyle name="Total 12" xfId="24863"/>
    <cellStyle name="Total 12 2" xfId="24864"/>
    <cellStyle name="Total 13" xfId="24865"/>
    <cellStyle name="Total 13 2" xfId="24866"/>
    <cellStyle name="Total 14" xfId="24867"/>
    <cellStyle name="Total 15" xfId="24868"/>
    <cellStyle name="Total 16" xfId="24869"/>
    <cellStyle name="Total 17" xfId="24870"/>
    <cellStyle name="Total 17 2" xfId="24871"/>
    <cellStyle name="Total 17 3" xfId="24872"/>
    <cellStyle name="Total 17 4" xfId="24873"/>
    <cellStyle name="Total 17_SCH J-3" xfId="24874"/>
    <cellStyle name="Total 18" xfId="24875"/>
    <cellStyle name="Total 2" xfId="24876"/>
    <cellStyle name="Total 2 2" xfId="24877"/>
    <cellStyle name="Total 2 2 2" xfId="24878"/>
    <cellStyle name="Total 2 2 2 2" xfId="24879"/>
    <cellStyle name="Total 2 2 3" xfId="24880"/>
    <cellStyle name="Total 2 2_SCH J-3" xfId="24881"/>
    <cellStyle name="Total 2 3" xfId="24882"/>
    <cellStyle name="Total 2 3 2" xfId="24883"/>
    <cellStyle name="Total 2 3_SCH J-3" xfId="24884"/>
    <cellStyle name="Total 2 4" xfId="24885"/>
    <cellStyle name="Total 2 4 2" xfId="24886"/>
    <cellStyle name="Total 2 4_SCH J-3" xfId="24887"/>
    <cellStyle name="Total 2 5" xfId="24888"/>
    <cellStyle name="Total 2 5 2" xfId="24889"/>
    <cellStyle name="Total 2 5_SCH J-3" xfId="24890"/>
    <cellStyle name="Total 2 6" xfId="24891"/>
    <cellStyle name="Total 2 6 2" xfId="24892"/>
    <cellStyle name="Total 2 6_SCH J-3" xfId="24893"/>
    <cellStyle name="Total 2 7" xfId="24894"/>
    <cellStyle name="Total 2 7 2" xfId="24895"/>
    <cellStyle name="Total 2 7_SCH J-3" xfId="24896"/>
    <cellStyle name="Total 2 8" xfId="24897"/>
    <cellStyle name="Total 2 9" xfId="24898"/>
    <cellStyle name="Total 2_SCH J-3" xfId="24899"/>
    <cellStyle name="Total 3" xfId="24900"/>
    <cellStyle name="Total 3 2" xfId="24901"/>
    <cellStyle name="Total 3 2 2" xfId="24902"/>
    <cellStyle name="Total 3 2_SCH J-3" xfId="24903"/>
    <cellStyle name="Total 3 3" xfId="24904"/>
    <cellStyle name="Total 3 3 2" xfId="24905"/>
    <cellStyle name="Total 3_SCH J-3" xfId="24906"/>
    <cellStyle name="Total 4" xfId="24907"/>
    <cellStyle name="Total 4 2" xfId="24908"/>
    <cellStyle name="Total 4 2 2" xfId="24909"/>
    <cellStyle name="Total 4_SCH J-3" xfId="24910"/>
    <cellStyle name="Total 5" xfId="24911"/>
    <cellStyle name="Total 5 2" xfId="24912"/>
    <cellStyle name="Total 5 2 2" xfId="24913"/>
    <cellStyle name="Total 6" xfId="24914"/>
    <cellStyle name="Total 6 2" xfId="24915"/>
    <cellStyle name="Total 6 2 2" xfId="24916"/>
    <cellStyle name="Total 7" xfId="24917"/>
    <cellStyle name="Total 7 2" xfId="24918"/>
    <cellStyle name="Total 7 2 2" xfId="24919"/>
    <cellStyle name="Total 8" xfId="24920"/>
    <cellStyle name="Total 8 2" xfId="24921"/>
    <cellStyle name="Total 8 2 2" xfId="24922"/>
    <cellStyle name="Total 8 3" xfId="24923"/>
    <cellStyle name="Total 9" xfId="24924"/>
    <cellStyle name="Total 9 2" xfId="24925"/>
    <cellStyle name="TotCol - Style7" xfId="24926"/>
    <cellStyle name="TotRow - Style8" xfId="24927"/>
    <cellStyle name="uk" xfId="24928"/>
    <cellStyle name="uk 2" xfId="24929"/>
    <cellStyle name="Un" xfId="24930"/>
    <cellStyle name="Undefiniert" xfId="24931"/>
    <cellStyle name="Undefiniert 2" xfId="24932"/>
    <cellStyle name="Undefiniert_SCH J-3" xfId="24933"/>
    <cellStyle name="Unprot" xfId="24934"/>
    <cellStyle name="Unprot$" xfId="24935"/>
    <cellStyle name="Unprot_1 3 6 LIBOR" xfId="24936"/>
    <cellStyle name="Unprotect" xfId="24937"/>
    <cellStyle name="UploadThisRowValue" xfId="24938"/>
    <cellStyle name="UploadThisRowValue 2" xfId="24939"/>
    <cellStyle name="UploadThisRowValue 2 2" xfId="24940"/>
    <cellStyle name="UploadThisRowValue 2_SCH J-3" xfId="24941"/>
    <cellStyle name="UploadThisRowValue 3" xfId="24942"/>
    <cellStyle name="UploadThisRowValue 4" xfId="24943"/>
    <cellStyle name="UploadThisRowValue_SCH J-3" xfId="24944"/>
    <cellStyle name="Währung [0]_Compiling Utility Macros" xfId="24945"/>
    <cellStyle name="Währung_Compiling Utility Macros" xfId="24946"/>
    <cellStyle name="Warning Text 10" xfId="24947"/>
    <cellStyle name="Warning Text 11" xfId="24948"/>
    <cellStyle name="Warning Text 12" xfId="24949"/>
    <cellStyle name="Warning Text 13" xfId="24950"/>
    <cellStyle name="Warning Text 14" xfId="24951"/>
    <cellStyle name="Warning Text 15" xfId="24952"/>
    <cellStyle name="Warning Text 16" xfId="24953"/>
    <cellStyle name="Warning Text 17" xfId="24954"/>
    <cellStyle name="Warning Text 2" xfId="24955"/>
    <cellStyle name="Warning Text 2 2" xfId="24956"/>
    <cellStyle name="Warning Text 2 2 2" xfId="24957"/>
    <cellStyle name="Warning Text 2 2_SCH J-3" xfId="24958"/>
    <cellStyle name="Warning Text 2 3" xfId="24959"/>
    <cellStyle name="Warning Text 2_SCH J-3" xfId="24960"/>
    <cellStyle name="Warning Text 3" xfId="24961"/>
    <cellStyle name="Warning Text 3 2" xfId="24962"/>
    <cellStyle name="Warning Text 3 3" xfId="24963"/>
    <cellStyle name="Warning Text 3_SCH J-3" xfId="24964"/>
    <cellStyle name="Warning Text 4" xfId="24965"/>
    <cellStyle name="Warning Text 4 2" xfId="24966"/>
    <cellStyle name="Warning Text 4_SCH J-3" xfId="24967"/>
    <cellStyle name="Warning Text 5" xfId="24968"/>
    <cellStyle name="Warning Text 5 2" xfId="24969"/>
    <cellStyle name="Warning Text 6" xfId="24970"/>
    <cellStyle name="Warning Text 6 2" xfId="24971"/>
    <cellStyle name="Warning Text 7" xfId="24972"/>
    <cellStyle name="Warning Text 8" xfId="24973"/>
    <cellStyle name="Warning Text 9" xfId="24974"/>
    <cellStyle name="Year" xfId="24975"/>
    <cellStyle name="YEAR HEADER" xfId="24976"/>
    <cellStyle name="콤마 [0]_94하반기" xfId="24977"/>
    <cellStyle name="콤마_94하반기" xfId="24978"/>
    <cellStyle name="통화 [0]_94하반기" xfId="24979"/>
    <cellStyle name="통화_94하반기" xfId="24980"/>
    <cellStyle name="표준_Ⅰ.경영실적" xfId="249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SICA1-PC\Kentucky%20Power%202017-00179\TWC\Timesheet\Time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Weekly"/>
      <sheetName val="Comments"/>
      <sheetName val="R12 Load Data Issues"/>
      <sheetName val="R12 Load Data"/>
      <sheetName val="Parameters"/>
      <sheetName val="Office Code Note"/>
      <sheetName val="Sheet1"/>
    </sheetNames>
    <sheetDataSet>
      <sheetData sheetId="0"/>
      <sheetData sheetId="1">
        <row r="1">
          <cell r="A1" t="str">
            <v>Nickname
(must be unique)</v>
          </cell>
        </row>
        <row r="2">
          <cell r="A2" t="str">
            <v>Ad Hoc - Cash Flows</v>
          </cell>
        </row>
        <row r="3">
          <cell r="A3" t="str">
            <v>Ad Hoc - Cost Model Updates</v>
          </cell>
        </row>
        <row r="4">
          <cell r="A4" t="str">
            <v>Ad Hoc - HRA Pricing</v>
          </cell>
        </row>
        <row r="5">
          <cell r="A5" t="str">
            <v>Ad Hoc - OOS</v>
          </cell>
        </row>
        <row r="6">
          <cell r="A6" t="str">
            <v>AEP 2013 - Assets - NQ</v>
          </cell>
        </row>
        <row r="7">
          <cell r="A7" t="str">
            <v>AEP 2013 - Assets - Q</v>
          </cell>
        </row>
        <row r="8">
          <cell r="A8" t="str">
            <v>AEP 2013 - Billing</v>
          </cell>
        </row>
        <row r="9">
          <cell r="A9" t="str">
            <v>AEP 2013 - Data - NonUMWA</v>
          </cell>
        </row>
        <row r="10">
          <cell r="A10" t="str">
            <v>AEP 2013 - Data - NQ</v>
          </cell>
        </row>
        <row r="11">
          <cell r="A11" t="str">
            <v>AEP 2013 - Data - Q</v>
          </cell>
        </row>
        <row r="12">
          <cell r="A12" t="str">
            <v>AEP 2013 - Data - UMWA</v>
          </cell>
        </row>
        <row r="13">
          <cell r="A13" t="str">
            <v>AEP 2013 - Fcast - NonUMWA</v>
          </cell>
        </row>
        <row r="14">
          <cell r="A14" t="str">
            <v>AEP 2013 - Fcast - NQ</v>
          </cell>
        </row>
        <row r="15">
          <cell r="A15" t="str">
            <v>AEP 2013 - Fcast - Q</v>
          </cell>
        </row>
        <row r="16">
          <cell r="A16" t="str">
            <v>AEP 2013 - Fcast - UMWA</v>
          </cell>
        </row>
        <row r="17">
          <cell r="A17" t="str">
            <v>AEP 2013 - Govt</v>
          </cell>
        </row>
        <row r="18">
          <cell r="A18" t="str">
            <v>AEP 2013 - PM</v>
          </cell>
        </row>
        <row r="19">
          <cell r="A19" t="str">
            <v>AEP 2013 - Reports - All</v>
          </cell>
        </row>
        <row r="20">
          <cell r="A20" t="str">
            <v>AEP 2013 - Reports - NQ</v>
          </cell>
        </row>
        <row r="21">
          <cell r="A21" t="str">
            <v>AEP 2013 - Reports - NUMWA</v>
          </cell>
        </row>
        <row r="22">
          <cell r="A22" t="str">
            <v>AEP 2013 - Reports - Q</v>
          </cell>
        </row>
        <row r="23">
          <cell r="A23" t="str">
            <v>AEP 2013 - Reports - UMWA</v>
          </cell>
        </row>
        <row r="24">
          <cell r="A24" t="str">
            <v>AEP 2013 - Results - NonUMWA</v>
          </cell>
        </row>
        <row r="25">
          <cell r="A25" t="str">
            <v>AEP 2013 - Results - NonUMWA - old</v>
          </cell>
        </row>
        <row r="26">
          <cell r="A26" t="str">
            <v>AEP 2013 - Results - NQ</v>
          </cell>
        </row>
        <row r="27">
          <cell r="A27" t="str">
            <v>AEP 2013 - Results - Q</v>
          </cell>
        </row>
        <row r="28">
          <cell r="A28" t="str">
            <v>AEP 2013 - Results - UMWA</v>
          </cell>
        </row>
        <row r="29">
          <cell r="A29" t="str">
            <v>AEP 2013 - YED - All</v>
          </cell>
        </row>
        <row r="30">
          <cell r="A30" t="str">
            <v>AEP 2013 - YED - NQ</v>
          </cell>
        </row>
        <row r="31">
          <cell r="A31" t="str">
            <v>AEP 2013 - YED - NUMWA</v>
          </cell>
        </row>
        <row r="32">
          <cell r="A32" t="str">
            <v>AEP 2013 - YED - Q</v>
          </cell>
        </row>
        <row r="33">
          <cell r="A33" t="str">
            <v>AEP 2013 - YED - UMWA</v>
          </cell>
        </row>
        <row r="34">
          <cell r="A34" t="str">
            <v>AEP Ad Hoc - Analysis/Results Dev</v>
          </cell>
        </row>
        <row r="35">
          <cell r="A35" t="str">
            <v>AEP Ad Hoc - Data/ Forecast / Allocation</v>
          </cell>
        </row>
        <row r="36">
          <cell r="A36" t="str">
            <v>AEP Ad Hoc 1</v>
          </cell>
        </row>
        <row r="37">
          <cell r="A37" t="str">
            <v>AEP Ad Hoc 10- Data Conversion - PRW</v>
          </cell>
        </row>
        <row r="38">
          <cell r="A38" t="str">
            <v>AEP Ad Hoc 2 - new BU disclosure</v>
          </cell>
        </row>
        <row r="39">
          <cell r="A39" t="str">
            <v>AEP Ad Hoc 3 - Plan Design / Cost Savings</v>
          </cell>
        </row>
        <row r="40">
          <cell r="A40" t="str">
            <v>AEP Ad Hoc 4- TWIS</v>
          </cell>
        </row>
        <row r="41">
          <cell r="A41" t="str">
            <v>AEP Ad Hoc 5</v>
          </cell>
        </row>
        <row r="42">
          <cell r="A42" t="str">
            <v>AEP Ad Hoc 6 - Data Questions - Pension</v>
          </cell>
        </row>
        <row r="43">
          <cell r="A43" t="str">
            <v>AEP Ad Hoc 7 - Month-End Liabs</v>
          </cell>
        </row>
        <row r="44">
          <cell r="A44" t="str">
            <v>AEP Ad Hoc 8 - Data Conversion - Pension</v>
          </cell>
        </row>
        <row r="45">
          <cell r="A45" t="str">
            <v>AEP Ad Hoc 9 - Data Questions - PRW</v>
          </cell>
        </row>
        <row r="46">
          <cell r="A46" t="str">
            <v>AEP Ad Hoc- Billing &amp; Fin Mgt/ Auditors Request</v>
          </cell>
        </row>
        <row r="47">
          <cell r="A47" t="str">
            <v>AEP Ad Hoc- Proj Plan &amp; Proj Mgt</v>
          </cell>
        </row>
        <row r="48">
          <cell r="A48" t="str">
            <v>AEP Liability Conversion</v>
          </cell>
        </row>
        <row r="49">
          <cell r="A49" t="str">
            <v>Reporting &amp; Meetings</v>
          </cell>
        </row>
        <row r="50">
          <cell r="A50" t="str">
            <v>Barton Adhoc</v>
          </cell>
        </row>
        <row r="51">
          <cell r="A51" t="str">
            <v>Barton AFN</v>
          </cell>
        </row>
        <row r="52">
          <cell r="A52" t="str">
            <v>Barton Assets</v>
          </cell>
        </row>
        <row r="53">
          <cell r="A53" t="str">
            <v>Barton Assumption Setting</v>
          </cell>
        </row>
        <row r="54">
          <cell r="A54" t="str">
            <v>Barton Calcs &amp; Results Dev</v>
          </cell>
        </row>
        <row r="55">
          <cell r="A55" t="str">
            <v>Barton Data</v>
          </cell>
        </row>
        <row r="56">
          <cell r="A56" t="str">
            <v>Barton Forecasting</v>
          </cell>
        </row>
        <row r="57">
          <cell r="A57" t="str">
            <v>Barton Proj Plan &amp; Proj Mgt</v>
          </cell>
        </row>
        <row r="58">
          <cell r="A58" t="str">
            <v>Barton Report Prep &amp; Deliv</v>
          </cell>
        </row>
        <row r="59">
          <cell r="A59" t="str">
            <v>Barton Year-End Disclosure</v>
          </cell>
        </row>
        <row r="60">
          <cell r="A60" t="str">
            <v>Bayer - November Meeting LER</v>
          </cell>
        </row>
        <row r="61">
          <cell r="A61" t="str">
            <v>Bayer audit code</v>
          </cell>
        </row>
        <row r="62">
          <cell r="A62" t="str">
            <v>Bayer Proj Plan &amp; Proj Mgt</v>
          </cell>
        </row>
        <row r="63">
          <cell r="A63" t="str">
            <v>Bayer YED Disclosure</v>
          </cell>
        </row>
        <row r="64">
          <cell r="A64" t="str">
            <v>LTD Valuation</v>
          </cell>
        </row>
        <row r="65">
          <cell r="A65" t="str">
            <v>Bridgestone - Data Clean Up</v>
          </cell>
        </row>
        <row r="66">
          <cell r="A66" t="str">
            <v>2016 Asset</v>
          </cell>
        </row>
        <row r="67">
          <cell r="A67" t="str">
            <v>2016 Billing/Invoicing</v>
          </cell>
        </row>
        <row r="68">
          <cell r="A68" t="str">
            <v>2016 Claims</v>
          </cell>
        </row>
        <row r="69">
          <cell r="A69" t="str">
            <v>2016 Client Deliverables (including YED 2015 Reports)</v>
          </cell>
        </row>
        <row r="70">
          <cell r="A70" t="str">
            <v>2016 Forecasts/Channel Updates</v>
          </cell>
        </row>
        <row r="71">
          <cell r="A71" t="str">
            <v>2016 Government Forms</v>
          </cell>
        </row>
        <row r="72">
          <cell r="A72" t="str">
            <v>2016 In Scope Data</v>
          </cell>
        </row>
        <row r="73">
          <cell r="A73" t="str">
            <v>2016 N/A</v>
          </cell>
        </row>
        <row r="74">
          <cell r="A74" t="str">
            <v>2016 New Business</v>
          </cell>
        </row>
        <row r="75">
          <cell r="A75" t="str">
            <v>2016 Programming/Liability/Results</v>
          </cell>
        </row>
        <row r="76">
          <cell r="A76" t="str">
            <v>2016 Project management</v>
          </cell>
        </row>
        <row r="77">
          <cell r="A77" t="str">
            <v>2017 Assets</v>
          </cell>
        </row>
        <row r="78">
          <cell r="A78" t="str">
            <v>2017 Billing/Invoicing</v>
          </cell>
        </row>
        <row r="79">
          <cell r="A79" t="str">
            <v>2017 Claims</v>
          </cell>
        </row>
        <row r="80">
          <cell r="A80" t="str">
            <v>2017 Client Deliverables</v>
          </cell>
        </row>
        <row r="81">
          <cell r="A81" t="str">
            <v>2017 DO NOT USE - For YED2017</v>
          </cell>
        </row>
        <row r="82">
          <cell r="A82" t="str">
            <v>2017 Forecasts/Channel Updates</v>
          </cell>
        </row>
        <row r="83">
          <cell r="A83" t="str">
            <v>2017 Government Forms</v>
          </cell>
        </row>
        <row r="84">
          <cell r="A84" t="str">
            <v>2017 In Scope Data</v>
          </cell>
        </row>
        <row r="85">
          <cell r="A85" t="str">
            <v>2017 N/A</v>
          </cell>
        </row>
        <row r="86">
          <cell r="A86" t="str">
            <v>2017 Non Trust Adhoc Code 1 (Shared Services)</v>
          </cell>
        </row>
        <row r="87">
          <cell r="A87" t="str">
            <v>2017 Non Trust Adhoc Code 2 (Scott Sullivan)</v>
          </cell>
        </row>
        <row r="88">
          <cell r="A88" t="str">
            <v>2017 Non Trust Adhoc Code 3 (Pam deVeer)</v>
          </cell>
        </row>
        <row r="89">
          <cell r="A89" t="str">
            <v>2017 Non Trust Adhoc Code 4 (Dave Yurmuth)</v>
          </cell>
        </row>
        <row r="90">
          <cell r="A90" t="str">
            <v>2017 Programming/Liabilities/Results</v>
          </cell>
        </row>
        <row r="91">
          <cell r="A91" t="str">
            <v>2017 Trust Adhoc Code</v>
          </cell>
        </row>
        <row r="92">
          <cell r="A92" t="str">
            <v>Auditor's request</v>
          </cell>
        </row>
        <row r="93">
          <cell r="A93" t="str">
            <v>Auditor's request 2016</v>
          </cell>
        </row>
        <row r="94">
          <cell r="A94" t="str">
            <v>BAI Experience Study</v>
          </cell>
        </row>
        <row r="95">
          <cell r="A95" t="str">
            <v>BAI Liability Conversion</v>
          </cell>
        </row>
        <row r="96">
          <cell r="A96" t="str">
            <v xml:space="preserve">BAI Project Management </v>
          </cell>
        </row>
        <row r="97">
          <cell r="A97" t="str">
            <v>BAI Section 199</v>
          </cell>
        </row>
        <row r="98">
          <cell r="A98" t="str">
            <v>Bridgestone 5-year age bracket counts</v>
          </cell>
        </row>
        <row r="99">
          <cell r="A99" t="str">
            <v>Bridgestone Data Process</v>
          </cell>
        </row>
        <row r="100">
          <cell r="A100" t="str">
            <v>BSAM - Shutdown Scenarios</v>
          </cell>
        </row>
        <row r="101">
          <cell r="A101" t="str">
            <v>Data Coversion</v>
          </cell>
        </row>
        <row r="102">
          <cell r="A102" t="str">
            <v>Disclosure Exhibits and Ratelinks for YED 2016</v>
          </cell>
        </row>
        <row r="103">
          <cell r="A103" t="str">
            <v>Forcasting</v>
          </cell>
        </row>
        <row r="104">
          <cell r="A104" t="str">
            <v>Liability and Results</v>
          </cell>
        </row>
        <row r="105">
          <cell r="A105" t="str">
            <v>Non-Billable Work</v>
          </cell>
        </row>
        <row r="106">
          <cell r="A106" t="str">
            <v>Plan Design Pricing</v>
          </cell>
        </row>
        <row r="107">
          <cell r="A107" t="str">
            <v>Chargeurs Adhoc (any task code, just comment)</v>
          </cell>
        </row>
        <row r="108">
          <cell r="A108" t="str">
            <v>Chargeurs Assets</v>
          </cell>
        </row>
        <row r="109">
          <cell r="A109" t="str">
            <v>Chargeurs Assumptions</v>
          </cell>
        </row>
        <row r="110">
          <cell r="A110" t="str">
            <v>Chargeurs Auditors</v>
          </cell>
        </row>
        <row r="111">
          <cell r="A111" t="str">
            <v>Chargeurs Claims analysis</v>
          </cell>
        </row>
        <row r="112">
          <cell r="A112" t="str">
            <v>Chargeurs Data</v>
          </cell>
        </row>
        <row r="113">
          <cell r="A113" t="str">
            <v>Chargeurs Forecasts</v>
          </cell>
        </row>
        <row r="114">
          <cell r="A114" t="str">
            <v>Chargeurs Government forms (PBGC, AFN, 5500, etc.)</v>
          </cell>
        </row>
        <row r="115">
          <cell r="A115" t="str">
            <v>Chargeurs Liabilitites, results</v>
          </cell>
        </row>
        <row r="116">
          <cell r="A116" t="str">
            <v>Chargeurs Miscellaneous (include comment)</v>
          </cell>
        </row>
        <row r="117">
          <cell r="A117" t="str">
            <v>Chargeurs Project Management</v>
          </cell>
        </row>
        <row r="118">
          <cell r="A118" t="str">
            <v>Chargeurs Reports, presentations</v>
          </cell>
        </row>
        <row r="119">
          <cell r="A119" t="str">
            <v>Chargeurs YED</v>
          </cell>
        </row>
        <row r="120">
          <cell r="A120" t="str">
            <v>OLD Benefit Calculation/Data</v>
          </cell>
        </row>
        <row r="121">
          <cell r="A121" t="str">
            <v>OLD Chargeurs Project Management</v>
          </cell>
        </row>
        <row r="122">
          <cell r="A122" t="str">
            <v>OLD Charguers Disclosure</v>
          </cell>
        </row>
        <row r="123">
          <cell r="A123" t="str">
            <v>OLD General Non-billable</v>
          </cell>
        </row>
        <row r="124">
          <cell r="A124" t="str">
            <v>OLD RP2014 Mortality Study/ Report and Mtg</v>
          </cell>
        </row>
        <row r="125">
          <cell r="A125" t="str">
            <v>OLD Valuation Report/ Results Dev</v>
          </cell>
        </row>
        <row r="126">
          <cell r="A126" t="str">
            <v>OLD Valuation with BLS</v>
          </cell>
        </row>
        <row r="127">
          <cell r="A127" t="str">
            <v>Plan Termination Study</v>
          </cell>
        </row>
        <row r="128">
          <cell r="A128" t="str">
            <v>Covestro audit code</v>
          </cell>
        </row>
        <row r="129">
          <cell r="A129" t="str">
            <v>YED disclosure/IAS19</v>
          </cell>
        </row>
        <row r="130">
          <cell r="A130" t="str">
            <v>Ad Hoc 2</v>
          </cell>
        </row>
        <row r="131">
          <cell r="A131" t="str">
            <v>Ad Hoc 3</v>
          </cell>
        </row>
        <row r="132">
          <cell r="A132" t="str">
            <v>Assets</v>
          </cell>
        </row>
        <row r="133">
          <cell r="A133" t="str">
            <v>Assumption Setting</v>
          </cell>
        </row>
        <row r="134">
          <cell r="A134" t="str">
            <v>Auditor Data Listing</v>
          </cell>
        </row>
        <row r="135">
          <cell r="A135" t="str">
            <v>Calcs &amp; Results Dev</v>
          </cell>
        </row>
        <row r="136">
          <cell r="A136" t="str">
            <v>Claim Analysis &amp; Dev</v>
          </cell>
        </row>
        <row r="137">
          <cell r="A137" t="str">
            <v>Data</v>
          </cell>
        </row>
        <row r="138">
          <cell r="A138" t="str">
            <v>Eramet New Business</v>
          </cell>
        </row>
        <row r="139">
          <cell r="A139" t="str">
            <v>Fix Fee Project - Val and Gov Forms</v>
          </cell>
        </row>
        <row r="140">
          <cell r="A140" t="str">
            <v>Forecasting</v>
          </cell>
        </row>
        <row r="141">
          <cell r="A141" t="str">
            <v>IAS19 work/YED disclosure</v>
          </cell>
        </row>
        <row r="142">
          <cell r="A142" t="str">
            <v>Report Prepare and Deliver</v>
          </cell>
        </row>
        <row r="143">
          <cell r="A143" t="str">
            <v>Team management meeting</v>
          </cell>
        </row>
        <row r="144">
          <cell r="A144" t="str">
            <v>First Fin Fixed Fee - Adhoc 1</v>
          </cell>
        </row>
        <row r="145">
          <cell r="A145" t="str">
            <v>First Fin Fixed Fee - Adhoc 2</v>
          </cell>
        </row>
        <row r="146">
          <cell r="A146" t="str">
            <v>First Fin Fixed Fee - Adhoc 3</v>
          </cell>
        </row>
        <row r="147">
          <cell r="A147" t="str">
            <v>First Fin Fixed Fee - Assets</v>
          </cell>
        </row>
        <row r="148">
          <cell r="A148" t="str">
            <v>First Fin Fixed Fee - Assumption Setting</v>
          </cell>
        </row>
        <row r="149">
          <cell r="A149" t="str">
            <v>First Fin Fixed Fee - Calcs &amp; Results Dev</v>
          </cell>
        </row>
        <row r="150">
          <cell r="A150" t="str">
            <v>First Fin Fixed Fee - Claim Analysis &amp; Dev</v>
          </cell>
        </row>
        <row r="151">
          <cell r="A151" t="str">
            <v>First Fin Fixed Fee - Data</v>
          </cell>
        </row>
        <row r="152">
          <cell r="A152" t="str">
            <v>First Fin Fixed Fee - Forecasting</v>
          </cell>
        </row>
        <row r="153">
          <cell r="A153" t="str">
            <v>First Fin Fixed Fee - Report Prep &amp; Deliv</v>
          </cell>
        </row>
        <row r="154">
          <cell r="A154" t="str">
            <v>First Fin Fixed Fee - Year-end Disclosure</v>
          </cell>
        </row>
        <row r="155">
          <cell r="A155" t="str">
            <v>First Fin OOS - Adhoc 1</v>
          </cell>
        </row>
        <row r="156">
          <cell r="A156" t="str">
            <v>First Fin OOS - Adhoc 2</v>
          </cell>
        </row>
        <row r="157">
          <cell r="A157" t="str">
            <v>First Fin OOS - Adhoc 3</v>
          </cell>
        </row>
        <row r="158">
          <cell r="A158" t="str">
            <v>First Fin OOS - Analysis/Results Dev</v>
          </cell>
        </row>
        <row r="159">
          <cell r="A159" t="str">
            <v>First Fin OOS - Data</v>
          </cell>
        </row>
        <row r="160">
          <cell r="A160" t="str">
            <v>First Fin OOS - Reporting &amp; Meetings</v>
          </cell>
        </row>
        <row r="161">
          <cell r="A161" t="str">
            <v>Mortality Creditbility Tool</v>
          </cell>
        </row>
        <row r="162">
          <cell r="A162" t="str">
            <v>Materion Non-Trust 01.01-NB.New Business</v>
          </cell>
        </row>
        <row r="163">
          <cell r="A163" t="str">
            <v>Materion Non-Trust 01.02-NB.Other NonBillable</v>
          </cell>
        </row>
        <row r="164">
          <cell r="A164" t="str">
            <v>Materion Non-Trust 02.00-Billing &amp; Fin Mgt</v>
          </cell>
        </row>
        <row r="165">
          <cell r="A165" t="str">
            <v>Materion Non-Trust 03.00-Proj Plan &amp; Proj Mgt</v>
          </cell>
        </row>
        <row r="166">
          <cell r="A166" t="str">
            <v>Materion Non-Trust 04.01-Data</v>
          </cell>
        </row>
        <row r="167">
          <cell r="A167" t="str">
            <v>Materion Non-Trust 04.02-Assumption Setting</v>
          </cell>
        </row>
        <row r="168">
          <cell r="A168" t="str">
            <v>Materion Non-Trust 04.03-Assets</v>
          </cell>
        </row>
        <row r="169">
          <cell r="A169" t="str">
            <v>Materion Non-Trust 04.04-Claim Analysis &amp; Dev</v>
          </cell>
        </row>
        <row r="170">
          <cell r="A170" t="str">
            <v>Materion Non-Trust 04.05-Calcs &amp; Results Dev</v>
          </cell>
        </row>
        <row r="171">
          <cell r="A171" t="str">
            <v>Materion Non-Trust 04.06-Report Prep &amp; Deliv</v>
          </cell>
        </row>
        <row r="172">
          <cell r="A172" t="str">
            <v>Materion Non-Trust 04.07-Forecasting</v>
          </cell>
        </row>
        <row r="173">
          <cell r="A173" t="str">
            <v>Materion Non-Trust 04.08-Year-End Disclosure</v>
          </cell>
        </row>
        <row r="174">
          <cell r="A174" t="str">
            <v>Materion Non-Trust 04.09-Ad Hoc 1</v>
          </cell>
        </row>
        <row r="175">
          <cell r="A175" t="str">
            <v>Materion Non-Trust 04.10-Ad Hoc 2</v>
          </cell>
        </row>
        <row r="176">
          <cell r="A176" t="str">
            <v>Materion Non-Trust 04.11-Ad Hoc 3</v>
          </cell>
        </row>
        <row r="177">
          <cell r="A177" t="str">
            <v>Materion OOS 01.01-NB.New Business</v>
          </cell>
        </row>
        <row r="178">
          <cell r="A178" t="str">
            <v>Materion OOS 01.02-NB.Other NonBillable</v>
          </cell>
        </row>
        <row r="179">
          <cell r="A179" t="str">
            <v>Materion OOS 02.00-Billing &amp; Fin Mgt</v>
          </cell>
        </row>
        <row r="180">
          <cell r="A180" t="str">
            <v>Materion OOS 03.00-Proj Plan &amp; Proj Mgt</v>
          </cell>
        </row>
        <row r="181">
          <cell r="A181" t="str">
            <v>Materion OOS 04.01-Data</v>
          </cell>
        </row>
        <row r="182">
          <cell r="A182" t="str">
            <v>Materion OOS 04.02-Assumption Setting</v>
          </cell>
        </row>
        <row r="183">
          <cell r="A183" t="str">
            <v>Materion OOS 04.03-Assets</v>
          </cell>
        </row>
        <row r="184">
          <cell r="A184" t="str">
            <v>Materion OOS 04.04-Claim Analysis &amp; Dev</v>
          </cell>
        </row>
        <row r="185">
          <cell r="A185" t="str">
            <v>Materion OOS 04.05-Calcs &amp; Results Dev (Disc Dis mort)</v>
          </cell>
        </row>
        <row r="186">
          <cell r="A186" t="str">
            <v>Materion OOS 04.06-Report Prep &amp; Deliv</v>
          </cell>
        </row>
        <row r="187">
          <cell r="A187" t="str">
            <v>Materion OOS 04.07-Forecasting</v>
          </cell>
        </row>
        <row r="188">
          <cell r="A188" t="str">
            <v>Materion OOS 04.08-Year-End Disclosure</v>
          </cell>
        </row>
        <row r="189">
          <cell r="A189" t="str">
            <v>Materion OOS 04.09-Ad Hoc 1 (LS factors)</v>
          </cell>
        </row>
        <row r="190">
          <cell r="A190" t="str">
            <v>Materion OOS 04.10-Ad Hoc 2 (gov forms)</v>
          </cell>
        </row>
        <row r="191">
          <cell r="A191" t="str">
            <v>Materion OOS 04.11-Ad Hoc 3 (plan freeze/plan design)</v>
          </cell>
        </row>
        <row r="192">
          <cell r="A192" t="str">
            <v>Materion Trust 01.01-NB.New Business</v>
          </cell>
        </row>
        <row r="193">
          <cell r="A193" t="str">
            <v>Materion Trust 01.02-NB.Other NonBillable</v>
          </cell>
        </row>
        <row r="194">
          <cell r="A194" t="str">
            <v>Materion Trust 02.00-Billing &amp; Fin Mgt</v>
          </cell>
        </row>
        <row r="195">
          <cell r="A195" t="str">
            <v>Materion Trust 03.00-Proj Plan &amp; Proj Mgt</v>
          </cell>
        </row>
        <row r="196">
          <cell r="A196" t="str">
            <v>Materion Trust 04.01-FY Budget &amp; Target</v>
          </cell>
        </row>
        <row r="197">
          <cell r="A197" t="str">
            <v>Materion Trust 04.02-Flex Pricing</v>
          </cell>
        </row>
        <row r="198">
          <cell r="A198" t="str">
            <v>Materion Trust 04.03-Strategy/LT Planning</v>
          </cell>
        </row>
        <row r="199">
          <cell r="A199" t="str">
            <v>Materion Trust 04.04-Other/Miscellaneous</v>
          </cell>
        </row>
        <row r="200">
          <cell r="A200" t="str">
            <v>Materion Trust 04.05-Calcs &amp; Results Dev</v>
          </cell>
        </row>
        <row r="201">
          <cell r="A201" t="str">
            <v>Materion Trust 04.06-Report Prep &amp; Deliv</v>
          </cell>
        </row>
        <row r="202">
          <cell r="A202" t="str">
            <v>Materion Trust 04.07-Forecasting</v>
          </cell>
        </row>
        <row r="203">
          <cell r="A203" t="str">
            <v>Materion Trust 04.08-Year-End Disclosure</v>
          </cell>
        </row>
        <row r="204">
          <cell r="A204" t="str">
            <v>Materion Trust 04.09-Ad Hoc 1</v>
          </cell>
        </row>
        <row r="205">
          <cell r="A205" t="str">
            <v>Materion Trust 04.10-Ad Hoc 2</v>
          </cell>
        </row>
        <row r="206">
          <cell r="A206" t="str">
            <v>Materion Trust 04.11-Ad Hoc 3</v>
          </cell>
        </row>
        <row r="207">
          <cell r="A207" t="str">
            <v>2014 Disclosure</v>
          </cell>
        </row>
        <row r="208">
          <cell r="A208" t="str">
            <v>NG - Inactive CAS Payment</v>
          </cell>
        </row>
        <row r="209">
          <cell r="A209" t="str">
            <v>SRIP SWIFT 4</v>
          </cell>
        </row>
        <row r="210">
          <cell r="A210" t="str">
            <v>OPEB Valuation</v>
          </cell>
        </row>
        <row r="211">
          <cell r="A211" t="str">
            <v>Billing and Filing Mgt</v>
          </cell>
        </row>
        <row r="212">
          <cell r="A212" t="str">
            <v>Calculation &amp; Results Dev</v>
          </cell>
        </row>
        <row r="213">
          <cell r="A213" t="str">
            <v>Calculator update</v>
          </cell>
        </row>
        <row r="214">
          <cell r="A214" t="str">
            <v>New Business</v>
          </cell>
        </row>
        <row r="215">
          <cell r="A215" t="str">
            <v>Other NonBillable</v>
          </cell>
        </row>
        <row r="216">
          <cell r="A216" t="str">
            <v>Premier Asset</v>
          </cell>
        </row>
        <row r="217">
          <cell r="A217" t="str">
            <v>Premier Assumption Setting</v>
          </cell>
        </row>
        <row r="218">
          <cell r="A218" t="str">
            <v>Premier Claim Analysis &amp; Dev</v>
          </cell>
        </row>
        <row r="219">
          <cell r="A219" t="str">
            <v>Premier Data Process</v>
          </cell>
        </row>
        <row r="220">
          <cell r="A220" t="str">
            <v>Project Management</v>
          </cell>
        </row>
        <row r="221">
          <cell r="A221" t="str">
            <v>Reports and Projections</v>
          </cell>
        </row>
        <row r="222">
          <cell r="A222" t="str">
            <v>SWIFT</v>
          </cell>
        </row>
        <row r="223">
          <cell r="A223" t="str">
            <v>Valuation</v>
          </cell>
        </row>
        <row r="224">
          <cell r="A224" t="str">
            <v>Weldon</v>
          </cell>
        </row>
        <row r="225">
          <cell r="A225" t="str">
            <v>Salem BLS</v>
          </cell>
        </row>
        <row r="226">
          <cell r="A226" t="str">
            <v>LTD OOS</v>
          </cell>
        </row>
        <row r="227">
          <cell r="A227" t="str">
            <v>PRW OOS</v>
          </cell>
        </row>
        <row r="228">
          <cell r="A228" t="str">
            <v>The Osborn Ad Hoc 1</v>
          </cell>
        </row>
        <row r="229">
          <cell r="A229" t="str">
            <v>The Osborn Ad Hoc 2</v>
          </cell>
        </row>
        <row r="230">
          <cell r="A230" t="str">
            <v>The Osborn Ad Hoc 3</v>
          </cell>
        </row>
        <row r="231">
          <cell r="A231" t="str">
            <v>The Osborn Asset</v>
          </cell>
        </row>
        <row r="232">
          <cell r="A232" t="str">
            <v>The Osborn Assumption Setting</v>
          </cell>
        </row>
        <row r="233">
          <cell r="A233" t="str">
            <v>The Osborn Calcs &amp; Results Dev</v>
          </cell>
        </row>
        <row r="234">
          <cell r="A234" t="str">
            <v>The Osborn Claim Analysis &amp; Dev</v>
          </cell>
        </row>
        <row r="235">
          <cell r="A235" t="str">
            <v>The Osborn Data</v>
          </cell>
        </row>
        <row r="236">
          <cell r="A236" t="str">
            <v>The Osborn Forecasting</v>
          </cell>
        </row>
        <row r="237">
          <cell r="A237" t="str">
            <v>The Osborn Proj Plan &amp; Proj Mgt (Expense)</v>
          </cell>
        </row>
        <row r="238">
          <cell r="A238" t="str">
            <v>The Osborn Reports and Deliverables</v>
          </cell>
        </row>
        <row r="239">
          <cell r="A239" t="str">
            <v>The Osborn Year-End Disclosure</v>
          </cell>
        </row>
        <row r="240">
          <cell r="A240" t="str">
            <v>Data verification collecting changes</v>
          </cell>
        </row>
        <row r="241">
          <cell r="A241" t="str">
            <v xml:space="preserve">Data Verification Data Support </v>
          </cell>
        </row>
        <row r="242">
          <cell r="A242" t="str">
            <v>Dawson postret death processing</v>
          </cell>
        </row>
        <row r="243">
          <cell r="A243" t="str">
            <v>Disclosre work related to Pioneer (Stub Period/ rollforward sheet)</v>
          </cell>
        </row>
        <row r="244">
          <cell r="A244" t="str">
            <v>Fix Fee - Annual Funding Notices</v>
          </cell>
        </row>
        <row r="245">
          <cell r="A245" t="str">
            <v>Fix Fee - ASC 965 OPEB Bargaining Plan Due to VEBA Funding</v>
          </cell>
        </row>
        <row r="246">
          <cell r="A246" t="str">
            <v>Fix Fee - Bargaining Plan Surviving Spouses Annuity Equv/Min Distrib</v>
          </cell>
        </row>
        <row r="247">
          <cell r="A247" t="str">
            <v>Fix Fee - BOND: Link  Pension + OPEB  (1 iteration and report)</v>
          </cell>
        </row>
        <row r="248">
          <cell r="A248" t="str">
            <v>Fix Fee - Changing Quantify Data Process</v>
          </cell>
        </row>
        <row r="249">
          <cell r="A249" t="str">
            <v>Fix Fee - Counts for PBGC/Form 5500</v>
          </cell>
        </row>
        <row r="250">
          <cell r="A250" t="str">
            <v>Fix Fee - Data Request (Pension + OPEB)</v>
          </cell>
        </row>
        <row r="251">
          <cell r="A251" t="str">
            <v>Fix Fee - Disclosure Planning Meeting (Pension + OPEB)</v>
          </cell>
        </row>
        <row r="252">
          <cell r="A252" t="str">
            <v>Fix Fee - Elections - PPA Assumptions and Credit Balance</v>
          </cell>
        </row>
        <row r="253">
          <cell r="A253" t="str">
            <v>Fix Fee - Forecaster - January Update for assets, discount rate and benefit payments</v>
          </cell>
        </row>
        <row r="254">
          <cell r="A254" t="str">
            <v>Fix Fee - Forecaster - June Update for census and val results</v>
          </cell>
        </row>
        <row r="255">
          <cell r="A255" t="str">
            <v>Fix Fee - fxAct Software Update</v>
          </cell>
        </row>
        <row r="256">
          <cell r="A256" t="str">
            <v>Fix Fee - Internal General Valuation Planning (see separate code for External Val Planning Mtg at Timken)</v>
          </cell>
        </row>
        <row r="257">
          <cell r="A257" t="str">
            <v>Fix Fee - Notify Union of Actuarial Assumptions Used for Bargaining Plan benefit calculations</v>
          </cell>
        </row>
        <row r="258">
          <cell r="A258" t="str">
            <v>Fix Fee - OPEB Allocations</v>
          </cell>
        </row>
        <row r="259">
          <cell r="A259" t="str">
            <v>Fix Fee - OPEB Disclosure</v>
          </cell>
        </row>
        <row r="260">
          <cell r="A260" t="str">
            <v>Fix Fee - OPEB Expense Valuation (data work / expense current year / 5 year expense projection)</v>
          </cell>
        </row>
        <row r="261">
          <cell r="A261" t="str">
            <v>Fix Fee - OPEB Updated Expense - January</v>
          </cell>
        </row>
        <row r="262">
          <cell r="A262" t="str">
            <v>Fix Fee - PBGC Electronic Filing</v>
          </cell>
        </row>
        <row r="263">
          <cell r="A263" t="str">
            <v>Fix Fee - Pension - 5 year projection cash funding</v>
          </cell>
        </row>
        <row r="264">
          <cell r="A264" t="str">
            <v>Fix Fee - Pension - 5 year projection pension expense</v>
          </cell>
        </row>
        <row r="265">
          <cell r="A265" t="str">
            <v>Fix Fee - Pension - Current Year Expense (includes expense reconciliation)</v>
          </cell>
        </row>
        <row r="266">
          <cell r="A266" t="str">
            <v>Fix Fee - Pension - Current Year Funding Valuation (including report)</v>
          </cell>
        </row>
        <row r="267">
          <cell r="A267" t="str">
            <v>Fix Fee - Pension - Data Work (In Scope - see separate code for Changing Quantify Data Process)</v>
          </cell>
        </row>
        <row r="268">
          <cell r="A268" t="str">
            <v>Fix Fee - Pension - Gain/Loss Analysis</v>
          </cell>
        </row>
        <row r="269">
          <cell r="A269" t="str">
            <v>Fix Fee - Pension Allocations</v>
          </cell>
        </row>
        <row r="270">
          <cell r="A270" t="str">
            <v>Fix Fee - Pension Census Upload for Plan Auditors</v>
          </cell>
        </row>
        <row r="271">
          <cell r="A271" t="str">
            <v>Fix Fee - Pension Disclosure</v>
          </cell>
        </row>
        <row r="272">
          <cell r="A272" t="str">
            <v>Fix Fee - Relative Value Notices Update</v>
          </cell>
        </row>
        <row r="273">
          <cell r="A273" t="str">
            <v>Fix Fee - Schedules SB</v>
          </cell>
        </row>
        <row r="274">
          <cell r="A274" t="str">
            <v>Fix Fee - Update Spreadsheet to Allocate Cash Contribution</v>
          </cell>
        </row>
        <row r="275">
          <cell r="A275" t="str">
            <v>Fix Fee - Valuation Planning Meeting at Timken (Pension + OPEB)</v>
          </cell>
        </row>
        <row r="276">
          <cell r="A276" t="str">
            <v>Fix Fee - Valuation Results Meeting - Pension + OPEB  (Prep / Slide Deck / Attendance)</v>
          </cell>
        </row>
        <row r="277">
          <cell r="A277" t="str">
            <v>Implementation - Meetings</v>
          </cell>
        </row>
        <row r="278">
          <cell r="A278" t="str">
            <v>Pioneer Annuity Purchase T&amp;E Services - Data Cleanup</v>
          </cell>
        </row>
        <row r="279">
          <cell r="A279" t="str">
            <v>Pioneer Annuity Purchase T&amp;E Services - Data File Preparation</v>
          </cell>
        </row>
        <row r="280">
          <cell r="A280" t="str">
            <v>Pioneer Annuity Purchase T&amp;E Services - Independent Fiduciary &amp; Legal Support</v>
          </cell>
        </row>
        <row r="281">
          <cell r="A281" t="str">
            <v>Pioneer Fixed Fee - Annuity Placement Services</v>
          </cell>
        </row>
        <row r="282">
          <cell r="A282" t="str">
            <v>Pioneer Fixed Fee - Financial Analysis including MED</v>
          </cell>
        </row>
        <row r="283">
          <cell r="A283" t="str">
            <v>Pioneer Fixed Fee - Project Management</v>
          </cell>
        </row>
        <row r="284">
          <cell r="A284" t="str">
            <v>Project Dawson</v>
          </cell>
        </row>
        <row r="285">
          <cell r="A285" t="str">
            <v>Project Pioneer - June work</v>
          </cell>
        </row>
        <row r="286">
          <cell r="A286" t="str">
            <v>Timken OOS - 04.01 TLMT Trust</v>
          </cell>
        </row>
        <row r="287">
          <cell r="A287" t="str">
            <v>Timken OOS - 04.02 TLMT Trust</v>
          </cell>
        </row>
        <row r="288">
          <cell r="A288" t="str">
            <v>Timken OOS - 04.03 TLMT Trust</v>
          </cell>
        </row>
        <row r="289">
          <cell r="A289" t="str">
            <v>Timken OOS - 04.04 TLMT Trust</v>
          </cell>
        </row>
        <row r="290">
          <cell r="A290" t="str">
            <v>Timken OOS - 04.05 Barg Trust</v>
          </cell>
        </row>
        <row r="291">
          <cell r="A291" t="str">
            <v>Timken OOS - 04.06 Barg Trust</v>
          </cell>
        </row>
        <row r="292">
          <cell r="A292" t="str">
            <v>Timken OOS - 04.07 Barg Trust</v>
          </cell>
        </row>
        <row r="293">
          <cell r="A293" t="str">
            <v>Timken OOS - 04.08 Barg Trust</v>
          </cell>
        </row>
        <row r="294">
          <cell r="A294" t="str">
            <v>Timken OOS - 04.09 Non Trust</v>
          </cell>
        </row>
        <row r="295">
          <cell r="A295" t="str">
            <v>Timken OOS - 04.10 Non Trust</v>
          </cell>
        </row>
        <row r="296">
          <cell r="A296" t="str">
            <v>Timken OOS - 04.11 Non Trust</v>
          </cell>
        </row>
        <row r="297">
          <cell r="A297" t="str">
            <v>Timken OOS - 04.12 Non Trust</v>
          </cell>
        </row>
        <row r="298">
          <cell r="A298" t="str">
            <v>Timken OOS - Billing</v>
          </cell>
        </row>
        <row r="299">
          <cell r="A299" t="str">
            <v>Timken OOS - Proj Mgt, Travel</v>
          </cell>
        </row>
        <row r="300">
          <cell r="A300" t="str">
            <v>Timken TWIS Project</v>
          </cell>
        </row>
        <row r="301">
          <cell r="A301" t="str">
            <v>YED Disclosure In-Scope/Bargaining Work</v>
          </cell>
        </row>
        <row r="302">
          <cell r="A302" t="str">
            <v>YED Disclosure In-Scope/TLMT work</v>
          </cell>
        </row>
        <row r="303">
          <cell r="A303" t="str">
            <v>Timken BLS - Benefit Recalculations</v>
          </cell>
        </row>
        <row r="304">
          <cell r="A304" t="str">
            <v>Timken BLS - Billing &amp; Fin Mgt</v>
          </cell>
        </row>
        <row r="305">
          <cell r="A305" t="str">
            <v>Timken BLS - Calcs-Dev</v>
          </cell>
        </row>
        <row r="306">
          <cell r="A306" t="str">
            <v>Timken BLS - Call Center</v>
          </cell>
        </row>
        <row r="307">
          <cell r="A307" t="str">
            <v>Timken BLS - Case Management</v>
          </cell>
        </row>
        <row r="308">
          <cell r="A308" t="str">
            <v>Timken BLS - Communications</v>
          </cell>
        </row>
        <row r="309">
          <cell r="A309" t="str">
            <v>Timken BLS - Data</v>
          </cell>
        </row>
        <row r="310">
          <cell r="A310" t="str">
            <v>Timken BLS - EEpoint</v>
          </cell>
        </row>
        <row r="311">
          <cell r="A311" t="str">
            <v>Timken BLS - Fulfillment/Mailing</v>
          </cell>
        </row>
        <row r="312">
          <cell r="A312" t="str">
            <v>Timken BLS - Kits-Development</v>
          </cell>
        </row>
        <row r="313">
          <cell r="A313" t="str">
            <v>Timken BLS - Meetings</v>
          </cell>
        </row>
        <row r="314">
          <cell r="A314" t="str">
            <v>Timken BLS - New Bus</v>
          </cell>
        </row>
        <row r="315">
          <cell r="A315" t="str">
            <v>Timken BLS - Other NonBill</v>
          </cell>
        </row>
        <row r="316">
          <cell r="A316" t="str">
            <v>Timken BLS - PBO Estimate</v>
          </cell>
        </row>
        <row r="317">
          <cell r="A317" t="str">
            <v>Timken BLS - PM</v>
          </cell>
        </row>
        <row r="318">
          <cell r="A318" t="str">
            <v>Timken BLS - Recalculations</v>
          </cell>
        </row>
        <row r="319">
          <cell r="A319" t="str">
            <v>Timken BLS - Reporting</v>
          </cell>
        </row>
        <row r="320">
          <cell r="A320" t="str">
            <v>Timken BLS - Review-returned kits</v>
          </cell>
        </row>
        <row r="321">
          <cell r="A321" t="str">
            <v>Timken BLS - Specs</v>
          </cell>
        </row>
        <row r="322">
          <cell r="A322" t="str">
            <v>Timken BLS - Trustee File</v>
          </cell>
        </row>
        <row r="323">
          <cell r="A323" t="str">
            <v>TimkenSteel 02.00 OOS Billing</v>
          </cell>
        </row>
        <row r="324">
          <cell r="A324" t="str">
            <v>TimkenSteel 03.00 OOS Travel</v>
          </cell>
        </row>
        <row r="325">
          <cell r="A325" t="str">
            <v>TimkenSteel 04.01 OOS Barg Trust</v>
          </cell>
        </row>
        <row r="326">
          <cell r="A326" t="str">
            <v>TimkenSteel 04.02 OOS Barg Trust</v>
          </cell>
        </row>
        <row r="327">
          <cell r="A327" t="str">
            <v>TimkenSteel 04.03 OOS Barg Trust</v>
          </cell>
        </row>
        <row r="328">
          <cell r="A328" t="str">
            <v>TimkenSteel 04.04 OOS NonBarg Trust</v>
          </cell>
        </row>
        <row r="329">
          <cell r="A329" t="str">
            <v>TimkenSteel 04.05 OOS NonBarg Trust</v>
          </cell>
        </row>
        <row r="330">
          <cell r="A330" t="str">
            <v>TimkenSteel 04.06 OOS NonBarg Trust</v>
          </cell>
        </row>
        <row r="331">
          <cell r="A331" t="str">
            <v>TimkenSteel 04.07 OOS Non-Trust</v>
          </cell>
        </row>
        <row r="332">
          <cell r="A332" t="str">
            <v>TimkenSteel 04.08 OOS Non-Trust</v>
          </cell>
        </row>
        <row r="333">
          <cell r="A333" t="str">
            <v>TimkenSteel 04.09 OOS Non-Trust</v>
          </cell>
        </row>
        <row r="334">
          <cell r="A334" t="str">
            <v>TimkenSteel 04.10 OOS Misc</v>
          </cell>
        </row>
        <row r="335">
          <cell r="A335" t="str">
            <v>TimkenSteel 04.11 OOS Misc</v>
          </cell>
        </row>
        <row r="336">
          <cell r="A336" t="str">
            <v>TimkenSteel 04.12 OOS Misc</v>
          </cell>
        </row>
        <row r="337">
          <cell r="A337" t="str">
            <v>TimkenSteel Val - ad hoc #1</v>
          </cell>
        </row>
        <row r="338">
          <cell r="A338" t="str">
            <v>TimkenSteel Val - ad hoc #2</v>
          </cell>
        </row>
        <row r="339">
          <cell r="A339" t="str">
            <v>TimkenSteel Val - ad hoc #3</v>
          </cell>
        </row>
        <row r="340">
          <cell r="A340" t="str">
            <v>TimkenSteel Val - assets</v>
          </cell>
        </row>
        <row r="341">
          <cell r="A341" t="str">
            <v>TimkenSteel Val - assumptions</v>
          </cell>
        </row>
        <row r="342">
          <cell r="A342" t="str">
            <v>TimkenSteel Val - billing</v>
          </cell>
        </row>
        <row r="343">
          <cell r="A343" t="str">
            <v>TimkenSteel Val - claims</v>
          </cell>
        </row>
        <row r="344">
          <cell r="A344" t="str">
            <v>TimkenSteel Val - data</v>
          </cell>
        </row>
        <row r="345">
          <cell r="A345" t="str">
            <v>TimkenSteel Val - disclosure</v>
          </cell>
        </row>
        <row r="346">
          <cell r="A346" t="str">
            <v>TimkenSteel Val - forecasting</v>
          </cell>
        </row>
        <row r="347">
          <cell r="A347" t="str">
            <v>TimkenSteel Val - project mgt</v>
          </cell>
        </row>
        <row r="348">
          <cell r="A348" t="str">
            <v>TimkenSteel Val - report</v>
          </cell>
        </row>
        <row r="349">
          <cell r="A349" t="str">
            <v>TimkenSteel Val - results</v>
          </cell>
        </row>
        <row r="350">
          <cell r="A350" t="str">
            <v>Actuarial Committee</v>
          </cell>
        </row>
        <row r="351">
          <cell r="A351" t="str">
            <v>Actuarial Exam Study</v>
          </cell>
        </row>
        <row r="352">
          <cell r="A352" t="str">
            <v>Actuarial Exam Time</v>
          </cell>
        </row>
        <row r="353">
          <cell r="A353" t="str">
            <v>Exam Coordination</v>
          </cell>
        </row>
        <row r="354">
          <cell r="A354" t="str">
            <v>General Admin</v>
          </cell>
        </row>
        <row r="355">
          <cell r="A355" t="str">
            <v>Intermediate RAFT</v>
          </cell>
        </row>
        <row r="356">
          <cell r="A356" t="str">
            <v>Knowledge and Research</v>
          </cell>
        </row>
        <row r="357">
          <cell r="A357" t="str">
            <v>Leading Training</v>
          </cell>
        </row>
        <row r="358">
          <cell r="A358" t="str">
            <v>Making Administrative Decisions</v>
          </cell>
        </row>
        <row r="359">
          <cell r="A359" t="str">
            <v>Management</v>
          </cell>
        </row>
        <row r="360">
          <cell r="A360" t="str">
            <v>Mentoring / Buddies</v>
          </cell>
        </row>
        <row r="361">
          <cell r="A361" t="str">
            <v>Non Client Specific Marketing</v>
          </cell>
        </row>
        <row r="362">
          <cell r="A362" t="str">
            <v>Non-Actuarial Study</v>
          </cell>
        </row>
        <row r="363">
          <cell r="A363" t="str">
            <v>Office Leadership Roles</v>
          </cell>
        </row>
        <row r="364">
          <cell r="A364" t="str">
            <v>People Management</v>
          </cell>
        </row>
        <row r="365">
          <cell r="A365" t="str">
            <v>Professional Development</v>
          </cell>
        </row>
        <row r="366">
          <cell r="A366" t="str">
            <v>Professional Excellence</v>
          </cell>
        </row>
        <row r="367">
          <cell r="A367" t="str">
            <v>PTO</v>
          </cell>
        </row>
        <row r="368">
          <cell r="A368" t="str">
            <v>Recruiting (non-interview time)</v>
          </cell>
        </row>
        <row r="369">
          <cell r="A369" t="str">
            <v>Recruiting Interviews</v>
          </cell>
        </row>
        <row r="370">
          <cell r="A370" t="str">
            <v>SWIFT Training</v>
          </cell>
        </row>
        <row r="371">
          <cell r="A371" t="str">
            <v>Tools Champion</v>
          </cell>
        </row>
        <row r="372">
          <cell r="A372" t="str">
            <v>US Holiday</v>
          </cell>
        </row>
        <row r="373">
          <cell r="A373" t="str">
            <v>Volunteer Day</v>
          </cell>
        </row>
        <row r="374">
          <cell r="A374" t="str">
            <v>Workplace Initiatives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tabSelected="1" workbookViewId="0">
      <selection sqref="A1:O1"/>
    </sheetView>
  </sheetViews>
  <sheetFormatPr defaultRowHeight="12.75"/>
  <cols>
    <col min="1" max="7" width="9.7109375" customWidth="1"/>
    <col min="8" max="8" width="11.28515625" customWidth="1"/>
    <col min="9" max="9" width="12.7109375" customWidth="1"/>
    <col min="10" max="10" width="13.140625" customWidth="1"/>
    <col min="11" max="11" width="10.7109375" customWidth="1"/>
    <col min="12" max="12" width="12" customWidth="1"/>
    <col min="13" max="13" width="12.5703125" customWidth="1"/>
    <col min="14" max="14" width="13.7109375" customWidth="1"/>
    <col min="15" max="15" width="12.85546875" customWidth="1"/>
  </cols>
  <sheetData>
    <row r="1" spans="1:15">
      <c r="A1" s="362" t="s">
        <v>76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</row>
    <row r="2" spans="1:15">
      <c r="A2" s="362" t="s">
        <v>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</row>
    <row r="3" spans="1:15">
      <c r="A3" s="362" t="s">
        <v>91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</row>
    <row r="4" spans="1:15">
      <c r="A4" s="360" t="s">
        <v>78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</row>
    <row r="5" spans="1:15">
      <c r="A5" s="360" t="s">
        <v>1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</row>
    <row r="6" spans="1:15">
      <c r="A6" s="361" t="s">
        <v>2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</row>
    <row r="7" spans="1:1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</row>
    <row r="8" spans="1:15">
      <c r="A8" s="120"/>
      <c r="B8" s="120"/>
      <c r="C8" s="120"/>
      <c r="D8" s="120"/>
      <c r="E8" s="120"/>
      <c r="F8" s="120"/>
      <c r="G8" s="120"/>
      <c r="H8" s="120"/>
      <c r="I8" s="121" t="s">
        <v>4</v>
      </c>
      <c r="J8" s="121" t="s">
        <v>5</v>
      </c>
      <c r="K8" s="120"/>
      <c r="L8" s="120"/>
      <c r="M8" s="120"/>
      <c r="N8" s="121" t="s">
        <v>4</v>
      </c>
      <c r="O8" s="121" t="s">
        <v>5</v>
      </c>
    </row>
    <row r="9" spans="1:15">
      <c r="A9" s="10"/>
      <c r="B9" s="10"/>
      <c r="C9" s="10"/>
      <c r="D9" s="10"/>
      <c r="E9" s="10"/>
      <c r="F9" s="10"/>
      <c r="G9" s="10"/>
      <c r="H9" s="10"/>
      <c r="I9" s="23" t="s">
        <v>8</v>
      </c>
      <c r="J9" s="23" t="s">
        <v>8</v>
      </c>
      <c r="L9" s="3" t="s">
        <v>9</v>
      </c>
      <c r="N9" s="23" t="s">
        <v>8</v>
      </c>
      <c r="O9" s="23" t="s">
        <v>8</v>
      </c>
    </row>
    <row r="10" spans="1:15">
      <c r="A10" s="10"/>
      <c r="B10" s="10"/>
      <c r="C10" s="10"/>
      <c r="D10" s="10"/>
      <c r="E10" s="10"/>
      <c r="F10" s="10"/>
      <c r="G10" s="10"/>
      <c r="H10" s="10"/>
      <c r="I10" s="23" t="s">
        <v>10</v>
      </c>
      <c r="J10" s="23" t="s">
        <v>10</v>
      </c>
      <c r="L10" s="23" t="s">
        <v>11</v>
      </c>
      <c r="N10" s="23" t="s">
        <v>12</v>
      </c>
      <c r="O10" s="23" t="s">
        <v>12</v>
      </c>
    </row>
    <row r="11" spans="1:15">
      <c r="A11" s="10"/>
      <c r="B11" s="10"/>
      <c r="C11" s="10"/>
      <c r="D11" s="10"/>
      <c r="E11" s="10"/>
      <c r="F11" s="10"/>
      <c r="G11" s="10"/>
      <c r="H11" s="10"/>
      <c r="I11" s="24" t="s">
        <v>13</v>
      </c>
      <c r="J11" s="24" t="s">
        <v>13</v>
      </c>
      <c r="L11" s="25" t="s">
        <v>14</v>
      </c>
      <c r="N11" s="24" t="s">
        <v>13</v>
      </c>
      <c r="O11" s="24" t="s">
        <v>13</v>
      </c>
    </row>
    <row r="12" spans="1:15">
      <c r="A12" s="10"/>
      <c r="B12" s="10"/>
      <c r="C12" s="10"/>
      <c r="D12" s="10"/>
      <c r="E12" s="10"/>
      <c r="F12" s="10"/>
      <c r="G12" s="10"/>
      <c r="H12" s="10"/>
      <c r="I12" s="10"/>
      <c r="J12" s="10"/>
    </row>
    <row r="13" spans="1:15">
      <c r="A13" s="26" t="s">
        <v>6</v>
      </c>
      <c r="B13" s="10"/>
      <c r="C13" s="10"/>
      <c r="D13" s="10"/>
      <c r="E13" s="10"/>
      <c r="F13" s="10"/>
      <c r="G13" s="10"/>
      <c r="H13" s="10"/>
      <c r="I13" s="7"/>
      <c r="J13" s="7"/>
      <c r="K13" s="9"/>
      <c r="N13" s="17">
        <v>131.07327599999999</v>
      </c>
      <c r="O13" s="17">
        <v>29.988054000000002</v>
      </c>
    </row>
    <row r="14" spans="1:15">
      <c r="A14" s="29"/>
      <c r="B14" s="1"/>
      <c r="C14" s="1"/>
      <c r="D14" s="1"/>
      <c r="E14" s="1"/>
      <c r="F14" s="1"/>
      <c r="G14" s="1"/>
      <c r="H14" s="1"/>
      <c r="I14" s="6"/>
      <c r="J14" s="6"/>
      <c r="K14" s="9"/>
    </row>
    <row r="15" spans="1:15">
      <c r="A15" s="131" t="s">
        <v>101</v>
      </c>
      <c r="B15" s="9"/>
      <c r="C15" s="9"/>
      <c r="D15" s="9"/>
      <c r="E15" s="9"/>
      <c r="F15" s="9"/>
      <c r="G15" s="9"/>
      <c r="H15" s="9"/>
      <c r="I15" s="20"/>
      <c r="J15" s="20"/>
      <c r="K15" s="9"/>
    </row>
    <row r="16" spans="1:15">
      <c r="A16" s="10" t="s">
        <v>764</v>
      </c>
      <c r="B16" s="9"/>
      <c r="C16" s="9"/>
      <c r="D16" s="9"/>
      <c r="E16" s="9"/>
      <c r="F16" s="9"/>
      <c r="G16" s="9"/>
      <c r="H16" s="9"/>
      <c r="I16" s="20"/>
      <c r="J16" s="20"/>
      <c r="K16" s="9"/>
      <c r="N16" s="18">
        <f>('Rate Base'!G11*'Capitalization - COC(Elect)'!$V$17)/1000000</f>
        <v>-0.64531991288692303</v>
      </c>
      <c r="O16" s="18">
        <f>('Rate Base'!G39*'Capitalization - COC(Gas)'!$V$17)/1000000</f>
        <v>-0.84816473147128379</v>
      </c>
    </row>
    <row r="17" spans="1:17">
      <c r="A17" s="1" t="str">
        <f>'Rate Base'!A14</f>
        <v xml:space="preserve">   Modify CWC to Exclude Non-Cash Amounts</v>
      </c>
      <c r="B17" s="9"/>
      <c r="C17" s="9"/>
      <c r="D17" s="9"/>
      <c r="E17" s="9"/>
      <c r="F17" s="9"/>
      <c r="G17" s="9"/>
      <c r="H17" s="9"/>
      <c r="I17" s="20"/>
      <c r="J17" s="20"/>
      <c r="K17" s="9"/>
      <c r="N17" s="18">
        <f>('Rate Base'!G14*'Capitalization - COC(Elect)'!$V$17)/1000000</f>
        <v>-3.2670456818383666</v>
      </c>
      <c r="O17" s="18">
        <f>('Rate Base'!G42*'Capitalization - COC(Gas)'!$V$17)/1000000</f>
        <v>-0.53059357936679363</v>
      </c>
    </row>
    <row r="18" spans="1:17">
      <c r="A18" s="10" t="s">
        <v>828</v>
      </c>
      <c r="B18" s="9"/>
      <c r="C18" s="9"/>
      <c r="D18" s="9"/>
      <c r="E18" s="9"/>
      <c r="F18" s="9"/>
      <c r="G18" s="9"/>
      <c r="H18" s="9"/>
      <c r="I18" s="20"/>
      <c r="J18" s="20"/>
      <c r="K18" s="9"/>
      <c r="N18" s="18">
        <f>('Rate Base'!G20*'Capitalization - COC(Elect)'!$V$17)/1000000</f>
        <v>-7.4599235040416785</v>
      </c>
      <c r="O18" s="18">
        <f>('Rate Base'!G48*'Capitalization - COC(Gas)'!$V$17)/1000000</f>
        <v>-2.2541868278570072</v>
      </c>
    </row>
    <row r="19" spans="1:17">
      <c r="A19" s="10" t="str">
        <f>'Rate Base'!A22</f>
        <v xml:space="preserve">   Exclude All Account 184 Pension Clearing Account Amounts</v>
      </c>
      <c r="B19" s="9"/>
      <c r="C19" s="9"/>
      <c r="D19" s="9"/>
      <c r="E19" s="9"/>
      <c r="F19" s="9"/>
      <c r="G19" s="9"/>
      <c r="H19" s="9"/>
      <c r="I19" s="20"/>
      <c r="J19" s="20"/>
      <c r="K19" s="9"/>
      <c r="N19" s="18">
        <f>('Rate Base'!G22*'Capitalization - COC(Elect)'!$V$17)/1000000</f>
        <v>-0.56339760431741914</v>
      </c>
      <c r="O19" s="18">
        <f>('Rate Base'!G50*'Capitalization - COC(Gas)'!$V$17)/1000000</f>
        <v>-0.17689467419632054</v>
      </c>
    </row>
    <row r="20" spans="1:17">
      <c r="A20" s="10" t="str">
        <f>'Rate Base'!A23</f>
        <v xml:space="preserve">   Reduce Account 186 to Correct Company Error in Projected Balances</v>
      </c>
      <c r="B20" s="9"/>
      <c r="C20" s="9"/>
      <c r="D20" s="9"/>
      <c r="E20" s="9"/>
      <c r="F20" s="9"/>
      <c r="G20" s="9"/>
      <c r="H20" s="9"/>
      <c r="I20" s="20"/>
      <c r="J20" s="20"/>
      <c r="K20" s="9"/>
      <c r="N20" s="18">
        <f>('Rate Base'!G23*'Capitalization - COC(Elect)'!$V$17)/1000000</f>
        <v>-8.4630505442465656E-2</v>
      </c>
      <c r="O20" s="18">
        <f>('Rate Base'!G51*'Capitalization - COC(Gas)'!$V$17)/1000000</f>
        <v>0</v>
      </c>
    </row>
    <row r="21" spans="1:17">
      <c r="A21" s="10" t="str">
        <f>'Rate Base'!A24</f>
        <v xml:space="preserve">   Remove 95% of Corrected Account 186 Balance to Reflect as CWIP </v>
      </c>
      <c r="B21" s="9"/>
      <c r="C21" s="9"/>
      <c r="D21" s="9"/>
      <c r="E21" s="9"/>
      <c r="F21" s="9"/>
      <c r="G21" s="9"/>
      <c r="H21" s="9"/>
      <c r="I21" s="20"/>
      <c r="J21" s="20"/>
      <c r="K21" s="9"/>
      <c r="N21" s="18">
        <f>('Rate Base'!G24*'Capitalization - COC(Elect)'!$V$17)/1000000</f>
        <v>-0.45814264883838512</v>
      </c>
      <c r="O21" s="18">
        <f>('Rate Base'!G52*'Capitalization - COC(Gas)'!$V$17)/1000000</f>
        <v>0</v>
      </c>
    </row>
    <row r="22" spans="1:17">
      <c r="A22" s="10" t="str">
        <f>'Rate Base'!A25</f>
        <v xml:space="preserve">   Reduce CWIP by the Amount of Vendor Financing in Accounts Payable</v>
      </c>
      <c r="B22" s="9"/>
      <c r="C22" s="9"/>
      <c r="D22" s="9"/>
      <c r="E22" s="9"/>
      <c r="F22" s="9"/>
      <c r="G22" s="9"/>
      <c r="H22" s="9"/>
      <c r="I22" s="20"/>
      <c r="J22" s="20"/>
      <c r="K22" s="9"/>
      <c r="N22" s="18">
        <f>('Rate Base'!G25*'Capitalization - COC(Elect)'!$V$17)/1000000</f>
        <v>-0.86507059156699484</v>
      </c>
      <c r="O22" s="18">
        <f>('Rate Base'!G53*'Capitalization - COC(Gas)'!$V$17)/1000000</f>
        <v>-0.6438299535163966</v>
      </c>
    </row>
    <row r="23" spans="1:17">
      <c r="A23" s="10" t="str">
        <f>'Rate Base'!A26</f>
        <v xml:space="preserve">   Remove the Remainder of CWIP from Rate Base</v>
      </c>
      <c r="B23" s="9"/>
      <c r="C23" s="9"/>
      <c r="D23" s="9"/>
      <c r="E23" s="9"/>
      <c r="F23" s="9"/>
      <c r="G23" s="9"/>
      <c r="H23" s="9"/>
      <c r="I23" s="20"/>
      <c r="J23" s="20"/>
      <c r="K23" s="9"/>
      <c r="N23" s="18">
        <f>('Rate Base'!G26*'Capitalization - COC(Elect)'!$V$17)/1000000</f>
        <v>-5.1603465296332969</v>
      </c>
      <c r="O23" s="18">
        <f>('Rate Base'!G54*'Capitalization - COC(Gas)'!$V$17)/1000000</f>
        <v>-3.8405948586046748</v>
      </c>
    </row>
    <row r="24" spans="1:17">
      <c r="A24" s="1" t="str">
        <f>'Rate Base'!A55</f>
        <v xml:space="preserve">   Adjust Accumulated Depreciation and ADIT Due for Depreciation Expense Changes</v>
      </c>
      <c r="B24" s="9"/>
      <c r="C24" s="9"/>
      <c r="D24" s="9"/>
      <c r="E24" s="9"/>
      <c r="F24" s="9"/>
      <c r="G24" s="9"/>
      <c r="H24" s="9"/>
      <c r="I24" s="20"/>
      <c r="J24" s="20"/>
      <c r="K24" s="9"/>
      <c r="N24" s="18">
        <f>('Rate Base'!G27*'Capitalization - COC(Elect)'!$V$17)/1000000</f>
        <v>1.5091340203985217</v>
      </c>
      <c r="O24" s="18">
        <f>('Rate Base'!G55*'Capitalization - COC(Gas)'!$V$17)/1000000</f>
        <v>0</v>
      </c>
    </row>
    <row r="25" spans="1:17">
      <c r="A25" s="29"/>
      <c r="B25" s="1"/>
      <c r="C25" s="1"/>
      <c r="D25" s="1"/>
      <c r="E25" s="1"/>
      <c r="F25" s="1"/>
      <c r="G25" s="1"/>
      <c r="H25" s="1"/>
      <c r="I25" s="6"/>
      <c r="J25" s="6"/>
      <c r="K25" s="9"/>
    </row>
    <row r="26" spans="1:17">
      <c r="A26" s="15" t="s">
        <v>102</v>
      </c>
      <c r="B26" s="1"/>
      <c r="C26" s="1"/>
      <c r="D26" s="1"/>
      <c r="E26" s="1"/>
      <c r="F26" s="1"/>
      <c r="G26" s="1"/>
      <c r="H26" s="1"/>
      <c r="I26" s="28"/>
      <c r="J26" s="28"/>
      <c r="K26" s="9"/>
    </row>
    <row r="27" spans="1:17">
      <c r="A27" s="219" t="s">
        <v>845</v>
      </c>
      <c r="B27" s="1"/>
      <c r="C27" s="1"/>
      <c r="D27" s="1"/>
      <c r="E27" s="1"/>
      <c r="F27" s="1"/>
      <c r="G27" s="1"/>
      <c r="H27" s="1"/>
      <c r="I27" s="28">
        <f>'Payroll Costs'!G72</f>
        <v>-7.471715078206751</v>
      </c>
      <c r="J27" s="28">
        <f>'Payroll Costs'!H72</f>
        <v>-3.1063449954767504</v>
      </c>
      <c r="K27" s="9"/>
      <c r="L27" s="31">
        <v>1.0040463066156611</v>
      </c>
      <c r="N27" s="14">
        <f>I27*L27</f>
        <v>-7.5019479283580335</v>
      </c>
      <c r="O27" s="14">
        <f t="shared" ref="O27:O34" si="0">J27*L27</f>
        <v>-3.1189142197824737</v>
      </c>
      <c r="P27" s="22"/>
    </row>
    <row r="28" spans="1:17">
      <c r="A28" s="1" t="s">
        <v>757</v>
      </c>
      <c r="B28" s="1"/>
      <c r="C28" s="1"/>
      <c r="D28" s="1"/>
      <c r="E28" s="1"/>
      <c r="F28" s="1"/>
      <c r="G28" s="1"/>
      <c r="H28" s="1"/>
      <c r="I28" s="28">
        <f>'Generation Outage Exp Normal'!S29/1000000</f>
        <v>-1.5711449699691142</v>
      </c>
      <c r="J28" s="28"/>
      <c r="K28" s="9"/>
      <c r="L28" s="31">
        <v>1.0040463066156611</v>
      </c>
      <c r="N28" s="14">
        <f t="shared" ref="N28:N34" si="1">I28*L28</f>
        <v>-1.5775023042552629</v>
      </c>
      <c r="O28" s="14">
        <f t="shared" si="0"/>
        <v>0</v>
      </c>
      <c r="P28" s="22"/>
    </row>
    <row r="29" spans="1:17">
      <c r="A29" s="29" t="s">
        <v>846</v>
      </c>
      <c r="B29" s="1"/>
      <c r="C29" s="1"/>
      <c r="D29" s="1"/>
      <c r="E29" s="1"/>
      <c r="F29" s="1"/>
      <c r="G29" s="1"/>
      <c r="H29" s="1"/>
      <c r="I29" s="28">
        <f>'Pension and OPEB Exp'!C31</f>
        <v>-1.6691496516281099</v>
      </c>
      <c r="J29" s="28">
        <f>'Pension and OPEB Exp'!C33</f>
        <v>-0.57475934837188936</v>
      </c>
      <c r="K29" s="9"/>
      <c r="L29" s="31">
        <v>1.0040463066156611</v>
      </c>
      <c r="N29" s="14">
        <f t="shared" ref="N29" si="2">I29*L29</f>
        <v>-1.6759035429060212</v>
      </c>
      <c r="O29" s="14">
        <f t="shared" ref="O29" si="3">J29*L29</f>
        <v>-0.57708500092561954</v>
      </c>
      <c r="P29" s="22"/>
    </row>
    <row r="30" spans="1:17">
      <c r="A30" s="1" t="s">
        <v>15</v>
      </c>
      <c r="B30" s="1"/>
      <c r="C30" s="1"/>
      <c r="D30" s="1"/>
      <c r="E30" s="1"/>
      <c r="F30" s="1"/>
      <c r="G30" s="1"/>
      <c r="H30" s="1"/>
      <c r="I30" s="28">
        <v>-0.65803100000000003</v>
      </c>
      <c r="J30" s="28">
        <v>-0.21934400000000001</v>
      </c>
      <c r="K30" s="9"/>
      <c r="L30" s="31">
        <v>1.0040463066156611</v>
      </c>
      <c r="N30" s="14">
        <f t="shared" si="1"/>
        <v>-0.66069359518861015</v>
      </c>
      <c r="O30" s="14">
        <f t="shared" si="0"/>
        <v>-0.22023153307830556</v>
      </c>
      <c r="Q30" s="22" t="s">
        <v>758</v>
      </c>
    </row>
    <row r="31" spans="1:17">
      <c r="A31" s="1" t="s">
        <v>878</v>
      </c>
      <c r="B31" s="1"/>
      <c r="C31" s="1"/>
      <c r="D31" s="1"/>
      <c r="E31" s="1"/>
      <c r="F31" s="1"/>
      <c r="G31" s="1"/>
      <c r="H31" s="1"/>
      <c r="I31" s="28">
        <f>-3.254477</f>
        <v>-3.2544770000000001</v>
      </c>
      <c r="J31" s="28">
        <v>-1.366943</v>
      </c>
      <c r="K31" s="9"/>
      <c r="L31" s="31">
        <v>1.0040463066156611</v>
      </c>
      <c r="N31" s="14">
        <f t="shared" ref="N31:N33" si="4">I31*L31</f>
        <v>-3.2676456118156167</v>
      </c>
      <c r="O31" s="14">
        <f t="shared" ref="O31:O33" si="5">J31*L31</f>
        <v>-1.3724740705041316</v>
      </c>
      <c r="Q31" s="22"/>
    </row>
    <row r="32" spans="1:17">
      <c r="A32" s="1" t="s">
        <v>879</v>
      </c>
      <c r="B32" s="1"/>
      <c r="C32" s="1"/>
      <c r="D32" s="1"/>
      <c r="E32" s="1"/>
      <c r="F32" s="1"/>
      <c r="G32" s="1"/>
      <c r="H32" s="1"/>
      <c r="I32" s="28">
        <f>-0.267-0.16</f>
        <v>-0.42700000000000005</v>
      </c>
      <c r="J32" s="28">
        <v>0</v>
      </c>
      <c r="K32" s="9"/>
      <c r="L32" s="31">
        <v>1.0040463066156611</v>
      </c>
      <c r="N32" s="14">
        <f t="shared" si="4"/>
        <v>-0.42872777292488734</v>
      </c>
      <c r="O32" s="14">
        <f t="shared" si="5"/>
        <v>0</v>
      </c>
      <c r="Q32" s="22"/>
    </row>
    <row r="33" spans="1:20">
      <c r="A33" s="1" t="s">
        <v>880</v>
      </c>
      <c r="B33" s="1"/>
      <c r="C33" s="1"/>
      <c r="D33" s="1"/>
      <c r="E33" s="1"/>
      <c r="F33" s="1"/>
      <c r="G33" s="1"/>
      <c r="H33" s="1"/>
      <c r="I33" s="28">
        <v>0</v>
      </c>
      <c r="J33" s="28">
        <f>-10.766+(10.766/10)</f>
        <v>-9.6893999999999991</v>
      </c>
      <c r="K33" s="9"/>
      <c r="L33" s="31">
        <v>1.0040463066156611</v>
      </c>
      <c r="N33" s="14">
        <f t="shared" si="4"/>
        <v>0</v>
      </c>
      <c r="O33" s="14">
        <f t="shared" si="5"/>
        <v>-9.7286062833217848</v>
      </c>
      <c r="Q33" s="22"/>
    </row>
    <row r="34" spans="1:20">
      <c r="A34" s="219" t="s">
        <v>624</v>
      </c>
      <c r="B34" s="1"/>
      <c r="C34" s="1"/>
      <c r="D34" s="1"/>
      <c r="E34" s="1"/>
      <c r="F34" s="1"/>
      <c r="G34" s="1"/>
      <c r="H34" s="1"/>
      <c r="I34" s="28">
        <f>'Depr -SUMMARY'!C13</f>
        <v>-44.837334020000007</v>
      </c>
      <c r="J34" s="28"/>
      <c r="K34" s="9"/>
      <c r="L34" s="31">
        <v>1.0040463066156611</v>
      </c>
      <c r="N34" s="14">
        <f t="shared" si="1"/>
        <v>-45.018759621273738</v>
      </c>
      <c r="O34" s="14">
        <f t="shared" si="0"/>
        <v>0</v>
      </c>
      <c r="T34" s="17">
        <f>N34+N24</f>
        <v>-43.509625600875218</v>
      </c>
    </row>
    <row r="35" spans="1:20">
      <c r="A35" s="1"/>
      <c r="B35" s="1"/>
      <c r="C35" s="1"/>
      <c r="D35" s="1"/>
      <c r="E35" s="1"/>
      <c r="F35" s="1"/>
      <c r="G35" s="1"/>
      <c r="H35" s="1"/>
      <c r="I35" s="13"/>
      <c r="J35" s="13"/>
      <c r="L35" s="31"/>
      <c r="N35" s="96"/>
      <c r="O35" s="96"/>
    </row>
    <row r="36" spans="1:20">
      <c r="A36" s="30" t="s">
        <v>103</v>
      </c>
      <c r="B36" s="9"/>
      <c r="C36" s="9"/>
      <c r="D36" s="9"/>
      <c r="E36" s="9"/>
      <c r="F36" s="9"/>
      <c r="G36" s="9"/>
      <c r="H36" s="9"/>
      <c r="I36" s="20"/>
      <c r="J36" s="20"/>
      <c r="N36" s="96"/>
      <c r="O36" s="96"/>
    </row>
    <row r="37" spans="1:20">
      <c r="A37" s="10" t="s">
        <v>850</v>
      </c>
      <c r="B37" s="9"/>
      <c r="C37" s="9"/>
      <c r="D37" s="9"/>
      <c r="E37" s="9"/>
      <c r="F37" s="9"/>
      <c r="G37" s="9"/>
      <c r="H37" s="9"/>
      <c r="I37" s="20"/>
      <c r="J37" s="20"/>
      <c r="N37" s="18">
        <f>'Capitalization - COC(Elect)'!V35/1000000</f>
        <v>-0.58972388981243173</v>
      </c>
      <c r="O37" s="18">
        <f>'Capitalization - COC(Gas)'!V35/1000000</f>
        <v>-0.17439731775971704</v>
      </c>
    </row>
    <row r="38" spans="1:20">
      <c r="A38" s="10" t="s">
        <v>767</v>
      </c>
      <c r="B38" s="9"/>
      <c r="C38" s="9"/>
      <c r="D38" s="9"/>
      <c r="E38" s="9"/>
      <c r="F38" s="9"/>
      <c r="G38" s="9"/>
      <c r="H38" s="9"/>
      <c r="I38" s="32"/>
      <c r="J38" s="32"/>
      <c r="L38" s="18"/>
      <c r="N38" s="122">
        <f>'Capitalization - COC(Elect)'!V53/1000000</f>
        <v>-23.323242805130693</v>
      </c>
      <c r="O38" s="122">
        <f>'Capitalization - COC(Gas)'!V53/1000000</f>
        <v>-6.8973142464469746</v>
      </c>
    </row>
    <row r="39" spans="1:20">
      <c r="A39" s="9"/>
      <c r="B39" s="9"/>
      <c r="C39" s="9"/>
      <c r="D39" s="9"/>
      <c r="E39" s="9"/>
      <c r="F39" s="9"/>
      <c r="G39" s="9"/>
      <c r="H39" s="9"/>
      <c r="I39" s="32"/>
      <c r="J39" s="32"/>
    </row>
    <row r="40" spans="1:20" ht="13.5" thickBot="1">
      <c r="A40" s="33" t="s">
        <v>625</v>
      </c>
      <c r="B40" s="9"/>
      <c r="C40" s="9"/>
      <c r="D40" s="9"/>
      <c r="E40" s="9"/>
      <c r="F40" s="9"/>
      <c r="G40" s="9"/>
      <c r="H40" s="9"/>
      <c r="I40" s="32"/>
      <c r="J40" s="32"/>
      <c r="N40" s="34">
        <f>SUM(N16:N38)</f>
        <v>-101.03889002983229</v>
      </c>
      <c r="O40" s="34">
        <f>SUM(O16:O38)</f>
        <v>-30.38328729683148</v>
      </c>
    </row>
    <row r="41" spans="1:20" ht="13.5" thickTop="1">
      <c r="A41" s="33"/>
      <c r="B41" s="9"/>
      <c r="C41" s="9"/>
      <c r="D41" s="9"/>
      <c r="E41" s="9"/>
      <c r="F41" s="9"/>
      <c r="G41" s="9"/>
      <c r="H41" s="9"/>
      <c r="I41" s="32"/>
      <c r="J41" s="32"/>
      <c r="N41" s="20"/>
      <c r="O41" s="20"/>
    </row>
    <row r="42" spans="1:20" ht="13.5" thickBot="1">
      <c r="A42" s="30" t="s">
        <v>626</v>
      </c>
      <c r="B42" s="9"/>
      <c r="C42" s="9"/>
      <c r="D42" s="9"/>
      <c r="E42" s="9"/>
      <c r="F42" s="9"/>
      <c r="G42" s="9"/>
      <c r="H42" s="9"/>
      <c r="I42" s="32"/>
      <c r="J42" s="32"/>
      <c r="N42" s="34">
        <f>N13+N40</f>
        <v>30.034385970167705</v>
      </c>
      <c r="O42" s="34">
        <f>O13+O40</f>
        <v>-0.39523329683147779</v>
      </c>
    </row>
    <row r="43" spans="1:20" ht="13.5" thickTop="1">
      <c r="A43" s="9"/>
      <c r="B43" s="9"/>
      <c r="C43" s="9"/>
      <c r="D43" s="9"/>
      <c r="E43" s="9"/>
      <c r="F43" s="9"/>
      <c r="G43" s="9"/>
      <c r="H43" s="9"/>
      <c r="I43" s="9"/>
      <c r="J43" s="32"/>
    </row>
    <row r="44" spans="1:20">
      <c r="A44" s="30" t="s">
        <v>627</v>
      </c>
      <c r="B44" s="9"/>
      <c r="C44" s="9"/>
      <c r="D44" s="9"/>
      <c r="E44" s="9"/>
      <c r="F44" s="9"/>
      <c r="G44" s="9"/>
      <c r="H44" s="9"/>
      <c r="I44" s="9"/>
      <c r="J44" s="20"/>
      <c r="N44" s="18">
        <f>ECR!I49</f>
        <v>1.2111334553793043</v>
      </c>
    </row>
    <row r="45" spans="1:20">
      <c r="A45" s="30" t="s">
        <v>658</v>
      </c>
      <c r="B45" s="9"/>
      <c r="C45" s="9"/>
      <c r="D45" s="9"/>
      <c r="E45" s="9"/>
      <c r="F45" s="9"/>
      <c r="G45" s="9"/>
      <c r="H45" s="9"/>
      <c r="I45" s="9"/>
      <c r="J45" s="20"/>
      <c r="N45" s="18">
        <f>'LGE No Chg for ECR Calc'!BO420/1000000</f>
        <v>3.3939410199999998</v>
      </c>
    </row>
    <row r="46" spans="1:20">
      <c r="A46" s="10" t="s">
        <v>851</v>
      </c>
      <c r="B46" s="9"/>
      <c r="C46" s="9"/>
      <c r="D46" s="9"/>
      <c r="E46" s="9"/>
      <c r="F46" s="9"/>
      <c r="G46" s="9"/>
      <c r="H46" s="9"/>
      <c r="I46" s="9"/>
      <c r="J46" s="20"/>
      <c r="N46" s="18">
        <f>ECR!G25</f>
        <v>-8.0420019951191773E-2</v>
      </c>
    </row>
    <row r="47" spans="1:20">
      <c r="A47" s="10" t="s">
        <v>805</v>
      </c>
      <c r="J47" s="21"/>
      <c r="N47" s="19">
        <f>ECR!G32</f>
        <v>-3.1805658276989144</v>
      </c>
    </row>
    <row r="48" spans="1:20">
      <c r="A48" s="10" t="s">
        <v>806</v>
      </c>
      <c r="J48" s="21"/>
      <c r="N48" s="19">
        <v>0</v>
      </c>
      <c r="Q48" s="22" t="s">
        <v>807</v>
      </c>
    </row>
    <row r="49" spans="1:16" ht="13.5" thickBot="1">
      <c r="A49" s="30" t="s">
        <v>885</v>
      </c>
      <c r="J49" s="21"/>
      <c r="N49" s="225">
        <f>SUM(N44:N48)</f>
        <v>1.3440886277291977</v>
      </c>
    </row>
    <row r="50" spans="1:16" ht="13.5" thickTop="1">
      <c r="J50" s="21"/>
    </row>
    <row r="51" spans="1:16" ht="13.5" thickBot="1">
      <c r="A51" s="30" t="s">
        <v>886</v>
      </c>
      <c r="I51" s="21"/>
      <c r="M51" s="246"/>
      <c r="N51" s="245">
        <f>N49+N42</f>
        <v>31.378474597896904</v>
      </c>
      <c r="O51" s="245">
        <f>O49+O42</f>
        <v>-0.39523329683147779</v>
      </c>
      <c r="P51" s="17"/>
    </row>
    <row r="52" spans="1:16" ht="13.5" thickTop="1">
      <c r="J52" s="21"/>
      <c r="M52" s="4"/>
    </row>
    <row r="53" spans="1:16">
      <c r="J53" s="21"/>
    </row>
  </sheetData>
  <mergeCells count="6">
    <mergeCell ref="A5:O5"/>
    <mergeCell ref="A6:O6"/>
    <mergeCell ref="A1:O1"/>
    <mergeCell ref="A2:O2"/>
    <mergeCell ref="A3:O3"/>
    <mergeCell ref="A4:O4"/>
  </mergeCells>
  <pageMargins left="0.75" right="0.25" top="1" bottom="1" header="0.5" footer="0.5"/>
  <pageSetup scale="7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opLeftCell="C1" workbookViewId="0">
      <selection activeCell="R25" sqref="R25"/>
    </sheetView>
  </sheetViews>
  <sheetFormatPr defaultRowHeight="12.75"/>
  <cols>
    <col min="1" max="1" width="7.140625" style="167" customWidth="1"/>
    <col min="2" max="2" width="51.28515625" style="167" customWidth="1"/>
    <col min="3" max="3" width="2" style="167" customWidth="1"/>
    <col min="4" max="15" width="12.7109375" style="167" customWidth="1"/>
    <col min="16" max="16" width="13.7109375" style="167" customWidth="1"/>
    <col min="17" max="17" width="2" style="167" customWidth="1"/>
    <col min="18" max="18" width="13.5703125" style="167" customWidth="1"/>
    <col min="19" max="16384" width="9.140625" style="167"/>
  </cols>
  <sheetData>
    <row r="1" spans="1:18">
      <c r="A1" s="366" t="s">
        <v>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</row>
    <row r="2" spans="1:18">
      <c r="A2" s="360" t="s">
        <v>785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</row>
    <row r="3" spans="1:18">
      <c r="A3" s="360" t="s">
        <v>7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</row>
    <row r="4" spans="1:18">
      <c r="A4" s="360" t="s">
        <v>1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</row>
    <row r="5" spans="1:18">
      <c r="A5" s="360" t="s">
        <v>69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</row>
    <row r="6" spans="1:18">
      <c r="A6" s="9"/>
      <c r="B6" s="9"/>
      <c r="C6" s="9"/>
      <c r="D6" s="9"/>
      <c r="E6"/>
      <c r="F6"/>
      <c r="G6"/>
      <c r="H6"/>
      <c r="I6"/>
      <c r="J6"/>
      <c r="K6"/>
      <c r="L6"/>
      <c r="M6"/>
      <c r="N6"/>
      <c r="O6"/>
      <c r="P6"/>
      <c r="Q6"/>
    </row>
    <row r="7" spans="1:18">
      <c r="A7" s="11"/>
      <c r="B7" s="11"/>
      <c r="C7" s="11"/>
      <c r="D7" s="9"/>
      <c r="E7"/>
      <c r="F7"/>
      <c r="G7"/>
      <c r="H7"/>
      <c r="I7"/>
      <c r="J7"/>
      <c r="K7"/>
      <c r="L7"/>
      <c r="M7"/>
      <c r="N7"/>
      <c r="O7"/>
      <c r="P7"/>
      <c r="Q7"/>
    </row>
    <row r="8" spans="1:18">
      <c r="A8" s="311"/>
      <c r="B8" s="311"/>
      <c r="C8" s="311"/>
      <c r="D8" s="311"/>
      <c r="E8"/>
      <c r="F8"/>
      <c r="G8"/>
      <c r="H8"/>
      <c r="I8"/>
      <c r="J8"/>
      <c r="K8"/>
      <c r="L8"/>
      <c r="M8"/>
      <c r="N8"/>
      <c r="O8"/>
      <c r="P8"/>
      <c r="Q8"/>
    </row>
    <row r="9" spans="1:18">
      <c r="A9" s="311" t="s">
        <v>723</v>
      </c>
      <c r="B9" s="311"/>
      <c r="C9" s="311"/>
      <c r="D9" s="311"/>
      <c r="E9"/>
      <c r="F9"/>
      <c r="G9"/>
      <c r="H9"/>
      <c r="I9"/>
      <c r="J9"/>
      <c r="K9"/>
      <c r="L9"/>
      <c r="M9"/>
      <c r="N9"/>
      <c r="O9"/>
      <c r="P9"/>
      <c r="Q9"/>
    </row>
    <row r="10" spans="1:18">
      <c r="A10" s="311"/>
      <c r="B10" s="311"/>
      <c r="C10" s="311"/>
      <c r="D10" s="312" t="s">
        <v>731</v>
      </c>
      <c r="E10" s="312" t="s">
        <v>732</v>
      </c>
      <c r="F10" s="312" t="s">
        <v>733</v>
      </c>
      <c r="G10" s="312" t="s">
        <v>734</v>
      </c>
      <c r="H10" s="312" t="s">
        <v>735</v>
      </c>
      <c r="I10" s="312" t="s">
        <v>724</v>
      </c>
      <c r="J10" s="312" t="s">
        <v>725</v>
      </c>
      <c r="K10" s="312" t="s">
        <v>726</v>
      </c>
      <c r="L10" s="312" t="s">
        <v>727</v>
      </c>
      <c r="M10" s="312" t="s">
        <v>728</v>
      </c>
      <c r="N10" s="312" t="s">
        <v>729</v>
      </c>
      <c r="O10" s="312" t="s">
        <v>730</v>
      </c>
      <c r="P10" s="312" t="s">
        <v>731</v>
      </c>
      <c r="Q10"/>
      <c r="R10"/>
    </row>
    <row r="11" spans="1:18">
      <c r="A11" s="313" t="s">
        <v>736</v>
      </c>
      <c r="B11" s="313" t="s">
        <v>737</v>
      </c>
      <c r="C11" s="314"/>
      <c r="D11" s="315" t="s">
        <v>774</v>
      </c>
      <c r="E11" s="315" t="s">
        <v>774</v>
      </c>
      <c r="F11" s="315" t="s">
        <v>774</v>
      </c>
      <c r="G11" s="315" t="s">
        <v>774</v>
      </c>
      <c r="H11" s="315" t="s">
        <v>774</v>
      </c>
      <c r="I11" s="315" t="s">
        <v>738</v>
      </c>
      <c r="J11" s="315" t="s">
        <v>738</v>
      </c>
      <c r="K11" s="315" t="s">
        <v>738</v>
      </c>
      <c r="L11" s="315" t="s">
        <v>738</v>
      </c>
      <c r="M11" s="315" t="s">
        <v>738</v>
      </c>
      <c r="N11" s="315" t="s">
        <v>738</v>
      </c>
      <c r="O11" s="315" t="s">
        <v>738</v>
      </c>
      <c r="P11" s="315" t="s">
        <v>738</v>
      </c>
      <c r="Q11" s="57"/>
      <c r="R11" s="324" t="s">
        <v>26</v>
      </c>
    </row>
    <row r="12" spans="1:18">
      <c r="A12" s="8">
        <v>107001</v>
      </c>
      <c r="B12" s="8" t="s">
        <v>775</v>
      </c>
      <c r="C12" s="175"/>
      <c r="D12" s="45">
        <v>463545231.11000001</v>
      </c>
      <c r="E12" s="45">
        <v>496210928.48000002</v>
      </c>
      <c r="F12" s="45">
        <v>481302428.20999998</v>
      </c>
      <c r="G12" s="45">
        <v>337542912.99000001</v>
      </c>
      <c r="H12" s="45">
        <v>297170976.26999998</v>
      </c>
      <c r="I12" s="45">
        <v>240380389.96000001</v>
      </c>
      <c r="J12" s="45">
        <v>244850413.94</v>
      </c>
      <c r="K12" s="45">
        <v>270600080.33999997</v>
      </c>
      <c r="L12" s="45">
        <v>283730889.41000003</v>
      </c>
      <c r="M12" s="45">
        <v>295227180.57999998</v>
      </c>
      <c r="N12" s="45">
        <v>316201656.95999998</v>
      </c>
      <c r="O12" s="45">
        <v>326747675.81</v>
      </c>
      <c r="P12" s="45">
        <v>340744062.87</v>
      </c>
      <c r="Q12" s="2"/>
      <c r="R12" s="65">
        <f>AVERAGE(D12:P12)</f>
        <v>338019602.07153851</v>
      </c>
    </row>
    <row r="13" spans="1:18">
      <c r="A13" s="8">
        <v>107006</v>
      </c>
      <c r="B13" s="8" t="s">
        <v>776</v>
      </c>
      <c r="C13" s="175"/>
      <c r="D13" s="45"/>
      <c r="E13" s="45"/>
      <c r="F13" s="45"/>
      <c r="G13" s="45"/>
      <c r="H13" s="45"/>
      <c r="I13" s="45"/>
      <c r="J13" s="45">
        <v>50953.599999999999</v>
      </c>
      <c r="K13" s="45">
        <v>305729.46999999997</v>
      </c>
      <c r="L13" s="45">
        <v>302306.43</v>
      </c>
      <c r="M13" s="45">
        <v>384330.5</v>
      </c>
      <c r="N13" s="45">
        <v>525879.67000000004</v>
      </c>
      <c r="O13" s="45">
        <v>713239.9</v>
      </c>
      <c r="P13" s="45">
        <v>921268.21</v>
      </c>
      <c r="Q13" s="2"/>
      <c r="R13" s="65">
        <f>AVERAGE(D13:P13)</f>
        <v>457672.54</v>
      </c>
    </row>
    <row r="14" spans="1:18">
      <c r="A14" s="8">
        <v>108901</v>
      </c>
      <c r="B14" s="316" t="s">
        <v>777</v>
      </c>
      <c r="C14" s="317"/>
      <c r="D14" s="256">
        <v>38055860.859999999</v>
      </c>
      <c r="E14" s="256">
        <v>37121506.969999999</v>
      </c>
      <c r="F14" s="256">
        <v>17279278.579999998</v>
      </c>
      <c r="G14" s="256">
        <v>18329596.550000001</v>
      </c>
      <c r="H14" s="256">
        <v>19126710.739999998</v>
      </c>
      <c r="I14" s="256">
        <v>17897133.199999999</v>
      </c>
      <c r="J14" s="256">
        <v>19836498.219999999</v>
      </c>
      <c r="K14" s="256">
        <v>20974053.25</v>
      </c>
      <c r="L14" s="256">
        <v>18950249.68</v>
      </c>
      <c r="M14" s="256">
        <v>19631228.059999999</v>
      </c>
      <c r="N14" s="256">
        <v>20364097.399999999</v>
      </c>
      <c r="O14" s="256">
        <v>21044593.27</v>
      </c>
      <c r="P14" s="256">
        <v>20095104.969999999</v>
      </c>
      <c r="Q14"/>
      <c r="R14" s="65">
        <f>AVERAGE(D14:P14)</f>
        <v>22208147.057692308</v>
      </c>
    </row>
    <row r="15" spans="1:18">
      <c r="A15" s="8">
        <v>108799</v>
      </c>
      <c r="B15" s="316" t="s">
        <v>778</v>
      </c>
      <c r="C15" s="318"/>
      <c r="D15" s="260">
        <v>19345472.120000001</v>
      </c>
      <c r="E15" s="260">
        <v>20149690.09</v>
      </c>
      <c r="F15" s="260">
        <v>6993397</v>
      </c>
      <c r="G15" s="260">
        <v>7553830.4900000002</v>
      </c>
      <c r="H15" s="260">
        <v>8348486.7599999998</v>
      </c>
      <c r="I15" s="260">
        <v>8906615.0800000001</v>
      </c>
      <c r="J15" s="260">
        <v>9482387.1799999997</v>
      </c>
      <c r="K15" s="319">
        <v>10375318.310000001</v>
      </c>
      <c r="L15" s="260">
        <v>11189724.449999999</v>
      </c>
      <c r="M15" s="260">
        <v>11876772.76</v>
      </c>
      <c r="N15" s="260">
        <v>12361629.48</v>
      </c>
      <c r="O15" s="260">
        <v>12896594.789999999</v>
      </c>
      <c r="P15" s="260">
        <v>7377733.04</v>
      </c>
      <c r="Q15" s="18"/>
      <c r="R15" s="84">
        <f>AVERAGE(D15:P15)</f>
        <v>11296742.426923078</v>
      </c>
    </row>
    <row r="16" spans="1:18">
      <c r="A16" s="8"/>
      <c r="B16" s="320" t="s">
        <v>779</v>
      </c>
      <c r="C16" s="318"/>
      <c r="D16" s="317">
        <f t="shared" ref="D16:P16" si="0">SUM(D12:D15)</f>
        <v>520946564.09000003</v>
      </c>
      <c r="E16" s="317">
        <f t="shared" si="0"/>
        <v>553482125.54000008</v>
      </c>
      <c r="F16" s="317">
        <f t="shared" si="0"/>
        <v>505575103.78999996</v>
      </c>
      <c r="G16" s="317">
        <f t="shared" si="0"/>
        <v>363426340.03000003</v>
      </c>
      <c r="H16" s="317">
        <f t="shared" si="0"/>
        <v>324646173.76999998</v>
      </c>
      <c r="I16" s="317">
        <f t="shared" si="0"/>
        <v>267184138.24000001</v>
      </c>
      <c r="J16" s="317">
        <f t="shared" si="0"/>
        <v>274220252.94</v>
      </c>
      <c r="K16" s="317">
        <f t="shared" si="0"/>
        <v>302255181.37</v>
      </c>
      <c r="L16" s="317">
        <f t="shared" si="0"/>
        <v>314173169.97000003</v>
      </c>
      <c r="M16" s="317">
        <f t="shared" si="0"/>
        <v>327119511.89999998</v>
      </c>
      <c r="N16" s="317">
        <f t="shared" si="0"/>
        <v>349453263.50999999</v>
      </c>
      <c r="O16" s="317">
        <f t="shared" si="0"/>
        <v>361402103.76999998</v>
      </c>
      <c r="P16" s="317">
        <f t="shared" si="0"/>
        <v>369138169.08999997</v>
      </c>
      <c r="Q16" s="18"/>
      <c r="R16" s="65">
        <f>SUM(R12:R15)</f>
        <v>371982164.09615391</v>
      </c>
    </row>
    <row r="17" spans="1:18">
      <c r="A17" s="316"/>
      <c r="B17" s="320"/>
      <c r="C17" s="318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18"/>
      <c r="R17" s="65"/>
    </row>
    <row r="18" spans="1:18">
      <c r="A18" s="316"/>
      <c r="B18" s="320" t="s">
        <v>780</v>
      </c>
      <c r="C18" s="318"/>
      <c r="D18" s="321">
        <v>-48746487</v>
      </c>
      <c r="E18" s="321">
        <v>-65234053</v>
      </c>
      <c r="F18" s="321">
        <v>-70915774</v>
      </c>
      <c r="G18" s="321">
        <v>-80606079</v>
      </c>
      <c r="H18" s="321">
        <v>-69864349</v>
      </c>
      <c r="I18" s="321">
        <v>-33996596</v>
      </c>
      <c r="J18" s="321">
        <v>-38398366</v>
      </c>
      <c r="K18" s="321">
        <v>-44754833</v>
      </c>
      <c r="L18" s="321">
        <v>-44980383</v>
      </c>
      <c r="M18" s="321">
        <v>-39801266</v>
      </c>
      <c r="N18" s="321">
        <v>-55206899</v>
      </c>
      <c r="O18" s="321">
        <v>-50730385</v>
      </c>
      <c r="P18" s="321">
        <v>-51036929</v>
      </c>
      <c r="Q18" s="184"/>
      <c r="R18" s="84">
        <f>AVERAGE(D18:P18)</f>
        <v>-53405569.153846152</v>
      </c>
    </row>
    <row r="19" spans="1:18">
      <c r="A19" s="323"/>
      <c r="B19" s="320"/>
      <c r="C19" s="31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14"/>
      <c r="R19" s="9"/>
    </row>
    <row r="20" spans="1:18">
      <c r="A20" s="323"/>
      <c r="B20" s="320" t="s">
        <v>740</v>
      </c>
      <c r="C20" s="318"/>
      <c r="D20" s="275">
        <f t="shared" ref="D20:N20" si="1">-D18/D16</f>
        <v>9.35729120032711E-2</v>
      </c>
      <c r="E20" s="275">
        <f t="shared" si="1"/>
        <v>0.11786117381181001</v>
      </c>
      <c r="F20" s="275">
        <f t="shared" si="1"/>
        <v>0.14026753585844329</v>
      </c>
      <c r="G20" s="275">
        <f t="shared" si="1"/>
        <v>0.22179481815585009</v>
      </c>
      <c r="H20" s="275">
        <f t="shared" si="1"/>
        <v>0.21520151674264412</v>
      </c>
      <c r="I20" s="275">
        <f t="shared" si="1"/>
        <v>0.12724032281236067</v>
      </c>
      <c r="J20" s="275">
        <f t="shared" si="1"/>
        <v>0.14002746182427908</v>
      </c>
      <c r="K20" s="275">
        <f t="shared" si="1"/>
        <v>0.14806969659591779</v>
      </c>
      <c r="L20" s="275">
        <f t="shared" si="1"/>
        <v>0.14317066923408869</v>
      </c>
      <c r="M20" s="275">
        <f t="shared" si="1"/>
        <v>0.12167194114720738</v>
      </c>
      <c r="N20" s="275">
        <f t="shared" si="1"/>
        <v>0.15798077959120332</v>
      </c>
      <c r="O20" s="275">
        <f>-O18/O16</f>
        <v>0.14037102847714839</v>
      </c>
      <c r="P20" s="275">
        <f>-P18/P16</f>
        <v>0.13825969047258463</v>
      </c>
      <c r="Q20" s="14"/>
      <c r="R20" s="275">
        <f>-R18/R16</f>
        <v>0.14357024155610135</v>
      </c>
    </row>
    <row r="21" spans="1:18">
      <c r="A21" s="11"/>
      <c r="B21" s="11"/>
      <c r="C21" s="11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9"/>
      <c r="R21" s="9"/>
    </row>
    <row r="22" spans="1:18">
      <c r="A22" s="11"/>
      <c r="B22" s="11"/>
      <c r="C22" s="11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9"/>
      <c r="R22" s="51"/>
    </row>
    <row r="23" spans="1:18">
      <c r="A23" s="11"/>
      <c r="B23" s="1" t="s">
        <v>781</v>
      </c>
      <c r="C23" s="11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9"/>
      <c r="R23" s="126">
        <f>-67176874</f>
        <v>-67176874</v>
      </c>
    </row>
    <row r="24" spans="1:18">
      <c r="A24" s="11"/>
      <c r="B24" s="11"/>
      <c r="C24" s="11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9"/>
      <c r="R24" s="9"/>
    </row>
    <row r="25" spans="1:18" ht="13.5" thickBot="1">
      <c r="A25" s="11"/>
      <c r="B25" s="1" t="s">
        <v>782</v>
      </c>
      <c r="C25" s="11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9"/>
      <c r="R25" s="292">
        <f>R23*R20</f>
        <v>-9644600.027163785</v>
      </c>
    </row>
    <row r="26" spans="1:18" ht="13.5" thickTop="1">
      <c r="A26" s="11"/>
      <c r="B26" s="11"/>
      <c r="C26" s="11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9"/>
    </row>
    <row r="27" spans="1:18">
      <c r="A27" s="169"/>
      <c r="B27" s="169"/>
      <c r="C27" s="169"/>
      <c r="D27" s="258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</row>
    <row r="28" spans="1:18">
      <c r="A28" s="169"/>
      <c r="B28" s="1" t="s">
        <v>783</v>
      </c>
      <c r="C28" s="169"/>
      <c r="D28" s="258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R28" s="126">
        <f>-49996479-R27</f>
        <v>-49996479</v>
      </c>
    </row>
    <row r="29" spans="1:18">
      <c r="A29" s="179"/>
      <c r="B29" s="11"/>
      <c r="C29" s="169"/>
      <c r="D29" s="184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</row>
    <row r="30" spans="1:18" ht="13.5" thickBot="1">
      <c r="B30" s="1" t="s">
        <v>784</v>
      </c>
      <c r="R30" s="325">
        <f>R28*R20</f>
        <v>-7178006.5669845482</v>
      </c>
    </row>
    <row r="31" spans="1:18" ht="13.5" thickTop="1"/>
  </sheetData>
  <mergeCells count="5">
    <mergeCell ref="A2:R2"/>
    <mergeCell ref="A3:R3"/>
    <mergeCell ref="A4:R4"/>
    <mergeCell ref="A5:R5"/>
    <mergeCell ref="A1:R1"/>
  </mergeCells>
  <pageMargins left="0.56999999999999995" right="0.23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topLeftCell="E1" workbookViewId="0">
      <selection activeCell="R24" sqref="R24"/>
    </sheetView>
  </sheetViews>
  <sheetFormatPr defaultRowHeight="12.75"/>
  <cols>
    <col min="1" max="1" width="7.140625" style="167" customWidth="1"/>
    <col min="2" max="2" width="61" style="167" customWidth="1"/>
    <col min="3" max="3" width="2" style="167" customWidth="1"/>
    <col min="4" max="16" width="12.7109375" style="167" customWidth="1"/>
    <col min="17" max="17" width="2.7109375" style="167" customWidth="1"/>
    <col min="18" max="18" width="13" style="167" customWidth="1"/>
    <col min="19" max="16384" width="9.140625" style="167"/>
  </cols>
  <sheetData>
    <row r="1" spans="1:23">
      <c r="A1" s="366" t="s">
        <v>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23">
      <c r="A2" s="366" t="s">
        <v>787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</row>
    <row r="3" spans="1:23">
      <c r="A3" s="366" t="s">
        <v>78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</row>
    <row r="4" spans="1:23">
      <c r="A4" s="366" t="s">
        <v>1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</row>
    <row r="5" spans="1:23">
      <c r="A5" s="366" t="s">
        <v>17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</row>
    <row r="6" spans="1:23">
      <c r="A6" s="168"/>
      <c r="B6" s="168"/>
      <c r="C6" s="168"/>
      <c r="D6" s="168"/>
    </row>
    <row r="7" spans="1:23">
      <c r="A7" s="169"/>
      <c r="B7" s="169"/>
      <c r="C7" s="169"/>
      <c r="D7" s="168"/>
    </row>
    <row r="8" spans="1:23">
      <c r="A8" s="306"/>
      <c r="B8" s="306"/>
      <c r="C8" s="306"/>
      <c r="D8" s="306"/>
    </row>
    <row r="9" spans="1:23">
      <c r="A9" s="306" t="s">
        <v>803</v>
      </c>
      <c r="B9" s="306"/>
      <c r="C9" s="306"/>
      <c r="D9" s="306"/>
    </row>
    <row r="10" spans="1:23">
      <c r="A10" s="306"/>
      <c r="B10" s="306"/>
      <c r="C10" s="306"/>
      <c r="D10" s="306"/>
    </row>
    <row r="11" spans="1:23">
      <c r="A11" s="306"/>
      <c r="B11" s="305" t="s">
        <v>804</v>
      </c>
      <c r="C11" s="306"/>
      <c r="D11" s="306"/>
    </row>
    <row r="12" spans="1:23">
      <c r="A12" s="306"/>
      <c r="B12" s="306"/>
      <c r="C12" s="306"/>
      <c r="D12" s="327" t="s">
        <v>788</v>
      </c>
      <c r="E12" s="327" t="s">
        <v>789</v>
      </c>
      <c r="F12" s="327" t="s">
        <v>790</v>
      </c>
      <c r="G12" s="327" t="s">
        <v>791</v>
      </c>
      <c r="H12" s="327" t="s">
        <v>792</v>
      </c>
      <c r="I12" s="327" t="s">
        <v>793</v>
      </c>
      <c r="J12" s="327" t="s">
        <v>794</v>
      </c>
      <c r="K12" s="327" t="s">
        <v>795</v>
      </c>
      <c r="L12" s="327" t="s">
        <v>796</v>
      </c>
      <c r="M12" s="327" t="s">
        <v>797</v>
      </c>
      <c r="N12" s="327" t="s">
        <v>798</v>
      </c>
      <c r="O12" s="327" t="s">
        <v>728</v>
      </c>
      <c r="P12" s="327" t="s">
        <v>799</v>
      </c>
      <c r="R12" s="327" t="s">
        <v>24</v>
      </c>
    </row>
    <row r="13" spans="1:23">
      <c r="A13" s="328" t="s">
        <v>736</v>
      </c>
      <c r="B13" s="328" t="s">
        <v>737</v>
      </c>
      <c r="C13" s="314"/>
      <c r="D13" s="315" t="s">
        <v>800</v>
      </c>
      <c r="E13" s="315" t="s">
        <v>800</v>
      </c>
      <c r="F13" s="315" t="s">
        <v>800</v>
      </c>
      <c r="G13" s="315" t="s">
        <v>800</v>
      </c>
      <c r="H13" s="315" t="s">
        <v>800</v>
      </c>
      <c r="I13" s="315" t="s">
        <v>800</v>
      </c>
      <c r="J13" s="315" t="s">
        <v>800</v>
      </c>
      <c r="K13" s="315" t="s">
        <v>801</v>
      </c>
      <c r="L13" s="315" t="s">
        <v>801</v>
      </c>
      <c r="M13" s="315" t="s">
        <v>801</v>
      </c>
      <c r="N13" s="315" t="s">
        <v>801</v>
      </c>
      <c r="O13" s="315" t="s">
        <v>801</v>
      </c>
      <c r="P13" s="315" t="s">
        <v>801</v>
      </c>
      <c r="Q13" s="178"/>
      <c r="R13" s="324" t="s">
        <v>26</v>
      </c>
    </row>
    <row r="14" spans="1:23">
      <c r="A14" s="270"/>
      <c r="B14" s="270"/>
      <c r="C14" s="17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180"/>
      <c r="R14" s="65"/>
    </row>
    <row r="15" spans="1:23">
      <c r="A15" s="270"/>
      <c r="B15" s="270" t="s">
        <v>802</v>
      </c>
      <c r="C15" s="175"/>
      <c r="D15" s="45">
        <v>-110000</v>
      </c>
      <c r="E15" s="45">
        <v>-97000</v>
      </c>
      <c r="F15" s="45">
        <v>-97000</v>
      </c>
      <c r="G15" s="45">
        <v>-61000</v>
      </c>
      <c r="H15" s="45">
        <v>-228000</v>
      </c>
      <c r="I15" s="45">
        <v>-395000</v>
      </c>
      <c r="J15" s="45">
        <v>-395000</v>
      </c>
      <c r="K15" s="45">
        <v>-313000</v>
      </c>
      <c r="L15" s="45">
        <v>-322000</v>
      </c>
      <c r="M15" s="45">
        <v>-2540000</v>
      </c>
      <c r="N15" s="45">
        <v>-2539000</v>
      </c>
      <c r="O15" s="45">
        <v>-2539000</v>
      </c>
      <c r="P15" s="45">
        <v>-2630000</v>
      </c>
      <c r="Q15" s="180"/>
      <c r="R15" s="65">
        <f>AVERAGE(D15:P15)</f>
        <v>-943538.4615384615</v>
      </c>
    </row>
    <row r="16" spans="1:23">
      <c r="A16" s="169"/>
      <c r="B16" s="169"/>
      <c r="C16" s="169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168"/>
      <c r="R16" s="168"/>
      <c r="S16" s="168"/>
      <c r="T16" s="168"/>
      <c r="U16" s="168"/>
      <c r="V16" s="168"/>
      <c r="W16" s="168"/>
    </row>
    <row r="17" spans="1:23">
      <c r="A17" s="169"/>
      <c r="B17" s="169"/>
      <c r="C17" s="169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168"/>
      <c r="R17" s="168"/>
      <c r="S17" s="168"/>
      <c r="T17" s="168"/>
      <c r="U17" s="168"/>
      <c r="V17" s="168"/>
      <c r="W17" s="168"/>
    </row>
    <row r="18" spans="1:23">
      <c r="A18" s="179"/>
      <c r="B18" s="1" t="s">
        <v>830</v>
      </c>
      <c r="C18" s="11"/>
      <c r="D18" s="342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9"/>
      <c r="R18" s="343">
        <v>1</v>
      </c>
      <c r="S18" s="168"/>
      <c r="T18" s="168"/>
      <c r="U18" s="168"/>
      <c r="V18" s="168"/>
      <c r="W18" s="168"/>
    </row>
    <row r="19" spans="1:23">
      <c r="A19" s="303"/>
      <c r="B19" s="11"/>
      <c r="C19" s="1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/>
      <c r="R19"/>
    </row>
    <row r="20" spans="1:23">
      <c r="B20" s="22" t="s">
        <v>831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 s="164">
        <f>R15*R18</f>
        <v>-943538.4615384615</v>
      </c>
    </row>
    <row r="21" spans="1:23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spans="1:23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1:23">
      <c r="B23" s="22" t="s">
        <v>836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 s="260">
        <f>6351081-30917</f>
        <v>6320164</v>
      </c>
    </row>
    <row r="24" spans="1:23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1:23">
      <c r="B25" s="22" t="s">
        <v>832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 s="344">
        <f>SUM(R20:R23)</f>
        <v>5376625.538461538</v>
      </c>
    </row>
    <row r="26" spans="1:23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23">
      <c r="B27" s="22" t="s">
        <v>833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 s="345">
        <v>0.95</v>
      </c>
    </row>
    <row r="28" spans="1:23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23" ht="13.5" thickBot="1">
      <c r="B29" s="22" t="s">
        <v>834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 s="276">
        <f>-R25*R27</f>
        <v>-5107794.2615384609</v>
      </c>
    </row>
    <row r="30" spans="1:23" ht="13.5" thickTop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23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23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2:18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2:18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</sheetData>
  <mergeCells count="5">
    <mergeCell ref="A1:Q1"/>
    <mergeCell ref="A2:Q2"/>
    <mergeCell ref="A3:Q3"/>
    <mergeCell ref="A4:Q4"/>
    <mergeCell ref="A5:Q5"/>
  </mergeCells>
  <pageMargins left="0.56999999999999995" right="0.23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37"/>
  <sheetViews>
    <sheetView topLeftCell="B1" workbookViewId="0">
      <selection activeCell="H28" sqref="H28"/>
    </sheetView>
  </sheetViews>
  <sheetFormatPr defaultRowHeight="12.75"/>
  <cols>
    <col min="1" max="1" width="7.140625" style="167" customWidth="1"/>
    <col min="2" max="2" width="61" style="167" customWidth="1"/>
    <col min="3" max="3" width="2" style="167" customWidth="1"/>
    <col min="4" max="15" width="12.7109375" style="167" customWidth="1"/>
    <col min="16" max="16" width="2.7109375" style="167" customWidth="1"/>
    <col min="17" max="17" width="11.7109375" style="167" customWidth="1"/>
    <col min="18" max="16384" width="9.140625" style="167"/>
  </cols>
  <sheetData>
    <row r="1" spans="1:18">
      <c r="A1" s="366" t="s">
        <v>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</row>
    <row r="2" spans="1:18">
      <c r="A2" s="366" t="s">
        <v>722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</row>
    <row r="3" spans="1:18">
      <c r="A3" s="366" t="s">
        <v>78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1:18">
      <c r="A4" s="366" t="s">
        <v>1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</row>
    <row r="5" spans="1:18">
      <c r="A5" s="366" t="s">
        <v>69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</row>
    <row r="6" spans="1:18">
      <c r="A6" s="168"/>
      <c r="B6" s="278" t="s">
        <v>5</v>
      </c>
      <c r="C6" s="168"/>
      <c r="D6" s="168"/>
    </row>
    <row r="7" spans="1:18">
      <c r="A7" s="169"/>
      <c r="B7" s="169"/>
      <c r="C7" s="169"/>
      <c r="D7" s="168"/>
    </row>
    <row r="8" spans="1:18">
      <c r="A8" s="264"/>
      <c r="B8" s="264"/>
      <c r="C8" s="264"/>
      <c r="D8" s="264"/>
    </row>
    <row r="9" spans="1:18">
      <c r="A9" s="264" t="s">
        <v>723</v>
      </c>
      <c r="B9" s="264"/>
      <c r="C9" s="264"/>
      <c r="D9" s="264"/>
    </row>
    <row r="10" spans="1:18">
      <c r="A10" s="264"/>
      <c r="B10" s="264"/>
      <c r="C10" s="264"/>
      <c r="D10" s="265" t="s">
        <v>724</v>
      </c>
      <c r="E10" s="265" t="s">
        <v>725</v>
      </c>
      <c r="F10" s="265" t="s">
        <v>726</v>
      </c>
      <c r="G10" s="265" t="s">
        <v>727</v>
      </c>
      <c r="H10" s="265" t="s">
        <v>728</v>
      </c>
      <c r="I10" s="265" t="s">
        <v>729</v>
      </c>
      <c r="J10" s="265" t="s">
        <v>730</v>
      </c>
      <c r="K10" s="265" t="s">
        <v>731</v>
      </c>
      <c r="L10" s="265" t="s">
        <v>732</v>
      </c>
      <c r="M10" s="265" t="s">
        <v>733</v>
      </c>
      <c r="N10" s="265" t="s">
        <v>734</v>
      </c>
      <c r="O10" s="265" t="s">
        <v>735</v>
      </c>
    </row>
    <row r="11" spans="1:18">
      <c r="A11" s="266" t="s">
        <v>736</v>
      </c>
      <c r="B11" s="266" t="s">
        <v>737</v>
      </c>
      <c r="C11" s="267"/>
      <c r="D11" s="268" t="s">
        <v>738</v>
      </c>
      <c r="E11" s="268" t="s">
        <v>738</v>
      </c>
      <c r="F11" s="268" t="s">
        <v>738</v>
      </c>
      <c r="G11" s="268" t="s">
        <v>738</v>
      </c>
      <c r="H11" s="268" t="s">
        <v>738</v>
      </c>
      <c r="I11" s="268" t="s">
        <v>738</v>
      </c>
      <c r="J11" s="268" t="s">
        <v>738</v>
      </c>
      <c r="K11" s="268" t="s">
        <v>738</v>
      </c>
      <c r="L11" s="268" t="s">
        <v>738</v>
      </c>
      <c r="M11" s="268" t="s">
        <v>738</v>
      </c>
      <c r="N11" s="268" t="s">
        <v>738</v>
      </c>
      <c r="O11" s="268" t="s">
        <v>738</v>
      </c>
      <c r="P11" s="178"/>
      <c r="Q11" s="269" t="s">
        <v>26</v>
      </c>
    </row>
    <row r="12" spans="1:18">
      <c r="A12" s="270">
        <v>164101</v>
      </c>
      <c r="B12" s="270" t="s">
        <v>745</v>
      </c>
      <c r="C12" s="175"/>
      <c r="D12" s="45">
        <v>25079796.43</v>
      </c>
      <c r="E12" s="45">
        <v>16702750.439999999</v>
      </c>
      <c r="F12" s="45">
        <v>12406517.75</v>
      </c>
      <c r="G12" s="45">
        <v>9768179.3300000001</v>
      </c>
      <c r="H12" s="45">
        <v>8923166.6799999997</v>
      </c>
      <c r="I12" s="45">
        <v>10244171.74</v>
      </c>
      <c r="J12" s="45">
        <v>15710626.74</v>
      </c>
      <c r="K12" s="45">
        <v>22398078.469999999</v>
      </c>
      <c r="L12" s="45">
        <v>28668119.09</v>
      </c>
      <c r="M12" s="45">
        <v>34512247.259999998</v>
      </c>
      <c r="N12" s="45">
        <v>34772529.57</v>
      </c>
      <c r="O12" s="45">
        <v>29861204.870000001</v>
      </c>
      <c r="P12" s="180"/>
      <c r="Q12" s="65">
        <f>AVERAGE(D12:O12)</f>
        <v>20753949.03083333</v>
      </c>
    </row>
    <row r="13" spans="1:18">
      <c r="A13" s="270"/>
      <c r="B13" s="270"/>
      <c r="C13" s="175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80"/>
      <c r="Q13" s="84"/>
    </row>
    <row r="14" spans="1:18">
      <c r="A14" s="270"/>
      <c r="B14" s="273" t="s">
        <v>739</v>
      </c>
      <c r="C14" s="263"/>
      <c r="D14" s="272">
        <f>SUM(D12:D13)</f>
        <v>25079796.43</v>
      </c>
      <c r="E14" s="272">
        <f t="shared" ref="E14:O14" si="0">SUM(E12:E13)</f>
        <v>16702750.439999999</v>
      </c>
      <c r="F14" s="272">
        <f t="shared" si="0"/>
        <v>12406517.75</v>
      </c>
      <c r="G14" s="272">
        <f t="shared" si="0"/>
        <v>9768179.3300000001</v>
      </c>
      <c r="H14" s="272">
        <f t="shared" si="0"/>
        <v>8923166.6799999997</v>
      </c>
      <c r="I14" s="272">
        <f t="shared" si="0"/>
        <v>10244171.74</v>
      </c>
      <c r="J14" s="272">
        <f t="shared" si="0"/>
        <v>15710626.74</v>
      </c>
      <c r="K14" s="272">
        <f t="shared" si="0"/>
        <v>22398078.469999999</v>
      </c>
      <c r="L14" s="272">
        <f t="shared" si="0"/>
        <v>28668119.09</v>
      </c>
      <c r="M14" s="272">
        <f t="shared" si="0"/>
        <v>34512247.259999998</v>
      </c>
      <c r="N14" s="272">
        <f t="shared" si="0"/>
        <v>34772529.57</v>
      </c>
      <c r="O14" s="272">
        <f t="shared" si="0"/>
        <v>29861204.870000001</v>
      </c>
      <c r="P14" s="18"/>
      <c r="Q14" s="272">
        <f>SUM(Q12:Q13)</f>
        <v>20753949.03083333</v>
      </c>
      <c r="R14" s="247"/>
    </row>
    <row r="15" spans="1:18">
      <c r="A15" s="270"/>
      <c r="B15" s="273"/>
      <c r="C15" s="263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18"/>
      <c r="Q15" s="272"/>
      <c r="R15" s="247"/>
    </row>
    <row r="16" spans="1:18">
      <c r="A16" s="271"/>
      <c r="B16" s="273"/>
      <c r="C16" s="263"/>
      <c r="D16" s="272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18"/>
      <c r="Q16" s="65"/>
      <c r="R16" s="247"/>
    </row>
    <row r="17" spans="1:18">
      <c r="A17" s="271">
        <v>232060</v>
      </c>
      <c r="B17" s="279" t="s">
        <v>746</v>
      </c>
      <c r="C17" s="263"/>
      <c r="D17" s="260">
        <v>-6537502.5</v>
      </c>
      <c r="E17" s="260">
        <v>-6832505.7199999997</v>
      </c>
      <c r="F17" s="260">
        <v>-5924537.9299999997</v>
      </c>
      <c r="G17" s="260">
        <v>-4104416.84</v>
      </c>
      <c r="H17" s="260">
        <v>-4158020.86</v>
      </c>
      <c r="I17" s="260">
        <v>-5182720.8899999997</v>
      </c>
      <c r="J17" s="260">
        <v>-6517751.7599999998</v>
      </c>
      <c r="K17" s="260">
        <v>-8427524.5199999996</v>
      </c>
      <c r="L17" s="260">
        <v>-8700800.3000000007</v>
      </c>
      <c r="M17" s="260">
        <v>-9022285.1799999997</v>
      </c>
      <c r="N17" s="260">
        <v>-9939264.1999999993</v>
      </c>
      <c r="O17" s="260">
        <v>-12158142.720000001</v>
      </c>
      <c r="P17" s="122"/>
      <c r="Q17" s="84">
        <f t="shared" ref="Q17" si="1">AVERAGE(D17:O17)</f>
        <v>-7292122.7849999992</v>
      </c>
      <c r="R17" s="247"/>
    </row>
    <row r="18" spans="1:18">
      <c r="A18" s="274"/>
      <c r="B18" s="273"/>
      <c r="C18" s="263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18"/>
      <c r="R18" s="247"/>
    </row>
    <row r="19" spans="1:18">
      <c r="A19" s="274"/>
      <c r="B19" s="273" t="s">
        <v>740</v>
      </c>
      <c r="C19" s="263"/>
      <c r="D19" s="275">
        <f t="shared" ref="D19:N19" si="2">-D17/D14</f>
        <v>0.2606680846970495</v>
      </c>
      <c r="E19" s="275">
        <f t="shared" si="2"/>
        <v>0.40906470730936695</v>
      </c>
      <c r="F19" s="275">
        <f t="shared" si="2"/>
        <v>0.47753431296223309</v>
      </c>
      <c r="G19" s="275">
        <f t="shared" si="2"/>
        <v>0.42018238008740566</v>
      </c>
      <c r="H19" s="275">
        <f t="shared" si="2"/>
        <v>0.46598040909844352</v>
      </c>
      <c r="I19" s="275">
        <f t="shared" si="2"/>
        <v>0.50591897730133129</v>
      </c>
      <c r="J19" s="275">
        <f t="shared" si="2"/>
        <v>0.4148626192872048</v>
      </c>
      <c r="K19" s="275">
        <f t="shared" si="2"/>
        <v>0.3762610498613902</v>
      </c>
      <c r="L19" s="275">
        <f t="shared" si="2"/>
        <v>0.30350091237883164</v>
      </c>
      <c r="M19" s="275">
        <f t="shared" si="2"/>
        <v>0.26142270922058758</v>
      </c>
      <c r="N19" s="275">
        <f t="shared" si="2"/>
        <v>0.28583667403291529</v>
      </c>
      <c r="O19" s="275">
        <f>-O17/O14</f>
        <v>0.40715512896851169</v>
      </c>
      <c r="P19" s="18"/>
      <c r="Q19" s="275">
        <f>-Q17/Q14</f>
        <v>0.35136073496983045</v>
      </c>
      <c r="R19" s="247"/>
    </row>
    <row r="20" spans="1:18">
      <c r="A20" s="169"/>
      <c r="B20" s="169"/>
      <c r="C20" s="169"/>
      <c r="D20" s="258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</row>
    <row r="21" spans="1:18">
      <c r="A21" s="169"/>
      <c r="B21" s="179" t="s">
        <v>741</v>
      </c>
      <c r="C21" s="169"/>
      <c r="D21" s="258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Q21" s="260">
        <v>32119083</v>
      </c>
    </row>
    <row r="22" spans="1:18">
      <c r="A22" s="169"/>
      <c r="B22" s="169"/>
      <c r="C22" s="169"/>
      <c r="D22" s="258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</row>
    <row r="23" spans="1:18" ht="13.5" thickBot="1">
      <c r="A23" s="169"/>
      <c r="B23" s="179" t="s">
        <v>742</v>
      </c>
      <c r="C23" s="169"/>
      <c r="D23" s="258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Q23" s="276">
        <f>Q21*Q19</f>
        <v>11285384.609436987</v>
      </c>
    </row>
    <row r="24" spans="1:18" ht="13.5" thickTop="1">
      <c r="A24" s="169"/>
      <c r="B24" s="169"/>
      <c r="C24" s="169"/>
      <c r="D24" s="258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</row>
    <row r="25" spans="1:18">
      <c r="A25" s="169"/>
      <c r="B25" s="169"/>
      <c r="C25" s="169"/>
      <c r="D25" s="258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</row>
    <row r="26" spans="1:18">
      <c r="A26" s="179"/>
      <c r="B26" s="169"/>
      <c r="C26" s="169"/>
      <c r="D26" s="184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</row>
    <row r="27" spans="1:18">
      <c r="A27" s="277"/>
      <c r="B27" s="169"/>
      <c r="C27" s="169"/>
      <c r="D27" s="169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</row>
    <row r="28" spans="1:18">
      <c r="A28" s="179"/>
      <c r="B28" s="277"/>
      <c r="C28" s="263"/>
      <c r="D28" s="263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</row>
    <row r="29" spans="1:18">
      <c r="A29" s="277" t="s">
        <v>743</v>
      </c>
      <c r="B29" s="277"/>
      <c r="C29" s="263"/>
      <c r="D29" s="263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</row>
    <row r="30" spans="1:18">
      <c r="A30" s="179"/>
      <c r="B30" s="277"/>
      <c r="C30" s="272"/>
      <c r="D30" s="263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</row>
    <row r="31" spans="1:18">
      <c r="A31" s="277"/>
      <c r="B31" s="277"/>
      <c r="C31" s="272"/>
      <c r="D31" s="27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</row>
    <row r="32" spans="1:18">
      <c r="A32" s="277"/>
      <c r="B32" s="277"/>
      <c r="C32" s="263"/>
      <c r="D32" s="263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</row>
    <row r="33" spans="1:20">
      <c r="A33" s="307">
        <v>232028</v>
      </c>
      <c r="B33" s="307" t="s">
        <v>744</v>
      </c>
      <c r="C33" s="307"/>
      <c r="D33" s="309">
        <v>-13591414.67</v>
      </c>
      <c r="E33" s="309">
        <v>-10989765.210000001</v>
      </c>
      <c r="F33" s="309">
        <v>-4988777.7699999996</v>
      </c>
      <c r="G33" s="309">
        <v>-7371253.2400000002</v>
      </c>
      <c r="H33" s="309">
        <v>-9144469.4900000002</v>
      </c>
      <c r="I33" s="309">
        <v>-9345035.6699999999</v>
      </c>
      <c r="J33" s="309">
        <v>-11605813.67</v>
      </c>
      <c r="K33" s="309">
        <v>-10956847.41</v>
      </c>
      <c r="L33" s="309">
        <v>-9269509.4800000004</v>
      </c>
      <c r="M33" s="309">
        <v>-9955735.8800000008</v>
      </c>
      <c r="N33" s="309">
        <v>-7652913.2000000002</v>
      </c>
      <c r="O33" s="309">
        <v>-13891782.710000001</v>
      </c>
      <c r="P33" s="307"/>
      <c r="Q33" s="308">
        <f t="shared" ref="Q33:Q35" si="3">AVERAGE(D33:O33)</f>
        <v>-9896943.2000000011</v>
      </c>
      <c r="R33"/>
      <c r="S33"/>
      <c r="T33"/>
    </row>
    <row r="34" spans="1:20">
      <c r="A34" s="4"/>
      <c r="B34" s="4"/>
      <c r="C34" s="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/>
      <c r="Q34"/>
      <c r="R34"/>
      <c r="S34"/>
      <c r="T34"/>
    </row>
    <row r="35" spans="1:20">
      <c r="A35"/>
      <c r="B35" s="22" t="s">
        <v>772</v>
      </c>
      <c r="C35"/>
      <c r="D35" s="164">
        <f>D17+D33</f>
        <v>-20128917.170000002</v>
      </c>
      <c r="E35" s="164">
        <f t="shared" ref="E35:O35" si="4">E17+E33</f>
        <v>-17822270.93</v>
      </c>
      <c r="F35" s="164">
        <f t="shared" si="4"/>
        <v>-10913315.699999999</v>
      </c>
      <c r="G35" s="164">
        <f t="shared" si="4"/>
        <v>-11475670.08</v>
      </c>
      <c r="H35" s="164">
        <f t="shared" si="4"/>
        <v>-13302490.35</v>
      </c>
      <c r="I35" s="164">
        <f t="shared" si="4"/>
        <v>-14527756.559999999</v>
      </c>
      <c r="J35" s="164">
        <f t="shared" si="4"/>
        <v>-18123565.43</v>
      </c>
      <c r="K35" s="164">
        <f t="shared" si="4"/>
        <v>-19384371.93</v>
      </c>
      <c r="L35" s="164">
        <f t="shared" si="4"/>
        <v>-17970309.780000001</v>
      </c>
      <c r="M35" s="164">
        <f t="shared" si="4"/>
        <v>-18978021.060000002</v>
      </c>
      <c r="N35" s="164">
        <f t="shared" si="4"/>
        <v>-17592177.399999999</v>
      </c>
      <c r="O35" s="164">
        <f t="shared" si="4"/>
        <v>-26049925.43</v>
      </c>
      <c r="P35"/>
      <c r="Q35" s="308">
        <f t="shared" si="3"/>
        <v>-17189065.985000003</v>
      </c>
      <c r="R35"/>
      <c r="S35"/>
      <c r="T35"/>
    </row>
    <row r="36" spans="1:20">
      <c r="A36"/>
      <c r="B36"/>
      <c r="C36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/>
      <c r="Q36"/>
      <c r="R36"/>
      <c r="S36"/>
      <c r="T36"/>
    </row>
    <row r="37" spans="1:20">
      <c r="Q37" s="310">
        <f>SUM(Q33:Q35)</f>
        <v>-27086009.185000002</v>
      </c>
      <c r="R37" s="248" t="s">
        <v>773</v>
      </c>
      <c r="S37" s="248"/>
      <c r="T37" s="248"/>
    </row>
  </sheetData>
  <mergeCells count="5">
    <mergeCell ref="A1:P1"/>
    <mergeCell ref="A2:P2"/>
    <mergeCell ref="A3:P3"/>
    <mergeCell ref="A4:P4"/>
    <mergeCell ref="A5:P5"/>
  </mergeCells>
  <pageMargins left="0.56999999999999995" right="0.23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"/>
  <sheetViews>
    <sheetView showGridLines="0" workbookViewId="0">
      <selection sqref="A1:S44"/>
    </sheetView>
  </sheetViews>
  <sheetFormatPr defaultRowHeight="12.75"/>
  <cols>
    <col min="1" max="1" width="68.5703125" customWidth="1"/>
    <col min="2" max="2" width="2.42578125" customWidth="1"/>
    <col min="3" max="3" width="11.7109375" customWidth="1"/>
    <col min="4" max="4" width="2.42578125" customWidth="1"/>
    <col min="5" max="5" width="11.7109375" customWidth="1"/>
    <col min="6" max="6" width="2.42578125" customWidth="1"/>
    <col min="7" max="7" width="11.7109375" customWidth="1"/>
    <col min="8" max="8" width="2.42578125" customWidth="1"/>
    <col min="9" max="9" width="11.7109375" customWidth="1"/>
    <col min="10" max="10" width="2.42578125" customWidth="1"/>
    <col min="11" max="11" width="11.7109375" customWidth="1"/>
    <col min="12" max="12" width="2.42578125" customWidth="1"/>
    <col min="13" max="13" width="11.7109375" customWidth="1"/>
    <col min="14" max="14" width="2.42578125" customWidth="1"/>
    <col min="15" max="15" width="11.7109375" customWidth="1"/>
    <col min="16" max="16" width="2.42578125" customWidth="1"/>
    <col min="17" max="17" width="11.7109375" customWidth="1"/>
    <col min="18" max="18" width="2.42578125" customWidth="1"/>
    <col min="19" max="19" width="15" bestFit="1" customWidth="1"/>
  </cols>
  <sheetData>
    <row r="1" spans="1:19">
      <c r="A1" s="360" t="s">
        <v>76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</row>
    <row r="2" spans="1:19">
      <c r="A2" s="360" t="s">
        <v>747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</row>
    <row r="3" spans="1:19">
      <c r="A3" s="360" t="s">
        <v>78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</row>
    <row r="4" spans="1:19">
      <c r="A4" s="360" t="s">
        <v>1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</row>
    <row r="5" spans="1:19">
      <c r="A5" s="360" t="s">
        <v>17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</row>
    <row r="6" spans="1:19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9"/>
    </row>
    <row r="8" spans="1:19">
      <c r="A8" s="284" t="s">
        <v>756</v>
      </c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</row>
    <row r="9" spans="1:19">
      <c r="A9" s="280"/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</row>
    <row r="10" spans="1:19">
      <c r="A10" s="280"/>
      <c r="B10" s="287"/>
      <c r="C10" s="281" t="s">
        <v>748</v>
      </c>
      <c r="D10" s="280"/>
      <c r="E10" s="281" t="s">
        <v>748</v>
      </c>
      <c r="F10" s="280"/>
      <c r="G10" s="281" t="s">
        <v>748</v>
      </c>
      <c r="H10" s="280"/>
      <c r="I10" s="281" t="s">
        <v>748</v>
      </c>
      <c r="J10" s="280"/>
      <c r="K10" s="281" t="s">
        <v>748</v>
      </c>
      <c r="L10" s="280"/>
      <c r="M10" s="281" t="s">
        <v>748</v>
      </c>
      <c r="N10" s="280"/>
      <c r="O10" s="281" t="s">
        <v>748</v>
      </c>
      <c r="P10" s="280"/>
      <c r="Q10" s="281" t="s">
        <v>748</v>
      </c>
      <c r="R10" s="287"/>
      <c r="S10" s="287"/>
    </row>
    <row r="11" spans="1:19">
      <c r="A11" s="287"/>
      <c r="B11" s="287"/>
      <c r="C11" s="288">
        <v>2013</v>
      </c>
      <c r="D11" s="289"/>
      <c r="E11" s="288">
        <v>2014</v>
      </c>
      <c r="F11" s="289"/>
      <c r="G11" s="288">
        <v>2015</v>
      </c>
      <c r="H11" s="289"/>
      <c r="I11" s="288">
        <v>2016</v>
      </c>
      <c r="J11" s="289"/>
      <c r="K11" s="288">
        <v>2017</v>
      </c>
      <c r="L11" s="287"/>
      <c r="M11" s="288">
        <v>2018</v>
      </c>
      <c r="N11" s="287"/>
      <c r="O11" s="288">
        <v>2019</v>
      </c>
      <c r="P11" s="287"/>
      <c r="Q11" s="288">
        <v>2020</v>
      </c>
      <c r="R11" s="287"/>
      <c r="S11" s="287"/>
    </row>
    <row r="12" spans="1:19">
      <c r="A12" s="287" t="s">
        <v>70</v>
      </c>
      <c r="B12" s="287"/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90"/>
    </row>
    <row r="13" spans="1:19">
      <c r="A13" s="287"/>
      <c r="B13" s="287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90"/>
    </row>
    <row r="14" spans="1:19">
      <c r="A14" s="284" t="s">
        <v>755</v>
      </c>
      <c r="B14" s="284"/>
      <c r="C14" s="285">
        <v>14706633</v>
      </c>
      <c r="D14" s="285"/>
      <c r="E14" s="285">
        <v>12113341</v>
      </c>
      <c r="F14" s="285"/>
      <c r="G14" s="285">
        <v>9428840</v>
      </c>
      <c r="H14" s="285"/>
      <c r="I14" s="285">
        <v>12895303</v>
      </c>
      <c r="J14" s="285"/>
      <c r="K14" s="285">
        <v>15527861</v>
      </c>
      <c r="L14" s="287"/>
      <c r="M14" s="291">
        <v>18501313</v>
      </c>
      <c r="N14" s="287"/>
      <c r="O14" s="291">
        <v>22833527</v>
      </c>
      <c r="P14" s="287"/>
      <c r="Q14" s="291">
        <v>10828272</v>
      </c>
      <c r="R14" s="287"/>
      <c r="S14" s="290"/>
    </row>
    <row r="15" spans="1:19">
      <c r="A15" s="284" t="s">
        <v>752</v>
      </c>
      <c r="B15" s="284"/>
      <c r="C15" s="285">
        <f>-120277-38394</f>
        <v>-158671</v>
      </c>
      <c r="D15" s="285"/>
      <c r="E15" s="285">
        <f>-468671-83706</f>
        <v>-552377</v>
      </c>
      <c r="F15" s="285"/>
      <c r="G15" s="285"/>
      <c r="H15" s="285"/>
      <c r="I15" s="285"/>
      <c r="J15" s="285"/>
      <c r="K15" s="285"/>
      <c r="L15" s="287"/>
      <c r="M15" s="291"/>
      <c r="N15" s="287"/>
      <c r="O15" s="291"/>
      <c r="P15" s="287"/>
      <c r="Q15" s="291"/>
      <c r="R15" s="287"/>
      <c r="S15" s="290"/>
    </row>
    <row r="16" spans="1:19">
      <c r="A16" s="284" t="s">
        <v>753</v>
      </c>
      <c r="B16" s="284"/>
      <c r="C16" s="285">
        <f>-955239-217596</f>
        <v>-1172835</v>
      </c>
      <c r="D16" s="285"/>
      <c r="E16" s="285">
        <f>-264620-58038</f>
        <v>-322658</v>
      </c>
      <c r="F16" s="285"/>
      <c r="G16" s="285"/>
      <c r="H16" s="285"/>
      <c r="I16" s="285"/>
      <c r="J16" s="285"/>
      <c r="K16" s="285"/>
      <c r="L16" s="287"/>
      <c r="M16" s="291"/>
      <c r="N16" s="287"/>
      <c r="O16" s="291"/>
      <c r="P16" s="287"/>
      <c r="Q16" s="291"/>
      <c r="R16" s="287"/>
      <c r="S16" s="290"/>
    </row>
    <row r="17" spans="1:19">
      <c r="A17" s="284" t="s">
        <v>754</v>
      </c>
      <c r="B17" s="284"/>
      <c r="C17" s="286">
        <f>-319077-204896</f>
        <v>-523973</v>
      </c>
      <c r="D17" s="285"/>
      <c r="E17" s="286">
        <f>-282-589175-229866</f>
        <v>-819323</v>
      </c>
      <c r="F17" s="285"/>
      <c r="G17" s="286">
        <f>-707-394</f>
        <v>-1101</v>
      </c>
      <c r="H17" s="285"/>
      <c r="I17" s="286"/>
      <c r="J17" s="285"/>
      <c r="K17" s="286"/>
      <c r="L17" s="287"/>
      <c r="M17" s="294"/>
      <c r="N17" s="287"/>
      <c r="O17" s="294"/>
      <c r="P17" s="287"/>
      <c r="Q17" s="294"/>
      <c r="R17" s="287"/>
      <c r="S17" s="290"/>
    </row>
    <row r="18" spans="1:19">
      <c r="A18" s="287"/>
      <c r="B18" s="287"/>
      <c r="C18" s="291"/>
      <c r="D18" s="291"/>
      <c r="E18" s="291"/>
      <c r="F18" s="291"/>
      <c r="G18" s="291"/>
      <c r="H18" s="291"/>
      <c r="I18" s="291"/>
      <c r="J18" s="291"/>
      <c r="K18" s="291"/>
      <c r="L18" s="287"/>
      <c r="M18" s="291"/>
      <c r="N18" s="287"/>
      <c r="O18" s="291"/>
      <c r="P18" s="287"/>
      <c r="Q18" s="291"/>
      <c r="R18" s="287"/>
      <c r="S18" s="290"/>
    </row>
    <row r="19" spans="1:19">
      <c r="A19" s="287" t="s">
        <v>71</v>
      </c>
      <c r="B19" s="287"/>
      <c r="C19" s="291">
        <f>SUM(C14:C17)</f>
        <v>12851154</v>
      </c>
      <c r="D19" s="291"/>
      <c r="E19" s="291">
        <f>SUM(E14:E17)</f>
        <v>10418983</v>
      </c>
      <c r="F19" s="291"/>
      <c r="G19" s="291">
        <f>SUM(G14:G17)</f>
        <v>9427739</v>
      </c>
      <c r="H19" s="291"/>
      <c r="I19" s="291">
        <f>SUM(I14:I17)</f>
        <v>12895303</v>
      </c>
      <c r="J19" s="291"/>
      <c r="K19" s="291">
        <f>SUM(K14:K17)</f>
        <v>15527861</v>
      </c>
      <c r="L19" s="287"/>
      <c r="M19" s="291">
        <f>SUM(M14:M17)</f>
        <v>18501313</v>
      </c>
      <c r="N19" s="287"/>
      <c r="O19" s="291">
        <f>SUM(O14:O17)</f>
        <v>22833527</v>
      </c>
      <c r="P19" s="287"/>
      <c r="Q19" s="291">
        <f>SUM(Q14:Q17)</f>
        <v>10828272</v>
      </c>
      <c r="R19" s="287"/>
      <c r="S19" s="290"/>
    </row>
    <row r="20" spans="1:19">
      <c r="A20" s="287"/>
      <c r="B20" s="287"/>
      <c r="C20" s="291"/>
      <c r="D20" s="291"/>
      <c r="E20" s="291"/>
      <c r="F20" s="291"/>
      <c r="G20" s="291"/>
      <c r="H20" s="291"/>
      <c r="I20" s="291"/>
      <c r="J20" s="291"/>
      <c r="K20" s="291"/>
      <c r="L20" s="287"/>
      <c r="M20" s="291"/>
      <c r="N20" s="287"/>
      <c r="O20" s="291"/>
      <c r="P20" s="287"/>
      <c r="Q20" s="291"/>
      <c r="R20" s="287"/>
      <c r="S20" s="290"/>
    </row>
    <row r="21" spans="1:19">
      <c r="A21" s="287" t="s">
        <v>72</v>
      </c>
      <c r="B21" s="287"/>
      <c r="C21" s="282">
        <f>E21+1</f>
        <v>8.5</v>
      </c>
      <c r="D21" s="283"/>
      <c r="E21" s="282">
        <f>G21+1</f>
        <v>7.5</v>
      </c>
      <c r="F21" s="283"/>
      <c r="G21" s="282">
        <f>I21+1</f>
        <v>6.5</v>
      </c>
      <c r="H21" s="283"/>
      <c r="I21" s="282">
        <f>K21+1</f>
        <v>5.5</v>
      </c>
      <c r="J21" s="283"/>
      <c r="K21" s="282">
        <f>M21+1</f>
        <v>4.5</v>
      </c>
      <c r="L21" s="280"/>
      <c r="M21" s="282">
        <f>O21+1</f>
        <v>3.5</v>
      </c>
      <c r="N21" s="280"/>
      <c r="O21" s="282">
        <f>Q21+1</f>
        <v>2.5</v>
      </c>
      <c r="P21" s="280"/>
      <c r="Q21" s="282">
        <v>1.5</v>
      </c>
      <c r="R21" s="287"/>
      <c r="S21" s="290"/>
    </row>
    <row r="22" spans="1:19">
      <c r="A22" s="287"/>
      <c r="B22" s="287"/>
      <c r="C22" s="291"/>
      <c r="D22" s="291"/>
      <c r="E22" s="291"/>
      <c r="F22" s="291"/>
      <c r="G22" s="291"/>
      <c r="H22" s="291"/>
      <c r="I22" s="291"/>
      <c r="J22" s="291"/>
      <c r="K22" s="291"/>
      <c r="L22" s="287"/>
      <c r="M22" s="291"/>
      <c r="N22" s="287"/>
      <c r="O22" s="291"/>
      <c r="P22" s="287"/>
      <c r="Q22" s="291"/>
      <c r="R22" s="287"/>
      <c r="S22" s="290"/>
    </row>
    <row r="23" spans="1:19" ht="13.5" thickBot="1">
      <c r="A23" s="287" t="s">
        <v>73</v>
      </c>
      <c r="B23" s="287"/>
      <c r="C23" s="292">
        <f>C19*((1+0.02)^C21)</f>
        <v>15207001.469234072</v>
      </c>
      <c r="D23" s="291"/>
      <c r="E23" s="292">
        <f>E19*((1+0.02)^E21)</f>
        <v>12087225.31149425</v>
      </c>
      <c r="F23" s="291"/>
      <c r="G23" s="292">
        <f>G19*((1+0.02)^G21)</f>
        <v>10722811.39890652</v>
      </c>
      <c r="H23" s="291"/>
      <c r="I23" s="292">
        <f>I19*((1+0.02)^I21)</f>
        <v>14379126.21683168</v>
      </c>
      <c r="J23" s="291"/>
      <c r="K23" s="292">
        <f>K19*((1+0.02)^K21)</f>
        <v>16975102.591155667</v>
      </c>
      <c r="L23" s="287"/>
      <c r="M23" s="292">
        <f>M19*((1+0.02)^M21)</f>
        <v>19829106.788549114</v>
      </c>
      <c r="N23" s="287"/>
      <c r="O23" s="292">
        <f>O19*((1+0.02)^O21)</f>
        <v>23992385.437207147</v>
      </c>
      <c r="P23" s="287"/>
      <c r="Q23" s="292">
        <f>Q19*((1+0.02)^Q21)</f>
        <v>11154739.026868638</v>
      </c>
      <c r="R23" s="287"/>
      <c r="S23" s="290"/>
    </row>
    <row r="24" spans="1:19" ht="13.5" thickTop="1">
      <c r="A24" s="287"/>
      <c r="B24" s="287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90"/>
    </row>
    <row r="25" spans="1:19">
      <c r="A25" s="280" t="s">
        <v>749</v>
      </c>
      <c r="B25" s="287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93">
        <f>AVERAGE(C23:Q23)</f>
        <v>15543437.280030886</v>
      </c>
    </row>
    <row r="26" spans="1:19">
      <c r="A26" s="287"/>
      <c r="B26" s="287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90"/>
    </row>
    <row r="27" spans="1:19">
      <c r="A27" s="280" t="s">
        <v>750</v>
      </c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94">
        <f>E42</f>
        <v>17114582.25</v>
      </c>
    </row>
    <row r="28" spans="1:19">
      <c r="A28" s="287"/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93"/>
    </row>
    <row r="29" spans="1:19" ht="13.5" thickBot="1">
      <c r="A29" s="280" t="s">
        <v>751</v>
      </c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95">
        <f>S25-S27</f>
        <v>-1571144.9699691143</v>
      </c>
    </row>
    <row r="30" spans="1:19" ht="13.5" thickTop="1">
      <c r="A30" s="287"/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90"/>
    </row>
    <row r="31" spans="1:19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9"/>
    </row>
    <row r="32" spans="1:19">
      <c r="A32" s="22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9"/>
    </row>
    <row r="33" spans="1:18">
      <c r="A33" s="98"/>
      <c r="B33" s="4"/>
      <c r="C33">
        <v>2017</v>
      </c>
      <c r="E33" s="164">
        <v>15527861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98"/>
      <c r="B34" s="4"/>
      <c r="C34">
        <v>2018</v>
      </c>
      <c r="E34" s="164">
        <v>18501313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98"/>
      <c r="B35" s="4"/>
      <c r="C35">
        <v>2019</v>
      </c>
      <c r="E35" s="164">
        <v>22833527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98"/>
      <c r="B36" s="4"/>
      <c r="C36">
        <v>2020</v>
      </c>
      <c r="E36" s="164">
        <v>11798578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98"/>
      <c r="B37" s="4"/>
      <c r="C37">
        <v>2021</v>
      </c>
      <c r="E37" s="164">
        <v>21003010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98"/>
      <c r="B38" s="4"/>
      <c r="C38">
        <v>2022</v>
      </c>
      <c r="E38" s="164">
        <v>15512403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98"/>
      <c r="B39" s="4"/>
      <c r="C39">
        <v>2023</v>
      </c>
      <c r="E39" s="164">
        <v>16177983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98"/>
      <c r="B40" s="4"/>
      <c r="C40">
        <v>2024</v>
      </c>
      <c r="E40" s="260">
        <v>15561983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 ht="12.75" customHeight="1">
      <c r="A41" s="98"/>
      <c r="B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 ht="13.5" thickBot="1">
      <c r="A42" s="4"/>
      <c r="B42" s="4"/>
      <c r="E42" s="276">
        <f>AVERAGE(E33:E40)</f>
        <v>17114582.25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ht="13.5" thickTop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98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9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</row>
  </sheetData>
  <mergeCells count="5">
    <mergeCell ref="A1:S1"/>
    <mergeCell ref="A2:S2"/>
    <mergeCell ref="A3:S3"/>
    <mergeCell ref="A4:S4"/>
    <mergeCell ref="A5:S5"/>
  </mergeCells>
  <pageMargins left="0.56999999999999995" right="0.23" top="1" bottom="1" header="0.5" footer="0.5"/>
  <pageSetup scale="6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topLeftCell="A22" workbookViewId="0">
      <selection activeCell="M46" sqref="M46"/>
    </sheetView>
  </sheetViews>
  <sheetFormatPr defaultRowHeight="12.75"/>
  <cols>
    <col min="1" max="1" width="17.28515625" style="167" customWidth="1"/>
    <col min="2" max="8" width="12.7109375" style="167" customWidth="1"/>
    <col min="9" max="9" width="11.7109375" style="167" customWidth="1"/>
    <col min="10" max="16384" width="9.140625" style="167"/>
  </cols>
  <sheetData>
    <row r="1" spans="1:10">
      <c r="A1" s="366" t="s">
        <v>76</v>
      </c>
      <c r="B1" s="366"/>
      <c r="C1" s="366"/>
      <c r="D1" s="366"/>
      <c r="E1" s="366"/>
      <c r="F1" s="366"/>
      <c r="G1" s="366"/>
      <c r="H1" s="366"/>
    </row>
    <row r="2" spans="1:10">
      <c r="A2" s="366" t="s">
        <v>872</v>
      </c>
      <c r="B2" s="366"/>
      <c r="C2" s="366"/>
      <c r="D2" s="366"/>
      <c r="E2" s="366"/>
      <c r="F2" s="366"/>
      <c r="G2" s="366"/>
      <c r="H2" s="366"/>
    </row>
    <row r="3" spans="1:10">
      <c r="A3" s="366" t="s">
        <v>7</v>
      </c>
      <c r="B3" s="366"/>
      <c r="C3" s="366"/>
      <c r="D3" s="366"/>
      <c r="E3" s="366"/>
      <c r="F3" s="366"/>
      <c r="G3" s="366"/>
      <c r="H3" s="366"/>
    </row>
    <row r="4" spans="1:10">
      <c r="A4" s="366" t="s">
        <v>1</v>
      </c>
      <c r="B4" s="366"/>
      <c r="C4" s="366"/>
      <c r="D4" s="366"/>
      <c r="E4" s="366"/>
      <c r="F4" s="366"/>
      <c r="G4" s="366"/>
      <c r="H4" s="366"/>
    </row>
    <row r="5" spans="1:10">
      <c r="A5" s="366" t="s">
        <v>69</v>
      </c>
      <c r="B5" s="366"/>
      <c r="C5" s="366"/>
      <c r="D5" s="366"/>
      <c r="E5" s="366"/>
      <c r="F5" s="366"/>
      <c r="G5" s="366"/>
      <c r="H5" s="366"/>
    </row>
    <row r="6" spans="1:10">
      <c r="A6" s="168"/>
      <c r="B6" s="168"/>
      <c r="C6" s="168"/>
      <c r="D6" s="168"/>
    </row>
    <row r="7" spans="1:10">
      <c r="A7" s="170"/>
      <c r="B7" s="170"/>
      <c r="C7" s="170"/>
      <c r="D7" s="170"/>
    </row>
    <row r="8" spans="1:10">
      <c r="A8" s="306" t="s">
        <v>771</v>
      </c>
      <c r="B8" s="170"/>
      <c r="C8" s="170"/>
      <c r="D8" s="170"/>
    </row>
    <row r="9" spans="1:10">
      <c r="A9" s="304" t="s">
        <v>768</v>
      </c>
      <c r="B9" s="305"/>
      <c r="C9" s="305"/>
      <c r="D9" s="170"/>
      <c r="E9" s="171" t="s">
        <v>183</v>
      </c>
      <c r="J9" s="167" t="s">
        <v>186</v>
      </c>
    </row>
    <row r="10" spans="1:10">
      <c r="B10" s="173"/>
      <c r="C10" s="174"/>
      <c r="D10" s="174" t="s">
        <v>184</v>
      </c>
      <c r="E10" s="175" t="s">
        <v>185</v>
      </c>
      <c r="F10" s="176"/>
      <c r="G10" s="177" t="s">
        <v>183</v>
      </c>
      <c r="H10" s="178"/>
      <c r="J10" s="167" t="s">
        <v>662</v>
      </c>
    </row>
    <row r="11" spans="1:10">
      <c r="A11" s="179"/>
      <c r="B11" s="180" t="s">
        <v>186</v>
      </c>
      <c r="C11" s="175" t="s">
        <v>187</v>
      </c>
      <c r="D11" s="180" t="s">
        <v>188</v>
      </c>
      <c r="E11" s="175" t="s">
        <v>189</v>
      </c>
      <c r="F11" s="180" t="s">
        <v>190</v>
      </c>
      <c r="G11" s="175" t="s">
        <v>191</v>
      </c>
      <c r="H11" s="180" t="s">
        <v>166</v>
      </c>
      <c r="I11" s="13"/>
      <c r="J11" s="167" t="s">
        <v>663</v>
      </c>
    </row>
    <row r="12" spans="1:10">
      <c r="A12" s="172"/>
      <c r="B12" s="172"/>
      <c r="C12" s="181"/>
      <c r="D12" s="181"/>
      <c r="E12" s="182"/>
      <c r="F12" s="182"/>
    </row>
    <row r="13" spans="1:10">
      <c r="A13" s="180">
        <v>2015</v>
      </c>
      <c r="B13" s="183">
        <v>165.55212700000001</v>
      </c>
      <c r="C13" s="183">
        <v>1.9932989999999999</v>
      </c>
      <c r="D13" s="183">
        <v>0.82993300000000003</v>
      </c>
      <c r="E13" s="19">
        <v>0</v>
      </c>
      <c r="F13" s="19">
        <v>39.900939000000001</v>
      </c>
      <c r="G13" s="18">
        <v>22.850193999999998</v>
      </c>
      <c r="H13" s="18">
        <f>SUM(B13:G13)</f>
        <v>231.12649200000001</v>
      </c>
      <c r="J13" s="247">
        <f>B13/H13</f>
        <v>0.71628364869571071</v>
      </c>
    </row>
    <row r="14" spans="1:10">
      <c r="A14" s="173">
        <v>2016</v>
      </c>
      <c r="B14" s="183">
        <v>152.776184</v>
      </c>
      <c r="C14" s="183">
        <v>2.2727539999999999</v>
      </c>
      <c r="D14" s="183">
        <v>0.49781999999999998</v>
      </c>
      <c r="E14" s="19">
        <v>0</v>
      </c>
      <c r="F14" s="19">
        <v>39.320371000000002</v>
      </c>
      <c r="G14" s="18">
        <v>23.632231000000001</v>
      </c>
      <c r="H14" s="18">
        <f t="shared" ref="H14:H19" si="0">SUM(B14:G14)</f>
        <v>218.49935999999997</v>
      </c>
      <c r="J14" s="247">
        <f t="shared" ref="J14:J19" si="1">B14/H14</f>
        <v>0.69920655145168398</v>
      </c>
    </row>
    <row r="15" spans="1:10">
      <c r="A15" s="180">
        <v>2017</v>
      </c>
      <c r="B15" s="183">
        <v>153.336489</v>
      </c>
      <c r="C15" s="183">
        <v>2.130668</v>
      </c>
      <c r="D15" s="183">
        <v>0.34164800000000001</v>
      </c>
      <c r="E15" s="19">
        <v>1.5977000000000002E-2</v>
      </c>
      <c r="F15" s="19">
        <v>42.799987000000002</v>
      </c>
      <c r="G15" s="18">
        <v>24.838249999999999</v>
      </c>
      <c r="H15" s="18">
        <f t="shared" si="0"/>
        <v>223.46301899999995</v>
      </c>
      <c r="J15" s="247">
        <f t="shared" si="1"/>
        <v>0.68618283994453699</v>
      </c>
    </row>
    <row r="16" spans="1:10">
      <c r="A16" s="173">
        <v>2018</v>
      </c>
      <c r="B16" s="183">
        <v>156.69920099999999</v>
      </c>
      <c r="C16" s="183">
        <v>1.8929879999999999</v>
      </c>
      <c r="D16" s="183">
        <v>0.60877099999999995</v>
      </c>
      <c r="E16" s="19">
        <v>1.9569E-2</v>
      </c>
      <c r="F16" s="19">
        <v>40.033949</v>
      </c>
      <c r="G16" s="18">
        <v>27.887985</v>
      </c>
      <c r="H16" s="18">
        <f t="shared" si="0"/>
        <v>227.14246299999996</v>
      </c>
      <c r="J16" s="247">
        <f t="shared" si="1"/>
        <v>0.68987189330600862</v>
      </c>
    </row>
    <row r="17" spans="1:13">
      <c r="A17" s="173">
        <v>2019</v>
      </c>
      <c r="B17" s="183">
        <v>158.30270999999999</v>
      </c>
      <c r="C17" s="183">
        <v>1.71025</v>
      </c>
      <c r="D17" s="183">
        <v>0.71993700000000005</v>
      </c>
      <c r="E17" s="19">
        <v>1.9247E-2</v>
      </c>
      <c r="F17" s="19">
        <v>40.474994000000002</v>
      </c>
      <c r="G17" s="18">
        <v>27.374245999999999</v>
      </c>
      <c r="H17" s="18">
        <f t="shared" si="0"/>
        <v>228.601384</v>
      </c>
      <c r="J17" s="247">
        <f t="shared" si="1"/>
        <v>0.69248360281143351</v>
      </c>
    </row>
    <row r="18" spans="1:13">
      <c r="A18" s="173" t="s">
        <v>192</v>
      </c>
      <c r="B18" s="183">
        <v>161.907735</v>
      </c>
      <c r="C18" s="183">
        <v>1.6755640000000001</v>
      </c>
      <c r="D18" s="183">
        <v>0.37215999999999999</v>
      </c>
      <c r="E18" s="13">
        <v>1.9203000000000001E-2</v>
      </c>
      <c r="F18" s="184">
        <v>40.371758999999997</v>
      </c>
      <c r="G18" s="18">
        <v>30.773036000000001</v>
      </c>
      <c r="H18" s="18">
        <f t="shared" si="0"/>
        <v>235.11945700000001</v>
      </c>
      <c r="J18" s="247">
        <f t="shared" si="1"/>
        <v>0.68861904100093252</v>
      </c>
    </row>
    <row r="19" spans="1:13">
      <c r="A19" s="173" t="s">
        <v>193</v>
      </c>
      <c r="B19" s="183">
        <v>175.15535499999999</v>
      </c>
      <c r="C19" s="183">
        <v>1.1427259999999999</v>
      </c>
      <c r="D19" s="183">
        <v>0.362705</v>
      </c>
      <c r="E19" s="184">
        <v>1.32E-2</v>
      </c>
      <c r="F19" s="184">
        <v>38.617154999999997</v>
      </c>
      <c r="G19" s="18">
        <v>32.236669999999997</v>
      </c>
      <c r="H19" s="18">
        <f t="shared" si="0"/>
        <v>247.52781100000001</v>
      </c>
      <c r="J19" s="247">
        <f t="shared" si="1"/>
        <v>0.707618890549636</v>
      </c>
    </row>
    <row r="20" spans="1:13">
      <c r="A20" s="169"/>
      <c r="B20" s="169"/>
      <c r="C20" s="169"/>
      <c r="D20" s="169"/>
      <c r="E20" s="182"/>
      <c r="F20" s="182"/>
    </row>
    <row r="21" spans="1:13">
      <c r="A21" s="179"/>
      <c r="B21" s="169"/>
      <c r="C21" s="169"/>
      <c r="D21" s="184"/>
      <c r="E21" s="182"/>
      <c r="F21" s="182"/>
    </row>
    <row r="22" spans="1:13">
      <c r="A22" s="304" t="s">
        <v>769</v>
      </c>
      <c r="B22" s="170"/>
      <c r="C22" s="170"/>
      <c r="D22" s="170"/>
      <c r="E22" s="171" t="s">
        <v>183</v>
      </c>
      <c r="J22" s="167" t="s">
        <v>186</v>
      </c>
    </row>
    <row r="23" spans="1:13">
      <c r="B23" s="173"/>
      <c r="C23" s="174"/>
      <c r="D23" s="174" t="s">
        <v>184</v>
      </c>
      <c r="E23" s="175" t="s">
        <v>185</v>
      </c>
      <c r="F23" s="176"/>
      <c r="G23" s="177" t="s">
        <v>183</v>
      </c>
      <c r="H23" s="178"/>
      <c r="J23" s="167" t="s">
        <v>662</v>
      </c>
    </row>
    <row r="24" spans="1:13">
      <c r="A24" s="179"/>
      <c r="B24" s="180" t="s">
        <v>186</v>
      </c>
      <c r="C24" s="175" t="s">
        <v>187</v>
      </c>
      <c r="D24" s="180" t="s">
        <v>188</v>
      </c>
      <c r="E24" s="175" t="s">
        <v>189</v>
      </c>
      <c r="F24" s="180" t="s">
        <v>190</v>
      </c>
      <c r="G24" s="175" t="s">
        <v>191</v>
      </c>
      <c r="H24" s="180" t="s">
        <v>166</v>
      </c>
      <c r="I24" s="13"/>
      <c r="J24" s="167" t="s">
        <v>663</v>
      </c>
    </row>
    <row r="25" spans="1:13">
      <c r="A25" s="172"/>
      <c r="B25" s="172"/>
      <c r="C25" s="181"/>
      <c r="D25" s="181"/>
      <c r="E25" s="182"/>
      <c r="F25" s="182"/>
    </row>
    <row r="26" spans="1:13">
      <c r="A26" s="180">
        <v>2015</v>
      </c>
      <c r="B26" s="183">
        <v>125.420036</v>
      </c>
      <c r="C26" s="183">
        <v>1.3553789999999999</v>
      </c>
      <c r="D26" s="183">
        <v>0.73001400000000005</v>
      </c>
      <c r="E26" s="19"/>
      <c r="F26" s="19">
        <v>28.791801</v>
      </c>
      <c r="G26" s="18">
        <v>18.514776999999999</v>
      </c>
      <c r="H26" s="18">
        <f>SUM(B26:G26)</f>
        <v>174.81200699999999</v>
      </c>
      <c r="J26" s="247">
        <f>B26/H26</f>
        <v>0.71745664472578252</v>
      </c>
    </row>
    <row r="27" spans="1:13">
      <c r="A27" s="173">
        <v>2016</v>
      </c>
      <c r="B27" s="183">
        <v>113.22824</v>
      </c>
      <c r="C27" s="183">
        <v>1.525023</v>
      </c>
      <c r="D27" s="183">
        <v>0.380525</v>
      </c>
      <c r="E27" s="19"/>
      <c r="F27" s="19">
        <v>27.906178000000001</v>
      </c>
      <c r="G27" s="18">
        <v>19.111177000000001</v>
      </c>
      <c r="H27" s="18">
        <f t="shared" ref="H27:H32" si="2">SUM(B27:G27)</f>
        <v>162.15114300000002</v>
      </c>
      <c r="J27" s="247">
        <f t="shared" ref="J27:J32" si="3">B27/H27</f>
        <v>0.6982882630682411</v>
      </c>
    </row>
    <row r="28" spans="1:13">
      <c r="A28" s="180">
        <v>2017</v>
      </c>
      <c r="B28" s="183">
        <v>112.180305</v>
      </c>
      <c r="C28" s="183">
        <v>1.4403140000000001</v>
      </c>
      <c r="D28" s="183">
        <v>0.262957</v>
      </c>
      <c r="E28" s="19">
        <v>1.4796999999999999E-2</v>
      </c>
      <c r="F28" s="19">
        <v>30.121226</v>
      </c>
      <c r="G28" s="18">
        <v>20.000011000000001</v>
      </c>
      <c r="H28" s="18">
        <f t="shared" si="2"/>
        <v>164.01961</v>
      </c>
      <c r="J28" s="247">
        <f t="shared" si="3"/>
        <v>0.6839444685912861</v>
      </c>
    </row>
    <row r="29" spans="1:13">
      <c r="A29" s="173">
        <v>2018</v>
      </c>
      <c r="B29" s="183">
        <v>113.20877</v>
      </c>
      <c r="C29" s="183">
        <v>1.4119120000000001</v>
      </c>
      <c r="D29" s="183">
        <v>0.43712000000000001</v>
      </c>
      <c r="E29" s="19">
        <v>1.7638999999999998E-2</v>
      </c>
      <c r="F29" s="19">
        <v>28.620297000000001</v>
      </c>
      <c r="G29" s="18">
        <v>22.471865999999999</v>
      </c>
      <c r="H29" s="18">
        <f t="shared" si="2"/>
        <v>166.16760400000001</v>
      </c>
      <c r="J29" s="247">
        <f t="shared" si="3"/>
        <v>0.68129266640927189</v>
      </c>
    </row>
    <row r="30" spans="1:13">
      <c r="A30" s="173">
        <v>2019</v>
      </c>
      <c r="B30" s="183">
        <v>112.71347400000001</v>
      </c>
      <c r="C30" s="183">
        <v>1.292195</v>
      </c>
      <c r="D30" s="183">
        <v>0.52566800000000002</v>
      </c>
      <c r="E30" s="19">
        <v>1.7278000000000002E-2</v>
      </c>
      <c r="F30" s="19">
        <v>28.407796999999999</v>
      </c>
      <c r="G30" s="18">
        <v>21.063739999999999</v>
      </c>
      <c r="H30" s="18">
        <f t="shared" si="2"/>
        <v>164.020152</v>
      </c>
      <c r="J30" s="247">
        <f t="shared" si="3"/>
        <v>0.68719283957254229</v>
      </c>
    </row>
    <row r="31" spans="1:13">
      <c r="A31" s="173" t="s">
        <v>192</v>
      </c>
      <c r="B31" s="183">
        <v>113.751648</v>
      </c>
      <c r="C31" s="183">
        <v>1.299372</v>
      </c>
      <c r="D31" s="183">
        <v>0.19875799999999999</v>
      </c>
      <c r="E31" s="13">
        <v>1.7176E-2</v>
      </c>
      <c r="F31" s="184">
        <v>27.711447</v>
      </c>
      <c r="G31" s="18">
        <v>23.391112</v>
      </c>
      <c r="H31" s="18">
        <f t="shared" si="2"/>
        <v>166.36951300000001</v>
      </c>
      <c r="J31" s="247">
        <f t="shared" si="3"/>
        <v>0.68372892333945823</v>
      </c>
    </row>
    <row r="32" spans="1:13">
      <c r="A32" s="173" t="s">
        <v>193</v>
      </c>
      <c r="B32" s="183">
        <v>123.719368</v>
      </c>
      <c r="C32" s="183">
        <v>0.77019099999999996</v>
      </c>
      <c r="D32" s="183">
        <v>0.10791000000000001</v>
      </c>
      <c r="E32" s="184">
        <v>1.32E-2</v>
      </c>
      <c r="F32" s="184">
        <v>27.248086000000001</v>
      </c>
      <c r="G32" s="18">
        <v>24.451722</v>
      </c>
      <c r="H32" s="18">
        <f t="shared" si="2"/>
        <v>176.31047699999999</v>
      </c>
      <c r="J32" s="247">
        <f t="shared" si="3"/>
        <v>0.70171308083977335</v>
      </c>
      <c r="M32" s="230">
        <f>B32-B31</f>
        <v>9.9677199999999999</v>
      </c>
    </row>
    <row r="33" spans="1:13">
      <c r="A33" s="172"/>
      <c r="B33" s="169"/>
      <c r="C33" s="169"/>
      <c r="D33" s="169"/>
      <c r="E33" s="182"/>
      <c r="F33" s="182"/>
    </row>
    <row r="34" spans="1:13">
      <c r="A34" s="172"/>
      <c r="B34" s="169"/>
      <c r="C34" s="169"/>
      <c r="D34" s="169"/>
      <c r="E34" s="182"/>
      <c r="F34" s="182"/>
    </row>
    <row r="35" spans="1:13">
      <c r="A35" s="172"/>
      <c r="B35" s="169"/>
      <c r="C35" s="169"/>
      <c r="D35" s="169"/>
      <c r="E35" s="182"/>
      <c r="F35" s="182"/>
    </row>
    <row r="36" spans="1:13">
      <c r="A36" s="304" t="s">
        <v>770</v>
      </c>
      <c r="B36" s="170"/>
      <c r="C36" s="170"/>
      <c r="D36" s="170"/>
      <c r="E36" s="171" t="s">
        <v>183</v>
      </c>
      <c r="J36" s="167" t="s">
        <v>186</v>
      </c>
    </row>
    <row r="37" spans="1:13">
      <c r="B37" s="173"/>
      <c r="C37" s="174"/>
      <c r="D37" s="174" t="s">
        <v>184</v>
      </c>
      <c r="E37" s="175" t="s">
        <v>185</v>
      </c>
      <c r="F37" s="176"/>
      <c r="G37" s="177" t="s">
        <v>183</v>
      </c>
      <c r="H37" s="178"/>
      <c r="J37" s="167" t="s">
        <v>662</v>
      </c>
    </row>
    <row r="38" spans="1:13">
      <c r="A38" s="179"/>
      <c r="B38" s="180" t="s">
        <v>186</v>
      </c>
      <c r="C38" s="175" t="s">
        <v>187</v>
      </c>
      <c r="D38" s="180" t="s">
        <v>188</v>
      </c>
      <c r="E38" s="175" t="s">
        <v>189</v>
      </c>
      <c r="F38" s="180" t="s">
        <v>190</v>
      </c>
      <c r="G38" s="175" t="s">
        <v>191</v>
      </c>
      <c r="H38" s="180" t="s">
        <v>166</v>
      </c>
      <c r="I38" s="13"/>
      <c r="J38" s="167" t="s">
        <v>663</v>
      </c>
    </row>
    <row r="39" spans="1:13">
      <c r="A39" s="172"/>
      <c r="B39" s="172"/>
      <c r="C39" s="181"/>
      <c r="D39" s="181"/>
      <c r="E39" s="182"/>
      <c r="F39" s="182"/>
    </row>
    <row r="40" spans="1:13">
      <c r="A40" s="180">
        <v>2015</v>
      </c>
      <c r="B40" s="183">
        <v>40.132091000000003</v>
      </c>
      <c r="C40" s="183">
        <v>0.63792000000000004</v>
      </c>
      <c r="D40" s="183">
        <v>9.9918999999999994E-2</v>
      </c>
      <c r="E40" s="19"/>
      <c r="F40" s="19">
        <v>11.109138</v>
      </c>
      <c r="G40" s="18">
        <v>4.3354169999999996</v>
      </c>
      <c r="H40" s="18">
        <f>SUM(B40:G40)</f>
        <v>56.314485000000005</v>
      </c>
      <c r="J40" s="247">
        <f>B40/H40</f>
        <v>0.71264242228265073</v>
      </c>
    </row>
    <row r="41" spans="1:13">
      <c r="A41" s="173">
        <v>2016</v>
      </c>
      <c r="B41" s="183">
        <v>39.547944000000001</v>
      </c>
      <c r="C41" s="183">
        <v>0.74773100000000003</v>
      </c>
      <c r="D41" s="183">
        <v>0.117296</v>
      </c>
      <c r="E41" s="19"/>
      <c r="F41" s="19">
        <v>11.414192999999999</v>
      </c>
      <c r="G41" s="18">
        <v>4.5210540000000004</v>
      </c>
      <c r="H41" s="18">
        <f t="shared" ref="H41:H46" si="4">SUM(B41:G41)</f>
        <v>56.348218000000003</v>
      </c>
      <c r="J41" s="247">
        <f t="shared" ref="J41:J46" si="5">B41/H41</f>
        <v>0.70184906291091587</v>
      </c>
    </row>
    <row r="42" spans="1:13">
      <c r="A42" s="180">
        <v>2017</v>
      </c>
      <c r="B42" s="183">
        <v>41.156185000000001</v>
      </c>
      <c r="C42" s="183">
        <v>0.69035400000000002</v>
      </c>
      <c r="D42" s="183">
        <v>7.8690999999999997E-2</v>
      </c>
      <c r="E42" s="19">
        <v>1.1800000000000001E-3</v>
      </c>
      <c r="F42" s="19">
        <v>12.678761</v>
      </c>
      <c r="G42" s="18">
        <v>4.8382389999999997</v>
      </c>
      <c r="H42" s="18">
        <f t="shared" si="4"/>
        <v>59.44341</v>
      </c>
      <c r="J42" s="247">
        <f t="shared" si="5"/>
        <v>0.69235908572539828</v>
      </c>
    </row>
    <row r="43" spans="1:13">
      <c r="A43" s="173">
        <v>2018</v>
      </c>
      <c r="B43" s="183">
        <v>43.490431000000001</v>
      </c>
      <c r="C43" s="183">
        <v>0.481076</v>
      </c>
      <c r="D43" s="183">
        <v>0.17165</v>
      </c>
      <c r="E43" s="19">
        <v>1.9300000000000001E-3</v>
      </c>
      <c r="F43" s="19">
        <v>11.413652000000001</v>
      </c>
      <c r="G43" s="18">
        <v>5.4161190000000001</v>
      </c>
      <c r="H43" s="18">
        <f t="shared" si="4"/>
        <v>60.974858000000005</v>
      </c>
      <c r="J43" s="247">
        <f t="shared" si="5"/>
        <v>0.71325186193955548</v>
      </c>
    </row>
    <row r="44" spans="1:13">
      <c r="A44" s="173">
        <v>2019</v>
      </c>
      <c r="B44" s="183">
        <v>45.589236</v>
      </c>
      <c r="C44" s="183">
        <v>0.41805500000000001</v>
      </c>
      <c r="D44" s="183">
        <v>0.19427</v>
      </c>
      <c r="E44" s="19">
        <v>1.9689999999999998E-3</v>
      </c>
      <c r="F44" s="19">
        <v>12.067197</v>
      </c>
      <c r="G44" s="18">
        <v>6.3105060000000002</v>
      </c>
      <c r="H44" s="18">
        <f t="shared" si="4"/>
        <v>64.581233000000012</v>
      </c>
      <c r="J44" s="247">
        <f t="shared" si="5"/>
        <v>0.70592080519738587</v>
      </c>
    </row>
    <row r="45" spans="1:13">
      <c r="A45" s="173" t="s">
        <v>192</v>
      </c>
      <c r="B45" s="183">
        <v>48.156086999999999</v>
      </c>
      <c r="C45" s="183">
        <v>0.376191</v>
      </c>
      <c r="D45" s="183">
        <v>0.173402</v>
      </c>
      <c r="E45" s="13">
        <v>2.0270000000000002E-3</v>
      </c>
      <c r="F45" s="184">
        <v>12.660311999999999</v>
      </c>
      <c r="G45" s="18">
        <v>7.3819239999999997</v>
      </c>
      <c r="H45" s="18">
        <f t="shared" si="4"/>
        <v>68.749943000000002</v>
      </c>
      <c r="J45" s="247">
        <f t="shared" si="5"/>
        <v>0.70045275528446616</v>
      </c>
    </row>
    <row r="46" spans="1:13">
      <c r="A46" s="173" t="s">
        <v>193</v>
      </c>
      <c r="B46" s="183">
        <v>51.435986999999997</v>
      </c>
      <c r="C46" s="183">
        <v>0.37253500000000001</v>
      </c>
      <c r="D46" s="183">
        <v>0.25479499999999999</v>
      </c>
      <c r="E46" s="184">
        <v>0</v>
      </c>
      <c r="F46" s="184">
        <v>11.369069</v>
      </c>
      <c r="G46" s="18">
        <v>7.784948</v>
      </c>
      <c r="H46" s="18">
        <f t="shared" si="4"/>
        <v>71.217333999999994</v>
      </c>
      <c r="J46" s="247">
        <f t="shared" si="5"/>
        <v>0.72223971484245675</v>
      </c>
      <c r="M46" s="230">
        <f>B46-B45</f>
        <v>3.2798999999999978</v>
      </c>
    </row>
    <row r="47" spans="1:13">
      <c r="A47" s="172"/>
      <c r="B47" s="169"/>
      <c r="C47" s="169"/>
      <c r="D47" s="169"/>
      <c r="E47" s="182"/>
      <c r="F47" s="182"/>
    </row>
    <row r="48" spans="1:13">
      <c r="A48" s="172"/>
      <c r="B48" s="169"/>
      <c r="C48" s="169"/>
      <c r="D48" s="169"/>
      <c r="E48" s="182"/>
      <c r="F48" s="182"/>
    </row>
    <row r="49" spans="1:9">
      <c r="A49" s="172"/>
      <c r="B49" s="169"/>
      <c r="C49" s="169"/>
      <c r="D49" s="169"/>
      <c r="E49" s="182"/>
      <c r="F49" s="182"/>
      <c r="H49" s="230"/>
    </row>
    <row r="50" spans="1:9">
      <c r="A50" s="1" t="s">
        <v>871</v>
      </c>
      <c r="B50" s="348"/>
      <c r="C50" s="351"/>
      <c r="D50" s="349"/>
      <c r="E50" s="4"/>
      <c r="F50" s="4"/>
      <c r="G50" s="164">
        <v>1113</v>
      </c>
      <c r="H50"/>
      <c r="I50"/>
    </row>
    <row r="51" spans="1:9">
      <c r="A51" s="1" t="s">
        <v>861</v>
      </c>
      <c r="B51" s="348"/>
      <c r="C51" s="351"/>
      <c r="D51" s="349"/>
      <c r="E51" s="4"/>
      <c r="F51" s="256">
        <v>1738</v>
      </c>
      <c r="G51" s="164"/>
      <c r="H51"/>
      <c r="I51"/>
    </row>
    <row r="52" spans="1:9">
      <c r="A52" s="219" t="s">
        <v>876</v>
      </c>
      <c r="B52" s="348"/>
      <c r="C52" s="351"/>
      <c r="D52" s="349"/>
      <c r="E52" s="4"/>
      <c r="F52" s="356">
        <f>H82</f>
        <v>0.47746193225495165</v>
      </c>
      <c r="G52" s="164"/>
      <c r="H52"/>
      <c r="I52"/>
    </row>
    <row r="53" spans="1:9">
      <c r="A53" s="219" t="s">
        <v>862</v>
      </c>
      <c r="B53" s="348"/>
      <c r="C53" s="351"/>
      <c r="D53" s="349"/>
      <c r="E53" s="4"/>
      <c r="F53" s="357"/>
      <c r="G53" s="260">
        <f>F51*F52</f>
        <v>829.82883825910596</v>
      </c>
      <c r="H53"/>
      <c r="I53"/>
    </row>
    <row r="54" spans="1:9">
      <c r="A54" s="219" t="s">
        <v>863</v>
      </c>
      <c r="B54" s="348"/>
      <c r="C54" s="351"/>
      <c r="D54" s="349"/>
      <c r="E54" s="4"/>
      <c r="F54" s="357"/>
      <c r="G54" s="164">
        <f>SUM(G50:G53)</f>
        <v>1942.8288382591059</v>
      </c>
      <c r="H54"/>
      <c r="I54"/>
    </row>
    <row r="55" spans="1:9">
      <c r="A55" s="219"/>
      <c r="B55" s="348"/>
      <c r="C55" s="351"/>
      <c r="D55" s="349"/>
      <c r="E55" s="4"/>
      <c r="F55" s="357"/>
      <c r="G55" s="164"/>
      <c r="H55"/>
      <c r="I55"/>
    </row>
    <row r="56" spans="1:9">
      <c r="A56" s="219"/>
      <c r="B56" s="348"/>
      <c r="C56" s="351"/>
      <c r="D56" s="349"/>
      <c r="E56" s="4"/>
      <c r="F56" s="357"/>
      <c r="G56" s="164"/>
      <c r="H56"/>
      <c r="I56"/>
    </row>
    <row r="57" spans="1:9">
      <c r="A57" s="1" t="s">
        <v>864</v>
      </c>
      <c r="B57" s="348"/>
      <c r="C57" s="351"/>
      <c r="D57" s="349"/>
      <c r="E57" s="4"/>
      <c r="F57" s="4"/>
      <c r="G57" s="164">
        <v>1031</v>
      </c>
      <c r="H57"/>
      <c r="I57"/>
    </row>
    <row r="58" spans="1:9">
      <c r="A58" s="1" t="s">
        <v>865</v>
      </c>
      <c r="B58" s="348"/>
      <c r="C58" s="351"/>
      <c r="D58" s="349"/>
      <c r="E58" s="4"/>
      <c r="F58" s="256">
        <v>1664</v>
      </c>
      <c r="G58" s="164"/>
      <c r="H58"/>
      <c r="I58"/>
    </row>
    <row r="59" spans="1:9">
      <c r="A59" s="219" t="s">
        <v>876</v>
      </c>
      <c r="B59" s="348"/>
      <c r="C59" s="351"/>
      <c r="D59" s="349"/>
      <c r="E59" s="4"/>
      <c r="F59" s="356">
        <f>H82</f>
        <v>0.47746193225495165</v>
      </c>
      <c r="G59" s="164"/>
      <c r="H59"/>
      <c r="I59"/>
    </row>
    <row r="60" spans="1:9">
      <c r="A60" s="219" t="s">
        <v>862</v>
      </c>
      <c r="B60" s="348"/>
      <c r="C60" s="351"/>
      <c r="D60" s="349"/>
      <c r="E60" s="4"/>
      <c r="F60" s="357"/>
      <c r="G60" s="260">
        <f>F58*F59</f>
        <v>794.49665527223954</v>
      </c>
      <c r="H60"/>
      <c r="I60"/>
    </row>
    <row r="61" spans="1:9">
      <c r="A61" s="219" t="s">
        <v>866</v>
      </c>
      <c r="B61" s="348"/>
      <c r="C61" s="351"/>
      <c r="D61" s="349"/>
      <c r="E61" s="4"/>
      <c r="F61" s="357"/>
      <c r="G61" s="164">
        <f>SUM(G57:G60)</f>
        <v>1825.4966552722394</v>
      </c>
      <c r="H61"/>
      <c r="I61"/>
    </row>
    <row r="62" spans="1:9">
      <c r="A62" s="219"/>
      <c r="B62" s="348"/>
      <c r="C62" s="351"/>
      <c r="D62" s="349"/>
      <c r="E62" s="4"/>
      <c r="F62" s="357"/>
      <c r="G62" s="164"/>
      <c r="H62"/>
      <c r="I62"/>
    </row>
    <row r="63" spans="1:9">
      <c r="A63" s="219"/>
      <c r="B63" s="348"/>
      <c r="C63" s="351"/>
      <c r="D63" s="349"/>
      <c r="E63" s="4"/>
      <c r="F63" s="357"/>
      <c r="G63" s="164"/>
      <c r="H63"/>
      <c r="I63"/>
    </row>
    <row r="64" spans="1:9">
      <c r="A64" s="348" t="s">
        <v>867</v>
      </c>
      <c r="B64" s="348"/>
      <c r="C64" s="349"/>
      <c r="D64" s="349"/>
      <c r="E64" s="4"/>
      <c r="F64" s="4"/>
      <c r="G64" s="164">
        <f>G54-G61</f>
        <v>117.33218298686643</v>
      </c>
      <c r="H64"/>
      <c r="I64"/>
    </row>
    <row r="65" spans="1:9">
      <c r="A65" s="348"/>
      <c r="B65" s="348"/>
      <c r="C65" s="349"/>
      <c r="D65" s="349"/>
      <c r="E65" s="4"/>
      <c r="F65" s="4"/>
      <c r="G65" s="164"/>
      <c r="H65"/>
      <c r="I65"/>
    </row>
    <row r="66" spans="1:9">
      <c r="A66" s="348" t="s">
        <v>858</v>
      </c>
      <c r="B66" s="348"/>
      <c r="C66" s="349"/>
      <c r="D66" s="349"/>
      <c r="E66" s="4"/>
      <c r="F66" s="4"/>
      <c r="G66" s="352">
        <f>-G64/G54</f>
        <v>-6.0392444602584382E-2</v>
      </c>
      <c r="H66"/>
      <c r="I66"/>
    </row>
    <row r="67" spans="1:9">
      <c r="A67" s="348"/>
      <c r="B67" s="348"/>
      <c r="C67" s="349"/>
      <c r="D67" s="349"/>
      <c r="E67" s="4"/>
      <c r="F67" s="4"/>
      <c r="G67" s="352"/>
      <c r="H67"/>
      <c r="I67"/>
    </row>
    <row r="68" spans="1:9">
      <c r="A68" s="348"/>
      <c r="B68" s="348"/>
      <c r="C68" s="349"/>
      <c r="D68" s="349"/>
      <c r="E68" s="4"/>
      <c r="F68" s="4"/>
      <c r="G68" s="354" t="s">
        <v>4</v>
      </c>
      <c r="H68" s="355" t="s">
        <v>5</v>
      </c>
      <c r="I68"/>
    </row>
    <row r="69" spans="1:9">
      <c r="A69" s="348"/>
      <c r="B69" s="348"/>
      <c r="C69" s="349"/>
      <c r="D69" s="349"/>
      <c r="E69" s="4"/>
      <c r="F69" s="4"/>
      <c r="G69" s="164"/>
      <c r="H69" s="230"/>
      <c r="I69"/>
    </row>
    <row r="70" spans="1:9">
      <c r="A70" s="348" t="s">
        <v>859</v>
      </c>
      <c r="B70" s="348"/>
      <c r="C70" s="349"/>
      <c r="D70" s="349"/>
      <c r="E70" s="4"/>
      <c r="F70" s="4"/>
      <c r="G70" s="19">
        <f>B32</f>
        <v>123.719368</v>
      </c>
      <c r="H70" s="230">
        <f>B46</f>
        <v>51.435986999999997</v>
      </c>
      <c r="I70"/>
    </row>
    <row r="71" spans="1:9">
      <c r="A71" s="348"/>
      <c r="B71" s="348"/>
      <c r="C71" s="349"/>
      <c r="D71" s="349"/>
      <c r="E71" s="4"/>
      <c r="F71" s="4"/>
      <c r="G71" s="349"/>
      <c r="I71"/>
    </row>
    <row r="72" spans="1:9" ht="13.5" thickBot="1">
      <c r="A72" s="348" t="s">
        <v>860</v>
      </c>
      <c r="B72" s="348"/>
      <c r="C72" s="351"/>
      <c r="D72" s="349"/>
      <c r="E72" s="4"/>
      <c r="F72" s="4"/>
      <c r="G72" s="353">
        <f>G70*G66</f>
        <v>-7.471715078206751</v>
      </c>
      <c r="H72" s="359">
        <f>H70*G66</f>
        <v>-3.1063449954767504</v>
      </c>
      <c r="I72"/>
    </row>
    <row r="73" spans="1:9" ht="13.5" thickTop="1">
      <c r="A73" s="348"/>
      <c r="B73" s="348"/>
      <c r="C73" s="349"/>
      <c r="D73" s="349"/>
      <c r="E73" s="4"/>
      <c r="F73" s="4"/>
      <c r="G73" s="352"/>
      <c r="H73"/>
      <c r="I73"/>
    </row>
    <row r="74" spans="1:9">
      <c r="A74" s="221"/>
      <c r="B74" s="11"/>
      <c r="C74" s="11"/>
      <c r="D74" s="11"/>
      <c r="E74" s="4"/>
      <c r="F74" s="4"/>
      <c r="G74"/>
      <c r="H74"/>
      <c r="I74"/>
    </row>
    <row r="75" spans="1:9">
      <c r="A75" s="11"/>
      <c r="B75" s="11"/>
      <c r="C75" s="11"/>
      <c r="D75" s="11"/>
      <c r="E75" s="4"/>
      <c r="F75" s="4"/>
      <c r="G75"/>
      <c r="H75"/>
      <c r="I75"/>
    </row>
    <row r="76" spans="1:9">
      <c r="A76" s="4"/>
      <c r="B76" s="4"/>
      <c r="C76" s="4"/>
      <c r="D76" s="4"/>
      <c r="E76" s="4"/>
      <c r="F76" s="4"/>
      <c r="G76"/>
      <c r="H76"/>
      <c r="I76"/>
    </row>
    <row r="77" spans="1:9">
      <c r="A77" s="16" t="s">
        <v>868</v>
      </c>
      <c r="B77" s="4"/>
      <c r="C77" s="4"/>
      <c r="D77"/>
      <c r="E77"/>
      <c r="F77"/>
      <c r="G77" s="164">
        <v>918</v>
      </c>
      <c r="H77" s="358">
        <f>G77/G79</f>
        <v>0.45199409158050219</v>
      </c>
      <c r="I77"/>
    </row>
    <row r="78" spans="1:9">
      <c r="A78" s="16" t="s">
        <v>869</v>
      </c>
      <c r="B78" s="4"/>
      <c r="C78" s="4"/>
      <c r="D78"/>
      <c r="E78"/>
      <c r="F78"/>
      <c r="G78" s="164">
        <v>1113</v>
      </c>
      <c r="H78" s="358">
        <f>G78/G79</f>
        <v>0.54800590841949781</v>
      </c>
      <c r="I78"/>
    </row>
    <row r="79" spans="1:9">
      <c r="A79" s="16" t="s">
        <v>870</v>
      </c>
      <c r="B79" s="4"/>
      <c r="C79" s="4"/>
      <c r="D79"/>
      <c r="E79"/>
      <c r="F79"/>
      <c r="G79" s="164">
        <f>SUM(G77:G78)</f>
        <v>2031</v>
      </c>
      <c r="H79" s="358">
        <f>SUM(H77:H78)</f>
        <v>1</v>
      </c>
      <c r="I79"/>
    </row>
    <row r="80" spans="1:9">
      <c r="A80" s="4"/>
      <c r="B80" s="4"/>
      <c r="C80" s="4"/>
      <c r="D80"/>
      <c r="E80"/>
      <c r="F80"/>
      <c r="G80" s="164"/>
      <c r="H80"/>
      <c r="I80"/>
    </row>
    <row r="81" spans="1:9">
      <c r="A81" s="16" t="s">
        <v>873</v>
      </c>
      <c r="B81" s="4"/>
      <c r="C81" s="4"/>
      <c r="D81"/>
      <c r="E81"/>
      <c r="F81"/>
      <c r="G81" s="18">
        <v>191.691</v>
      </c>
      <c r="H81" s="358">
        <f>G81/G83</f>
        <v>0.5225380677450483</v>
      </c>
      <c r="I81"/>
    </row>
    <row r="82" spans="1:9">
      <c r="A82" s="16" t="s">
        <v>874</v>
      </c>
      <c r="B82" s="4"/>
      <c r="C82" s="4"/>
      <c r="D82"/>
      <c r="E82"/>
      <c r="F82"/>
      <c r="G82" s="18">
        <v>175.155</v>
      </c>
      <c r="H82" s="358">
        <f>G82/G83</f>
        <v>0.47746193225495165</v>
      </c>
      <c r="I82"/>
    </row>
    <row r="83" spans="1:9">
      <c r="A83" s="16" t="s">
        <v>875</v>
      </c>
      <c r="B83" s="4"/>
      <c r="C83" s="4"/>
      <c r="D83"/>
      <c r="E83"/>
      <c r="F83"/>
      <c r="G83" s="18">
        <f>SUM(G81:G82)</f>
        <v>366.846</v>
      </c>
      <c r="H83" s="358">
        <f>SUM(H81:H82)</f>
        <v>1</v>
      </c>
      <c r="I83"/>
    </row>
    <row r="84" spans="1:9">
      <c r="A84" s="4"/>
      <c r="B84" s="4"/>
      <c r="C84" s="4"/>
      <c r="D84"/>
      <c r="E84"/>
      <c r="F84"/>
      <c r="G84"/>
      <c r="H84"/>
      <c r="I84"/>
    </row>
    <row r="85" spans="1:9">
      <c r="A85" s="182"/>
      <c r="B85" s="182"/>
      <c r="C85" s="182"/>
    </row>
    <row r="86" spans="1:9">
      <c r="A86" s="182"/>
      <c r="B86" s="182"/>
      <c r="C86" s="182"/>
    </row>
    <row r="87" spans="1:9">
      <c r="A87" s="186"/>
      <c r="B87" s="182"/>
      <c r="C87" s="182"/>
    </row>
    <row r="88" spans="1:9">
      <c r="A88" s="186"/>
      <c r="B88" s="182"/>
      <c r="C88" s="182"/>
    </row>
    <row r="89" spans="1:9">
      <c r="A89" s="182"/>
      <c r="B89" s="182"/>
      <c r="C89" s="182"/>
    </row>
    <row r="90" spans="1:9">
      <c r="A90" s="182"/>
      <c r="B90" s="182"/>
      <c r="C90" s="182"/>
    </row>
  </sheetData>
  <mergeCells count="5">
    <mergeCell ref="A1:H1"/>
    <mergeCell ref="A2:H2"/>
    <mergeCell ref="A3:H3"/>
    <mergeCell ref="A4:H4"/>
    <mergeCell ref="A5:H5"/>
  </mergeCells>
  <pageMargins left="0.32" right="0.23" top="0.5" bottom="0.25" header="0.5" footer="0.5"/>
  <pageSetup scale="7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workbookViewId="0">
      <selection activeCell="K32" sqref="K32"/>
    </sheetView>
  </sheetViews>
  <sheetFormatPr defaultRowHeight="12.75"/>
  <cols>
    <col min="1" max="1" width="41.7109375" customWidth="1"/>
    <col min="2" max="2" width="9.42578125" customWidth="1"/>
    <col min="3" max="3" width="12.7109375" customWidth="1"/>
    <col min="4" max="4" width="1.85546875" customWidth="1"/>
    <col min="5" max="5" width="12.7109375" customWidth="1"/>
    <col min="6" max="6" width="1.85546875" customWidth="1"/>
    <col min="7" max="7" width="12.7109375" customWidth="1"/>
    <col min="8" max="8" width="1.85546875" customWidth="1"/>
    <col min="9" max="9" width="12.7109375" customWidth="1"/>
    <col min="10" max="10" width="1.85546875" customWidth="1"/>
    <col min="11" max="11" width="12.7109375" customWidth="1"/>
    <col min="12" max="12" width="1.85546875" customWidth="1"/>
    <col min="13" max="13" width="12.7109375" customWidth="1"/>
    <col min="14" max="14" width="1.85546875" customWidth="1"/>
    <col min="15" max="15" width="12.7109375" customWidth="1"/>
    <col min="16" max="16" width="1.85546875" customWidth="1"/>
    <col min="17" max="17" width="12.7109375" customWidth="1"/>
    <col min="18" max="18" width="11.7109375" customWidth="1"/>
    <col min="19" max="19" width="13.140625" customWidth="1"/>
    <col min="20" max="21" width="14" bestFit="1" customWidth="1"/>
  </cols>
  <sheetData>
    <row r="1" spans="1:19">
      <c r="A1" s="360" t="s">
        <v>709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</row>
    <row r="2" spans="1:19">
      <c r="A2" s="360" t="s">
        <v>664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</row>
    <row r="3" spans="1:19">
      <c r="A3" s="360" t="s">
        <v>78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</row>
    <row r="4" spans="1:19">
      <c r="A4" s="360" t="s">
        <v>1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</row>
    <row r="5" spans="1:19">
      <c r="A5" s="360" t="s">
        <v>69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</row>
    <row r="6" spans="1:19">
      <c r="A6" s="9"/>
      <c r="B6" s="9"/>
      <c r="C6" s="9"/>
    </row>
    <row r="7" spans="1:19">
      <c r="A7" s="11"/>
      <c r="B7" s="11"/>
      <c r="C7" s="9"/>
    </row>
    <row r="8" spans="1:19">
      <c r="A8" s="249"/>
      <c r="B8" s="249"/>
      <c r="C8" s="249"/>
    </row>
    <row r="9" spans="1:19">
      <c r="A9" s="249" t="s">
        <v>665</v>
      </c>
      <c r="B9" s="249"/>
      <c r="C9" s="249"/>
      <c r="E9" s="39" t="s">
        <v>666</v>
      </c>
      <c r="G9" s="39" t="s">
        <v>667</v>
      </c>
      <c r="I9" s="39"/>
      <c r="K9" s="39"/>
      <c r="M9" s="39"/>
      <c r="N9" s="39"/>
      <c r="O9" s="39"/>
      <c r="P9" s="39"/>
      <c r="Q9" s="39"/>
    </row>
    <row r="10" spans="1:19">
      <c r="A10" s="249"/>
      <c r="B10" s="249"/>
      <c r="C10" s="249"/>
      <c r="D10" s="39"/>
      <c r="E10" s="24" t="s">
        <v>668</v>
      </c>
      <c r="F10" s="22"/>
      <c r="G10" s="24" t="s">
        <v>668</v>
      </c>
      <c r="H10" s="22"/>
      <c r="I10" s="24">
        <v>2019</v>
      </c>
      <c r="J10" s="22"/>
      <c r="K10" s="24">
        <v>2018</v>
      </c>
      <c r="L10" s="22"/>
      <c r="M10" s="24">
        <v>2017</v>
      </c>
      <c r="N10" s="39"/>
      <c r="O10" s="24">
        <v>2016</v>
      </c>
      <c r="P10" s="39"/>
      <c r="Q10" s="24">
        <v>2015</v>
      </c>
      <c r="S10" s="261">
        <v>2020</v>
      </c>
    </row>
    <row r="11" spans="1:19">
      <c r="A11" s="250"/>
      <c r="B11" s="251"/>
      <c r="C11" s="252"/>
      <c r="D11" s="175"/>
      <c r="E11" s="3"/>
      <c r="F11" s="3"/>
      <c r="G11" s="3"/>
      <c r="H11" s="3"/>
      <c r="I11" s="3"/>
      <c r="J11" s="3"/>
      <c r="K11" s="3"/>
      <c r="L11" s="3"/>
      <c r="M11" s="23"/>
      <c r="N11" s="23"/>
      <c r="O11" s="23"/>
      <c r="P11" s="23"/>
      <c r="Q11" s="23"/>
      <c r="S11" s="167"/>
    </row>
    <row r="12" spans="1:19">
      <c r="A12" s="1" t="s">
        <v>669</v>
      </c>
      <c r="B12" s="2"/>
      <c r="C12" s="2"/>
      <c r="D12" s="175"/>
      <c r="E12" s="45">
        <v>637095312</v>
      </c>
      <c r="F12" s="45"/>
      <c r="G12" s="45">
        <v>587182498</v>
      </c>
      <c r="H12" s="45"/>
      <c r="I12" s="45">
        <v>625226115</v>
      </c>
      <c r="J12" s="45"/>
      <c r="K12" s="45">
        <v>651860711</v>
      </c>
      <c r="L12" s="45"/>
      <c r="M12" s="45">
        <v>619665317</v>
      </c>
      <c r="N12" s="45"/>
      <c r="O12" s="45">
        <v>636982943</v>
      </c>
      <c r="P12" s="45"/>
      <c r="Q12" s="45">
        <v>690055456</v>
      </c>
      <c r="R12" s="13"/>
      <c r="S12" s="45">
        <v>576276242</v>
      </c>
    </row>
    <row r="13" spans="1:19">
      <c r="A13" s="1"/>
      <c r="B13" s="2"/>
      <c r="C13" s="2"/>
      <c r="D13" s="17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13"/>
      <c r="S13" s="45"/>
    </row>
    <row r="14" spans="1:19">
      <c r="A14" s="1" t="s">
        <v>670</v>
      </c>
      <c r="B14" s="2" t="s">
        <v>671</v>
      </c>
      <c r="C14" s="2"/>
      <c r="D14" s="175"/>
      <c r="E14" s="45">
        <v>235364259</v>
      </c>
      <c r="F14" s="45"/>
      <c r="G14" s="45">
        <v>213062808</v>
      </c>
      <c r="H14" s="45"/>
      <c r="I14" s="45">
        <v>246447762</v>
      </c>
      <c r="J14" s="45"/>
      <c r="K14" s="45">
        <v>254423858</v>
      </c>
      <c r="L14" s="45"/>
      <c r="M14" s="45">
        <v>255985169</v>
      </c>
      <c r="N14" s="45"/>
      <c r="O14" s="45">
        <v>265508539</v>
      </c>
      <c r="P14" s="45"/>
      <c r="Q14" s="45">
        <v>293363305</v>
      </c>
      <c r="R14" s="13"/>
      <c r="S14" s="45">
        <v>214740586</v>
      </c>
    </row>
    <row r="15" spans="1:19">
      <c r="A15" s="1" t="s">
        <v>670</v>
      </c>
      <c r="B15" s="2" t="s">
        <v>672</v>
      </c>
      <c r="C15" s="2"/>
      <c r="D15" s="175"/>
      <c r="E15" s="45">
        <v>43921446</v>
      </c>
      <c r="F15" s="45"/>
      <c r="G15" s="45">
        <v>35237908</v>
      </c>
      <c r="H15" s="45"/>
      <c r="I15" s="45">
        <v>47105360</v>
      </c>
      <c r="J15" s="45"/>
      <c r="K15" s="45">
        <v>59380204</v>
      </c>
      <c r="L15" s="45"/>
      <c r="M15" s="45">
        <v>44131857</v>
      </c>
      <c r="N15" s="45"/>
      <c r="O15" s="45">
        <v>45158928</v>
      </c>
      <c r="P15" s="45"/>
      <c r="Q15" s="45">
        <v>46198399</v>
      </c>
      <c r="R15" s="13"/>
      <c r="S15" s="45">
        <v>33480754</v>
      </c>
    </row>
    <row r="16" spans="1:19">
      <c r="A16" s="1" t="s">
        <v>673</v>
      </c>
      <c r="B16" s="2" t="s">
        <v>674</v>
      </c>
      <c r="C16" s="2"/>
      <c r="D16" s="175"/>
      <c r="E16" s="45">
        <v>44518297</v>
      </c>
      <c r="F16" s="45"/>
      <c r="G16" s="45">
        <v>52526749</v>
      </c>
      <c r="H16" s="45"/>
      <c r="I16" s="45">
        <v>46283163</v>
      </c>
      <c r="J16" s="45"/>
      <c r="K16" s="45">
        <v>55805401</v>
      </c>
      <c r="L16" s="45"/>
      <c r="M16" s="45">
        <v>53308448</v>
      </c>
      <c r="N16" s="45"/>
      <c r="O16" s="45">
        <v>55379006</v>
      </c>
      <c r="P16" s="45"/>
      <c r="Q16" s="45">
        <v>59903876</v>
      </c>
      <c r="R16" s="13"/>
      <c r="S16" s="45">
        <v>53019808</v>
      </c>
    </row>
    <row r="17" spans="1:22">
      <c r="A17" s="1" t="s">
        <v>675</v>
      </c>
      <c r="B17" s="23" t="s">
        <v>676</v>
      </c>
      <c r="C17" s="2"/>
      <c r="D17" s="175"/>
      <c r="E17" s="45">
        <v>8214569</v>
      </c>
      <c r="F17" s="45"/>
      <c r="G17" s="45">
        <v>7645010</v>
      </c>
      <c r="H17" s="45"/>
      <c r="I17" s="45">
        <v>7032820</v>
      </c>
      <c r="J17" s="45"/>
      <c r="K17" s="45">
        <v>11999911</v>
      </c>
      <c r="L17" s="45"/>
      <c r="M17" s="45">
        <v>14969842</v>
      </c>
      <c r="N17" s="45"/>
      <c r="O17" s="45">
        <v>15113078</v>
      </c>
      <c r="P17" s="45"/>
      <c r="Q17" s="45">
        <v>13109791</v>
      </c>
      <c r="R17" s="13"/>
      <c r="S17" s="45">
        <v>8806906</v>
      </c>
    </row>
    <row r="18" spans="1:22">
      <c r="A18" s="22" t="s">
        <v>677</v>
      </c>
      <c r="B18" s="2"/>
      <c r="C18" s="2"/>
      <c r="D18" s="175"/>
      <c r="E18" s="124"/>
      <c r="F18" s="45"/>
      <c r="G18" s="124"/>
      <c r="H18" s="45"/>
      <c r="I18" s="124"/>
      <c r="J18" s="45"/>
      <c r="K18" s="124"/>
      <c r="L18" s="45"/>
      <c r="M18" s="124"/>
      <c r="N18" s="45"/>
      <c r="O18" s="124"/>
      <c r="P18" s="45"/>
      <c r="Q18" s="124"/>
      <c r="R18" s="13"/>
      <c r="S18" s="124"/>
    </row>
    <row r="19" spans="1:22">
      <c r="A19" s="1" t="s">
        <v>678</v>
      </c>
      <c r="B19" s="2"/>
      <c r="C19" s="2"/>
      <c r="D19" s="175"/>
      <c r="E19" s="45">
        <f>SUM(E14:E18)</f>
        <v>332018571</v>
      </c>
      <c r="F19" s="45"/>
      <c r="G19" s="45">
        <f>SUM(G14:G18)</f>
        <v>308472475</v>
      </c>
      <c r="H19" s="45"/>
      <c r="I19" s="45">
        <f>SUM(I14:I18)</f>
        <v>346869105</v>
      </c>
      <c r="J19" s="45"/>
      <c r="K19" s="45">
        <f>SUM(K14:K18)</f>
        <v>381609374</v>
      </c>
      <c r="L19" s="45"/>
      <c r="M19" s="45">
        <f>SUM(M14:M18)</f>
        <v>368395316</v>
      </c>
      <c r="N19" s="45"/>
      <c r="O19" s="45">
        <f>SUM(O14:O18)</f>
        <v>381159551</v>
      </c>
      <c r="P19" s="45"/>
      <c r="Q19" s="45">
        <f>SUM(Q14:Q18)</f>
        <v>412575371</v>
      </c>
      <c r="R19" s="13"/>
      <c r="S19" s="45">
        <f>SUM(S14:S18)</f>
        <v>310048054</v>
      </c>
    </row>
    <row r="20" spans="1:22">
      <c r="A20" s="1"/>
      <c r="B20" s="2"/>
      <c r="C20" s="2"/>
      <c r="D20" s="17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13"/>
      <c r="S20" s="45"/>
    </row>
    <row r="21" spans="1:22">
      <c r="A21" s="1" t="s">
        <v>679</v>
      </c>
      <c r="B21" s="2"/>
      <c r="C21" s="2"/>
      <c r="D21" s="175"/>
      <c r="E21" s="45">
        <f>E12-E19</f>
        <v>305076741</v>
      </c>
      <c r="F21" s="45"/>
      <c r="G21" s="45">
        <f>G12-G19</f>
        <v>278710023</v>
      </c>
      <c r="H21" s="45"/>
      <c r="I21" s="45">
        <f>I12-I19</f>
        <v>278357010</v>
      </c>
      <c r="J21" s="45"/>
      <c r="K21" s="45">
        <f>K12-K19</f>
        <v>270251337</v>
      </c>
      <c r="L21" s="45"/>
      <c r="M21" s="45">
        <f>M12-M19</f>
        <v>251270001</v>
      </c>
      <c r="N21" s="45"/>
      <c r="O21" s="45">
        <f>O12-O19</f>
        <v>255823392</v>
      </c>
      <c r="P21" s="45"/>
      <c r="Q21" s="45">
        <f>Q12-Q19</f>
        <v>277480085</v>
      </c>
      <c r="R21" s="253"/>
      <c r="S21" s="45">
        <f>S12-S19</f>
        <v>266228188</v>
      </c>
    </row>
    <row r="22" spans="1:22">
      <c r="A22" s="1"/>
      <c r="B22" s="2"/>
      <c r="C22" s="2"/>
      <c r="D22" s="17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13"/>
      <c r="S22" s="45"/>
    </row>
    <row r="23" spans="1:22">
      <c r="A23" s="1" t="s">
        <v>680</v>
      </c>
      <c r="B23" s="2"/>
      <c r="C23" s="2"/>
      <c r="D23" s="175"/>
      <c r="E23" s="45">
        <f>E21-G21</f>
        <v>26366718</v>
      </c>
      <c r="F23" s="45"/>
      <c r="G23" s="45">
        <f>G21-I21</f>
        <v>353013</v>
      </c>
      <c r="H23" s="45"/>
      <c r="I23" s="45">
        <f>I21-K21</f>
        <v>8105673</v>
      </c>
      <c r="J23" s="45"/>
      <c r="K23" s="45">
        <f>K21-M21</f>
        <v>18981336</v>
      </c>
      <c r="L23" s="45"/>
      <c r="M23" s="45">
        <f>M21-O21</f>
        <v>-4553391</v>
      </c>
      <c r="N23" s="45"/>
      <c r="O23" s="45">
        <f>O21-Q21</f>
        <v>-21656693</v>
      </c>
      <c r="P23" s="45"/>
      <c r="Q23" s="45"/>
      <c r="R23" s="13"/>
      <c r="S23" s="45">
        <f>S21-I21</f>
        <v>-12128822</v>
      </c>
      <c r="U23" t="s">
        <v>877</v>
      </c>
      <c r="V23" s="344">
        <f>AVERAGE(I23:O23)</f>
        <v>219231.25</v>
      </c>
    </row>
    <row r="24" spans="1:22">
      <c r="A24" s="1"/>
      <c r="B24" s="2"/>
      <c r="C24" s="2"/>
      <c r="D24" s="17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13"/>
      <c r="S24" s="45"/>
    </row>
    <row r="25" spans="1:22">
      <c r="A25" s="1" t="s">
        <v>681</v>
      </c>
      <c r="B25" s="2"/>
      <c r="C25" s="2"/>
      <c r="D25" s="175"/>
      <c r="E25" s="254">
        <f>E23/G21</f>
        <v>9.4602690338122505E-2</v>
      </c>
      <c r="F25" s="45"/>
      <c r="G25" s="254">
        <f>G23/I21</f>
        <v>1.268202298911028E-3</v>
      </c>
      <c r="H25" s="45"/>
      <c r="I25" s="254">
        <f>I23/K21</f>
        <v>2.9993091209017775E-2</v>
      </c>
      <c r="J25" s="45"/>
      <c r="K25" s="254">
        <f>K23/M21</f>
        <v>7.5541592408398958E-2</v>
      </c>
      <c r="L25" s="45"/>
      <c r="M25" s="254">
        <f>M23/O21</f>
        <v>-1.7798962653110314E-2</v>
      </c>
      <c r="N25" s="45"/>
      <c r="O25" s="254">
        <f>O23/Q21</f>
        <v>-7.8047738092627439E-2</v>
      </c>
      <c r="P25" s="45"/>
      <c r="Q25" s="254"/>
      <c r="R25" s="13"/>
      <c r="S25" s="254">
        <f>S23/I21</f>
        <v>-4.3572899421501908E-2</v>
      </c>
      <c r="V25" s="358">
        <f>AVERAGE(I25:O25)</f>
        <v>2.4219957179197442E-3</v>
      </c>
    </row>
    <row r="26" spans="1:22">
      <c r="A26" s="1"/>
      <c r="B26" s="2"/>
      <c r="C26" s="2"/>
      <c r="D26" s="17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13"/>
      <c r="S26" s="167"/>
    </row>
    <row r="27" spans="1:22">
      <c r="A27" s="1"/>
      <c r="B27" s="2"/>
      <c r="C27" s="2"/>
      <c r="D27" s="17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13"/>
      <c r="S27" s="167"/>
    </row>
    <row r="28" spans="1:22">
      <c r="A28" s="1"/>
      <c r="B28" s="2"/>
      <c r="C28" s="2"/>
      <c r="D28" s="17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13"/>
      <c r="S28" s="167"/>
    </row>
    <row r="29" spans="1:22">
      <c r="A29" s="250" t="s">
        <v>682</v>
      </c>
      <c r="B29" s="250"/>
      <c r="C29" s="255"/>
      <c r="D29" s="4"/>
      <c r="E29" s="256"/>
      <c r="F29" s="256"/>
      <c r="G29" s="256"/>
      <c r="H29" s="256"/>
      <c r="I29" s="256"/>
      <c r="J29" s="256"/>
      <c r="K29" s="256"/>
      <c r="L29" s="256"/>
      <c r="M29" s="164"/>
      <c r="N29" s="164"/>
      <c r="O29" s="164"/>
      <c r="P29" s="164"/>
      <c r="Q29" s="164"/>
      <c r="S29" s="167"/>
    </row>
    <row r="30" spans="1:22">
      <c r="A30" s="8" t="s">
        <v>683</v>
      </c>
      <c r="B30" s="257" t="s">
        <v>684</v>
      </c>
      <c r="C30" s="257"/>
      <c r="D30" s="19"/>
      <c r="E30" s="258">
        <f>('Payroll Costs'!B32-'Payroll Costs'!B31)*1000000</f>
        <v>9967720</v>
      </c>
      <c r="F30" s="256"/>
      <c r="G30" s="256"/>
      <c r="H30" s="256"/>
      <c r="I30" s="48"/>
      <c r="J30" s="164"/>
      <c r="K30" s="247"/>
      <c r="P30" s="164"/>
      <c r="Q30" s="164"/>
      <c r="S30" s="247"/>
    </row>
    <row r="31" spans="1:22">
      <c r="A31" s="8" t="s">
        <v>685</v>
      </c>
      <c r="B31" s="257" t="s">
        <v>684</v>
      </c>
      <c r="C31" s="257"/>
      <c r="D31" s="19"/>
      <c r="E31" s="256">
        <f>E49/E50*0.931</f>
        <v>2034995.6270000001</v>
      </c>
      <c r="F31" s="256"/>
      <c r="G31" s="256"/>
      <c r="H31" s="256"/>
      <c r="I31" s="18"/>
      <c r="K31" s="247"/>
      <c r="L31" s="22"/>
      <c r="M31" s="22"/>
      <c r="P31" s="164"/>
      <c r="Q31" s="164"/>
      <c r="R31" s="164"/>
      <c r="S31" s="247"/>
    </row>
    <row r="32" spans="1:22">
      <c r="A32" s="259" t="s">
        <v>686</v>
      </c>
      <c r="B32" s="257" t="s">
        <v>684</v>
      </c>
      <c r="C32" s="257"/>
      <c r="D32" s="19"/>
      <c r="E32" s="256">
        <f>I53-I52</f>
        <v>3823901</v>
      </c>
      <c r="F32" s="256"/>
      <c r="G32" s="256"/>
      <c r="H32" s="256"/>
      <c r="I32" s="48"/>
      <c r="K32" s="247"/>
      <c r="L32" s="164"/>
      <c r="M32" s="164"/>
      <c r="P32" s="164"/>
      <c r="Q32" s="164"/>
      <c r="S32" s="247"/>
    </row>
    <row r="33" spans="1:21">
      <c r="A33" s="251" t="s">
        <v>687</v>
      </c>
      <c r="B33" s="257"/>
      <c r="C33" s="257"/>
      <c r="D33" s="19"/>
      <c r="E33" s="256"/>
      <c r="F33" s="256"/>
      <c r="G33" s="256"/>
      <c r="H33" s="256"/>
      <c r="I33" s="48"/>
      <c r="K33" s="247"/>
      <c r="L33" s="164"/>
      <c r="M33" s="164"/>
      <c r="P33" s="164"/>
      <c r="Q33" s="164"/>
      <c r="S33" s="247"/>
      <c r="T33" s="22"/>
      <c r="U33" s="22"/>
    </row>
    <row r="34" spans="1:21">
      <c r="A34" s="251"/>
      <c r="B34" s="257"/>
      <c r="C34" s="257"/>
      <c r="D34" s="184"/>
      <c r="E34" s="258"/>
      <c r="F34" s="258"/>
      <c r="G34" s="258"/>
      <c r="H34" s="258"/>
      <c r="L34" s="164"/>
      <c r="M34" s="164"/>
      <c r="P34" s="164"/>
      <c r="Q34" s="164"/>
      <c r="S34" s="247"/>
      <c r="T34" s="164"/>
      <c r="U34" s="164"/>
    </row>
    <row r="35" spans="1:21">
      <c r="A35" s="259" t="s">
        <v>688</v>
      </c>
      <c r="B35" s="257" t="s">
        <v>689</v>
      </c>
      <c r="C35" s="257"/>
      <c r="D35" s="184"/>
      <c r="E35" s="258">
        <v>3254477</v>
      </c>
      <c r="F35" s="258"/>
      <c r="G35" s="65" t="s">
        <v>884</v>
      </c>
      <c r="H35" s="258"/>
      <c r="I35" s="258"/>
      <c r="J35" s="258"/>
      <c r="K35" s="258"/>
      <c r="L35" s="258"/>
      <c r="M35" s="164"/>
      <c r="N35" s="164"/>
      <c r="O35" s="164"/>
      <c r="P35" s="164"/>
      <c r="Q35" s="164"/>
      <c r="S35" s="247"/>
      <c r="T35" s="164"/>
      <c r="U35" s="164"/>
    </row>
    <row r="36" spans="1:21">
      <c r="A36" s="259" t="s">
        <v>690</v>
      </c>
      <c r="B36" s="257" t="s">
        <v>691</v>
      </c>
      <c r="C36" s="11"/>
      <c r="D36" s="4"/>
      <c r="E36" s="256">
        <f>7218578-5889307</f>
        <v>1329271</v>
      </c>
      <c r="F36" s="256"/>
      <c r="G36" s="256"/>
      <c r="H36" s="256"/>
      <c r="I36" s="256"/>
      <c r="J36" s="256"/>
      <c r="K36" s="256"/>
      <c r="L36" s="256"/>
      <c r="M36" s="164"/>
      <c r="N36" s="164"/>
      <c r="O36" s="164"/>
      <c r="P36" s="164"/>
      <c r="Q36" s="164"/>
      <c r="T36" s="164"/>
      <c r="U36" s="164"/>
    </row>
    <row r="37" spans="1:21">
      <c r="A37" s="259" t="s">
        <v>692</v>
      </c>
      <c r="B37" s="257" t="s">
        <v>693</v>
      </c>
      <c r="C37" s="184"/>
      <c r="D37" s="4"/>
      <c r="E37" s="256">
        <f>3235548-2433268</f>
        <v>802280</v>
      </c>
      <c r="F37" s="256"/>
      <c r="G37" s="256"/>
      <c r="H37" s="256"/>
      <c r="I37" s="256"/>
      <c r="J37" s="256"/>
      <c r="K37" s="256"/>
      <c r="L37" s="256"/>
      <c r="M37" s="164"/>
      <c r="N37" s="164"/>
      <c r="O37" s="164"/>
      <c r="P37" s="164"/>
      <c r="Q37" s="164"/>
    </row>
    <row r="38" spans="1:21">
      <c r="A38" s="259" t="s">
        <v>694</v>
      </c>
      <c r="B38" s="257" t="s">
        <v>695</v>
      </c>
      <c r="C38" s="184"/>
      <c r="D38" s="4"/>
      <c r="E38" s="256">
        <f>3820562-3623935</f>
        <v>196627</v>
      </c>
      <c r="F38" s="256"/>
      <c r="G38" s="256"/>
      <c r="H38" s="256"/>
      <c r="I38" s="256"/>
      <c r="J38" s="256"/>
      <c r="K38" s="256"/>
      <c r="L38" s="256"/>
      <c r="M38" s="164"/>
      <c r="N38" s="164"/>
      <c r="O38" s="164"/>
      <c r="P38" s="164"/>
      <c r="Q38" s="164"/>
    </row>
    <row r="39" spans="1:21">
      <c r="A39" s="259" t="s">
        <v>696</v>
      </c>
      <c r="B39" s="257" t="s">
        <v>697</v>
      </c>
      <c r="C39" s="184"/>
      <c r="D39" s="4"/>
      <c r="E39" s="256">
        <f>7932375-5785127</f>
        <v>2147248</v>
      </c>
      <c r="F39" s="256"/>
      <c r="G39" s="256"/>
      <c r="H39" s="256"/>
      <c r="I39" s="256"/>
      <c r="J39" s="256"/>
      <c r="K39" s="256"/>
      <c r="L39" s="256"/>
      <c r="M39" s="164"/>
      <c r="N39" s="164"/>
      <c r="O39" s="164"/>
      <c r="P39" s="164"/>
      <c r="Q39" s="164"/>
    </row>
    <row r="40" spans="1:21">
      <c r="A40" s="259" t="s">
        <v>698</v>
      </c>
      <c r="B40" s="257" t="s">
        <v>699</v>
      </c>
      <c r="C40" s="184"/>
      <c r="D40" s="4"/>
      <c r="E40" s="256">
        <f>7395817-6272192</f>
        <v>1123625</v>
      </c>
      <c r="F40" s="256"/>
      <c r="G40" s="256"/>
      <c r="H40" s="256"/>
      <c r="I40" s="256"/>
      <c r="J40" s="256"/>
      <c r="K40" s="256"/>
      <c r="L40" s="256"/>
      <c r="M40" s="164"/>
      <c r="N40" s="164"/>
      <c r="O40" s="164"/>
      <c r="P40" s="164"/>
      <c r="Q40" s="164"/>
    </row>
    <row r="41" spans="1:21">
      <c r="A41" s="259" t="s">
        <v>700</v>
      </c>
      <c r="B41" s="257" t="s">
        <v>701</v>
      </c>
      <c r="C41" s="184"/>
      <c r="D41" s="4"/>
      <c r="E41" s="256">
        <f>2719716-1951562</f>
        <v>768154</v>
      </c>
      <c r="F41" s="256"/>
      <c r="G41" s="256"/>
      <c r="H41" s="256"/>
      <c r="I41" s="256"/>
      <c r="J41" s="256"/>
      <c r="K41" s="256"/>
      <c r="L41" s="256"/>
      <c r="M41" s="164"/>
      <c r="N41" s="164"/>
      <c r="O41" s="164"/>
      <c r="P41" s="164"/>
      <c r="Q41" s="164"/>
    </row>
    <row r="42" spans="1:21">
      <c r="A42" s="259" t="s">
        <v>702</v>
      </c>
      <c r="B42" s="257" t="s">
        <v>703</v>
      </c>
      <c r="C42" s="184"/>
      <c r="D42" s="4"/>
      <c r="E42" s="256">
        <f>12977686-11865863</f>
        <v>1111823</v>
      </c>
      <c r="F42" s="256"/>
      <c r="G42" s="256"/>
      <c r="H42" s="256"/>
      <c r="I42" s="256"/>
      <c r="J42" s="256"/>
      <c r="K42" s="256"/>
      <c r="L42" s="256"/>
      <c r="M42" s="164"/>
      <c r="N42" s="164"/>
      <c r="O42" s="164"/>
      <c r="P42" s="164"/>
      <c r="Q42" s="164"/>
    </row>
    <row r="43" spans="1:21">
      <c r="A43" s="259"/>
      <c r="B43" s="257"/>
      <c r="C43" s="184"/>
      <c r="D43" s="4"/>
      <c r="E43" s="256"/>
      <c r="F43" s="256"/>
      <c r="G43" s="256"/>
      <c r="H43" s="256"/>
      <c r="I43" s="256"/>
      <c r="J43" s="256"/>
      <c r="K43" s="256"/>
      <c r="L43" s="256"/>
      <c r="M43" s="164"/>
      <c r="N43" s="164"/>
      <c r="O43" s="164"/>
      <c r="P43" s="164"/>
      <c r="Q43" s="164"/>
    </row>
    <row r="44" spans="1:21">
      <c r="A44" s="259"/>
      <c r="B44" s="257"/>
      <c r="C44" s="11"/>
      <c r="D44" s="4"/>
      <c r="E44" s="260"/>
      <c r="F44" s="256"/>
      <c r="G44" s="256"/>
      <c r="H44" s="256"/>
      <c r="I44" s="256"/>
      <c r="J44" s="256"/>
      <c r="K44" s="256"/>
      <c r="L44" s="256"/>
      <c r="M44" s="164"/>
      <c r="N44" s="164"/>
      <c r="O44" s="164"/>
      <c r="P44" s="164"/>
      <c r="Q44" s="164"/>
    </row>
    <row r="45" spans="1:21">
      <c r="A45" s="8" t="s">
        <v>704</v>
      </c>
      <c r="B45" s="250"/>
      <c r="C45" s="257"/>
      <c r="D45" s="4"/>
      <c r="E45" s="256">
        <f>SUM(E30:E44)</f>
        <v>26560121.627</v>
      </c>
      <c r="F45" s="256"/>
      <c r="G45" s="256"/>
      <c r="H45" s="256"/>
      <c r="I45" s="256"/>
      <c r="J45" s="256"/>
      <c r="K45" s="256"/>
      <c r="L45" s="256"/>
      <c r="M45" s="164"/>
      <c r="N45" s="164"/>
      <c r="O45" s="164"/>
      <c r="P45" s="164"/>
      <c r="Q45" s="164"/>
    </row>
    <row r="46" spans="1:21">
      <c r="A46" s="259"/>
      <c r="B46" s="250"/>
      <c r="C46" s="257"/>
      <c r="D46" s="4"/>
      <c r="E46" s="256"/>
      <c r="F46" s="256"/>
      <c r="G46" s="256"/>
      <c r="H46" s="256"/>
      <c r="I46" s="256"/>
      <c r="J46" s="256"/>
      <c r="K46" s="256"/>
      <c r="L46" s="256"/>
      <c r="M46" s="164"/>
      <c r="N46" s="164"/>
      <c r="O46" s="164"/>
      <c r="P46" s="164"/>
      <c r="Q46" s="164"/>
    </row>
    <row r="47" spans="1:21">
      <c r="A47" s="8"/>
      <c r="B47" s="250"/>
      <c r="C47" s="257"/>
      <c r="D47" s="4"/>
      <c r="E47" s="256"/>
      <c r="F47" s="256"/>
      <c r="G47" s="256"/>
      <c r="H47" s="256"/>
      <c r="I47" s="256"/>
      <c r="J47" s="256"/>
      <c r="K47" s="256"/>
      <c r="L47" s="256"/>
      <c r="M47" s="164"/>
      <c r="N47" s="164"/>
      <c r="O47" s="164"/>
      <c r="P47" s="164"/>
      <c r="Q47" s="164"/>
    </row>
    <row r="48" spans="1:21">
      <c r="A48" s="4"/>
      <c r="B48" s="4"/>
    </row>
    <row r="49" spans="2:11">
      <c r="B49" s="48" t="s">
        <v>705</v>
      </c>
      <c r="C49" s="164"/>
      <c r="D49" s="247"/>
      <c r="E49" s="164">
        <v>17486536</v>
      </c>
      <c r="G49" s="164"/>
    </row>
    <row r="50" spans="2:11">
      <c r="B50" s="48" t="s">
        <v>706</v>
      </c>
      <c r="D50" s="247"/>
      <c r="E50">
        <v>8</v>
      </c>
    </row>
    <row r="51" spans="2:11">
      <c r="B51" s="18"/>
      <c r="D51" s="247"/>
      <c r="I51" s="22"/>
      <c r="J51" s="22"/>
    </row>
    <row r="52" spans="2:11">
      <c r="B52" s="48" t="s">
        <v>707</v>
      </c>
      <c r="D52" s="247"/>
      <c r="I52" s="164">
        <v>13290681</v>
      </c>
      <c r="J52" s="164"/>
      <c r="K52" s="164"/>
    </row>
    <row r="53" spans="2:11">
      <c r="B53" s="48" t="s">
        <v>708</v>
      </c>
      <c r="D53" s="247"/>
      <c r="I53" s="164">
        <v>17114582</v>
      </c>
      <c r="J53" s="164"/>
      <c r="K53" s="164"/>
    </row>
    <row r="54" spans="2:11">
      <c r="E54" s="164"/>
      <c r="F54" s="164">
        <f>J53-J52</f>
        <v>0</v>
      </c>
      <c r="K54" s="164"/>
    </row>
  </sheetData>
  <mergeCells count="5">
    <mergeCell ref="A1:Q1"/>
    <mergeCell ref="A2:Q2"/>
    <mergeCell ref="A3:Q3"/>
    <mergeCell ref="A4:Q4"/>
    <mergeCell ref="A5:Q5"/>
  </mergeCells>
  <pageMargins left="0.32" right="0" top="0.5" bottom="0.25" header="0.5" footer="0.5"/>
  <pageSetup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6"/>
  <sheetViews>
    <sheetView workbookViewId="0">
      <selection activeCell="E34" sqref="E34"/>
    </sheetView>
  </sheetViews>
  <sheetFormatPr defaultRowHeight="12.75"/>
  <cols>
    <col min="1" max="1" width="41.7109375" customWidth="1"/>
    <col min="2" max="2" width="12.140625" customWidth="1"/>
    <col min="3" max="3" width="12.7109375" customWidth="1"/>
    <col min="4" max="4" width="1.85546875" customWidth="1"/>
    <col min="5" max="5" width="12.7109375" customWidth="1"/>
    <col min="6" max="6" width="1.85546875" customWidth="1"/>
    <col min="7" max="7" width="12.7109375" customWidth="1"/>
    <col min="8" max="8" width="1.85546875" customWidth="1"/>
    <col min="9" max="9" width="12.7109375" customWidth="1"/>
    <col min="10" max="10" width="1.85546875" customWidth="1"/>
    <col min="11" max="11" width="12.7109375" customWidth="1"/>
    <col min="12" max="12" width="1.85546875" customWidth="1"/>
    <col min="13" max="13" width="12.7109375" customWidth="1"/>
    <col min="14" max="14" width="1.85546875" customWidth="1"/>
    <col min="15" max="15" width="12.7109375" customWidth="1"/>
    <col min="16" max="16" width="1.85546875" customWidth="1"/>
    <col min="17" max="17" width="12.7109375" customWidth="1"/>
    <col min="18" max="18" width="11.7109375" customWidth="1"/>
    <col min="19" max="19" width="13.140625" customWidth="1"/>
    <col min="20" max="21" width="14" bestFit="1" customWidth="1"/>
    <col min="22" max="22" width="10.140625" customWidth="1"/>
  </cols>
  <sheetData>
    <row r="1" spans="1:19">
      <c r="A1" s="360" t="s">
        <v>710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</row>
    <row r="2" spans="1:19">
      <c r="A2" s="360" t="s">
        <v>664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</row>
    <row r="3" spans="1:19">
      <c r="A3" s="360" t="s">
        <v>78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</row>
    <row r="4" spans="1:19">
      <c r="A4" s="360" t="s">
        <v>1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</row>
    <row r="5" spans="1:19">
      <c r="A5" s="360" t="s">
        <v>69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</row>
    <row r="6" spans="1:19">
      <c r="A6" s="9"/>
      <c r="B6" s="9"/>
      <c r="C6" s="9"/>
    </row>
    <row r="7" spans="1:19">
      <c r="A7" s="11"/>
      <c r="B7" s="11"/>
      <c r="C7" s="9"/>
    </row>
    <row r="8" spans="1:19">
      <c r="A8" s="249"/>
      <c r="B8" s="249"/>
      <c r="C8" s="249"/>
    </row>
    <row r="9" spans="1:19">
      <c r="A9" s="249" t="s">
        <v>665</v>
      </c>
      <c r="B9" s="249"/>
      <c r="C9" s="249"/>
      <c r="E9" s="39" t="s">
        <v>666</v>
      </c>
      <c r="G9" s="39" t="s">
        <v>667</v>
      </c>
      <c r="I9" s="39"/>
      <c r="K9" s="39"/>
      <c r="M9" s="39"/>
      <c r="N9" s="39"/>
      <c r="O9" s="39"/>
      <c r="P9" s="39"/>
      <c r="Q9" s="39"/>
    </row>
    <row r="10" spans="1:19">
      <c r="A10" s="249"/>
      <c r="B10" s="249"/>
      <c r="C10" s="249"/>
      <c r="D10" s="39"/>
      <c r="E10" s="24" t="s">
        <v>668</v>
      </c>
      <c r="F10" s="22"/>
      <c r="G10" s="24" t="s">
        <v>668</v>
      </c>
      <c r="H10" s="22"/>
      <c r="I10" s="24">
        <v>2019</v>
      </c>
      <c r="J10" s="22"/>
      <c r="K10" s="24">
        <v>2018</v>
      </c>
      <c r="L10" s="22"/>
      <c r="M10" s="24">
        <v>2017</v>
      </c>
      <c r="N10" s="39"/>
      <c r="O10" s="24">
        <v>2016</v>
      </c>
      <c r="P10" s="39"/>
      <c r="Q10" s="24">
        <v>2015</v>
      </c>
      <c r="S10" s="261">
        <v>2020</v>
      </c>
    </row>
    <row r="11" spans="1:19">
      <c r="A11" s="250"/>
      <c r="B11" s="251"/>
      <c r="C11" s="252"/>
      <c r="D11" s="175"/>
      <c r="E11" s="3"/>
      <c r="F11" s="3"/>
      <c r="G11" s="3"/>
      <c r="H11" s="3"/>
      <c r="I11" s="3"/>
      <c r="J11" s="3"/>
      <c r="K11" s="3"/>
      <c r="L11" s="3"/>
      <c r="M11" s="23"/>
      <c r="N11" s="23"/>
      <c r="O11" s="23"/>
      <c r="P11" s="23"/>
      <c r="Q11" s="23"/>
      <c r="S11" s="167"/>
    </row>
    <row r="12" spans="1:19">
      <c r="A12" s="1" t="s">
        <v>669</v>
      </c>
      <c r="B12" s="2"/>
      <c r="C12" s="2"/>
      <c r="D12" s="175"/>
      <c r="E12" s="45">
        <v>225992003</v>
      </c>
      <c r="F12" s="45"/>
      <c r="G12" s="45">
        <v>202913151</v>
      </c>
      <c r="H12" s="45"/>
      <c r="I12" s="45">
        <v>212509944</v>
      </c>
      <c r="J12" s="45"/>
      <c r="K12" s="45">
        <v>215746855</v>
      </c>
      <c r="L12" s="45"/>
      <c r="M12" s="45">
        <v>192550015</v>
      </c>
      <c r="N12" s="45"/>
      <c r="O12" s="45">
        <v>174992121</v>
      </c>
      <c r="P12" s="45"/>
      <c r="Q12" s="45">
        <v>214724979</v>
      </c>
      <c r="R12" s="13"/>
      <c r="S12" s="45">
        <v>185565124</v>
      </c>
    </row>
    <row r="13" spans="1:19">
      <c r="A13" s="1"/>
      <c r="B13" s="2"/>
      <c r="C13" s="2"/>
      <c r="D13" s="17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13"/>
      <c r="S13" s="45"/>
    </row>
    <row r="14" spans="1:19">
      <c r="A14" s="1" t="s">
        <v>712</v>
      </c>
      <c r="B14" s="2" t="s">
        <v>711</v>
      </c>
      <c r="C14" s="2"/>
      <c r="D14" s="175"/>
      <c r="E14" s="45">
        <v>115787076</v>
      </c>
      <c r="F14" s="45"/>
      <c r="G14" s="45">
        <v>108057160</v>
      </c>
      <c r="H14" s="45"/>
      <c r="I14" s="45">
        <v>120273546</v>
      </c>
      <c r="J14" s="45"/>
      <c r="K14" s="45">
        <v>131113366</v>
      </c>
      <c r="L14" s="45"/>
      <c r="M14" s="45">
        <v>117683365</v>
      </c>
      <c r="N14" s="45"/>
      <c r="O14" s="45">
        <v>104036175</v>
      </c>
      <c r="P14" s="45"/>
      <c r="Q14" s="45">
        <v>141625052</v>
      </c>
      <c r="R14" s="13"/>
      <c r="S14" s="45">
        <v>95698749</v>
      </c>
    </row>
    <row r="15" spans="1:19">
      <c r="A15" s="22"/>
      <c r="B15" s="2"/>
      <c r="C15" s="2"/>
      <c r="D15" s="175"/>
      <c r="E15" s="124"/>
      <c r="F15" s="45"/>
      <c r="G15" s="124"/>
      <c r="H15" s="45"/>
      <c r="I15" s="124"/>
      <c r="J15" s="45"/>
      <c r="K15" s="124"/>
      <c r="L15" s="45"/>
      <c r="M15" s="124"/>
      <c r="N15" s="45"/>
      <c r="O15" s="124"/>
      <c r="P15" s="45"/>
      <c r="Q15" s="124"/>
      <c r="R15" s="13"/>
      <c r="S15" s="124"/>
    </row>
    <row r="16" spans="1:19">
      <c r="A16" s="1" t="s">
        <v>678</v>
      </c>
      <c r="B16" s="2"/>
      <c r="C16" s="2"/>
      <c r="D16" s="175"/>
      <c r="E16" s="45">
        <f>SUM(E14:E15)</f>
        <v>115787076</v>
      </c>
      <c r="F16" s="45"/>
      <c r="G16" s="45">
        <f>SUM(G14:G15)</f>
        <v>108057160</v>
      </c>
      <c r="H16" s="45"/>
      <c r="I16" s="45">
        <f>SUM(I14:I15)</f>
        <v>120273546</v>
      </c>
      <c r="J16" s="45"/>
      <c r="K16" s="45">
        <f>SUM(K14:K15)</f>
        <v>131113366</v>
      </c>
      <c r="L16" s="45"/>
      <c r="M16" s="45">
        <f>SUM(M14:M15)</f>
        <v>117683365</v>
      </c>
      <c r="N16" s="45"/>
      <c r="O16" s="45">
        <f>SUM(O14:O15)</f>
        <v>104036175</v>
      </c>
      <c r="P16" s="45"/>
      <c r="Q16" s="45">
        <f>SUM(Q14:Q15)</f>
        <v>141625052</v>
      </c>
      <c r="R16" s="13"/>
      <c r="S16" s="45">
        <f>SUM(S14:S15)</f>
        <v>95698749</v>
      </c>
    </row>
    <row r="17" spans="1:22">
      <c r="A17" s="1"/>
      <c r="B17" s="2"/>
      <c r="C17" s="2"/>
      <c r="D17" s="17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13"/>
      <c r="S17" s="45"/>
    </row>
    <row r="18" spans="1:22">
      <c r="A18" s="1" t="s">
        <v>679</v>
      </c>
      <c r="B18" s="2"/>
      <c r="C18" s="2"/>
      <c r="D18" s="175"/>
      <c r="E18" s="45">
        <f>E12-E16</f>
        <v>110204927</v>
      </c>
      <c r="F18" s="45"/>
      <c r="G18" s="45">
        <f>G12-G16</f>
        <v>94855991</v>
      </c>
      <c r="H18" s="45"/>
      <c r="I18" s="45">
        <f>I12-I16</f>
        <v>92236398</v>
      </c>
      <c r="J18" s="45"/>
      <c r="K18" s="45">
        <f>K12-K16</f>
        <v>84633489</v>
      </c>
      <c r="L18" s="45"/>
      <c r="M18" s="45">
        <f>M12-M16</f>
        <v>74866650</v>
      </c>
      <c r="N18" s="45"/>
      <c r="O18" s="45">
        <f>O12-O16</f>
        <v>70955946</v>
      </c>
      <c r="P18" s="45"/>
      <c r="Q18" s="45">
        <f>Q12-Q16</f>
        <v>73099927</v>
      </c>
      <c r="R18" s="253"/>
      <c r="S18" s="45">
        <f>S12-S16</f>
        <v>89866375</v>
      </c>
    </row>
    <row r="19" spans="1:22">
      <c r="A19" s="1"/>
      <c r="B19" s="2"/>
      <c r="C19" s="2"/>
      <c r="D19" s="17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13"/>
      <c r="S19" s="45"/>
    </row>
    <row r="20" spans="1:22">
      <c r="A20" s="1" t="s">
        <v>680</v>
      </c>
      <c r="B20" s="2"/>
      <c r="C20" s="2"/>
      <c r="D20" s="175"/>
      <c r="E20" s="45">
        <f>E18-G18</f>
        <v>15348936</v>
      </c>
      <c r="F20" s="45"/>
      <c r="G20" s="45">
        <f>G18-I18</f>
        <v>2619593</v>
      </c>
      <c r="H20" s="45"/>
      <c r="I20" s="45">
        <f>I18-K18</f>
        <v>7602909</v>
      </c>
      <c r="J20" s="45"/>
      <c r="K20" s="45">
        <f>K18-M18</f>
        <v>9766839</v>
      </c>
      <c r="L20" s="45"/>
      <c r="M20" s="45">
        <f>M18-O18</f>
        <v>3910704</v>
      </c>
      <c r="N20" s="45"/>
      <c r="O20" s="45">
        <f>O18-Q18</f>
        <v>-2143981</v>
      </c>
      <c r="P20" s="45"/>
      <c r="Q20" s="45"/>
      <c r="R20" s="13"/>
      <c r="S20" s="45">
        <f>S18-I18</f>
        <v>-2370023</v>
      </c>
      <c r="U20" t="s">
        <v>877</v>
      </c>
      <c r="V20" s="344">
        <f>AVERAGE(I20:O20)</f>
        <v>4784117.75</v>
      </c>
    </row>
    <row r="21" spans="1:22">
      <c r="A21" s="1"/>
      <c r="B21" s="2"/>
      <c r="C21" s="2"/>
      <c r="D21" s="17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13"/>
      <c r="S21" s="45"/>
    </row>
    <row r="22" spans="1:22">
      <c r="A22" s="1" t="s">
        <v>681</v>
      </c>
      <c r="B22" s="2"/>
      <c r="C22" s="2"/>
      <c r="D22" s="175"/>
      <c r="E22" s="254">
        <f>E20/G18</f>
        <v>0.16181303719656462</v>
      </c>
      <c r="F22" s="45"/>
      <c r="G22" s="254">
        <f>G20/I18</f>
        <v>2.8400859712670045E-2</v>
      </c>
      <c r="H22" s="45"/>
      <c r="I22" s="254">
        <f>I20/K18</f>
        <v>8.9833340085979443E-2</v>
      </c>
      <c r="J22" s="45"/>
      <c r="K22" s="254">
        <f>K20/M18</f>
        <v>0.13045647160651638</v>
      </c>
      <c r="L22" s="45"/>
      <c r="M22" s="254">
        <f>M20/O18</f>
        <v>5.5114535433013603E-2</v>
      </c>
      <c r="N22" s="45"/>
      <c r="O22" s="254">
        <f>O20/Q18</f>
        <v>-2.9329454733928804E-2</v>
      </c>
      <c r="P22" s="45"/>
      <c r="Q22" s="254"/>
      <c r="R22" s="13"/>
      <c r="S22" s="254">
        <f>S20/I18</f>
        <v>-2.5695094901689461E-2</v>
      </c>
      <c r="V22" s="358">
        <f>AVERAGE(I22:O22)</f>
        <v>6.1518723097895155E-2</v>
      </c>
    </row>
    <row r="23" spans="1:22">
      <c r="A23" s="1"/>
      <c r="B23" s="2"/>
      <c r="C23" s="2"/>
      <c r="D23" s="17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13"/>
      <c r="S23" s="167"/>
    </row>
    <row r="24" spans="1:22">
      <c r="A24" s="1"/>
      <c r="B24" s="2"/>
      <c r="C24" s="2"/>
      <c r="D24" s="17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13"/>
      <c r="S24" s="167"/>
    </row>
    <row r="25" spans="1:22">
      <c r="A25" s="1"/>
      <c r="B25" s="2"/>
      <c r="C25" s="2"/>
      <c r="D25" s="17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13"/>
      <c r="S25" s="167"/>
    </row>
    <row r="26" spans="1:22">
      <c r="A26" s="250" t="s">
        <v>682</v>
      </c>
      <c r="B26" s="250"/>
      <c r="C26" s="255"/>
      <c r="D26" s="4"/>
      <c r="E26" s="256"/>
      <c r="F26" s="256"/>
      <c r="G26" s="256"/>
      <c r="H26" s="256"/>
      <c r="I26" s="256"/>
      <c r="J26" s="256"/>
      <c r="K26" s="256"/>
      <c r="L26" s="256"/>
      <c r="M26" s="164"/>
      <c r="N26" s="164"/>
      <c r="O26" s="164"/>
      <c r="P26" s="164"/>
      <c r="Q26" s="164"/>
      <c r="S26" s="167"/>
    </row>
    <row r="27" spans="1:22">
      <c r="A27" s="8" t="s">
        <v>683</v>
      </c>
      <c r="B27" s="257" t="s">
        <v>684</v>
      </c>
      <c r="C27" s="257"/>
      <c r="D27" s="19"/>
      <c r="E27" s="258">
        <f>('Payroll Costs'!B46-'Payroll Costs'!B45)*1000000</f>
        <v>3279899.9999999977</v>
      </c>
      <c r="F27" s="256"/>
      <c r="G27" s="256"/>
      <c r="H27" s="256"/>
      <c r="I27" s="48"/>
      <c r="J27" s="164"/>
      <c r="K27" s="247"/>
      <c r="S27" s="247"/>
    </row>
    <row r="28" spans="1:22">
      <c r="A28" s="262" t="s">
        <v>718</v>
      </c>
      <c r="B28" s="263" t="s">
        <v>713</v>
      </c>
      <c r="C28" s="257"/>
      <c r="D28" s="184"/>
      <c r="E28" s="258">
        <f>14268737-7236057</f>
        <v>7032680</v>
      </c>
      <c r="F28" s="258"/>
      <c r="G28" s="258" t="s">
        <v>721</v>
      </c>
      <c r="H28" s="258"/>
      <c r="L28" s="164"/>
      <c r="M28" s="164"/>
      <c r="P28" s="164"/>
      <c r="Q28" s="164"/>
      <c r="S28" s="247"/>
      <c r="T28" s="164"/>
      <c r="U28" s="164"/>
    </row>
    <row r="29" spans="1:22">
      <c r="A29" s="262" t="s">
        <v>714</v>
      </c>
      <c r="B29" s="263" t="s">
        <v>715</v>
      </c>
      <c r="C29" s="257"/>
      <c r="D29" s="184"/>
      <c r="E29" s="258">
        <f>912108-188592</f>
        <v>723516</v>
      </c>
      <c r="F29" s="258"/>
      <c r="G29" s="258"/>
      <c r="H29" s="258"/>
      <c r="I29" s="258"/>
      <c r="J29" s="258"/>
      <c r="K29" s="258"/>
      <c r="L29" s="258"/>
      <c r="M29" s="164"/>
      <c r="N29" s="164"/>
      <c r="O29" s="164"/>
      <c r="P29" s="164"/>
      <c r="Q29" s="164"/>
      <c r="S29" s="247"/>
      <c r="T29" s="164"/>
      <c r="U29" s="164"/>
    </row>
    <row r="30" spans="1:22">
      <c r="A30" s="262" t="s">
        <v>717</v>
      </c>
      <c r="B30" s="263" t="s">
        <v>716</v>
      </c>
      <c r="C30" s="11"/>
      <c r="D30" s="4"/>
      <c r="E30" s="256">
        <f>8233534-6981766</f>
        <v>1251768</v>
      </c>
      <c r="F30" s="256"/>
      <c r="G30" s="256"/>
      <c r="H30" s="256"/>
      <c r="I30" s="256"/>
      <c r="J30" s="256"/>
      <c r="K30" s="256"/>
      <c r="L30" s="256"/>
      <c r="M30" s="164"/>
      <c r="N30" s="164"/>
      <c r="O30" s="164"/>
      <c r="P30" s="164"/>
      <c r="Q30" s="164"/>
      <c r="T30" s="164"/>
      <c r="U30" s="164"/>
    </row>
    <row r="31" spans="1:22">
      <c r="A31" s="262" t="s">
        <v>719</v>
      </c>
      <c r="B31" s="263" t="s">
        <v>720</v>
      </c>
      <c r="C31" s="257"/>
      <c r="D31" s="184"/>
      <c r="E31" s="258">
        <f>12032879-9277831</f>
        <v>2755048</v>
      </c>
      <c r="F31" s="256"/>
      <c r="G31" s="256"/>
      <c r="H31" s="256"/>
      <c r="I31" s="256"/>
      <c r="J31" s="256"/>
      <c r="K31" s="256"/>
      <c r="L31" s="256"/>
      <c r="M31" s="164"/>
      <c r="N31" s="164"/>
      <c r="O31" s="164"/>
      <c r="P31" s="164"/>
      <c r="Q31" s="164"/>
      <c r="T31" s="164"/>
      <c r="U31" s="164"/>
    </row>
    <row r="32" spans="1:22">
      <c r="A32" s="262" t="s">
        <v>688</v>
      </c>
      <c r="B32" s="263" t="s">
        <v>689</v>
      </c>
      <c r="C32" s="263"/>
      <c r="D32" s="184"/>
      <c r="E32" s="258">
        <f>5688674-4321731</f>
        <v>1366943</v>
      </c>
      <c r="F32" s="256"/>
      <c r="G32" s="256"/>
      <c r="H32" s="256"/>
      <c r="I32" s="256"/>
      <c r="J32" s="256"/>
      <c r="K32" s="256"/>
      <c r="L32" s="256"/>
      <c r="M32" s="164"/>
      <c r="N32" s="164"/>
      <c r="O32" s="164"/>
      <c r="P32" s="164"/>
      <c r="Q32" s="164"/>
      <c r="T32" s="164"/>
      <c r="U32" s="164"/>
    </row>
    <row r="33" spans="1:21">
      <c r="A33" s="262" t="s">
        <v>690</v>
      </c>
      <c r="B33" s="263" t="s">
        <v>691</v>
      </c>
      <c r="C33" s="11"/>
      <c r="D33" s="4"/>
      <c r="E33" s="256">
        <f>469694-349450</f>
        <v>120244</v>
      </c>
      <c r="F33" s="256"/>
      <c r="G33" s="256"/>
      <c r="H33" s="256"/>
      <c r="I33" s="256"/>
      <c r="J33" s="256"/>
      <c r="K33" s="256"/>
      <c r="L33" s="256"/>
      <c r="M33" s="164"/>
      <c r="N33" s="164"/>
      <c r="O33" s="164"/>
      <c r="P33" s="164"/>
      <c r="Q33" s="164"/>
      <c r="T33" s="164"/>
      <c r="U33" s="164"/>
    </row>
    <row r="34" spans="1:21">
      <c r="A34" s="262" t="s">
        <v>692</v>
      </c>
      <c r="B34" s="263" t="s">
        <v>693</v>
      </c>
      <c r="C34" s="184"/>
      <c r="D34" s="4"/>
      <c r="E34" s="256">
        <f>1151571-851036</f>
        <v>300535</v>
      </c>
      <c r="F34" s="256"/>
      <c r="G34" s="256"/>
      <c r="H34" s="256"/>
      <c r="I34" s="256"/>
      <c r="J34" s="256"/>
      <c r="K34" s="256"/>
      <c r="L34" s="256"/>
      <c r="M34" s="164"/>
      <c r="N34" s="164"/>
      <c r="O34" s="164"/>
      <c r="P34" s="164"/>
      <c r="Q34" s="164"/>
      <c r="T34" s="164"/>
      <c r="U34" s="164"/>
    </row>
    <row r="35" spans="1:21">
      <c r="A35" s="259"/>
      <c r="B35" s="257"/>
      <c r="C35" s="184"/>
      <c r="D35" s="4"/>
      <c r="E35" s="256"/>
      <c r="F35" s="256"/>
      <c r="G35" s="256"/>
      <c r="H35" s="256"/>
      <c r="I35" s="256"/>
      <c r="J35" s="256"/>
      <c r="K35" s="256"/>
      <c r="L35" s="256"/>
      <c r="M35" s="164"/>
      <c r="N35" s="164"/>
      <c r="O35" s="164"/>
      <c r="P35" s="164"/>
      <c r="Q35" s="164"/>
    </row>
    <row r="36" spans="1:21">
      <c r="A36" s="259"/>
      <c r="B36" s="257"/>
      <c r="C36" s="11"/>
      <c r="D36" s="4"/>
      <c r="E36" s="260"/>
      <c r="F36" s="256"/>
      <c r="G36" s="256"/>
      <c r="H36" s="256"/>
      <c r="I36" s="256"/>
      <c r="J36" s="256"/>
      <c r="K36" s="256"/>
      <c r="L36" s="256"/>
      <c r="M36" s="164"/>
      <c r="N36" s="164"/>
      <c r="O36" s="164"/>
      <c r="P36" s="164"/>
      <c r="Q36" s="164"/>
    </row>
    <row r="37" spans="1:21">
      <c r="A37" s="8" t="s">
        <v>704</v>
      </c>
      <c r="B37" s="250"/>
      <c r="C37" s="257"/>
      <c r="D37" s="4"/>
      <c r="E37" s="256">
        <f>SUM(E27:E36)</f>
        <v>16830634</v>
      </c>
      <c r="F37" s="256"/>
      <c r="G37" s="256"/>
      <c r="H37" s="256"/>
      <c r="I37" s="256"/>
      <c r="J37" s="256"/>
      <c r="K37" s="256"/>
      <c r="L37" s="256"/>
      <c r="M37" s="164"/>
      <c r="N37" s="164"/>
      <c r="O37" s="164"/>
      <c r="P37" s="164"/>
      <c r="Q37" s="164"/>
    </row>
    <row r="38" spans="1:21">
      <c r="A38" s="259"/>
      <c r="B38" s="250"/>
      <c r="C38" s="257"/>
      <c r="D38" s="4"/>
      <c r="E38" s="256"/>
      <c r="F38" s="256"/>
      <c r="G38" s="256"/>
      <c r="H38" s="256"/>
      <c r="I38" s="256"/>
      <c r="J38" s="256"/>
      <c r="K38" s="256"/>
      <c r="L38" s="256"/>
      <c r="M38" s="164"/>
      <c r="N38" s="164"/>
      <c r="O38" s="164"/>
      <c r="P38" s="164"/>
      <c r="Q38" s="164"/>
    </row>
    <row r="39" spans="1:21">
      <c r="A39" s="8"/>
      <c r="B39" s="250"/>
      <c r="C39" s="257"/>
      <c r="D39" s="4"/>
      <c r="E39" s="256"/>
      <c r="F39" s="256"/>
      <c r="G39" s="256"/>
      <c r="H39" s="256"/>
      <c r="I39" s="256"/>
      <c r="J39" s="256"/>
      <c r="K39" s="256"/>
      <c r="L39" s="256"/>
      <c r="M39" s="164"/>
      <c r="N39" s="164"/>
      <c r="O39" s="164"/>
      <c r="P39" s="164"/>
      <c r="Q39" s="164"/>
    </row>
    <row r="40" spans="1:21">
      <c r="A40" s="4"/>
      <c r="B40" s="4"/>
    </row>
    <row r="41" spans="1:21">
      <c r="B41" s="48"/>
      <c r="C41" s="164"/>
      <c r="D41" s="247"/>
      <c r="E41" s="164"/>
      <c r="G41" s="164"/>
    </row>
    <row r="42" spans="1:21">
      <c r="B42" s="48"/>
      <c r="D42" s="247"/>
    </row>
    <row r="43" spans="1:21">
      <c r="B43" s="18"/>
      <c r="D43" s="247"/>
      <c r="I43" s="22"/>
      <c r="J43" s="22"/>
    </row>
    <row r="44" spans="1:21">
      <c r="B44" s="48"/>
      <c r="D44" s="247"/>
      <c r="I44" s="164"/>
      <c r="J44" s="164"/>
      <c r="K44" s="164"/>
    </row>
    <row r="45" spans="1:21">
      <c r="B45" s="48"/>
      <c r="D45" s="247"/>
      <c r="I45" s="164"/>
      <c r="J45" s="164"/>
      <c r="K45" s="164"/>
    </row>
    <row r="46" spans="1:21">
      <c r="E46" s="164"/>
      <c r="F46" s="164"/>
      <c r="K46" s="164"/>
    </row>
  </sheetData>
  <mergeCells count="5">
    <mergeCell ref="A1:Q1"/>
    <mergeCell ref="A2:Q2"/>
    <mergeCell ref="A3:Q3"/>
    <mergeCell ref="A4:Q4"/>
    <mergeCell ref="A5:Q5"/>
  </mergeCells>
  <pageMargins left="0.32" right="0" top="0.5" bottom="0.25" header="0.5" footer="0.5"/>
  <pageSetup scale="8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topLeftCell="A13" workbookViewId="0">
      <selection activeCell="C23" sqref="C23"/>
    </sheetView>
  </sheetViews>
  <sheetFormatPr defaultRowHeight="12.75"/>
  <cols>
    <col min="1" max="1" width="68" style="167" customWidth="1"/>
    <col min="2" max="2" width="8.140625" style="167" customWidth="1"/>
    <col min="3" max="3" width="13" style="167" customWidth="1"/>
    <col min="4" max="4" width="10.28515625" style="167" bestFit="1" customWidth="1"/>
    <col min="5" max="16384" width="9.140625" style="167"/>
  </cols>
  <sheetData>
    <row r="1" spans="1:5">
      <c r="A1" s="360" t="s">
        <v>76</v>
      </c>
      <c r="B1" s="360"/>
      <c r="C1" s="360"/>
    </row>
    <row r="2" spans="1:5">
      <c r="A2" s="366" t="s">
        <v>808</v>
      </c>
      <c r="B2" s="366"/>
      <c r="C2" s="366"/>
    </row>
    <row r="3" spans="1:5">
      <c r="A3" s="366" t="s">
        <v>7</v>
      </c>
      <c r="B3" s="366"/>
      <c r="C3" s="366"/>
    </row>
    <row r="4" spans="1:5">
      <c r="A4" s="366" t="s">
        <v>1</v>
      </c>
      <c r="B4" s="366"/>
      <c r="C4" s="366"/>
    </row>
    <row r="5" spans="1:5">
      <c r="A5" s="366" t="s">
        <v>69</v>
      </c>
      <c r="B5" s="366"/>
      <c r="C5" s="366"/>
    </row>
    <row r="6" spans="1:5">
      <c r="A6" s="168"/>
      <c r="B6" s="168"/>
      <c r="C6" s="168"/>
    </row>
    <row r="7" spans="1:5">
      <c r="A7" s="179" t="s">
        <v>842</v>
      </c>
      <c r="B7" s="169"/>
      <c r="C7" s="169"/>
      <c r="D7" s="182"/>
      <c r="E7" s="182"/>
    </row>
    <row r="8" spans="1:5">
      <c r="A8" s="329"/>
      <c r="B8" s="169"/>
      <c r="C8" s="169"/>
      <c r="D8" s="182"/>
      <c r="E8" s="182"/>
    </row>
    <row r="9" spans="1:5">
      <c r="A9" s="179" t="s">
        <v>809</v>
      </c>
      <c r="B9" s="169"/>
      <c r="C9" s="184">
        <v>7.7628269999999997</v>
      </c>
      <c r="D9" s="182"/>
      <c r="E9" s="182"/>
    </row>
    <row r="10" spans="1:5">
      <c r="A10" s="179" t="s">
        <v>837</v>
      </c>
      <c r="B10" s="169"/>
      <c r="C10" s="322">
        <v>5.9153200000000004</v>
      </c>
      <c r="D10" s="182"/>
      <c r="E10" s="182"/>
    </row>
    <row r="11" spans="1:5" ht="13.5" thickBot="1">
      <c r="A11" s="179" t="s">
        <v>810</v>
      </c>
      <c r="B11" s="169"/>
      <c r="C11" s="334">
        <f>C10-C9</f>
        <v>-1.8475069999999993</v>
      </c>
      <c r="D11" s="182"/>
      <c r="E11" s="182"/>
    </row>
    <row r="12" spans="1:5" ht="13.5" thickTop="1">
      <c r="A12" s="240"/>
      <c r="B12" s="169"/>
      <c r="C12" s="184"/>
      <c r="D12" s="182"/>
      <c r="E12" s="182"/>
    </row>
    <row r="13" spans="1:5" ht="13.5" thickBot="1">
      <c r="A13" s="240" t="s">
        <v>813</v>
      </c>
      <c r="B13" s="169"/>
      <c r="C13" s="222">
        <f>C11*D38</f>
        <v>-1.4214190377774991</v>
      </c>
      <c r="D13" s="179"/>
      <c r="E13" s="182"/>
    </row>
    <row r="14" spans="1:5" ht="13.5" thickTop="1">
      <c r="A14" s="185"/>
      <c r="B14" s="169"/>
      <c r="C14" s="32"/>
      <c r="D14" s="182"/>
      <c r="E14" s="182"/>
    </row>
    <row r="15" spans="1:5" ht="13.5" thickBot="1">
      <c r="A15" s="240" t="s">
        <v>814</v>
      </c>
      <c r="B15" s="169"/>
      <c r="C15" s="222">
        <f>C11*D39</f>
        <v>-0.42608796222250001</v>
      </c>
      <c r="D15" s="182"/>
      <c r="E15" s="182"/>
    </row>
    <row r="16" spans="1:5" ht="13.5" thickTop="1">
      <c r="A16" s="240"/>
      <c r="B16" s="169"/>
      <c r="C16" s="184"/>
      <c r="D16" s="182"/>
      <c r="E16" s="182"/>
    </row>
    <row r="17" spans="1:5">
      <c r="A17" s="240"/>
      <c r="B17" s="169"/>
      <c r="C17" s="184"/>
      <c r="D17" s="182"/>
      <c r="E17" s="182"/>
    </row>
    <row r="18" spans="1:5">
      <c r="A18" s="240"/>
      <c r="B18" s="169"/>
      <c r="C18" s="184"/>
      <c r="D18" s="182"/>
      <c r="E18" s="182"/>
    </row>
    <row r="19" spans="1:5">
      <c r="A19" s="240"/>
      <c r="B19" s="169"/>
      <c r="C19" s="184"/>
      <c r="D19" s="182"/>
      <c r="E19" s="182"/>
    </row>
    <row r="20" spans="1:5">
      <c r="A20" s="185"/>
      <c r="B20" s="169"/>
      <c r="C20" s="169"/>
      <c r="D20" s="182"/>
      <c r="E20" s="182"/>
    </row>
    <row r="21" spans="1:5">
      <c r="A21" s="179" t="s">
        <v>811</v>
      </c>
      <c r="B21" s="169"/>
      <c r="C21" s="184">
        <v>1.9234020000000001</v>
      </c>
      <c r="D21" s="182"/>
      <c r="E21" s="182"/>
    </row>
    <row r="22" spans="1:5">
      <c r="A22" s="179" t="s">
        <v>841</v>
      </c>
      <c r="B22" s="169"/>
      <c r="C22" s="322">
        <v>1.5269999999999999</v>
      </c>
      <c r="D22" s="330"/>
      <c r="E22" s="182"/>
    </row>
    <row r="23" spans="1:5">
      <c r="A23" s="179" t="s">
        <v>812</v>
      </c>
      <c r="B23" s="169"/>
      <c r="C23" s="184">
        <f>C22-C21</f>
        <v>-0.39640200000000014</v>
      </c>
      <c r="D23" s="182"/>
      <c r="E23" s="182"/>
    </row>
    <row r="24" spans="1:5">
      <c r="A24" s="240"/>
      <c r="B24" s="169"/>
      <c r="C24" s="184"/>
      <c r="D24" s="182"/>
      <c r="E24" s="182"/>
    </row>
    <row r="25" spans="1:5" ht="13.5" thickBot="1">
      <c r="A25" s="240" t="s">
        <v>815</v>
      </c>
      <c r="B25" s="169"/>
      <c r="C25" s="222">
        <f>C23*G38</f>
        <v>-0.24773061385061074</v>
      </c>
      <c r="D25" s="182"/>
      <c r="E25" s="182"/>
    </row>
    <row r="26" spans="1:5" ht="13.5" thickTop="1">
      <c r="A26" s="185"/>
      <c r="B26" s="169"/>
      <c r="C26" s="32"/>
      <c r="D26" s="179"/>
      <c r="E26" s="182"/>
    </row>
    <row r="27" spans="1:5" ht="13.5" thickBot="1">
      <c r="A27" s="240" t="s">
        <v>816</v>
      </c>
      <c r="B27" s="169"/>
      <c r="C27" s="222">
        <f>C23*G39</f>
        <v>-0.14867138614938935</v>
      </c>
      <c r="D27" s="182"/>
      <c r="E27" s="182"/>
    </row>
    <row r="28" spans="1:5" ht="13.5" thickTop="1">
      <c r="A28" s="240"/>
      <c r="B28" s="169"/>
      <c r="C28" s="184"/>
      <c r="D28" s="182"/>
      <c r="E28" s="182"/>
    </row>
    <row r="29" spans="1:5">
      <c r="A29" s="240"/>
      <c r="B29" s="169"/>
      <c r="C29" s="184"/>
      <c r="D29" s="182"/>
      <c r="E29" s="182"/>
    </row>
    <row r="30" spans="1:5">
      <c r="A30" s="240"/>
      <c r="B30" s="169"/>
      <c r="C30" s="184"/>
      <c r="D30" s="182"/>
      <c r="E30" s="182"/>
    </row>
    <row r="31" spans="1:5" ht="13.5" thickBot="1">
      <c r="A31" s="240" t="s">
        <v>843</v>
      </c>
      <c r="B31" s="169"/>
      <c r="C31" s="222">
        <f>C13+C25</f>
        <v>-1.6691496516281099</v>
      </c>
      <c r="D31" s="182"/>
      <c r="E31" s="182"/>
    </row>
    <row r="32" spans="1:5" ht="13.5" thickTop="1">
      <c r="A32" s="185"/>
      <c r="B32" s="169"/>
      <c r="C32" s="32"/>
      <c r="D32" s="182"/>
      <c r="E32" s="182"/>
    </row>
    <row r="33" spans="1:7" ht="13.5" thickBot="1">
      <c r="A33" s="240" t="s">
        <v>844</v>
      </c>
      <c r="B33" s="169"/>
      <c r="C33" s="222">
        <f>C15+C27</f>
        <v>-0.57475934837188936</v>
      </c>
      <c r="D33" s="182"/>
      <c r="E33" s="182"/>
    </row>
    <row r="34" spans="1:7" ht="13.5" thickTop="1">
      <c r="A34" s="185"/>
      <c r="B34" s="169"/>
      <c r="C34" s="169"/>
      <c r="D34" s="182"/>
      <c r="E34" s="182"/>
    </row>
    <row r="35" spans="1:7">
      <c r="A35" s="329"/>
      <c r="B35" s="169"/>
      <c r="C35" s="169"/>
      <c r="D35" s="182"/>
      <c r="E35" s="182"/>
    </row>
    <row r="36" spans="1:7">
      <c r="A36" s="179"/>
      <c r="B36" s="169"/>
      <c r="C36" s="184"/>
      <c r="D36" s="182"/>
      <c r="E36" s="182"/>
    </row>
    <row r="37" spans="1:7">
      <c r="A37" s="240" t="s">
        <v>838</v>
      </c>
      <c r="B37" s="169"/>
      <c r="C37" s="13" t="s">
        <v>839</v>
      </c>
      <c r="D37" s="182"/>
      <c r="E37" s="182"/>
      <c r="F37" s="167" t="s">
        <v>840</v>
      </c>
    </row>
    <row r="38" spans="1:7">
      <c r="A38" s="240" t="s">
        <v>4</v>
      </c>
      <c r="B38" s="169"/>
      <c r="C38" s="184">
        <v>4.5510780000000004</v>
      </c>
      <c r="D38" s="332">
        <f>C38/C40</f>
        <v>0.7693713949541191</v>
      </c>
      <c r="E38" s="182"/>
      <c r="F38" s="184">
        <v>0.95437300000000003</v>
      </c>
      <c r="G38" s="332">
        <f>F38/F40</f>
        <v>0.6249479413590513</v>
      </c>
    </row>
    <row r="39" spans="1:7">
      <c r="A39" s="240" t="s">
        <v>5</v>
      </c>
      <c r="B39" s="169"/>
      <c r="C39" s="322">
        <v>1.364242</v>
      </c>
      <c r="D39" s="333">
        <f>C39/C40</f>
        <v>0.23062860504588084</v>
      </c>
      <c r="E39" s="182"/>
      <c r="F39" s="322">
        <v>0.57275100000000001</v>
      </c>
      <c r="G39" s="333">
        <f>F39/F40</f>
        <v>0.37505205864094859</v>
      </c>
    </row>
    <row r="40" spans="1:7">
      <c r="A40" s="185" t="s">
        <v>166</v>
      </c>
      <c r="B40" s="169"/>
      <c r="C40" s="331">
        <f>SUM(C38:C39)</f>
        <v>5.9153200000000004</v>
      </c>
      <c r="D40" s="332">
        <f>SUM(D38:D39)</f>
        <v>1</v>
      </c>
      <c r="E40" s="182"/>
      <c r="F40" s="331">
        <f>SUM(F38:F39)</f>
        <v>1.5271240000000001</v>
      </c>
      <c r="G40" s="332">
        <f>SUM(G38:G39)</f>
        <v>0.99999999999999989</v>
      </c>
    </row>
    <row r="41" spans="1:7">
      <c r="A41" s="179"/>
      <c r="B41" s="169"/>
      <c r="C41" s="184"/>
      <c r="D41" s="19"/>
      <c r="E41" s="182"/>
    </row>
    <row r="42" spans="1:7">
      <c r="A42" s="240"/>
      <c r="B42" s="169"/>
      <c r="C42" s="184"/>
      <c r="D42" s="19"/>
      <c r="E42" s="182"/>
    </row>
    <row r="43" spans="1:7">
      <c r="A43" s="240" t="s">
        <v>4</v>
      </c>
      <c r="B43" s="169" t="s">
        <v>882</v>
      </c>
      <c r="C43" s="184">
        <f>C9*D38</f>
        <v>5.9724970377774991</v>
      </c>
      <c r="D43" s="332"/>
      <c r="E43" s="182"/>
      <c r="F43" s="184">
        <f>C21*G38</f>
        <v>1.202026120305882</v>
      </c>
      <c r="G43" s="332"/>
    </row>
    <row r="44" spans="1:7">
      <c r="A44" s="240" t="s">
        <v>5</v>
      </c>
      <c r="B44" s="169"/>
      <c r="C44" s="322">
        <f>C9*D39</f>
        <v>1.7903299622225</v>
      </c>
      <c r="D44" s="333"/>
      <c r="E44" s="182"/>
      <c r="F44" s="322">
        <f>C21*G39</f>
        <v>0.72137587969411787</v>
      </c>
      <c r="G44" s="333"/>
    </row>
    <row r="45" spans="1:7">
      <c r="A45" s="185" t="s">
        <v>166</v>
      </c>
      <c r="B45" s="169"/>
      <c r="C45" s="331">
        <f>SUM(C43:C44)</f>
        <v>7.7628269999999988</v>
      </c>
      <c r="D45" s="332"/>
      <c r="E45" s="182"/>
      <c r="F45" s="331">
        <f>SUM(F43:F44)</f>
        <v>1.9234019999999998</v>
      </c>
      <c r="G45" s="332"/>
    </row>
    <row r="46" spans="1:7">
      <c r="A46" s="169"/>
      <c r="B46" s="169"/>
      <c r="C46" s="184"/>
      <c r="D46" s="19"/>
      <c r="E46" s="182"/>
    </row>
    <row r="47" spans="1:7">
      <c r="A47" s="240" t="s">
        <v>4</v>
      </c>
      <c r="B47" s="169" t="s">
        <v>883</v>
      </c>
      <c r="C47" s="184">
        <f>5.523059*D38</f>
        <v>4.2492836072439024</v>
      </c>
      <c r="D47" s="332"/>
      <c r="E47" s="182"/>
      <c r="F47" s="184">
        <f>1.657194*G38</f>
        <v>1.0356599787325718</v>
      </c>
      <c r="G47" s="332"/>
    </row>
    <row r="48" spans="1:7">
      <c r="A48" s="240" t="s">
        <v>5</v>
      </c>
      <c r="B48" s="169"/>
      <c r="C48" s="322">
        <f>5.523059*D39</f>
        <v>1.2737753927560975</v>
      </c>
      <c r="D48" s="333"/>
      <c r="E48" s="182"/>
      <c r="F48" s="322">
        <f>1.657194*G39</f>
        <v>0.62153402126742818</v>
      </c>
      <c r="G48" s="333"/>
    </row>
    <row r="49" spans="1:7">
      <c r="A49" s="185" t="s">
        <v>166</v>
      </c>
      <c r="B49" s="169"/>
      <c r="C49" s="331">
        <f>SUM(C47:C48)</f>
        <v>5.5230589999999999</v>
      </c>
      <c r="D49" s="332"/>
      <c r="E49" s="182"/>
      <c r="F49" s="331">
        <f>SUM(F47:F48)</f>
        <v>1.6571940000000001</v>
      </c>
      <c r="G49" s="332"/>
    </row>
    <row r="50" spans="1:7">
      <c r="A50" s="182"/>
      <c r="B50" s="182"/>
      <c r="C50" s="19"/>
      <c r="D50" s="19"/>
      <c r="E50" s="182"/>
    </row>
  </sheetData>
  <mergeCells count="5">
    <mergeCell ref="A1:C1"/>
    <mergeCell ref="A2:C2"/>
    <mergeCell ref="A3:C3"/>
    <mergeCell ref="A4:C4"/>
    <mergeCell ref="A5:C5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workbookViewId="0">
      <selection activeCell="G30" sqref="G30"/>
    </sheetView>
  </sheetViews>
  <sheetFormatPr defaultRowHeight="12.75"/>
  <cols>
    <col min="1" max="1" width="61.7109375" style="167" customWidth="1"/>
    <col min="2" max="2" width="3.5703125" style="167" customWidth="1"/>
    <col min="3" max="3" width="12.140625" style="167" customWidth="1"/>
    <col min="4" max="4" width="3.5703125" style="167" customWidth="1"/>
    <col min="5" max="5" width="12.7109375" style="167" customWidth="1"/>
    <col min="6" max="6" width="3" style="167" customWidth="1"/>
    <col min="7" max="7" width="12.7109375" style="167" customWidth="1"/>
    <col min="8" max="8" width="3.42578125" style="167" customWidth="1"/>
    <col min="9" max="9" width="12.7109375" style="167" customWidth="1"/>
    <col min="10" max="10" width="11.7109375" style="167" customWidth="1"/>
    <col min="11" max="16384" width="9.140625" style="167"/>
  </cols>
  <sheetData>
    <row r="1" spans="1:11">
      <c r="A1" s="366" t="s">
        <v>76</v>
      </c>
      <c r="B1" s="366"/>
      <c r="C1" s="366"/>
      <c r="D1" s="366"/>
      <c r="E1" s="366"/>
      <c r="F1" s="366"/>
      <c r="G1" s="366"/>
      <c r="H1" s="366"/>
      <c r="I1" s="366"/>
    </row>
    <row r="2" spans="1:11">
      <c r="A2" s="366" t="s">
        <v>628</v>
      </c>
      <c r="B2" s="366"/>
      <c r="C2" s="366"/>
      <c r="D2" s="366"/>
      <c r="E2" s="366"/>
      <c r="F2" s="366"/>
      <c r="G2" s="366"/>
      <c r="H2" s="366"/>
      <c r="I2" s="366"/>
    </row>
    <row r="3" spans="1:11">
      <c r="A3" s="366" t="s">
        <v>78</v>
      </c>
      <c r="B3" s="366"/>
      <c r="C3" s="366"/>
      <c r="D3" s="366"/>
      <c r="E3" s="366"/>
      <c r="F3" s="366"/>
      <c r="G3" s="366"/>
      <c r="H3" s="366"/>
      <c r="I3" s="366"/>
    </row>
    <row r="4" spans="1:11">
      <c r="A4" s="366" t="s">
        <v>1</v>
      </c>
      <c r="B4" s="366"/>
      <c r="C4" s="366"/>
      <c r="D4" s="366"/>
      <c r="E4" s="366"/>
      <c r="F4" s="366"/>
      <c r="G4" s="366"/>
      <c r="H4" s="366"/>
      <c r="I4" s="366"/>
    </row>
    <row r="5" spans="1:11">
      <c r="A5" s="366" t="s">
        <v>69</v>
      </c>
      <c r="B5" s="366"/>
      <c r="C5" s="366"/>
      <c r="D5" s="366"/>
      <c r="E5" s="366"/>
      <c r="F5" s="366"/>
      <c r="G5" s="366"/>
      <c r="H5" s="366"/>
      <c r="I5" s="366"/>
    </row>
    <row r="6" spans="1:11">
      <c r="A6" s="187"/>
      <c r="B6" s="187"/>
      <c r="C6" s="187"/>
      <c r="D6" s="187"/>
      <c r="E6" s="187"/>
      <c r="F6" s="187"/>
      <c r="G6" s="187"/>
      <c r="H6" s="187"/>
      <c r="I6" s="187"/>
    </row>
    <row r="7" spans="1:11">
      <c r="A7" s="168"/>
      <c r="B7" s="168"/>
      <c r="C7" s="168"/>
      <c r="D7" s="168"/>
      <c r="E7" s="168" t="s">
        <v>629</v>
      </c>
      <c r="G7" s="168" t="s">
        <v>629</v>
      </c>
    </row>
    <row r="8" spans="1:11">
      <c r="A8" s="169"/>
      <c r="B8" s="169"/>
      <c r="C8" s="226" t="s">
        <v>630</v>
      </c>
      <c r="D8" s="169"/>
      <c r="E8" s="226" t="s">
        <v>192</v>
      </c>
      <c r="G8" s="227" t="s">
        <v>193</v>
      </c>
      <c r="I8" s="227" t="s">
        <v>631</v>
      </c>
    </row>
    <row r="9" spans="1:11">
      <c r="A9" s="228" t="s">
        <v>632</v>
      </c>
      <c r="B9" s="228"/>
      <c r="C9" s="228" t="s">
        <v>633</v>
      </c>
      <c r="D9" s="228"/>
      <c r="E9" s="229">
        <v>1523.673374</v>
      </c>
      <c r="F9" s="18"/>
      <c r="G9" s="18">
        <v>427.96945399999998</v>
      </c>
      <c r="I9" s="230">
        <f>G9-E9</f>
        <v>-1095.7039199999999</v>
      </c>
    </row>
    <row r="10" spans="1:11">
      <c r="A10" s="228" t="s">
        <v>634</v>
      </c>
      <c r="B10" s="228"/>
      <c r="C10" s="228" t="s">
        <v>635</v>
      </c>
      <c r="D10" s="228"/>
      <c r="E10" s="229">
        <v>83.449763000000004</v>
      </c>
      <c r="F10" s="18"/>
      <c r="G10" s="18">
        <v>64.608187000000001</v>
      </c>
      <c r="I10" s="230">
        <f t="shared" ref="I10:I15" si="0">G10-E10</f>
        <v>-18.841576000000003</v>
      </c>
    </row>
    <row r="11" spans="1:11">
      <c r="A11" s="179" t="s">
        <v>636</v>
      </c>
      <c r="B11" s="169"/>
      <c r="C11" s="228" t="s">
        <v>637</v>
      </c>
      <c r="D11" s="169"/>
      <c r="E11" s="184">
        <v>-219.601135</v>
      </c>
      <c r="F11" s="19"/>
      <c r="G11" s="19">
        <v>-23.545137</v>
      </c>
      <c r="I11" s="230">
        <f t="shared" si="0"/>
        <v>196.05599799999999</v>
      </c>
    </row>
    <row r="12" spans="1:11">
      <c r="A12" s="231" t="s">
        <v>638</v>
      </c>
      <c r="B12" s="169"/>
      <c r="C12" s="231" t="s">
        <v>639</v>
      </c>
      <c r="D12" s="169"/>
      <c r="E12" s="184">
        <v>-318.96203000000003</v>
      </c>
      <c r="F12" s="19"/>
      <c r="G12" s="19">
        <v>-53.237022000000003</v>
      </c>
      <c r="I12" s="230">
        <f t="shared" si="0"/>
        <v>265.725008</v>
      </c>
    </row>
    <row r="13" spans="1:11">
      <c r="A13" s="179" t="s">
        <v>640</v>
      </c>
      <c r="B13" s="231"/>
      <c r="C13" s="231" t="s">
        <v>641</v>
      </c>
      <c r="D13" s="231"/>
      <c r="E13" s="184">
        <v>1.36E-4</v>
      </c>
      <c r="F13" s="184"/>
      <c r="G13" s="184">
        <v>1.36E-4</v>
      </c>
      <c r="I13" s="230">
        <f t="shared" si="0"/>
        <v>0</v>
      </c>
    </row>
    <row r="14" spans="1:11">
      <c r="A14" s="231" t="s">
        <v>642</v>
      </c>
      <c r="B14" s="231"/>
      <c r="C14" s="231" t="s">
        <v>643</v>
      </c>
      <c r="D14" s="231"/>
      <c r="E14" s="232">
        <f>E39/8*0.974</f>
        <v>0.49946476499999998</v>
      </c>
      <c r="F14" s="184"/>
      <c r="G14" s="184">
        <f>G39/8*0.974</f>
        <v>-0.39156565375000002</v>
      </c>
      <c r="I14" s="230">
        <f t="shared" si="0"/>
        <v>-0.89103041875</v>
      </c>
      <c r="K14" s="167" t="s">
        <v>644</v>
      </c>
    </row>
    <row r="15" spans="1:11">
      <c r="A15" s="179" t="s">
        <v>645</v>
      </c>
      <c r="B15" s="231"/>
      <c r="C15" s="231" t="s">
        <v>641</v>
      </c>
      <c r="D15" s="231"/>
      <c r="E15" s="322">
        <f>32.429133*0.974</f>
        <v>31.585975542</v>
      </c>
      <c r="F15" s="184"/>
      <c r="G15" s="322">
        <f>32.429133*0.974</f>
        <v>31.585975542</v>
      </c>
      <c r="I15" s="233">
        <f t="shared" si="0"/>
        <v>0</v>
      </c>
      <c r="K15" s="167" t="s">
        <v>646</v>
      </c>
    </row>
    <row r="16" spans="1:11">
      <c r="A16" s="179"/>
      <c r="B16" s="231"/>
      <c r="C16" s="231"/>
      <c r="D16" s="231"/>
      <c r="E16" s="232"/>
      <c r="F16" s="19"/>
      <c r="G16" s="19"/>
      <c r="I16" s="230"/>
    </row>
    <row r="17" spans="1:9">
      <c r="A17" s="179" t="s">
        <v>647</v>
      </c>
      <c r="B17" s="231"/>
      <c r="C17" s="231"/>
      <c r="D17" s="231"/>
      <c r="E17" s="19">
        <f>SUM(E9:E16)</f>
        <v>1100.6455483070001</v>
      </c>
      <c r="F17" s="19"/>
      <c r="G17" s="19">
        <f>SUM(G9:G16)</f>
        <v>446.99002788824998</v>
      </c>
      <c r="I17" s="230">
        <f>SUM(I9:I16)</f>
        <v>-653.65552041874992</v>
      </c>
    </row>
    <row r="18" spans="1:9">
      <c r="A18" s="179"/>
      <c r="B18" s="231"/>
      <c r="C18" s="231"/>
      <c r="D18" s="231"/>
      <c r="E18" s="19"/>
      <c r="F18" s="19"/>
      <c r="G18" s="19"/>
      <c r="I18" s="230"/>
    </row>
    <row r="19" spans="1:9">
      <c r="A19" s="179" t="s">
        <v>648</v>
      </c>
      <c r="B19" s="231"/>
      <c r="C19" s="231"/>
      <c r="D19" s="231"/>
      <c r="E19" s="19"/>
      <c r="F19" s="19"/>
      <c r="G19" s="234">
        <f>'Capitalization - COC(Elect)'!V17</f>
        <v>8.9694812551121272E-2</v>
      </c>
      <c r="I19" s="235"/>
    </row>
    <row r="20" spans="1:9">
      <c r="A20" s="179"/>
      <c r="B20" s="231"/>
      <c r="C20" s="231"/>
      <c r="D20" s="231"/>
      <c r="E20" s="19"/>
      <c r="F20" s="19"/>
      <c r="G20" s="19"/>
      <c r="I20" s="235"/>
    </row>
    <row r="21" spans="1:9">
      <c r="A21" s="1" t="s">
        <v>852</v>
      </c>
      <c r="B21" s="348"/>
      <c r="C21" s="348"/>
      <c r="D21" s="348"/>
      <c r="E21" s="349"/>
      <c r="F21" s="19"/>
      <c r="G21" s="236">
        <f>'Capitalization - COC(Elect)'!V31</f>
        <v>8.9514897978236668E-2</v>
      </c>
    </row>
    <row r="22" spans="1:9">
      <c r="A22" s="1"/>
      <c r="B22" s="348"/>
      <c r="C22" s="348"/>
      <c r="D22" s="348"/>
      <c r="E22" s="349"/>
      <c r="F22" s="19"/>
      <c r="G22" s="234"/>
    </row>
    <row r="23" spans="1:9">
      <c r="A23" s="1" t="s">
        <v>853</v>
      </c>
      <c r="B23" s="348"/>
      <c r="C23" s="348"/>
      <c r="D23" s="348"/>
      <c r="E23" s="349"/>
      <c r="F23" s="19"/>
      <c r="G23" s="234">
        <f>G21-G19</f>
        <v>-1.7991457288460411E-4</v>
      </c>
    </row>
    <row r="24" spans="1:9">
      <c r="A24" s="1"/>
      <c r="B24" s="348"/>
      <c r="C24" s="348"/>
      <c r="D24" s="348"/>
      <c r="E24" s="349"/>
      <c r="F24" s="19"/>
      <c r="G24" s="234"/>
    </row>
    <row r="25" spans="1:9" ht="13.5" thickBot="1">
      <c r="A25" s="1" t="s">
        <v>854</v>
      </c>
      <c r="B25" s="348"/>
      <c r="C25" s="348"/>
      <c r="D25" s="348"/>
      <c r="E25" s="349"/>
      <c r="F25" s="19"/>
      <c r="G25" s="237">
        <f>G17*G23</f>
        <v>-8.0420019951191773E-2</v>
      </c>
    </row>
    <row r="26" spans="1:9" ht="13.5" thickTop="1">
      <c r="A26" s="1"/>
      <c r="B26" s="348"/>
      <c r="C26" s="348"/>
      <c r="D26" s="348"/>
      <c r="E26" s="349"/>
      <c r="F26" s="19"/>
      <c r="G26" s="19"/>
    </row>
    <row r="27" spans="1:9">
      <c r="A27" s="1"/>
      <c r="B27" s="348"/>
      <c r="C27" s="348"/>
      <c r="D27" s="348"/>
      <c r="E27" s="349"/>
      <c r="F27" s="19"/>
      <c r="G27" s="19"/>
    </row>
    <row r="28" spans="1:9">
      <c r="A28" s="1" t="s">
        <v>855</v>
      </c>
      <c r="B28" s="348"/>
      <c r="C28" s="348"/>
      <c r="D28" s="348"/>
      <c r="E28" s="349"/>
      <c r="F28" s="19"/>
      <c r="G28" s="236">
        <f>'Capitalization - COC(Elect)'!V49</f>
        <v>8.2399379444802912E-2</v>
      </c>
    </row>
    <row r="29" spans="1:9">
      <c r="A29" s="1"/>
      <c r="B29" s="348"/>
      <c r="C29" s="348"/>
      <c r="D29" s="348"/>
      <c r="E29" s="349"/>
      <c r="F29" s="19"/>
      <c r="G29" s="234"/>
    </row>
    <row r="30" spans="1:9">
      <c r="A30" s="1" t="s">
        <v>856</v>
      </c>
      <c r="B30" s="348"/>
      <c r="C30" s="348"/>
      <c r="D30" s="348"/>
      <c r="E30" s="349"/>
      <c r="F30" s="19"/>
      <c r="G30" s="234">
        <f>G28-G21</f>
        <v>-7.1155185334337567E-3</v>
      </c>
    </row>
    <row r="31" spans="1:9">
      <c r="A31" s="1"/>
      <c r="B31" s="348"/>
      <c r="C31" s="348"/>
      <c r="D31" s="348"/>
      <c r="E31" s="349"/>
      <c r="F31" s="19"/>
      <c r="G31" s="234"/>
    </row>
    <row r="32" spans="1:9" ht="13.5" thickBot="1">
      <c r="A32" s="1" t="s">
        <v>854</v>
      </c>
      <c r="B32" s="348"/>
      <c r="C32" s="348"/>
      <c r="D32" s="348"/>
      <c r="E32" s="349"/>
      <c r="F32" s="19"/>
      <c r="G32" s="237">
        <f>G17*G30</f>
        <v>-3.1805658276989144</v>
      </c>
    </row>
    <row r="33" spans="1:9" ht="13.5" thickTop="1">
      <c r="A33" s="179"/>
      <c r="B33" s="231"/>
      <c r="C33" s="231"/>
      <c r="D33" s="231"/>
      <c r="E33" s="232"/>
      <c r="F33" s="19"/>
      <c r="G33" s="238"/>
    </row>
    <row r="34" spans="1:9">
      <c r="A34" s="179"/>
      <c r="B34" s="231"/>
      <c r="C34" s="231"/>
      <c r="D34" s="231"/>
      <c r="E34" s="232"/>
      <c r="F34" s="19"/>
      <c r="G34" s="238"/>
    </row>
    <row r="35" spans="1:9">
      <c r="A35" s="179"/>
      <c r="B35" s="231"/>
      <c r="C35" s="231"/>
      <c r="D35" s="231"/>
      <c r="E35" s="232"/>
      <c r="F35" s="19"/>
      <c r="G35" s="238"/>
    </row>
    <row r="36" spans="1:9">
      <c r="A36" s="179"/>
      <c r="B36" s="231"/>
      <c r="C36" s="231"/>
      <c r="D36" s="231"/>
      <c r="E36" s="232"/>
      <c r="F36" s="19"/>
      <c r="G36" s="238"/>
    </row>
    <row r="37" spans="1:9">
      <c r="A37" s="179"/>
      <c r="B37" s="231"/>
      <c r="C37" s="231"/>
      <c r="D37" s="231"/>
      <c r="E37" s="232"/>
      <c r="F37" s="19"/>
      <c r="G37" s="238"/>
    </row>
    <row r="38" spans="1:9">
      <c r="A38" s="231"/>
      <c r="B38" s="231"/>
      <c r="C38" s="231"/>
      <c r="D38" s="231"/>
      <c r="E38" s="232"/>
      <c r="F38" s="19"/>
      <c r="G38" s="19"/>
    </row>
    <row r="39" spans="1:9">
      <c r="A39" s="231" t="s">
        <v>649</v>
      </c>
      <c r="B39" s="231"/>
      <c r="C39" s="231" t="s">
        <v>650</v>
      </c>
      <c r="D39" s="231"/>
      <c r="E39" s="232">
        <v>4.1023800000000001</v>
      </c>
      <c r="F39" s="19"/>
      <c r="G39" s="19">
        <v>-3.216145</v>
      </c>
      <c r="I39" s="18">
        <f t="shared" ref="I39" si="1">G39-E39</f>
        <v>-7.3185250000000002</v>
      </c>
    </row>
    <row r="40" spans="1:9">
      <c r="A40" s="231"/>
      <c r="B40" s="231"/>
      <c r="C40" s="231"/>
      <c r="D40" s="231"/>
      <c r="E40" s="232"/>
      <c r="F40" s="19"/>
      <c r="G40" s="19"/>
    </row>
    <row r="41" spans="1:9">
      <c r="A41" s="182"/>
      <c r="B41" s="182"/>
      <c r="C41" s="182"/>
      <c r="D41" s="182"/>
      <c r="E41" s="182"/>
      <c r="F41" s="182"/>
      <c r="G41" s="182"/>
    </row>
    <row r="42" spans="1:9">
      <c r="A42" s="239" t="s">
        <v>651</v>
      </c>
      <c r="B42" s="182"/>
      <c r="C42" s="182"/>
      <c r="D42" s="182"/>
    </row>
    <row r="43" spans="1:9">
      <c r="A43" s="239" t="s">
        <v>653</v>
      </c>
      <c r="B43" s="182"/>
      <c r="C43" s="231" t="s">
        <v>641</v>
      </c>
      <c r="D43" s="182"/>
      <c r="G43" s="230">
        <f>G17-G44</f>
        <v>445.21188788824998</v>
      </c>
      <c r="I43" s="18">
        <f>G43*0.087</f>
        <v>38.733434246277746</v>
      </c>
    </row>
    <row r="44" spans="1:9">
      <c r="A44" s="239" t="s">
        <v>654</v>
      </c>
      <c r="B44" s="182"/>
      <c r="C44" s="231" t="s">
        <v>641</v>
      </c>
      <c r="D44" s="182"/>
      <c r="G44" s="18">
        <v>1.7781400000000001</v>
      </c>
      <c r="I44" s="122">
        <f>G44*0.0833</f>
        <v>0.148119062</v>
      </c>
    </row>
    <row r="45" spans="1:9">
      <c r="A45" s="182"/>
      <c r="B45" s="182"/>
      <c r="C45" s="182"/>
      <c r="D45" s="182"/>
      <c r="I45" s="18">
        <f>SUM(I43:I44)</f>
        <v>38.881553308277745</v>
      </c>
    </row>
    <row r="46" spans="1:9">
      <c r="A46" s="182"/>
      <c r="B46" s="182"/>
      <c r="C46" s="182"/>
      <c r="D46" s="182"/>
      <c r="I46" s="18"/>
    </row>
    <row r="47" spans="1:9">
      <c r="A47" s="240" t="s">
        <v>655</v>
      </c>
      <c r="B47" s="182"/>
      <c r="C47" s="182"/>
      <c r="D47" s="182"/>
      <c r="I47" s="122">
        <f>G17*G19</f>
        <v>40.092686763657049</v>
      </c>
    </row>
    <row r="48" spans="1:9">
      <c r="A48" s="186"/>
      <c r="B48" s="182"/>
      <c r="C48" s="182"/>
      <c r="D48" s="182"/>
      <c r="I48" s="18"/>
    </row>
    <row r="49" spans="1:9" ht="13.5" thickBot="1">
      <c r="A49" s="239" t="s">
        <v>652</v>
      </c>
      <c r="B49" s="182"/>
      <c r="C49" s="182"/>
      <c r="D49" s="182"/>
      <c r="I49" s="237">
        <f>I47-I45</f>
        <v>1.2111334553793043</v>
      </c>
    </row>
    <row r="50" spans="1:9" ht="13.5" thickTop="1">
      <c r="A50" s="182"/>
      <c r="B50" s="182"/>
      <c r="C50" s="182"/>
      <c r="D50" s="182"/>
      <c r="I50" s="18"/>
    </row>
  </sheetData>
  <mergeCells count="5">
    <mergeCell ref="A1:I1"/>
    <mergeCell ref="A2:I2"/>
    <mergeCell ref="A3:I3"/>
    <mergeCell ref="A4:I4"/>
    <mergeCell ref="A5:I5"/>
  </mergeCells>
  <pageMargins left="0.56999999999999995" right="0.23" top="1" bottom="1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C31" sqref="C31"/>
    </sheetView>
  </sheetViews>
  <sheetFormatPr defaultRowHeight="12.75"/>
  <cols>
    <col min="1" max="1" width="64.140625" customWidth="1"/>
    <col min="2" max="2" width="8.140625" customWidth="1"/>
    <col min="3" max="3" width="13" customWidth="1"/>
    <col min="4" max="4" width="10.28515625" bestFit="1" customWidth="1"/>
  </cols>
  <sheetData>
    <row r="1" spans="1:5">
      <c r="A1" s="360" t="s">
        <v>76</v>
      </c>
      <c r="B1" s="360"/>
      <c r="C1" s="360"/>
    </row>
    <row r="2" spans="1:5">
      <c r="A2" s="360" t="s">
        <v>619</v>
      </c>
      <c r="B2" s="360"/>
      <c r="C2" s="360"/>
    </row>
    <row r="3" spans="1:5">
      <c r="A3" s="360" t="s">
        <v>78</v>
      </c>
      <c r="B3" s="360"/>
      <c r="C3" s="360"/>
    </row>
    <row r="4" spans="1:5">
      <c r="A4" s="360" t="s">
        <v>1</v>
      </c>
      <c r="B4" s="360"/>
      <c r="C4" s="360"/>
    </row>
    <row r="5" spans="1:5">
      <c r="A5" s="360" t="s">
        <v>69</v>
      </c>
      <c r="B5" s="360"/>
      <c r="C5" s="360"/>
    </row>
    <row r="6" spans="1:5">
      <c r="A6" s="9"/>
      <c r="B6" s="9"/>
      <c r="C6" s="9"/>
    </row>
    <row r="7" spans="1:5">
      <c r="A7" s="15" t="s">
        <v>620</v>
      </c>
      <c r="B7" s="11"/>
      <c r="C7" s="11"/>
    </row>
    <row r="8" spans="1:5">
      <c r="A8" s="1" t="s">
        <v>621</v>
      </c>
      <c r="B8" s="11"/>
      <c r="C8" s="184">
        <f>'No Rate Chg Mill Creek 1 and 2'!BR420/1000000</f>
        <v>-44.837334020000007</v>
      </c>
      <c r="D8" s="4"/>
      <c r="E8" s="4"/>
    </row>
    <row r="9" spans="1:5">
      <c r="A9" s="219" t="s">
        <v>623</v>
      </c>
      <c r="B9" s="11"/>
      <c r="C9" s="184"/>
      <c r="D9" s="4"/>
      <c r="E9" s="4"/>
    </row>
    <row r="10" spans="1:5">
      <c r="A10" s="219"/>
      <c r="B10" s="11"/>
      <c r="C10" s="184"/>
      <c r="D10" s="4"/>
      <c r="E10" s="4"/>
    </row>
    <row r="11" spans="1:5">
      <c r="A11" s="219" t="s">
        <v>74</v>
      </c>
      <c r="B11" s="11"/>
      <c r="C11" s="220">
        <v>1</v>
      </c>
      <c r="D11" s="4"/>
      <c r="E11" s="4"/>
    </row>
    <row r="12" spans="1:5">
      <c r="A12" s="221"/>
      <c r="B12" s="11"/>
      <c r="C12" s="11"/>
      <c r="D12" s="1"/>
      <c r="E12" s="4"/>
    </row>
    <row r="13" spans="1:5" ht="13.5" thickBot="1">
      <c r="A13" s="219" t="s">
        <v>622</v>
      </c>
      <c r="B13" s="11"/>
      <c r="C13" s="222">
        <f>C8*C11</f>
        <v>-44.837334020000007</v>
      </c>
      <c r="D13" s="4"/>
      <c r="E13" s="4"/>
    </row>
    <row r="14" spans="1:5" ht="13.5" thickTop="1">
      <c r="A14" s="219" t="s">
        <v>817</v>
      </c>
      <c r="B14" s="11"/>
      <c r="C14" s="184"/>
      <c r="D14" s="4"/>
      <c r="E14" s="4"/>
    </row>
    <row r="15" spans="1:5">
      <c r="A15" s="4"/>
      <c r="B15" s="4"/>
      <c r="C15" s="19"/>
      <c r="D15" s="19"/>
      <c r="E15" s="4"/>
    </row>
    <row r="16" spans="1:5">
      <c r="A16" s="219" t="s">
        <v>818</v>
      </c>
      <c r="B16" s="11"/>
      <c r="C16" s="336">
        <f>'Revenue Gross-Up Factor'!C38</f>
        <v>1.0040463066156611</v>
      </c>
      <c r="D16" s="99"/>
      <c r="E16" s="4"/>
    </row>
    <row r="17" spans="1:5">
      <c r="A17" s="219"/>
      <c r="B17" s="11"/>
      <c r="C17" s="184"/>
      <c r="D17" s="19"/>
      <c r="E17" s="4"/>
    </row>
    <row r="18" spans="1:5" ht="13.5" thickBot="1">
      <c r="A18" s="219" t="s">
        <v>819</v>
      </c>
      <c r="B18" s="11"/>
      <c r="C18" s="222">
        <f>C13*C16</f>
        <v>-45.018759621273738</v>
      </c>
      <c r="D18" s="19"/>
      <c r="E18" s="4"/>
    </row>
    <row r="19" spans="1:5" ht="13.5" thickTop="1">
      <c r="A19" s="219" t="s">
        <v>820</v>
      </c>
      <c r="B19" s="11"/>
      <c r="C19" s="184"/>
      <c r="D19" s="19"/>
      <c r="E19" s="4"/>
    </row>
    <row r="20" spans="1:5">
      <c r="A20" s="221"/>
      <c r="B20" s="11"/>
      <c r="C20" s="11"/>
      <c r="D20" s="19"/>
      <c r="E20" s="4"/>
    </row>
    <row r="21" spans="1:5">
      <c r="A21" s="219" t="s">
        <v>821</v>
      </c>
      <c r="B21" s="11"/>
      <c r="C21" s="184">
        <f>-C13/2</f>
        <v>22.418667010000004</v>
      </c>
      <c r="D21" s="19"/>
      <c r="E21" s="4"/>
    </row>
    <row r="22" spans="1:5">
      <c r="A22" s="221"/>
      <c r="B22" s="11"/>
      <c r="C22" s="11"/>
    </row>
    <row r="23" spans="1:5">
      <c r="A23" s="219" t="s">
        <v>822</v>
      </c>
      <c r="B23" s="11"/>
      <c r="C23" s="337">
        <f>-C21*('Revenue Gross-Up Factor'!F55/100)</f>
        <v>-5.5934574189950013</v>
      </c>
    </row>
    <row r="24" spans="1:5">
      <c r="A24" s="221"/>
      <c r="B24" s="11"/>
      <c r="C24" s="11"/>
    </row>
    <row r="25" spans="1:5">
      <c r="A25" s="219" t="s">
        <v>823</v>
      </c>
      <c r="B25" s="11"/>
      <c r="C25" s="338">
        <f>SUM(C21:C23)</f>
        <v>16.825209591005002</v>
      </c>
    </row>
    <row r="26" spans="1:5">
      <c r="A26" s="221"/>
      <c r="B26" s="11"/>
      <c r="C26" s="11"/>
    </row>
    <row r="27" spans="1:5">
      <c r="A27" s="219" t="s">
        <v>824</v>
      </c>
      <c r="B27" s="11"/>
      <c r="C27" s="339">
        <f>'Capitalization - COC(Elect)'!V17</f>
        <v>8.9694812551121272E-2</v>
      </c>
    </row>
    <row r="28" spans="1:5">
      <c r="A28" s="221"/>
      <c r="B28" s="11"/>
      <c r="C28" s="11"/>
    </row>
    <row r="29" spans="1:5">
      <c r="A29" s="1" t="s">
        <v>825</v>
      </c>
      <c r="B29" s="11"/>
      <c r="C29" s="184">
        <f>C25*C27</f>
        <v>1.5091340203985215</v>
      </c>
    </row>
    <row r="30" spans="1:5">
      <c r="A30" s="1"/>
      <c r="B30" s="11"/>
      <c r="C30" s="184"/>
    </row>
    <row r="31" spans="1:5" ht="13.5" thickBot="1">
      <c r="A31" s="1" t="s">
        <v>826</v>
      </c>
      <c r="B31" s="11"/>
      <c r="C31" s="222">
        <f>C18+C29</f>
        <v>-43.509625600875218</v>
      </c>
    </row>
    <row r="32" spans="1:5" ht="13.5" thickTop="1"/>
  </sheetData>
  <mergeCells count="5">
    <mergeCell ref="A1:C1"/>
    <mergeCell ref="A2:C2"/>
    <mergeCell ref="A3:C3"/>
    <mergeCell ref="A4:C4"/>
    <mergeCell ref="A5:C5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9"/>
  <sheetViews>
    <sheetView topLeftCell="A16" zoomScaleNormal="100" workbookViewId="0">
      <selection activeCell="A55" sqref="A55"/>
    </sheetView>
  </sheetViews>
  <sheetFormatPr defaultRowHeight="12.75"/>
  <cols>
    <col min="1" max="1" width="84.42578125" style="35" customWidth="1"/>
    <col min="2" max="2" width="2.28515625" style="35" customWidth="1"/>
    <col min="3" max="3" width="17.7109375" style="35" customWidth="1"/>
    <col min="4" max="4" width="2.28515625" style="35" customWidth="1"/>
    <col min="5" max="5" width="14.5703125" style="35" customWidth="1"/>
    <col min="6" max="6" width="2.28515625" style="35" customWidth="1"/>
    <col min="7" max="7" width="14.7109375" style="35" customWidth="1"/>
    <col min="8" max="8" width="9.140625" style="35"/>
    <col min="9" max="9" width="11.28515625" style="35" customWidth="1"/>
    <col min="10" max="11" width="9.140625" style="35"/>
    <col min="12" max="12" width="14.5703125" style="35" bestFit="1" customWidth="1"/>
    <col min="13" max="16384" width="9.140625" style="35"/>
  </cols>
  <sheetData>
    <row r="1" spans="1:11">
      <c r="A1" s="362" t="s">
        <v>76</v>
      </c>
      <c r="B1" s="362"/>
      <c r="C1" s="362"/>
      <c r="D1" s="362"/>
      <c r="E1" s="362"/>
      <c r="F1" s="362"/>
      <c r="G1" s="362"/>
    </row>
    <row r="2" spans="1:11">
      <c r="A2" s="362" t="s">
        <v>16</v>
      </c>
      <c r="B2" s="362"/>
      <c r="C2" s="362"/>
      <c r="D2" s="362"/>
      <c r="E2" s="362"/>
      <c r="F2" s="362"/>
      <c r="G2" s="362"/>
    </row>
    <row r="3" spans="1:11">
      <c r="A3" s="362" t="s">
        <v>86</v>
      </c>
      <c r="B3" s="362"/>
      <c r="C3" s="362"/>
      <c r="D3" s="362"/>
      <c r="E3" s="362"/>
      <c r="F3" s="362"/>
      <c r="G3" s="362"/>
    </row>
    <row r="4" spans="1:11">
      <c r="A4" s="362" t="s">
        <v>22</v>
      </c>
      <c r="B4" s="362"/>
      <c r="C4" s="362"/>
      <c r="D4" s="362"/>
      <c r="E4" s="362"/>
      <c r="F4" s="362"/>
      <c r="G4" s="362"/>
    </row>
    <row r="5" spans="1:11">
      <c r="A5" s="36" t="s">
        <v>17</v>
      </c>
      <c r="B5" s="37"/>
      <c r="C5" s="37"/>
      <c r="D5" s="37"/>
      <c r="E5" s="37"/>
      <c r="F5" s="37"/>
      <c r="G5" s="38"/>
    </row>
    <row r="6" spans="1:11">
      <c r="A6" s="56" t="s">
        <v>87</v>
      </c>
      <c r="B6" s="37"/>
      <c r="C6" s="37"/>
      <c r="D6" s="37"/>
      <c r="E6" s="37"/>
      <c r="F6" s="37"/>
      <c r="G6" s="119" t="s">
        <v>4</v>
      </c>
    </row>
    <row r="7" spans="1:11">
      <c r="A7" s="37"/>
      <c r="B7" s="37"/>
      <c r="C7" s="119" t="s">
        <v>4</v>
      </c>
      <c r="D7" s="40"/>
      <c r="E7" s="40"/>
      <c r="F7" s="40"/>
      <c r="G7" s="23" t="s">
        <v>18</v>
      </c>
      <c r="I7" s="12"/>
    </row>
    <row r="8" spans="1:11">
      <c r="A8" s="41"/>
      <c r="B8" s="41"/>
      <c r="C8" s="24" t="s">
        <v>19</v>
      </c>
      <c r="D8" s="23"/>
      <c r="E8" s="24" t="s">
        <v>20</v>
      </c>
      <c r="F8" s="23"/>
      <c r="G8" s="24" t="s">
        <v>19</v>
      </c>
      <c r="I8" s="12"/>
    </row>
    <row r="9" spans="1:11">
      <c r="A9" s="42"/>
      <c r="B9" s="42"/>
      <c r="C9" s="42"/>
      <c r="D9" s="42"/>
      <c r="E9" s="42"/>
      <c r="F9" s="42"/>
      <c r="G9" s="43"/>
      <c r="I9" s="10"/>
    </row>
    <row r="10" spans="1:11">
      <c r="A10" s="27" t="s">
        <v>83</v>
      </c>
      <c r="B10" s="44"/>
      <c r="C10" s="44"/>
      <c r="D10" s="44"/>
      <c r="E10" s="44"/>
      <c r="F10" s="44"/>
      <c r="G10" s="45">
        <f>'Capitalization - COC(Elect)'!N17</f>
        <v>3467272434.6060247</v>
      </c>
      <c r="H10" s="46"/>
      <c r="I10" s="22"/>
    </row>
    <row r="11" spans="1:11">
      <c r="A11" s="27" t="s">
        <v>93</v>
      </c>
      <c r="B11" s="44"/>
      <c r="C11" s="44"/>
      <c r="D11" s="44"/>
      <c r="E11" s="44"/>
      <c r="F11" s="44"/>
      <c r="G11" s="124">
        <f>3460077817-3467272435</f>
        <v>-7194618</v>
      </c>
      <c r="H11" s="46"/>
      <c r="I11" s="22"/>
    </row>
    <row r="12" spans="1:11">
      <c r="A12" s="27" t="s">
        <v>84</v>
      </c>
      <c r="B12" s="47"/>
      <c r="C12" s="47"/>
      <c r="D12" s="47"/>
      <c r="E12" s="47"/>
      <c r="F12" s="47"/>
      <c r="G12" s="45">
        <f>SUM(G10:G11)</f>
        <v>3460077816.6060247</v>
      </c>
      <c r="H12" s="46"/>
      <c r="I12" s="22"/>
    </row>
    <row r="13" spans="1:11">
      <c r="A13" s="27"/>
      <c r="B13" s="47"/>
      <c r="C13" s="47"/>
      <c r="D13" s="47"/>
      <c r="E13" s="47"/>
      <c r="F13" s="47"/>
      <c r="G13" s="45"/>
      <c r="H13" s="46"/>
      <c r="I13" s="22"/>
    </row>
    <row r="14" spans="1:11">
      <c r="A14" s="125" t="s">
        <v>94</v>
      </c>
      <c r="B14" s="50"/>
      <c r="C14" s="51">
        <f>-'CWC (Elect) As Filed'!Q34</f>
        <v>-36424020.39667929</v>
      </c>
      <c r="D14" s="50"/>
      <c r="E14" s="50"/>
      <c r="F14" s="50"/>
      <c r="G14" s="51">
        <f>C14</f>
        <v>-36424020.39667929</v>
      </c>
      <c r="H14" s="46"/>
      <c r="I14" s="22"/>
      <c r="K14" s="22" t="s">
        <v>827</v>
      </c>
    </row>
    <row r="15" spans="1:11">
      <c r="A15" s="125"/>
      <c r="B15" s="47"/>
      <c r="C15" s="51"/>
      <c r="D15" s="166"/>
      <c r="E15" s="51"/>
      <c r="F15" s="166"/>
      <c r="G15" s="51"/>
      <c r="H15" s="46"/>
      <c r="I15" s="22"/>
      <c r="K15" s="22"/>
    </row>
    <row r="16" spans="1:11">
      <c r="A16" s="27" t="s">
        <v>95</v>
      </c>
      <c r="B16" s="47"/>
      <c r="C16" s="51">
        <v>-42037496</v>
      </c>
      <c r="D16" s="47"/>
      <c r="E16" s="51">
        <f>-C16*('Revenue Gross-Up Factor'!$F$55/100)</f>
        <v>10488355.252</v>
      </c>
      <c r="F16" s="47"/>
      <c r="G16" s="51">
        <f t="shared" ref="G16:G20" si="0">C16+E16</f>
        <v>-31549140.748</v>
      </c>
      <c r="H16" s="46"/>
      <c r="I16" s="22"/>
      <c r="K16" s="22"/>
    </row>
    <row r="17" spans="1:12">
      <c r="A17" s="27" t="s">
        <v>96</v>
      </c>
      <c r="B17" s="50"/>
      <c r="C17" s="51">
        <v>-120380205</v>
      </c>
      <c r="D17" s="47"/>
      <c r="E17" s="51">
        <f>-C17*('Revenue Gross-Up Factor'!$F$55/100)</f>
        <v>30034861.147500001</v>
      </c>
      <c r="F17" s="47"/>
      <c r="G17" s="51">
        <f t="shared" si="0"/>
        <v>-90345343.852499992</v>
      </c>
      <c r="H17" s="46"/>
      <c r="J17" s="22"/>
      <c r="K17" s="22"/>
    </row>
    <row r="18" spans="1:12">
      <c r="A18" s="27" t="s">
        <v>97</v>
      </c>
      <c r="B18" s="50"/>
      <c r="C18" s="51">
        <v>51598159</v>
      </c>
      <c r="D18" s="47"/>
      <c r="E18" s="51">
        <f>-C18*('Revenue Gross-Up Factor'!$F$55/100)</f>
        <v>-12873740.670499999</v>
      </c>
      <c r="F18" s="47"/>
      <c r="G18" s="51">
        <f t="shared" si="0"/>
        <v>38724418.329500005</v>
      </c>
      <c r="H18" s="46"/>
      <c r="K18" s="22"/>
    </row>
    <row r="19" spans="1:12">
      <c r="A19" s="27" t="s">
        <v>98</v>
      </c>
      <c r="B19" s="50"/>
      <c r="C19" s="126">
        <v>0</v>
      </c>
      <c r="D19" s="47"/>
      <c r="E19" s="126">
        <v>0</v>
      </c>
      <c r="F19" s="47"/>
      <c r="G19" s="126">
        <f t="shared" si="0"/>
        <v>0</v>
      </c>
      <c r="H19" s="46"/>
      <c r="I19" s="48"/>
      <c r="J19" s="22"/>
      <c r="K19" s="22"/>
    </row>
    <row r="20" spans="1:12">
      <c r="A20" s="125" t="s">
        <v>99</v>
      </c>
      <c r="B20" s="50"/>
      <c r="C20" s="50">
        <f>SUM(C16:C19)</f>
        <v>-110819542</v>
      </c>
      <c r="D20" s="50"/>
      <c r="E20" s="50">
        <f>SUM(E16:E19)</f>
        <v>27649475.728999998</v>
      </c>
      <c r="F20" s="50"/>
      <c r="G20" s="51">
        <f t="shared" si="0"/>
        <v>-83170066.270999998</v>
      </c>
      <c r="H20" s="46"/>
      <c r="K20" s="22"/>
    </row>
    <row r="21" spans="1:12">
      <c r="A21" s="125"/>
      <c r="B21" s="50"/>
      <c r="C21" s="51"/>
      <c r="D21" s="51"/>
      <c r="E21" s="51"/>
      <c r="F21" s="51"/>
      <c r="G21" s="51"/>
      <c r="H21" s="46"/>
      <c r="I21" s="48"/>
      <c r="K21" s="22"/>
    </row>
    <row r="22" spans="1:12">
      <c r="A22" s="10" t="s">
        <v>100</v>
      </c>
      <c r="B22" s="50"/>
      <c r="C22" s="51">
        <v>-6281273</v>
      </c>
      <c r="D22" s="300"/>
      <c r="E22" s="51"/>
      <c r="F22" s="300"/>
      <c r="G22" s="51">
        <f t="shared" ref="G22:G24" si="1">C22+E22</f>
        <v>-6281273</v>
      </c>
      <c r="H22" s="46"/>
      <c r="I22" s="48"/>
      <c r="K22" s="22" t="s">
        <v>827</v>
      </c>
    </row>
    <row r="23" spans="1:12">
      <c r="A23" s="326" t="s">
        <v>786</v>
      </c>
      <c r="B23" s="50"/>
      <c r="C23" s="51">
        <f>'Acct 186'!R15</f>
        <v>-943538.4615384615</v>
      </c>
      <c r="D23" s="300"/>
      <c r="E23" s="51"/>
      <c r="F23" s="300"/>
      <c r="G23" s="51">
        <f t="shared" si="1"/>
        <v>-943538.4615384615</v>
      </c>
      <c r="H23" s="46"/>
      <c r="I23" s="48"/>
      <c r="K23" s="22" t="s">
        <v>827</v>
      </c>
    </row>
    <row r="24" spans="1:12">
      <c r="A24" s="326" t="s">
        <v>835</v>
      </c>
      <c r="B24" s="50"/>
      <c r="C24" s="51">
        <f>'Acct 186'!R29</f>
        <v>-5107794.2615384609</v>
      </c>
      <c r="D24" s="300"/>
      <c r="E24" s="51"/>
      <c r="F24" s="300"/>
      <c r="G24" s="51">
        <f t="shared" si="1"/>
        <v>-5107794.2615384609</v>
      </c>
      <c r="H24" s="46"/>
      <c r="I24" s="48"/>
      <c r="K24" s="22" t="s">
        <v>827</v>
      </c>
    </row>
    <row r="25" spans="1:12">
      <c r="A25" s="299" t="s">
        <v>761</v>
      </c>
      <c r="B25" s="50"/>
      <c r="C25" s="51">
        <f>'AP - CWIP (Electric) annd (Gas)'!R25</f>
        <v>-9644600.027163785</v>
      </c>
      <c r="D25" s="300"/>
      <c r="E25" s="300"/>
      <c r="F25" s="300"/>
      <c r="G25" s="51">
        <f t="shared" ref="G25:G27" si="2">C25+E25</f>
        <v>-9644600.027163785</v>
      </c>
      <c r="H25" s="46"/>
      <c r="I25" s="48"/>
      <c r="K25" s="22" t="s">
        <v>827</v>
      </c>
    </row>
    <row r="26" spans="1:12">
      <c r="A26" s="125" t="s">
        <v>762</v>
      </c>
      <c r="B26" s="50"/>
      <c r="C26" s="51">
        <f>-67176874-C25</f>
        <v>-57532273.972836211</v>
      </c>
      <c r="D26" s="300"/>
      <c r="E26" s="300"/>
      <c r="F26" s="300"/>
      <c r="G26" s="51">
        <f t="shared" si="2"/>
        <v>-57532273.972836211</v>
      </c>
      <c r="H26" s="46"/>
      <c r="I26" s="48"/>
      <c r="K26" s="22" t="s">
        <v>827</v>
      </c>
    </row>
    <row r="27" spans="1:12">
      <c r="A27" s="335" t="s">
        <v>881</v>
      </c>
      <c r="B27" s="50"/>
      <c r="C27" s="50">
        <f>'Depr -SUMMARY'!C21*1000000</f>
        <v>22418667.010000005</v>
      </c>
      <c r="D27" s="50"/>
      <c r="E27" s="50">
        <f>'Depr -SUMMARY'!C23*1000000</f>
        <v>-5593457.4189950014</v>
      </c>
      <c r="F27" s="50"/>
      <c r="G27" s="51">
        <f t="shared" si="2"/>
        <v>16825209.591005005</v>
      </c>
      <c r="H27" s="46"/>
      <c r="K27" s="22"/>
    </row>
    <row r="28" spans="1:12">
      <c r="A28" s="335"/>
      <c r="B28" s="50"/>
      <c r="C28" s="50"/>
      <c r="D28" s="50"/>
      <c r="E28" s="50"/>
      <c r="F28" s="50"/>
      <c r="G28" s="51"/>
      <c r="H28" s="46"/>
      <c r="K28" s="22"/>
    </row>
    <row r="29" spans="1:12" ht="13.5" thickBot="1">
      <c r="A29" s="49" t="s">
        <v>85</v>
      </c>
      <c r="B29" s="50"/>
      <c r="C29" s="50"/>
      <c r="D29" s="50"/>
      <c r="E29" s="50"/>
      <c r="F29" s="50"/>
      <c r="G29" s="52">
        <f>G12+G14+G20+G22+G23+G24+G25+G26+G27</f>
        <v>3277799459.8062735</v>
      </c>
      <c r="H29" s="46"/>
      <c r="I29" s="46"/>
      <c r="K29" s="22"/>
    </row>
    <row r="30" spans="1:12" ht="13.5" thickTop="1">
      <c r="A30" s="53"/>
      <c r="B30" s="50"/>
      <c r="C30" s="50"/>
      <c r="D30" s="50"/>
      <c r="E30" s="50"/>
      <c r="F30" s="50"/>
      <c r="G30" s="51"/>
      <c r="H30" s="46"/>
      <c r="I30" s="46"/>
      <c r="K30" s="22"/>
    </row>
    <row r="31" spans="1:12">
      <c r="A31" s="49"/>
      <c r="B31" s="50"/>
      <c r="C31" s="50"/>
      <c r="D31" s="50"/>
      <c r="E31" s="50"/>
      <c r="F31" s="50"/>
      <c r="G31" s="51"/>
      <c r="H31" s="46"/>
      <c r="I31" s="46"/>
      <c r="K31" s="22" t="s">
        <v>829</v>
      </c>
      <c r="L31" s="341">
        <f>G29-G10</f>
        <v>-189472974.79975128</v>
      </c>
    </row>
    <row r="32" spans="1:12">
      <c r="A32" s="49"/>
      <c r="B32" s="50"/>
      <c r="C32" s="50"/>
      <c r="D32" s="50"/>
      <c r="E32" s="50"/>
      <c r="F32" s="50"/>
      <c r="G32" s="51"/>
      <c r="H32" s="46"/>
      <c r="I32" s="46"/>
      <c r="K32" s="22"/>
      <c r="L32" s="60">
        <f>L31*'Capitalization - COC(Elect)'!V17</f>
        <v>-16994742.958167017</v>
      </c>
    </row>
    <row r="33" spans="1:11">
      <c r="A33" s="49"/>
      <c r="B33" s="50"/>
      <c r="C33" s="50"/>
      <c r="D33" s="50"/>
      <c r="E33" s="50"/>
      <c r="F33" s="50"/>
      <c r="G33" s="51"/>
      <c r="H33" s="46"/>
      <c r="I33" s="46"/>
      <c r="K33" s="22"/>
    </row>
    <row r="34" spans="1:11">
      <c r="A34" s="33" t="s">
        <v>88</v>
      </c>
      <c r="B34" s="127"/>
      <c r="C34" s="127"/>
      <c r="D34" s="127"/>
      <c r="E34" s="127"/>
      <c r="F34" s="127"/>
      <c r="G34" s="128" t="s">
        <v>5</v>
      </c>
      <c r="H34" s="340"/>
      <c r="I34" s="46"/>
      <c r="K34" s="22"/>
    </row>
    <row r="35" spans="1:11">
      <c r="A35" s="127"/>
      <c r="B35" s="127"/>
      <c r="C35" s="128" t="s">
        <v>5</v>
      </c>
      <c r="D35" s="123"/>
      <c r="E35" s="123"/>
      <c r="F35" s="123"/>
      <c r="G35" s="12" t="s">
        <v>18</v>
      </c>
      <c r="H35" s="46"/>
      <c r="I35" s="46"/>
      <c r="K35" s="22"/>
    </row>
    <row r="36" spans="1:11">
      <c r="A36" s="27"/>
      <c r="B36" s="27"/>
      <c r="C36" s="5" t="s">
        <v>19</v>
      </c>
      <c r="D36" s="12"/>
      <c r="E36" s="5" t="s">
        <v>20</v>
      </c>
      <c r="F36" s="12"/>
      <c r="G36" s="5" t="s">
        <v>19</v>
      </c>
      <c r="H36" s="46"/>
      <c r="I36" s="46"/>
      <c r="K36" s="22"/>
    </row>
    <row r="37" spans="1:11">
      <c r="A37" s="44"/>
      <c r="B37" s="44"/>
      <c r="C37" s="44"/>
      <c r="D37" s="44"/>
      <c r="E37" s="44"/>
      <c r="F37" s="44"/>
      <c r="G37" s="129"/>
      <c r="H37" s="46"/>
      <c r="I37" s="46"/>
      <c r="K37" s="22"/>
    </row>
    <row r="38" spans="1:11">
      <c r="A38" s="27" t="s">
        <v>83</v>
      </c>
      <c r="B38" s="44"/>
      <c r="C38" s="44"/>
      <c r="D38" s="44"/>
      <c r="E38" s="44"/>
      <c r="F38" s="44"/>
      <c r="G38" s="45">
        <f>'Capitalization - COC(Gas)'!N17</f>
        <v>1061806094.7082973</v>
      </c>
      <c r="H38" s="10"/>
      <c r="I38" s="46"/>
      <c r="K38" s="22"/>
    </row>
    <row r="39" spans="1:11">
      <c r="A39" s="27" t="s">
        <v>93</v>
      </c>
      <c r="B39" s="44"/>
      <c r="C39" s="44"/>
      <c r="D39" s="44"/>
      <c r="E39" s="44"/>
      <c r="F39" s="44"/>
      <c r="G39" s="124">
        <f>1052349977-1061806095</f>
        <v>-9456118</v>
      </c>
      <c r="H39" s="46"/>
      <c r="I39" s="46"/>
      <c r="K39" s="22"/>
    </row>
    <row r="40" spans="1:11">
      <c r="A40" s="27" t="s">
        <v>84</v>
      </c>
      <c r="B40" s="47"/>
      <c r="C40" s="47"/>
      <c r="D40" s="47"/>
      <c r="E40" s="47"/>
      <c r="F40" s="47"/>
      <c r="G40" s="45">
        <f>SUM(G38:G39)</f>
        <v>1052349976.7082973</v>
      </c>
      <c r="H40" s="46"/>
      <c r="I40" s="46"/>
      <c r="K40" s="22"/>
    </row>
    <row r="41" spans="1:11">
      <c r="A41" s="27"/>
      <c r="B41" s="47"/>
      <c r="C41" s="47"/>
      <c r="D41" s="47"/>
      <c r="E41" s="47"/>
      <c r="F41" s="47"/>
      <c r="G41" s="45"/>
      <c r="H41" s="46"/>
      <c r="I41" s="46"/>
      <c r="K41" s="22"/>
    </row>
    <row r="42" spans="1:11">
      <c r="A42" s="125" t="s">
        <v>94</v>
      </c>
      <c r="B42" s="50"/>
      <c r="C42" s="51">
        <f>-'CWC (Gas) As Filed'!Q31</f>
        <v>-5915543.6560434699</v>
      </c>
      <c r="D42" s="50"/>
      <c r="E42" s="50"/>
      <c r="F42" s="50"/>
      <c r="G42" s="51">
        <f>C42</f>
        <v>-5915543.6560434699</v>
      </c>
      <c r="H42" s="46"/>
      <c r="I42" s="46"/>
      <c r="K42" s="22" t="s">
        <v>827</v>
      </c>
    </row>
    <row r="43" spans="1:11">
      <c r="A43" s="125"/>
      <c r="B43" s="47"/>
      <c r="C43" s="51"/>
      <c r="D43" s="166"/>
      <c r="E43" s="51"/>
      <c r="F43" s="166"/>
      <c r="G43" s="51"/>
      <c r="H43" s="46"/>
      <c r="I43" s="46"/>
      <c r="K43" s="22"/>
    </row>
    <row r="44" spans="1:11">
      <c r="A44" s="27" t="s">
        <v>95</v>
      </c>
      <c r="B44" s="47"/>
      <c r="C44" s="51">
        <v>-4618516</v>
      </c>
      <c r="D44" s="47"/>
      <c r="E44" s="51">
        <f>-C44*('Revenue Gross-Up Factor'!$F$55/100)</f>
        <v>1152319.7420000001</v>
      </c>
      <c r="F44" s="47"/>
      <c r="G44" s="51">
        <f t="shared" ref="G44:G48" si="3">C44+E44</f>
        <v>-3466196.2579999999</v>
      </c>
      <c r="H44" s="46"/>
      <c r="I44" s="46"/>
      <c r="K44" s="22"/>
    </row>
    <row r="45" spans="1:11">
      <c r="A45" s="27" t="s">
        <v>96</v>
      </c>
      <c r="B45" s="50"/>
      <c r="C45" s="51">
        <v>-41893813</v>
      </c>
      <c r="D45" s="47"/>
      <c r="E45" s="51">
        <f>-C45*('Revenue Gross-Up Factor'!$F$55/100)</f>
        <v>10452506.343499999</v>
      </c>
      <c r="F45" s="47"/>
      <c r="G45" s="51">
        <f t="shared" si="3"/>
        <v>-31441306.656500001</v>
      </c>
      <c r="H45" s="46"/>
      <c r="I45" s="46"/>
      <c r="K45" s="22"/>
    </row>
    <row r="46" spans="1:11">
      <c r="A46" s="27" t="s">
        <v>97</v>
      </c>
      <c r="B46" s="50"/>
      <c r="C46" s="51">
        <v>13025665</v>
      </c>
      <c r="D46" s="47"/>
      <c r="E46" s="51">
        <f>-C46*('Revenue Gross-Up Factor'!$F$55/100)</f>
        <v>-3249903.4175</v>
      </c>
      <c r="F46" s="47"/>
      <c r="G46" s="51">
        <f t="shared" si="3"/>
        <v>9775761.5824999996</v>
      </c>
      <c r="H46" s="46"/>
      <c r="I46" s="46"/>
      <c r="K46" s="22"/>
    </row>
    <row r="47" spans="1:11">
      <c r="A47" s="27" t="s">
        <v>98</v>
      </c>
      <c r="B47" s="50"/>
      <c r="C47" s="126">
        <v>0</v>
      </c>
      <c r="D47" s="47"/>
      <c r="E47" s="126">
        <f>-C47*('Revenue Gross-Up Factor'!$F$55/100)</f>
        <v>0</v>
      </c>
      <c r="F47" s="47"/>
      <c r="G47" s="126">
        <f t="shared" si="3"/>
        <v>0</v>
      </c>
      <c r="H47" s="46"/>
      <c r="I47" s="46"/>
      <c r="K47" s="22"/>
    </row>
    <row r="48" spans="1:11" ht="12.75" customHeight="1">
      <c r="A48" s="125" t="s">
        <v>99</v>
      </c>
      <c r="B48" s="50"/>
      <c r="C48" s="50">
        <f>SUM(C44:C47)</f>
        <v>-33486664</v>
      </c>
      <c r="D48" s="50"/>
      <c r="E48" s="50">
        <f>SUM(E44:E47)</f>
        <v>8354922.6679999996</v>
      </c>
      <c r="F48" s="50"/>
      <c r="G48" s="51">
        <f t="shared" si="3"/>
        <v>-25131741.332000002</v>
      </c>
      <c r="H48" s="46"/>
      <c r="I48" s="46"/>
      <c r="K48" s="22"/>
    </row>
    <row r="49" spans="1:12" ht="12.75" customHeight="1">
      <c r="A49" s="125"/>
      <c r="B49" s="50"/>
      <c r="C49" s="50"/>
      <c r="D49" s="50"/>
      <c r="E49" s="50"/>
      <c r="F49" s="50"/>
      <c r="G49" s="51"/>
      <c r="H49" s="46"/>
      <c r="I49" s="46"/>
      <c r="K49" s="22"/>
    </row>
    <row r="50" spans="1:12" ht="12.75" customHeight="1">
      <c r="A50" s="10" t="s">
        <v>100</v>
      </c>
      <c r="B50" s="50"/>
      <c r="C50" s="51">
        <v>-1972184</v>
      </c>
      <c r="D50" s="51"/>
      <c r="E50" s="51"/>
      <c r="F50" s="51"/>
      <c r="G50" s="51">
        <f t="shared" ref="G50:G52" si="4">C50+E50</f>
        <v>-1972184</v>
      </c>
      <c r="H50" s="46"/>
      <c r="I50" s="46"/>
      <c r="K50" s="22" t="s">
        <v>827</v>
      </c>
    </row>
    <row r="51" spans="1:12" ht="12.75" customHeight="1">
      <c r="A51" s="326" t="s">
        <v>786</v>
      </c>
      <c r="B51" s="50"/>
      <c r="C51" s="51">
        <v>0</v>
      </c>
      <c r="D51" s="51"/>
      <c r="E51" s="51"/>
      <c r="F51" s="51"/>
      <c r="G51" s="51">
        <f t="shared" si="4"/>
        <v>0</v>
      </c>
      <c r="H51" s="46"/>
      <c r="I51" s="46"/>
      <c r="K51" s="22" t="s">
        <v>827</v>
      </c>
    </row>
    <row r="52" spans="1:12" ht="12.75" customHeight="1">
      <c r="A52" s="326" t="str">
        <f>A24</f>
        <v xml:space="preserve">   Remove 95% of Corrected Account 186 Balance to Reflect as CWIP </v>
      </c>
      <c r="B52" s="50"/>
      <c r="C52" s="51">
        <v>0</v>
      </c>
      <c r="D52" s="51"/>
      <c r="E52" s="51"/>
      <c r="F52" s="51"/>
      <c r="G52" s="51">
        <f t="shared" si="4"/>
        <v>0</v>
      </c>
      <c r="H52" s="46"/>
      <c r="I52" s="46"/>
      <c r="K52" s="22" t="s">
        <v>827</v>
      </c>
    </row>
    <row r="53" spans="1:12" ht="12.75" customHeight="1">
      <c r="A53" s="299" t="s">
        <v>761</v>
      </c>
      <c r="B53" s="50"/>
      <c r="C53" s="51">
        <f>'AP - CWIP (Electric) annd (Gas)'!R30</f>
        <v>-7178006.5669845482</v>
      </c>
      <c r="D53" s="50"/>
      <c r="E53" s="50"/>
      <c r="F53" s="50"/>
      <c r="G53" s="51">
        <f t="shared" ref="G53:G54" si="5">C53+E53</f>
        <v>-7178006.5669845482</v>
      </c>
      <c r="H53" s="46"/>
      <c r="I53" s="46"/>
      <c r="K53" s="22" t="s">
        <v>827</v>
      </c>
    </row>
    <row r="54" spans="1:12" ht="12.75" customHeight="1">
      <c r="A54" s="125" t="s">
        <v>762</v>
      </c>
      <c r="B54" s="50"/>
      <c r="C54" s="51">
        <f>-49996479-C53</f>
        <v>-42818472.433015451</v>
      </c>
      <c r="D54" s="50"/>
      <c r="E54" s="50"/>
      <c r="F54" s="50"/>
      <c r="G54" s="51">
        <f t="shared" si="5"/>
        <v>-42818472.433015451</v>
      </c>
      <c r="H54" s="46"/>
      <c r="I54" s="46"/>
      <c r="K54" s="22" t="s">
        <v>827</v>
      </c>
    </row>
    <row r="55" spans="1:12">
      <c r="A55" s="335" t="s">
        <v>881</v>
      </c>
      <c r="B55" s="50"/>
      <c r="C55" s="50">
        <v>0</v>
      </c>
      <c r="D55" s="50"/>
      <c r="E55" s="50">
        <v>0</v>
      </c>
      <c r="F55" s="50"/>
      <c r="G55" s="51">
        <f t="shared" ref="G55" si="6">C55+E55</f>
        <v>0</v>
      </c>
      <c r="H55" s="46"/>
      <c r="I55" s="46"/>
      <c r="K55" s="22"/>
    </row>
    <row r="56" spans="1:12">
      <c r="A56" s="335"/>
      <c r="B56" s="50"/>
      <c r="C56" s="50"/>
      <c r="D56" s="50"/>
      <c r="E56" s="50"/>
      <c r="F56" s="50"/>
      <c r="G56" s="51"/>
      <c r="H56" s="46"/>
      <c r="I56" s="46"/>
      <c r="K56" s="22"/>
    </row>
    <row r="57" spans="1:12" ht="13.5" thickBot="1">
      <c r="A57" s="49" t="s">
        <v>89</v>
      </c>
      <c r="B57" s="50"/>
      <c r="C57" s="50"/>
      <c r="D57" s="50"/>
      <c r="E57" s="50"/>
      <c r="F57" s="50"/>
      <c r="G57" s="52">
        <f>G40+G42+G48+G50+G51+G52+G53+G54+G55</f>
        <v>969334028.72025371</v>
      </c>
      <c r="H57" s="46"/>
      <c r="I57" s="46"/>
      <c r="K57" s="22"/>
    </row>
    <row r="58" spans="1:12" ht="13.5" thickTop="1">
      <c r="A58" s="53"/>
      <c r="B58" s="50"/>
      <c r="C58" s="50"/>
      <c r="D58" s="50"/>
      <c r="E58" s="50"/>
      <c r="F58" s="50"/>
      <c r="G58" s="51"/>
      <c r="H58" s="46"/>
      <c r="I58" s="46"/>
      <c r="K58" s="22"/>
    </row>
    <row r="59" spans="1:12">
      <c r="A59" s="49"/>
      <c r="B59" s="50"/>
      <c r="C59" s="50"/>
      <c r="D59" s="50"/>
      <c r="E59" s="50"/>
      <c r="F59" s="50"/>
      <c r="G59" s="65"/>
      <c r="H59" s="46"/>
      <c r="I59" s="46"/>
      <c r="K59" s="22" t="s">
        <v>829</v>
      </c>
      <c r="L59" s="341">
        <f>G57-G38</f>
        <v>-92472065.988043547</v>
      </c>
    </row>
    <row r="60" spans="1:12">
      <c r="A60" s="49"/>
      <c r="B60" s="50"/>
      <c r="C60" s="50"/>
      <c r="D60" s="50"/>
      <c r="E60" s="50"/>
      <c r="F60" s="50"/>
      <c r="G60" s="65"/>
      <c r="H60" s="46"/>
      <c r="I60" s="46"/>
      <c r="K60" s="22"/>
      <c r="L60" s="341">
        <f>L59*'Capitalization - COC(Gas)'!V17</f>
        <v>-8294264.6250124825</v>
      </c>
    </row>
    <row r="61" spans="1:12">
      <c r="A61" s="49"/>
      <c r="B61" s="50"/>
      <c r="C61" s="50"/>
      <c r="D61" s="50"/>
      <c r="E61" s="50"/>
      <c r="F61" s="50"/>
      <c r="G61" s="65"/>
      <c r="H61" s="46"/>
      <c r="I61" s="46"/>
      <c r="K61" s="22"/>
    </row>
    <row r="62" spans="1:12">
      <c r="A62" s="50"/>
      <c r="B62" s="50"/>
      <c r="C62" s="50"/>
      <c r="D62" s="50"/>
      <c r="E62" s="50"/>
      <c r="F62" s="50"/>
      <c r="G62" s="65"/>
      <c r="K62" s="22"/>
    </row>
    <row r="63" spans="1:12">
      <c r="A63" s="46"/>
      <c r="B63" s="46"/>
      <c r="C63" s="46"/>
      <c r="D63" s="46"/>
      <c r="E63" s="46"/>
      <c r="F63" s="46"/>
      <c r="G63" s="130"/>
      <c r="K63" s="22"/>
    </row>
    <row r="64" spans="1:12">
      <c r="A64" s="46"/>
      <c r="B64" s="46"/>
      <c r="C64" s="46"/>
      <c r="D64" s="46"/>
      <c r="E64" s="46"/>
      <c r="F64" s="46"/>
      <c r="G64" s="130"/>
    </row>
    <row r="65" spans="1:7">
      <c r="A65" s="10"/>
      <c r="B65" s="10"/>
      <c r="C65" s="10"/>
      <c r="D65" s="10"/>
      <c r="E65" s="10"/>
      <c r="F65" s="10"/>
      <c r="G65" s="72"/>
    </row>
    <row r="66" spans="1:7">
      <c r="G66" s="16"/>
    </row>
    <row r="67" spans="1:7">
      <c r="G67" s="55"/>
    </row>
    <row r="68" spans="1:7">
      <c r="G68" s="55"/>
    </row>
    <row r="69" spans="1:7">
      <c r="G69" s="55"/>
    </row>
  </sheetData>
  <mergeCells count="4">
    <mergeCell ref="A1:G1"/>
    <mergeCell ref="A2:G2"/>
    <mergeCell ref="A3:G3"/>
    <mergeCell ref="A4:G4"/>
  </mergeCells>
  <printOptions horizontalCentered="1"/>
  <pageMargins left="0.25" right="0.25" top="0.42" bottom="0.25" header="0.5" footer="0.5"/>
  <pageSetup scale="71" orientation="landscape" r:id="rId1"/>
  <headerFooter alignWithMargins="0">
    <oddHeader>&amp;R&amp;14Exhibit___(LK-9)
Page 3 of 3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419"/>
  <sheetViews>
    <sheetView zoomScale="90" zoomScaleNormal="90" workbookViewId="0">
      <pane xSplit="3" ySplit="4" topLeftCell="BJ408" activePane="bottomRight" state="frozen"/>
      <selection pane="topRight" activeCell="D1" sqref="D1"/>
      <selection pane="bottomLeft" activeCell="A5" sqref="A5"/>
      <selection pane="bottomRight" activeCell="A429" sqref="A429"/>
    </sheetView>
  </sheetViews>
  <sheetFormatPr defaultRowHeight="15.75"/>
  <cols>
    <col min="1" max="1" width="43" style="190" bestFit="1" customWidth="1"/>
    <col min="2" max="2" width="13" style="189" bestFit="1" customWidth="1"/>
    <col min="3" max="3" width="13.140625" style="189" customWidth="1"/>
    <col min="4" max="33" width="26" style="190" customWidth="1"/>
    <col min="34" max="34" width="1.7109375" style="190" customWidth="1"/>
    <col min="35" max="35" width="20.140625" style="190" bestFit="1" customWidth="1"/>
    <col min="36" max="36" width="24" style="190" bestFit="1" customWidth="1"/>
    <col min="37" max="38" width="20.140625" style="190" bestFit="1" customWidth="1"/>
    <col min="39" max="39" width="24" style="190" bestFit="1" customWidth="1"/>
    <col min="40" max="46" width="20.140625" style="190" bestFit="1" customWidth="1"/>
    <col min="47" max="47" width="24" style="190" bestFit="1" customWidth="1"/>
    <col min="48" max="64" width="20.140625" style="190" bestFit="1" customWidth="1"/>
    <col min="65" max="66" width="9.140625" style="190"/>
    <col min="67" max="67" width="16.7109375" style="190" customWidth="1"/>
    <col min="68" max="68" width="15.85546875" style="190" customWidth="1"/>
    <col min="69" max="16384" width="9.140625" style="190"/>
  </cols>
  <sheetData>
    <row r="1" spans="1:68">
      <c r="A1" s="188" t="s">
        <v>194</v>
      </c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68">
      <c r="A2" s="188" t="s">
        <v>195</v>
      </c>
      <c r="J2" s="192"/>
    </row>
    <row r="3" spans="1:68">
      <c r="A3" s="193"/>
      <c r="B3" s="194"/>
      <c r="C3" s="194"/>
      <c r="D3" s="195">
        <v>43891</v>
      </c>
      <c r="E3" s="195">
        <v>43922</v>
      </c>
      <c r="F3" s="195">
        <v>43952</v>
      </c>
      <c r="G3" s="195">
        <v>43983</v>
      </c>
      <c r="H3" s="195">
        <v>44013</v>
      </c>
      <c r="I3" s="195">
        <v>44044</v>
      </c>
      <c r="J3" s="195">
        <v>44075</v>
      </c>
      <c r="K3" s="195">
        <v>44105</v>
      </c>
      <c r="L3" s="195">
        <v>44136</v>
      </c>
      <c r="M3" s="195">
        <v>44166</v>
      </c>
      <c r="N3" s="195">
        <v>44197</v>
      </c>
      <c r="O3" s="195">
        <v>44228</v>
      </c>
      <c r="P3" s="196" t="s">
        <v>196</v>
      </c>
      <c r="Q3" s="195">
        <v>44256</v>
      </c>
      <c r="R3" s="195">
        <v>44287</v>
      </c>
      <c r="S3" s="195">
        <v>44317</v>
      </c>
      <c r="T3" s="195">
        <v>44348</v>
      </c>
      <c r="U3" s="195">
        <v>44378</v>
      </c>
      <c r="V3" s="195">
        <v>44409</v>
      </c>
      <c r="W3" s="195">
        <v>44440</v>
      </c>
      <c r="X3" s="195">
        <v>44470</v>
      </c>
      <c r="Y3" s="195">
        <v>44501</v>
      </c>
      <c r="Z3" s="195">
        <v>44531</v>
      </c>
      <c r="AA3" s="195">
        <v>44562</v>
      </c>
      <c r="AB3" s="195">
        <v>44593</v>
      </c>
      <c r="AC3" s="195">
        <v>44621</v>
      </c>
      <c r="AD3" s="195">
        <v>44652</v>
      </c>
      <c r="AE3" s="195">
        <v>44682</v>
      </c>
      <c r="AF3" s="195">
        <v>44713</v>
      </c>
      <c r="AG3" s="197" t="s">
        <v>197</v>
      </c>
      <c r="AH3" s="195"/>
      <c r="AI3" s="195">
        <v>43891</v>
      </c>
      <c r="AJ3" s="195">
        <v>43922</v>
      </c>
      <c r="AK3" s="195">
        <v>43952</v>
      </c>
      <c r="AL3" s="195">
        <v>43983</v>
      </c>
      <c r="AM3" s="195">
        <v>44013</v>
      </c>
      <c r="AN3" s="195">
        <v>44044</v>
      </c>
      <c r="AO3" s="195">
        <v>44075</v>
      </c>
      <c r="AP3" s="195">
        <v>44105</v>
      </c>
      <c r="AQ3" s="195">
        <v>44136</v>
      </c>
      <c r="AR3" s="195">
        <v>44166</v>
      </c>
      <c r="AS3" s="195">
        <v>44197</v>
      </c>
      <c r="AT3" s="195">
        <v>44228</v>
      </c>
      <c r="AU3" s="196" t="s">
        <v>196</v>
      </c>
      <c r="AV3" s="195">
        <v>44256</v>
      </c>
      <c r="AW3" s="195">
        <v>44287</v>
      </c>
      <c r="AX3" s="195">
        <v>44317</v>
      </c>
      <c r="AY3" s="195">
        <v>44348</v>
      </c>
      <c r="AZ3" s="195">
        <v>44378</v>
      </c>
      <c r="BA3" s="195">
        <v>44409</v>
      </c>
      <c r="BB3" s="195">
        <v>44440</v>
      </c>
      <c r="BC3" s="195">
        <v>44470</v>
      </c>
      <c r="BD3" s="195">
        <v>44501</v>
      </c>
      <c r="BE3" s="195">
        <v>44531</v>
      </c>
      <c r="BF3" s="195">
        <v>44562</v>
      </c>
      <c r="BG3" s="195">
        <v>44593</v>
      </c>
      <c r="BH3" s="195">
        <v>44621</v>
      </c>
      <c r="BI3" s="195">
        <v>44652</v>
      </c>
      <c r="BJ3" s="195">
        <v>44682</v>
      </c>
      <c r="BK3" s="195">
        <v>44713</v>
      </c>
      <c r="BL3" s="197" t="s">
        <v>197</v>
      </c>
    </row>
    <row r="4" spans="1:68" s="203" customFormat="1" ht="48.75" customHeight="1">
      <c r="A4" s="198" t="s">
        <v>198</v>
      </c>
      <c r="B4" s="199" t="s">
        <v>199</v>
      </c>
      <c r="C4" s="199" t="s">
        <v>200</v>
      </c>
      <c r="D4" s="200" t="s">
        <v>201</v>
      </c>
      <c r="E4" s="200" t="s">
        <v>201</v>
      </c>
      <c r="F4" s="200" t="s">
        <v>201</v>
      </c>
      <c r="G4" s="200" t="s">
        <v>201</v>
      </c>
      <c r="H4" s="200" t="s">
        <v>201</v>
      </c>
      <c r="I4" s="200" t="s">
        <v>201</v>
      </c>
      <c r="J4" s="200" t="s">
        <v>202</v>
      </c>
      <c r="K4" s="200" t="s">
        <v>202</v>
      </c>
      <c r="L4" s="200" t="s">
        <v>202</v>
      </c>
      <c r="M4" s="200" t="s">
        <v>202</v>
      </c>
      <c r="N4" s="200" t="s">
        <v>202</v>
      </c>
      <c r="O4" s="200" t="s">
        <v>202</v>
      </c>
      <c r="P4" s="201" t="s">
        <v>202</v>
      </c>
      <c r="Q4" s="200" t="s">
        <v>202</v>
      </c>
      <c r="R4" s="200" t="s">
        <v>202</v>
      </c>
      <c r="S4" s="200" t="s">
        <v>202</v>
      </c>
      <c r="T4" s="200" t="s">
        <v>202</v>
      </c>
      <c r="U4" s="200" t="s">
        <v>202</v>
      </c>
      <c r="V4" s="200" t="s">
        <v>202</v>
      </c>
      <c r="W4" s="200" t="s">
        <v>202</v>
      </c>
      <c r="X4" s="200" t="s">
        <v>202</v>
      </c>
      <c r="Y4" s="200" t="s">
        <v>202</v>
      </c>
      <c r="Z4" s="200" t="s">
        <v>202</v>
      </c>
      <c r="AA4" s="200" t="s">
        <v>202</v>
      </c>
      <c r="AB4" s="200" t="s">
        <v>202</v>
      </c>
      <c r="AC4" s="200" t="s">
        <v>202</v>
      </c>
      <c r="AD4" s="200" t="s">
        <v>202</v>
      </c>
      <c r="AE4" s="200" t="s">
        <v>202</v>
      </c>
      <c r="AF4" s="200" t="s">
        <v>202</v>
      </c>
      <c r="AG4" s="200"/>
      <c r="AH4" s="200"/>
      <c r="AI4" s="202" t="s">
        <v>203</v>
      </c>
      <c r="AJ4" s="202" t="s">
        <v>203</v>
      </c>
      <c r="AK4" s="202" t="s">
        <v>203</v>
      </c>
      <c r="AL4" s="202" t="s">
        <v>203</v>
      </c>
      <c r="AM4" s="202" t="s">
        <v>203</v>
      </c>
      <c r="AN4" s="202" t="s">
        <v>203</v>
      </c>
      <c r="AO4" s="202" t="s">
        <v>203</v>
      </c>
      <c r="AP4" s="202" t="s">
        <v>203</v>
      </c>
      <c r="AQ4" s="202" t="s">
        <v>203</v>
      </c>
      <c r="AR4" s="202" t="s">
        <v>203</v>
      </c>
      <c r="AS4" s="202" t="s">
        <v>203</v>
      </c>
      <c r="AT4" s="202" t="s">
        <v>203</v>
      </c>
      <c r="AU4" s="202" t="s">
        <v>203</v>
      </c>
      <c r="AV4" s="202" t="s">
        <v>203</v>
      </c>
      <c r="AW4" s="202" t="s">
        <v>203</v>
      </c>
      <c r="AX4" s="202" t="s">
        <v>203</v>
      </c>
      <c r="AY4" s="202" t="s">
        <v>203</v>
      </c>
      <c r="AZ4" s="202" t="s">
        <v>203</v>
      </c>
      <c r="BA4" s="202" t="s">
        <v>203</v>
      </c>
      <c r="BB4" s="202" t="s">
        <v>203</v>
      </c>
      <c r="BC4" s="202" t="s">
        <v>203</v>
      </c>
      <c r="BD4" s="202" t="s">
        <v>203</v>
      </c>
      <c r="BE4" s="202" t="s">
        <v>203</v>
      </c>
      <c r="BF4" s="202" t="s">
        <v>203</v>
      </c>
      <c r="BG4" s="202" t="s">
        <v>203</v>
      </c>
      <c r="BH4" s="202" t="s">
        <v>203</v>
      </c>
      <c r="BI4" s="202" t="s">
        <v>203</v>
      </c>
      <c r="BJ4" s="202" t="s">
        <v>203</v>
      </c>
      <c r="BK4" s="202" t="s">
        <v>203</v>
      </c>
      <c r="BL4" s="202" t="s">
        <v>203</v>
      </c>
      <c r="BO4" s="204" t="s">
        <v>204</v>
      </c>
      <c r="BP4" s="204" t="s">
        <v>205</v>
      </c>
    </row>
    <row r="5" spans="1:68">
      <c r="A5" s="190" t="s">
        <v>206</v>
      </c>
      <c r="B5" s="205">
        <v>0</v>
      </c>
      <c r="C5" s="205">
        <v>0</v>
      </c>
      <c r="D5" s="206">
        <v>2240.29</v>
      </c>
      <c r="E5" s="206">
        <v>2240.29</v>
      </c>
      <c r="F5" s="206">
        <v>2240.29</v>
      </c>
      <c r="G5" s="206">
        <v>2240.29</v>
      </c>
      <c r="H5" s="206">
        <v>2240.29</v>
      </c>
      <c r="I5" s="206">
        <v>2240.29</v>
      </c>
      <c r="J5" s="206">
        <v>2240.29</v>
      </c>
      <c r="K5" s="206">
        <v>2240.29</v>
      </c>
      <c r="L5" s="206">
        <v>2240.29</v>
      </c>
      <c r="M5" s="206">
        <v>2240.29</v>
      </c>
      <c r="N5" s="206">
        <v>2240.29</v>
      </c>
      <c r="O5" s="206">
        <v>2240.29</v>
      </c>
      <c r="P5" s="192">
        <f>SUM(D5:O5)</f>
        <v>26883.480000000007</v>
      </c>
      <c r="Q5" s="206">
        <v>2240.29</v>
      </c>
      <c r="R5" s="206">
        <v>2240.29</v>
      </c>
      <c r="S5" s="206">
        <v>2240.29</v>
      </c>
      <c r="T5" s="206">
        <v>2240.29</v>
      </c>
      <c r="U5" s="206">
        <v>2240.29</v>
      </c>
      <c r="V5" s="206">
        <v>2240.29</v>
      </c>
      <c r="W5" s="206">
        <v>2240.29</v>
      </c>
      <c r="X5" s="206">
        <v>2240.29</v>
      </c>
      <c r="Y5" s="206">
        <v>2240.29</v>
      </c>
      <c r="Z5" s="206">
        <v>2240.29</v>
      </c>
      <c r="AA5" s="206">
        <v>2240.29</v>
      </c>
      <c r="AB5" s="206">
        <v>2240.29</v>
      </c>
      <c r="AC5" s="206">
        <v>2240.29</v>
      </c>
      <c r="AD5" s="206">
        <v>2240.29</v>
      </c>
      <c r="AE5" s="206">
        <v>2240.29</v>
      </c>
      <c r="AF5" s="206">
        <v>2240.29</v>
      </c>
      <c r="AG5" s="192">
        <f>SUM(U5:AF5)</f>
        <v>26883.480000000007</v>
      </c>
      <c r="AH5" s="192"/>
      <c r="AI5" s="207">
        <f>ROUND(D5*$B5/12,2)</f>
        <v>0</v>
      </c>
      <c r="AJ5" s="207">
        <f t="shared" ref="AJ5:AT20" si="0">ROUND(E5*$B5/12,2)</f>
        <v>0</v>
      </c>
      <c r="AK5" s="207">
        <f t="shared" si="0"/>
        <v>0</v>
      </c>
      <c r="AL5" s="207">
        <f t="shared" si="0"/>
        <v>0</v>
      </c>
      <c r="AM5" s="207">
        <f t="shared" si="0"/>
        <v>0</v>
      </c>
      <c r="AN5" s="207">
        <f t="shared" si="0"/>
        <v>0</v>
      </c>
      <c r="AO5" s="207">
        <f t="shared" si="0"/>
        <v>0</v>
      </c>
      <c r="AP5" s="207">
        <f t="shared" si="0"/>
        <v>0</v>
      </c>
      <c r="AQ5" s="207">
        <f t="shared" si="0"/>
        <v>0</v>
      </c>
      <c r="AR5" s="207">
        <f t="shared" si="0"/>
        <v>0</v>
      </c>
      <c r="AS5" s="207">
        <f t="shared" si="0"/>
        <v>0</v>
      </c>
      <c r="AT5" s="207">
        <f t="shared" si="0"/>
        <v>0</v>
      </c>
      <c r="AU5" s="208">
        <f>SUM(AI5:AT5)</f>
        <v>0</v>
      </c>
      <c r="AV5" s="208">
        <f>ROUND(Q5*$B5/12,2)</f>
        <v>0</v>
      </c>
      <c r="AW5" s="208">
        <f t="shared" ref="AW5:AY20" si="1">ROUND(R5*$B5/12,2)</f>
        <v>0</v>
      </c>
      <c r="AX5" s="208">
        <f t="shared" si="1"/>
        <v>0</v>
      </c>
      <c r="AY5" s="208">
        <f t="shared" si="1"/>
        <v>0</v>
      </c>
      <c r="AZ5" s="208">
        <f>ROUND(U5*$C5/12,2)</f>
        <v>0</v>
      </c>
      <c r="BA5" s="208">
        <f t="shared" ref="BA5:BK20" si="2">ROUND(V5*$C5/12,2)</f>
        <v>0</v>
      </c>
      <c r="BB5" s="208">
        <f t="shared" si="2"/>
        <v>0</v>
      </c>
      <c r="BC5" s="208">
        <f t="shared" si="2"/>
        <v>0</v>
      </c>
      <c r="BD5" s="208">
        <f t="shared" si="2"/>
        <v>0</v>
      </c>
      <c r="BE5" s="208">
        <f t="shared" si="2"/>
        <v>0</v>
      </c>
      <c r="BF5" s="208">
        <f t="shared" si="2"/>
        <v>0</v>
      </c>
      <c r="BG5" s="208">
        <f t="shared" si="2"/>
        <v>0</v>
      </c>
      <c r="BH5" s="208">
        <f t="shared" si="2"/>
        <v>0</v>
      </c>
      <c r="BI5" s="208">
        <f t="shared" si="2"/>
        <v>0</v>
      </c>
      <c r="BJ5" s="208">
        <f t="shared" si="2"/>
        <v>0</v>
      </c>
      <c r="BK5" s="208">
        <f t="shared" si="2"/>
        <v>0</v>
      </c>
      <c r="BL5" s="207">
        <f>SUM(AZ5:BK5)</f>
        <v>0</v>
      </c>
    </row>
    <row r="6" spans="1:68">
      <c r="A6" s="190" t="s">
        <v>207</v>
      </c>
      <c r="B6" s="205">
        <v>0</v>
      </c>
      <c r="C6" s="205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192">
        <f t="shared" ref="P6:P69" si="3">SUM(D6:O6)</f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192">
        <f t="shared" ref="AG6:AG69" si="4">SUM(U6:AF6)</f>
        <v>0</v>
      </c>
      <c r="AH6" s="192"/>
      <c r="AI6" s="207">
        <f t="shared" ref="AI6:AT41" si="5">ROUND(D6*$B6/12,2)</f>
        <v>0</v>
      </c>
      <c r="AJ6" s="207">
        <f t="shared" si="0"/>
        <v>0</v>
      </c>
      <c r="AK6" s="207">
        <f t="shared" si="0"/>
        <v>0</v>
      </c>
      <c r="AL6" s="207">
        <f t="shared" si="0"/>
        <v>0</v>
      </c>
      <c r="AM6" s="207">
        <f t="shared" si="0"/>
        <v>0</v>
      </c>
      <c r="AN6" s="207">
        <f t="shared" si="0"/>
        <v>0</v>
      </c>
      <c r="AO6" s="207">
        <f t="shared" si="0"/>
        <v>0</v>
      </c>
      <c r="AP6" s="207">
        <f t="shared" si="0"/>
        <v>0</v>
      </c>
      <c r="AQ6" s="207">
        <f t="shared" si="0"/>
        <v>0</v>
      </c>
      <c r="AR6" s="207">
        <f t="shared" si="0"/>
        <v>0</v>
      </c>
      <c r="AS6" s="207">
        <f t="shared" si="0"/>
        <v>0</v>
      </c>
      <c r="AT6" s="207">
        <f t="shared" si="0"/>
        <v>0</v>
      </c>
      <c r="AU6" s="208">
        <f t="shared" ref="AU6:AU69" si="6">SUM(AI6:AT6)</f>
        <v>0</v>
      </c>
      <c r="AV6" s="208">
        <f t="shared" ref="AV6:AY69" si="7">ROUND(Q6*$B6/12,2)</f>
        <v>0</v>
      </c>
      <c r="AW6" s="208">
        <f t="shared" si="1"/>
        <v>0</v>
      </c>
      <c r="AX6" s="208">
        <f t="shared" si="1"/>
        <v>0</v>
      </c>
      <c r="AY6" s="208">
        <f t="shared" si="1"/>
        <v>0</v>
      </c>
      <c r="AZ6" s="208">
        <f t="shared" ref="AZ6:BK40" si="8">ROUND(U6*$C6/12,2)</f>
        <v>0</v>
      </c>
      <c r="BA6" s="208">
        <f t="shared" si="2"/>
        <v>0</v>
      </c>
      <c r="BB6" s="208">
        <f t="shared" si="2"/>
        <v>0</v>
      </c>
      <c r="BC6" s="208">
        <f t="shared" si="2"/>
        <v>0</v>
      </c>
      <c r="BD6" s="208">
        <f t="shared" si="2"/>
        <v>0</v>
      </c>
      <c r="BE6" s="208">
        <f t="shared" si="2"/>
        <v>0</v>
      </c>
      <c r="BF6" s="208">
        <f t="shared" si="2"/>
        <v>0</v>
      </c>
      <c r="BG6" s="208">
        <f t="shared" si="2"/>
        <v>0</v>
      </c>
      <c r="BH6" s="208">
        <f t="shared" si="2"/>
        <v>0</v>
      </c>
      <c r="BI6" s="208">
        <f t="shared" si="2"/>
        <v>0</v>
      </c>
      <c r="BJ6" s="208">
        <f t="shared" si="2"/>
        <v>0</v>
      </c>
      <c r="BK6" s="208">
        <f t="shared" si="2"/>
        <v>0</v>
      </c>
      <c r="BL6" s="207">
        <f t="shared" ref="BL6:BL69" si="9">SUM(AZ6:BK6)</f>
        <v>0</v>
      </c>
    </row>
    <row r="7" spans="1:68">
      <c r="A7" s="190" t="s">
        <v>208</v>
      </c>
      <c r="B7" s="205">
        <v>0.2172</v>
      </c>
      <c r="C7" s="205">
        <v>0.2172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192">
        <f t="shared" si="3"/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192">
        <f t="shared" si="4"/>
        <v>0</v>
      </c>
      <c r="AH7" s="192"/>
      <c r="AI7" s="207">
        <f t="shared" si="5"/>
        <v>0</v>
      </c>
      <c r="AJ7" s="207">
        <f t="shared" si="0"/>
        <v>0</v>
      </c>
      <c r="AK7" s="207">
        <f t="shared" si="0"/>
        <v>0</v>
      </c>
      <c r="AL7" s="207">
        <f t="shared" si="0"/>
        <v>0</v>
      </c>
      <c r="AM7" s="207">
        <f t="shared" si="0"/>
        <v>0</v>
      </c>
      <c r="AN7" s="207">
        <f t="shared" si="0"/>
        <v>0</v>
      </c>
      <c r="AO7" s="207">
        <f t="shared" si="0"/>
        <v>0</v>
      </c>
      <c r="AP7" s="207">
        <f t="shared" si="0"/>
        <v>0</v>
      </c>
      <c r="AQ7" s="207">
        <f t="shared" si="0"/>
        <v>0</v>
      </c>
      <c r="AR7" s="207">
        <f t="shared" si="0"/>
        <v>0</v>
      </c>
      <c r="AS7" s="207">
        <f t="shared" si="0"/>
        <v>0</v>
      </c>
      <c r="AT7" s="207">
        <f t="shared" si="0"/>
        <v>0</v>
      </c>
      <c r="AU7" s="208">
        <f t="shared" si="6"/>
        <v>0</v>
      </c>
      <c r="AV7" s="208">
        <f t="shared" si="7"/>
        <v>0</v>
      </c>
      <c r="AW7" s="208">
        <f t="shared" si="1"/>
        <v>0</v>
      </c>
      <c r="AX7" s="208">
        <f t="shared" si="1"/>
        <v>0</v>
      </c>
      <c r="AY7" s="208">
        <f t="shared" si="1"/>
        <v>0</v>
      </c>
      <c r="AZ7" s="208">
        <f t="shared" si="8"/>
        <v>0</v>
      </c>
      <c r="BA7" s="208">
        <f t="shared" si="2"/>
        <v>0</v>
      </c>
      <c r="BB7" s="208">
        <f t="shared" si="2"/>
        <v>0</v>
      </c>
      <c r="BC7" s="208">
        <f t="shared" si="2"/>
        <v>0</v>
      </c>
      <c r="BD7" s="208">
        <f t="shared" si="2"/>
        <v>0</v>
      </c>
      <c r="BE7" s="208">
        <f t="shared" si="2"/>
        <v>0</v>
      </c>
      <c r="BF7" s="208">
        <f t="shared" si="2"/>
        <v>0</v>
      </c>
      <c r="BG7" s="208">
        <f t="shared" si="2"/>
        <v>0</v>
      </c>
      <c r="BH7" s="208">
        <f t="shared" si="2"/>
        <v>0</v>
      </c>
      <c r="BI7" s="208">
        <f t="shared" si="2"/>
        <v>0</v>
      </c>
      <c r="BJ7" s="208">
        <f t="shared" si="2"/>
        <v>0</v>
      </c>
      <c r="BK7" s="208">
        <f t="shared" si="2"/>
        <v>0</v>
      </c>
      <c r="BL7" s="207">
        <f t="shared" si="9"/>
        <v>0</v>
      </c>
    </row>
    <row r="8" spans="1:68">
      <c r="A8" s="190" t="s">
        <v>209</v>
      </c>
      <c r="B8" s="205">
        <v>0</v>
      </c>
      <c r="C8" s="205">
        <v>0</v>
      </c>
      <c r="D8" s="206">
        <v>7266610.4500000002</v>
      </c>
      <c r="E8" s="206">
        <v>7266610.4500000002</v>
      </c>
      <c r="F8" s="206">
        <v>7266610.4500000002</v>
      </c>
      <c r="G8" s="206">
        <v>7266610.4500000002</v>
      </c>
      <c r="H8" s="206">
        <v>7633146.25</v>
      </c>
      <c r="I8" s="206">
        <v>7633146.25</v>
      </c>
      <c r="J8" s="206">
        <v>7633146.25</v>
      </c>
      <c r="K8" s="206">
        <v>7633146.25</v>
      </c>
      <c r="L8" s="206">
        <v>7633146.25</v>
      </c>
      <c r="M8" s="206">
        <v>7633146.25</v>
      </c>
      <c r="N8" s="206">
        <v>7633146.25</v>
      </c>
      <c r="O8" s="206">
        <v>7633146.25</v>
      </c>
      <c r="P8" s="192">
        <f t="shared" si="3"/>
        <v>90131611.799999997</v>
      </c>
      <c r="Q8" s="206">
        <v>7633146.25</v>
      </c>
      <c r="R8" s="206">
        <v>7633146.25</v>
      </c>
      <c r="S8" s="206">
        <v>7633146.25</v>
      </c>
      <c r="T8" s="206">
        <v>7633146.25</v>
      </c>
      <c r="U8" s="206">
        <v>7993997.5099999998</v>
      </c>
      <c r="V8" s="206">
        <v>7993997.5099999998</v>
      </c>
      <c r="W8" s="206">
        <v>7993997.5099999998</v>
      </c>
      <c r="X8" s="206">
        <v>7993997.5099999998</v>
      </c>
      <c r="Y8" s="206">
        <v>7993997.5099999998</v>
      </c>
      <c r="Z8" s="206">
        <v>7993997.5099999998</v>
      </c>
      <c r="AA8" s="206">
        <v>7993997.5099999998</v>
      </c>
      <c r="AB8" s="206">
        <v>7993997.5099999998</v>
      </c>
      <c r="AC8" s="206">
        <v>7993997.5099999998</v>
      </c>
      <c r="AD8" s="206">
        <v>7993997.5099999998</v>
      </c>
      <c r="AE8" s="206">
        <v>7993997.5099999998</v>
      </c>
      <c r="AF8" s="206">
        <v>7993997.5099999998</v>
      </c>
      <c r="AG8" s="192">
        <f t="shared" si="4"/>
        <v>95927970.120000005</v>
      </c>
      <c r="AH8" s="192"/>
      <c r="AI8" s="207">
        <f t="shared" si="5"/>
        <v>0</v>
      </c>
      <c r="AJ8" s="207">
        <f t="shared" si="0"/>
        <v>0</v>
      </c>
      <c r="AK8" s="207">
        <f t="shared" si="0"/>
        <v>0</v>
      </c>
      <c r="AL8" s="207">
        <f t="shared" si="0"/>
        <v>0</v>
      </c>
      <c r="AM8" s="207">
        <f t="shared" si="0"/>
        <v>0</v>
      </c>
      <c r="AN8" s="207">
        <f t="shared" si="0"/>
        <v>0</v>
      </c>
      <c r="AO8" s="207">
        <f t="shared" si="0"/>
        <v>0</v>
      </c>
      <c r="AP8" s="207">
        <f t="shared" si="0"/>
        <v>0</v>
      </c>
      <c r="AQ8" s="207">
        <f t="shared" si="0"/>
        <v>0</v>
      </c>
      <c r="AR8" s="207">
        <f t="shared" si="0"/>
        <v>0</v>
      </c>
      <c r="AS8" s="207">
        <f t="shared" si="0"/>
        <v>0</v>
      </c>
      <c r="AT8" s="207">
        <f t="shared" si="0"/>
        <v>0</v>
      </c>
      <c r="AU8" s="208">
        <f t="shared" si="6"/>
        <v>0</v>
      </c>
      <c r="AV8" s="208">
        <f t="shared" si="7"/>
        <v>0</v>
      </c>
      <c r="AW8" s="208">
        <f t="shared" si="1"/>
        <v>0</v>
      </c>
      <c r="AX8" s="208">
        <f t="shared" si="1"/>
        <v>0</v>
      </c>
      <c r="AY8" s="208">
        <f t="shared" si="1"/>
        <v>0</v>
      </c>
      <c r="AZ8" s="208">
        <f t="shared" si="8"/>
        <v>0</v>
      </c>
      <c r="BA8" s="208">
        <f t="shared" si="2"/>
        <v>0</v>
      </c>
      <c r="BB8" s="208">
        <f t="shared" si="2"/>
        <v>0</v>
      </c>
      <c r="BC8" s="208">
        <f t="shared" si="2"/>
        <v>0</v>
      </c>
      <c r="BD8" s="208">
        <f t="shared" si="2"/>
        <v>0</v>
      </c>
      <c r="BE8" s="208">
        <f t="shared" si="2"/>
        <v>0</v>
      </c>
      <c r="BF8" s="208">
        <f t="shared" si="2"/>
        <v>0</v>
      </c>
      <c r="BG8" s="208">
        <f t="shared" si="2"/>
        <v>0</v>
      </c>
      <c r="BH8" s="208">
        <f t="shared" si="2"/>
        <v>0</v>
      </c>
      <c r="BI8" s="208">
        <f t="shared" si="2"/>
        <v>0</v>
      </c>
      <c r="BJ8" s="208">
        <f t="shared" si="2"/>
        <v>0</v>
      </c>
      <c r="BK8" s="208">
        <f t="shared" si="2"/>
        <v>0</v>
      </c>
      <c r="BL8" s="207">
        <f t="shared" si="9"/>
        <v>0</v>
      </c>
    </row>
    <row r="9" spans="1:68">
      <c r="A9" s="190" t="s">
        <v>210</v>
      </c>
      <c r="B9" s="205">
        <v>0</v>
      </c>
      <c r="C9" s="205">
        <v>0</v>
      </c>
      <c r="D9" s="206">
        <v>1254044.46</v>
      </c>
      <c r="E9" s="206">
        <v>1254044.46</v>
      </c>
      <c r="F9" s="206">
        <v>1254044.46</v>
      </c>
      <c r="G9" s="206">
        <v>1254044.46</v>
      </c>
      <c r="H9" s="206">
        <v>1254044.46</v>
      </c>
      <c r="I9" s="206">
        <v>1254044.46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192">
        <f t="shared" si="3"/>
        <v>7524266.7599999998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192">
        <f t="shared" si="4"/>
        <v>0</v>
      </c>
      <c r="AH9" s="192"/>
      <c r="AI9" s="207">
        <f t="shared" si="5"/>
        <v>0</v>
      </c>
      <c r="AJ9" s="207">
        <f t="shared" si="0"/>
        <v>0</v>
      </c>
      <c r="AK9" s="207">
        <f t="shared" si="0"/>
        <v>0</v>
      </c>
      <c r="AL9" s="207">
        <f t="shared" si="0"/>
        <v>0</v>
      </c>
      <c r="AM9" s="207">
        <f t="shared" si="0"/>
        <v>0</v>
      </c>
      <c r="AN9" s="207">
        <f t="shared" si="0"/>
        <v>0</v>
      </c>
      <c r="AO9" s="207">
        <f t="shared" si="0"/>
        <v>0</v>
      </c>
      <c r="AP9" s="207">
        <f t="shared" si="0"/>
        <v>0</v>
      </c>
      <c r="AQ9" s="207">
        <f t="shared" si="0"/>
        <v>0</v>
      </c>
      <c r="AR9" s="207">
        <f t="shared" si="0"/>
        <v>0</v>
      </c>
      <c r="AS9" s="207">
        <f t="shared" si="0"/>
        <v>0</v>
      </c>
      <c r="AT9" s="207">
        <f t="shared" si="0"/>
        <v>0</v>
      </c>
      <c r="AU9" s="208">
        <f t="shared" si="6"/>
        <v>0</v>
      </c>
      <c r="AV9" s="208">
        <f t="shared" si="7"/>
        <v>0</v>
      </c>
      <c r="AW9" s="208">
        <f t="shared" si="1"/>
        <v>0</v>
      </c>
      <c r="AX9" s="208">
        <f t="shared" si="1"/>
        <v>0</v>
      </c>
      <c r="AY9" s="208">
        <f t="shared" si="1"/>
        <v>0</v>
      </c>
      <c r="AZ9" s="208">
        <f t="shared" si="8"/>
        <v>0</v>
      </c>
      <c r="BA9" s="208">
        <f t="shared" si="2"/>
        <v>0</v>
      </c>
      <c r="BB9" s="208">
        <f t="shared" si="2"/>
        <v>0</v>
      </c>
      <c r="BC9" s="208">
        <f t="shared" si="2"/>
        <v>0</v>
      </c>
      <c r="BD9" s="208">
        <f t="shared" si="2"/>
        <v>0</v>
      </c>
      <c r="BE9" s="208">
        <f t="shared" si="2"/>
        <v>0</v>
      </c>
      <c r="BF9" s="208">
        <f t="shared" si="2"/>
        <v>0</v>
      </c>
      <c r="BG9" s="208">
        <f t="shared" si="2"/>
        <v>0</v>
      </c>
      <c r="BH9" s="208">
        <f t="shared" si="2"/>
        <v>0</v>
      </c>
      <c r="BI9" s="208">
        <f t="shared" si="2"/>
        <v>0</v>
      </c>
      <c r="BJ9" s="208">
        <f t="shared" si="2"/>
        <v>0</v>
      </c>
      <c r="BK9" s="208">
        <f t="shared" si="2"/>
        <v>0</v>
      </c>
      <c r="BL9" s="207">
        <f t="shared" si="9"/>
        <v>0</v>
      </c>
    </row>
    <row r="10" spans="1:68">
      <c r="A10" s="190" t="s">
        <v>211</v>
      </c>
      <c r="B10" s="205">
        <v>0</v>
      </c>
      <c r="C10" s="205">
        <v>0</v>
      </c>
      <c r="D10" s="206">
        <v>1312900.18</v>
      </c>
      <c r="E10" s="206">
        <v>1312900.18</v>
      </c>
      <c r="F10" s="206">
        <v>1312900.18</v>
      </c>
      <c r="G10" s="206">
        <v>1312900.18</v>
      </c>
      <c r="H10" s="206">
        <v>1312900.18</v>
      </c>
      <c r="I10" s="206">
        <v>1312900.18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192">
        <f t="shared" si="3"/>
        <v>7877401.0799999991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192">
        <f t="shared" si="4"/>
        <v>0</v>
      </c>
      <c r="AH10" s="192"/>
      <c r="AI10" s="207">
        <f t="shared" si="5"/>
        <v>0</v>
      </c>
      <c r="AJ10" s="207">
        <f t="shared" si="0"/>
        <v>0</v>
      </c>
      <c r="AK10" s="207">
        <f t="shared" si="0"/>
        <v>0</v>
      </c>
      <c r="AL10" s="207">
        <f t="shared" si="0"/>
        <v>0</v>
      </c>
      <c r="AM10" s="207">
        <f t="shared" si="0"/>
        <v>0</v>
      </c>
      <c r="AN10" s="207">
        <f t="shared" si="0"/>
        <v>0</v>
      </c>
      <c r="AO10" s="207">
        <f t="shared" si="0"/>
        <v>0</v>
      </c>
      <c r="AP10" s="207">
        <f t="shared" si="0"/>
        <v>0</v>
      </c>
      <c r="AQ10" s="207">
        <f t="shared" si="0"/>
        <v>0</v>
      </c>
      <c r="AR10" s="207">
        <f t="shared" si="0"/>
        <v>0</v>
      </c>
      <c r="AS10" s="207">
        <f t="shared" si="0"/>
        <v>0</v>
      </c>
      <c r="AT10" s="207">
        <f t="shared" si="0"/>
        <v>0</v>
      </c>
      <c r="AU10" s="208">
        <f t="shared" si="6"/>
        <v>0</v>
      </c>
      <c r="AV10" s="208">
        <f t="shared" si="7"/>
        <v>0</v>
      </c>
      <c r="AW10" s="208">
        <f t="shared" si="1"/>
        <v>0</v>
      </c>
      <c r="AX10" s="208">
        <f t="shared" si="1"/>
        <v>0</v>
      </c>
      <c r="AY10" s="208">
        <f t="shared" si="1"/>
        <v>0</v>
      </c>
      <c r="AZ10" s="208">
        <f t="shared" si="8"/>
        <v>0</v>
      </c>
      <c r="BA10" s="208">
        <f t="shared" si="2"/>
        <v>0</v>
      </c>
      <c r="BB10" s="208">
        <f t="shared" si="2"/>
        <v>0</v>
      </c>
      <c r="BC10" s="208">
        <f t="shared" si="2"/>
        <v>0</v>
      </c>
      <c r="BD10" s="208">
        <f t="shared" si="2"/>
        <v>0</v>
      </c>
      <c r="BE10" s="208">
        <f t="shared" si="2"/>
        <v>0</v>
      </c>
      <c r="BF10" s="208">
        <f t="shared" si="2"/>
        <v>0</v>
      </c>
      <c r="BG10" s="208">
        <f t="shared" si="2"/>
        <v>0</v>
      </c>
      <c r="BH10" s="208">
        <f t="shared" si="2"/>
        <v>0</v>
      </c>
      <c r="BI10" s="208">
        <f t="shared" si="2"/>
        <v>0</v>
      </c>
      <c r="BJ10" s="208">
        <f t="shared" si="2"/>
        <v>0</v>
      </c>
      <c r="BK10" s="208">
        <f t="shared" si="2"/>
        <v>0</v>
      </c>
      <c r="BL10" s="207">
        <f t="shared" si="9"/>
        <v>0</v>
      </c>
    </row>
    <row r="11" spans="1:68">
      <c r="A11" s="190" t="s">
        <v>212</v>
      </c>
      <c r="B11" s="205">
        <v>0</v>
      </c>
      <c r="C11" s="205">
        <v>0</v>
      </c>
      <c r="D11" s="206">
        <v>360851.26</v>
      </c>
      <c r="E11" s="206">
        <v>360851.26</v>
      </c>
      <c r="F11" s="206">
        <v>360851.26</v>
      </c>
      <c r="G11" s="206">
        <v>360851.26</v>
      </c>
      <c r="H11" s="206">
        <v>360851.26</v>
      </c>
      <c r="I11" s="206">
        <v>360851.26</v>
      </c>
      <c r="J11" s="206">
        <v>360851.26</v>
      </c>
      <c r="K11" s="206">
        <v>360851.26</v>
      </c>
      <c r="L11" s="206">
        <v>360851.26</v>
      </c>
      <c r="M11" s="206">
        <v>360851.26</v>
      </c>
      <c r="N11" s="206">
        <v>360851.26</v>
      </c>
      <c r="O11" s="206">
        <v>360851.26</v>
      </c>
      <c r="P11" s="192">
        <f t="shared" si="3"/>
        <v>4330215.1199999992</v>
      </c>
      <c r="Q11" s="206">
        <v>360851.26</v>
      </c>
      <c r="R11" s="206">
        <v>360851.26</v>
      </c>
      <c r="S11" s="206">
        <v>360851.26</v>
      </c>
      <c r="T11" s="206">
        <v>360851.26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192">
        <f t="shared" si="4"/>
        <v>0</v>
      </c>
      <c r="AH11" s="192"/>
      <c r="AI11" s="207">
        <f t="shared" si="5"/>
        <v>0</v>
      </c>
      <c r="AJ11" s="207">
        <f t="shared" si="0"/>
        <v>0</v>
      </c>
      <c r="AK11" s="207">
        <f t="shared" si="0"/>
        <v>0</v>
      </c>
      <c r="AL11" s="207">
        <f t="shared" si="0"/>
        <v>0</v>
      </c>
      <c r="AM11" s="207">
        <f t="shared" si="0"/>
        <v>0</v>
      </c>
      <c r="AN11" s="207">
        <f t="shared" si="0"/>
        <v>0</v>
      </c>
      <c r="AO11" s="207">
        <f t="shared" si="0"/>
        <v>0</v>
      </c>
      <c r="AP11" s="207">
        <f t="shared" si="0"/>
        <v>0</v>
      </c>
      <c r="AQ11" s="207">
        <f t="shared" si="0"/>
        <v>0</v>
      </c>
      <c r="AR11" s="207">
        <f t="shared" si="0"/>
        <v>0</v>
      </c>
      <c r="AS11" s="207">
        <f t="shared" si="0"/>
        <v>0</v>
      </c>
      <c r="AT11" s="207">
        <f t="shared" si="0"/>
        <v>0</v>
      </c>
      <c r="AU11" s="208">
        <f t="shared" si="6"/>
        <v>0</v>
      </c>
      <c r="AV11" s="208">
        <f t="shared" si="7"/>
        <v>0</v>
      </c>
      <c r="AW11" s="208">
        <f t="shared" si="1"/>
        <v>0</v>
      </c>
      <c r="AX11" s="208">
        <f t="shared" si="1"/>
        <v>0</v>
      </c>
      <c r="AY11" s="208">
        <f t="shared" si="1"/>
        <v>0</v>
      </c>
      <c r="AZ11" s="208">
        <f t="shared" si="8"/>
        <v>0</v>
      </c>
      <c r="BA11" s="208">
        <f t="shared" si="2"/>
        <v>0</v>
      </c>
      <c r="BB11" s="208">
        <f t="shared" si="2"/>
        <v>0</v>
      </c>
      <c r="BC11" s="208">
        <f t="shared" si="2"/>
        <v>0</v>
      </c>
      <c r="BD11" s="208">
        <f t="shared" si="2"/>
        <v>0</v>
      </c>
      <c r="BE11" s="208">
        <f t="shared" si="2"/>
        <v>0</v>
      </c>
      <c r="BF11" s="208">
        <f t="shared" si="2"/>
        <v>0</v>
      </c>
      <c r="BG11" s="208">
        <f t="shared" si="2"/>
        <v>0</v>
      </c>
      <c r="BH11" s="208">
        <f t="shared" si="2"/>
        <v>0</v>
      </c>
      <c r="BI11" s="208">
        <f t="shared" si="2"/>
        <v>0</v>
      </c>
      <c r="BJ11" s="208">
        <f t="shared" si="2"/>
        <v>0</v>
      </c>
      <c r="BK11" s="208">
        <f t="shared" si="2"/>
        <v>0</v>
      </c>
      <c r="BL11" s="207">
        <f t="shared" si="9"/>
        <v>0</v>
      </c>
    </row>
    <row r="12" spans="1:68">
      <c r="A12" s="190" t="s">
        <v>213</v>
      </c>
      <c r="B12" s="205">
        <v>0</v>
      </c>
      <c r="C12" s="205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192">
        <f t="shared" si="3"/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192">
        <f t="shared" si="4"/>
        <v>0</v>
      </c>
      <c r="AH12" s="192"/>
      <c r="AI12" s="207">
        <f t="shared" si="5"/>
        <v>0</v>
      </c>
      <c r="AJ12" s="207">
        <f t="shared" si="0"/>
        <v>0</v>
      </c>
      <c r="AK12" s="207">
        <f t="shared" si="0"/>
        <v>0</v>
      </c>
      <c r="AL12" s="207">
        <f t="shared" si="0"/>
        <v>0</v>
      </c>
      <c r="AM12" s="207">
        <f t="shared" si="0"/>
        <v>0</v>
      </c>
      <c r="AN12" s="207">
        <f t="shared" si="0"/>
        <v>0</v>
      </c>
      <c r="AO12" s="207">
        <f t="shared" si="0"/>
        <v>0</v>
      </c>
      <c r="AP12" s="207">
        <f t="shared" si="0"/>
        <v>0</v>
      </c>
      <c r="AQ12" s="207">
        <f t="shared" si="0"/>
        <v>0</v>
      </c>
      <c r="AR12" s="207">
        <f t="shared" si="0"/>
        <v>0</v>
      </c>
      <c r="AS12" s="207">
        <f t="shared" si="0"/>
        <v>0</v>
      </c>
      <c r="AT12" s="207">
        <f t="shared" si="0"/>
        <v>0</v>
      </c>
      <c r="AU12" s="208">
        <f t="shared" si="6"/>
        <v>0</v>
      </c>
      <c r="AV12" s="208">
        <f t="shared" si="7"/>
        <v>0</v>
      </c>
      <c r="AW12" s="208">
        <f t="shared" si="1"/>
        <v>0</v>
      </c>
      <c r="AX12" s="208">
        <f t="shared" si="1"/>
        <v>0</v>
      </c>
      <c r="AY12" s="208">
        <f t="shared" si="1"/>
        <v>0</v>
      </c>
      <c r="AZ12" s="208">
        <f t="shared" si="8"/>
        <v>0</v>
      </c>
      <c r="BA12" s="208">
        <f t="shared" si="2"/>
        <v>0</v>
      </c>
      <c r="BB12" s="208">
        <f t="shared" si="2"/>
        <v>0</v>
      </c>
      <c r="BC12" s="208">
        <f t="shared" si="2"/>
        <v>0</v>
      </c>
      <c r="BD12" s="208">
        <f t="shared" si="2"/>
        <v>0</v>
      </c>
      <c r="BE12" s="208">
        <f t="shared" si="2"/>
        <v>0</v>
      </c>
      <c r="BF12" s="208">
        <f t="shared" si="2"/>
        <v>0</v>
      </c>
      <c r="BG12" s="208">
        <f t="shared" si="2"/>
        <v>0</v>
      </c>
      <c r="BH12" s="208">
        <f t="shared" si="2"/>
        <v>0</v>
      </c>
      <c r="BI12" s="208">
        <f t="shared" si="2"/>
        <v>0</v>
      </c>
      <c r="BJ12" s="208">
        <f t="shared" si="2"/>
        <v>0</v>
      </c>
      <c r="BK12" s="208">
        <f t="shared" si="2"/>
        <v>0</v>
      </c>
      <c r="BL12" s="207">
        <f t="shared" si="9"/>
        <v>0</v>
      </c>
    </row>
    <row r="13" spans="1:68">
      <c r="A13" s="190" t="s">
        <v>214</v>
      </c>
      <c r="B13" s="205">
        <v>0</v>
      </c>
      <c r="C13" s="205">
        <v>0</v>
      </c>
      <c r="D13" s="206">
        <v>65888.59</v>
      </c>
      <c r="E13" s="206">
        <v>65888.59</v>
      </c>
      <c r="F13" s="206">
        <v>65888.59</v>
      </c>
      <c r="G13" s="206">
        <v>65888.59</v>
      </c>
      <c r="H13" s="206">
        <v>65888.59</v>
      </c>
      <c r="I13" s="206">
        <v>65888.59</v>
      </c>
      <c r="J13" s="206">
        <v>65888.59</v>
      </c>
      <c r="K13" s="206">
        <v>65888.59</v>
      </c>
      <c r="L13" s="206">
        <v>65888.59</v>
      </c>
      <c r="M13" s="206">
        <v>65888.59</v>
      </c>
      <c r="N13" s="206">
        <v>65888.59</v>
      </c>
      <c r="O13" s="206">
        <v>65888.59</v>
      </c>
      <c r="P13" s="192">
        <f t="shared" si="3"/>
        <v>790663.07999999973</v>
      </c>
      <c r="Q13" s="206">
        <v>65888.59</v>
      </c>
      <c r="R13" s="206">
        <v>65888.59</v>
      </c>
      <c r="S13" s="206">
        <v>65888.59</v>
      </c>
      <c r="T13" s="206">
        <v>65888.59</v>
      </c>
      <c r="U13" s="206">
        <v>65888.59</v>
      </c>
      <c r="V13" s="206">
        <v>65888.59</v>
      </c>
      <c r="W13" s="206">
        <v>65888.59</v>
      </c>
      <c r="X13" s="206">
        <v>65888.59</v>
      </c>
      <c r="Y13" s="206">
        <v>65888.59</v>
      </c>
      <c r="Z13" s="206">
        <v>65888.59</v>
      </c>
      <c r="AA13" s="206">
        <v>65888.59</v>
      </c>
      <c r="AB13" s="206">
        <v>65888.59</v>
      </c>
      <c r="AC13" s="206">
        <v>65888.59</v>
      </c>
      <c r="AD13" s="206">
        <v>65888.59</v>
      </c>
      <c r="AE13" s="206">
        <v>65888.59</v>
      </c>
      <c r="AF13" s="206">
        <v>65888.59</v>
      </c>
      <c r="AG13" s="192">
        <f t="shared" si="4"/>
        <v>790663.07999999973</v>
      </c>
      <c r="AH13" s="192"/>
      <c r="AI13" s="207">
        <f t="shared" si="5"/>
        <v>0</v>
      </c>
      <c r="AJ13" s="207">
        <f t="shared" si="0"/>
        <v>0</v>
      </c>
      <c r="AK13" s="207">
        <f t="shared" si="0"/>
        <v>0</v>
      </c>
      <c r="AL13" s="207">
        <f t="shared" si="0"/>
        <v>0</v>
      </c>
      <c r="AM13" s="207">
        <f t="shared" si="0"/>
        <v>0</v>
      </c>
      <c r="AN13" s="207">
        <f t="shared" si="0"/>
        <v>0</v>
      </c>
      <c r="AO13" s="207">
        <f t="shared" si="0"/>
        <v>0</v>
      </c>
      <c r="AP13" s="207">
        <f t="shared" si="0"/>
        <v>0</v>
      </c>
      <c r="AQ13" s="207">
        <f t="shared" si="0"/>
        <v>0</v>
      </c>
      <c r="AR13" s="207">
        <f t="shared" si="0"/>
        <v>0</v>
      </c>
      <c r="AS13" s="207">
        <f t="shared" si="0"/>
        <v>0</v>
      </c>
      <c r="AT13" s="207">
        <f t="shared" si="0"/>
        <v>0</v>
      </c>
      <c r="AU13" s="208">
        <f t="shared" si="6"/>
        <v>0</v>
      </c>
      <c r="AV13" s="208">
        <f t="shared" si="7"/>
        <v>0</v>
      </c>
      <c r="AW13" s="208">
        <f t="shared" si="1"/>
        <v>0</v>
      </c>
      <c r="AX13" s="208">
        <f t="shared" si="1"/>
        <v>0</v>
      </c>
      <c r="AY13" s="208">
        <f t="shared" si="1"/>
        <v>0</v>
      </c>
      <c r="AZ13" s="208">
        <f t="shared" si="8"/>
        <v>0</v>
      </c>
      <c r="BA13" s="208">
        <f t="shared" si="2"/>
        <v>0</v>
      </c>
      <c r="BB13" s="208">
        <f t="shared" si="2"/>
        <v>0</v>
      </c>
      <c r="BC13" s="208">
        <f t="shared" si="2"/>
        <v>0</v>
      </c>
      <c r="BD13" s="208">
        <f t="shared" si="2"/>
        <v>0</v>
      </c>
      <c r="BE13" s="208">
        <f t="shared" si="2"/>
        <v>0</v>
      </c>
      <c r="BF13" s="208">
        <f t="shared" si="2"/>
        <v>0</v>
      </c>
      <c r="BG13" s="208">
        <f t="shared" si="2"/>
        <v>0</v>
      </c>
      <c r="BH13" s="208">
        <f t="shared" si="2"/>
        <v>0</v>
      </c>
      <c r="BI13" s="208">
        <f t="shared" si="2"/>
        <v>0</v>
      </c>
      <c r="BJ13" s="208">
        <f t="shared" si="2"/>
        <v>0</v>
      </c>
      <c r="BK13" s="208">
        <f t="shared" si="2"/>
        <v>0</v>
      </c>
      <c r="BL13" s="207">
        <f t="shared" si="9"/>
        <v>0</v>
      </c>
    </row>
    <row r="14" spans="1:68">
      <c r="A14" s="190" t="s">
        <v>215</v>
      </c>
      <c r="B14" s="205">
        <v>0</v>
      </c>
      <c r="C14" s="205">
        <v>0</v>
      </c>
      <c r="D14" s="206">
        <v>373.59000000000003</v>
      </c>
      <c r="E14" s="206">
        <v>373.59000000000003</v>
      </c>
      <c r="F14" s="206">
        <v>373.59000000000003</v>
      </c>
      <c r="G14" s="206">
        <v>373.59000000000003</v>
      </c>
      <c r="H14" s="206">
        <v>373.59000000000003</v>
      </c>
      <c r="I14" s="206">
        <v>373.59000000000003</v>
      </c>
      <c r="J14" s="206">
        <v>373.59000000000003</v>
      </c>
      <c r="K14" s="206">
        <v>373.59000000000003</v>
      </c>
      <c r="L14" s="206">
        <v>373.59000000000003</v>
      </c>
      <c r="M14" s="206">
        <v>373.59000000000003</v>
      </c>
      <c r="N14" s="206">
        <v>373.59000000000003</v>
      </c>
      <c r="O14" s="206">
        <v>373.59000000000003</v>
      </c>
      <c r="P14" s="192">
        <f t="shared" si="3"/>
        <v>4483.0800000000008</v>
      </c>
      <c r="Q14" s="206">
        <v>373.59000000000003</v>
      </c>
      <c r="R14" s="206">
        <v>373.59000000000003</v>
      </c>
      <c r="S14" s="206">
        <v>373.59000000000003</v>
      </c>
      <c r="T14" s="206">
        <v>373.59000000000003</v>
      </c>
      <c r="U14" s="206">
        <v>373.59000000000003</v>
      </c>
      <c r="V14" s="206">
        <v>373.59000000000003</v>
      </c>
      <c r="W14" s="206">
        <v>373.59000000000003</v>
      </c>
      <c r="X14" s="206">
        <v>373.59000000000003</v>
      </c>
      <c r="Y14" s="206">
        <v>373.59000000000003</v>
      </c>
      <c r="Z14" s="206">
        <v>373.59000000000003</v>
      </c>
      <c r="AA14" s="206">
        <v>373.59000000000003</v>
      </c>
      <c r="AB14" s="206">
        <v>373.59000000000003</v>
      </c>
      <c r="AC14" s="206">
        <v>373.59000000000003</v>
      </c>
      <c r="AD14" s="206">
        <v>373.59000000000003</v>
      </c>
      <c r="AE14" s="206">
        <v>373.59000000000003</v>
      </c>
      <c r="AF14" s="206">
        <v>373.59000000000003</v>
      </c>
      <c r="AG14" s="192">
        <f t="shared" si="4"/>
        <v>4483.0800000000008</v>
      </c>
      <c r="AH14" s="192"/>
      <c r="AI14" s="207">
        <f t="shared" si="5"/>
        <v>0</v>
      </c>
      <c r="AJ14" s="207">
        <f t="shared" si="0"/>
        <v>0</v>
      </c>
      <c r="AK14" s="207">
        <f t="shared" si="0"/>
        <v>0</v>
      </c>
      <c r="AL14" s="207">
        <f t="shared" si="0"/>
        <v>0</v>
      </c>
      <c r="AM14" s="207">
        <f t="shared" si="0"/>
        <v>0</v>
      </c>
      <c r="AN14" s="207">
        <f t="shared" si="0"/>
        <v>0</v>
      </c>
      <c r="AO14" s="207">
        <f t="shared" si="0"/>
        <v>0</v>
      </c>
      <c r="AP14" s="207">
        <f t="shared" si="0"/>
        <v>0</v>
      </c>
      <c r="AQ14" s="207">
        <f t="shared" si="0"/>
        <v>0</v>
      </c>
      <c r="AR14" s="207">
        <f t="shared" si="0"/>
        <v>0</v>
      </c>
      <c r="AS14" s="207">
        <f t="shared" si="0"/>
        <v>0</v>
      </c>
      <c r="AT14" s="207">
        <f t="shared" si="0"/>
        <v>0</v>
      </c>
      <c r="AU14" s="208">
        <f t="shared" si="6"/>
        <v>0</v>
      </c>
      <c r="AV14" s="208">
        <f t="shared" si="7"/>
        <v>0</v>
      </c>
      <c r="AW14" s="208">
        <f t="shared" si="1"/>
        <v>0</v>
      </c>
      <c r="AX14" s="208">
        <f t="shared" si="1"/>
        <v>0</v>
      </c>
      <c r="AY14" s="208">
        <f t="shared" si="1"/>
        <v>0</v>
      </c>
      <c r="AZ14" s="208">
        <f t="shared" si="8"/>
        <v>0</v>
      </c>
      <c r="BA14" s="208">
        <f t="shared" si="2"/>
        <v>0</v>
      </c>
      <c r="BB14" s="208">
        <f t="shared" si="2"/>
        <v>0</v>
      </c>
      <c r="BC14" s="208">
        <f t="shared" si="2"/>
        <v>0</v>
      </c>
      <c r="BD14" s="208">
        <f t="shared" si="2"/>
        <v>0</v>
      </c>
      <c r="BE14" s="208">
        <f t="shared" si="2"/>
        <v>0</v>
      </c>
      <c r="BF14" s="208">
        <f t="shared" si="2"/>
        <v>0</v>
      </c>
      <c r="BG14" s="208">
        <f t="shared" si="2"/>
        <v>0</v>
      </c>
      <c r="BH14" s="208">
        <f t="shared" si="2"/>
        <v>0</v>
      </c>
      <c r="BI14" s="208">
        <f t="shared" si="2"/>
        <v>0</v>
      </c>
      <c r="BJ14" s="208">
        <f t="shared" si="2"/>
        <v>0</v>
      </c>
      <c r="BK14" s="208">
        <f t="shared" si="2"/>
        <v>0</v>
      </c>
      <c r="BL14" s="207">
        <f t="shared" si="9"/>
        <v>0</v>
      </c>
    </row>
    <row r="15" spans="1:68">
      <c r="A15" s="190" t="s">
        <v>216</v>
      </c>
      <c r="B15" s="205">
        <v>0</v>
      </c>
      <c r="C15" s="205">
        <v>0</v>
      </c>
      <c r="D15" s="206">
        <v>249.15</v>
      </c>
      <c r="E15" s="206">
        <v>249.15</v>
      </c>
      <c r="F15" s="206">
        <v>249.15</v>
      </c>
      <c r="G15" s="206">
        <v>249.15</v>
      </c>
      <c r="H15" s="206">
        <v>249.15</v>
      </c>
      <c r="I15" s="206">
        <v>249.15</v>
      </c>
      <c r="J15" s="206">
        <v>249.15</v>
      </c>
      <c r="K15" s="206">
        <v>249.15</v>
      </c>
      <c r="L15" s="206">
        <v>249.15</v>
      </c>
      <c r="M15" s="206">
        <v>249.15</v>
      </c>
      <c r="N15" s="206">
        <v>249.15</v>
      </c>
      <c r="O15" s="206">
        <v>249.15</v>
      </c>
      <c r="P15" s="192">
        <f t="shared" si="3"/>
        <v>2989.8000000000006</v>
      </c>
      <c r="Q15" s="206">
        <v>249.15</v>
      </c>
      <c r="R15" s="206">
        <v>249.15</v>
      </c>
      <c r="S15" s="206">
        <v>249.15</v>
      </c>
      <c r="T15" s="206">
        <v>249.15</v>
      </c>
      <c r="U15" s="206">
        <v>249.15</v>
      </c>
      <c r="V15" s="206">
        <v>249.15</v>
      </c>
      <c r="W15" s="206">
        <v>249.15</v>
      </c>
      <c r="X15" s="206">
        <v>249.15</v>
      </c>
      <c r="Y15" s="206">
        <v>249.15</v>
      </c>
      <c r="Z15" s="206">
        <v>249.15</v>
      </c>
      <c r="AA15" s="206">
        <v>249.15</v>
      </c>
      <c r="AB15" s="206">
        <v>249.15</v>
      </c>
      <c r="AC15" s="206">
        <v>249.15</v>
      </c>
      <c r="AD15" s="206">
        <v>249.15</v>
      </c>
      <c r="AE15" s="206">
        <v>249.15</v>
      </c>
      <c r="AF15" s="206">
        <v>249.15</v>
      </c>
      <c r="AG15" s="192">
        <f t="shared" si="4"/>
        <v>2989.8000000000006</v>
      </c>
      <c r="AH15" s="192"/>
      <c r="AI15" s="207">
        <f t="shared" si="5"/>
        <v>0</v>
      </c>
      <c r="AJ15" s="207">
        <f t="shared" si="0"/>
        <v>0</v>
      </c>
      <c r="AK15" s="207">
        <f t="shared" si="0"/>
        <v>0</v>
      </c>
      <c r="AL15" s="207">
        <f t="shared" si="0"/>
        <v>0</v>
      </c>
      <c r="AM15" s="207">
        <f t="shared" si="0"/>
        <v>0</v>
      </c>
      <c r="AN15" s="207">
        <f t="shared" si="0"/>
        <v>0</v>
      </c>
      <c r="AO15" s="207">
        <f t="shared" si="0"/>
        <v>0</v>
      </c>
      <c r="AP15" s="207">
        <f t="shared" si="0"/>
        <v>0</v>
      </c>
      <c r="AQ15" s="207">
        <f t="shared" si="0"/>
        <v>0</v>
      </c>
      <c r="AR15" s="207">
        <f t="shared" si="0"/>
        <v>0</v>
      </c>
      <c r="AS15" s="207">
        <f t="shared" si="0"/>
        <v>0</v>
      </c>
      <c r="AT15" s="207">
        <f t="shared" si="0"/>
        <v>0</v>
      </c>
      <c r="AU15" s="208">
        <f t="shared" si="6"/>
        <v>0</v>
      </c>
      <c r="AV15" s="208">
        <f t="shared" si="7"/>
        <v>0</v>
      </c>
      <c r="AW15" s="208">
        <f t="shared" si="1"/>
        <v>0</v>
      </c>
      <c r="AX15" s="208">
        <f t="shared" si="1"/>
        <v>0</v>
      </c>
      <c r="AY15" s="208">
        <f t="shared" si="1"/>
        <v>0</v>
      </c>
      <c r="AZ15" s="208">
        <f t="shared" si="8"/>
        <v>0</v>
      </c>
      <c r="BA15" s="208">
        <f t="shared" si="2"/>
        <v>0</v>
      </c>
      <c r="BB15" s="208">
        <f t="shared" si="2"/>
        <v>0</v>
      </c>
      <c r="BC15" s="208">
        <f t="shared" si="2"/>
        <v>0</v>
      </c>
      <c r="BD15" s="208">
        <f t="shared" si="2"/>
        <v>0</v>
      </c>
      <c r="BE15" s="208">
        <f t="shared" si="2"/>
        <v>0</v>
      </c>
      <c r="BF15" s="208">
        <f t="shared" si="2"/>
        <v>0</v>
      </c>
      <c r="BG15" s="208">
        <f t="shared" si="2"/>
        <v>0</v>
      </c>
      <c r="BH15" s="208">
        <f t="shared" si="2"/>
        <v>0</v>
      </c>
      <c r="BI15" s="208">
        <f t="shared" si="2"/>
        <v>0</v>
      </c>
      <c r="BJ15" s="208">
        <f t="shared" si="2"/>
        <v>0</v>
      </c>
      <c r="BK15" s="208">
        <f t="shared" si="2"/>
        <v>0</v>
      </c>
      <c r="BL15" s="207">
        <f t="shared" si="9"/>
        <v>0</v>
      </c>
    </row>
    <row r="16" spans="1:68">
      <c r="A16" s="190" t="s">
        <v>217</v>
      </c>
      <c r="B16" s="205">
        <v>0</v>
      </c>
      <c r="C16" s="205">
        <v>0</v>
      </c>
      <c r="D16" s="206">
        <v>17565.79</v>
      </c>
      <c r="E16" s="206">
        <v>17565.79</v>
      </c>
      <c r="F16" s="206">
        <v>17565.79</v>
      </c>
      <c r="G16" s="206">
        <v>17565.79</v>
      </c>
      <c r="H16" s="206">
        <v>17565.79</v>
      </c>
      <c r="I16" s="206">
        <v>17565.79</v>
      </c>
      <c r="J16" s="206">
        <v>17565.79</v>
      </c>
      <c r="K16" s="206">
        <v>17565.79</v>
      </c>
      <c r="L16" s="206">
        <v>17565.79</v>
      </c>
      <c r="M16" s="206">
        <v>17565.79</v>
      </c>
      <c r="N16" s="206">
        <v>17565.79</v>
      </c>
      <c r="O16" s="206">
        <v>17565.79</v>
      </c>
      <c r="P16" s="192">
        <f t="shared" si="3"/>
        <v>210789.48000000007</v>
      </c>
      <c r="Q16" s="206">
        <v>17565.79</v>
      </c>
      <c r="R16" s="206">
        <v>17565.79</v>
      </c>
      <c r="S16" s="206">
        <v>17565.79</v>
      </c>
      <c r="T16" s="206">
        <v>17565.79</v>
      </c>
      <c r="U16" s="206">
        <v>17565.79</v>
      </c>
      <c r="V16" s="206">
        <v>17565.79</v>
      </c>
      <c r="W16" s="206">
        <v>17565.79</v>
      </c>
      <c r="X16" s="206">
        <v>17565.79</v>
      </c>
      <c r="Y16" s="206">
        <v>17565.79</v>
      </c>
      <c r="Z16" s="206">
        <v>17565.79</v>
      </c>
      <c r="AA16" s="206">
        <v>17565.79</v>
      </c>
      <c r="AB16" s="206">
        <v>17565.79</v>
      </c>
      <c r="AC16" s="206">
        <v>17565.79</v>
      </c>
      <c r="AD16" s="206">
        <v>17565.79</v>
      </c>
      <c r="AE16" s="206">
        <v>17565.79</v>
      </c>
      <c r="AF16" s="206">
        <v>17565.79</v>
      </c>
      <c r="AG16" s="192">
        <f t="shared" si="4"/>
        <v>210789.48000000007</v>
      </c>
      <c r="AH16" s="192"/>
      <c r="AI16" s="207">
        <f t="shared" si="5"/>
        <v>0</v>
      </c>
      <c r="AJ16" s="207">
        <f t="shared" si="0"/>
        <v>0</v>
      </c>
      <c r="AK16" s="207">
        <f t="shared" si="0"/>
        <v>0</v>
      </c>
      <c r="AL16" s="207">
        <f t="shared" si="0"/>
        <v>0</v>
      </c>
      <c r="AM16" s="207">
        <f t="shared" si="0"/>
        <v>0</v>
      </c>
      <c r="AN16" s="207">
        <f t="shared" si="0"/>
        <v>0</v>
      </c>
      <c r="AO16" s="207">
        <f t="shared" si="0"/>
        <v>0</v>
      </c>
      <c r="AP16" s="207">
        <f t="shared" si="0"/>
        <v>0</v>
      </c>
      <c r="AQ16" s="207">
        <f t="shared" si="0"/>
        <v>0</v>
      </c>
      <c r="AR16" s="207">
        <f t="shared" si="0"/>
        <v>0</v>
      </c>
      <c r="AS16" s="207">
        <f t="shared" si="0"/>
        <v>0</v>
      </c>
      <c r="AT16" s="207">
        <f t="shared" si="0"/>
        <v>0</v>
      </c>
      <c r="AU16" s="208">
        <f t="shared" si="6"/>
        <v>0</v>
      </c>
      <c r="AV16" s="208">
        <f t="shared" si="7"/>
        <v>0</v>
      </c>
      <c r="AW16" s="208">
        <f t="shared" si="1"/>
        <v>0</v>
      </c>
      <c r="AX16" s="208">
        <f t="shared" si="1"/>
        <v>0</v>
      </c>
      <c r="AY16" s="208">
        <f t="shared" si="1"/>
        <v>0</v>
      </c>
      <c r="AZ16" s="208">
        <f t="shared" si="8"/>
        <v>0</v>
      </c>
      <c r="BA16" s="208">
        <f t="shared" si="2"/>
        <v>0</v>
      </c>
      <c r="BB16" s="208">
        <f t="shared" si="2"/>
        <v>0</v>
      </c>
      <c r="BC16" s="208">
        <f t="shared" si="2"/>
        <v>0</v>
      </c>
      <c r="BD16" s="208">
        <f t="shared" si="2"/>
        <v>0</v>
      </c>
      <c r="BE16" s="208">
        <f t="shared" si="2"/>
        <v>0</v>
      </c>
      <c r="BF16" s="208">
        <f t="shared" si="2"/>
        <v>0</v>
      </c>
      <c r="BG16" s="208">
        <f t="shared" si="2"/>
        <v>0</v>
      </c>
      <c r="BH16" s="208">
        <f t="shared" si="2"/>
        <v>0</v>
      </c>
      <c r="BI16" s="208">
        <f t="shared" si="2"/>
        <v>0</v>
      </c>
      <c r="BJ16" s="208">
        <f t="shared" si="2"/>
        <v>0</v>
      </c>
      <c r="BK16" s="208">
        <f t="shared" si="2"/>
        <v>0</v>
      </c>
      <c r="BL16" s="207">
        <f t="shared" si="9"/>
        <v>0</v>
      </c>
    </row>
    <row r="17" spans="1:64">
      <c r="A17" s="190" t="s">
        <v>218</v>
      </c>
      <c r="B17" s="205">
        <v>0</v>
      </c>
      <c r="C17" s="205">
        <v>0</v>
      </c>
      <c r="D17" s="206">
        <v>491.62</v>
      </c>
      <c r="E17" s="206">
        <v>491.62</v>
      </c>
      <c r="F17" s="206">
        <v>491.62</v>
      </c>
      <c r="G17" s="206">
        <v>491.62</v>
      </c>
      <c r="H17" s="206">
        <v>491.62</v>
      </c>
      <c r="I17" s="206">
        <v>491.62</v>
      </c>
      <c r="J17" s="206">
        <v>491.62</v>
      </c>
      <c r="K17" s="206">
        <v>491.62</v>
      </c>
      <c r="L17" s="206">
        <v>491.62</v>
      </c>
      <c r="M17" s="206">
        <v>491.62</v>
      </c>
      <c r="N17" s="206">
        <v>491.62</v>
      </c>
      <c r="O17" s="206">
        <v>491.62</v>
      </c>
      <c r="P17" s="192">
        <f t="shared" si="3"/>
        <v>5899.44</v>
      </c>
      <c r="Q17" s="206">
        <v>491.62</v>
      </c>
      <c r="R17" s="206">
        <v>491.62</v>
      </c>
      <c r="S17" s="206">
        <v>491.62</v>
      </c>
      <c r="T17" s="206">
        <v>491.62</v>
      </c>
      <c r="U17" s="206">
        <v>491.62</v>
      </c>
      <c r="V17" s="206">
        <v>491.62</v>
      </c>
      <c r="W17" s="206">
        <v>491.62</v>
      </c>
      <c r="X17" s="206">
        <v>491.62</v>
      </c>
      <c r="Y17" s="206">
        <v>491.62</v>
      </c>
      <c r="Z17" s="206">
        <v>491.62</v>
      </c>
      <c r="AA17" s="206">
        <v>491.62</v>
      </c>
      <c r="AB17" s="206">
        <v>491.62</v>
      </c>
      <c r="AC17" s="206">
        <v>491.62</v>
      </c>
      <c r="AD17" s="206">
        <v>491.62</v>
      </c>
      <c r="AE17" s="206">
        <v>491.62</v>
      </c>
      <c r="AF17" s="206">
        <v>491.62</v>
      </c>
      <c r="AG17" s="192">
        <f t="shared" si="4"/>
        <v>5899.44</v>
      </c>
      <c r="AH17" s="192"/>
      <c r="AI17" s="207">
        <f t="shared" si="5"/>
        <v>0</v>
      </c>
      <c r="AJ17" s="207">
        <f t="shared" si="0"/>
        <v>0</v>
      </c>
      <c r="AK17" s="207">
        <f t="shared" si="0"/>
        <v>0</v>
      </c>
      <c r="AL17" s="207">
        <f t="shared" si="0"/>
        <v>0</v>
      </c>
      <c r="AM17" s="207">
        <f t="shared" si="0"/>
        <v>0</v>
      </c>
      <c r="AN17" s="207">
        <f t="shared" si="0"/>
        <v>0</v>
      </c>
      <c r="AO17" s="207">
        <f t="shared" si="0"/>
        <v>0</v>
      </c>
      <c r="AP17" s="207">
        <f t="shared" si="0"/>
        <v>0</v>
      </c>
      <c r="AQ17" s="207">
        <f t="shared" si="0"/>
        <v>0</v>
      </c>
      <c r="AR17" s="207">
        <f t="shared" si="0"/>
        <v>0</v>
      </c>
      <c r="AS17" s="207">
        <f t="shared" si="0"/>
        <v>0</v>
      </c>
      <c r="AT17" s="207">
        <f t="shared" si="0"/>
        <v>0</v>
      </c>
      <c r="AU17" s="208">
        <f t="shared" si="6"/>
        <v>0</v>
      </c>
      <c r="AV17" s="208">
        <f t="shared" si="7"/>
        <v>0</v>
      </c>
      <c r="AW17" s="208">
        <f t="shared" si="1"/>
        <v>0</v>
      </c>
      <c r="AX17" s="208">
        <f t="shared" si="1"/>
        <v>0</v>
      </c>
      <c r="AY17" s="208">
        <f t="shared" si="1"/>
        <v>0</v>
      </c>
      <c r="AZ17" s="208">
        <f t="shared" si="8"/>
        <v>0</v>
      </c>
      <c r="BA17" s="208">
        <f t="shared" si="2"/>
        <v>0</v>
      </c>
      <c r="BB17" s="208">
        <f t="shared" si="2"/>
        <v>0</v>
      </c>
      <c r="BC17" s="208">
        <f t="shared" si="2"/>
        <v>0</v>
      </c>
      <c r="BD17" s="208">
        <f t="shared" si="2"/>
        <v>0</v>
      </c>
      <c r="BE17" s="208">
        <f t="shared" si="2"/>
        <v>0</v>
      </c>
      <c r="BF17" s="208">
        <f t="shared" si="2"/>
        <v>0</v>
      </c>
      <c r="BG17" s="208">
        <f t="shared" si="2"/>
        <v>0</v>
      </c>
      <c r="BH17" s="208">
        <f t="shared" si="2"/>
        <v>0</v>
      </c>
      <c r="BI17" s="208">
        <f t="shared" si="2"/>
        <v>0</v>
      </c>
      <c r="BJ17" s="208">
        <f t="shared" si="2"/>
        <v>0</v>
      </c>
      <c r="BK17" s="208">
        <f t="shared" si="2"/>
        <v>0</v>
      </c>
      <c r="BL17" s="207">
        <f t="shared" si="9"/>
        <v>0</v>
      </c>
    </row>
    <row r="18" spans="1:64">
      <c r="A18" s="190" t="s">
        <v>219</v>
      </c>
      <c r="B18" s="205">
        <v>0</v>
      </c>
      <c r="C18" s="205">
        <v>0</v>
      </c>
      <c r="D18" s="206">
        <v>260.37</v>
      </c>
      <c r="E18" s="206">
        <v>260.37</v>
      </c>
      <c r="F18" s="206">
        <v>260.37</v>
      </c>
      <c r="G18" s="206">
        <v>260.37</v>
      </c>
      <c r="H18" s="206">
        <v>260.37</v>
      </c>
      <c r="I18" s="206">
        <v>260.37</v>
      </c>
      <c r="J18" s="206">
        <v>260.37</v>
      </c>
      <c r="K18" s="206">
        <v>260.37</v>
      </c>
      <c r="L18" s="206">
        <v>260.37</v>
      </c>
      <c r="M18" s="206">
        <v>260.37</v>
      </c>
      <c r="N18" s="206">
        <v>260.37</v>
      </c>
      <c r="O18" s="206">
        <v>260.37</v>
      </c>
      <c r="P18" s="192">
        <f t="shared" si="3"/>
        <v>3124.4399999999991</v>
      </c>
      <c r="Q18" s="206">
        <v>260.37</v>
      </c>
      <c r="R18" s="206">
        <v>260.37</v>
      </c>
      <c r="S18" s="206">
        <v>260.37</v>
      </c>
      <c r="T18" s="206">
        <v>260.37</v>
      </c>
      <c r="U18" s="206">
        <v>260.37</v>
      </c>
      <c r="V18" s="206">
        <v>260.37</v>
      </c>
      <c r="W18" s="206">
        <v>260.37</v>
      </c>
      <c r="X18" s="206">
        <v>260.37</v>
      </c>
      <c r="Y18" s="206">
        <v>260.37</v>
      </c>
      <c r="Z18" s="206">
        <v>260.37</v>
      </c>
      <c r="AA18" s="206">
        <v>260.37</v>
      </c>
      <c r="AB18" s="206">
        <v>260.37</v>
      </c>
      <c r="AC18" s="206">
        <v>260.37</v>
      </c>
      <c r="AD18" s="206">
        <v>260.37</v>
      </c>
      <c r="AE18" s="206">
        <v>260.37</v>
      </c>
      <c r="AF18" s="206">
        <v>260.37</v>
      </c>
      <c r="AG18" s="192">
        <f t="shared" si="4"/>
        <v>3124.4399999999991</v>
      </c>
      <c r="AH18" s="192"/>
      <c r="AI18" s="207">
        <f t="shared" si="5"/>
        <v>0</v>
      </c>
      <c r="AJ18" s="207">
        <f t="shared" si="0"/>
        <v>0</v>
      </c>
      <c r="AK18" s="207">
        <f t="shared" si="0"/>
        <v>0</v>
      </c>
      <c r="AL18" s="207">
        <f t="shared" si="0"/>
        <v>0</v>
      </c>
      <c r="AM18" s="207">
        <f t="shared" si="0"/>
        <v>0</v>
      </c>
      <c r="AN18" s="207">
        <f t="shared" si="0"/>
        <v>0</v>
      </c>
      <c r="AO18" s="207">
        <f t="shared" si="0"/>
        <v>0</v>
      </c>
      <c r="AP18" s="207">
        <f t="shared" si="0"/>
        <v>0</v>
      </c>
      <c r="AQ18" s="207">
        <f t="shared" si="0"/>
        <v>0</v>
      </c>
      <c r="AR18" s="207">
        <f t="shared" si="0"/>
        <v>0</v>
      </c>
      <c r="AS18" s="207">
        <f t="shared" si="0"/>
        <v>0</v>
      </c>
      <c r="AT18" s="207">
        <f t="shared" si="0"/>
        <v>0</v>
      </c>
      <c r="AU18" s="208">
        <f t="shared" si="6"/>
        <v>0</v>
      </c>
      <c r="AV18" s="208">
        <f t="shared" si="7"/>
        <v>0</v>
      </c>
      <c r="AW18" s="208">
        <f t="shared" si="1"/>
        <v>0</v>
      </c>
      <c r="AX18" s="208">
        <f t="shared" si="1"/>
        <v>0</v>
      </c>
      <c r="AY18" s="208">
        <f t="shared" si="1"/>
        <v>0</v>
      </c>
      <c r="AZ18" s="208">
        <f t="shared" si="8"/>
        <v>0</v>
      </c>
      <c r="BA18" s="208">
        <f t="shared" si="2"/>
        <v>0</v>
      </c>
      <c r="BB18" s="208">
        <f t="shared" si="2"/>
        <v>0</v>
      </c>
      <c r="BC18" s="208">
        <f t="shared" si="2"/>
        <v>0</v>
      </c>
      <c r="BD18" s="208">
        <f t="shared" si="2"/>
        <v>0</v>
      </c>
      <c r="BE18" s="208">
        <f t="shared" si="2"/>
        <v>0</v>
      </c>
      <c r="BF18" s="208">
        <f t="shared" si="2"/>
        <v>0</v>
      </c>
      <c r="BG18" s="208">
        <f t="shared" si="2"/>
        <v>0</v>
      </c>
      <c r="BH18" s="208">
        <f t="shared" si="2"/>
        <v>0</v>
      </c>
      <c r="BI18" s="208">
        <f t="shared" si="2"/>
        <v>0</v>
      </c>
      <c r="BJ18" s="208">
        <f t="shared" si="2"/>
        <v>0</v>
      </c>
      <c r="BK18" s="208">
        <f t="shared" si="2"/>
        <v>0</v>
      </c>
      <c r="BL18" s="207">
        <f t="shared" si="9"/>
        <v>0</v>
      </c>
    </row>
    <row r="19" spans="1:64">
      <c r="A19" s="190" t="s">
        <v>220</v>
      </c>
      <c r="B19" s="205">
        <v>0</v>
      </c>
      <c r="C19" s="205">
        <v>0</v>
      </c>
      <c r="D19" s="206">
        <v>204172.9</v>
      </c>
      <c r="E19" s="206">
        <v>204172.9</v>
      </c>
      <c r="F19" s="206">
        <v>204172.9</v>
      </c>
      <c r="G19" s="206">
        <v>204172.9</v>
      </c>
      <c r="H19" s="206">
        <v>204172.9</v>
      </c>
      <c r="I19" s="206">
        <v>204172.9</v>
      </c>
      <c r="J19" s="206">
        <v>204172.9</v>
      </c>
      <c r="K19" s="206">
        <v>204172.9</v>
      </c>
      <c r="L19" s="206">
        <v>204172.9</v>
      </c>
      <c r="M19" s="206">
        <v>204172.9</v>
      </c>
      <c r="N19" s="206">
        <v>204172.9</v>
      </c>
      <c r="O19" s="206">
        <v>204172.9</v>
      </c>
      <c r="P19" s="192">
        <f t="shared" si="3"/>
        <v>2450074.7999999993</v>
      </c>
      <c r="Q19" s="206">
        <v>204172.9</v>
      </c>
      <c r="R19" s="206">
        <v>204172.9</v>
      </c>
      <c r="S19" s="206">
        <v>204172.9</v>
      </c>
      <c r="T19" s="206">
        <v>204172.9</v>
      </c>
      <c r="U19" s="206">
        <v>204172.9</v>
      </c>
      <c r="V19" s="206">
        <v>204172.9</v>
      </c>
      <c r="W19" s="206">
        <v>204172.9</v>
      </c>
      <c r="X19" s="206">
        <v>204172.9</v>
      </c>
      <c r="Y19" s="206">
        <v>204172.9</v>
      </c>
      <c r="Z19" s="206">
        <v>204172.9</v>
      </c>
      <c r="AA19" s="206">
        <v>204172.9</v>
      </c>
      <c r="AB19" s="206">
        <v>204172.9</v>
      </c>
      <c r="AC19" s="206">
        <v>204172.9</v>
      </c>
      <c r="AD19" s="206">
        <v>204172.9</v>
      </c>
      <c r="AE19" s="206">
        <v>204172.9</v>
      </c>
      <c r="AF19" s="206">
        <v>204172.9</v>
      </c>
      <c r="AG19" s="192">
        <f t="shared" si="4"/>
        <v>2450074.7999999993</v>
      </c>
      <c r="AH19" s="192"/>
      <c r="AI19" s="207">
        <f t="shared" si="5"/>
        <v>0</v>
      </c>
      <c r="AJ19" s="207">
        <f t="shared" si="0"/>
        <v>0</v>
      </c>
      <c r="AK19" s="207">
        <f t="shared" si="0"/>
        <v>0</v>
      </c>
      <c r="AL19" s="207">
        <f t="shared" si="0"/>
        <v>0</v>
      </c>
      <c r="AM19" s="207">
        <f t="shared" si="0"/>
        <v>0</v>
      </c>
      <c r="AN19" s="207">
        <f t="shared" si="0"/>
        <v>0</v>
      </c>
      <c r="AO19" s="207">
        <f t="shared" si="0"/>
        <v>0</v>
      </c>
      <c r="AP19" s="207">
        <f t="shared" si="0"/>
        <v>0</v>
      </c>
      <c r="AQ19" s="207">
        <f t="shared" si="0"/>
        <v>0</v>
      </c>
      <c r="AR19" s="207">
        <f t="shared" si="0"/>
        <v>0</v>
      </c>
      <c r="AS19" s="207">
        <f t="shared" si="0"/>
        <v>0</v>
      </c>
      <c r="AT19" s="207">
        <f t="shared" si="0"/>
        <v>0</v>
      </c>
      <c r="AU19" s="208">
        <f t="shared" si="6"/>
        <v>0</v>
      </c>
      <c r="AV19" s="208">
        <f t="shared" si="7"/>
        <v>0</v>
      </c>
      <c r="AW19" s="208">
        <f t="shared" si="1"/>
        <v>0</v>
      </c>
      <c r="AX19" s="208">
        <f t="shared" si="1"/>
        <v>0</v>
      </c>
      <c r="AY19" s="208">
        <f t="shared" si="1"/>
        <v>0</v>
      </c>
      <c r="AZ19" s="208">
        <f t="shared" si="8"/>
        <v>0</v>
      </c>
      <c r="BA19" s="208">
        <f t="shared" si="2"/>
        <v>0</v>
      </c>
      <c r="BB19" s="208">
        <f t="shared" si="2"/>
        <v>0</v>
      </c>
      <c r="BC19" s="208">
        <f t="shared" si="2"/>
        <v>0</v>
      </c>
      <c r="BD19" s="208">
        <f t="shared" si="2"/>
        <v>0</v>
      </c>
      <c r="BE19" s="208">
        <f t="shared" si="2"/>
        <v>0</v>
      </c>
      <c r="BF19" s="208">
        <f t="shared" si="2"/>
        <v>0</v>
      </c>
      <c r="BG19" s="208">
        <f t="shared" si="2"/>
        <v>0</v>
      </c>
      <c r="BH19" s="208">
        <f t="shared" si="2"/>
        <v>0</v>
      </c>
      <c r="BI19" s="208">
        <f t="shared" si="2"/>
        <v>0</v>
      </c>
      <c r="BJ19" s="208">
        <f t="shared" si="2"/>
        <v>0</v>
      </c>
      <c r="BK19" s="208">
        <f t="shared" si="2"/>
        <v>0</v>
      </c>
      <c r="BL19" s="207">
        <f t="shared" si="9"/>
        <v>0</v>
      </c>
    </row>
    <row r="20" spans="1:64">
      <c r="A20" s="190" t="s">
        <v>221</v>
      </c>
      <c r="B20" s="205">
        <v>0</v>
      </c>
      <c r="C20" s="205">
        <v>0</v>
      </c>
      <c r="D20" s="206">
        <v>373.59000000000003</v>
      </c>
      <c r="E20" s="206">
        <v>373.59000000000003</v>
      </c>
      <c r="F20" s="206">
        <v>373.59000000000003</v>
      </c>
      <c r="G20" s="206">
        <v>373.59000000000003</v>
      </c>
      <c r="H20" s="206">
        <v>373.59000000000003</v>
      </c>
      <c r="I20" s="206">
        <v>373.59000000000003</v>
      </c>
      <c r="J20" s="206">
        <v>373.59000000000003</v>
      </c>
      <c r="K20" s="206">
        <v>373.59000000000003</v>
      </c>
      <c r="L20" s="206">
        <v>373.59000000000003</v>
      </c>
      <c r="M20" s="206">
        <v>373.59000000000003</v>
      </c>
      <c r="N20" s="206">
        <v>373.59000000000003</v>
      </c>
      <c r="O20" s="206">
        <v>373.59000000000003</v>
      </c>
      <c r="P20" s="192">
        <f t="shared" si="3"/>
        <v>4483.0800000000008</v>
      </c>
      <c r="Q20" s="206">
        <v>373.59000000000003</v>
      </c>
      <c r="R20" s="206">
        <v>373.59000000000003</v>
      </c>
      <c r="S20" s="206">
        <v>373.59000000000003</v>
      </c>
      <c r="T20" s="206">
        <v>373.59000000000003</v>
      </c>
      <c r="U20" s="206">
        <v>373.59000000000003</v>
      </c>
      <c r="V20" s="206">
        <v>373.59000000000003</v>
      </c>
      <c r="W20" s="206">
        <v>373.59000000000003</v>
      </c>
      <c r="X20" s="206">
        <v>373.59000000000003</v>
      </c>
      <c r="Y20" s="206">
        <v>373.59000000000003</v>
      </c>
      <c r="Z20" s="206">
        <v>373.59000000000003</v>
      </c>
      <c r="AA20" s="206">
        <v>373.59000000000003</v>
      </c>
      <c r="AB20" s="206">
        <v>373.59000000000003</v>
      </c>
      <c r="AC20" s="206">
        <v>373.59000000000003</v>
      </c>
      <c r="AD20" s="206">
        <v>373.59000000000003</v>
      </c>
      <c r="AE20" s="206">
        <v>373.59000000000003</v>
      </c>
      <c r="AF20" s="206">
        <v>373.59000000000003</v>
      </c>
      <c r="AG20" s="192">
        <f t="shared" si="4"/>
        <v>4483.0800000000008</v>
      </c>
      <c r="AH20" s="192"/>
      <c r="AI20" s="207">
        <f t="shared" si="5"/>
        <v>0</v>
      </c>
      <c r="AJ20" s="207">
        <f t="shared" si="0"/>
        <v>0</v>
      </c>
      <c r="AK20" s="207">
        <f t="shared" si="0"/>
        <v>0</v>
      </c>
      <c r="AL20" s="207">
        <f t="shared" si="0"/>
        <v>0</v>
      </c>
      <c r="AM20" s="207">
        <f t="shared" si="0"/>
        <v>0</v>
      </c>
      <c r="AN20" s="207">
        <f t="shared" si="0"/>
        <v>0</v>
      </c>
      <c r="AO20" s="207">
        <f t="shared" si="0"/>
        <v>0</v>
      </c>
      <c r="AP20" s="207">
        <f t="shared" si="0"/>
        <v>0</v>
      </c>
      <c r="AQ20" s="207">
        <f t="shared" si="0"/>
        <v>0</v>
      </c>
      <c r="AR20" s="207">
        <f t="shared" si="0"/>
        <v>0</v>
      </c>
      <c r="AS20" s="207">
        <f t="shared" si="0"/>
        <v>0</v>
      </c>
      <c r="AT20" s="207">
        <f t="shared" si="0"/>
        <v>0</v>
      </c>
      <c r="AU20" s="208">
        <f t="shared" si="6"/>
        <v>0</v>
      </c>
      <c r="AV20" s="208">
        <f t="shared" si="7"/>
        <v>0</v>
      </c>
      <c r="AW20" s="208">
        <f t="shared" si="1"/>
        <v>0</v>
      </c>
      <c r="AX20" s="208">
        <f t="shared" si="1"/>
        <v>0</v>
      </c>
      <c r="AY20" s="208">
        <f t="shared" si="1"/>
        <v>0</v>
      </c>
      <c r="AZ20" s="208">
        <f t="shared" si="8"/>
        <v>0</v>
      </c>
      <c r="BA20" s="208">
        <f t="shared" si="2"/>
        <v>0</v>
      </c>
      <c r="BB20" s="208">
        <f t="shared" si="2"/>
        <v>0</v>
      </c>
      <c r="BC20" s="208">
        <f t="shared" si="2"/>
        <v>0</v>
      </c>
      <c r="BD20" s="208">
        <f t="shared" si="2"/>
        <v>0</v>
      </c>
      <c r="BE20" s="208">
        <f t="shared" si="2"/>
        <v>0</v>
      </c>
      <c r="BF20" s="208">
        <f t="shared" si="2"/>
        <v>0</v>
      </c>
      <c r="BG20" s="208">
        <f t="shared" si="2"/>
        <v>0</v>
      </c>
      <c r="BH20" s="208">
        <f t="shared" si="2"/>
        <v>0</v>
      </c>
      <c r="BI20" s="208">
        <f t="shared" si="2"/>
        <v>0</v>
      </c>
      <c r="BJ20" s="208">
        <f t="shared" si="2"/>
        <v>0</v>
      </c>
      <c r="BK20" s="208">
        <f t="shared" si="2"/>
        <v>0</v>
      </c>
      <c r="BL20" s="207">
        <f t="shared" si="9"/>
        <v>0</v>
      </c>
    </row>
    <row r="21" spans="1:64">
      <c r="A21" s="190" t="s">
        <v>222</v>
      </c>
      <c r="B21" s="205">
        <v>0</v>
      </c>
      <c r="C21" s="205">
        <v>0</v>
      </c>
      <c r="D21" s="206">
        <v>8900173.7599999998</v>
      </c>
      <c r="E21" s="206">
        <v>8446798.9199999999</v>
      </c>
      <c r="F21" s="206">
        <v>7993424.0700000003</v>
      </c>
      <c r="G21" s="206">
        <v>7993424.0700000003</v>
      </c>
      <c r="H21" s="206">
        <v>7993424.0700000003</v>
      </c>
      <c r="I21" s="206">
        <v>7993424.0700000003</v>
      </c>
      <c r="J21" s="206">
        <v>7993424.0700000003</v>
      </c>
      <c r="K21" s="206">
        <v>7993424.0700000003</v>
      </c>
      <c r="L21" s="206">
        <v>7993424.0700000003</v>
      </c>
      <c r="M21" s="206">
        <v>7993424.0700000003</v>
      </c>
      <c r="N21" s="206">
        <v>7993424.0700000003</v>
      </c>
      <c r="O21" s="206">
        <v>7993424.0700000003</v>
      </c>
      <c r="P21" s="192">
        <f t="shared" si="3"/>
        <v>97281213.379999995</v>
      </c>
      <c r="Q21" s="206">
        <v>7993424.0700000003</v>
      </c>
      <c r="R21" s="206">
        <v>7993424.0700000003</v>
      </c>
      <c r="S21" s="206">
        <v>7993424.0700000003</v>
      </c>
      <c r="T21" s="206">
        <v>7993424.0700000003</v>
      </c>
      <c r="U21" s="206">
        <v>7993424.0700000003</v>
      </c>
      <c r="V21" s="206">
        <v>7993424.0700000003</v>
      </c>
      <c r="W21" s="206">
        <v>7993424.0700000003</v>
      </c>
      <c r="X21" s="206">
        <v>7993424.0700000003</v>
      </c>
      <c r="Y21" s="206">
        <v>7993424.0700000003</v>
      </c>
      <c r="Z21" s="206">
        <v>7993424.0700000003</v>
      </c>
      <c r="AA21" s="206">
        <v>7993424.0700000003</v>
      </c>
      <c r="AB21" s="206">
        <v>7993424.0700000003</v>
      </c>
      <c r="AC21" s="206">
        <v>7993424.0700000003</v>
      </c>
      <c r="AD21" s="206">
        <v>7993424.0700000003</v>
      </c>
      <c r="AE21" s="206">
        <v>7993424.0700000003</v>
      </c>
      <c r="AF21" s="206">
        <v>7993424.0700000003</v>
      </c>
      <c r="AG21" s="192">
        <f t="shared" si="4"/>
        <v>95921088.839999974</v>
      </c>
      <c r="AH21" s="192"/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8">
        <f t="shared" si="6"/>
        <v>0</v>
      </c>
      <c r="AV21" s="208">
        <f t="shared" si="7"/>
        <v>0</v>
      </c>
      <c r="AW21" s="208">
        <f t="shared" si="7"/>
        <v>0</v>
      </c>
      <c r="AX21" s="208">
        <f t="shared" si="7"/>
        <v>0</v>
      </c>
      <c r="AY21" s="208">
        <f t="shared" si="7"/>
        <v>0</v>
      </c>
      <c r="AZ21" s="208">
        <f t="shared" si="8"/>
        <v>0</v>
      </c>
      <c r="BA21" s="208">
        <f t="shared" si="8"/>
        <v>0</v>
      </c>
      <c r="BB21" s="208">
        <f t="shared" si="8"/>
        <v>0</v>
      </c>
      <c r="BC21" s="208">
        <f t="shared" si="8"/>
        <v>0</v>
      </c>
      <c r="BD21" s="208">
        <f t="shared" si="8"/>
        <v>0</v>
      </c>
      <c r="BE21" s="208">
        <f t="shared" si="8"/>
        <v>0</v>
      </c>
      <c r="BF21" s="208">
        <f t="shared" si="8"/>
        <v>0</v>
      </c>
      <c r="BG21" s="208">
        <f t="shared" si="8"/>
        <v>0</v>
      </c>
      <c r="BH21" s="208">
        <f t="shared" si="8"/>
        <v>0</v>
      </c>
      <c r="BI21" s="208">
        <f t="shared" si="8"/>
        <v>0</v>
      </c>
      <c r="BJ21" s="208">
        <f t="shared" si="8"/>
        <v>0</v>
      </c>
      <c r="BK21" s="208">
        <f t="shared" si="8"/>
        <v>0</v>
      </c>
      <c r="BL21" s="207">
        <f t="shared" si="9"/>
        <v>0</v>
      </c>
    </row>
    <row r="22" spans="1:64">
      <c r="A22" s="190" t="s">
        <v>223</v>
      </c>
      <c r="B22" s="205">
        <v>2.6599999999999999E-2</v>
      </c>
      <c r="C22" s="205">
        <v>2.9000000000000001E-2</v>
      </c>
      <c r="D22" s="206">
        <v>2350495.38</v>
      </c>
      <c r="E22" s="206">
        <v>2350495.38</v>
      </c>
      <c r="F22" s="206">
        <v>2350495.38</v>
      </c>
      <c r="G22" s="206">
        <v>2350495.38</v>
      </c>
      <c r="H22" s="206">
        <v>2350495.38</v>
      </c>
      <c r="I22" s="206">
        <v>2350495.38</v>
      </c>
      <c r="J22" s="206">
        <v>2350495.38</v>
      </c>
      <c r="K22" s="206">
        <v>2350495.38</v>
      </c>
      <c r="L22" s="206">
        <v>2350495.38</v>
      </c>
      <c r="M22" s="206">
        <v>2350495.38</v>
      </c>
      <c r="N22" s="206">
        <v>2350495.38</v>
      </c>
      <c r="O22" s="206">
        <v>2350495.38</v>
      </c>
      <c r="P22" s="192">
        <f t="shared" si="3"/>
        <v>28205944.559999991</v>
      </c>
      <c r="Q22" s="206">
        <v>2350495.38</v>
      </c>
      <c r="R22" s="206">
        <v>2350495.38</v>
      </c>
      <c r="S22" s="206">
        <v>2350495.38</v>
      </c>
      <c r="T22" s="206">
        <v>2350495.38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192">
        <f t="shared" si="4"/>
        <v>0</v>
      </c>
      <c r="AH22" s="192"/>
      <c r="AI22" s="207">
        <f t="shared" si="5"/>
        <v>5210.26</v>
      </c>
      <c r="AJ22" s="207">
        <f t="shared" si="5"/>
        <v>5210.26</v>
      </c>
      <c r="AK22" s="207">
        <f t="shared" si="5"/>
        <v>5210.26</v>
      </c>
      <c r="AL22" s="207">
        <f t="shared" si="5"/>
        <v>5210.26</v>
      </c>
      <c r="AM22" s="207">
        <f t="shared" si="5"/>
        <v>5210.26</v>
      </c>
      <c r="AN22" s="207">
        <f t="shared" si="5"/>
        <v>5210.26</v>
      </c>
      <c r="AO22" s="207">
        <f t="shared" si="5"/>
        <v>5210.26</v>
      </c>
      <c r="AP22" s="207">
        <f t="shared" si="5"/>
        <v>5210.26</v>
      </c>
      <c r="AQ22" s="207">
        <f t="shared" si="5"/>
        <v>5210.26</v>
      </c>
      <c r="AR22" s="207">
        <f t="shared" si="5"/>
        <v>5210.26</v>
      </c>
      <c r="AS22" s="207">
        <f t="shared" si="5"/>
        <v>5210.26</v>
      </c>
      <c r="AT22" s="207">
        <f t="shared" si="5"/>
        <v>5210.26</v>
      </c>
      <c r="AU22" s="208">
        <f t="shared" si="6"/>
        <v>62523.120000000017</v>
      </c>
      <c r="AV22" s="208">
        <f t="shared" si="7"/>
        <v>5210.26</v>
      </c>
      <c r="AW22" s="208">
        <f t="shared" si="7"/>
        <v>5210.26</v>
      </c>
      <c r="AX22" s="208">
        <f t="shared" si="7"/>
        <v>5210.26</v>
      </c>
      <c r="AY22" s="208">
        <f t="shared" si="7"/>
        <v>5210.26</v>
      </c>
      <c r="AZ22" s="208">
        <f t="shared" si="8"/>
        <v>0</v>
      </c>
      <c r="BA22" s="208">
        <f t="shared" si="8"/>
        <v>0</v>
      </c>
      <c r="BB22" s="208">
        <f t="shared" si="8"/>
        <v>0</v>
      </c>
      <c r="BC22" s="208">
        <f t="shared" si="8"/>
        <v>0</v>
      </c>
      <c r="BD22" s="208">
        <f t="shared" si="8"/>
        <v>0</v>
      </c>
      <c r="BE22" s="208">
        <f t="shared" si="8"/>
        <v>0</v>
      </c>
      <c r="BF22" s="208">
        <f t="shared" si="8"/>
        <v>0</v>
      </c>
      <c r="BG22" s="208">
        <f t="shared" si="8"/>
        <v>0</v>
      </c>
      <c r="BH22" s="208">
        <f t="shared" si="8"/>
        <v>0</v>
      </c>
      <c r="BI22" s="208">
        <f t="shared" si="8"/>
        <v>0</v>
      </c>
      <c r="BJ22" s="208">
        <f t="shared" si="8"/>
        <v>0</v>
      </c>
      <c r="BK22" s="208">
        <f t="shared" si="8"/>
        <v>0</v>
      </c>
      <c r="BL22" s="207">
        <f t="shared" si="9"/>
        <v>0</v>
      </c>
    </row>
    <row r="23" spans="1:64">
      <c r="A23" s="190" t="s">
        <v>224</v>
      </c>
      <c r="B23" s="205">
        <v>2.6599999999999999E-2</v>
      </c>
      <c r="C23" s="205">
        <v>2.9000000000000001E-2</v>
      </c>
      <c r="D23" s="206">
        <v>3004421.91</v>
      </c>
      <c r="E23" s="206">
        <v>3004421.91</v>
      </c>
      <c r="F23" s="206">
        <v>3004421.91</v>
      </c>
      <c r="G23" s="206">
        <v>3004421.91</v>
      </c>
      <c r="H23" s="206">
        <v>3004421.91</v>
      </c>
      <c r="I23" s="206">
        <v>3004421.91</v>
      </c>
      <c r="J23" s="206">
        <v>3004421.91</v>
      </c>
      <c r="K23" s="206">
        <v>3004421.91</v>
      </c>
      <c r="L23" s="206">
        <v>3651787.5250000004</v>
      </c>
      <c r="M23" s="206">
        <v>4299153.1400000006</v>
      </c>
      <c r="N23" s="206">
        <v>4299153.1400000006</v>
      </c>
      <c r="O23" s="206">
        <v>4299153.1400000006</v>
      </c>
      <c r="P23" s="192">
        <f t="shared" si="3"/>
        <v>40584622.225000001</v>
      </c>
      <c r="Q23" s="206">
        <v>4299153.1400000006</v>
      </c>
      <c r="R23" s="206">
        <v>4299153.1400000006</v>
      </c>
      <c r="S23" s="206">
        <v>4299153.1400000006</v>
      </c>
      <c r="T23" s="206">
        <v>4299153.1400000006</v>
      </c>
      <c r="U23" s="206">
        <v>6649648.5200000005</v>
      </c>
      <c r="V23" s="206">
        <v>6649648.5200000005</v>
      </c>
      <c r="W23" s="206">
        <v>6649648.5200000005</v>
      </c>
      <c r="X23" s="206">
        <v>6649648.5200000005</v>
      </c>
      <c r="Y23" s="206">
        <v>6649648.5200000005</v>
      </c>
      <c r="Z23" s="206">
        <v>6649648.5200000005</v>
      </c>
      <c r="AA23" s="206">
        <v>6649648.5200000005</v>
      </c>
      <c r="AB23" s="206">
        <v>6649648.5200000005</v>
      </c>
      <c r="AC23" s="206">
        <v>6649648.5200000005</v>
      </c>
      <c r="AD23" s="206">
        <v>6649648.5200000005</v>
      </c>
      <c r="AE23" s="206">
        <v>6649648.5200000005</v>
      </c>
      <c r="AF23" s="206">
        <v>6649648.5200000005</v>
      </c>
      <c r="AG23" s="192">
        <f t="shared" si="4"/>
        <v>79795782.24000001</v>
      </c>
      <c r="AH23" s="192"/>
      <c r="AI23" s="207">
        <f t="shared" si="5"/>
        <v>6659.8</v>
      </c>
      <c r="AJ23" s="207">
        <f t="shared" si="5"/>
        <v>6659.8</v>
      </c>
      <c r="AK23" s="207">
        <f t="shared" si="5"/>
        <v>6659.8</v>
      </c>
      <c r="AL23" s="207">
        <f t="shared" si="5"/>
        <v>6659.8</v>
      </c>
      <c r="AM23" s="207">
        <f t="shared" si="5"/>
        <v>6659.8</v>
      </c>
      <c r="AN23" s="207">
        <f t="shared" si="5"/>
        <v>6659.8</v>
      </c>
      <c r="AO23" s="207">
        <f t="shared" si="5"/>
        <v>6659.8</v>
      </c>
      <c r="AP23" s="207">
        <f t="shared" si="5"/>
        <v>6659.8</v>
      </c>
      <c r="AQ23" s="207">
        <f t="shared" si="5"/>
        <v>8094.8</v>
      </c>
      <c r="AR23" s="207">
        <f t="shared" si="5"/>
        <v>9529.7900000000009</v>
      </c>
      <c r="AS23" s="207">
        <f t="shared" si="5"/>
        <v>9529.7900000000009</v>
      </c>
      <c r="AT23" s="207">
        <f t="shared" si="5"/>
        <v>9529.7900000000009</v>
      </c>
      <c r="AU23" s="208">
        <f t="shared" si="6"/>
        <v>89962.570000000036</v>
      </c>
      <c r="AV23" s="208">
        <f t="shared" si="7"/>
        <v>9529.7900000000009</v>
      </c>
      <c r="AW23" s="208">
        <f t="shared" si="7"/>
        <v>9529.7900000000009</v>
      </c>
      <c r="AX23" s="208">
        <f t="shared" si="7"/>
        <v>9529.7900000000009</v>
      </c>
      <c r="AY23" s="208">
        <f t="shared" si="7"/>
        <v>9529.7900000000009</v>
      </c>
      <c r="AZ23" s="208">
        <f t="shared" si="8"/>
        <v>16069.98</v>
      </c>
      <c r="BA23" s="208">
        <f t="shared" si="8"/>
        <v>16069.98</v>
      </c>
      <c r="BB23" s="208">
        <f t="shared" si="8"/>
        <v>16069.98</v>
      </c>
      <c r="BC23" s="208">
        <f t="shared" si="8"/>
        <v>16069.98</v>
      </c>
      <c r="BD23" s="208">
        <f t="shared" si="8"/>
        <v>16069.98</v>
      </c>
      <c r="BE23" s="208">
        <f t="shared" si="8"/>
        <v>16069.98</v>
      </c>
      <c r="BF23" s="208">
        <f t="shared" si="8"/>
        <v>16069.98</v>
      </c>
      <c r="BG23" s="208">
        <f t="shared" si="8"/>
        <v>16069.98</v>
      </c>
      <c r="BH23" s="208">
        <f t="shared" si="8"/>
        <v>16069.98</v>
      </c>
      <c r="BI23" s="208">
        <f t="shared" si="8"/>
        <v>16069.98</v>
      </c>
      <c r="BJ23" s="208">
        <f t="shared" si="8"/>
        <v>16069.98</v>
      </c>
      <c r="BK23" s="208">
        <f t="shared" si="8"/>
        <v>16069.98</v>
      </c>
      <c r="BL23" s="207">
        <f t="shared" si="9"/>
        <v>192839.76</v>
      </c>
    </row>
    <row r="24" spans="1:64">
      <c r="A24" s="190" t="s">
        <v>225</v>
      </c>
      <c r="B24" s="205">
        <v>1.7600000000000001E-2</v>
      </c>
      <c r="C24" s="205">
        <v>3.4000000000000002E-2</v>
      </c>
      <c r="D24" s="206">
        <v>465.17</v>
      </c>
      <c r="E24" s="206">
        <v>465.17</v>
      </c>
      <c r="F24" s="206">
        <v>465.17</v>
      </c>
      <c r="G24" s="206">
        <v>465.17</v>
      </c>
      <c r="H24" s="206">
        <v>465.17</v>
      </c>
      <c r="I24" s="206">
        <v>465.17</v>
      </c>
      <c r="J24" s="206">
        <v>465.17</v>
      </c>
      <c r="K24" s="206">
        <v>465.17</v>
      </c>
      <c r="L24" s="206">
        <v>465.17</v>
      </c>
      <c r="M24" s="206">
        <v>465.17</v>
      </c>
      <c r="N24" s="206">
        <v>465.17</v>
      </c>
      <c r="O24" s="206">
        <v>465.17</v>
      </c>
      <c r="P24" s="192">
        <f t="shared" si="3"/>
        <v>5582.04</v>
      </c>
      <c r="Q24" s="206">
        <v>465.17</v>
      </c>
      <c r="R24" s="206">
        <v>465.17</v>
      </c>
      <c r="S24" s="206">
        <v>465.17</v>
      </c>
      <c r="T24" s="206">
        <v>465.17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192">
        <f t="shared" si="4"/>
        <v>0</v>
      </c>
      <c r="AH24" s="192"/>
      <c r="AI24" s="207">
        <f t="shared" si="5"/>
        <v>0.68</v>
      </c>
      <c r="AJ24" s="207">
        <f t="shared" si="5"/>
        <v>0.68</v>
      </c>
      <c r="AK24" s="207">
        <f t="shared" si="5"/>
        <v>0.68</v>
      </c>
      <c r="AL24" s="207">
        <f t="shared" si="5"/>
        <v>0.68</v>
      </c>
      <c r="AM24" s="207">
        <f t="shared" si="5"/>
        <v>0.68</v>
      </c>
      <c r="AN24" s="207">
        <f t="shared" si="5"/>
        <v>0.68</v>
      </c>
      <c r="AO24" s="207">
        <f t="shared" si="5"/>
        <v>0.68</v>
      </c>
      <c r="AP24" s="207">
        <f t="shared" si="5"/>
        <v>0.68</v>
      </c>
      <c r="AQ24" s="207">
        <f t="shared" si="5"/>
        <v>0.68</v>
      </c>
      <c r="AR24" s="207">
        <f t="shared" si="5"/>
        <v>0.68</v>
      </c>
      <c r="AS24" s="207">
        <f t="shared" si="5"/>
        <v>0.68</v>
      </c>
      <c r="AT24" s="207">
        <f t="shared" si="5"/>
        <v>0.68</v>
      </c>
      <c r="AU24" s="208">
        <f t="shared" si="6"/>
        <v>8.1599999999999984</v>
      </c>
      <c r="AV24" s="208">
        <f t="shared" si="7"/>
        <v>0.68</v>
      </c>
      <c r="AW24" s="208">
        <f t="shared" si="7"/>
        <v>0.68</v>
      </c>
      <c r="AX24" s="208">
        <f t="shared" si="7"/>
        <v>0.68</v>
      </c>
      <c r="AY24" s="208">
        <f t="shared" si="7"/>
        <v>0.68</v>
      </c>
      <c r="AZ24" s="208">
        <f t="shared" si="8"/>
        <v>0</v>
      </c>
      <c r="BA24" s="208">
        <f t="shared" si="8"/>
        <v>0</v>
      </c>
      <c r="BB24" s="208">
        <f t="shared" si="8"/>
        <v>0</v>
      </c>
      <c r="BC24" s="208">
        <f t="shared" si="8"/>
        <v>0</v>
      </c>
      <c r="BD24" s="208">
        <f t="shared" si="8"/>
        <v>0</v>
      </c>
      <c r="BE24" s="208">
        <f t="shared" si="8"/>
        <v>0</v>
      </c>
      <c r="BF24" s="208">
        <f t="shared" si="8"/>
        <v>0</v>
      </c>
      <c r="BG24" s="208">
        <f t="shared" si="8"/>
        <v>0</v>
      </c>
      <c r="BH24" s="208">
        <f t="shared" si="8"/>
        <v>0</v>
      </c>
      <c r="BI24" s="208">
        <f t="shared" si="8"/>
        <v>0</v>
      </c>
      <c r="BJ24" s="208">
        <f t="shared" si="8"/>
        <v>0</v>
      </c>
      <c r="BK24" s="208">
        <f t="shared" si="8"/>
        <v>0</v>
      </c>
      <c r="BL24" s="207">
        <f t="shared" si="9"/>
        <v>0</v>
      </c>
    </row>
    <row r="25" spans="1:64">
      <c r="A25" s="190" t="s">
        <v>226</v>
      </c>
      <c r="B25" s="205">
        <v>5.6099999999999997E-2</v>
      </c>
      <c r="C25" s="205">
        <v>0</v>
      </c>
      <c r="D25" s="206">
        <v>465.17</v>
      </c>
      <c r="E25" s="206">
        <v>465.17</v>
      </c>
      <c r="F25" s="206">
        <v>465.17</v>
      </c>
      <c r="G25" s="206">
        <v>465.17</v>
      </c>
      <c r="H25" s="206">
        <v>465.17</v>
      </c>
      <c r="I25" s="206">
        <v>465.17</v>
      </c>
      <c r="J25" s="206">
        <v>465.17</v>
      </c>
      <c r="K25" s="206">
        <v>465.17</v>
      </c>
      <c r="L25" s="206">
        <v>465.17</v>
      </c>
      <c r="M25" s="206">
        <v>465.17</v>
      </c>
      <c r="N25" s="206">
        <v>465.17</v>
      </c>
      <c r="O25" s="206">
        <v>465.17</v>
      </c>
      <c r="P25" s="192">
        <f t="shared" si="3"/>
        <v>5582.04</v>
      </c>
      <c r="Q25" s="206">
        <v>465.17</v>
      </c>
      <c r="R25" s="206">
        <v>465.17</v>
      </c>
      <c r="S25" s="206">
        <v>465.17</v>
      </c>
      <c r="T25" s="206">
        <v>465.17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192">
        <f t="shared" si="4"/>
        <v>0</v>
      </c>
      <c r="AH25" s="192"/>
      <c r="AI25" s="207">
        <f>ROUND(D25*$B25/12,2)</f>
        <v>2.17</v>
      </c>
      <c r="AJ25" s="207">
        <f t="shared" si="5"/>
        <v>2.17</v>
      </c>
      <c r="AK25" s="207">
        <f t="shared" si="5"/>
        <v>2.17</v>
      </c>
      <c r="AL25" s="207">
        <f t="shared" si="5"/>
        <v>2.17</v>
      </c>
      <c r="AM25" s="207">
        <f t="shared" si="5"/>
        <v>2.17</v>
      </c>
      <c r="AN25" s="207">
        <f t="shared" si="5"/>
        <v>2.17</v>
      </c>
      <c r="AO25" s="207">
        <f t="shared" si="5"/>
        <v>2.17</v>
      </c>
      <c r="AP25" s="207">
        <f t="shared" si="5"/>
        <v>2.17</v>
      </c>
      <c r="AQ25" s="207">
        <f t="shared" si="5"/>
        <v>2.17</v>
      </c>
      <c r="AR25" s="207">
        <f t="shared" si="5"/>
        <v>2.17</v>
      </c>
      <c r="AS25" s="207">
        <f t="shared" si="5"/>
        <v>2.17</v>
      </c>
      <c r="AT25" s="207">
        <f t="shared" si="5"/>
        <v>2.17</v>
      </c>
      <c r="AU25" s="208">
        <f t="shared" si="6"/>
        <v>26.040000000000006</v>
      </c>
      <c r="AV25" s="208">
        <f t="shared" si="7"/>
        <v>2.17</v>
      </c>
      <c r="AW25" s="208">
        <f t="shared" si="7"/>
        <v>2.17</v>
      </c>
      <c r="AX25" s="208">
        <f t="shared" si="7"/>
        <v>2.17</v>
      </c>
      <c r="AY25" s="208">
        <f t="shared" si="7"/>
        <v>2.17</v>
      </c>
      <c r="AZ25" s="208">
        <f t="shared" si="8"/>
        <v>0</v>
      </c>
      <c r="BA25" s="208">
        <f t="shared" si="8"/>
        <v>0</v>
      </c>
      <c r="BB25" s="208">
        <f t="shared" si="8"/>
        <v>0</v>
      </c>
      <c r="BC25" s="208">
        <f t="shared" si="8"/>
        <v>0</v>
      </c>
      <c r="BD25" s="208">
        <f t="shared" si="8"/>
        <v>0</v>
      </c>
      <c r="BE25" s="208">
        <f t="shared" si="8"/>
        <v>0</v>
      </c>
      <c r="BF25" s="208">
        <f t="shared" si="8"/>
        <v>0</v>
      </c>
      <c r="BG25" s="208">
        <f t="shared" si="8"/>
        <v>0</v>
      </c>
      <c r="BH25" s="208">
        <f t="shared" si="8"/>
        <v>0</v>
      </c>
      <c r="BI25" s="208">
        <f t="shared" si="8"/>
        <v>0</v>
      </c>
      <c r="BJ25" s="208">
        <f t="shared" si="8"/>
        <v>0</v>
      </c>
      <c r="BK25" s="208">
        <f t="shared" si="8"/>
        <v>0</v>
      </c>
      <c r="BL25" s="207">
        <f t="shared" si="9"/>
        <v>0</v>
      </c>
    </row>
    <row r="26" spans="1:64">
      <c r="A26" s="190" t="s">
        <v>227</v>
      </c>
      <c r="B26" s="205">
        <v>2.3100000000000002E-2</v>
      </c>
      <c r="C26" s="205">
        <v>6.9799999999999987E-2</v>
      </c>
      <c r="D26" s="206">
        <v>8027790.9900000002</v>
      </c>
      <c r="E26" s="206">
        <v>8027790.9900000002</v>
      </c>
      <c r="F26" s="206">
        <v>8027790.9900000002</v>
      </c>
      <c r="G26" s="206">
        <v>8027790.9900000002</v>
      </c>
      <c r="H26" s="206">
        <v>8027790.9900000002</v>
      </c>
      <c r="I26" s="206">
        <v>8027790.9900000002</v>
      </c>
      <c r="J26" s="206">
        <v>8027790.9900000002</v>
      </c>
      <c r="K26" s="206">
        <v>8027790.9900000002</v>
      </c>
      <c r="L26" s="206">
        <v>8027790.9900000002</v>
      </c>
      <c r="M26" s="206">
        <v>8027790.9900000002</v>
      </c>
      <c r="N26" s="206">
        <v>8027790.9900000002</v>
      </c>
      <c r="O26" s="206">
        <v>8027790.9900000002</v>
      </c>
      <c r="P26" s="192">
        <f t="shared" si="3"/>
        <v>96333491.879999995</v>
      </c>
      <c r="Q26" s="206">
        <v>8027790.9900000002</v>
      </c>
      <c r="R26" s="206">
        <v>8027790.9900000002</v>
      </c>
      <c r="S26" s="206">
        <v>8027790.9900000002</v>
      </c>
      <c r="T26" s="206">
        <v>8027790.9900000002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192">
        <f t="shared" si="4"/>
        <v>0</v>
      </c>
      <c r="AH26" s="192"/>
      <c r="AI26" s="207">
        <f t="shared" si="5"/>
        <v>15453.5</v>
      </c>
      <c r="AJ26" s="207">
        <f t="shared" si="5"/>
        <v>15453.5</v>
      </c>
      <c r="AK26" s="207">
        <f t="shared" si="5"/>
        <v>15453.5</v>
      </c>
      <c r="AL26" s="207">
        <f t="shared" si="5"/>
        <v>15453.5</v>
      </c>
      <c r="AM26" s="207">
        <f t="shared" si="5"/>
        <v>15453.5</v>
      </c>
      <c r="AN26" s="207">
        <f t="shared" si="5"/>
        <v>15453.5</v>
      </c>
      <c r="AO26" s="207">
        <f t="shared" si="5"/>
        <v>15453.5</v>
      </c>
      <c r="AP26" s="207">
        <f t="shared" si="5"/>
        <v>15453.5</v>
      </c>
      <c r="AQ26" s="207">
        <f t="shared" si="5"/>
        <v>15453.5</v>
      </c>
      <c r="AR26" s="207">
        <f t="shared" si="5"/>
        <v>15453.5</v>
      </c>
      <c r="AS26" s="207">
        <f t="shared" si="5"/>
        <v>15453.5</v>
      </c>
      <c r="AT26" s="207">
        <f t="shared" si="5"/>
        <v>15453.5</v>
      </c>
      <c r="AU26" s="208">
        <f t="shared" si="6"/>
        <v>185442</v>
      </c>
      <c r="AV26" s="208">
        <f t="shared" si="7"/>
        <v>15453.5</v>
      </c>
      <c r="AW26" s="208">
        <f t="shared" si="7"/>
        <v>15453.5</v>
      </c>
      <c r="AX26" s="208">
        <f t="shared" si="7"/>
        <v>15453.5</v>
      </c>
      <c r="AY26" s="208">
        <f t="shared" si="7"/>
        <v>15453.5</v>
      </c>
      <c r="AZ26" s="208">
        <f t="shared" si="8"/>
        <v>0</v>
      </c>
      <c r="BA26" s="208">
        <f t="shared" si="8"/>
        <v>0</v>
      </c>
      <c r="BB26" s="208">
        <f t="shared" si="8"/>
        <v>0</v>
      </c>
      <c r="BC26" s="208">
        <f t="shared" si="8"/>
        <v>0</v>
      </c>
      <c r="BD26" s="208">
        <f t="shared" si="8"/>
        <v>0</v>
      </c>
      <c r="BE26" s="208">
        <f t="shared" si="8"/>
        <v>0</v>
      </c>
      <c r="BF26" s="208">
        <f t="shared" si="8"/>
        <v>0</v>
      </c>
      <c r="BG26" s="208">
        <f t="shared" si="8"/>
        <v>0</v>
      </c>
      <c r="BH26" s="208">
        <f t="shared" si="8"/>
        <v>0</v>
      </c>
      <c r="BI26" s="208">
        <f t="shared" si="8"/>
        <v>0</v>
      </c>
      <c r="BJ26" s="208">
        <f t="shared" si="8"/>
        <v>0</v>
      </c>
      <c r="BK26" s="208">
        <f t="shared" si="8"/>
        <v>0</v>
      </c>
      <c r="BL26" s="207">
        <f t="shared" si="9"/>
        <v>0</v>
      </c>
    </row>
    <row r="27" spans="1:64">
      <c r="A27" s="190" t="s">
        <v>228</v>
      </c>
      <c r="B27" s="205">
        <v>2.2100000000000002E-2</v>
      </c>
      <c r="C27" s="205">
        <v>2.5999999999999999E-2</v>
      </c>
      <c r="D27" s="206">
        <v>69660460.340000004</v>
      </c>
      <c r="E27" s="206">
        <v>69612055.810000002</v>
      </c>
      <c r="F27" s="206">
        <v>69600334.790000007</v>
      </c>
      <c r="G27" s="206">
        <v>69553071.75</v>
      </c>
      <c r="H27" s="206">
        <v>69392634.819999993</v>
      </c>
      <c r="I27" s="206">
        <v>69316144.439999998</v>
      </c>
      <c r="J27" s="206">
        <v>69348579.090000004</v>
      </c>
      <c r="K27" s="206">
        <v>69424013.734999999</v>
      </c>
      <c r="L27" s="206">
        <v>70018013.734999985</v>
      </c>
      <c r="M27" s="206">
        <v>70569013.739999995</v>
      </c>
      <c r="N27" s="206">
        <v>70569013.739999995</v>
      </c>
      <c r="O27" s="206">
        <v>70569013.739999995</v>
      </c>
      <c r="P27" s="192">
        <f t="shared" si="3"/>
        <v>837632349.73000002</v>
      </c>
      <c r="Q27" s="206">
        <v>70569013.739999995</v>
      </c>
      <c r="R27" s="206">
        <v>70569013.739999995</v>
      </c>
      <c r="S27" s="206">
        <v>70569013.739999995</v>
      </c>
      <c r="T27" s="206">
        <v>70569013.739999995</v>
      </c>
      <c r="U27" s="206">
        <v>73586858.049999997</v>
      </c>
      <c r="V27" s="206">
        <v>73586858.049999997</v>
      </c>
      <c r="W27" s="206">
        <v>73856761.664999992</v>
      </c>
      <c r="X27" s="206">
        <v>74126665.280000001</v>
      </c>
      <c r="Y27" s="206">
        <v>74126665.280000001</v>
      </c>
      <c r="Z27" s="206">
        <v>74126665.280000001</v>
      </c>
      <c r="AA27" s="206">
        <v>74126665.280000001</v>
      </c>
      <c r="AB27" s="206">
        <v>74126665.280000001</v>
      </c>
      <c r="AC27" s="206">
        <v>74126665.280000001</v>
      </c>
      <c r="AD27" s="206">
        <v>74126665.280000001</v>
      </c>
      <c r="AE27" s="206">
        <v>74126665.280000001</v>
      </c>
      <c r="AF27" s="206">
        <v>74126665.280000001</v>
      </c>
      <c r="AG27" s="192">
        <f t="shared" si="4"/>
        <v>888170465.28499973</v>
      </c>
      <c r="AH27" s="192"/>
      <c r="AI27" s="207">
        <f t="shared" si="5"/>
        <v>128291.35</v>
      </c>
      <c r="AJ27" s="207">
        <f t="shared" si="5"/>
        <v>128202.2</v>
      </c>
      <c r="AK27" s="207">
        <f t="shared" si="5"/>
        <v>128180.62</v>
      </c>
      <c r="AL27" s="207">
        <f t="shared" si="5"/>
        <v>128093.57</v>
      </c>
      <c r="AM27" s="207">
        <f t="shared" si="5"/>
        <v>127798.1</v>
      </c>
      <c r="AN27" s="207">
        <f t="shared" si="5"/>
        <v>127657.23</v>
      </c>
      <c r="AO27" s="207">
        <f t="shared" si="5"/>
        <v>127716.97</v>
      </c>
      <c r="AP27" s="207">
        <f t="shared" si="5"/>
        <v>127855.89</v>
      </c>
      <c r="AQ27" s="207">
        <f t="shared" si="5"/>
        <v>128949.84</v>
      </c>
      <c r="AR27" s="207">
        <f t="shared" si="5"/>
        <v>129964.6</v>
      </c>
      <c r="AS27" s="207">
        <f t="shared" si="5"/>
        <v>129964.6</v>
      </c>
      <c r="AT27" s="207">
        <f t="shared" si="5"/>
        <v>129964.6</v>
      </c>
      <c r="AU27" s="208">
        <f t="shared" si="6"/>
        <v>1542639.5700000003</v>
      </c>
      <c r="AV27" s="208">
        <f t="shared" si="7"/>
        <v>129964.6</v>
      </c>
      <c r="AW27" s="208">
        <f t="shared" si="7"/>
        <v>129964.6</v>
      </c>
      <c r="AX27" s="208">
        <f t="shared" si="7"/>
        <v>129964.6</v>
      </c>
      <c r="AY27" s="208">
        <f t="shared" si="7"/>
        <v>129964.6</v>
      </c>
      <c r="AZ27" s="208">
        <f t="shared" si="8"/>
        <v>159438.19</v>
      </c>
      <c r="BA27" s="208">
        <f t="shared" si="8"/>
        <v>159438.19</v>
      </c>
      <c r="BB27" s="208">
        <f t="shared" si="8"/>
        <v>160022.98000000001</v>
      </c>
      <c r="BC27" s="208">
        <f t="shared" si="8"/>
        <v>160607.76999999999</v>
      </c>
      <c r="BD27" s="208">
        <f t="shared" si="8"/>
        <v>160607.76999999999</v>
      </c>
      <c r="BE27" s="208">
        <f t="shared" si="8"/>
        <v>160607.76999999999</v>
      </c>
      <c r="BF27" s="208">
        <f t="shared" si="8"/>
        <v>160607.76999999999</v>
      </c>
      <c r="BG27" s="208">
        <f t="shared" si="8"/>
        <v>160607.76999999999</v>
      </c>
      <c r="BH27" s="208">
        <f t="shared" si="8"/>
        <v>160607.76999999999</v>
      </c>
      <c r="BI27" s="208">
        <f t="shared" si="8"/>
        <v>160607.76999999999</v>
      </c>
      <c r="BJ27" s="208">
        <f t="shared" si="8"/>
        <v>160607.76999999999</v>
      </c>
      <c r="BK27" s="208">
        <f t="shared" si="8"/>
        <v>160607.76999999999</v>
      </c>
      <c r="BL27" s="207">
        <f t="shared" si="9"/>
        <v>1924369.29</v>
      </c>
    </row>
    <row r="28" spans="1:64">
      <c r="A28" s="190" t="s">
        <v>229</v>
      </c>
      <c r="B28" s="205">
        <v>2.2100000000000002E-2</v>
      </c>
      <c r="C28" s="205">
        <v>2.5999999999999999E-2</v>
      </c>
      <c r="D28" s="206">
        <v>3017844.31</v>
      </c>
      <c r="E28" s="206">
        <v>3017844.31</v>
      </c>
      <c r="F28" s="206">
        <v>3017844.31</v>
      </c>
      <c r="G28" s="206">
        <v>3017844.31</v>
      </c>
      <c r="H28" s="206">
        <v>3017844.31</v>
      </c>
      <c r="I28" s="206">
        <v>3017844.31</v>
      </c>
      <c r="J28" s="206">
        <v>3017844.31</v>
      </c>
      <c r="K28" s="206">
        <v>3017844.31</v>
      </c>
      <c r="L28" s="206">
        <v>3017844.31</v>
      </c>
      <c r="M28" s="206">
        <v>3017844.31</v>
      </c>
      <c r="N28" s="206">
        <v>3017844.31</v>
      </c>
      <c r="O28" s="206">
        <v>3017844.31</v>
      </c>
      <c r="P28" s="192">
        <f t="shared" si="3"/>
        <v>36214131.719999991</v>
      </c>
      <c r="Q28" s="206">
        <v>3017844.31</v>
      </c>
      <c r="R28" s="206">
        <v>3017844.31</v>
      </c>
      <c r="S28" s="206">
        <v>3017844.31</v>
      </c>
      <c r="T28" s="206">
        <v>3017844.31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192">
        <f t="shared" si="4"/>
        <v>0</v>
      </c>
      <c r="AH28" s="192"/>
      <c r="AI28" s="207">
        <f t="shared" si="5"/>
        <v>5557.86</v>
      </c>
      <c r="AJ28" s="207">
        <f t="shared" si="5"/>
        <v>5557.86</v>
      </c>
      <c r="AK28" s="207">
        <f t="shared" si="5"/>
        <v>5557.86</v>
      </c>
      <c r="AL28" s="207">
        <f t="shared" si="5"/>
        <v>5557.86</v>
      </c>
      <c r="AM28" s="207">
        <f t="shared" si="5"/>
        <v>5557.86</v>
      </c>
      <c r="AN28" s="207">
        <f t="shared" si="5"/>
        <v>5557.86</v>
      </c>
      <c r="AO28" s="207">
        <f t="shared" si="5"/>
        <v>5557.86</v>
      </c>
      <c r="AP28" s="207">
        <f t="shared" si="5"/>
        <v>5557.86</v>
      </c>
      <c r="AQ28" s="207">
        <f t="shared" si="5"/>
        <v>5557.86</v>
      </c>
      <c r="AR28" s="207">
        <f t="shared" si="5"/>
        <v>5557.86</v>
      </c>
      <c r="AS28" s="207">
        <f t="shared" si="5"/>
        <v>5557.86</v>
      </c>
      <c r="AT28" s="207">
        <f t="shared" si="5"/>
        <v>5557.86</v>
      </c>
      <c r="AU28" s="208">
        <f t="shared" si="6"/>
        <v>66694.319999999992</v>
      </c>
      <c r="AV28" s="208">
        <f t="shared" si="7"/>
        <v>5557.86</v>
      </c>
      <c r="AW28" s="208">
        <f t="shared" si="7"/>
        <v>5557.86</v>
      </c>
      <c r="AX28" s="208">
        <f t="shared" si="7"/>
        <v>5557.86</v>
      </c>
      <c r="AY28" s="208">
        <f t="shared" si="7"/>
        <v>5557.86</v>
      </c>
      <c r="AZ28" s="208">
        <f t="shared" si="8"/>
        <v>0</v>
      </c>
      <c r="BA28" s="208">
        <f t="shared" si="8"/>
        <v>0</v>
      </c>
      <c r="BB28" s="208">
        <f t="shared" si="8"/>
        <v>0</v>
      </c>
      <c r="BC28" s="208">
        <f t="shared" si="8"/>
        <v>0</v>
      </c>
      <c r="BD28" s="208">
        <f t="shared" si="8"/>
        <v>0</v>
      </c>
      <c r="BE28" s="208">
        <f t="shared" si="8"/>
        <v>0</v>
      </c>
      <c r="BF28" s="208">
        <f t="shared" si="8"/>
        <v>0</v>
      </c>
      <c r="BG28" s="208">
        <f t="shared" si="8"/>
        <v>0</v>
      </c>
      <c r="BH28" s="208">
        <f t="shared" si="8"/>
        <v>0</v>
      </c>
      <c r="BI28" s="208">
        <f t="shared" si="8"/>
        <v>0</v>
      </c>
      <c r="BJ28" s="208">
        <f t="shared" si="8"/>
        <v>0</v>
      </c>
      <c r="BK28" s="208">
        <f t="shared" si="8"/>
        <v>0</v>
      </c>
      <c r="BL28" s="207">
        <f t="shared" si="9"/>
        <v>0</v>
      </c>
    </row>
    <row r="29" spans="1:64">
      <c r="A29" s="190" t="s">
        <v>230</v>
      </c>
      <c r="B29" s="205">
        <v>1.83E-2</v>
      </c>
      <c r="C29" s="205">
        <v>1.6799999999999999E-2</v>
      </c>
      <c r="D29" s="206">
        <v>2938080.04</v>
      </c>
      <c r="E29" s="206">
        <v>2938080.04</v>
      </c>
      <c r="F29" s="206">
        <v>2938080.04</v>
      </c>
      <c r="G29" s="206">
        <v>2938080.04</v>
      </c>
      <c r="H29" s="206">
        <v>2938080.04</v>
      </c>
      <c r="I29" s="206">
        <v>2938080.04</v>
      </c>
      <c r="J29" s="206">
        <v>2938080.04</v>
      </c>
      <c r="K29" s="206">
        <v>2938080.04</v>
      </c>
      <c r="L29" s="206">
        <v>2938080.04</v>
      </c>
      <c r="M29" s="206">
        <v>2938080.04</v>
      </c>
      <c r="N29" s="206">
        <v>2938080.04</v>
      </c>
      <c r="O29" s="206">
        <v>2938080.04</v>
      </c>
      <c r="P29" s="192">
        <f t="shared" si="3"/>
        <v>35256960.479999997</v>
      </c>
      <c r="Q29" s="206">
        <v>2938080.04</v>
      </c>
      <c r="R29" s="206">
        <v>2938080.04</v>
      </c>
      <c r="S29" s="206">
        <v>2938080.04</v>
      </c>
      <c r="T29" s="206">
        <v>2938080.04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192">
        <f t="shared" si="4"/>
        <v>0</v>
      </c>
      <c r="AH29" s="192"/>
      <c r="AI29" s="207">
        <f t="shared" si="5"/>
        <v>4480.57</v>
      </c>
      <c r="AJ29" s="207">
        <f t="shared" si="5"/>
        <v>4480.57</v>
      </c>
      <c r="AK29" s="207">
        <f t="shared" si="5"/>
        <v>4480.57</v>
      </c>
      <c r="AL29" s="207">
        <f t="shared" si="5"/>
        <v>4480.57</v>
      </c>
      <c r="AM29" s="207">
        <f t="shared" si="5"/>
        <v>4480.57</v>
      </c>
      <c r="AN29" s="207">
        <f t="shared" si="5"/>
        <v>4480.57</v>
      </c>
      <c r="AO29" s="207">
        <f t="shared" si="5"/>
        <v>4480.57</v>
      </c>
      <c r="AP29" s="207">
        <f t="shared" si="5"/>
        <v>4480.57</v>
      </c>
      <c r="AQ29" s="207">
        <f t="shared" si="5"/>
        <v>4480.57</v>
      </c>
      <c r="AR29" s="207">
        <f t="shared" si="5"/>
        <v>4480.57</v>
      </c>
      <c r="AS29" s="207">
        <f t="shared" si="5"/>
        <v>4480.57</v>
      </c>
      <c r="AT29" s="207">
        <f t="shared" si="5"/>
        <v>4480.57</v>
      </c>
      <c r="AU29" s="208">
        <f t="shared" si="6"/>
        <v>53766.84</v>
      </c>
      <c r="AV29" s="208">
        <f t="shared" si="7"/>
        <v>4480.57</v>
      </c>
      <c r="AW29" s="208">
        <f t="shared" si="7"/>
        <v>4480.57</v>
      </c>
      <c r="AX29" s="208">
        <f t="shared" si="7"/>
        <v>4480.57</v>
      </c>
      <c r="AY29" s="208">
        <f t="shared" si="7"/>
        <v>4480.57</v>
      </c>
      <c r="AZ29" s="208">
        <f t="shared" si="8"/>
        <v>0</v>
      </c>
      <c r="BA29" s="208">
        <f t="shared" si="8"/>
        <v>0</v>
      </c>
      <c r="BB29" s="208">
        <f t="shared" si="8"/>
        <v>0</v>
      </c>
      <c r="BC29" s="208">
        <f t="shared" si="8"/>
        <v>0</v>
      </c>
      <c r="BD29" s="208">
        <f t="shared" si="8"/>
        <v>0</v>
      </c>
      <c r="BE29" s="208">
        <f t="shared" si="8"/>
        <v>0</v>
      </c>
      <c r="BF29" s="208">
        <f t="shared" si="8"/>
        <v>0</v>
      </c>
      <c r="BG29" s="208">
        <f t="shared" si="8"/>
        <v>0</v>
      </c>
      <c r="BH29" s="208">
        <f t="shared" si="8"/>
        <v>0</v>
      </c>
      <c r="BI29" s="208">
        <f t="shared" si="8"/>
        <v>0</v>
      </c>
      <c r="BJ29" s="208">
        <f t="shared" si="8"/>
        <v>0</v>
      </c>
      <c r="BK29" s="208">
        <f t="shared" si="8"/>
        <v>0</v>
      </c>
      <c r="BL29" s="207">
        <f t="shared" si="9"/>
        <v>0</v>
      </c>
    </row>
    <row r="30" spans="1:64">
      <c r="A30" s="190" t="s">
        <v>231</v>
      </c>
      <c r="B30" s="205">
        <v>0</v>
      </c>
      <c r="C30" s="205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192">
        <f t="shared" si="3"/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192">
        <f t="shared" si="4"/>
        <v>0</v>
      </c>
      <c r="AH30" s="192"/>
      <c r="AI30" s="207">
        <f t="shared" si="5"/>
        <v>0</v>
      </c>
      <c r="AJ30" s="207">
        <f t="shared" si="5"/>
        <v>0</v>
      </c>
      <c r="AK30" s="207">
        <f t="shared" si="5"/>
        <v>0</v>
      </c>
      <c r="AL30" s="207">
        <f t="shared" si="5"/>
        <v>0</v>
      </c>
      <c r="AM30" s="207">
        <f t="shared" si="5"/>
        <v>0</v>
      </c>
      <c r="AN30" s="207">
        <f t="shared" si="5"/>
        <v>0</v>
      </c>
      <c r="AO30" s="207">
        <f t="shared" si="5"/>
        <v>0</v>
      </c>
      <c r="AP30" s="207">
        <f t="shared" si="5"/>
        <v>0</v>
      </c>
      <c r="AQ30" s="207">
        <f t="shared" si="5"/>
        <v>0</v>
      </c>
      <c r="AR30" s="207">
        <f t="shared" si="5"/>
        <v>0</v>
      </c>
      <c r="AS30" s="207">
        <f t="shared" si="5"/>
        <v>0</v>
      </c>
      <c r="AT30" s="207">
        <f t="shared" si="5"/>
        <v>0</v>
      </c>
      <c r="AU30" s="208">
        <f t="shared" si="6"/>
        <v>0</v>
      </c>
      <c r="AV30" s="208">
        <f t="shared" si="7"/>
        <v>0</v>
      </c>
      <c r="AW30" s="208">
        <f t="shared" si="7"/>
        <v>0</v>
      </c>
      <c r="AX30" s="208">
        <f t="shared" si="7"/>
        <v>0</v>
      </c>
      <c r="AY30" s="208">
        <f t="shared" si="7"/>
        <v>0</v>
      </c>
      <c r="AZ30" s="208">
        <f t="shared" si="8"/>
        <v>0</v>
      </c>
      <c r="BA30" s="208">
        <f t="shared" si="8"/>
        <v>0</v>
      </c>
      <c r="BB30" s="208">
        <f t="shared" si="8"/>
        <v>0</v>
      </c>
      <c r="BC30" s="208">
        <f t="shared" si="8"/>
        <v>0</v>
      </c>
      <c r="BD30" s="208">
        <f t="shared" si="8"/>
        <v>0</v>
      </c>
      <c r="BE30" s="208">
        <f t="shared" si="8"/>
        <v>0</v>
      </c>
      <c r="BF30" s="208">
        <f t="shared" si="8"/>
        <v>0</v>
      </c>
      <c r="BG30" s="208">
        <f t="shared" si="8"/>
        <v>0</v>
      </c>
      <c r="BH30" s="208">
        <f t="shared" si="8"/>
        <v>0</v>
      </c>
      <c r="BI30" s="208">
        <f t="shared" si="8"/>
        <v>0</v>
      </c>
      <c r="BJ30" s="208">
        <f t="shared" si="8"/>
        <v>0</v>
      </c>
      <c r="BK30" s="208">
        <f t="shared" si="8"/>
        <v>0</v>
      </c>
      <c r="BL30" s="207">
        <f t="shared" si="9"/>
        <v>0</v>
      </c>
    </row>
    <row r="31" spans="1:64">
      <c r="A31" s="190" t="s">
        <v>232</v>
      </c>
      <c r="B31" s="205">
        <v>1.7600000000000001E-2</v>
      </c>
      <c r="C31" s="205">
        <v>3.4000000000000002E-2</v>
      </c>
      <c r="D31" s="206">
        <v>18753608.969999999</v>
      </c>
      <c r="E31" s="206">
        <v>18753608.969999999</v>
      </c>
      <c r="F31" s="206">
        <v>18753608.969999999</v>
      </c>
      <c r="G31" s="206">
        <v>18753608.969999999</v>
      </c>
      <c r="H31" s="206">
        <v>18753608.969999999</v>
      </c>
      <c r="I31" s="206">
        <v>18753608.969999999</v>
      </c>
      <c r="J31" s="206">
        <v>19008383.599999998</v>
      </c>
      <c r="K31" s="206">
        <v>19263158.23</v>
      </c>
      <c r="L31" s="206">
        <v>19289658.225000001</v>
      </c>
      <c r="M31" s="206">
        <v>19398158.215</v>
      </c>
      <c r="N31" s="206">
        <v>19480158.209999997</v>
      </c>
      <c r="O31" s="206">
        <v>19480158.209999997</v>
      </c>
      <c r="P31" s="192">
        <f t="shared" si="3"/>
        <v>228441328.50999999</v>
      </c>
      <c r="Q31" s="206">
        <v>19480158.209999997</v>
      </c>
      <c r="R31" s="206">
        <v>19480158.209999997</v>
      </c>
      <c r="S31" s="206">
        <v>19480158.209999997</v>
      </c>
      <c r="T31" s="206">
        <v>19480158.209999997</v>
      </c>
      <c r="U31" s="206">
        <v>19480623.379999999</v>
      </c>
      <c r="V31" s="206">
        <v>19480623.379999999</v>
      </c>
      <c r="W31" s="206">
        <v>19480623.379999999</v>
      </c>
      <c r="X31" s="206">
        <v>19480623.379999999</v>
      </c>
      <c r="Y31" s="206">
        <v>19480623.379999999</v>
      </c>
      <c r="Z31" s="206">
        <v>19480623.379999999</v>
      </c>
      <c r="AA31" s="206">
        <v>19480623.379999999</v>
      </c>
      <c r="AB31" s="206">
        <v>19480623.379999999</v>
      </c>
      <c r="AC31" s="206">
        <v>19480623.379999999</v>
      </c>
      <c r="AD31" s="206">
        <v>19480623.379999999</v>
      </c>
      <c r="AE31" s="206">
        <v>19480623.379999999</v>
      </c>
      <c r="AF31" s="206">
        <v>19480623.379999999</v>
      </c>
      <c r="AG31" s="192">
        <f t="shared" si="4"/>
        <v>233767480.55999997</v>
      </c>
      <c r="AH31" s="192"/>
      <c r="AI31" s="207">
        <f t="shared" si="5"/>
        <v>27505.29</v>
      </c>
      <c r="AJ31" s="207">
        <f t="shared" si="5"/>
        <v>27505.29</v>
      </c>
      <c r="AK31" s="207">
        <f t="shared" si="5"/>
        <v>27505.29</v>
      </c>
      <c r="AL31" s="207">
        <f t="shared" si="5"/>
        <v>27505.29</v>
      </c>
      <c r="AM31" s="207">
        <f t="shared" si="5"/>
        <v>27505.29</v>
      </c>
      <c r="AN31" s="207">
        <f t="shared" si="5"/>
        <v>27505.29</v>
      </c>
      <c r="AO31" s="207">
        <f t="shared" si="5"/>
        <v>27878.959999999999</v>
      </c>
      <c r="AP31" s="207">
        <f t="shared" si="5"/>
        <v>28252.63</v>
      </c>
      <c r="AQ31" s="207">
        <f t="shared" si="5"/>
        <v>28291.5</v>
      </c>
      <c r="AR31" s="207">
        <f t="shared" si="5"/>
        <v>28450.63</v>
      </c>
      <c r="AS31" s="207">
        <f t="shared" si="5"/>
        <v>28570.9</v>
      </c>
      <c r="AT31" s="207">
        <f t="shared" si="5"/>
        <v>28570.9</v>
      </c>
      <c r="AU31" s="208">
        <f t="shared" si="6"/>
        <v>335047.26000000007</v>
      </c>
      <c r="AV31" s="208">
        <f t="shared" si="7"/>
        <v>28570.9</v>
      </c>
      <c r="AW31" s="208">
        <f t="shared" si="7"/>
        <v>28570.9</v>
      </c>
      <c r="AX31" s="208">
        <f t="shared" si="7"/>
        <v>28570.9</v>
      </c>
      <c r="AY31" s="208">
        <f t="shared" si="7"/>
        <v>28570.9</v>
      </c>
      <c r="AZ31" s="208">
        <f t="shared" si="8"/>
        <v>55195.1</v>
      </c>
      <c r="BA31" s="208">
        <f t="shared" si="8"/>
        <v>55195.1</v>
      </c>
      <c r="BB31" s="208">
        <f t="shared" si="8"/>
        <v>55195.1</v>
      </c>
      <c r="BC31" s="208">
        <f t="shared" si="8"/>
        <v>55195.1</v>
      </c>
      <c r="BD31" s="208">
        <f t="shared" si="8"/>
        <v>55195.1</v>
      </c>
      <c r="BE31" s="208">
        <f t="shared" si="8"/>
        <v>55195.1</v>
      </c>
      <c r="BF31" s="208">
        <f t="shared" si="8"/>
        <v>55195.1</v>
      </c>
      <c r="BG31" s="208">
        <f t="shared" si="8"/>
        <v>55195.1</v>
      </c>
      <c r="BH31" s="208">
        <f t="shared" si="8"/>
        <v>55195.1</v>
      </c>
      <c r="BI31" s="208">
        <f t="shared" si="8"/>
        <v>55195.1</v>
      </c>
      <c r="BJ31" s="208">
        <f t="shared" si="8"/>
        <v>55195.1</v>
      </c>
      <c r="BK31" s="208">
        <f t="shared" si="8"/>
        <v>55195.1</v>
      </c>
      <c r="BL31" s="207">
        <f t="shared" si="9"/>
        <v>662341.19999999984</v>
      </c>
    </row>
    <row r="32" spans="1:64">
      <c r="A32" s="190" t="s">
        <v>233</v>
      </c>
      <c r="B32" s="205">
        <v>5.6099999999999997E-2</v>
      </c>
      <c r="C32" s="205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192">
        <f t="shared" si="3"/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465.17</v>
      </c>
      <c r="V32" s="206">
        <v>465.17</v>
      </c>
      <c r="W32" s="206">
        <v>465.17</v>
      </c>
      <c r="X32" s="206">
        <v>465.17</v>
      </c>
      <c r="Y32" s="206">
        <v>465.17</v>
      </c>
      <c r="Z32" s="206">
        <v>465.17</v>
      </c>
      <c r="AA32" s="206">
        <v>465.17</v>
      </c>
      <c r="AB32" s="206">
        <v>465.17</v>
      </c>
      <c r="AC32" s="206">
        <v>465.17</v>
      </c>
      <c r="AD32" s="206">
        <v>465.17</v>
      </c>
      <c r="AE32" s="206">
        <v>465.17</v>
      </c>
      <c r="AF32" s="206">
        <v>465.17</v>
      </c>
      <c r="AG32" s="192">
        <f t="shared" si="4"/>
        <v>5582.04</v>
      </c>
      <c r="AH32" s="192"/>
      <c r="AI32" s="207">
        <f t="shared" si="5"/>
        <v>0</v>
      </c>
      <c r="AJ32" s="207">
        <f t="shared" si="5"/>
        <v>0</v>
      </c>
      <c r="AK32" s="207">
        <f t="shared" si="5"/>
        <v>0</v>
      </c>
      <c r="AL32" s="207">
        <f t="shared" si="5"/>
        <v>0</v>
      </c>
      <c r="AM32" s="207">
        <f t="shared" si="5"/>
        <v>0</v>
      </c>
      <c r="AN32" s="207">
        <f t="shared" si="5"/>
        <v>0</v>
      </c>
      <c r="AO32" s="207">
        <f t="shared" si="5"/>
        <v>0</v>
      </c>
      <c r="AP32" s="207">
        <f t="shared" si="5"/>
        <v>0</v>
      </c>
      <c r="AQ32" s="207">
        <f t="shared" si="5"/>
        <v>0</v>
      </c>
      <c r="AR32" s="207">
        <f t="shared" si="5"/>
        <v>0</v>
      </c>
      <c r="AS32" s="207">
        <f t="shared" si="5"/>
        <v>0</v>
      </c>
      <c r="AT32" s="207">
        <f t="shared" si="5"/>
        <v>0</v>
      </c>
      <c r="AU32" s="208">
        <f t="shared" si="6"/>
        <v>0</v>
      </c>
      <c r="AV32" s="208">
        <f t="shared" si="7"/>
        <v>0</v>
      </c>
      <c r="AW32" s="208">
        <f t="shared" si="7"/>
        <v>0</v>
      </c>
      <c r="AX32" s="208">
        <f t="shared" si="7"/>
        <v>0</v>
      </c>
      <c r="AY32" s="208">
        <f t="shared" si="7"/>
        <v>0</v>
      </c>
      <c r="AZ32" s="208">
        <f t="shared" si="8"/>
        <v>0</v>
      </c>
      <c r="BA32" s="208">
        <f t="shared" si="8"/>
        <v>0</v>
      </c>
      <c r="BB32" s="208">
        <f t="shared" si="8"/>
        <v>0</v>
      </c>
      <c r="BC32" s="208">
        <f t="shared" si="8"/>
        <v>0</v>
      </c>
      <c r="BD32" s="208">
        <f t="shared" si="8"/>
        <v>0</v>
      </c>
      <c r="BE32" s="208">
        <f t="shared" si="8"/>
        <v>0</v>
      </c>
      <c r="BF32" s="208">
        <f t="shared" si="8"/>
        <v>0</v>
      </c>
      <c r="BG32" s="208">
        <f t="shared" si="8"/>
        <v>0</v>
      </c>
      <c r="BH32" s="208">
        <f t="shared" si="8"/>
        <v>0</v>
      </c>
      <c r="BI32" s="208">
        <f t="shared" si="8"/>
        <v>0</v>
      </c>
      <c r="BJ32" s="208">
        <f t="shared" si="8"/>
        <v>0</v>
      </c>
      <c r="BK32" s="208">
        <f t="shared" si="8"/>
        <v>0</v>
      </c>
      <c r="BL32" s="207">
        <f t="shared" si="9"/>
        <v>0</v>
      </c>
    </row>
    <row r="33" spans="1:64">
      <c r="A33" s="190" t="s">
        <v>234</v>
      </c>
      <c r="B33" s="205">
        <v>2.3100000000000002E-2</v>
      </c>
      <c r="C33" s="205">
        <v>6.9799999999999987E-2</v>
      </c>
      <c r="D33" s="206">
        <v>11788469.99</v>
      </c>
      <c r="E33" s="206">
        <v>11788063.689999999</v>
      </c>
      <c r="F33" s="206">
        <v>11777906.189999999</v>
      </c>
      <c r="G33" s="206">
        <v>11767748.689999999</v>
      </c>
      <c r="H33" s="206">
        <v>11766001.970000001</v>
      </c>
      <c r="I33" s="206">
        <v>11764255.24</v>
      </c>
      <c r="J33" s="206">
        <v>11846626.175000001</v>
      </c>
      <c r="K33" s="206">
        <v>11976497.104999999</v>
      </c>
      <c r="L33" s="206">
        <v>12170997.105</v>
      </c>
      <c r="M33" s="206">
        <v>12399997.104999999</v>
      </c>
      <c r="N33" s="206">
        <v>12481997.1</v>
      </c>
      <c r="O33" s="206">
        <v>12481997.1</v>
      </c>
      <c r="P33" s="192">
        <f t="shared" si="3"/>
        <v>144010557.46000001</v>
      </c>
      <c r="Q33" s="206">
        <v>12481997.1</v>
      </c>
      <c r="R33" s="206">
        <v>12481997.1</v>
      </c>
      <c r="S33" s="206">
        <v>12481997.1</v>
      </c>
      <c r="T33" s="206">
        <v>12481997.1</v>
      </c>
      <c r="U33" s="206">
        <v>20509788.09</v>
      </c>
      <c r="V33" s="206">
        <v>20509788.09</v>
      </c>
      <c r="W33" s="206">
        <v>20509788.09</v>
      </c>
      <c r="X33" s="206">
        <v>20509788.09</v>
      </c>
      <c r="Y33" s="206">
        <v>20509788.09</v>
      </c>
      <c r="Z33" s="206">
        <v>20509788.09</v>
      </c>
      <c r="AA33" s="206">
        <v>20509788.09</v>
      </c>
      <c r="AB33" s="206">
        <v>20509788.09</v>
      </c>
      <c r="AC33" s="206">
        <v>20509788.09</v>
      </c>
      <c r="AD33" s="206">
        <v>20509788.09</v>
      </c>
      <c r="AE33" s="206">
        <v>20509788.09</v>
      </c>
      <c r="AF33" s="206">
        <v>20509788.09</v>
      </c>
      <c r="AG33" s="192">
        <f t="shared" si="4"/>
        <v>246117457.08000001</v>
      </c>
      <c r="AH33" s="192"/>
      <c r="AI33" s="207">
        <f t="shared" si="5"/>
        <v>22692.799999999999</v>
      </c>
      <c r="AJ33" s="207">
        <f t="shared" si="5"/>
        <v>22692.02</v>
      </c>
      <c r="AK33" s="207">
        <f t="shared" si="5"/>
        <v>22672.47</v>
      </c>
      <c r="AL33" s="207">
        <f t="shared" si="5"/>
        <v>22652.92</v>
      </c>
      <c r="AM33" s="207">
        <f t="shared" si="5"/>
        <v>22649.55</v>
      </c>
      <c r="AN33" s="207">
        <f t="shared" si="5"/>
        <v>22646.19</v>
      </c>
      <c r="AO33" s="207">
        <f t="shared" si="5"/>
        <v>22804.76</v>
      </c>
      <c r="AP33" s="207">
        <f t="shared" si="5"/>
        <v>23054.76</v>
      </c>
      <c r="AQ33" s="207">
        <f t="shared" si="5"/>
        <v>23429.17</v>
      </c>
      <c r="AR33" s="207">
        <f t="shared" si="5"/>
        <v>23869.99</v>
      </c>
      <c r="AS33" s="207">
        <f t="shared" si="5"/>
        <v>24027.84</v>
      </c>
      <c r="AT33" s="207">
        <f t="shared" si="5"/>
        <v>24027.84</v>
      </c>
      <c r="AU33" s="208">
        <f t="shared" si="6"/>
        <v>277220.31</v>
      </c>
      <c r="AV33" s="208">
        <f t="shared" si="7"/>
        <v>24027.84</v>
      </c>
      <c r="AW33" s="208">
        <f t="shared" si="7"/>
        <v>24027.84</v>
      </c>
      <c r="AX33" s="208">
        <f t="shared" si="7"/>
        <v>24027.84</v>
      </c>
      <c r="AY33" s="208">
        <f t="shared" si="7"/>
        <v>24027.84</v>
      </c>
      <c r="AZ33" s="208">
        <f t="shared" si="8"/>
        <v>119298.6</v>
      </c>
      <c r="BA33" s="208">
        <f t="shared" si="8"/>
        <v>119298.6</v>
      </c>
      <c r="BB33" s="208">
        <f t="shared" si="8"/>
        <v>119298.6</v>
      </c>
      <c r="BC33" s="208">
        <f t="shared" si="8"/>
        <v>119298.6</v>
      </c>
      <c r="BD33" s="208">
        <f t="shared" si="8"/>
        <v>119298.6</v>
      </c>
      <c r="BE33" s="208">
        <f t="shared" si="8"/>
        <v>119298.6</v>
      </c>
      <c r="BF33" s="208">
        <f t="shared" si="8"/>
        <v>119298.6</v>
      </c>
      <c r="BG33" s="208">
        <f t="shared" si="8"/>
        <v>119298.6</v>
      </c>
      <c r="BH33" s="208">
        <f t="shared" si="8"/>
        <v>119298.6</v>
      </c>
      <c r="BI33" s="208">
        <f t="shared" si="8"/>
        <v>119298.6</v>
      </c>
      <c r="BJ33" s="208">
        <f t="shared" si="8"/>
        <v>119298.6</v>
      </c>
      <c r="BK33" s="208">
        <f t="shared" si="8"/>
        <v>119298.6</v>
      </c>
      <c r="BL33" s="207">
        <f t="shared" si="9"/>
        <v>1431583.2000000002</v>
      </c>
    </row>
    <row r="34" spans="1:64">
      <c r="A34" s="190" t="s">
        <v>235</v>
      </c>
      <c r="B34" s="205">
        <v>5.2600000000000001E-2</v>
      </c>
      <c r="C34" s="205">
        <v>0</v>
      </c>
      <c r="D34" s="206">
        <v>124786.75</v>
      </c>
      <c r="E34" s="206">
        <v>124786.75</v>
      </c>
      <c r="F34" s="206">
        <v>124786.75</v>
      </c>
      <c r="G34" s="206">
        <v>124786.75</v>
      </c>
      <c r="H34" s="206">
        <v>124786.75</v>
      </c>
      <c r="I34" s="206">
        <v>124786.75</v>
      </c>
      <c r="J34" s="206">
        <v>124786.75</v>
      </c>
      <c r="K34" s="206">
        <v>124786.75</v>
      </c>
      <c r="L34" s="206">
        <v>124786.75</v>
      </c>
      <c r="M34" s="206">
        <v>124786.75</v>
      </c>
      <c r="N34" s="206">
        <v>124786.75</v>
      </c>
      <c r="O34" s="206">
        <v>124786.75</v>
      </c>
      <c r="P34" s="192">
        <f t="shared" si="3"/>
        <v>1497441</v>
      </c>
      <c r="Q34" s="206">
        <v>124786.75</v>
      </c>
      <c r="R34" s="206">
        <v>124786.75</v>
      </c>
      <c r="S34" s="206">
        <v>124786.75</v>
      </c>
      <c r="T34" s="206">
        <v>124786.75</v>
      </c>
      <c r="U34" s="206">
        <v>135376.32999999999</v>
      </c>
      <c r="V34" s="206">
        <v>135376.32999999999</v>
      </c>
      <c r="W34" s="206">
        <v>135376.32999999999</v>
      </c>
      <c r="X34" s="206">
        <v>135376.32999999999</v>
      </c>
      <c r="Y34" s="206">
        <v>135376.32999999999</v>
      </c>
      <c r="Z34" s="206">
        <v>135376.32999999999</v>
      </c>
      <c r="AA34" s="206">
        <v>135376.32999999999</v>
      </c>
      <c r="AB34" s="206">
        <v>135376.32999999999</v>
      </c>
      <c r="AC34" s="206">
        <v>135376.32999999999</v>
      </c>
      <c r="AD34" s="206">
        <v>135376.32999999999</v>
      </c>
      <c r="AE34" s="206">
        <v>135376.32999999999</v>
      </c>
      <c r="AF34" s="206">
        <v>135376.32999999999</v>
      </c>
      <c r="AG34" s="192">
        <f t="shared" si="4"/>
        <v>1624515.9600000002</v>
      </c>
      <c r="AH34" s="192"/>
      <c r="AI34" s="207">
        <f t="shared" si="5"/>
        <v>546.98</v>
      </c>
      <c r="AJ34" s="207">
        <f t="shared" si="5"/>
        <v>546.98</v>
      </c>
      <c r="AK34" s="207">
        <f t="shared" si="5"/>
        <v>546.98</v>
      </c>
      <c r="AL34" s="207">
        <f t="shared" si="5"/>
        <v>546.98</v>
      </c>
      <c r="AM34" s="207">
        <f t="shared" si="5"/>
        <v>546.98</v>
      </c>
      <c r="AN34" s="207">
        <f t="shared" si="5"/>
        <v>546.98</v>
      </c>
      <c r="AO34" s="207">
        <f t="shared" si="5"/>
        <v>546.98</v>
      </c>
      <c r="AP34" s="207">
        <f t="shared" si="5"/>
        <v>546.98</v>
      </c>
      <c r="AQ34" s="207">
        <f t="shared" si="5"/>
        <v>546.98</v>
      </c>
      <c r="AR34" s="207">
        <f t="shared" si="5"/>
        <v>546.98</v>
      </c>
      <c r="AS34" s="207">
        <f t="shared" si="5"/>
        <v>546.98</v>
      </c>
      <c r="AT34" s="207">
        <f t="shared" si="5"/>
        <v>546.98</v>
      </c>
      <c r="AU34" s="208">
        <f t="shared" si="6"/>
        <v>6563.7599999999984</v>
      </c>
      <c r="AV34" s="208">
        <f t="shared" si="7"/>
        <v>546.98</v>
      </c>
      <c r="AW34" s="208">
        <f t="shared" si="7"/>
        <v>546.98</v>
      </c>
      <c r="AX34" s="208">
        <f t="shared" si="7"/>
        <v>546.98</v>
      </c>
      <c r="AY34" s="208">
        <f t="shared" si="7"/>
        <v>546.98</v>
      </c>
      <c r="AZ34" s="208">
        <f t="shared" si="8"/>
        <v>0</v>
      </c>
      <c r="BA34" s="208">
        <f t="shared" si="8"/>
        <v>0</v>
      </c>
      <c r="BB34" s="208">
        <f t="shared" si="8"/>
        <v>0</v>
      </c>
      <c r="BC34" s="208">
        <f t="shared" si="8"/>
        <v>0</v>
      </c>
      <c r="BD34" s="208">
        <f t="shared" si="8"/>
        <v>0</v>
      </c>
      <c r="BE34" s="208">
        <f t="shared" si="8"/>
        <v>0</v>
      </c>
      <c r="BF34" s="208">
        <f t="shared" si="8"/>
        <v>0</v>
      </c>
      <c r="BG34" s="208">
        <f t="shared" si="8"/>
        <v>0</v>
      </c>
      <c r="BH34" s="208">
        <f t="shared" si="8"/>
        <v>0</v>
      </c>
      <c r="BI34" s="208">
        <f t="shared" si="8"/>
        <v>0</v>
      </c>
      <c r="BJ34" s="208">
        <f t="shared" si="8"/>
        <v>0</v>
      </c>
      <c r="BK34" s="208">
        <f t="shared" si="8"/>
        <v>0</v>
      </c>
      <c r="BL34" s="207">
        <f t="shared" si="9"/>
        <v>0</v>
      </c>
    </row>
    <row r="35" spans="1:64">
      <c r="A35" s="190" t="s">
        <v>236</v>
      </c>
      <c r="B35" s="205">
        <v>1.83E-2</v>
      </c>
      <c r="C35" s="205">
        <v>1.6799999999999999E-2</v>
      </c>
      <c r="D35" s="206">
        <v>24126952.829999998</v>
      </c>
      <c r="E35" s="206">
        <v>24126952.829999998</v>
      </c>
      <c r="F35" s="206">
        <v>24126952.829999998</v>
      </c>
      <c r="G35" s="206">
        <v>24126952.829999998</v>
      </c>
      <c r="H35" s="206">
        <v>23992168.309999999</v>
      </c>
      <c r="I35" s="206">
        <v>23857383.780000001</v>
      </c>
      <c r="J35" s="206">
        <v>23857383.780000001</v>
      </c>
      <c r="K35" s="206">
        <v>23982889.315000001</v>
      </c>
      <c r="L35" s="206">
        <v>24108394.850000001</v>
      </c>
      <c r="M35" s="206">
        <v>24197894.850000001</v>
      </c>
      <c r="N35" s="206">
        <v>24287394.850000001</v>
      </c>
      <c r="O35" s="206">
        <v>24287394.850000001</v>
      </c>
      <c r="P35" s="192">
        <f t="shared" si="3"/>
        <v>289078715.90499997</v>
      </c>
      <c r="Q35" s="206">
        <v>24287394.850000001</v>
      </c>
      <c r="R35" s="206">
        <v>24287394.850000001</v>
      </c>
      <c r="S35" s="206">
        <v>24287394.850000001</v>
      </c>
      <c r="T35" s="206">
        <v>24287394.850000001</v>
      </c>
      <c r="U35" s="206">
        <v>27225474.890000001</v>
      </c>
      <c r="V35" s="206">
        <v>27225474.890000001</v>
      </c>
      <c r="W35" s="206">
        <v>27225474.890000001</v>
      </c>
      <c r="X35" s="206">
        <v>27225474.890000001</v>
      </c>
      <c r="Y35" s="206">
        <v>27225474.890000001</v>
      </c>
      <c r="Z35" s="206">
        <v>27225474.890000001</v>
      </c>
      <c r="AA35" s="206">
        <v>27225474.890000001</v>
      </c>
      <c r="AB35" s="206">
        <v>27225474.890000001</v>
      </c>
      <c r="AC35" s="206">
        <v>27225474.890000001</v>
      </c>
      <c r="AD35" s="206">
        <v>27225474.890000001</v>
      </c>
      <c r="AE35" s="206">
        <v>27225474.890000001</v>
      </c>
      <c r="AF35" s="206">
        <v>27225474.890000001</v>
      </c>
      <c r="AG35" s="192">
        <f t="shared" si="4"/>
        <v>326705698.67999989</v>
      </c>
      <c r="AH35" s="192"/>
      <c r="AI35" s="207">
        <f t="shared" si="5"/>
        <v>36793.599999999999</v>
      </c>
      <c r="AJ35" s="207">
        <f t="shared" si="5"/>
        <v>36793.599999999999</v>
      </c>
      <c r="AK35" s="207">
        <f t="shared" si="5"/>
        <v>36793.599999999999</v>
      </c>
      <c r="AL35" s="207">
        <f t="shared" si="5"/>
        <v>36793.599999999999</v>
      </c>
      <c r="AM35" s="207">
        <f t="shared" si="5"/>
        <v>36588.06</v>
      </c>
      <c r="AN35" s="207">
        <f t="shared" si="5"/>
        <v>36382.51</v>
      </c>
      <c r="AO35" s="207">
        <f t="shared" si="5"/>
        <v>36382.51</v>
      </c>
      <c r="AP35" s="207">
        <f t="shared" si="5"/>
        <v>36573.910000000003</v>
      </c>
      <c r="AQ35" s="207">
        <f t="shared" si="5"/>
        <v>36765.300000000003</v>
      </c>
      <c r="AR35" s="207">
        <f t="shared" si="5"/>
        <v>36901.79</v>
      </c>
      <c r="AS35" s="207">
        <f t="shared" si="5"/>
        <v>37038.28</v>
      </c>
      <c r="AT35" s="207">
        <f t="shared" si="5"/>
        <v>37038.28</v>
      </c>
      <c r="AU35" s="208">
        <f t="shared" si="6"/>
        <v>440845.04000000004</v>
      </c>
      <c r="AV35" s="208">
        <f t="shared" si="7"/>
        <v>37038.28</v>
      </c>
      <c r="AW35" s="208">
        <f t="shared" si="7"/>
        <v>37038.28</v>
      </c>
      <c r="AX35" s="208">
        <f t="shared" si="7"/>
        <v>37038.28</v>
      </c>
      <c r="AY35" s="208">
        <f t="shared" si="7"/>
        <v>37038.28</v>
      </c>
      <c r="AZ35" s="208">
        <f t="shared" si="8"/>
        <v>38115.660000000003</v>
      </c>
      <c r="BA35" s="208">
        <f t="shared" si="8"/>
        <v>38115.660000000003</v>
      </c>
      <c r="BB35" s="208">
        <f t="shared" si="8"/>
        <v>38115.660000000003</v>
      </c>
      <c r="BC35" s="208">
        <f t="shared" si="8"/>
        <v>38115.660000000003</v>
      </c>
      <c r="BD35" s="208">
        <f t="shared" si="8"/>
        <v>38115.660000000003</v>
      </c>
      <c r="BE35" s="208">
        <f t="shared" si="8"/>
        <v>38115.660000000003</v>
      </c>
      <c r="BF35" s="208">
        <f t="shared" si="8"/>
        <v>38115.660000000003</v>
      </c>
      <c r="BG35" s="208">
        <f t="shared" si="8"/>
        <v>38115.660000000003</v>
      </c>
      <c r="BH35" s="208">
        <f t="shared" si="8"/>
        <v>38115.660000000003</v>
      </c>
      <c r="BI35" s="208">
        <f t="shared" si="8"/>
        <v>38115.660000000003</v>
      </c>
      <c r="BJ35" s="208">
        <f t="shared" si="8"/>
        <v>38115.660000000003</v>
      </c>
      <c r="BK35" s="208">
        <f t="shared" si="8"/>
        <v>38115.660000000003</v>
      </c>
      <c r="BL35" s="207">
        <f t="shared" si="9"/>
        <v>457387.92000000016</v>
      </c>
    </row>
    <row r="36" spans="1:64">
      <c r="A36" s="190" t="s">
        <v>237</v>
      </c>
      <c r="B36" s="205">
        <v>2.7999999999999997E-2</v>
      </c>
      <c r="C36" s="205">
        <v>7.6999999999999994E-3</v>
      </c>
      <c r="D36" s="206">
        <v>2453650.6</v>
      </c>
      <c r="E36" s="206">
        <v>2453650.6</v>
      </c>
      <c r="F36" s="206">
        <v>2453650.6</v>
      </c>
      <c r="G36" s="206">
        <v>2453650.6</v>
      </c>
      <c r="H36" s="206">
        <v>2453650.6</v>
      </c>
      <c r="I36" s="206">
        <v>2453650.6</v>
      </c>
      <c r="J36" s="206">
        <v>2453650.6</v>
      </c>
      <c r="K36" s="206">
        <v>2453650.6</v>
      </c>
      <c r="L36" s="206">
        <v>2453650.6</v>
      </c>
      <c r="M36" s="206">
        <v>2453650.6</v>
      </c>
      <c r="N36" s="206">
        <v>2453650.6</v>
      </c>
      <c r="O36" s="206">
        <v>2453650.6</v>
      </c>
      <c r="P36" s="192">
        <f t="shared" si="3"/>
        <v>29443807.200000007</v>
      </c>
      <c r="Q36" s="206">
        <v>2453650.6</v>
      </c>
      <c r="R36" s="206">
        <v>2453650.6</v>
      </c>
      <c r="S36" s="206">
        <v>2453650.6</v>
      </c>
      <c r="T36" s="206">
        <v>2453650.6</v>
      </c>
      <c r="U36" s="206">
        <v>2476547.4500000002</v>
      </c>
      <c r="V36" s="206">
        <v>2476547.4500000002</v>
      </c>
      <c r="W36" s="206">
        <v>2476547.4500000002</v>
      </c>
      <c r="X36" s="206">
        <v>2476547.4500000002</v>
      </c>
      <c r="Y36" s="206">
        <v>2476547.4500000002</v>
      </c>
      <c r="Z36" s="206">
        <v>2476547.4500000002</v>
      </c>
      <c r="AA36" s="206">
        <v>2476547.4500000002</v>
      </c>
      <c r="AB36" s="206">
        <v>2476547.4500000002</v>
      </c>
      <c r="AC36" s="206">
        <v>2476547.4500000002</v>
      </c>
      <c r="AD36" s="206">
        <v>2476547.4500000002</v>
      </c>
      <c r="AE36" s="206">
        <v>2476547.4500000002</v>
      </c>
      <c r="AF36" s="206">
        <v>2476547.4500000002</v>
      </c>
      <c r="AG36" s="192">
        <f t="shared" si="4"/>
        <v>29718569.399999995</v>
      </c>
      <c r="AH36" s="192"/>
      <c r="AI36" s="207">
        <f t="shared" si="5"/>
        <v>5725.18</v>
      </c>
      <c r="AJ36" s="207">
        <f t="shared" si="5"/>
        <v>5725.18</v>
      </c>
      <c r="AK36" s="207">
        <f t="shared" si="5"/>
        <v>5725.18</v>
      </c>
      <c r="AL36" s="207">
        <f t="shared" si="5"/>
        <v>5725.18</v>
      </c>
      <c r="AM36" s="207">
        <f t="shared" si="5"/>
        <v>5725.18</v>
      </c>
      <c r="AN36" s="207">
        <f t="shared" si="5"/>
        <v>5725.18</v>
      </c>
      <c r="AO36" s="207">
        <f t="shared" si="5"/>
        <v>5725.18</v>
      </c>
      <c r="AP36" s="207">
        <f t="shared" si="5"/>
        <v>5725.18</v>
      </c>
      <c r="AQ36" s="207">
        <f t="shared" si="5"/>
        <v>5725.18</v>
      </c>
      <c r="AR36" s="207">
        <f t="shared" si="5"/>
        <v>5725.18</v>
      </c>
      <c r="AS36" s="207">
        <f t="shared" si="5"/>
        <v>5725.18</v>
      </c>
      <c r="AT36" s="207">
        <f t="shared" si="5"/>
        <v>5725.18</v>
      </c>
      <c r="AU36" s="208">
        <f t="shared" si="6"/>
        <v>68702.16</v>
      </c>
      <c r="AV36" s="208">
        <f t="shared" si="7"/>
        <v>5725.18</v>
      </c>
      <c r="AW36" s="208">
        <f t="shared" si="7"/>
        <v>5725.18</v>
      </c>
      <c r="AX36" s="208">
        <f t="shared" si="7"/>
        <v>5725.18</v>
      </c>
      <c r="AY36" s="208">
        <f t="shared" si="7"/>
        <v>5725.18</v>
      </c>
      <c r="AZ36" s="208">
        <f t="shared" si="8"/>
        <v>1589.12</v>
      </c>
      <c r="BA36" s="208">
        <f t="shared" si="8"/>
        <v>1589.12</v>
      </c>
      <c r="BB36" s="208">
        <f t="shared" si="8"/>
        <v>1589.12</v>
      </c>
      <c r="BC36" s="208">
        <f t="shared" si="8"/>
        <v>1589.12</v>
      </c>
      <c r="BD36" s="208">
        <f t="shared" si="8"/>
        <v>1589.12</v>
      </c>
      <c r="BE36" s="208">
        <f t="shared" si="8"/>
        <v>1589.12</v>
      </c>
      <c r="BF36" s="208">
        <f t="shared" si="8"/>
        <v>1589.12</v>
      </c>
      <c r="BG36" s="208">
        <f t="shared" si="8"/>
        <v>1589.12</v>
      </c>
      <c r="BH36" s="208">
        <f t="shared" si="8"/>
        <v>1589.12</v>
      </c>
      <c r="BI36" s="208">
        <f t="shared" si="8"/>
        <v>1589.12</v>
      </c>
      <c r="BJ36" s="208">
        <f t="shared" si="8"/>
        <v>1589.12</v>
      </c>
      <c r="BK36" s="208">
        <f t="shared" si="8"/>
        <v>1589.12</v>
      </c>
      <c r="BL36" s="207">
        <f t="shared" si="9"/>
        <v>19069.439999999995</v>
      </c>
    </row>
    <row r="37" spans="1:64">
      <c r="A37" s="190" t="s">
        <v>238</v>
      </c>
      <c r="B37" s="205">
        <v>5.2600000000000001E-2</v>
      </c>
      <c r="C37" s="205">
        <v>0</v>
      </c>
      <c r="D37" s="206">
        <v>10589.58</v>
      </c>
      <c r="E37" s="206">
        <v>10589.58</v>
      </c>
      <c r="F37" s="206">
        <v>10589.58</v>
      </c>
      <c r="G37" s="206">
        <v>10589.58</v>
      </c>
      <c r="H37" s="206">
        <v>10589.58</v>
      </c>
      <c r="I37" s="206">
        <v>10589.58</v>
      </c>
      <c r="J37" s="206">
        <v>10589.58</v>
      </c>
      <c r="K37" s="206">
        <v>10589.58</v>
      </c>
      <c r="L37" s="206">
        <v>10589.58</v>
      </c>
      <c r="M37" s="206">
        <v>10589.58</v>
      </c>
      <c r="N37" s="206">
        <v>10589.58</v>
      </c>
      <c r="O37" s="206">
        <v>10589.58</v>
      </c>
      <c r="P37" s="192">
        <f t="shared" si="3"/>
        <v>127074.96</v>
      </c>
      <c r="Q37" s="206">
        <v>10589.58</v>
      </c>
      <c r="R37" s="206">
        <v>10589.58</v>
      </c>
      <c r="S37" s="206">
        <v>10589.58</v>
      </c>
      <c r="T37" s="206">
        <v>10589.58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192">
        <f t="shared" si="4"/>
        <v>0</v>
      </c>
      <c r="AH37" s="192"/>
      <c r="AI37" s="207">
        <f t="shared" si="5"/>
        <v>46.42</v>
      </c>
      <c r="AJ37" s="207">
        <f t="shared" si="5"/>
        <v>46.42</v>
      </c>
      <c r="AK37" s="207">
        <f t="shared" si="5"/>
        <v>46.42</v>
      </c>
      <c r="AL37" s="207">
        <f t="shared" si="5"/>
        <v>46.42</v>
      </c>
      <c r="AM37" s="207">
        <f t="shared" si="5"/>
        <v>46.42</v>
      </c>
      <c r="AN37" s="207">
        <f t="shared" si="5"/>
        <v>46.42</v>
      </c>
      <c r="AO37" s="207">
        <f t="shared" si="5"/>
        <v>46.42</v>
      </c>
      <c r="AP37" s="207">
        <f t="shared" si="5"/>
        <v>46.42</v>
      </c>
      <c r="AQ37" s="207">
        <f t="shared" si="5"/>
        <v>46.42</v>
      </c>
      <c r="AR37" s="207">
        <f t="shared" si="5"/>
        <v>46.42</v>
      </c>
      <c r="AS37" s="207">
        <f t="shared" si="5"/>
        <v>46.42</v>
      </c>
      <c r="AT37" s="207">
        <f t="shared" si="5"/>
        <v>46.42</v>
      </c>
      <c r="AU37" s="208">
        <f t="shared" si="6"/>
        <v>557.04000000000008</v>
      </c>
      <c r="AV37" s="208">
        <f t="shared" si="7"/>
        <v>46.42</v>
      </c>
      <c r="AW37" s="208">
        <f t="shared" si="7"/>
        <v>46.42</v>
      </c>
      <c r="AX37" s="208">
        <f t="shared" si="7"/>
        <v>46.42</v>
      </c>
      <c r="AY37" s="208">
        <f t="shared" si="7"/>
        <v>46.42</v>
      </c>
      <c r="AZ37" s="208">
        <f t="shared" si="8"/>
        <v>0</v>
      </c>
      <c r="BA37" s="208">
        <f t="shared" si="8"/>
        <v>0</v>
      </c>
      <c r="BB37" s="208">
        <f t="shared" si="8"/>
        <v>0</v>
      </c>
      <c r="BC37" s="208">
        <f t="shared" si="8"/>
        <v>0</v>
      </c>
      <c r="BD37" s="208">
        <f t="shared" si="8"/>
        <v>0</v>
      </c>
      <c r="BE37" s="208">
        <f t="shared" si="8"/>
        <v>0</v>
      </c>
      <c r="BF37" s="208">
        <f t="shared" si="8"/>
        <v>0</v>
      </c>
      <c r="BG37" s="208">
        <f t="shared" si="8"/>
        <v>0</v>
      </c>
      <c r="BH37" s="208">
        <f t="shared" si="8"/>
        <v>0</v>
      </c>
      <c r="BI37" s="208">
        <f t="shared" si="8"/>
        <v>0</v>
      </c>
      <c r="BJ37" s="208">
        <f t="shared" si="8"/>
        <v>0</v>
      </c>
      <c r="BK37" s="208">
        <f t="shared" si="8"/>
        <v>0</v>
      </c>
      <c r="BL37" s="207">
        <f t="shared" si="9"/>
        <v>0</v>
      </c>
    </row>
    <row r="38" spans="1:64">
      <c r="A38" s="190" t="s">
        <v>239</v>
      </c>
      <c r="B38" s="205">
        <v>2.7999999999999997E-2</v>
      </c>
      <c r="C38" s="205">
        <v>7.6999999999999994E-3</v>
      </c>
      <c r="D38" s="206">
        <v>22896.850000000002</v>
      </c>
      <c r="E38" s="206">
        <v>22896.850000000002</v>
      </c>
      <c r="F38" s="206">
        <v>22896.850000000002</v>
      </c>
      <c r="G38" s="206">
        <v>22896.850000000002</v>
      </c>
      <c r="H38" s="206">
        <v>22896.850000000002</v>
      </c>
      <c r="I38" s="206">
        <v>22896.850000000002</v>
      </c>
      <c r="J38" s="206">
        <v>22896.850000000002</v>
      </c>
      <c r="K38" s="206">
        <v>22896.850000000002</v>
      </c>
      <c r="L38" s="206">
        <v>22896.850000000002</v>
      </c>
      <c r="M38" s="206">
        <v>22896.850000000002</v>
      </c>
      <c r="N38" s="206">
        <v>22896.850000000002</v>
      </c>
      <c r="O38" s="206">
        <v>22896.850000000002</v>
      </c>
      <c r="P38" s="192">
        <f t="shared" si="3"/>
        <v>274762.2</v>
      </c>
      <c r="Q38" s="206">
        <v>22896.850000000002</v>
      </c>
      <c r="R38" s="206">
        <v>22896.850000000002</v>
      </c>
      <c r="S38" s="206">
        <v>22896.850000000002</v>
      </c>
      <c r="T38" s="206">
        <v>22896.850000000002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192">
        <f t="shared" si="4"/>
        <v>0</v>
      </c>
      <c r="AH38" s="192"/>
      <c r="AI38" s="207">
        <f t="shared" si="5"/>
        <v>53.43</v>
      </c>
      <c r="AJ38" s="207">
        <f t="shared" si="5"/>
        <v>53.43</v>
      </c>
      <c r="AK38" s="207">
        <f t="shared" si="5"/>
        <v>53.43</v>
      </c>
      <c r="AL38" s="207">
        <f t="shared" si="5"/>
        <v>53.43</v>
      </c>
      <c r="AM38" s="207">
        <f t="shared" si="5"/>
        <v>53.43</v>
      </c>
      <c r="AN38" s="207">
        <f t="shared" si="5"/>
        <v>53.43</v>
      </c>
      <c r="AO38" s="207">
        <f t="shared" si="5"/>
        <v>53.43</v>
      </c>
      <c r="AP38" s="207">
        <f t="shared" si="5"/>
        <v>53.43</v>
      </c>
      <c r="AQ38" s="207">
        <f t="shared" si="5"/>
        <v>53.43</v>
      </c>
      <c r="AR38" s="207">
        <f t="shared" si="5"/>
        <v>53.43</v>
      </c>
      <c r="AS38" s="207">
        <f t="shared" si="5"/>
        <v>53.43</v>
      </c>
      <c r="AT38" s="207">
        <f t="shared" si="5"/>
        <v>53.43</v>
      </c>
      <c r="AU38" s="208">
        <f t="shared" si="6"/>
        <v>641.15999999999985</v>
      </c>
      <c r="AV38" s="208">
        <f t="shared" si="7"/>
        <v>53.43</v>
      </c>
      <c r="AW38" s="208">
        <f t="shared" si="7"/>
        <v>53.43</v>
      </c>
      <c r="AX38" s="208">
        <f t="shared" si="7"/>
        <v>53.43</v>
      </c>
      <c r="AY38" s="208">
        <f t="shared" si="7"/>
        <v>53.43</v>
      </c>
      <c r="AZ38" s="208">
        <f t="shared" si="8"/>
        <v>0</v>
      </c>
      <c r="BA38" s="208">
        <f t="shared" si="8"/>
        <v>0</v>
      </c>
      <c r="BB38" s="208">
        <f t="shared" si="8"/>
        <v>0</v>
      </c>
      <c r="BC38" s="208">
        <f t="shared" si="8"/>
        <v>0</v>
      </c>
      <c r="BD38" s="208">
        <f t="shared" si="8"/>
        <v>0</v>
      </c>
      <c r="BE38" s="208">
        <f t="shared" si="8"/>
        <v>0</v>
      </c>
      <c r="BF38" s="208">
        <f t="shared" si="8"/>
        <v>0</v>
      </c>
      <c r="BG38" s="208">
        <f t="shared" si="8"/>
        <v>0</v>
      </c>
      <c r="BH38" s="208">
        <f t="shared" si="8"/>
        <v>0</v>
      </c>
      <c r="BI38" s="208">
        <f t="shared" si="8"/>
        <v>0</v>
      </c>
      <c r="BJ38" s="208">
        <f t="shared" si="8"/>
        <v>0</v>
      </c>
      <c r="BK38" s="208">
        <f t="shared" si="8"/>
        <v>0</v>
      </c>
      <c r="BL38" s="207">
        <f t="shared" si="9"/>
        <v>0</v>
      </c>
    </row>
    <row r="39" spans="1:64">
      <c r="A39" s="190" t="s">
        <v>240</v>
      </c>
      <c r="B39" s="205">
        <v>1.6799999999999999E-2</v>
      </c>
      <c r="C39" s="205">
        <v>2.0300000000000002E-2</v>
      </c>
      <c r="D39" s="206">
        <v>107981060.51000001</v>
      </c>
      <c r="E39" s="206">
        <v>107981060.51000001</v>
      </c>
      <c r="F39" s="206">
        <v>107952421.45999999</v>
      </c>
      <c r="G39" s="206">
        <v>107923782.41</v>
      </c>
      <c r="H39" s="206">
        <v>107923782.41</v>
      </c>
      <c r="I39" s="206">
        <v>107939112.76000001</v>
      </c>
      <c r="J39" s="206">
        <v>107976742.295</v>
      </c>
      <c r="K39" s="206">
        <v>108038805.68000001</v>
      </c>
      <c r="L39" s="206">
        <v>108078569.88000001</v>
      </c>
      <c r="M39" s="206">
        <v>108078569.88000001</v>
      </c>
      <c r="N39" s="206">
        <v>108078569.88000001</v>
      </c>
      <c r="O39" s="206">
        <v>108078569.88000001</v>
      </c>
      <c r="P39" s="192">
        <f t="shared" si="3"/>
        <v>1296031047.5550001</v>
      </c>
      <c r="Q39" s="206">
        <v>108078569.88000001</v>
      </c>
      <c r="R39" s="206">
        <v>108078569.88000001</v>
      </c>
      <c r="S39" s="206">
        <v>108078569.88000001</v>
      </c>
      <c r="T39" s="206">
        <v>108108566.215</v>
      </c>
      <c r="U39" s="206">
        <v>108340152.35000001</v>
      </c>
      <c r="V39" s="206">
        <v>108541742.15000001</v>
      </c>
      <c r="W39" s="206">
        <v>108541742.15000001</v>
      </c>
      <c r="X39" s="206">
        <v>108541742.15000001</v>
      </c>
      <c r="Y39" s="206">
        <v>108541742.15000001</v>
      </c>
      <c r="Z39" s="206">
        <v>108541742.15000001</v>
      </c>
      <c r="AA39" s="206">
        <v>108541742.15000001</v>
      </c>
      <c r="AB39" s="206">
        <v>108541742.15000001</v>
      </c>
      <c r="AC39" s="206">
        <v>108541742.15000001</v>
      </c>
      <c r="AD39" s="206">
        <v>108541742.15000001</v>
      </c>
      <c r="AE39" s="206">
        <v>108541742.15000001</v>
      </c>
      <c r="AF39" s="206">
        <v>108541742.15000001</v>
      </c>
      <c r="AG39" s="192">
        <f t="shared" si="4"/>
        <v>1302299316</v>
      </c>
      <c r="AH39" s="192"/>
      <c r="AI39" s="207">
        <f t="shared" si="5"/>
        <v>151173.48000000001</v>
      </c>
      <c r="AJ39" s="207">
        <f t="shared" si="5"/>
        <v>151173.48000000001</v>
      </c>
      <c r="AK39" s="207">
        <f t="shared" si="5"/>
        <v>151133.39000000001</v>
      </c>
      <c r="AL39" s="207">
        <f t="shared" si="5"/>
        <v>151093.29999999999</v>
      </c>
      <c r="AM39" s="207">
        <f t="shared" si="5"/>
        <v>151093.29999999999</v>
      </c>
      <c r="AN39" s="207">
        <f t="shared" si="5"/>
        <v>151114.76</v>
      </c>
      <c r="AO39" s="207">
        <f t="shared" si="5"/>
        <v>151167.44</v>
      </c>
      <c r="AP39" s="207">
        <f t="shared" si="5"/>
        <v>151254.32999999999</v>
      </c>
      <c r="AQ39" s="207">
        <f t="shared" si="5"/>
        <v>151310</v>
      </c>
      <c r="AR39" s="207">
        <f t="shared" si="5"/>
        <v>151310</v>
      </c>
      <c r="AS39" s="207">
        <f t="shared" si="5"/>
        <v>151310</v>
      </c>
      <c r="AT39" s="207">
        <f t="shared" si="5"/>
        <v>151310</v>
      </c>
      <c r="AU39" s="208">
        <f t="shared" si="6"/>
        <v>1814443.48</v>
      </c>
      <c r="AV39" s="208">
        <f t="shared" si="7"/>
        <v>151310</v>
      </c>
      <c r="AW39" s="208">
        <f t="shared" si="7"/>
        <v>151310</v>
      </c>
      <c r="AX39" s="208">
        <f t="shared" si="7"/>
        <v>151310</v>
      </c>
      <c r="AY39" s="208">
        <f t="shared" si="7"/>
        <v>151351.99</v>
      </c>
      <c r="AZ39" s="208">
        <f t="shared" si="8"/>
        <v>183275.42</v>
      </c>
      <c r="BA39" s="208">
        <f t="shared" si="8"/>
        <v>183616.45</v>
      </c>
      <c r="BB39" s="208">
        <f t="shared" si="8"/>
        <v>183616.45</v>
      </c>
      <c r="BC39" s="208">
        <f t="shared" si="8"/>
        <v>183616.45</v>
      </c>
      <c r="BD39" s="208">
        <f t="shared" si="8"/>
        <v>183616.45</v>
      </c>
      <c r="BE39" s="208">
        <f t="shared" si="8"/>
        <v>183616.45</v>
      </c>
      <c r="BF39" s="208">
        <f t="shared" si="8"/>
        <v>183616.45</v>
      </c>
      <c r="BG39" s="208">
        <f t="shared" si="8"/>
        <v>183616.45</v>
      </c>
      <c r="BH39" s="208">
        <f t="shared" si="8"/>
        <v>183616.45</v>
      </c>
      <c r="BI39" s="208">
        <f t="shared" si="8"/>
        <v>183616.45</v>
      </c>
      <c r="BJ39" s="208">
        <f t="shared" si="8"/>
        <v>183616.45</v>
      </c>
      <c r="BK39" s="208">
        <f t="shared" si="8"/>
        <v>183616.45</v>
      </c>
      <c r="BL39" s="207">
        <f t="shared" si="9"/>
        <v>2203056.3699999996</v>
      </c>
    </row>
    <row r="40" spans="1:64">
      <c r="A40" s="190" t="s">
        <v>241</v>
      </c>
      <c r="B40" s="205">
        <v>1.6799999999999999E-2</v>
      </c>
      <c r="C40" s="205">
        <v>2.0300000000000002E-2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192">
        <f t="shared" si="3"/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192">
        <f t="shared" si="4"/>
        <v>0</v>
      </c>
      <c r="AH40" s="192"/>
      <c r="AI40" s="207">
        <f t="shared" si="5"/>
        <v>0</v>
      </c>
      <c r="AJ40" s="207">
        <f t="shared" si="5"/>
        <v>0</v>
      </c>
      <c r="AK40" s="207">
        <f t="shared" si="5"/>
        <v>0</v>
      </c>
      <c r="AL40" s="207">
        <f t="shared" si="5"/>
        <v>0</v>
      </c>
      <c r="AM40" s="207">
        <f t="shared" si="5"/>
        <v>0</v>
      </c>
      <c r="AN40" s="207">
        <f t="shared" si="5"/>
        <v>0</v>
      </c>
      <c r="AO40" s="207">
        <f t="shared" si="5"/>
        <v>0</v>
      </c>
      <c r="AP40" s="207">
        <f t="shared" si="5"/>
        <v>0</v>
      </c>
      <c r="AQ40" s="207">
        <f t="shared" si="5"/>
        <v>0</v>
      </c>
      <c r="AR40" s="207">
        <f t="shared" si="5"/>
        <v>0</v>
      </c>
      <c r="AS40" s="207">
        <f t="shared" si="5"/>
        <v>0</v>
      </c>
      <c r="AT40" s="207">
        <f t="shared" si="5"/>
        <v>0</v>
      </c>
      <c r="AU40" s="208">
        <f t="shared" si="6"/>
        <v>0</v>
      </c>
      <c r="AV40" s="208">
        <f t="shared" si="7"/>
        <v>0</v>
      </c>
      <c r="AW40" s="208">
        <f t="shared" si="7"/>
        <v>0</v>
      </c>
      <c r="AX40" s="208">
        <f t="shared" si="7"/>
        <v>0</v>
      </c>
      <c r="AY40" s="208">
        <f t="shared" si="7"/>
        <v>0</v>
      </c>
      <c r="AZ40" s="208">
        <f t="shared" si="8"/>
        <v>0</v>
      </c>
      <c r="BA40" s="208">
        <f t="shared" si="8"/>
        <v>0</v>
      </c>
      <c r="BB40" s="208">
        <f t="shared" si="8"/>
        <v>0</v>
      </c>
      <c r="BC40" s="208">
        <f t="shared" si="8"/>
        <v>0</v>
      </c>
      <c r="BD40" s="208">
        <f t="shared" si="8"/>
        <v>0</v>
      </c>
      <c r="BE40" s="208">
        <f t="shared" si="8"/>
        <v>0</v>
      </c>
      <c r="BF40" s="208">
        <f t="shared" si="8"/>
        <v>0</v>
      </c>
      <c r="BG40" s="208">
        <f t="shared" si="8"/>
        <v>0</v>
      </c>
      <c r="BH40" s="208">
        <f t="shared" si="8"/>
        <v>0</v>
      </c>
      <c r="BI40" s="208">
        <f t="shared" si="8"/>
        <v>0</v>
      </c>
      <c r="BJ40" s="208">
        <f t="shared" si="8"/>
        <v>0</v>
      </c>
      <c r="BK40" s="208">
        <f t="shared" si="8"/>
        <v>0</v>
      </c>
      <c r="BL40" s="207">
        <f t="shared" si="9"/>
        <v>0</v>
      </c>
    </row>
    <row r="41" spans="1:64">
      <c r="A41" s="190" t="s">
        <v>242</v>
      </c>
      <c r="B41" s="205">
        <v>2.1600000000000001E-2</v>
      </c>
      <c r="C41" s="205">
        <v>2.12E-2</v>
      </c>
      <c r="D41" s="206">
        <v>18030727.390000001</v>
      </c>
      <c r="E41" s="206">
        <v>18074794.5</v>
      </c>
      <c r="F41" s="206">
        <v>18082374.77</v>
      </c>
      <c r="G41" s="206">
        <v>18092833.600000001</v>
      </c>
      <c r="H41" s="206">
        <v>18129516.25</v>
      </c>
      <c r="I41" s="206">
        <v>18182981.460000001</v>
      </c>
      <c r="J41" s="206">
        <v>18263856.16</v>
      </c>
      <c r="K41" s="206">
        <v>18390184.16</v>
      </c>
      <c r="L41" s="206">
        <v>18534934.16</v>
      </c>
      <c r="M41" s="206">
        <v>18744445.585000001</v>
      </c>
      <c r="N41" s="206">
        <v>18877832.010000002</v>
      </c>
      <c r="O41" s="206">
        <v>18877832.010000002</v>
      </c>
      <c r="P41" s="192">
        <f t="shared" si="3"/>
        <v>220282312.05499998</v>
      </c>
      <c r="Q41" s="206">
        <v>18877832.010000002</v>
      </c>
      <c r="R41" s="206">
        <v>18877832.010000002</v>
      </c>
      <c r="S41" s="206">
        <v>18877832.010000002</v>
      </c>
      <c r="T41" s="206">
        <v>18877832.010000002</v>
      </c>
      <c r="U41" s="206">
        <v>19040942.75</v>
      </c>
      <c r="V41" s="206">
        <v>19040942.75</v>
      </c>
      <c r="W41" s="206">
        <v>19040942.75</v>
      </c>
      <c r="X41" s="206">
        <v>19040942.75</v>
      </c>
      <c r="Y41" s="206">
        <v>19040942.75</v>
      </c>
      <c r="Z41" s="206">
        <v>19041465.289999999</v>
      </c>
      <c r="AA41" s="206">
        <v>19041987.829999998</v>
      </c>
      <c r="AB41" s="206">
        <v>19041987.829999998</v>
      </c>
      <c r="AC41" s="206">
        <v>19041987.829999998</v>
      </c>
      <c r="AD41" s="206">
        <v>19041987.829999998</v>
      </c>
      <c r="AE41" s="206">
        <v>19041987.829999998</v>
      </c>
      <c r="AF41" s="206">
        <v>19041987.829999998</v>
      </c>
      <c r="AG41" s="192">
        <f t="shared" si="4"/>
        <v>228498106.01999992</v>
      </c>
      <c r="AH41" s="192"/>
      <c r="AI41" s="207">
        <f t="shared" si="5"/>
        <v>32455.31</v>
      </c>
      <c r="AJ41" s="207">
        <f t="shared" ref="AJ41:AT64" si="10">ROUND(E41*$B41/12,2)</f>
        <v>32534.63</v>
      </c>
      <c r="AK41" s="207">
        <f t="shared" si="10"/>
        <v>32548.27</v>
      </c>
      <c r="AL41" s="207">
        <f t="shared" si="10"/>
        <v>32567.1</v>
      </c>
      <c r="AM41" s="207">
        <f t="shared" si="10"/>
        <v>32633.13</v>
      </c>
      <c r="AN41" s="207">
        <f t="shared" si="10"/>
        <v>32729.37</v>
      </c>
      <c r="AO41" s="207">
        <f t="shared" si="10"/>
        <v>32874.94</v>
      </c>
      <c r="AP41" s="207">
        <f t="shared" si="10"/>
        <v>33102.33</v>
      </c>
      <c r="AQ41" s="207">
        <f t="shared" si="10"/>
        <v>33362.879999999997</v>
      </c>
      <c r="AR41" s="207">
        <f t="shared" si="10"/>
        <v>33740</v>
      </c>
      <c r="AS41" s="207">
        <f t="shared" si="10"/>
        <v>33980.1</v>
      </c>
      <c r="AT41" s="207">
        <f t="shared" si="10"/>
        <v>33980.1</v>
      </c>
      <c r="AU41" s="208">
        <f t="shared" si="6"/>
        <v>396508.15999999997</v>
      </c>
      <c r="AV41" s="208">
        <f t="shared" si="7"/>
        <v>33980.1</v>
      </c>
      <c r="AW41" s="208">
        <f t="shared" si="7"/>
        <v>33980.1</v>
      </c>
      <c r="AX41" s="208">
        <f t="shared" si="7"/>
        <v>33980.1</v>
      </c>
      <c r="AY41" s="208">
        <f t="shared" si="7"/>
        <v>33980.1</v>
      </c>
      <c r="AZ41" s="208">
        <f t="shared" ref="AZ41:BK62" si="11">ROUND(U41*$C41/12,2)</f>
        <v>33639</v>
      </c>
      <c r="BA41" s="208">
        <f t="shared" si="11"/>
        <v>33639</v>
      </c>
      <c r="BB41" s="208">
        <f t="shared" si="11"/>
        <v>33639</v>
      </c>
      <c r="BC41" s="208">
        <f t="shared" si="11"/>
        <v>33639</v>
      </c>
      <c r="BD41" s="208">
        <f t="shared" si="11"/>
        <v>33639</v>
      </c>
      <c r="BE41" s="208">
        <f t="shared" si="11"/>
        <v>33639.919999999998</v>
      </c>
      <c r="BF41" s="208">
        <f t="shared" si="11"/>
        <v>33640.85</v>
      </c>
      <c r="BG41" s="208">
        <f t="shared" si="11"/>
        <v>33640.85</v>
      </c>
      <c r="BH41" s="208">
        <f t="shared" si="11"/>
        <v>33640.85</v>
      </c>
      <c r="BI41" s="208">
        <f t="shared" si="11"/>
        <v>33640.85</v>
      </c>
      <c r="BJ41" s="208">
        <f t="shared" si="11"/>
        <v>33640.85</v>
      </c>
      <c r="BK41" s="208">
        <f t="shared" si="11"/>
        <v>33640.85</v>
      </c>
      <c r="BL41" s="207">
        <f t="shared" si="9"/>
        <v>403680.0199999999</v>
      </c>
    </row>
    <row r="42" spans="1:64">
      <c r="A42" s="190" t="s">
        <v>243</v>
      </c>
      <c r="B42" s="205">
        <v>2.1600000000000001E-2</v>
      </c>
      <c r="C42" s="205">
        <v>2.12E-2</v>
      </c>
      <c r="D42" s="206">
        <v>510820.03</v>
      </c>
      <c r="E42" s="206">
        <v>510820.03</v>
      </c>
      <c r="F42" s="206">
        <v>510820.03</v>
      </c>
      <c r="G42" s="206">
        <v>510820.03</v>
      </c>
      <c r="H42" s="206">
        <v>510820.03</v>
      </c>
      <c r="I42" s="206">
        <v>510820.03</v>
      </c>
      <c r="J42" s="206">
        <v>163110.74000000005</v>
      </c>
      <c r="K42" s="206">
        <v>163110.74000000005</v>
      </c>
      <c r="L42" s="206">
        <v>163110.74000000005</v>
      </c>
      <c r="M42" s="206">
        <v>163110.74000000005</v>
      </c>
      <c r="N42" s="206">
        <v>163110.74000000005</v>
      </c>
      <c r="O42" s="206">
        <v>163110.74000000005</v>
      </c>
      <c r="P42" s="192">
        <f t="shared" si="3"/>
        <v>4043584.620000002</v>
      </c>
      <c r="Q42" s="206">
        <v>163110.74000000005</v>
      </c>
      <c r="R42" s="206">
        <v>163110.74000000005</v>
      </c>
      <c r="S42" s="206">
        <v>163110.74000000005</v>
      </c>
      <c r="T42" s="206">
        <v>163110.74000000005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192">
        <f t="shared" si="4"/>
        <v>0</v>
      </c>
      <c r="AH42" s="192"/>
      <c r="AI42" s="207">
        <f t="shared" ref="AI42:AN105" si="12">ROUND(D42*$B42/12,2)</f>
        <v>919.48</v>
      </c>
      <c r="AJ42" s="207">
        <f t="shared" si="10"/>
        <v>919.48</v>
      </c>
      <c r="AK42" s="207">
        <f t="shared" si="10"/>
        <v>919.48</v>
      </c>
      <c r="AL42" s="207">
        <f t="shared" si="10"/>
        <v>919.48</v>
      </c>
      <c r="AM42" s="207">
        <f t="shared" si="10"/>
        <v>919.48</v>
      </c>
      <c r="AN42" s="207">
        <f t="shared" si="10"/>
        <v>919.48</v>
      </c>
      <c r="AO42" s="207">
        <f t="shared" si="10"/>
        <v>293.60000000000002</v>
      </c>
      <c r="AP42" s="207">
        <f t="shared" si="10"/>
        <v>293.60000000000002</v>
      </c>
      <c r="AQ42" s="207">
        <f t="shared" si="10"/>
        <v>293.60000000000002</v>
      </c>
      <c r="AR42" s="207">
        <f t="shared" si="10"/>
        <v>293.60000000000002</v>
      </c>
      <c r="AS42" s="207">
        <f t="shared" si="10"/>
        <v>293.60000000000002</v>
      </c>
      <c r="AT42" s="207">
        <f t="shared" si="10"/>
        <v>293.60000000000002</v>
      </c>
      <c r="AU42" s="208">
        <f t="shared" si="6"/>
        <v>7278.4800000000014</v>
      </c>
      <c r="AV42" s="208">
        <f t="shared" si="7"/>
        <v>293.60000000000002</v>
      </c>
      <c r="AW42" s="208">
        <f t="shared" si="7"/>
        <v>293.60000000000002</v>
      </c>
      <c r="AX42" s="208">
        <f t="shared" si="7"/>
        <v>293.60000000000002</v>
      </c>
      <c r="AY42" s="208">
        <f t="shared" si="7"/>
        <v>293.60000000000002</v>
      </c>
      <c r="AZ42" s="208">
        <f t="shared" si="11"/>
        <v>0</v>
      </c>
      <c r="BA42" s="208">
        <f t="shared" si="11"/>
        <v>0</v>
      </c>
      <c r="BB42" s="208">
        <f t="shared" si="11"/>
        <v>0</v>
      </c>
      <c r="BC42" s="208">
        <f t="shared" si="11"/>
        <v>0</v>
      </c>
      <c r="BD42" s="208">
        <f t="shared" si="11"/>
        <v>0</v>
      </c>
      <c r="BE42" s="208">
        <f t="shared" si="11"/>
        <v>0</v>
      </c>
      <c r="BF42" s="208">
        <f t="shared" si="11"/>
        <v>0</v>
      </c>
      <c r="BG42" s="208">
        <f t="shared" si="11"/>
        <v>0</v>
      </c>
      <c r="BH42" s="208">
        <f t="shared" si="11"/>
        <v>0</v>
      </c>
      <c r="BI42" s="208">
        <f t="shared" si="11"/>
        <v>0</v>
      </c>
      <c r="BJ42" s="208">
        <f t="shared" si="11"/>
        <v>0</v>
      </c>
      <c r="BK42" s="208">
        <f t="shared" si="11"/>
        <v>0</v>
      </c>
      <c r="BL42" s="207">
        <f t="shared" si="9"/>
        <v>0</v>
      </c>
    </row>
    <row r="43" spans="1:64">
      <c r="A43" s="190" t="s">
        <v>244</v>
      </c>
      <c r="B43" s="205">
        <v>3.5700000000000003E-2</v>
      </c>
      <c r="C43" s="205">
        <v>3.7900000000000003E-2</v>
      </c>
      <c r="D43" s="206">
        <v>889015.22</v>
      </c>
      <c r="E43" s="206">
        <v>889015.22</v>
      </c>
      <c r="F43" s="206">
        <v>889015.22</v>
      </c>
      <c r="G43" s="206">
        <v>889015.22</v>
      </c>
      <c r="H43" s="206">
        <v>889015.22</v>
      </c>
      <c r="I43" s="206">
        <v>889015.22</v>
      </c>
      <c r="J43" s="206">
        <v>889015.22</v>
      </c>
      <c r="K43" s="206">
        <v>889015.22</v>
      </c>
      <c r="L43" s="206">
        <v>889015.22</v>
      </c>
      <c r="M43" s="206">
        <v>889015.22</v>
      </c>
      <c r="N43" s="206">
        <v>889015.22</v>
      </c>
      <c r="O43" s="206">
        <v>889015.22</v>
      </c>
      <c r="P43" s="192">
        <f t="shared" si="3"/>
        <v>10668182.640000001</v>
      </c>
      <c r="Q43" s="206">
        <v>889015.22</v>
      </c>
      <c r="R43" s="206">
        <v>889015.22</v>
      </c>
      <c r="S43" s="206">
        <v>889015.22</v>
      </c>
      <c r="T43" s="206">
        <v>889015.22</v>
      </c>
      <c r="U43" s="206">
        <v>889015.22</v>
      </c>
      <c r="V43" s="206">
        <v>889015.22</v>
      </c>
      <c r="W43" s="206">
        <v>889015.22</v>
      </c>
      <c r="X43" s="206">
        <v>889015.22</v>
      </c>
      <c r="Y43" s="206">
        <v>889015.22</v>
      </c>
      <c r="Z43" s="206">
        <v>889015.22</v>
      </c>
      <c r="AA43" s="206">
        <v>889015.22</v>
      </c>
      <c r="AB43" s="206">
        <v>889015.22</v>
      </c>
      <c r="AC43" s="206">
        <v>889015.22</v>
      </c>
      <c r="AD43" s="206">
        <v>889015.22</v>
      </c>
      <c r="AE43" s="206">
        <v>889015.22</v>
      </c>
      <c r="AF43" s="206">
        <v>889015.22</v>
      </c>
      <c r="AG43" s="192">
        <f t="shared" si="4"/>
        <v>10668182.640000001</v>
      </c>
      <c r="AH43" s="192"/>
      <c r="AI43" s="207">
        <f t="shared" si="12"/>
        <v>2644.82</v>
      </c>
      <c r="AJ43" s="207">
        <f t="shared" si="10"/>
        <v>2644.82</v>
      </c>
      <c r="AK43" s="207">
        <f t="shared" si="10"/>
        <v>2644.82</v>
      </c>
      <c r="AL43" s="207">
        <f t="shared" si="10"/>
        <v>2644.82</v>
      </c>
      <c r="AM43" s="207">
        <f t="shared" si="10"/>
        <v>2644.82</v>
      </c>
      <c r="AN43" s="207">
        <f t="shared" si="10"/>
        <v>2644.82</v>
      </c>
      <c r="AO43" s="207">
        <f t="shared" si="10"/>
        <v>2644.82</v>
      </c>
      <c r="AP43" s="207">
        <f t="shared" si="10"/>
        <v>2644.82</v>
      </c>
      <c r="AQ43" s="207">
        <f t="shared" si="10"/>
        <v>2644.82</v>
      </c>
      <c r="AR43" s="207">
        <f t="shared" si="10"/>
        <v>2644.82</v>
      </c>
      <c r="AS43" s="207">
        <f t="shared" si="10"/>
        <v>2644.82</v>
      </c>
      <c r="AT43" s="207">
        <f t="shared" si="10"/>
        <v>2644.82</v>
      </c>
      <c r="AU43" s="208">
        <f t="shared" si="6"/>
        <v>31737.84</v>
      </c>
      <c r="AV43" s="208">
        <f t="shared" si="7"/>
        <v>2644.82</v>
      </c>
      <c r="AW43" s="208">
        <f t="shared" si="7"/>
        <v>2644.82</v>
      </c>
      <c r="AX43" s="208">
        <f t="shared" si="7"/>
        <v>2644.82</v>
      </c>
      <c r="AY43" s="208">
        <f t="shared" si="7"/>
        <v>2644.82</v>
      </c>
      <c r="AZ43" s="208">
        <f t="shared" si="11"/>
        <v>2807.81</v>
      </c>
      <c r="BA43" s="208">
        <f t="shared" si="11"/>
        <v>2807.81</v>
      </c>
      <c r="BB43" s="208">
        <f t="shared" si="11"/>
        <v>2807.81</v>
      </c>
      <c r="BC43" s="208">
        <f t="shared" si="11"/>
        <v>2807.81</v>
      </c>
      <c r="BD43" s="208">
        <f t="shared" si="11"/>
        <v>2807.81</v>
      </c>
      <c r="BE43" s="208">
        <f t="shared" si="11"/>
        <v>2807.81</v>
      </c>
      <c r="BF43" s="208">
        <f t="shared" si="11"/>
        <v>2807.81</v>
      </c>
      <c r="BG43" s="208">
        <f t="shared" si="11"/>
        <v>2807.81</v>
      </c>
      <c r="BH43" s="208">
        <f t="shared" si="11"/>
        <v>2807.81</v>
      </c>
      <c r="BI43" s="208">
        <f t="shared" si="11"/>
        <v>2807.81</v>
      </c>
      <c r="BJ43" s="208">
        <f t="shared" si="11"/>
        <v>2807.81</v>
      </c>
      <c r="BK43" s="208">
        <f t="shared" si="11"/>
        <v>2807.81</v>
      </c>
      <c r="BL43" s="207">
        <f t="shared" si="9"/>
        <v>33693.720000000008</v>
      </c>
    </row>
    <row r="44" spans="1:64">
      <c r="A44" s="190" t="s">
        <v>245</v>
      </c>
      <c r="B44" s="205">
        <v>2.2499999999999999E-2</v>
      </c>
      <c r="C44" s="205">
        <v>2.3300000000000001E-2</v>
      </c>
      <c r="D44" s="206">
        <v>252621.17</v>
      </c>
      <c r="E44" s="206">
        <v>252621.17</v>
      </c>
      <c r="F44" s="206">
        <v>252621.17</v>
      </c>
      <c r="G44" s="206">
        <v>252621.17</v>
      </c>
      <c r="H44" s="206">
        <v>252621.17</v>
      </c>
      <c r="I44" s="206">
        <v>252621.17</v>
      </c>
      <c r="J44" s="206">
        <v>252621.17</v>
      </c>
      <c r="K44" s="206">
        <v>252621.17</v>
      </c>
      <c r="L44" s="206">
        <v>252621.17</v>
      </c>
      <c r="M44" s="206">
        <v>252621.17</v>
      </c>
      <c r="N44" s="206">
        <v>252621.17</v>
      </c>
      <c r="O44" s="206">
        <v>252621.17</v>
      </c>
      <c r="P44" s="192">
        <f t="shared" si="3"/>
        <v>3031454.0399999996</v>
      </c>
      <c r="Q44" s="206">
        <v>252621.17</v>
      </c>
      <c r="R44" s="206">
        <v>252621.17</v>
      </c>
      <c r="S44" s="206">
        <v>252621.17</v>
      </c>
      <c r="T44" s="206">
        <v>252621.17</v>
      </c>
      <c r="U44" s="206">
        <v>252621.17</v>
      </c>
      <c r="V44" s="206">
        <v>252621.17</v>
      </c>
      <c r="W44" s="206">
        <v>252621.17</v>
      </c>
      <c r="X44" s="206">
        <v>252621.17</v>
      </c>
      <c r="Y44" s="206">
        <v>252621.17</v>
      </c>
      <c r="Z44" s="206">
        <v>252621.17</v>
      </c>
      <c r="AA44" s="206">
        <v>252621.17</v>
      </c>
      <c r="AB44" s="206">
        <v>252621.17</v>
      </c>
      <c r="AC44" s="206">
        <v>252621.17</v>
      </c>
      <c r="AD44" s="206">
        <v>252621.17</v>
      </c>
      <c r="AE44" s="206">
        <v>252621.17</v>
      </c>
      <c r="AF44" s="206">
        <v>252621.17</v>
      </c>
      <c r="AG44" s="192">
        <f t="shared" si="4"/>
        <v>3031454.0399999996</v>
      </c>
      <c r="AH44" s="192"/>
      <c r="AI44" s="207">
        <f t="shared" si="12"/>
        <v>473.66</v>
      </c>
      <c r="AJ44" s="207">
        <f t="shared" si="10"/>
        <v>473.66</v>
      </c>
      <c r="AK44" s="207">
        <f t="shared" si="10"/>
        <v>473.66</v>
      </c>
      <c r="AL44" s="207">
        <f t="shared" si="10"/>
        <v>473.66</v>
      </c>
      <c r="AM44" s="207">
        <f t="shared" si="10"/>
        <v>473.66</v>
      </c>
      <c r="AN44" s="207">
        <f t="shared" si="10"/>
        <v>473.66</v>
      </c>
      <c r="AO44" s="207">
        <f t="shared" si="10"/>
        <v>473.66</v>
      </c>
      <c r="AP44" s="207">
        <f t="shared" si="10"/>
        <v>473.66</v>
      </c>
      <c r="AQ44" s="207">
        <f t="shared" si="10"/>
        <v>473.66</v>
      </c>
      <c r="AR44" s="207">
        <f t="shared" si="10"/>
        <v>473.66</v>
      </c>
      <c r="AS44" s="207">
        <f t="shared" si="10"/>
        <v>473.66</v>
      </c>
      <c r="AT44" s="207">
        <f t="shared" si="10"/>
        <v>473.66</v>
      </c>
      <c r="AU44" s="208">
        <f t="shared" si="6"/>
        <v>5683.9199999999992</v>
      </c>
      <c r="AV44" s="208">
        <f t="shared" si="7"/>
        <v>473.66</v>
      </c>
      <c r="AW44" s="208">
        <f t="shared" si="7"/>
        <v>473.66</v>
      </c>
      <c r="AX44" s="208">
        <f t="shared" si="7"/>
        <v>473.66</v>
      </c>
      <c r="AY44" s="208">
        <f t="shared" si="7"/>
        <v>473.66</v>
      </c>
      <c r="AZ44" s="208">
        <f t="shared" si="11"/>
        <v>490.51</v>
      </c>
      <c r="BA44" s="208">
        <f t="shared" si="11"/>
        <v>490.51</v>
      </c>
      <c r="BB44" s="208">
        <f t="shared" si="11"/>
        <v>490.51</v>
      </c>
      <c r="BC44" s="208">
        <f t="shared" si="11"/>
        <v>490.51</v>
      </c>
      <c r="BD44" s="208">
        <f t="shared" si="11"/>
        <v>490.51</v>
      </c>
      <c r="BE44" s="208">
        <f t="shared" si="11"/>
        <v>490.51</v>
      </c>
      <c r="BF44" s="208">
        <f t="shared" si="11"/>
        <v>490.51</v>
      </c>
      <c r="BG44" s="208">
        <f t="shared" si="11"/>
        <v>490.51</v>
      </c>
      <c r="BH44" s="208">
        <f t="shared" si="11"/>
        <v>490.51</v>
      </c>
      <c r="BI44" s="208">
        <f t="shared" si="11"/>
        <v>490.51</v>
      </c>
      <c r="BJ44" s="208">
        <f t="shared" si="11"/>
        <v>490.51</v>
      </c>
      <c r="BK44" s="208">
        <f t="shared" si="11"/>
        <v>490.51</v>
      </c>
      <c r="BL44" s="207">
        <f t="shared" si="9"/>
        <v>5886.1200000000017</v>
      </c>
    </row>
    <row r="45" spans="1:64">
      <c r="A45" s="190" t="s">
        <v>246</v>
      </c>
      <c r="B45" s="205">
        <v>2.6599999999999999E-2</v>
      </c>
      <c r="C45" s="205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192">
        <f t="shared" si="3"/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192">
        <f t="shared" si="4"/>
        <v>0</v>
      </c>
      <c r="AH45" s="192"/>
      <c r="AI45" s="207">
        <f t="shared" si="12"/>
        <v>0</v>
      </c>
      <c r="AJ45" s="207">
        <f t="shared" si="10"/>
        <v>0</v>
      </c>
      <c r="AK45" s="207">
        <f t="shared" si="10"/>
        <v>0</v>
      </c>
      <c r="AL45" s="207">
        <f t="shared" si="10"/>
        <v>0</v>
      </c>
      <c r="AM45" s="207">
        <f t="shared" si="10"/>
        <v>0</v>
      </c>
      <c r="AN45" s="207">
        <f t="shared" si="10"/>
        <v>0</v>
      </c>
      <c r="AO45" s="207">
        <f t="shared" si="10"/>
        <v>0</v>
      </c>
      <c r="AP45" s="207">
        <f t="shared" si="10"/>
        <v>0</v>
      </c>
      <c r="AQ45" s="207">
        <f t="shared" si="10"/>
        <v>0</v>
      </c>
      <c r="AR45" s="207">
        <f t="shared" si="10"/>
        <v>0</v>
      </c>
      <c r="AS45" s="207">
        <f t="shared" si="10"/>
        <v>0</v>
      </c>
      <c r="AT45" s="207">
        <f t="shared" si="10"/>
        <v>0</v>
      </c>
      <c r="AU45" s="208">
        <f t="shared" si="6"/>
        <v>0</v>
      </c>
      <c r="AV45" s="208">
        <f t="shared" si="7"/>
        <v>0</v>
      </c>
      <c r="AW45" s="208">
        <f t="shared" si="7"/>
        <v>0</v>
      </c>
      <c r="AX45" s="208">
        <f t="shared" si="7"/>
        <v>0</v>
      </c>
      <c r="AY45" s="208">
        <f t="shared" si="7"/>
        <v>0</v>
      </c>
      <c r="AZ45" s="208">
        <f t="shared" si="11"/>
        <v>0</v>
      </c>
      <c r="BA45" s="208">
        <f t="shared" si="11"/>
        <v>0</v>
      </c>
      <c r="BB45" s="208">
        <f t="shared" si="11"/>
        <v>0</v>
      </c>
      <c r="BC45" s="208">
        <f t="shared" si="11"/>
        <v>0</v>
      </c>
      <c r="BD45" s="208">
        <f t="shared" si="11"/>
        <v>0</v>
      </c>
      <c r="BE45" s="208">
        <f t="shared" si="11"/>
        <v>0</v>
      </c>
      <c r="BF45" s="208">
        <f t="shared" si="11"/>
        <v>0</v>
      </c>
      <c r="BG45" s="208">
        <f t="shared" si="11"/>
        <v>0</v>
      </c>
      <c r="BH45" s="208">
        <f t="shared" si="11"/>
        <v>0</v>
      </c>
      <c r="BI45" s="208">
        <f t="shared" si="11"/>
        <v>0</v>
      </c>
      <c r="BJ45" s="208">
        <f t="shared" si="11"/>
        <v>0</v>
      </c>
      <c r="BK45" s="208">
        <f t="shared" si="11"/>
        <v>0</v>
      </c>
      <c r="BL45" s="207">
        <f t="shared" si="9"/>
        <v>0</v>
      </c>
    </row>
    <row r="46" spans="1:64">
      <c r="A46" s="190" t="s">
        <v>247</v>
      </c>
      <c r="B46" s="205">
        <v>6.9900000000000004E-2</v>
      </c>
      <c r="C46" s="205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192">
        <f t="shared" si="3"/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192">
        <f t="shared" si="4"/>
        <v>0</v>
      </c>
      <c r="AH46" s="192"/>
      <c r="AI46" s="207">
        <f t="shared" si="12"/>
        <v>0</v>
      </c>
      <c r="AJ46" s="207">
        <f t="shared" si="10"/>
        <v>0</v>
      </c>
      <c r="AK46" s="207">
        <f t="shared" si="10"/>
        <v>0</v>
      </c>
      <c r="AL46" s="207">
        <f t="shared" si="10"/>
        <v>0</v>
      </c>
      <c r="AM46" s="207">
        <f t="shared" si="10"/>
        <v>0</v>
      </c>
      <c r="AN46" s="207">
        <f t="shared" si="10"/>
        <v>0</v>
      </c>
      <c r="AO46" s="207">
        <f t="shared" si="10"/>
        <v>0</v>
      </c>
      <c r="AP46" s="207">
        <f t="shared" si="10"/>
        <v>0</v>
      </c>
      <c r="AQ46" s="207">
        <f t="shared" si="10"/>
        <v>0</v>
      </c>
      <c r="AR46" s="207">
        <f t="shared" si="10"/>
        <v>0</v>
      </c>
      <c r="AS46" s="207">
        <f t="shared" si="10"/>
        <v>0</v>
      </c>
      <c r="AT46" s="207">
        <f t="shared" si="10"/>
        <v>0</v>
      </c>
      <c r="AU46" s="208">
        <f t="shared" si="6"/>
        <v>0</v>
      </c>
      <c r="AV46" s="208">
        <f t="shared" si="7"/>
        <v>0</v>
      </c>
      <c r="AW46" s="208">
        <f t="shared" si="7"/>
        <v>0</v>
      </c>
      <c r="AX46" s="208">
        <f t="shared" si="7"/>
        <v>0</v>
      </c>
      <c r="AY46" s="208">
        <f t="shared" si="7"/>
        <v>0</v>
      </c>
      <c r="AZ46" s="208">
        <f t="shared" si="11"/>
        <v>0</v>
      </c>
      <c r="BA46" s="208">
        <f t="shared" si="11"/>
        <v>0</v>
      </c>
      <c r="BB46" s="208">
        <f t="shared" si="11"/>
        <v>0</v>
      </c>
      <c r="BC46" s="208">
        <f t="shared" si="11"/>
        <v>0</v>
      </c>
      <c r="BD46" s="208">
        <f t="shared" si="11"/>
        <v>0</v>
      </c>
      <c r="BE46" s="208">
        <f t="shared" si="11"/>
        <v>0</v>
      </c>
      <c r="BF46" s="208">
        <f t="shared" si="11"/>
        <v>0</v>
      </c>
      <c r="BG46" s="208">
        <f t="shared" si="11"/>
        <v>0</v>
      </c>
      <c r="BH46" s="208">
        <f t="shared" si="11"/>
        <v>0</v>
      </c>
      <c r="BI46" s="208">
        <f t="shared" si="11"/>
        <v>0</v>
      </c>
      <c r="BJ46" s="208">
        <f t="shared" si="11"/>
        <v>0</v>
      </c>
      <c r="BK46" s="208">
        <f t="shared" si="11"/>
        <v>0</v>
      </c>
      <c r="BL46" s="207">
        <f t="shared" si="9"/>
        <v>0</v>
      </c>
    </row>
    <row r="47" spans="1:64">
      <c r="A47" s="190" t="s">
        <v>248</v>
      </c>
      <c r="B47" s="205">
        <v>1.6500000000000001E-2</v>
      </c>
      <c r="C47" s="205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192">
        <f t="shared" si="3"/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192">
        <f t="shared" si="4"/>
        <v>0</v>
      </c>
      <c r="AH47" s="192"/>
      <c r="AI47" s="207">
        <f t="shared" si="12"/>
        <v>0</v>
      </c>
      <c r="AJ47" s="207">
        <f t="shared" si="10"/>
        <v>0</v>
      </c>
      <c r="AK47" s="207">
        <f t="shared" si="10"/>
        <v>0</v>
      </c>
      <c r="AL47" s="207">
        <f t="shared" si="10"/>
        <v>0</v>
      </c>
      <c r="AM47" s="207">
        <f t="shared" si="10"/>
        <v>0</v>
      </c>
      <c r="AN47" s="207">
        <f t="shared" si="10"/>
        <v>0</v>
      </c>
      <c r="AO47" s="207">
        <f t="shared" si="10"/>
        <v>0</v>
      </c>
      <c r="AP47" s="207">
        <f t="shared" si="10"/>
        <v>0</v>
      </c>
      <c r="AQ47" s="207">
        <f t="shared" si="10"/>
        <v>0</v>
      </c>
      <c r="AR47" s="207">
        <f t="shared" si="10"/>
        <v>0</v>
      </c>
      <c r="AS47" s="207">
        <f t="shared" si="10"/>
        <v>0</v>
      </c>
      <c r="AT47" s="207">
        <f t="shared" si="10"/>
        <v>0</v>
      </c>
      <c r="AU47" s="208">
        <f t="shared" si="6"/>
        <v>0</v>
      </c>
      <c r="AV47" s="208">
        <f t="shared" si="7"/>
        <v>0</v>
      </c>
      <c r="AW47" s="208">
        <f t="shared" si="7"/>
        <v>0</v>
      </c>
      <c r="AX47" s="208">
        <f t="shared" si="7"/>
        <v>0</v>
      </c>
      <c r="AY47" s="208">
        <f t="shared" si="7"/>
        <v>0</v>
      </c>
      <c r="AZ47" s="208">
        <f t="shared" si="11"/>
        <v>0</v>
      </c>
      <c r="BA47" s="208">
        <f t="shared" si="11"/>
        <v>0</v>
      </c>
      <c r="BB47" s="208">
        <f t="shared" si="11"/>
        <v>0</v>
      </c>
      <c r="BC47" s="208">
        <f t="shared" si="11"/>
        <v>0</v>
      </c>
      <c r="BD47" s="208">
        <f t="shared" si="11"/>
        <v>0</v>
      </c>
      <c r="BE47" s="208">
        <f t="shared" si="11"/>
        <v>0</v>
      </c>
      <c r="BF47" s="208">
        <f t="shared" si="11"/>
        <v>0</v>
      </c>
      <c r="BG47" s="208">
        <f t="shared" si="11"/>
        <v>0</v>
      </c>
      <c r="BH47" s="208">
        <f t="shared" si="11"/>
        <v>0</v>
      </c>
      <c r="BI47" s="208">
        <f t="shared" si="11"/>
        <v>0</v>
      </c>
      <c r="BJ47" s="208">
        <f t="shared" si="11"/>
        <v>0</v>
      </c>
      <c r="BK47" s="208">
        <f t="shared" si="11"/>
        <v>0</v>
      </c>
      <c r="BL47" s="207">
        <f t="shared" si="9"/>
        <v>0</v>
      </c>
    </row>
    <row r="48" spans="1:64">
      <c r="A48" s="190" t="s">
        <v>249</v>
      </c>
      <c r="B48" s="205">
        <v>0</v>
      </c>
      <c r="C48" s="205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192">
        <f t="shared" si="3"/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192">
        <f t="shared" si="4"/>
        <v>0</v>
      </c>
      <c r="AH48" s="192"/>
      <c r="AI48" s="207">
        <f t="shared" si="12"/>
        <v>0</v>
      </c>
      <c r="AJ48" s="207">
        <f t="shared" si="10"/>
        <v>0</v>
      </c>
      <c r="AK48" s="207">
        <f t="shared" si="10"/>
        <v>0</v>
      </c>
      <c r="AL48" s="207">
        <f t="shared" si="10"/>
        <v>0</v>
      </c>
      <c r="AM48" s="207">
        <f t="shared" si="10"/>
        <v>0</v>
      </c>
      <c r="AN48" s="207">
        <f t="shared" si="10"/>
        <v>0</v>
      </c>
      <c r="AO48" s="207">
        <f t="shared" si="10"/>
        <v>0</v>
      </c>
      <c r="AP48" s="207">
        <f t="shared" si="10"/>
        <v>0</v>
      </c>
      <c r="AQ48" s="207">
        <f t="shared" si="10"/>
        <v>0</v>
      </c>
      <c r="AR48" s="207">
        <f t="shared" si="10"/>
        <v>0</v>
      </c>
      <c r="AS48" s="207">
        <f t="shared" si="10"/>
        <v>0</v>
      </c>
      <c r="AT48" s="207">
        <f t="shared" si="10"/>
        <v>0</v>
      </c>
      <c r="AU48" s="208">
        <f t="shared" si="6"/>
        <v>0</v>
      </c>
      <c r="AV48" s="208">
        <f t="shared" si="7"/>
        <v>0</v>
      </c>
      <c r="AW48" s="208">
        <f t="shared" si="7"/>
        <v>0</v>
      </c>
      <c r="AX48" s="208">
        <f t="shared" si="7"/>
        <v>0</v>
      </c>
      <c r="AY48" s="208">
        <f t="shared" si="7"/>
        <v>0</v>
      </c>
      <c r="AZ48" s="208">
        <f t="shared" si="11"/>
        <v>0</v>
      </c>
      <c r="BA48" s="208">
        <f t="shared" si="11"/>
        <v>0</v>
      </c>
      <c r="BB48" s="208">
        <f t="shared" si="11"/>
        <v>0</v>
      </c>
      <c r="BC48" s="208">
        <f t="shared" si="11"/>
        <v>0</v>
      </c>
      <c r="BD48" s="208">
        <f t="shared" si="11"/>
        <v>0</v>
      </c>
      <c r="BE48" s="208">
        <f t="shared" si="11"/>
        <v>0</v>
      </c>
      <c r="BF48" s="208">
        <f t="shared" si="11"/>
        <v>0</v>
      </c>
      <c r="BG48" s="208">
        <f t="shared" si="11"/>
        <v>0</v>
      </c>
      <c r="BH48" s="208">
        <f t="shared" si="11"/>
        <v>0</v>
      </c>
      <c r="BI48" s="208">
        <f t="shared" si="11"/>
        <v>0</v>
      </c>
      <c r="BJ48" s="208">
        <f t="shared" si="11"/>
        <v>0</v>
      </c>
      <c r="BK48" s="208">
        <f t="shared" si="11"/>
        <v>0</v>
      </c>
      <c r="BL48" s="207">
        <f t="shared" si="9"/>
        <v>0</v>
      </c>
    </row>
    <row r="49" spans="1:67">
      <c r="A49" s="190" t="s">
        <v>250</v>
      </c>
      <c r="B49" s="205">
        <v>0</v>
      </c>
      <c r="C49" s="205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192">
        <f t="shared" si="3"/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192">
        <f t="shared" si="4"/>
        <v>0</v>
      </c>
      <c r="AH49" s="192"/>
      <c r="AI49" s="207">
        <f t="shared" si="12"/>
        <v>0</v>
      </c>
      <c r="AJ49" s="207">
        <f t="shared" si="10"/>
        <v>0</v>
      </c>
      <c r="AK49" s="207">
        <f t="shared" si="10"/>
        <v>0</v>
      </c>
      <c r="AL49" s="207">
        <f t="shared" si="10"/>
        <v>0</v>
      </c>
      <c r="AM49" s="207">
        <f t="shared" si="10"/>
        <v>0</v>
      </c>
      <c r="AN49" s="207">
        <f t="shared" si="10"/>
        <v>0</v>
      </c>
      <c r="AO49" s="207">
        <f t="shared" si="10"/>
        <v>0</v>
      </c>
      <c r="AP49" s="207">
        <f t="shared" si="10"/>
        <v>0</v>
      </c>
      <c r="AQ49" s="207">
        <f t="shared" si="10"/>
        <v>0</v>
      </c>
      <c r="AR49" s="207">
        <f t="shared" si="10"/>
        <v>0</v>
      </c>
      <c r="AS49" s="207">
        <f t="shared" si="10"/>
        <v>0</v>
      </c>
      <c r="AT49" s="207">
        <f t="shared" si="10"/>
        <v>0</v>
      </c>
      <c r="AU49" s="208">
        <f t="shared" si="6"/>
        <v>0</v>
      </c>
      <c r="AV49" s="208">
        <f t="shared" si="7"/>
        <v>0</v>
      </c>
      <c r="AW49" s="208">
        <f t="shared" si="7"/>
        <v>0</v>
      </c>
      <c r="AX49" s="208">
        <f t="shared" si="7"/>
        <v>0</v>
      </c>
      <c r="AY49" s="208">
        <f t="shared" si="7"/>
        <v>0</v>
      </c>
      <c r="AZ49" s="208">
        <f t="shared" si="11"/>
        <v>0</v>
      </c>
      <c r="BA49" s="208">
        <f t="shared" si="11"/>
        <v>0</v>
      </c>
      <c r="BB49" s="208">
        <f t="shared" si="11"/>
        <v>0</v>
      </c>
      <c r="BC49" s="208">
        <f t="shared" si="11"/>
        <v>0</v>
      </c>
      <c r="BD49" s="208">
        <f t="shared" si="11"/>
        <v>0</v>
      </c>
      <c r="BE49" s="208">
        <f t="shared" si="11"/>
        <v>0</v>
      </c>
      <c r="BF49" s="208">
        <f t="shared" si="11"/>
        <v>0</v>
      </c>
      <c r="BG49" s="208">
        <f t="shared" si="11"/>
        <v>0</v>
      </c>
      <c r="BH49" s="208">
        <f t="shared" si="11"/>
        <v>0</v>
      </c>
      <c r="BI49" s="208">
        <f t="shared" si="11"/>
        <v>0</v>
      </c>
      <c r="BJ49" s="208">
        <f t="shared" si="11"/>
        <v>0</v>
      </c>
      <c r="BK49" s="208">
        <f t="shared" si="11"/>
        <v>0</v>
      </c>
      <c r="BL49" s="207">
        <f t="shared" si="9"/>
        <v>0</v>
      </c>
    </row>
    <row r="50" spans="1:67">
      <c r="A50" s="190" t="s">
        <v>251</v>
      </c>
      <c r="B50" s="205">
        <v>0</v>
      </c>
      <c r="C50" s="205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192">
        <f t="shared" si="3"/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192">
        <f t="shared" si="4"/>
        <v>0</v>
      </c>
      <c r="AH50" s="192"/>
      <c r="AI50" s="207">
        <f t="shared" si="12"/>
        <v>0</v>
      </c>
      <c r="AJ50" s="207">
        <f t="shared" si="10"/>
        <v>0</v>
      </c>
      <c r="AK50" s="207">
        <f t="shared" si="10"/>
        <v>0</v>
      </c>
      <c r="AL50" s="207">
        <f t="shared" si="10"/>
        <v>0</v>
      </c>
      <c r="AM50" s="207">
        <f t="shared" si="10"/>
        <v>0</v>
      </c>
      <c r="AN50" s="207">
        <f t="shared" si="10"/>
        <v>0</v>
      </c>
      <c r="AO50" s="207">
        <f t="shared" si="10"/>
        <v>0</v>
      </c>
      <c r="AP50" s="207">
        <f t="shared" si="10"/>
        <v>0</v>
      </c>
      <c r="AQ50" s="207">
        <f t="shared" si="10"/>
        <v>0</v>
      </c>
      <c r="AR50" s="207">
        <f t="shared" si="10"/>
        <v>0</v>
      </c>
      <c r="AS50" s="207">
        <f t="shared" si="10"/>
        <v>0</v>
      </c>
      <c r="AT50" s="207">
        <f t="shared" si="10"/>
        <v>0</v>
      </c>
      <c r="AU50" s="208">
        <f t="shared" si="6"/>
        <v>0</v>
      </c>
      <c r="AV50" s="208">
        <f t="shared" si="7"/>
        <v>0</v>
      </c>
      <c r="AW50" s="208">
        <f t="shared" si="7"/>
        <v>0</v>
      </c>
      <c r="AX50" s="208">
        <f t="shared" si="7"/>
        <v>0</v>
      </c>
      <c r="AY50" s="208">
        <f t="shared" si="7"/>
        <v>0</v>
      </c>
      <c r="AZ50" s="208">
        <f t="shared" si="11"/>
        <v>0</v>
      </c>
      <c r="BA50" s="208">
        <f t="shared" si="11"/>
        <v>0</v>
      </c>
      <c r="BB50" s="208">
        <f t="shared" si="11"/>
        <v>0</v>
      </c>
      <c r="BC50" s="208">
        <f t="shared" si="11"/>
        <v>0</v>
      </c>
      <c r="BD50" s="208">
        <f t="shared" si="11"/>
        <v>0</v>
      </c>
      <c r="BE50" s="208">
        <f t="shared" si="11"/>
        <v>0</v>
      </c>
      <c r="BF50" s="208">
        <f t="shared" si="11"/>
        <v>0</v>
      </c>
      <c r="BG50" s="208">
        <f t="shared" si="11"/>
        <v>0</v>
      </c>
      <c r="BH50" s="208">
        <f t="shared" si="11"/>
        <v>0</v>
      </c>
      <c r="BI50" s="208">
        <f t="shared" si="11"/>
        <v>0</v>
      </c>
      <c r="BJ50" s="208">
        <f t="shared" si="11"/>
        <v>0</v>
      </c>
      <c r="BK50" s="208">
        <f t="shared" si="11"/>
        <v>0</v>
      </c>
      <c r="BL50" s="207">
        <f t="shared" si="9"/>
        <v>0</v>
      </c>
    </row>
    <row r="51" spans="1:67">
      <c r="A51" s="190" t="s">
        <v>252</v>
      </c>
      <c r="B51" s="205">
        <v>0</v>
      </c>
      <c r="C51" s="205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192">
        <f t="shared" si="3"/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192">
        <f t="shared" si="4"/>
        <v>0</v>
      </c>
      <c r="AH51" s="192"/>
      <c r="AI51" s="207">
        <f t="shared" si="12"/>
        <v>0</v>
      </c>
      <c r="AJ51" s="207">
        <f t="shared" si="10"/>
        <v>0</v>
      </c>
      <c r="AK51" s="207">
        <f t="shared" si="10"/>
        <v>0</v>
      </c>
      <c r="AL51" s="207">
        <f t="shared" si="10"/>
        <v>0</v>
      </c>
      <c r="AM51" s="207">
        <f t="shared" si="10"/>
        <v>0</v>
      </c>
      <c r="AN51" s="207">
        <f t="shared" si="10"/>
        <v>0</v>
      </c>
      <c r="AO51" s="207">
        <f t="shared" si="10"/>
        <v>0</v>
      </c>
      <c r="AP51" s="207">
        <f t="shared" si="10"/>
        <v>0</v>
      </c>
      <c r="AQ51" s="207">
        <f t="shared" si="10"/>
        <v>0</v>
      </c>
      <c r="AR51" s="207">
        <f t="shared" si="10"/>
        <v>0</v>
      </c>
      <c r="AS51" s="207">
        <f t="shared" si="10"/>
        <v>0</v>
      </c>
      <c r="AT51" s="207">
        <f t="shared" si="10"/>
        <v>0</v>
      </c>
      <c r="AU51" s="208">
        <f t="shared" si="6"/>
        <v>0</v>
      </c>
      <c r="AV51" s="208">
        <f t="shared" si="7"/>
        <v>0</v>
      </c>
      <c r="AW51" s="208">
        <f t="shared" si="7"/>
        <v>0</v>
      </c>
      <c r="AX51" s="208">
        <f t="shared" si="7"/>
        <v>0</v>
      </c>
      <c r="AY51" s="208">
        <f t="shared" si="7"/>
        <v>0</v>
      </c>
      <c r="AZ51" s="208">
        <f t="shared" si="11"/>
        <v>0</v>
      </c>
      <c r="BA51" s="208">
        <f t="shared" si="11"/>
        <v>0</v>
      </c>
      <c r="BB51" s="208">
        <f t="shared" si="11"/>
        <v>0</v>
      </c>
      <c r="BC51" s="208">
        <f t="shared" si="11"/>
        <v>0</v>
      </c>
      <c r="BD51" s="208">
        <f t="shared" si="11"/>
        <v>0</v>
      </c>
      <c r="BE51" s="208">
        <f t="shared" si="11"/>
        <v>0</v>
      </c>
      <c r="BF51" s="208">
        <f t="shared" si="11"/>
        <v>0</v>
      </c>
      <c r="BG51" s="208">
        <f t="shared" si="11"/>
        <v>0</v>
      </c>
      <c r="BH51" s="208">
        <f t="shared" si="11"/>
        <v>0</v>
      </c>
      <c r="BI51" s="208">
        <f t="shared" si="11"/>
        <v>0</v>
      </c>
      <c r="BJ51" s="208">
        <f t="shared" si="11"/>
        <v>0</v>
      </c>
      <c r="BK51" s="208">
        <f t="shared" si="11"/>
        <v>0</v>
      </c>
      <c r="BL51" s="207">
        <f t="shared" si="9"/>
        <v>0</v>
      </c>
    </row>
    <row r="52" spans="1:67">
      <c r="A52" s="190" t="s">
        <v>253</v>
      </c>
      <c r="B52" s="205">
        <v>0</v>
      </c>
      <c r="C52" s="205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192">
        <f t="shared" si="3"/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192">
        <f t="shared" si="4"/>
        <v>0</v>
      </c>
      <c r="AH52" s="192"/>
      <c r="AI52" s="207">
        <f t="shared" si="12"/>
        <v>0</v>
      </c>
      <c r="AJ52" s="207">
        <f t="shared" si="10"/>
        <v>0</v>
      </c>
      <c r="AK52" s="207">
        <f t="shared" si="10"/>
        <v>0</v>
      </c>
      <c r="AL52" s="207">
        <f t="shared" si="10"/>
        <v>0</v>
      </c>
      <c r="AM52" s="207">
        <f t="shared" si="10"/>
        <v>0</v>
      </c>
      <c r="AN52" s="207">
        <f t="shared" si="10"/>
        <v>0</v>
      </c>
      <c r="AO52" s="207">
        <f t="shared" si="10"/>
        <v>0</v>
      </c>
      <c r="AP52" s="207">
        <f t="shared" si="10"/>
        <v>0</v>
      </c>
      <c r="AQ52" s="207">
        <f t="shared" si="10"/>
        <v>0</v>
      </c>
      <c r="AR52" s="207">
        <f t="shared" si="10"/>
        <v>0</v>
      </c>
      <c r="AS52" s="207">
        <f t="shared" si="10"/>
        <v>0</v>
      </c>
      <c r="AT52" s="207">
        <f t="shared" si="10"/>
        <v>0</v>
      </c>
      <c r="AU52" s="208">
        <f t="shared" si="6"/>
        <v>0</v>
      </c>
      <c r="AV52" s="208">
        <f t="shared" si="7"/>
        <v>0</v>
      </c>
      <c r="AW52" s="208">
        <f t="shared" si="7"/>
        <v>0</v>
      </c>
      <c r="AX52" s="208">
        <f t="shared" si="7"/>
        <v>0</v>
      </c>
      <c r="AY52" s="208">
        <f t="shared" si="7"/>
        <v>0</v>
      </c>
      <c r="AZ52" s="208">
        <f t="shared" si="11"/>
        <v>0</v>
      </c>
      <c r="BA52" s="208">
        <f t="shared" si="11"/>
        <v>0</v>
      </c>
      <c r="BB52" s="208">
        <f t="shared" si="11"/>
        <v>0</v>
      </c>
      <c r="BC52" s="208">
        <f t="shared" si="11"/>
        <v>0</v>
      </c>
      <c r="BD52" s="208">
        <f t="shared" si="11"/>
        <v>0</v>
      </c>
      <c r="BE52" s="208">
        <f t="shared" si="11"/>
        <v>0</v>
      </c>
      <c r="BF52" s="208">
        <f t="shared" si="11"/>
        <v>0</v>
      </c>
      <c r="BG52" s="208">
        <f t="shared" si="11"/>
        <v>0</v>
      </c>
      <c r="BH52" s="208">
        <f t="shared" si="11"/>
        <v>0</v>
      </c>
      <c r="BI52" s="208">
        <f t="shared" si="11"/>
        <v>0</v>
      </c>
      <c r="BJ52" s="208">
        <f t="shared" si="11"/>
        <v>0</v>
      </c>
      <c r="BK52" s="208">
        <f t="shared" si="11"/>
        <v>0</v>
      </c>
      <c r="BL52" s="207">
        <f t="shared" si="9"/>
        <v>0</v>
      </c>
    </row>
    <row r="53" spans="1:67">
      <c r="A53" s="190" t="s">
        <v>254</v>
      </c>
      <c r="B53" s="205">
        <v>0</v>
      </c>
      <c r="C53" s="205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192">
        <f t="shared" si="3"/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192">
        <f t="shared" si="4"/>
        <v>0</v>
      </c>
      <c r="AH53" s="192"/>
      <c r="AI53" s="207">
        <f t="shared" si="12"/>
        <v>0</v>
      </c>
      <c r="AJ53" s="207">
        <f t="shared" si="10"/>
        <v>0</v>
      </c>
      <c r="AK53" s="207">
        <f t="shared" si="10"/>
        <v>0</v>
      </c>
      <c r="AL53" s="207">
        <f t="shared" si="10"/>
        <v>0</v>
      </c>
      <c r="AM53" s="207">
        <f t="shared" si="10"/>
        <v>0</v>
      </c>
      <c r="AN53" s="207">
        <f t="shared" si="10"/>
        <v>0</v>
      </c>
      <c r="AO53" s="207">
        <f t="shared" si="10"/>
        <v>0</v>
      </c>
      <c r="AP53" s="207">
        <f t="shared" si="10"/>
        <v>0</v>
      </c>
      <c r="AQ53" s="207">
        <f t="shared" si="10"/>
        <v>0</v>
      </c>
      <c r="AR53" s="207">
        <f t="shared" si="10"/>
        <v>0</v>
      </c>
      <c r="AS53" s="207">
        <f t="shared" si="10"/>
        <v>0</v>
      </c>
      <c r="AT53" s="207">
        <f t="shared" si="10"/>
        <v>0</v>
      </c>
      <c r="AU53" s="208">
        <f t="shared" si="6"/>
        <v>0</v>
      </c>
      <c r="AV53" s="208">
        <f t="shared" si="7"/>
        <v>0</v>
      </c>
      <c r="AW53" s="208">
        <f t="shared" si="7"/>
        <v>0</v>
      </c>
      <c r="AX53" s="208">
        <f t="shared" si="7"/>
        <v>0</v>
      </c>
      <c r="AY53" s="208">
        <f t="shared" si="7"/>
        <v>0</v>
      </c>
      <c r="AZ53" s="208">
        <f t="shared" si="11"/>
        <v>0</v>
      </c>
      <c r="BA53" s="208">
        <f t="shared" si="11"/>
        <v>0</v>
      </c>
      <c r="BB53" s="208">
        <f t="shared" si="11"/>
        <v>0</v>
      </c>
      <c r="BC53" s="208">
        <f t="shared" si="11"/>
        <v>0</v>
      </c>
      <c r="BD53" s="208">
        <f t="shared" si="11"/>
        <v>0</v>
      </c>
      <c r="BE53" s="208">
        <f t="shared" si="11"/>
        <v>0</v>
      </c>
      <c r="BF53" s="208">
        <f t="shared" si="11"/>
        <v>0</v>
      </c>
      <c r="BG53" s="208">
        <f t="shared" si="11"/>
        <v>0</v>
      </c>
      <c r="BH53" s="208">
        <f t="shared" si="11"/>
        <v>0</v>
      </c>
      <c r="BI53" s="208">
        <f t="shared" si="11"/>
        <v>0</v>
      </c>
      <c r="BJ53" s="208">
        <f t="shared" si="11"/>
        <v>0</v>
      </c>
      <c r="BK53" s="208">
        <f t="shared" si="11"/>
        <v>0</v>
      </c>
      <c r="BL53" s="207">
        <f t="shared" si="9"/>
        <v>0</v>
      </c>
    </row>
    <row r="54" spans="1:67">
      <c r="A54" s="190" t="s">
        <v>255</v>
      </c>
      <c r="B54" s="205">
        <v>0</v>
      </c>
      <c r="C54" s="205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192">
        <f t="shared" si="3"/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192">
        <f t="shared" si="4"/>
        <v>0</v>
      </c>
      <c r="AH54" s="192"/>
      <c r="AI54" s="207">
        <f t="shared" si="12"/>
        <v>0</v>
      </c>
      <c r="AJ54" s="207">
        <f t="shared" si="10"/>
        <v>0</v>
      </c>
      <c r="AK54" s="207">
        <f t="shared" si="10"/>
        <v>0</v>
      </c>
      <c r="AL54" s="207">
        <f t="shared" si="10"/>
        <v>0</v>
      </c>
      <c r="AM54" s="207">
        <f t="shared" si="10"/>
        <v>0</v>
      </c>
      <c r="AN54" s="207">
        <f t="shared" si="10"/>
        <v>0</v>
      </c>
      <c r="AO54" s="207">
        <f t="shared" si="10"/>
        <v>0</v>
      </c>
      <c r="AP54" s="207">
        <f t="shared" si="10"/>
        <v>0</v>
      </c>
      <c r="AQ54" s="207">
        <f t="shared" si="10"/>
        <v>0</v>
      </c>
      <c r="AR54" s="207">
        <f t="shared" si="10"/>
        <v>0</v>
      </c>
      <c r="AS54" s="207">
        <f t="shared" si="10"/>
        <v>0</v>
      </c>
      <c r="AT54" s="207">
        <f t="shared" si="10"/>
        <v>0</v>
      </c>
      <c r="AU54" s="208">
        <f t="shared" si="6"/>
        <v>0</v>
      </c>
      <c r="AV54" s="208">
        <f t="shared" si="7"/>
        <v>0</v>
      </c>
      <c r="AW54" s="208">
        <f t="shared" si="7"/>
        <v>0</v>
      </c>
      <c r="AX54" s="208">
        <f t="shared" si="7"/>
        <v>0</v>
      </c>
      <c r="AY54" s="208">
        <f t="shared" si="7"/>
        <v>0</v>
      </c>
      <c r="AZ54" s="208">
        <f t="shared" si="11"/>
        <v>0</v>
      </c>
      <c r="BA54" s="208">
        <f t="shared" si="11"/>
        <v>0</v>
      </c>
      <c r="BB54" s="208">
        <f t="shared" si="11"/>
        <v>0</v>
      </c>
      <c r="BC54" s="208">
        <f t="shared" si="11"/>
        <v>0</v>
      </c>
      <c r="BD54" s="208">
        <f t="shared" si="11"/>
        <v>0</v>
      </c>
      <c r="BE54" s="208">
        <f t="shared" si="11"/>
        <v>0</v>
      </c>
      <c r="BF54" s="208">
        <f t="shared" si="11"/>
        <v>0</v>
      </c>
      <c r="BG54" s="208">
        <f t="shared" si="11"/>
        <v>0</v>
      </c>
      <c r="BH54" s="208">
        <f t="shared" si="11"/>
        <v>0</v>
      </c>
      <c r="BI54" s="208">
        <f t="shared" si="11"/>
        <v>0</v>
      </c>
      <c r="BJ54" s="208">
        <f t="shared" si="11"/>
        <v>0</v>
      </c>
      <c r="BK54" s="208">
        <f t="shared" si="11"/>
        <v>0</v>
      </c>
      <c r="BL54" s="207">
        <f t="shared" si="9"/>
        <v>0</v>
      </c>
    </row>
    <row r="55" spans="1:67">
      <c r="A55" s="190" t="s">
        <v>256</v>
      </c>
      <c r="B55" s="205">
        <v>0</v>
      </c>
      <c r="C55" s="205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192">
        <f t="shared" si="3"/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192">
        <f t="shared" si="4"/>
        <v>0</v>
      </c>
      <c r="AH55" s="192"/>
      <c r="AI55" s="207">
        <f t="shared" si="12"/>
        <v>0</v>
      </c>
      <c r="AJ55" s="207">
        <f t="shared" si="10"/>
        <v>0</v>
      </c>
      <c r="AK55" s="207">
        <f t="shared" si="10"/>
        <v>0</v>
      </c>
      <c r="AL55" s="207">
        <f t="shared" si="10"/>
        <v>0</v>
      </c>
      <c r="AM55" s="207">
        <f t="shared" si="10"/>
        <v>0</v>
      </c>
      <c r="AN55" s="207">
        <f t="shared" si="10"/>
        <v>0</v>
      </c>
      <c r="AO55" s="207">
        <f t="shared" si="10"/>
        <v>0</v>
      </c>
      <c r="AP55" s="207">
        <f t="shared" si="10"/>
        <v>0</v>
      </c>
      <c r="AQ55" s="207">
        <f t="shared" si="10"/>
        <v>0</v>
      </c>
      <c r="AR55" s="207">
        <f t="shared" si="10"/>
        <v>0</v>
      </c>
      <c r="AS55" s="207">
        <f t="shared" si="10"/>
        <v>0</v>
      </c>
      <c r="AT55" s="207">
        <f t="shared" si="10"/>
        <v>0</v>
      </c>
      <c r="AU55" s="208">
        <f t="shared" si="6"/>
        <v>0</v>
      </c>
      <c r="AV55" s="208">
        <f t="shared" si="7"/>
        <v>0</v>
      </c>
      <c r="AW55" s="208">
        <f t="shared" si="7"/>
        <v>0</v>
      </c>
      <c r="AX55" s="208">
        <f t="shared" si="7"/>
        <v>0</v>
      </c>
      <c r="AY55" s="208">
        <f t="shared" si="7"/>
        <v>0</v>
      </c>
      <c r="AZ55" s="208">
        <f t="shared" si="11"/>
        <v>0</v>
      </c>
      <c r="BA55" s="208">
        <f t="shared" si="11"/>
        <v>0</v>
      </c>
      <c r="BB55" s="208">
        <f t="shared" si="11"/>
        <v>0</v>
      </c>
      <c r="BC55" s="208">
        <f t="shared" si="11"/>
        <v>0</v>
      </c>
      <c r="BD55" s="208">
        <f t="shared" si="11"/>
        <v>0</v>
      </c>
      <c r="BE55" s="208">
        <f t="shared" si="11"/>
        <v>0</v>
      </c>
      <c r="BF55" s="208">
        <f t="shared" si="11"/>
        <v>0</v>
      </c>
      <c r="BG55" s="208">
        <f t="shared" si="11"/>
        <v>0</v>
      </c>
      <c r="BH55" s="208">
        <f t="shared" si="11"/>
        <v>0</v>
      </c>
      <c r="BI55" s="208">
        <f t="shared" si="11"/>
        <v>0</v>
      </c>
      <c r="BJ55" s="208">
        <f t="shared" si="11"/>
        <v>0</v>
      </c>
      <c r="BK55" s="208">
        <f t="shared" si="11"/>
        <v>0</v>
      </c>
      <c r="BL55" s="207">
        <f t="shared" si="9"/>
        <v>0</v>
      </c>
    </row>
    <row r="56" spans="1:67">
      <c r="A56" s="190" t="s">
        <v>257</v>
      </c>
      <c r="B56" s="205">
        <v>0</v>
      </c>
      <c r="C56" s="205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192">
        <f t="shared" si="3"/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192">
        <f t="shared" si="4"/>
        <v>0</v>
      </c>
      <c r="AH56" s="192"/>
      <c r="AI56" s="207">
        <f t="shared" si="12"/>
        <v>0</v>
      </c>
      <c r="AJ56" s="207">
        <f t="shared" si="10"/>
        <v>0</v>
      </c>
      <c r="AK56" s="207">
        <f t="shared" si="10"/>
        <v>0</v>
      </c>
      <c r="AL56" s="207">
        <f t="shared" si="10"/>
        <v>0</v>
      </c>
      <c r="AM56" s="207">
        <f t="shared" si="10"/>
        <v>0</v>
      </c>
      <c r="AN56" s="207">
        <f t="shared" si="10"/>
        <v>0</v>
      </c>
      <c r="AO56" s="207">
        <f t="shared" si="10"/>
        <v>0</v>
      </c>
      <c r="AP56" s="207">
        <f t="shared" si="10"/>
        <v>0</v>
      </c>
      <c r="AQ56" s="207">
        <f t="shared" si="10"/>
        <v>0</v>
      </c>
      <c r="AR56" s="207">
        <f t="shared" si="10"/>
        <v>0</v>
      </c>
      <c r="AS56" s="207">
        <f t="shared" si="10"/>
        <v>0</v>
      </c>
      <c r="AT56" s="207">
        <f t="shared" si="10"/>
        <v>0</v>
      </c>
      <c r="AU56" s="208">
        <f t="shared" si="6"/>
        <v>0</v>
      </c>
      <c r="AV56" s="208">
        <f t="shared" si="7"/>
        <v>0</v>
      </c>
      <c r="AW56" s="208">
        <f t="shared" si="7"/>
        <v>0</v>
      </c>
      <c r="AX56" s="208">
        <f t="shared" si="7"/>
        <v>0</v>
      </c>
      <c r="AY56" s="208">
        <f t="shared" si="7"/>
        <v>0</v>
      </c>
      <c r="AZ56" s="208">
        <f t="shared" si="11"/>
        <v>0</v>
      </c>
      <c r="BA56" s="208">
        <f t="shared" si="11"/>
        <v>0</v>
      </c>
      <c r="BB56" s="208">
        <f t="shared" si="11"/>
        <v>0</v>
      </c>
      <c r="BC56" s="208">
        <f t="shared" si="11"/>
        <v>0</v>
      </c>
      <c r="BD56" s="208">
        <f t="shared" si="11"/>
        <v>0</v>
      </c>
      <c r="BE56" s="208">
        <f t="shared" si="11"/>
        <v>0</v>
      </c>
      <c r="BF56" s="208">
        <f t="shared" si="11"/>
        <v>0</v>
      </c>
      <c r="BG56" s="208">
        <f t="shared" si="11"/>
        <v>0</v>
      </c>
      <c r="BH56" s="208">
        <f t="shared" si="11"/>
        <v>0</v>
      </c>
      <c r="BI56" s="208">
        <f t="shared" si="11"/>
        <v>0</v>
      </c>
      <c r="BJ56" s="208">
        <f t="shared" si="11"/>
        <v>0</v>
      </c>
      <c r="BK56" s="208">
        <f t="shared" si="11"/>
        <v>0</v>
      </c>
      <c r="BL56" s="207">
        <f t="shared" si="9"/>
        <v>0</v>
      </c>
    </row>
    <row r="57" spans="1:67">
      <c r="A57" s="190" t="s">
        <v>258</v>
      </c>
      <c r="B57" s="205">
        <v>0</v>
      </c>
      <c r="C57" s="205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192">
        <f t="shared" si="3"/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192">
        <f t="shared" si="4"/>
        <v>0</v>
      </c>
      <c r="AH57" s="192"/>
      <c r="AI57" s="207">
        <f t="shared" si="12"/>
        <v>0</v>
      </c>
      <c r="AJ57" s="207">
        <f t="shared" si="10"/>
        <v>0</v>
      </c>
      <c r="AK57" s="207">
        <f t="shared" si="10"/>
        <v>0</v>
      </c>
      <c r="AL57" s="207">
        <f t="shared" si="10"/>
        <v>0</v>
      </c>
      <c r="AM57" s="207">
        <f t="shared" si="10"/>
        <v>0</v>
      </c>
      <c r="AN57" s="207">
        <f t="shared" si="10"/>
        <v>0</v>
      </c>
      <c r="AO57" s="207">
        <f t="shared" si="10"/>
        <v>0</v>
      </c>
      <c r="AP57" s="207">
        <f t="shared" si="10"/>
        <v>0</v>
      </c>
      <c r="AQ57" s="207">
        <f t="shared" si="10"/>
        <v>0</v>
      </c>
      <c r="AR57" s="207">
        <f t="shared" si="10"/>
        <v>0</v>
      </c>
      <c r="AS57" s="207">
        <f t="shared" si="10"/>
        <v>0</v>
      </c>
      <c r="AT57" s="207">
        <f t="shared" si="10"/>
        <v>0</v>
      </c>
      <c r="AU57" s="208">
        <f t="shared" si="6"/>
        <v>0</v>
      </c>
      <c r="AV57" s="208">
        <f t="shared" si="7"/>
        <v>0</v>
      </c>
      <c r="AW57" s="208">
        <f t="shared" si="7"/>
        <v>0</v>
      </c>
      <c r="AX57" s="208">
        <f t="shared" si="7"/>
        <v>0</v>
      </c>
      <c r="AY57" s="208">
        <f t="shared" si="7"/>
        <v>0</v>
      </c>
      <c r="AZ57" s="208">
        <f t="shared" si="11"/>
        <v>0</v>
      </c>
      <c r="BA57" s="208">
        <f t="shared" si="11"/>
        <v>0</v>
      </c>
      <c r="BB57" s="208">
        <f t="shared" si="11"/>
        <v>0</v>
      </c>
      <c r="BC57" s="208">
        <f t="shared" si="11"/>
        <v>0</v>
      </c>
      <c r="BD57" s="208">
        <f t="shared" si="11"/>
        <v>0</v>
      </c>
      <c r="BE57" s="208">
        <f t="shared" si="11"/>
        <v>0</v>
      </c>
      <c r="BF57" s="208">
        <f t="shared" si="11"/>
        <v>0</v>
      </c>
      <c r="BG57" s="208">
        <f t="shared" si="11"/>
        <v>0</v>
      </c>
      <c r="BH57" s="208">
        <f t="shared" si="11"/>
        <v>0</v>
      </c>
      <c r="BI57" s="208">
        <f t="shared" si="11"/>
        <v>0</v>
      </c>
      <c r="BJ57" s="208">
        <f t="shared" si="11"/>
        <v>0</v>
      </c>
      <c r="BK57" s="208">
        <f t="shared" si="11"/>
        <v>0</v>
      </c>
      <c r="BL57" s="207">
        <f t="shared" si="9"/>
        <v>0</v>
      </c>
    </row>
    <row r="58" spans="1:67">
      <c r="A58" s="190" t="s">
        <v>259</v>
      </c>
      <c r="B58" s="205">
        <v>0</v>
      </c>
      <c r="C58" s="205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192">
        <f t="shared" si="3"/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192">
        <f t="shared" si="4"/>
        <v>0</v>
      </c>
      <c r="AH58" s="192"/>
      <c r="AI58" s="207">
        <f t="shared" si="12"/>
        <v>0</v>
      </c>
      <c r="AJ58" s="207">
        <f t="shared" si="10"/>
        <v>0</v>
      </c>
      <c r="AK58" s="207">
        <f t="shared" si="10"/>
        <v>0</v>
      </c>
      <c r="AL58" s="207">
        <f t="shared" si="10"/>
        <v>0</v>
      </c>
      <c r="AM58" s="207">
        <f t="shared" si="10"/>
        <v>0</v>
      </c>
      <c r="AN58" s="207">
        <f t="shared" si="10"/>
        <v>0</v>
      </c>
      <c r="AO58" s="207">
        <f t="shared" si="10"/>
        <v>0</v>
      </c>
      <c r="AP58" s="207">
        <f t="shared" si="10"/>
        <v>0</v>
      </c>
      <c r="AQ58" s="207">
        <f t="shared" si="10"/>
        <v>0</v>
      </c>
      <c r="AR58" s="207">
        <f t="shared" si="10"/>
        <v>0</v>
      </c>
      <c r="AS58" s="207">
        <f t="shared" si="10"/>
        <v>0</v>
      </c>
      <c r="AT58" s="207">
        <f t="shared" si="10"/>
        <v>0</v>
      </c>
      <c r="AU58" s="208">
        <f t="shared" si="6"/>
        <v>0</v>
      </c>
      <c r="AV58" s="208">
        <f t="shared" si="7"/>
        <v>0</v>
      </c>
      <c r="AW58" s="208">
        <f t="shared" si="7"/>
        <v>0</v>
      </c>
      <c r="AX58" s="208">
        <f t="shared" si="7"/>
        <v>0</v>
      </c>
      <c r="AY58" s="208">
        <f t="shared" si="7"/>
        <v>0</v>
      </c>
      <c r="AZ58" s="208">
        <f t="shared" si="11"/>
        <v>0</v>
      </c>
      <c r="BA58" s="208">
        <f t="shared" si="11"/>
        <v>0</v>
      </c>
      <c r="BB58" s="208">
        <f t="shared" si="11"/>
        <v>0</v>
      </c>
      <c r="BC58" s="208">
        <f t="shared" si="11"/>
        <v>0</v>
      </c>
      <c r="BD58" s="208">
        <f t="shared" si="11"/>
        <v>0</v>
      </c>
      <c r="BE58" s="208">
        <f t="shared" si="11"/>
        <v>0</v>
      </c>
      <c r="BF58" s="208">
        <f t="shared" si="11"/>
        <v>0</v>
      </c>
      <c r="BG58" s="208">
        <f t="shared" si="11"/>
        <v>0</v>
      </c>
      <c r="BH58" s="208">
        <f t="shared" si="11"/>
        <v>0</v>
      </c>
      <c r="BI58" s="208">
        <f t="shared" si="11"/>
        <v>0</v>
      </c>
      <c r="BJ58" s="208">
        <f t="shared" si="11"/>
        <v>0</v>
      </c>
      <c r="BK58" s="208">
        <f t="shared" si="11"/>
        <v>0</v>
      </c>
      <c r="BL58" s="207">
        <f t="shared" si="9"/>
        <v>0</v>
      </c>
    </row>
    <row r="59" spans="1:67">
      <c r="A59" s="190" t="s">
        <v>260</v>
      </c>
      <c r="B59" s="205">
        <v>0</v>
      </c>
      <c r="C59" s="205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192">
        <f t="shared" si="3"/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192">
        <f t="shared" si="4"/>
        <v>0</v>
      </c>
      <c r="AH59" s="192"/>
      <c r="AI59" s="207">
        <f t="shared" si="12"/>
        <v>0</v>
      </c>
      <c r="AJ59" s="207">
        <f t="shared" si="10"/>
        <v>0</v>
      </c>
      <c r="AK59" s="207">
        <f t="shared" si="10"/>
        <v>0</v>
      </c>
      <c r="AL59" s="207">
        <f t="shared" si="10"/>
        <v>0</v>
      </c>
      <c r="AM59" s="207">
        <f t="shared" si="10"/>
        <v>0</v>
      </c>
      <c r="AN59" s="207">
        <f t="shared" si="10"/>
        <v>0</v>
      </c>
      <c r="AO59" s="207">
        <f t="shared" si="10"/>
        <v>0</v>
      </c>
      <c r="AP59" s="207">
        <f t="shared" si="10"/>
        <v>0</v>
      </c>
      <c r="AQ59" s="207">
        <f t="shared" si="10"/>
        <v>0</v>
      </c>
      <c r="AR59" s="207">
        <f t="shared" si="10"/>
        <v>0</v>
      </c>
      <c r="AS59" s="207">
        <f t="shared" si="10"/>
        <v>0</v>
      </c>
      <c r="AT59" s="207">
        <f t="shared" si="10"/>
        <v>0</v>
      </c>
      <c r="AU59" s="208">
        <f t="shared" si="6"/>
        <v>0</v>
      </c>
      <c r="AV59" s="208">
        <f t="shared" si="7"/>
        <v>0</v>
      </c>
      <c r="AW59" s="208">
        <f t="shared" si="7"/>
        <v>0</v>
      </c>
      <c r="AX59" s="208">
        <f t="shared" si="7"/>
        <v>0</v>
      </c>
      <c r="AY59" s="208">
        <f t="shared" si="7"/>
        <v>0</v>
      </c>
      <c r="AZ59" s="208">
        <f t="shared" si="11"/>
        <v>0</v>
      </c>
      <c r="BA59" s="208">
        <f t="shared" si="11"/>
        <v>0</v>
      </c>
      <c r="BB59" s="208">
        <f t="shared" si="11"/>
        <v>0</v>
      </c>
      <c r="BC59" s="208">
        <f t="shared" si="11"/>
        <v>0</v>
      </c>
      <c r="BD59" s="208">
        <f t="shared" si="11"/>
        <v>0</v>
      </c>
      <c r="BE59" s="208">
        <f t="shared" si="11"/>
        <v>0</v>
      </c>
      <c r="BF59" s="208">
        <f t="shared" si="11"/>
        <v>0</v>
      </c>
      <c r="BG59" s="208">
        <f t="shared" si="11"/>
        <v>0</v>
      </c>
      <c r="BH59" s="208">
        <f t="shared" si="11"/>
        <v>0</v>
      </c>
      <c r="BI59" s="208">
        <f t="shared" si="11"/>
        <v>0</v>
      </c>
      <c r="BJ59" s="208">
        <f t="shared" si="11"/>
        <v>0</v>
      </c>
      <c r="BK59" s="208">
        <f t="shared" si="11"/>
        <v>0</v>
      </c>
      <c r="BL59" s="207">
        <f t="shared" si="9"/>
        <v>0</v>
      </c>
    </row>
    <row r="60" spans="1:67">
      <c r="A60" s="190" t="s">
        <v>261</v>
      </c>
      <c r="B60" s="205">
        <v>0</v>
      </c>
      <c r="C60" s="205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192">
        <f t="shared" si="3"/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192">
        <f t="shared" si="4"/>
        <v>0</v>
      </c>
      <c r="AH60" s="192"/>
      <c r="AI60" s="207">
        <f t="shared" si="12"/>
        <v>0</v>
      </c>
      <c r="AJ60" s="207">
        <f t="shared" si="10"/>
        <v>0</v>
      </c>
      <c r="AK60" s="207">
        <f t="shared" si="10"/>
        <v>0</v>
      </c>
      <c r="AL60" s="207">
        <f t="shared" si="10"/>
        <v>0</v>
      </c>
      <c r="AM60" s="207">
        <f t="shared" si="10"/>
        <v>0</v>
      </c>
      <c r="AN60" s="207">
        <f t="shared" si="10"/>
        <v>0</v>
      </c>
      <c r="AO60" s="207">
        <f t="shared" si="10"/>
        <v>0</v>
      </c>
      <c r="AP60" s="207">
        <f t="shared" si="10"/>
        <v>0</v>
      </c>
      <c r="AQ60" s="207">
        <f t="shared" si="10"/>
        <v>0</v>
      </c>
      <c r="AR60" s="207">
        <f t="shared" si="10"/>
        <v>0</v>
      </c>
      <c r="AS60" s="207">
        <f t="shared" si="10"/>
        <v>0</v>
      </c>
      <c r="AT60" s="207">
        <f t="shared" si="10"/>
        <v>0</v>
      </c>
      <c r="AU60" s="208">
        <f t="shared" si="6"/>
        <v>0</v>
      </c>
      <c r="AV60" s="208">
        <f t="shared" si="7"/>
        <v>0</v>
      </c>
      <c r="AW60" s="208">
        <f t="shared" si="7"/>
        <v>0</v>
      </c>
      <c r="AX60" s="208">
        <f t="shared" si="7"/>
        <v>0</v>
      </c>
      <c r="AY60" s="208">
        <f t="shared" si="7"/>
        <v>0</v>
      </c>
      <c r="AZ60" s="208">
        <f t="shared" si="11"/>
        <v>0</v>
      </c>
      <c r="BA60" s="208">
        <f t="shared" si="11"/>
        <v>0</v>
      </c>
      <c r="BB60" s="208">
        <f t="shared" si="11"/>
        <v>0</v>
      </c>
      <c r="BC60" s="208">
        <f t="shared" si="11"/>
        <v>0</v>
      </c>
      <c r="BD60" s="208">
        <f t="shared" si="11"/>
        <v>0</v>
      </c>
      <c r="BE60" s="208">
        <f t="shared" si="11"/>
        <v>0</v>
      </c>
      <c r="BF60" s="208">
        <f t="shared" si="11"/>
        <v>0</v>
      </c>
      <c r="BG60" s="208">
        <f t="shared" si="11"/>
        <v>0</v>
      </c>
      <c r="BH60" s="208">
        <f t="shared" si="11"/>
        <v>0</v>
      </c>
      <c r="BI60" s="208">
        <f t="shared" si="11"/>
        <v>0</v>
      </c>
      <c r="BJ60" s="208">
        <f t="shared" si="11"/>
        <v>0</v>
      </c>
      <c r="BK60" s="208">
        <f t="shared" si="11"/>
        <v>0</v>
      </c>
      <c r="BL60" s="207">
        <f t="shared" si="9"/>
        <v>0</v>
      </c>
    </row>
    <row r="61" spans="1:67">
      <c r="A61" s="190" t="s">
        <v>262</v>
      </c>
      <c r="B61" s="205">
        <v>0</v>
      </c>
      <c r="C61" s="205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192">
        <f t="shared" si="3"/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192">
        <f t="shared" si="4"/>
        <v>0</v>
      </c>
      <c r="AH61" s="192"/>
      <c r="AI61" s="207">
        <f t="shared" si="12"/>
        <v>0</v>
      </c>
      <c r="AJ61" s="207">
        <f t="shared" si="10"/>
        <v>0</v>
      </c>
      <c r="AK61" s="207">
        <f t="shared" si="10"/>
        <v>0</v>
      </c>
      <c r="AL61" s="207">
        <f t="shared" si="10"/>
        <v>0</v>
      </c>
      <c r="AM61" s="207">
        <f t="shared" si="10"/>
        <v>0</v>
      </c>
      <c r="AN61" s="207">
        <f t="shared" si="10"/>
        <v>0</v>
      </c>
      <c r="AO61" s="207">
        <f t="shared" si="10"/>
        <v>0</v>
      </c>
      <c r="AP61" s="207">
        <f t="shared" si="10"/>
        <v>0</v>
      </c>
      <c r="AQ61" s="207">
        <f t="shared" si="10"/>
        <v>0</v>
      </c>
      <c r="AR61" s="207">
        <f t="shared" si="10"/>
        <v>0</v>
      </c>
      <c r="AS61" s="207">
        <f t="shared" si="10"/>
        <v>0</v>
      </c>
      <c r="AT61" s="207">
        <f t="shared" si="10"/>
        <v>0</v>
      </c>
      <c r="AU61" s="208">
        <f t="shared" si="6"/>
        <v>0</v>
      </c>
      <c r="AV61" s="208">
        <f t="shared" si="7"/>
        <v>0</v>
      </c>
      <c r="AW61" s="208">
        <f t="shared" si="7"/>
        <v>0</v>
      </c>
      <c r="AX61" s="208">
        <f t="shared" si="7"/>
        <v>0</v>
      </c>
      <c r="AY61" s="208">
        <f t="shared" si="7"/>
        <v>0</v>
      </c>
      <c r="AZ61" s="208">
        <f t="shared" si="11"/>
        <v>0</v>
      </c>
      <c r="BA61" s="208">
        <f t="shared" si="11"/>
        <v>0</v>
      </c>
      <c r="BB61" s="208">
        <f t="shared" si="11"/>
        <v>0</v>
      </c>
      <c r="BC61" s="208">
        <f t="shared" si="11"/>
        <v>0</v>
      </c>
      <c r="BD61" s="208">
        <f t="shared" si="11"/>
        <v>0</v>
      </c>
      <c r="BE61" s="208">
        <f t="shared" si="11"/>
        <v>0</v>
      </c>
      <c r="BF61" s="208">
        <f t="shared" si="11"/>
        <v>0</v>
      </c>
      <c r="BG61" s="208">
        <f t="shared" si="11"/>
        <v>0</v>
      </c>
      <c r="BH61" s="208">
        <f t="shared" si="11"/>
        <v>0</v>
      </c>
      <c r="BI61" s="208">
        <f t="shared" si="11"/>
        <v>0</v>
      </c>
      <c r="BJ61" s="208">
        <f t="shared" si="11"/>
        <v>0</v>
      </c>
      <c r="BK61" s="208">
        <f t="shared" si="11"/>
        <v>0</v>
      </c>
      <c r="BL61" s="207">
        <f t="shared" si="9"/>
        <v>0</v>
      </c>
    </row>
    <row r="62" spans="1:67">
      <c r="A62" s="209" t="s">
        <v>263</v>
      </c>
      <c r="B62" s="205">
        <v>0</v>
      </c>
      <c r="C62" s="205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192">
        <f t="shared" si="3"/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192">
        <f t="shared" si="4"/>
        <v>0</v>
      </c>
      <c r="AH62" s="192"/>
      <c r="AI62" s="207">
        <f t="shared" si="12"/>
        <v>0</v>
      </c>
      <c r="AJ62" s="207">
        <f t="shared" si="10"/>
        <v>0</v>
      </c>
      <c r="AK62" s="207">
        <f t="shared" si="10"/>
        <v>0</v>
      </c>
      <c r="AL62" s="207">
        <f t="shared" si="10"/>
        <v>0</v>
      </c>
      <c r="AM62" s="207">
        <f t="shared" si="10"/>
        <v>0</v>
      </c>
      <c r="AN62" s="207">
        <f t="shared" si="10"/>
        <v>0</v>
      </c>
      <c r="AO62" s="207">
        <f t="shared" si="10"/>
        <v>0</v>
      </c>
      <c r="AP62" s="207">
        <f t="shared" si="10"/>
        <v>0</v>
      </c>
      <c r="AQ62" s="207">
        <f t="shared" si="10"/>
        <v>0</v>
      </c>
      <c r="AR62" s="207">
        <f t="shared" si="10"/>
        <v>0</v>
      </c>
      <c r="AS62" s="207">
        <f t="shared" si="10"/>
        <v>0</v>
      </c>
      <c r="AT62" s="207">
        <f t="shared" si="10"/>
        <v>0</v>
      </c>
      <c r="AU62" s="208">
        <f t="shared" si="6"/>
        <v>0</v>
      </c>
      <c r="AV62" s="208">
        <f t="shared" si="7"/>
        <v>0</v>
      </c>
      <c r="AW62" s="208">
        <f t="shared" si="7"/>
        <v>0</v>
      </c>
      <c r="AX62" s="208">
        <f t="shared" si="7"/>
        <v>0</v>
      </c>
      <c r="AY62" s="208">
        <f t="shared" si="7"/>
        <v>0</v>
      </c>
      <c r="AZ62" s="208">
        <f t="shared" si="11"/>
        <v>0</v>
      </c>
      <c r="BA62" s="208">
        <f t="shared" si="11"/>
        <v>0</v>
      </c>
      <c r="BB62" s="208">
        <f t="shared" si="11"/>
        <v>0</v>
      </c>
      <c r="BC62" s="208">
        <f t="shared" ref="BC62:BK90" si="13">ROUND(X62*$C62/12,2)</f>
        <v>0</v>
      </c>
      <c r="BD62" s="208">
        <f t="shared" si="13"/>
        <v>0</v>
      </c>
      <c r="BE62" s="208">
        <f t="shared" si="13"/>
        <v>0</v>
      </c>
      <c r="BF62" s="208">
        <f t="shared" si="13"/>
        <v>0</v>
      </c>
      <c r="BG62" s="208">
        <f t="shared" si="13"/>
        <v>0</v>
      </c>
      <c r="BH62" s="208">
        <f t="shared" si="13"/>
        <v>0</v>
      </c>
      <c r="BI62" s="208">
        <f t="shared" si="13"/>
        <v>0</v>
      </c>
      <c r="BJ62" s="208">
        <f t="shared" si="13"/>
        <v>0</v>
      </c>
      <c r="BK62" s="208">
        <f t="shared" si="13"/>
        <v>0</v>
      </c>
      <c r="BL62" s="207">
        <f t="shared" si="9"/>
        <v>0</v>
      </c>
    </row>
    <row r="63" spans="1:67">
      <c r="A63" s="209" t="s">
        <v>264</v>
      </c>
      <c r="B63" s="205">
        <v>3.61E-2</v>
      </c>
      <c r="C63" s="205">
        <v>4.8600000000000004E-2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192">
        <f t="shared" si="3"/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5937950</v>
      </c>
      <c r="AA63" s="206">
        <v>11875900</v>
      </c>
      <c r="AB63" s="206">
        <v>11875900</v>
      </c>
      <c r="AC63" s="206">
        <v>11875900</v>
      </c>
      <c r="AD63" s="206">
        <v>11875900</v>
      </c>
      <c r="AE63" s="206">
        <v>11875900</v>
      </c>
      <c r="AF63" s="206">
        <v>11875900</v>
      </c>
      <c r="AG63" s="192">
        <f t="shared" si="4"/>
        <v>77193350</v>
      </c>
      <c r="AH63" s="192"/>
      <c r="AI63" s="207">
        <f t="shared" si="12"/>
        <v>0</v>
      </c>
      <c r="AJ63" s="207">
        <f t="shared" si="10"/>
        <v>0</v>
      </c>
      <c r="AK63" s="207">
        <f t="shared" si="10"/>
        <v>0</v>
      </c>
      <c r="AL63" s="207">
        <f t="shared" si="10"/>
        <v>0</v>
      </c>
      <c r="AM63" s="207">
        <f t="shared" si="10"/>
        <v>0</v>
      </c>
      <c r="AN63" s="207">
        <f t="shared" si="10"/>
        <v>0</v>
      </c>
      <c r="AO63" s="207">
        <f t="shared" si="10"/>
        <v>0</v>
      </c>
      <c r="AP63" s="207">
        <f t="shared" si="10"/>
        <v>0</v>
      </c>
      <c r="AQ63" s="207">
        <f t="shared" si="10"/>
        <v>0</v>
      </c>
      <c r="AR63" s="207">
        <f t="shared" si="10"/>
        <v>0</v>
      </c>
      <c r="AS63" s="207">
        <f t="shared" si="10"/>
        <v>0</v>
      </c>
      <c r="AT63" s="207">
        <f t="shared" si="10"/>
        <v>0</v>
      </c>
      <c r="AU63" s="208">
        <f t="shared" si="6"/>
        <v>0</v>
      </c>
      <c r="AV63" s="208">
        <f t="shared" si="7"/>
        <v>0</v>
      </c>
      <c r="AW63" s="208">
        <f t="shared" si="7"/>
        <v>0</v>
      </c>
      <c r="AX63" s="208">
        <f t="shared" si="7"/>
        <v>0</v>
      </c>
      <c r="AY63" s="208">
        <f t="shared" si="7"/>
        <v>0</v>
      </c>
      <c r="AZ63" s="208">
        <f t="shared" ref="AZ63:BK112" si="14">ROUND(U63*$C63/12,2)</f>
        <v>0</v>
      </c>
      <c r="BA63" s="208">
        <f t="shared" si="14"/>
        <v>0</v>
      </c>
      <c r="BB63" s="208">
        <f t="shared" si="14"/>
        <v>0</v>
      </c>
      <c r="BC63" s="208">
        <f t="shared" si="13"/>
        <v>0</v>
      </c>
      <c r="BD63" s="208">
        <f t="shared" si="13"/>
        <v>0</v>
      </c>
      <c r="BE63" s="208">
        <f t="shared" si="13"/>
        <v>24048.7</v>
      </c>
      <c r="BF63" s="208">
        <f t="shared" si="13"/>
        <v>48097.4</v>
      </c>
      <c r="BG63" s="208">
        <f t="shared" si="13"/>
        <v>48097.4</v>
      </c>
      <c r="BH63" s="208">
        <f t="shared" si="13"/>
        <v>48097.4</v>
      </c>
      <c r="BI63" s="208">
        <f t="shared" si="13"/>
        <v>48097.4</v>
      </c>
      <c r="BJ63" s="208">
        <f t="shared" si="13"/>
        <v>48097.4</v>
      </c>
      <c r="BK63" s="208">
        <f t="shared" si="13"/>
        <v>48097.4</v>
      </c>
      <c r="BL63" s="207">
        <f t="shared" si="9"/>
        <v>312633.10000000003</v>
      </c>
      <c r="BO63" s="207">
        <f>BL63</f>
        <v>312633.10000000003</v>
      </c>
    </row>
    <row r="64" spans="1:67">
      <c r="A64" s="190" t="s">
        <v>265</v>
      </c>
      <c r="B64" s="205">
        <v>3.5999999999999999E-3</v>
      </c>
      <c r="C64" s="205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192">
        <f t="shared" si="3"/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192">
        <f t="shared" si="4"/>
        <v>0</v>
      </c>
      <c r="AH64" s="192"/>
      <c r="AI64" s="207">
        <f t="shared" si="12"/>
        <v>0</v>
      </c>
      <c r="AJ64" s="207">
        <f t="shared" si="10"/>
        <v>0</v>
      </c>
      <c r="AK64" s="207">
        <f t="shared" si="10"/>
        <v>0</v>
      </c>
      <c r="AL64" s="207">
        <f t="shared" ref="AL64:AT92" si="15">ROUND(G64*$B64/12,2)</f>
        <v>0</v>
      </c>
      <c r="AM64" s="207">
        <f t="shared" si="15"/>
        <v>0</v>
      </c>
      <c r="AN64" s="207">
        <f t="shared" si="15"/>
        <v>0</v>
      </c>
      <c r="AO64" s="207">
        <f t="shared" si="15"/>
        <v>0</v>
      </c>
      <c r="AP64" s="207">
        <f t="shared" si="15"/>
        <v>0</v>
      </c>
      <c r="AQ64" s="207">
        <f t="shared" si="15"/>
        <v>0</v>
      </c>
      <c r="AR64" s="207">
        <f t="shared" si="15"/>
        <v>0</v>
      </c>
      <c r="AS64" s="207">
        <f t="shared" si="15"/>
        <v>0</v>
      </c>
      <c r="AT64" s="207">
        <f t="shared" si="15"/>
        <v>0</v>
      </c>
      <c r="AU64" s="208">
        <f t="shared" si="6"/>
        <v>0</v>
      </c>
      <c r="AV64" s="208">
        <f t="shared" si="7"/>
        <v>0</v>
      </c>
      <c r="AW64" s="208">
        <f t="shared" si="7"/>
        <v>0</v>
      </c>
      <c r="AX64" s="208">
        <f t="shared" si="7"/>
        <v>0</v>
      </c>
      <c r="AY64" s="208">
        <f t="shared" si="7"/>
        <v>0</v>
      </c>
      <c r="AZ64" s="208">
        <f t="shared" si="14"/>
        <v>0</v>
      </c>
      <c r="BA64" s="208">
        <f t="shared" si="14"/>
        <v>0</v>
      </c>
      <c r="BB64" s="208">
        <f t="shared" si="14"/>
        <v>0</v>
      </c>
      <c r="BC64" s="208">
        <f t="shared" si="13"/>
        <v>0</v>
      </c>
      <c r="BD64" s="208">
        <f t="shared" si="13"/>
        <v>0</v>
      </c>
      <c r="BE64" s="208">
        <f t="shared" si="13"/>
        <v>0</v>
      </c>
      <c r="BF64" s="208">
        <f t="shared" si="13"/>
        <v>0</v>
      </c>
      <c r="BG64" s="208">
        <f t="shared" si="13"/>
        <v>0</v>
      </c>
      <c r="BH64" s="208">
        <f t="shared" si="13"/>
        <v>0</v>
      </c>
      <c r="BI64" s="208">
        <f t="shared" si="13"/>
        <v>0</v>
      </c>
      <c r="BJ64" s="208">
        <f t="shared" si="13"/>
        <v>0</v>
      </c>
      <c r="BK64" s="208">
        <f t="shared" si="13"/>
        <v>0</v>
      </c>
      <c r="BL64" s="207">
        <f t="shared" si="9"/>
        <v>0</v>
      </c>
    </row>
    <row r="65" spans="1:64">
      <c r="A65" s="190" t="s">
        <v>266</v>
      </c>
      <c r="B65" s="205">
        <v>6.1499999999999992E-2</v>
      </c>
      <c r="C65" s="205">
        <v>0.17019999999999999</v>
      </c>
      <c r="D65" s="206">
        <v>74121233.310000002</v>
      </c>
      <c r="E65" s="206">
        <v>74047880.019999996</v>
      </c>
      <c r="F65" s="206">
        <v>74103056.709999993</v>
      </c>
      <c r="G65" s="206">
        <v>74133886.879999995</v>
      </c>
      <c r="H65" s="206">
        <v>74152794.909999996</v>
      </c>
      <c r="I65" s="206">
        <v>74216180.950000003</v>
      </c>
      <c r="J65" s="206">
        <v>74352545.355000004</v>
      </c>
      <c r="K65" s="206">
        <v>74441459.629999995</v>
      </c>
      <c r="L65" s="206">
        <v>74441459.629999995</v>
      </c>
      <c r="M65" s="206">
        <v>74501459.63499999</v>
      </c>
      <c r="N65" s="206">
        <v>74561459.640000001</v>
      </c>
      <c r="O65" s="206">
        <v>74577982.355000004</v>
      </c>
      <c r="P65" s="192">
        <f t="shared" si="3"/>
        <v>891651399.02499986</v>
      </c>
      <c r="Q65" s="206">
        <v>74751153.385000005</v>
      </c>
      <c r="R65" s="206">
        <v>75648177.734999999</v>
      </c>
      <c r="S65" s="206">
        <v>76388553.769999996</v>
      </c>
      <c r="T65" s="206">
        <v>76402573.640000001</v>
      </c>
      <c r="U65" s="206">
        <v>188350342.81499997</v>
      </c>
      <c r="V65" s="206">
        <v>188525339.44999999</v>
      </c>
      <c r="W65" s="206">
        <v>188603033.38999999</v>
      </c>
      <c r="X65" s="206">
        <v>188617053.25999999</v>
      </c>
      <c r="Y65" s="206">
        <v>188651098.05500001</v>
      </c>
      <c r="Z65" s="206">
        <v>188671122.97999999</v>
      </c>
      <c r="AA65" s="206">
        <v>188671122.97999999</v>
      </c>
      <c r="AB65" s="206">
        <v>188671122.97999999</v>
      </c>
      <c r="AC65" s="206">
        <v>188671122.97999999</v>
      </c>
      <c r="AD65" s="206">
        <v>188671122.97999999</v>
      </c>
      <c r="AE65" s="206">
        <v>188671122.97999999</v>
      </c>
      <c r="AF65" s="206">
        <v>188671122.97999999</v>
      </c>
      <c r="AG65" s="192">
        <f t="shared" si="4"/>
        <v>2263444727.8299999</v>
      </c>
      <c r="AH65" s="192"/>
      <c r="AI65" s="207">
        <f t="shared" si="12"/>
        <v>379871.32</v>
      </c>
      <c r="AJ65" s="207">
        <f t="shared" si="12"/>
        <v>379495.39</v>
      </c>
      <c r="AK65" s="207">
        <f t="shared" si="12"/>
        <v>379778.17</v>
      </c>
      <c r="AL65" s="207">
        <f t="shared" si="15"/>
        <v>379936.17</v>
      </c>
      <c r="AM65" s="207">
        <f t="shared" si="15"/>
        <v>380033.07</v>
      </c>
      <c r="AN65" s="207">
        <f t="shared" si="15"/>
        <v>380357.93</v>
      </c>
      <c r="AO65" s="207">
        <f t="shared" si="15"/>
        <v>381056.79</v>
      </c>
      <c r="AP65" s="207">
        <f t="shared" si="15"/>
        <v>381512.48</v>
      </c>
      <c r="AQ65" s="207">
        <f t="shared" si="15"/>
        <v>381512.48</v>
      </c>
      <c r="AR65" s="207">
        <f t="shared" si="15"/>
        <v>381819.98</v>
      </c>
      <c r="AS65" s="207">
        <f t="shared" si="15"/>
        <v>382127.48</v>
      </c>
      <c r="AT65" s="207">
        <f t="shared" si="15"/>
        <v>382212.16</v>
      </c>
      <c r="AU65" s="208">
        <f t="shared" si="6"/>
        <v>4569713.42</v>
      </c>
      <c r="AV65" s="208">
        <f t="shared" si="7"/>
        <v>383099.66</v>
      </c>
      <c r="AW65" s="208">
        <f t="shared" si="7"/>
        <v>387696.91</v>
      </c>
      <c r="AX65" s="208">
        <f t="shared" si="7"/>
        <v>391491.34</v>
      </c>
      <c r="AY65" s="208">
        <f t="shared" si="7"/>
        <v>391563.19</v>
      </c>
      <c r="AZ65" s="208">
        <f t="shared" si="14"/>
        <v>2671435.7000000002</v>
      </c>
      <c r="BA65" s="208">
        <f t="shared" si="14"/>
        <v>2673917.73</v>
      </c>
      <c r="BB65" s="208">
        <f t="shared" si="14"/>
        <v>2675019.69</v>
      </c>
      <c r="BC65" s="208">
        <f t="shared" si="13"/>
        <v>2675218.54</v>
      </c>
      <c r="BD65" s="208">
        <f t="shared" si="13"/>
        <v>2675701.41</v>
      </c>
      <c r="BE65" s="208">
        <f t="shared" si="13"/>
        <v>2675985.4300000002</v>
      </c>
      <c r="BF65" s="208">
        <f t="shared" si="13"/>
        <v>2675985.4300000002</v>
      </c>
      <c r="BG65" s="208">
        <f t="shared" si="13"/>
        <v>2675985.4300000002</v>
      </c>
      <c r="BH65" s="208">
        <f t="shared" si="13"/>
        <v>2675985.4300000002</v>
      </c>
      <c r="BI65" s="208">
        <f t="shared" si="13"/>
        <v>2675985.4300000002</v>
      </c>
      <c r="BJ65" s="208">
        <f t="shared" si="13"/>
        <v>2675985.4300000002</v>
      </c>
      <c r="BK65" s="208">
        <f t="shared" si="13"/>
        <v>2675985.4300000002</v>
      </c>
      <c r="BL65" s="207">
        <f t="shared" si="9"/>
        <v>32103191.079999998</v>
      </c>
    </row>
    <row r="66" spans="1:64">
      <c r="A66" s="190" t="s">
        <v>267</v>
      </c>
      <c r="B66" s="205">
        <v>6.1499999999999992E-2</v>
      </c>
      <c r="C66" s="205">
        <v>0.17019999999999999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192">
        <f t="shared" si="3"/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192">
        <f t="shared" si="4"/>
        <v>0</v>
      </c>
      <c r="AH66" s="192"/>
      <c r="AI66" s="207">
        <f t="shared" si="12"/>
        <v>0</v>
      </c>
      <c r="AJ66" s="207">
        <f t="shared" si="12"/>
        <v>0</v>
      </c>
      <c r="AK66" s="207">
        <f t="shared" si="12"/>
        <v>0</v>
      </c>
      <c r="AL66" s="207">
        <f t="shared" si="15"/>
        <v>0</v>
      </c>
      <c r="AM66" s="207">
        <f t="shared" si="15"/>
        <v>0</v>
      </c>
      <c r="AN66" s="207">
        <f t="shared" si="15"/>
        <v>0</v>
      </c>
      <c r="AO66" s="207">
        <f t="shared" si="15"/>
        <v>0</v>
      </c>
      <c r="AP66" s="207">
        <f t="shared" si="15"/>
        <v>0</v>
      </c>
      <c r="AQ66" s="207">
        <f t="shared" si="15"/>
        <v>0</v>
      </c>
      <c r="AR66" s="207">
        <f t="shared" si="15"/>
        <v>0</v>
      </c>
      <c r="AS66" s="207">
        <f t="shared" si="15"/>
        <v>0</v>
      </c>
      <c r="AT66" s="207">
        <f t="shared" si="15"/>
        <v>0</v>
      </c>
      <c r="AU66" s="208">
        <f t="shared" si="6"/>
        <v>0</v>
      </c>
      <c r="AV66" s="208">
        <f t="shared" si="7"/>
        <v>0</v>
      </c>
      <c r="AW66" s="208">
        <f t="shared" si="7"/>
        <v>0</v>
      </c>
      <c r="AX66" s="208">
        <f t="shared" si="7"/>
        <v>0</v>
      </c>
      <c r="AY66" s="208">
        <f t="shared" si="7"/>
        <v>0</v>
      </c>
      <c r="AZ66" s="208">
        <f t="shared" si="14"/>
        <v>0</v>
      </c>
      <c r="BA66" s="208">
        <f t="shared" si="14"/>
        <v>0</v>
      </c>
      <c r="BB66" s="208">
        <f t="shared" si="14"/>
        <v>0</v>
      </c>
      <c r="BC66" s="208">
        <f t="shared" si="13"/>
        <v>0</v>
      </c>
      <c r="BD66" s="208">
        <f t="shared" si="13"/>
        <v>0</v>
      </c>
      <c r="BE66" s="208">
        <f t="shared" si="13"/>
        <v>0</v>
      </c>
      <c r="BF66" s="208">
        <f t="shared" si="13"/>
        <v>0</v>
      </c>
      <c r="BG66" s="208">
        <f t="shared" si="13"/>
        <v>0</v>
      </c>
      <c r="BH66" s="208">
        <f t="shared" si="13"/>
        <v>0</v>
      </c>
      <c r="BI66" s="208">
        <f t="shared" si="13"/>
        <v>0</v>
      </c>
      <c r="BJ66" s="208">
        <f t="shared" si="13"/>
        <v>0</v>
      </c>
      <c r="BK66" s="208">
        <f t="shared" si="13"/>
        <v>0</v>
      </c>
      <c r="BL66" s="207">
        <f t="shared" si="9"/>
        <v>0</v>
      </c>
    </row>
    <row r="67" spans="1:64">
      <c r="A67" s="190" t="s">
        <v>268</v>
      </c>
      <c r="B67" s="205">
        <v>6.1499999999999992E-2</v>
      </c>
      <c r="C67" s="205">
        <v>0.17019999999999999</v>
      </c>
      <c r="D67" s="206">
        <v>110805814.7</v>
      </c>
      <c r="E67" s="206">
        <v>110805814.7</v>
      </c>
      <c r="F67" s="206">
        <v>110805814.7</v>
      </c>
      <c r="G67" s="206">
        <v>110805814.7</v>
      </c>
      <c r="H67" s="206">
        <v>110805814.7</v>
      </c>
      <c r="I67" s="206">
        <v>110805814.7</v>
      </c>
      <c r="J67" s="206">
        <v>110402151.735</v>
      </c>
      <c r="K67" s="206">
        <v>109998488.77</v>
      </c>
      <c r="L67" s="206">
        <v>110097988.77</v>
      </c>
      <c r="M67" s="206">
        <v>110452467.69499999</v>
      </c>
      <c r="N67" s="206">
        <v>110707446.61999999</v>
      </c>
      <c r="O67" s="206">
        <v>110707446.61999999</v>
      </c>
      <c r="P67" s="192">
        <f t="shared" si="3"/>
        <v>1327200878.4099998</v>
      </c>
      <c r="Q67" s="206">
        <v>111271946.61499999</v>
      </c>
      <c r="R67" s="206">
        <v>111836446.60999998</v>
      </c>
      <c r="S67" s="206">
        <v>111836446.60999998</v>
      </c>
      <c r="T67" s="206">
        <v>111836446.60999998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192">
        <f t="shared" si="4"/>
        <v>0</v>
      </c>
      <c r="AH67" s="192"/>
      <c r="AI67" s="207">
        <f t="shared" si="12"/>
        <v>567879.80000000005</v>
      </c>
      <c r="AJ67" s="207">
        <f t="shared" si="12"/>
        <v>567879.80000000005</v>
      </c>
      <c r="AK67" s="207">
        <f t="shared" si="12"/>
        <v>567879.80000000005</v>
      </c>
      <c r="AL67" s="207">
        <f t="shared" si="15"/>
        <v>567879.80000000005</v>
      </c>
      <c r="AM67" s="207">
        <f t="shared" si="15"/>
        <v>567879.80000000005</v>
      </c>
      <c r="AN67" s="207">
        <f t="shared" si="15"/>
        <v>567879.80000000005</v>
      </c>
      <c r="AO67" s="207">
        <f t="shared" si="15"/>
        <v>565811.03</v>
      </c>
      <c r="AP67" s="207">
        <f t="shared" si="15"/>
        <v>563742.25</v>
      </c>
      <c r="AQ67" s="207">
        <f t="shared" si="15"/>
        <v>564252.18999999994</v>
      </c>
      <c r="AR67" s="207">
        <f t="shared" si="15"/>
        <v>566068.9</v>
      </c>
      <c r="AS67" s="207">
        <f t="shared" si="15"/>
        <v>567375.66</v>
      </c>
      <c r="AT67" s="207">
        <f t="shared" si="15"/>
        <v>567375.66</v>
      </c>
      <c r="AU67" s="208">
        <f t="shared" si="6"/>
        <v>6801904.4900000002</v>
      </c>
      <c r="AV67" s="208">
        <f t="shared" si="7"/>
        <v>570268.73</v>
      </c>
      <c r="AW67" s="208">
        <f t="shared" si="7"/>
        <v>573161.79</v>
      </c>
      <c r="AX67" s="208">
        <f t="shared" si="7"/>
        <v>573161.79</v>
      </c>
      <c r="AY67" s="208">
        <f t="shared" si="7"/>
        <v>573161.79</v>
      </c>
      <c r="AZ67" s="208">
        <f t="shared" si="14"/>
        <v>0</v>
      </c>
      <c r="BA67" s="208">
        <f t="shared" si="14"/>
        <v>0</v>
      </c>
      <c r="BB67" s="208">
        <f t="shared" si="14"/>
        <v>0</v>
      </c>
      <c r="BC67" s="208">
        <f t="shared" si="13"/>
        <v>0</v>
      </c>
      <c r="BD67" s="208">
        <f t="shared" si="13"/>
        <v>0</v>
      </c>
      <c r="BE67" s="208">
        <f t="shared" si="13"/>
        <v>0</v>
      </c>
      <c r="BF67" s="208">
        <f t="shared" si="13"/>
        <v>0</v>
      </c>
      <c r="BG67" s="208">
        <f t="shared" si="13"/>
        <v>0</v>
      </c>
      <c r="BH67" s="208">
        <f t="shared" si="13"/>
        <v>0</v>
      </c>
      <c r="BI67" s="208">
        <f t="shared" si="13"/>
        <v>0</v>
      </c>
      <c r="BJ67" s="208">
        <f t="shared" si="13"/>
        <v>0</v>
      </c>
      <c r="BK67" s="208">
        <f t="shared" si="13"/>
        <v>0</v>
      </c>
      <c r="BL67" s="207">
        <f t="shared" si="9"/>
        <v>0</v>
      </c>
    </row>
    <row r="68" spans="1:64">
      <c r="A68" s="190" t="s">
        <v>269</v>
      </c>
      <c r="B68" s="205">
        <v>2.93E-2</v>
      </c>
      <c r="C68" s="205">
        <v>0</v>
      </c>
      <c r="D68" s="206">
        <v>411750.29000000004</v>
      </c>
      <c r="E68" s="206">
        <v>411750.29000000004</v>
      </c>
      <c r="F68" s="206">
        <v>411750.29000000004</v>
      </c>
      <c r="G68" s="206">
        <v>411750.29000000004</v>
      </c>
      <c r="H68" s="206">
        <v>411750.29000000004</v>
      </c>
      <c r="I68" s="206">
        <v>411750.29000000004</v>
      </c>
      <c r="J68" s="206">
        <v>411750.29000000004</v>
      </c>
      <c r="K68" s="206">
        <v>411750.29000000004</v>
      </c>
      <c r="L68" s="206">
        <v>411750.29000000004</v>
      </c>
      <c r="M68" s="206">
        <v>411750.29000000004</v>
      </c>
      <c r="N68" s="206">
        <v>411750.29000000004</v>
      </c>
      <c r="O68" s="206">
        <v>411750.29000000004</v>
      </c>
      <c r="P68" s="192">
        <f t="shared" si="3"/>
        <v>4941003.4800000004</v>
      </c>
      <c r="Q68" s="206">
        <v>411750.29000000004</v>
      </c>
      <c r="R68" s="206">
        <v>411750.29000000004</v>
      </c>
      <c r="S68" s="206">
        <v>411750.29000000004</v>
      </c>
      <c r="T68" s="206">
        <v>411750.29000000004</v>
      </c>
      <c r="U68" s="206">
        <v>411750.29000000004</v>
      </c>
      <c r="V68" s="206">
        <v>411750.29000000004</v>
      </c>
      <c r="W68" s="206">
        <v>411750.29000000004</v>
      </c>
      <c r="X68" s="206">
        <v>411750.29000000004</v>
      </c>
      <c r="Y68" s="206">
        <v>411750.29000000004</v>
      </c>
      <c r="Z68" s="206">
        <v>205875.14500000002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192">
        <f t="shared" si="4"/>
        <v>2264626.5950000002</v>
      </c>
      <c r="AH68" s="192"/>
      <c r="AI68" s="207">
        <f t="shared" si="12"/>
        <v>1005.36</v>
      </c>
      <c r="AJ68" s="207">
        <f t="shared" si="12"/>
        <v>1005.36</v>
      </c>
      <c r="AK68" s="207">
        <f t="shared" si="12"/>
        <v>1005.36</v>
      </c>
      <c r="AL68" s="207">
        <f t="shared" si="15"/>
        <v>1005.36</v>
      </c>
      <c r="AM68" s="207">
        <f t="shared" si="15"/>
        <v>1005.36</v>
      </c>
      <c r="AN68" s="207">
        <f t="shared" si="15"/>
        <v>1005.36</v>
      </c>
      <c r="AO68" s="207">
        <f t="shared" si="15"/>
        <v>1005.36</v>
      </c>
      <c r="AP68" s="207">
        <f t="shared" si="15"/>
        <v>1005.36</v>
      </c>
      <c r="AQ68" s="207">
        <f t="shared" si="15"/>
        <v>1005.36</v>
      </c>
      <c r="AR68" s="207">
        <f t="shared" si="15"/>
        <v>1005.36</v>
      </c>
      <c r="AS68" s="207">
        <f t="shared" si="15"/>
        <v>1005.36</v>
      </c>
      <c r="AT68" s="207">
        <f t="shared" si="15"/>
        <v>1005.36</v>
      </c>
      <c r="AU68" s="208">
        <f t="shared" si="6"/>
        <v>12064.320000000002</v>
      </c>
      <c r="AV68" s="208">
        <f t="shared" si="7"/>
        <v>1005.36</v>
      </c>
      <c r="AW68" s="208">
        <f t="shared" si="7"/>
        <v>1005.36</v>
      </c>
      <c r="AX68" s="208">
        <f t="shared" si="7"/>
        <v>1005.36</v>
      </c>
      <c r="AY68" s="208">
        <f t="shared" si="7"/>
        <v>1005.36</v>
      </c>
      <c r="AZ68" s="208">
        <f t="shared" si="14"/>
        <v>0</v>
      </c>
      <c r="BA68" s="208">
        <f t="shared" si="14"/>
        <v>0</v>
      </c>
      <c r="BB68" s="208">
        <f t="shared" si="14"/>
        <v>0</v>
      </c>
      <c r="BC68" s="208">
        <f t="shared" si="13"/>
        <v>0</v>
      </c>
      <c r="BD68" s="208">
        <f t="shared" si="13"/>
        <v>0</v>
      </c>
      <c r="BE68" s="208">
        <f t="shared" si="13"/>
        <v>0</v>
      </c>
      <c r="BF68" s="208">
        <f t="shared" si="13"/>
        <v>0</v>
      </c>
      <c r="BG68" s="208">
        <f t="shared" si="13"/>
        <v>0</v>
      </c>
      <c r="BH68" s="208">
        <f t="shared" si="13"/>
        <v>0</v>
      </c>
      <c r="BI68" s="208">
        <f t="shared" si="13"/>
        <v>0</v>
      </c>
      <c r="BJ68" s="208">
        <f t="shared" si="13"/>
        <v>0</v>
      </c>
      <c r="BK68" s="208">
        <f t="shared" si="13"/>
        <v>0</v>
      </c>
      <c r="BL68" s="207">
        <f t="shared" si="9"/>
        <v>0</v>
      </c>
    </row>
    <row r="69" spans="1:64">
      <c r="A69" s="190" t="s">
        <v>270</v>
      </c>
      <c r="B69" s="205">
        <v>6.2700000000000006E-2</v>
      </c>
      <c r="C69" s="205">
        <v>0.1105</v>
      </c>
      <c r="D69" s="206">
        <v>69220012.319999993</v>
      </c>
      <c r="E69" s="206">
        <v>69220012.319999993</v>
      </c>
      <c r="F69" s="206">
        <v>69245609.840000004</v>
      </c>
      <c r="G69" s="206">
        <v>69343193.640000001</v>
      </c>
      <c r="H69" s="206">
        <v>69463022.159999996</v>
      </c>
      <c r="I69" s="206">
        <v>69510864.400000006</v>
      </c>
      <c r="J69" s="206">
        <v>69489925.715000004</v>
      </c>
      <c r="K69" s="206">
        <v>69455538.195000008</v>
      </c>
      <c r="L69" s="206">
        <v>69418127.549999997</v>
      </c>
      <c r="M69" s="206">
        <v>69354478.274999991</v>
      </c>
      <c r="N69" s="206">
        <v>69270432.164999992</v>
      </c>
      <c r="O69" s="206">
        <v>69003203.139999986</v>
      </c>
      <c r="P69" s="192">
        <f t="shared" si="3"/>
        <v>831994419.71999991</v>
      </c>
      <c r="Q69" s="206">
        <v>68841802.564999983</v>
      </c>
      <c r="R69" s="206">
        <v>69140822.219999984</v>
      </c>
      <c r="S69" s="206">
        <v>71327025.669999972</v>
      </c>
      <c r="T69" s="206">
        <v>73264218.624999985</v>
      </c>
      <c r="U69" s="206">
        <v>217837777.22999996</v>
      </c>
      <c r="V69" s="206">
        <v>217893838.37999997</v>
      </c>
      <c r="W69" s="206">
        <v>217817076.41499996</v>
      </c>
      <c r="X69" s="206">
        <v>217782688.89499995</v>
      </c>
      <c r="Y69" s="206">
        <v>217761800.96499997</v>
      </c>
      <c r="Z69" s="206">
        <v>217714674.40499997</v>
      </c>
      <c r="AA69" s="206">
        <v>217630628.29499996</v>
      </c>
      <c r="AB69" s="206">
        <v>217363399.26999998</v>
      </c>
      <c r="AC69" s="206">
        <v>217134498.69499999</v>
      </c>
      <c r="AD69" s="206">
        <v>217235832.63499999</v>
      </c>
      <c r="AE69" s="206">
        <v>217340448.56</v>
      </c>
      <c r="AF69" s="206">
        <v>217326239.70499998</v>
      </c>
      <c r="AG69" s="192">
        <f t="shared" si="4"/>
        <v>2610838903.4499993</v>
      </c>
      <c r="AH69" s="192"/>
      <c r="AI69" s="207">
        <f t="shared" si="12"/>
        <v>361674.56</v>
      </c>
      <c r="AJ69" s="207">
        <f t="shared" si="12"/>
        <v>361674.56</v>
      </c>
      <c r="AK69" s="207">
        <f t="shared" si="12"/>
        <v>361808.31</v>
      </c>
      <c r="AL69" s="207">
        <f t="shared" si="15"/>
        <v>362318.19</v>
      </c>
      <c r="AM69" s="207">
        <f t="shared" si="15"/>
        <v>362944.29</v>
      </c>
      <c r="AN69" s="207">
        <f t="shared" si="15"/>
        <v>363194.27</v>
      </c>
      <c r="AO69" s="207">
        <f t="shared" si="15"/>
        <v>363084.86</v>
      </c>
      <c r="AP69" s="207">
        <f t="shared" si="15"/>
        <v>362905.19</v>
      </c>
      <c r="AQ69" s="207">
        <f t="shared" si="15"/>
        <v>362709.72</v>
      </c>
      <c r="AR69" s="207">
        <f t="shared" si="15"/>
        <v>362377.15</v>
      </c>
      <c r="AS69" s="207">
        <f t="shared" si="15"/>
        <v>361938.01</v>
      </c>
      <c r="AT69" s="207">
        <f t="shared" si="15"/>
        <v>360541.74</v>
      </c>
      <c r="AU69" s="208">
        <f t="shared" si="6"/>
        <v>4347170.8499999996</v>
      </c>
      <c r="AV69" s="208">
        <f t="shared" si="7"/>
        <v>359698.42</v>
      </c>
      <c r="AW69" s="208">
        <f t="shared" si="7"/>
        <v>361260.79999999999</v>
      </c>
      <c r="AX69" s="208">
        <f t="shared" si="7"/>
        <v>372683.71</v>
      </c>
      <c r="AY69" s="208">
        <f t="shared" si="7"/>
        <v>382805.54</v>
      </c>
      <c r="AZ69" s="208">
        <f t="shared" si="14"/>
        <v>2005922.87</v>
      </c>
      <c r="BA69" s="208">
        <f t="shared" si="14"/>
        <v>2006439.1</v>
      </c>
      <c r="BB69" s="208">
        <f t="shared" si="14"/>
        <v>2005732.25</v>
      </c>
      <c r="BC69" s="208">
        <f t="shared" si="13"/>
        <v>2005415.59</v>
      </c>
      <c r="BD69" s="208">
        <f t="shared" si="13"/>
        <v>2005223.25</v>
      </c>
      <c r="BE69" s="208">
        <f t="shared" si="13"/>
        <v>2004789.29</v>
      </c>
      <c r="BF69" s="208">
        <f t="shared" si="13"/>
        <v>2004015.37</v>
      </c>
      <c r="BG69" s="208">
        <f t="shared" si="13"/>
        <v>2001554.63</v>
      </c>
      <c r="BH69" s="208">
        <f t="shared" si="13"/>
        <v>1999446.84</v>
      </c>
      <c r="BI69" s="208">
        <f t="shared" si="13"/>
        <v>2000379.96</v>
      </c>
      <c r="BJ69" s="208">
        <f t="shared" si="13"/>
        <v>2001343.3</v>
      </c>
      <c r="BK69" s="208">
        <f t="shared" si="13"/>
        <v>2001212.46</v>
      </c>
      <c r="BL69" s="207">
        <f t="shared" si="9"/>
        <v>24041474.910000004</v>
      </c>
    </row>
    <row r="70" spans="1:64">
      <c r="A70" s="190" t="s">
        <v>271</v>
      </c>
      <c r="B70" s="205">
        <v>6.2700000000000006E-2</v>
      </c>
      <c r="C70" s="205">
        <v>0.1105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192">
        <f t="shared" ref="P70:P133" si="16">SUM(D70:O70)</f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192">
        <f t="shared" ref="AG70:AG133" si="17">SUM(U70:AF70)</f>
        <v>0</v>
      </c>
      <c r="AH70" s="192"/>
      <c r="AI70" s="207">
        <f t="shared" si="12"/>
        <v>0</v>
      </c>
      <c r="AJ70" s="207">
        <f t="shared" si="12"/>
        <v>0</v>
      </c>
      <c r="AK70" s="207">
        <f t="shared" si="12"/>
        <v>0</v>
      </c>
      <c r="AL70" s="207">
        <f t="shared" si="15"/>
        <v>0</v>
      </c>
      <c r="AM70" s="207">
        <f t="shared" si="15"/>
        <v>0</v>
      </c>
      <c r="AN70" s="207">
        <f t="shared" si="15"/>
        <v>0</v>
      </c>
      <c r="AO70" s="207">
        <f t="shared" si="15"/>
        <v>0</v>
      </c>
      <c r="AP70" s="207">
        <f t="shared" si="15"/>
        <v>0</v>
      </c>
      <c r="AQ70" s="207">
        <f t="shared" si="15"/>
        <v>0</v>
      </c>
      <c r="AR70" s="207">
        <f t="shared" si="15"/>
        <v>0</v>
      </c>
      <c r="AS70" s="207">
        <f t="shared" si="15"/>
        <v>0</v>
      </c>
      <c r="AT70" s="207">
        <f t="shared" si="15"/>
        <v>0</v>
      </c>
      <c r="AU70" s="208">
        <f t="shared" ref="AU70:AU133" si="18">SUM(AI70:AT70)</f>
        <v>0</v>
      </c>
      <c r="AV70" s="208">
        <f t="shared" ref="AV70:AY94" si="19">ROUND(Q70*$B70/12,2)</f>
        <v>0</v>
      </c>
      <c r="AW70" s="208">
        <f t="shared" si="19"/>
        <v>0</v>
      </c>
      <c r="AX70" s="208">
        <f t="shared" si="19"/>
        <v>0</v>
      </c>
      <c r="AY70" s="208">
        <f t="shared" si="19"/>
        <v>0</v>
      </c>
      <c r="AZ70" s="208">
        <f t="shared" si="14"/>
        <v>0</v>
      </c>
      <c r="BA70" s="208">
        <f t="shared" si="14"/>
        <v>0</v>
      </c>
      <c r="BB70" s="208">
        <f t="shared" si="14"/>
        <v>0</v>
      </c>
      <c r="BC70" s="208">
        <f t="shared" si="13"/>
        <v>0</v>
      </c>
      <c r="BD70" s="208">
        <f t="shared" si="13"/>
        <v>0</v>
      </c>
      <c r="BE70" s="208">
        <f t="shared" si="13"/>
        <v>0</v>
      </c>
      <c r="BF70" s="208">
        <f t="shared" si="13"/>
        <v>0</v>
      </c>
      <c r="BG70" s="208">
        <f t="shared" si="13"/>
        <v>0</v>
      </c>
      <c r="BH70" s="208">
        <f t="shared" si="13"/>
        <v>0</v>
      </c>
      <c r="BI70" s="208">
        <f t="shared" si="13"/>
        <v>0</v>
      </c>
      <c r="BJ70" s="208">
        <f t="shared" si="13"/>
        <v>0</v>
      </c>
      <c r="BK70" s="208">
        <f t="shared" si="13"/>
        <v>0</v>
      </c>
      <c r="BL70" s="207">
        <f t="shared" ref="BL70:BL133" si="20">SUM(AZ70:BK70)</f>
        <v>0</v>
      </c>
    </row>
    <row r="71" spans="1:64">
      <c r="A71" s="190" t="s">
        <v>272</v>
      </c>
      <c r="B71" s="205">
        <v>6.2700000000000006E-2</v>
      </c>
      <c r="C71" s="205">
        <v>0.1105</v>
      </c>
      <c r="D71" s="206">
        <v>143468991.06</v>
      </c>
      <c r="E71" s="206">
        <v>143468991.06</v>
      </c>
      <c r="F71" s="206">
        <v>143468991.06</v>
      </c>
      <c r="G71" s="206">
        <v>143468991.06</v>
      </c>
      <c r="H71" s="206">
        <v>143468991.06</v>
      </c>
      <c r="I71" s="206">
        <v>143971062.94</v>
      </c>
      <c r="J71" s="206">
        <v>144473134.81999999</v>
      </c>
      <c r="K71" s="206">
        <v>144473134.81999999</v>
      </c>
      <c r="L71" s="206">
        <v>144473134.81999999</v>
      </c>
      <c r="M71" s="206">
        <v>144473134.81999999</v>
      </c>
      <c r="N71" s="206">
        <v>144473134.81999999</v>
      </c>
      <c r="O71" s="206">
        <v>144473134.81999999</v>
      </c>
      <c r="P71" s="192">
        <f t="shared" si="16"/>
        <v>1728154827.1599996</v>
      </c>
      <c r="Q71" s="206">
        <v>144473134.81999999</v>
      </c>
      <c r="R71" s="206">
        <v>144473134.81999999</v>
      </c>
      <c r="S71" s="206">
        <v>144473134.81999999</v>
      </c>
      <c r="T71" s="206">
        <v>144473134.81999999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192">
        <f t="shared" si="17"/>
        <v>0</v>
      </c>
      <c r="AH71" s="192"/>
      <c r="AI71" s="207">
        <f t="shared" si="12"/>
        <v>749625.48</v>
      </c>
      <c r="AJ71" s="207">
        <f t="shared" si="12"/>
        <v>749625.48</v>
      </c>
      <c r="AK71" s="207">
        <f t="shared" si="12"/>
        <v>749625.48</v>
      </c>
      <c r="AL71" s="207">
        <f t="shared" si="15"/>
        <v>749625.48</v>
      </c>
      <c r="AM71" s="207">
        <f t="shared" si="15"/>
        <v>749625.48</v>
      </c>
      <c r="AN71" s="207">
        <f t="shared" si="15"/>
        <v>752248.8</v>
      </c>
      <c r="AO71" s="207">
        <f t="shared" si="15"/>
        <v>754872.13</v>
      </c>
      <c r="AP71" s="207">
        <f t="shared" si="15"/>
        <v>754872.13</v>
      </c>
      <c r="AQ71" s="207">
        <f t="shared" si="15"/>
        <v>754872.13</v>
      </c>
      <c r="AR71" s="207">
        <f t="shared" si="15"/>
        <v>754872.13</v>
      </c>
      <c r="AS71" s="207">
        <f t="shared" si="15"/>
        <v>754872.13</v>
      </c>
      <c r="AT71" s="207">
        <f t="shared" si="15"/>
        <v>754872.13</v>
      </c>
      <c r="AU71" s="208">
        <f t="shared" si="18"/>
        <v>9029608.9800000004</v>
      </c>
      <c r="AV71" s="208">
        <f t="shared" si="19"/>
        <v>754872.13</v>
      </c>
      <c r="AW71" s="208">
        <f t="shared" si="19"/>
        <v>754872.13</v>
      </c>
      <c r="AX71" s="208">
        <f t="shared" si="19"/>
        <v>754872.13</v>
      </c>
      <c r="AY71" s="208">
        <f t="shared" si="19"/>
        <v>754872.13</v>
      </c>
      <c r="AZ71" s="208">
        <f t="shared" si="14"/>
        <v>0</v>
      </c>
      <c r="BA71" s="208">
        <f t="shared" si="14"/>
        <v>0</v>
      </c>
      <c r="BB71" s="208">
        <f t="shared" si="14"/>
        <v>0</v>
      </c>
      <c r="BC71" s="208">
        <f t="shared" si="13"/>
        <v>0</v>
      </c>
      <c r="BD71" s="208">
        <f t="shared" si="13"/>
        <v>0</v>
      </c>
      <c r="BE71" s="208">
        <f t="shared" si="13"/>
        <v>0</v>
      </c>
      <c r="BF71" s="208">
        <f t="shared" si="13"/>
        <v>0</v>
      </c>
      <c r="BG71" s="208">
        <f t="shared" si="13"/>
        <v>0</v>
      </c>
      <c r="BH71" s="208">
        <f t="shared" si="13"/>
        <v>0</v>
      </c>
      <c r="BI71" s="208">
        <f t="shared" si="13"/>
        <v>0</v>
      </c>
      <c r="BJ71" s="208">
        <f t="shared" si="13"/>
        <v>0</v>
      </c>
      <c r="BK71" s="208">
        <f t="shared" si="13"/>
        <v>0</v>
      </c>
      <c r="BL71" s="207">
        <f t="shared" si="20"/>
        <v>0</v>
      </c>
    </row>
    <row r="72" spans="1:64">
      <c r="A72" s="190" t="s">
        <v>273</v>
      </c>
      <c r="B72" s="205">
        <v>6.7799999999999999E-2</v>
      </c>
      <c r="C72" s="205">
        <v>0.12229999999999999</v>
      </c>
      <c r="D72" s="206">
        <v>110738852.73999999</v>
      </c>
      <c r="E72" s="206">
        <v>110738852.73999999</v>
      </c>
      <c r="F72" s="206">
        <v>110738852.73999999</v>
      </c>
      <c r="G72" s="206">
        <v>110738852.73999999</v>
      </c>
      <c r="H72" s="206">
        <v>110738852.73999999</v>
      </c>
      <c r="I72" s="206">
        <v>110738852.73999999</v>
      </c>
      <c r="J72" s="206">
        <v>110738852.73999999</v>
      </c>
      <c r="K72" s="206">
        <v>110738852.73999999</v>
      </c>
      <c r="L72" s="206">
        <v>110738852.73999999</v>
      </c>
      <c r="M72" s="206">
        <v>110738852.73999999</v>
      </c>
      <c r="N72" s="206">
        <v>110738852.73999999</v>
      </c>
      <c r="O72" s="206">
        <v>110738852.73999999</v>
      </c>
      <c r="P72" s="192">
        <f t="shared" si="16"/>
        <v>1328866232.8799999</v>
      </c>
      <c r="Q72" s="206">
        <v>110738852.73999999</v>
      </c>
      <c r="R72" s="206">
        <v>110738852.73999999</v>
      </c>
      <c r="S72" s="206">
        <v>110738852.73999999</v>
      </c>
      <c r="T72" s="206">
        <v>110738852.73999999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192">
        <f t="shared" si="17"/>
        <v>0</v>
      </c>
      <c r="AH72" s="192"/>
      <c r="AI72" s="207">
        <f t="shared" si="12"/>
        <v>625674.52</v>
      </c>
      <c r="AJ72" s="207">
        <f t="shared" si="12"/>
        <v>625674.52</v>
      </c>
      <c r="AK72" s="207">
        <f t="shared" si="12"/>
        <v>625674.52</v>
      </c>
      <c r="AL72" s="207">
        <f t="shared" si="15"/>
        <v>625674.52</v>
      </c>
      <c r="AM72" s="207">
        <f t="shared" si="15"/>
        <v>625674.52</v>
      </c>
      <c r="AN72" s="207">
        <f t="shared" si="15"/>
        <v>625674.52</v>
      </c>
      <c r="AO72" s="207">
        <f t="shared" si="15"/>
        <v>625674.52</v>
      </c>
      <c r="AP72" s="207">
        <f t="shared" si="15"/>
        <v>625674.52</v>
      </c>
      <c r="AQ72" s="207">
        <f t="shared" si="15"/>
        <v>625674.52</v>
      </c>
      <c r="AR72" s="207">
        <f t="shared" si="15"/>
        <v>625674.52</v>
      </c>
      <c r="AS72" s="207">
        <f t="shared" si="15"/>
        <v>625674.52</v>
      </c>
      <c r="AT72" s="207">
        <f t="shared" si="15"/>
        <v>625674.52</v>
      </c>
      <c r="AU72" s="208">
        <f t="shared" si="18"/>
        <v>7508094.2399999984</v>
      </c>
      <c r="AV72" s="208">
        <f t="shared" si="19"/>
        <v>625674.52</v>
      </c>
      <c r="AW72" s="208">
        <f t="shared" si="19"/>
        <v>625674.52</v>
      </c>
      <c r="AX72" s="208">
        <f t="shared" si="19"/>
        <v>625674.52</v>
      </c>
      <c r="AY72" s="208">
        <f t="shared" si="19"/>
        <v>625674.52</v>
      </c>
      <c r="AZ72" s="208">
        <f t="shared" si="14"/>
        <v>0</v>
      </c>
      <c r="BA72" s="208">
        <f t="shared" si="14"/>
        <v>0</v>
      </c>
      <c r="BB72" s="208">
        <f t="shared" si="14"/>
        <v>0</v>
      </c>
      <c r="BC72" s="208">
        <f t="shared" si="13"/>
        <v>0</v>
      </c>
      <c r="BD72" s="208">
        <f t="shared" si="13"/>
        <v>0</v>
      </c>
      <c r="BE72" s="208">
        <f t="shared" si="13"/>
        <v>0</v>
      </c>
      <c r="BF72" s="208">
        <f t="shared" si="13"/>
        <v>0</v>
      </c>
      <c r="BG72" s="208">
        <f t="shared" si="13"/>
        <v>0</v>
      </c>
      <c r="BH72" s="208">
        <f t="shared" si="13"/>
        <v>0</v>
      </c>
      <c r="BI72" s="208">
        <f t="shared" si="13"/>
        <v>0</v>
      </c>
      <c r="BJ72" s="208">
        <f t="shared" si="13"/>
        <v>0</v>
      </c>
      <c r="BK72" s="208">
        <f t="shared" si="13"/>
        <v>0</v>
      </c>
      <c r="BL72" s="207">
        <f t="shared" si="20"/>
        <v>0</v>
      </c>
    </row>
    <row r="73" spans="1:64">
      <c r="A73" s="190" t="s">
        <v>274</v>
      </c>
      <c r="B73" s="205">
        <v>6.7799999999999999E-2</v>
      </c>
      <c r="C73" s="205">
        <v>0.12229999999999999</v>
      </c>
      <c r="D73" s="206">
        <v>1801525.79</v>
      </c>
      <c r="E73" s="206">
        <v>1801525.79</v>
      </c>
      <c r="F73" s="206">
        <v>1801525.79</v>
      </c>
      <c r="G73" s="206">
        <v>1801525.79</v>
      </c>
      <c r="H73" s="206">
        <v>1801525.79</v>
      </c>
      <c r="I73" s="206">
        <v>1801525.79</v>
      </c>
      <c r="J73" s="206">
        <v>1801525.79</v>
      </c>
      <c r="K73" s="206">
        <v>1801525.79</v>
      </c>
      <c r="L73" s="206">
        <v>1801525.79</v>
      </c>
      <c r="M73" s="206">
        <v>1801525.79</v>
      </c>
      <c r="N73" s="206">
        <v>1801525.79</v>
      </c>
      <c r="O73" s="206">
        <v>1801525.79</v>
      </c>
      <c r="P73" s="192">
        <f t="shared" si="16"/>
        <v>21618309.479999993</v>
      </c>
      <c r="Q73" s="206">
        <v>1801525.79</v>
      </c>
      <c r="R73" s="206">
        <v>1801525.79</v>
      </c>
      <c r="S73" s="206">
        <v>1801525.79</v>
      </c>
      <c r="T73" s="206">
        <v>1801525.79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192">
        <f t="shared" si="17"/>
        <v>0</v>
      </c>
      <c r="AH73" s="192"/>
      <c r="AI73" s="207">
        <f t="shared" si="12"/>
        <v>10178.620000000001</v>
      </c>
      <c r="AJ73" s="207">
        <f t="shared" si="12"/>
        <v>10178.620000000001</v>
      </c>
      <c r="AK73" s="207">
        <f t="shared" si="12"/>
        <v>10178.620000000001</v>
      </c>
      <c r="AL73" s="207">
        <f t="shared" si="15"/>
        <v>10178.620000000001</v>
      </c>
      <c r="AM73" s="207">
        <f t="shared" si="15"/>
        <v>10178.620000000001</v>
      </c>
      <c r="AN73" s="207">
        <f t="shared" si="15"/>
        <v>10178.620000000001</v>
      </c>
      <c r="AO73" s="207">
        <f t="shared" si="15"/>
        <v>10178.620000000001</v>
      </c>
      <c r="AP73" s="207">
        <f t="shared" si="15"/>
        <v>10178.620000000001</v>
      </c>
      <c r="AQ73" s="207">
        <f t="shared" si="15"/>
        <v>10178.620000000001</v>
      </c>
      <c r="AR73" s="207">
        <f t="shared" si="15"/>
        <v>10178.620000000001</v>
      </c>
      <c r="AS73" s="207">
        <f t="shared" si="15"/>
        <v>10178.620000000001</v>
      </c>
      <c r="AT73" s="207">
        <f t="shared" si="15"/>
        <v>10178.620000000001</v>
      </c>
      <c r="AU73" s="208">
        <f t="shared" si="18"/>
        <v>122143.43999999999</v>
      </c>
      <c r="AV73" s="208">
        <f t="shared" si="19"/>
        <v>10178.620000000001</v>
      </c>
      <c r="AW73" s="208">
        <f t="shared" si="19"/>
        <v>10178.620000000001</v>
      </c>
      <c r="AX73" s="208">
        <f t="shared" si="19"/>
        <v>10178.620000000001</v>
      </c>
      <c r="AY73" s="208">
        <f t="shared" si="19"/>
        <v>10178.620000000001</v>
      </c>
      <c r="AZ73" s="208">
        <f t="shared" si="14"/>
        <v>0</v>
      </c>
      <c r="BA73" s="208">
        <f t="shared" si="14"/>
        <v>0</v>
      </c>
      <c r="BB73" s="208">
        <f t="shared" si="14"/>
        <v>0</v>
      </c>
      <c r="BC73" s="208">
        <f t="shared" si="13"/>
        <v>0</v>
      </c>
      <c r="BD73" s="208">
        <f t="shared" si="13"/>
        <v>0</v>
      </c>
      <c r="BE73" s="208">
        <f t="shared" si="13"/>
        <v>0</v>
      </c>
      <c r="BF73" s="208">
        <f t="shared" si="13"/>
        <v>0</v>
      </c>
      <c r="BG73" s="208">
        <f t="shared" si="13"/>
        <v>0</v>
      </c>
      <c r="BH73" s="208">
        <f t="shared" si="13"/>
        <v>0</v>
      </c>
      <c r="BI73" s="208">
        <f t="shared" si="13"/>
        <v>0</v>
      </c>
      <c r="BJ73" s="208">
        <f t="shared" si="13"/>
        <v>0</v>
      </c>
      <c r="BK73" s="208">
        <f t="shared" si="13"/>
        <v>0</v>
      </c>
      <c r="BL73" s="207">
        <f t="shared" si="20"/>
        <v>0</v>
      </c>
    </row>
    <row r="74" spans="1:64">
      <c r="A74" s="190" t="s">
        <v>275</v>
      </c>
      <c r="B74" s="205">
        <v>4.4699999999999997E-2</v>
      </c>
      <c r="C74" s="205">
        <v>4.58E-2</v>
      </c>
      <c r="D74" s="206">
        <v>170754269.36000001</v>
      </c>
      <c r="E74" s="206">
        <v>170675682.41</v>
      </c>
      <c r="F74" s="206">
        <v>170680434.66999999</v>
      </c>
      <c r="G74" s="206">
        <v>170799543.15000001</v>
      </c>
      <c r="H74" s="206">
        <v>170770766.44999999</v>
      </c>
      <c r="I74" s="206">
        <v>170582301.09999999</v>
      </c>
      <c r="J74" s="206">
        <v>170501200.69499999</v>
      </c>
      <c r="K74" s="206">
        <v>170426764.75</v>
      </c>
      <c r="L74" s="206">
        <v>170398284.88499999</v>
      </c>
      <c r="M74" s="206">
        <v>170322008.33000001</v>
      </c>
      <c r="N74" s="206">
        <v>170149080.34999999</v>
      </c>
      <c r="O74" s="206">
        <v>169570630.77000001</v>
      </c>
      <c r="P74" s="192">
        <f t="shared" si="16"/>
        <v>2045630966.9199998</v>
      </c>
      <c r="Q74" s="206">
        <v>169075147.76499999</v>
      </c>
      <c r="R74" s="206">
        <v>169050977.48000002</v>
      </c>
      <c r="S74" s="206">
        <v>168930618.495</v>
      </c>
      <c r="T74" s="206">
        <v>168944577.58500001</v>
      </c>
      <c r="U74" s="206">
        <v>314131622.34500003</v>
      </c>
      <c r="V74" s="206">
        <v>314362155.185</v>
      </c>
      <c r="W74" s="206">
        <v>314165646.91499996</v>
      </c>
      <c r="X74" s="206">
        <v>315378106.17499995</v>
      </c>
      <c r="Y74" s="206">
        <v>320222132.43000001</v>
      </c>
      <c r="Z74" s="206">
        <v>323722466.78499997</v>
      </c>
      <c r="AA74" s="206">
        <v>323540538.79999995</v>
      </c>
      <c r="AB74" s="206">
        <v>322962089.21999997</v>
      </c>
      <c r="AC74" s="206">
        <v>322466606.21500003</v>
      </c>
      <c r="AD74" s="206">
        <v>322442435.93000001</v>
      </c>
      <c r="AE74" s="206">
        <v>322322076.94499999</v>
      </c>
      <c r="AF74" s="206">
        <v>322188027.21000004</v>
      </c>
      <c r="AG74" s="192">
        <f t="shared" si="17"/>
        <v>3837903904.1550002</v>
      </c>
      <c r="AH74" s="192"/>
      <c r="AI74" s="207">
        <f t="shared" si="12"/>
        <v>636059.65</v>
      </c>
      <c r="AJ74" s="207">
        <f t="shared" si="12"/>
        <v>635766.92000000004</v>
      </c>
      <c r="AK74" s="207">
        <f t="shared" si="12"/>
        <v>635784.62</v>
      </c>
      <c r="AL74" s="207">
        <f t="shared" si="15"/>
        <v>636228.30000000005</v>
      </c>
      <c r="AM74" s="207">
        <f t="shared" si="15"/>
        <v>636121.11</v>
      </c>
      <c r="AN74" s="207">
        <f t="shared" si="15"/>
        <v>635419.06999999995</v>
      </c>
      <c r="AO74" s="207">
        <f t="shared" si="15"/>
        <v>635116.97</v>
      </c>
      <c r="AP74" s="207">
        <f t="shared" si="15"/>
        <v>634839.69999999995</v>
      </c>
      <c r="AQ74" s="207">
        <f t="shared" si="15"/>
        <v>634733.61</v>
      </c>
      <c r="AR74" s="207">
        <f t="shared" si="15"/>
        <v>634449.48</v>
      </c>
      <c r="AS74" s="207">
        <f t="shared" si="15"/>
        <v>633805.31999999995</v>
      </c>
      <c r="AT74" s="207">
        <f t="shared" si="15"/>
        <v>631650.6</v>
      </c>
      <c r="AU74" s="208">
        <f t="shared" si="18"/>
        <v>7619975.3499999996</v>
      </c>
      <c r="AV74" s="208">
        <f t="shared" si="19"/>
        <v>629804.93000000005</v>
      </c>
      <c r="AW74" s="208">
        <f t="shared" si="19"/>
        <v>629714.89</v>
      </c>
      <c r="AX74" s="208">
        <f t="shared" si="19"/>
        <v>629266.55000000005</v>
      </c>
      <c r="AY74" s="208">
        <f t="shared" si="19"/>
        <v>629318.55000000005</v>
      </c>
      <c r="AZ74" s="208">
        <f t="shared" si="14"/>
        <v>1198935.69</v>
      </c>
      <c r="BA74" s="208">
        <f t="shared" si="14"/>
        <v>1199815.56</v>
      </c>
      <c r="BB74" s="208">
        <f t="shared" si="14"/>
        <v>1199065.55</v>
      </c>
      <c r="BC74" s="208">
        <f t="shared" si="13"/>
        <v>1203693.1100000001</v>
      </c>
      <c r="BD74" s="208">
        <f t="shared" si="13"/>
        <v>1222181.1399999999</v>
      </c>
      <c r="BE74" s="208">
        <f t="shared" si="13"/>
        <v>1235540.75</v>
      </c>
      <c r="BF74" s="208">
        <f t="shared" si="13"/>
        <v>1234846.3899999999</v>
      </c>
      <c r="BG74" s="208">
        <f t="shared" si="13"/>
        <v>1232638.6399999999</v>
      </c>
      <c r="BH74" s="208">
        <f t="shared" si="13"/>
        <v>1230747.55</v>
      </c>
      <c r="BI74" s="208">
        <f t="shared" si="13"/>
        <v>1230655.3</v>
      </c>
      <c r="BJ74" s="208">
        <f t="shared" si="13"/>
        <v>1230195.93</v>
      </c>
      <c r="BK74" s="208">
        <f t="shared" si="13"/>
        <v>1229684.3</v>
      </c>
      <c r="BL74" s="207">
        <f t="shared" si="20"/>
        <v>14647999.910000002</v>
      </c>
    </row>
    <row r="75" spans="1:64">
      <c r="A75" s="190" t="s">
        <v>276</v>
      </c>
      <c r="B75" s="205">
        <v>4.4699999999999997E-2</v>
      </c>
      <c r="C75" s="205">
        <v>4.58E-2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192">
        <f t="shared" si="16"/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192">
        <f t="shared" si="17"/>
        <v>0</v>
      </c>
      <c r="AH75" s="192"/>
      <c r="AI75" s="207">
        <f t="shared" si="12"/>
        <v>0</v>
      </c>
      <c r="AJ75" s="207">
        <f t="shared" si="12"/>
        <v>0</v>
      </c>
      <c r="AK75" s="207">
        <f t="shared" si="12"/>
        <v>0</v>
      </c>
      <c r="AL75" s="207">
        <f t="shared" si="15"/>
        <v>0</v>
      </c>
      <c r="AM75" s="207">
        <f t="shared" si="15"/>
        <v>0</v>
      </c>
      <c r="AN75" s="207">
        <f t="shared" si="15"/>
        <v>0</v>
      </c>
      <c r="AO75" s="207">
        <f t="shared" si="15"/>
        <v>0</v>
      </c>
      <c r="AP75" s="207">
        <f t="shared" si="15"/>
        <v>0</v>
      </c>
      <c r="AQ75" s="207">
        <f t="shared" si="15"/>
        <v>0</v>
      </c>
      <c r="AR75" s="207">
        <f t="shared" si="15"/>
        <v>0</v>
      </c>
      <c r="AS75" s="207">
        <f t="shared" si="15"/>
        <v>0</v>
      </c>
      <c r="AT75" s="207">
        <f t="shared" si="15"/>
        <v>0</v>
      </c>
      <c r="AU75" s="208">
        <f t="shared" si="18"/>
        <v>0</v>
      </c>
      <c r="AV75" s="208">
        <f t="shared" si="19"/>
        <v>0</v>
      </c>
      <c r="AW75" s="208">
        <f t="shared" si="19"/>
        <v>0</v>
      </c>
      <c r="AX75" s="208">
        <f t="shared" si="19"/>
        <v>0</v>
      </c>
      <c r="AY75" s="208">
        <f t="shared" si="19"/>
        <v>0</v>
      </c>
      <c r="AZ75" s="208">
        <f t="shared" si="14"/>
        <v>0</v>
      </c>
      <c r="BA75" s="208">
        <f t="shared" si="14"/>
        <v>0</v>
      </c>
      <c r="BB75" s="208">
        <f t="shared" si="14"/>
        <v>0</v>
      </c>
      <c r="BC75" s="208">
        <f t="shared" si="13"/>
        <v>0</v>
      </c>
      <c r="BD75" s="208">
        <f t="shared" si="13"/>
        <v>0</v>
      </c>
      <c r="BE75" s="208">
        <f t="shared" si="13"/>
        <v>0</v>
      </c>
      <c r="BF75" s="208">
        <f t="shared" si="13"/>
        <v>0</v>
      </c>
      <c r="BG75" s="208">
        <f t="shared" si="13"/>
        <v>0</v>
      </c>
      <c r="BH75" s="208">
        <f t="shared" si="13"/>
        <v>0</v>
      </c>
      <c r="BI75" s="208">
        <f t="shared" si="13"/>
        <v>0</v>
      </c>
      <c r="BJ75" s="208">
        <f t="shared" si="13"/>
        <v>0</v>
      </c>
      <c r="BK75" s="208">
        <f t="shared" si="13"/>
        <v>0</v>
      </c>
      <c r="BL75" s="207">
        <f t="shared" si="20"/>
        <v>0</v>
      </c>
    </row>
    <row r="76" spans="1:64">
      <c r="A76" s="190" t="s">
        <v>277</v>
      </c>
      <c r="B76" s="205">
        <v>4.4699999999999997E-2</v>
      </c>
      <c r="C76" s="205">
        <v>4.58E-2</v>
      </c>
      <c r="D76" s="206">
        <v>144382263.47999999</v>
      </c>
      <c r="E76" s="206">
        <v>144382263.47999999</v>
      </c>
      <c r="F76" s="206">
        <v>144382263.47999999</v>
      </c>
      <c r="G76" s="206">
        <v>144382263.47999999</v>
      </c>
      <c r="H76" s="206">
        <v>144382263.47999999</v>
      </c>
      <c r="I76" s="206">
        <v>144382263.47999999</v>
      </c>
      <c r="J76" s="206">
        <v>144313390.78999999</v>
      </c>
      <c r="K76" s="206">
        <v>144244518.09999999</v>
      </c>
      <c r="L76" s="206">
        <v>144244518.09999999</v>
      </c>
      <c r="M76" s="206">
        <v>144463322.595</v>
      </c>
      <c r="N76" s="206">
        <v>144682127.09</v>
      </c>
      <c r="O76" s="206">
        <v>144682127.09</v>
      </c>
      <c r="P76" s="192">
        <f t="shared" si="16"/>
        <v>1732923584.6449997</v>
      </c>
      <c r="Q76" s="206">
        <v>144682127.09</v>
      </c>
      <c r="R76" s="206">
        <v>144682127.09</v>
      </c>
      <c r="S76" s="206">
        <v>144682127.09</v>
      </c>
      <c r="T76" s="206">
        <v>144682127.09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192">
        <f t="shared" si="17"/>
        <v>0</v>
      </c>
      <c r="AH76" s="192"/>
      <c r="AI76" s="207">
        <f t="shared" si="12"/>
        <v>537823.93000000005</v>
      </c>
      <c r="AJ76" s="207">
        <f t="shared" si="12"/>
        <v>537823.93000000005</v>
      </c>
      <c r="AK76" s="207">
        <f t="shared" si="12"/>
        <v>537823.93000000005</v>
      </c>
      <c r="AL76" s="207">
        <f t="shared" si="15"/>
        <v>537823.93000000005</v>
      </c>
      <c r="AM76" s="207">
        <f t="shared" si="15"/>
        <v>537823.93000000005</v>
      </c>
      <c r="AN76" s="207">
        <f t="shared" si="15"/>
        <v>537823.93000000005</v>
      </c>
      <c r="AO76" s="207">
        <f t="shared" si="15"/>
        <v>537567.38</v>
      </c>
      <c r="AP76" s="207">
        <f t="shared" si="15"/>
        <v>537310.82999999996</v>
      </c>
      <c r="AQ76" s="207">
        <f t="shared" si="15"/>
        <v>537310.82999999996</v>
      </c>
      <c r="AR76" s="207">
        <f t="shared" si="15"/>
        <v>538125.88</v>
      </c>
      <c r="AS76" s="207">
        <f t="shared" si="15"/>
        <v>538940.92000000004</v>
      </c>
      <c r="AT76" s="207">
        <f t="shared" si="15"/>
        <v>538940.92000000004</v>
      </c>
      <c r="AU76" s="208">
        <f t="shared" si="18"/>
        <v>6455140.3399999999</v>
      </c>
      <c r="AV76" s="208">
        <f t="shared" si="19"/>
        <v>538940.92000000004</v>
      </c>
      <c r="AW76" s="208">
        <f t="shared" si="19"/>
        <v>538940.92000000004</v>
      </c>
      <c r="AX76" s="208">
        <f t="shared" si="19"/>
        <v>538940.92000000004</v>
      </c>
      <c r="AY76" s="208">
        <f t="shared" si="19"/>
        <v>538940.92000000004</v>
      </c>
      <c r="AZ76" s="208">
        <f t="shared" si="14"/>
        <v>0</v>
      </c>
      <c r="BA76" s="208">
        <f t="shared" si="14"/>
        <v>0</v>
      </c>
      <c r="BB76" s="208">
        <f t="shared" si="14"/>
        <v>0</v>
      </c>
      <c r="BC76" s="208">
        <f t="shared" si="13"/>
        <v>0</v>
      </c>
      <c r="BD76" s="208">
        <f t="shared" si="13"/>
        <v>0</v>
      </c>
      <c r="BE76" s="208">
        <f t="shared" si="13"/>
        <v>0</v>
      </c>
      <c r="BF76" s="208">
        <f t="shared" si="13"/>
        <v>0</v>
      </c>
      <c r="BG76" s="208">
        <f t="shared" si="13"/>
        <v>0</v>
      </c>
      <c r="BH76" s="208">
        <f t="shared" si="13"/>
        <v>0</v>
      </c>
      <c r="BI76" s="208">
        <f t="shared" si="13"/>
        <v>0</v>
      </c>
      <c r="BJ76" s="208">
        <f t="shared" si="13"/>
        <v>0</v>
      </c>
      <c r="BK76" s="208">
        <f t="shared" si="13"/>
        <v>0</v>
      </c>
      <c r="BL76" s="207">
        <f t="shared" si="20"/>
        <v>0</v>
      </c>
    </row>
    <row r="77" spans="1:64">
      <c r="A77" s="190" t="s">
        <v>278</v>
      </c>
      <c r="B77" s="205">
        <v>1.61E-2</v>
      </c>
      <c r="C77" s="205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192">
        <f t="shared" si="16"/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192">
        <f t="shared" si="17"/>
        <v>0</v>
      </c>
      <c r="AH77" s="192"/>
      <c r="AI77" s="207">
        <f t="shared" si="12"/>
        <v>0</v>
      </c>
      <c r="AJ77" s="207">
        <f t="shared" si="12"/>
        <v>0</v>
      </c>
      <c r="AK77" s="207">
        <f t="shared" si="12"/>
        <v>0</v>
      </c>
      <c r="AL77" s="207">
        <f t="shared" si="15"/>
        <v>0</v>
      </c>
      <c r="AM77" s="207">
        <f t="shared" si="15"/>
        <v>0</v>
      </c>
      <c r="AN77" s="207">
        <f t="shared" si="15"/>
        <v>0</v>
      </c>
      <c r="AO77" s="207">
        <f t="shared" si="15"/>
        <v>0</v>
      </c>
      <c r="AP77" s="207">
        <f t="shared" si="15"/>
        <v>0</v>
      </c>
      <c r="AQ77" s="207">
        <f t="shared" si="15"/>
        <v>0</v>
      </c>
      <c r="AR77" s="207">
        <f t="shared" si="15"/>
        <v>0</v>
      </c>
      <c r="AS77" s="207">
        <f t="shared" si="15"/>
        <v>0</v>
      </c>
      <c r="AT77" s="207">
        <f t="shared" si="15"/>
        <v>0</v>
      </c>
      <c r="AU77" s="208">
        <f t="shared" si="18"/>
        <v>0</v>
      </c>
      <c r="AV77" s="208">
        <f t="shared" si="19"/>
        <v>0</v>
      </c>
      <c r="AW77" s="208">
        <f t="shared" si="19"/>
        <v>0</v>
      </c>
      <c r="AX77" s="208">
        <f t="shared" si="19"/>
        <v>0</v>
      </c>
      <c r="AY77" s="208">
        <f t="shared" si="19"/>
        <v>0</v>
      </c>
      <c r="AZ77" s="208">
        <f t="shared" si="14"/>
        <v>0</v>
      </c>
      <c r="BA77" s="208">
        <f t="shared" si="14"/>
        <v>0</v>
      </c>
      <c r="BB77" s="208">
        <f t="shared" si="14"/>
        <v>0</v>
      </c>
      <c r="BC77" s="208">
        <f t="shared" si="13"/>
        <v>0</v>
      </c>
      <c r="BD77" s="208">
        <f t="shared" si="13"/>
        <v>0</v>
      </c>
      <c r="BE77" s="208">
        <f t="shared" si="13"/>
        <v>0</v>
      </c>
      <c r="BF77" s="208">
        <f t="shared" si="13"/>
        <v>0</v>
      </c>
      <c r="BG77" s="208">
        <f t="shared" si="13"/>
        <v>0</v>
      </c>
      <c r="BH77" s="208">
        <f t="shared" si="13"/>
        <v>0</v>
      </c>
      <c r="BI77" s="208">
        <f t="shared" si="13"/>
        <v>0</v>
      </c>
      <c r="BJ77" s="208">
        <f t="shared" si="13"/>
        <v>0</v>
      </c>
      <c r="BK77" s="208">
        <f t="shared" si="13"/>
        <v>0</v>
      </c>
      <c r="BL77" s="207">
        <f t="shared" si="20"/>
        <v>0</v>
      </c>
    </row>
    <row r="78" spans="1:64">
      <c r="A78" s="190" t="s">
        <v>279</v>
      </c>
      <c r="B78" s="205">
        <v>5.5399999999999998E-2</v>
      </c>
      <c r="C78" s="205">
        <v>5.4599999999999996E-2</v>
      </c>
      <c r="D78" s="206">
        <v>144876279.38</v>
      </c>
      <c r="E78" s="206">
        <v>144876279.38</v>
      </c>
      <c r="F78" s="206">
        <v>144876279.38</v>
      </c>
      <c r="G78" s="206">
        <v>144876279.38</v>
      </c>
      <c r="H78" s="206">
        <v>144876279.38</v>
      </c>
      <c r="I78" s="206">
        <v>144876279.38</v>
      </c>
      <c r="J78" s="206">
        <v>144876279.38</v>
      </c>
      <c r="K78" s="206">
        <v>144876279.38</v>
      </c>
      <c r="L78" s="206">
        <v>144876279.38</v>
      </c>
      <c r="M78" s="206">
        <v>144876279.38</v>
      </c>
      <c r="N78" s="206">
        <v>144876279.38</v>
      </c>
      <c r="O78" s="206">
        <v>144876279.38</v>
      </c>
      <c r="P78" s="192">
        <f t="shared" si="16"/>
        <v>1738515352.5600004</v>
      </c>
      <c r="Q78" s="206">
        <v>144876279.38</v>
      </c>
      <c r="R78" s="206">
        <v>144876279.38</v>
      </c>
      <c r="S78" s="206">
        <v>144876279.38</v>
      </c>
      <c r="T78" s="206">
        <v>144876279.38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192">
        <f t="shared" si="17"/>
        <v>0</v>
      </c>
      <c r="AH78" s="192"/>
      <c r="AI78" s="207">
        <f t="shared" si="12"/>
        <v>668845.49</v>
      </c>
      <c r="AJ78" s="207">
        <f t="shared" si="12"/>
        <v>668845.49</v>
      </c>
      <c r="AK78" s="207">
        <f t="shared" si="12"/>
        <v>668845.49</v>
      </c>
      <c r="AL78" s="207">
        <f t="shared" si="15"/>
        <v>668845.49</v>
      </c>
      <c r="AM78" s="207">
        <f t="shared" si="15"/>
        <v>668845.49</v>
      </c>
      <c r="AN78" s="207">
        <f t="shared" si="15"/>
        <v>668845.49</v>
      </c>
      <c r="AO78" s="207">
        <f t="shared" si="15"/>
        <v>668845.49</v>
      </c>
      <c r="AP78" s="207">
        <f t="shared" si="15"/>
        <v>668845.49</v>
      </c>
      <c r="AQ78" s="207">
        <f t="shared" si="15"/>
        <v>668845.49</v>
      </c>
      <c r="AR78" s="207">
        <f t="shared" si="15"/>
        <v>668845.49</v>
      </c>
      <c r="AS78" s="207">
        <f t="shared" si="15"/>
        <v>668845.49</v>
      </c>
      <c r="AT78" s="207">
        <f t="shared" si="15"/>
        <v>668845.49</v>
      </c>
      <c r="AU78" s="208">
        <f t="shared" si="18"/>
        <v>8026145.8800000018</v>
      </c>
      <c r="AV78" s="208">
        <f t="shared" si="19"/>
        <v>668845.49</v>
      </c>
      <c r="AW78" s="208">
        <f t="shared" si="19"/>
        <v>668845.49</v>
      </c>
      <c r="AX78" s="208">
        <f t="shared" si="19"/>
        <v>668845.49</v>
      </c>
      <c r="AY78" s="208">
        <f t="shared" si="19"/>
        <v>668845.49</v>
      </c>
      <c r="AZ78" s="208">
        <f t="shared" si="14"/>
        <v>0</v>
      </c>
      <c r="BA78" s="208">
        <f t="shared" si="14"/>
        <v>0</v>
      </c>
      <c r="BB78" s="208">
        <f t="shared" si="14"/>
        <v>0</v>
      </c>
      <c r="BC78" s="208">
        <f t="shared" si="13"/>
        <v>0</v>
      </c>
      <c r="BD78" s="208">
        <f t="shared" si="13"/>
        <v>0</v>
      </c>
      <c r="BE78" s="208">
        <f t="shared" si="13"/>
        <v>0</v>
      </c>
      <c r="BF78" s="208">
        <f t="shared" si="13"/>
        <v>0</v>
      </c>
      <c r="BG78" s="208">
        <f t="shared" si="13"/>
        <v>0</v>
      </c>
      <c r="BH78" s="208">
        <f t="shared" si="13"/>
        <v>0</v>
      </c>
      <c r="BI78" s="208">
        <f t="shared" si="13"/>
        <v>0</v>
      </c>
      <c r="BJ78" s="208">
        <f t="shared" si="13"/>
        <v>0</v>
      </c>
      <c r="BK78" s="208">
        <f t="shared" si="13"/>
        <v>0</v>
      </c>
      <c r="BL78" s="207">
        <f t="shared" si="20"/>
        <v>0</v>
      </c>
    </row>
    <row r="79" spans="1:64">
      <c r="A79" s="190" t="s">
        <v>280</v>
      </c>
      <c r="B79" s="205">
        <v>5.5399999999999998E-2</v>
      </c>
      <c r="C79" s="205">
        <v>5.4599999999999996E-2</v>
      </c>
      <c r="D79" s="210">
        <v>1186619.96</v>
      </c>
      <c r="E79" s="210">
        <v>1186619.96</v>
      </c>
      <c r="F79" s="210">
        <v>1186619.96</v>
      </c>
      <c r="G79" s="210">
        <v>1186619.96</v>
      </c>
      <c r="H79" s="210">
        <v>1186619.96</v>
      </c>
      <c r="I79" s="210">
        <v>1186619.96</v>
      </c>
      <c r="J79" s="210">
        <v>1186619.96</v>
      </c>
      <c r="K79" s="210">
        <v>1186619.96</v>
      </c>
      <c r="L79" s="210">
        <v>1186619.96</v>
      </c>
      <c r="M79" s="210">
        <v>1186619.96</v>
      </c>
      <c r="N79" s="210">
        <v>1186619.96</v>
      </c>
      <c r="O79" s="210">
        <v>1186619.96</v>
      </c>
      <c r="P79" s="192">
        <f t="shared" si="16"/>
        <v>14239439.520000003</v>
      </c>
      <c r="Q79" s="210">
        <v>1186619.96</v>
      </c>
      <c r="R79" s="210">
        <v>1186619.96</v>
      </c>
      <c r="S79" s="210">
        <v>1186619.96</v>
      </c>
      <c r="T79" s="210">
        <v>1186619.96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192">
        <f t="shared" si="17"/>
        <v>0</v>
      </c>
      <c r="AH79" s="207"/>
      <c r="AI79" s="207">
        <f t="shared" si="12"/>
        <v>5478.23</v>
      </c>
      <c r="AJ79" s="207">
        <f t="shared" si="12"/>
        <v>5478.23</v>
      </c>
      <c r="AK79" s="207">
        <f t="shared" si="12"/>
        <v>5478.23</v>
      </c>
      <c r="AL79" s="207">
        <f t="shared" si="15"/>
        <v>5478.23</v>
      </c>
      <c r="AM79" s="207">
        <f t="shared" si="15"/>
        <v>5478.23</v>
      </c>
      <c r="AN79" s="207">
        <f t="shared" si="15"/>
        <v>5478.23</v>
      </c>
      <c r="AO79" s="207">
        <f t="shared" si="15"/>
        <v>5478.23</v>
      </c>
      <c r="AP79" s="207">
        <f t="shared" si="15"/>
        <v>5478.23</v>
      </c>
      <c r="AQ79" s="207">
        <f t="shared" si="15"/>
        <v>5478.23</v>
      </c>
      <c r="AR79" s="207">
        <f t="shared" si="15"/>
        <v>5478.23</v>
      </c>
      <c r="AS79" s="207">
        <f t="shared" si="15"/>
        <v>5478.23</v>
      </c>
      <c r="AT79" s="207">
        <f t="shared" si="15"/>
        <v>5478.23</v>
      </c>
      <c r="AU79" s="208">
        <f t="shared" si="18"/>
        <v>65738.75999999998</v>
      </c>
      <c r="AV79" s="208">
        <f t="shared" si="19"/>
        <v>5478.23</v>
      </c>
      <c r="AW79" s="208">
        <f t="shared" si="19"/>
        <v>5478.23</v>
      </c>
      <c r="AX79" s="208">
        <f t="shared" si="19"/>
        <v>5478.23</v>
      </c>
      <c r="AY79" s="208">
        <f t="shared" si="19"/>
        <v>5478.23</v>
      </c>
      <c r="AZ79" s="208">
        <f t="shared" si="14"/>
        <v>0</v>
      </c>
      <c r="BA79" s="208">
        <f t="shared" si="14"/>
        <v>0</v>
      </c>
      <c r="BB79" s="208">
        <f t="shared" si="14"/>
        <v>0</v>
      </c>
      <c r="BC79" s="208">
        <f t="shared" si="13"/>
        <v>0</v>
      </c>
      <c r="BD79" s="208">
        <f t="shared" si="13"/>
        <v>0</v>
      </c>
      <c r="BE79" s="208">
        <f t="shared" si="13"/>
        <v>0</v>
      </c>
      <c r="BF79" s="208">
        <f t="shared" si="13"/>
        <v>0</v>
      </c>
      <c r="BG79" s="208">
        <f t="shared" si="13"/>
        <v>0</v>
      </c>
      <c r="BH79" s="208">
        <f t="shared" si="13"/>
        <v>0</v>
      </c>
      <c r="BI79" s="208">
        <f t="shared" si="13"/>
        <v>0</v>
      </c>
      <c r="BJ79" s="208">
        <f t="shared" si="13"/>
        <v>0</v>
      </c>
      <c r="BK79" s="208">
        <f t="shared" si="13"/>
        <v>0</v>
      </c>
      <c r="BL79" s="207">
        <f t="shared" si="20"/>
        <v>0</v>
      </c>
    </row>
    <row r="80" spans="1:64">
      <c r="A80" s="190" t="s">
        <v>281</v>
      </c>
      <c r="B80" s="205">
        <v>3.61E-2</v>
      </c>
      <c r="C80" s="205">
        <v>4.8600000000000004E-2</v>
      </c>
      <c r="D80" s="206">
        <v>358344155.49000001</v>
      </c>
      <c r="E80" s="206">
        <v>358450310.23000002</v>
      </c>
      <c r="F80" s="206">
        <v>358522241.87</v>
      </c>
      <c r="G80" s="206">
        <v>358527781.94</v>
      </c>
      <c r="H80" s="206">
        <v>358547715.22000003</v>
      </c>
      <c r="I80" s="206">
        <v>358566607.31999999</v>
      </c>
      <c r="J80" s="206">
        <v>358635452.92500001</v>
      </c>
      <c r="K80" s="206">
        <v>359368366.14000005</v>
      </c>
      <c r="L80" s="206">
        <v>365917495.37000006</v>
      </c>
      <c r="M80" s="206">
        <v>372005281.38000005</v>
      </c>
      <c r="N80" s="206">
        <v>372069033.48000008</v>
      </c>
      <c r="O80" s="206">
        <v>371216632.53000009</v>
      </c>
      <c r="P80" s="192">
        <f t="shared" si="16"/>
        <v>4350171073.8950005</v>
      </c>
      <c r="Q80" s="206">
        <v>370486490.78500003</v>
      </c>
      <c r="R80" s="206">
        <v>370450873.55000007</v>
      </c>
      <c r="S80" s="206">
        <v>370273513.03500009</v>
      </c>
      <c r="T80" s="206">
        <v>370215977.88500011</v>
      </c>
      <c r="U80" s="206">
        <v>567526627.80500007</v>
      </c>
      <c r="V80" s="206">
        <v>567220168.24000013</v>
      </c>
      <c r="W80" s="206">
        <v>567070594.45500004</v>
      </c>
      <c r="X80" s="206">
        <v>568637740.5150001</v>
      </c>
      <c r="Y80" s="206">
        <v>570055243.48000002</v>
      </c>
      <c r="Z80" s="206">
        <v>570365815.43000007</v>
      </c>
      <c r="AA80" s="206">
        <v>570611326.0200001</v>
      </c>
      <c r="AB80" s="206">
        <v>569775447.78500009</v>
      </c>
      <c r="AC80" s="206">
        <v>569061828.755</v>
      </c>
      <c r="AD80" s="206">
        <v>569026211.51999998</v>
      </c>
      <c r="AE80" s="206">
        <v>568969621.59000003</v>
      </c>
      <c r="AF80" s="206">
        <v>568892857.02499998</v>
      </c>
      <c r="AG80" s="192">
        <f t="shared" si="17"/>
        <v>6827213482.6200008</v>
      </c>
      <c r="AI80" s="207">
        <f t="shared" si="12"/>
        <v>1078018.67</v>
      </c>
      <c r="AJ80" s="207">
        <f t="shared" si="12"/>
        <v>1078338.02</v>
      </c>
      <c r="AK80" s="207">
        <f t="shared" si="12"/>
        <v>1078554.4099999999</v>
      </c>
      <c r="AL80" s="207">
        <f t="shared" si="15"/>
        <v>1078571.08</v>
      </c>
      <c r="AM80" s="207">
        <f t="shared" si="15"/>
        <v>1078631.04</v>
      </c>
      <c r="AN80" s="207">
        <f t="shared" si="15"/>
        <v>1078687.8799999999</v>
      </c>
      <c r="AO80" s="207">
        <f t="shared" si="15"/>
        <v>1078894.99</v>
      </c>
      <c r="AP80" s="207">
        <f t="shared" si="15"/>
        <v>1081099.83</v>
      </c>
      <c r="AQ80" s="207">
        <f t="shared" si="15"/>
        <v>1100801.8</v>
      </c>
      <c r="AR80" s="207">
        <f t="shared" si="15"/>
        <v>1119115.8899999999</v>
      </c>
      <c r="AS80" s="207">
        <f t="shared" si="15"/>
        <v>1119307.68</v>
      </c>
      <c r="AT80" s="207">
        <f t="shared" si="15"/>
        <v>1116743.3700000001</v>
      </c>
      <c r="AU80" s="208">
        <f t="shared" si="18"/>
        <v>13086764.66</v>
      </c>
      <c r="AV80" s="208">
        <f t="shared" si="19"/>
        <v>1114546.8600000001</v>
      </c>
      <c r="AW80" s="208">
        <f t="shared" si="19"/>
        <v>1114439.71</v>
      </c>
      <c r="AX80" s="208">
        <f t="shared" si="19"/>
        <v>1113906.1499999999</v>
      </c>
      <c r="AY80" s="208">
        <f t="shared" si="19"/>
        <v>1113733.07</v>
      </c>
      <c r="AZ80" s="208">
        <f t="shared" si="14"/>
        <v>2298482.84</v>
      </c>
      <c r="BA80" s="208">
        <f t="shared" si="14"/>
        <v>2297241.6800000002</v>
      </c>
      <c r="BB80" s="208">
        <f t="shared" si="14"/>
        <v>2296635.91</v>
      </c>
      <c r="BC80" s="208">
        <f t="shared" si="13"/>
        <v>2302982.85</v>
      </c>
      <c r="BD80" s="208">
        <f t="shared" si="13"/>
        <v>2308723.7400000002</v>
      </c>
      <c r="BE80" s="208">
        <f t="shared" si="13"/>
        <v>2309981.5499999998</v>
      </c>
      <c r="BF80" s="208">
        <f t="shared" si="13"/>
        <v>2310975.87</v>
      </c>
      <c r="BG80" s="208">
        <f t="shared" si="13"/>
        <v>2307590.56</v>
      </c>
      <c r="BH80" s="208">
        <f t="shared" si="13"/>
        <v>2304700.41</v>
      </c>
      <c r="BI80" s="208">
        <f t="shared" si="13"/>
        <v>2304556.16</v>
      </c>
      <c r="BJ80" s="208">
        <f t="shared" si="13"/>
        <v>2304326.9700000002</v>
      </c>
      <c r="BK80" s="208">
        <f t="shared" si="13"/>
        <v>2304016.0699999998</v>
      </c>
      <c r="BL80" s="207">
        <f t="shared" si="20"/>
        <v>27650214.609999999</v>
      </c>
    </row>
    <row r="81" spans="1:64">
      <c r="A81" s="190" t="s">
        <v>282</v>
      </c>
      <c r="B81" s="205">
        <v>3.61E-2</v>
      </c>
      <c r="C81" s="205">
        <v>4.8600000000000004E-2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192">
        <f t="shared" si="16"/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192">
        <f t="shared" si="17"/>
        <v>0</v>
      </c>
      <c r="AI81" s="207">
        <f t="shared" si="12"/>
        <v>0</v>
      </c>
      <c r="AJ81" s="207">
        <f t="shared" si="12"/>
        <v>0</v>
      </c>
      <c r="AK81" s="207">
        <f t="shared" si="12"/>
        <v>0</v>
      </c>
      <c r="AL81" s="207">
        <f t="shared" si="15"/>
        <v>0</v>
      </c>
      <c r="AM81" s="207">
        <f t="shared" si="15"/>
        <v>0</v>
      </c>
      <c r="AN81" s="207">
        <f t="shared" si="15"/>
        <v>0</v>
      </c>
      <c r="AO81" s="207">
        <f t="shared" si="15"/>
        <v>0</v>
      </c>
      <c r="AP81" s="207">
        <f t="shared" si="15"/>
        <v>0</v>
      </c>
      <c r="AQ81" s="207">
        <f t="shared" si="15"/>
        <v>0</v>
      </c>
      <c r="AR81" s="207">
        <f t="shared" si="15"/>
        <v>0</v>
      </c>
      <c r="AS81" s="207">
        <f t="shared" si="15"/>
        <v>0</v>
      </c>
      <c r="AT81" s="207">
        <f t="shared" si="15"/>
        <v>0</v>
      </c>
      <c r="AU81" s="208">
        <f t="shared" si="18"/>
        <v>0</v>
      </c>
      <c r="AV81" s="208">
        <f t="shared" si="19"/>
        <v>0</v>
      </c>
      <c r="AW81" s="208">
        <f t="shared" si="19"/>
        <v>0</v>
      </c>
      <c r="AX81" s="208">
        <f t="shared" si="19"/>
        <v>0</v>
      </c>
      <c r="AY81" s="208">
        <f t="shared" si="19"/>
        <v>0</v>
      </c>
      <c r="AZ81" s="208">
        <f t="shared" si="14"/>
        <v>0</v>
      </c>
      <c r="BA81" s="208">
        <f t="shared" si="14"/>
        <v>0</v>
      </c>
      <c r="BB81" s="208">
        <f t="shared" si="14"/>
        <v>0</v>
      </c>
      <c r="BC81" s="208">
        <f t="shared" si="13"/>
        <v>0</v>
      </c>
      <c r="BD81" s="208">
        <f t="shared" si="13"/>
        <v>0</v>
      </c>
      <c r="BE81" s="208">
        <f t="shared" si="13"/>
        <v>0</v>
      </c>
      <c r="BF81" s="208">
        <f t="shared" si="13"/>
        <v>0</v>
      </c>
      <c r="BG81" s="208">
        <f t="shared" si="13"/>
        <v>0</v>
      </c>
      <c r="BH81" s="208">
        <f t="shared" si="13"/>
        <v>0</v>
      </c>
      <c r="BI81" s="208">
        <f t="shared" si="13"/>
        <v>0</v>
      </c>
      <c r="BJ81" s="208">
        <f t="shared" si="13"/>
        <v>0</v>
      </c>
      <c r="BK81" s="208">
        <f t="shared" si="13"/>
        <v>0</v>
      </c>
      <c r="BL81" s="207">
        <f t="shared" si="20"/>
        <v>0</v>
      </c>
    </row>
    <row r="82" spans="1:64">
      <c r="A82" s="190" t="s">
        <v>283</v>
      </c>
      <c r="B82" s="205">
        <v>3.61E-2</v>
      </c>
      <c r="C82" s="205">
        <v>4.8600000000000004E-2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192">
        <f t="shared" si="16"/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192">
        <f t="shared" si="17"/>
        <v>0</v>
      </c>
      <c r="AI82" s="207">
        <f t="shared" si="12"/>
        <v>0</v>
      </c>
      <c r="AJ82" s="207">
        <f t="shared" si="12"/>
        <v>0</v>
      </c>
      <c r="AK82" s="207">
        <f t="shared" si="12"/>
        <v>0</v>
      </c>
      <c r="AL82" s="207">
        <f t="shared" si="15"/>
        <v>0</v>
      </c>
      <c r="AM82" s="207">
        <f t="shared" si="15"/>
        <v>0</v>
      </c>
      <c r="AN82" s="207">
        <f t="shared" si="15"/>
        <v>0</v>
      </c>
      <c r="AO82" s="207">
        <f t="shared" si="15"/>
        <v>0</v>
      </c>
      <c r="AP82" s="207">
        <f t="shared" si="15"/>
        <v>0</v>
      </c>
      <c r="AQ82" s="207">
        <f t="shared" si="15"/>
        <v>0</v>
      </c>
      <c r="AR82" s="207">
        <f t="shared" si="15"/>
        <v>0</v>
      </c>
      <c r="AS82" s="207">
        <f t="shared" si="15"/>
        <v>0</v>
      </c>
      <c r="AT82" s="207">
        <f t="shared" si="15"/>
        <v>0</v>
      </c>
      <c r="AU82" s="208">
        <f t="shared" si="18"/>
        <v>0</v>
      </c>
      <c r="AV82" s="208">
        <f t="shared" si="19"/>
        <v>0</v>
      </c>
      <c r="AW82" s="208">
        <f t="shared" si="19"/>
        <v>0</v>
      </c>
      <c r="AX82" s="208">
        <f t="shared" si="19"/>
        <v>0</v>
      </c>
      <c r="AY82" s="208">
        <f t="shared" si="19"/>
        <v>0</v>
      </c>
      <c r="AZ82" s="208">
        <f t="shared" si="14"/>
        <v>0</v>
      </c>
      <c r="BA82" s="208">
        <f t="shared" si="14"/>
        <v>0</v>
      </c>
      <c r="BB82" s="208">
        <f t="shared" si="14"/>
        <v>0</v>
      </c>
      <c r="BC82" s="208">
        <f t="shared" si="13"/>
        <v>0</v>
      </c>
      <c r="BD82" s="208">
        <f t="shared" si="13"/>
        <v>0</v>
      </c>
      <c r="BE82" s="208">
        <f t="shared" si="13"/>
        <v>0</v>
      </c>
      <c r="BF82" s="208">
        <f t="shared" si="13"/>
        <v>0</v>
      </c>
      <c r="BG82" s="208">
        <f t="shared" si="13"/>
        <v>0</v>
      </c>
      <c r="BH82" s="208">
        <f t="shared" si="13"/>
        <v>0</v>
      </c>
      <c r="BI82" s="208">
        <f t="shared" si="13"/>
        <v>0</v>
      </c>
      <c r="BJ82" s="208">
        <f t="shared" si="13"/>
        <v>0</v>
      </c>
      <c r="BK82" s="208">
        <f t="shared" si="13"/>
        <v>0</v>
      </c>
      <c r="BL82" s="207">
        <f t="shared" si="20"/>
        <v>0</v>
      </c>
    </row>
    <row r="83" spans="1:64">
      <c r="A83" s="190" t="s">
        <v>284</v>
      </c>
      <c r="B83" s="205">
        <v>3.61E-2</v>
      </c>
      <c r="C83" s="205">
        <v>4.8600000000000004E-2</v>
      </c>
      <c r="D83" s="206">
        <v>195819698.97</v>
      </c>
      <c r="E83" s="206">
        <v>195819698.97</v>
      </c>
      <c r="F83" s="206">
        <v>195819698.97</v>
      </c>
      <c r="G83" s="206">
        <v>195819698.97</v>
      </c>
      <c r="H83" s="206">
        <v>195819698.97</v>
      </c>
      <c r="I83" s="206">
        <v>195819698.97</v>
      </c>
      <c r="J83" s="206">
        <v>195819698.97</v>
      </c>
      <c r="K83" s="206">
        <v>195819698.97</v>
      </c>
      <c r="L83" s="206">
        <v>196516290.64500001</v>
      </c>
      <c r="M83" s="206">
        <v>197251882.31999999</v>
      </c>
      <c r="N83" s="206">
        <v>197290882.31999999</v>
      </c>
      <c r="O83" s="206">
        <v>197290882.31999999</v>
      </c>
      <c r="P83" s="192">
        <f t="shared" si="16"/>
        <v>2354907529.3650002</v>
      </c>
      <c r="Q83" s="206">
        <v>197290882.31999999</v>
      </c>
      <c r="R83" s="206">
        <v>197290882.31999999</v>
      </c>
      <c r="S83" s="206">
        <v>197290882.31999999</v>
      </c>
      <c r="T83" s="206">
        <v>197290882.31999999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192">
        <f t="shared" si="17"/>
        <v>0</v>
      </c>
      <c r="AI83" s="207">
        <f t="shared" si="12"/>
        <v>589090.93000000005</v>
      </c>
      <c r="AJ83" s="207">
        <f t="shared" si="12"/>
        <v>589090.93000000005</v>
      </c>
      <c r="AK83" s="207">
        <f t="shared" si="12"/>
        <v>589090.93000000005</v>
      </c>
      <c r="AL83" s="207">
        <f t="shared" si="15"/>
        <v>589090.93000000005</v>
      </c>
      <c r="AM83" s="207">
        <f t="shared" si="15"/>
        <v>589090.93000000005</v>
      </c>
      <c r="AN83" s="207">
        <f t="shared" si="15"/>
        <v>589090.93000000005</v>
      </c>
      <c r="AO83" s="207">
        <f t="shared" si="15"/>
        <v>589090.93000000005</v>
      </c>
      <c r="AP83" s="207">
        <f t="shared" si="15"/>
        <v>589090.93000000005</v>
      </c>
      <c r="AQ83" s="207">
        <f t="shared" si="15"/>
        <v>591186.51</v>
      </c>
      <c r="AR83" s="207">
        <f t="shared" si="15"/>
        <v>593399.41</v>
      </c>
      <c r="AS83" s="207">
        <f t="shared" si="15"/>
        <v>593516.74</v>
      </c>
      <c r="AT83" s="207">
        <f t="shared" si="15"/>
        <v>593516.74</v>
      </c>
      <c r="AU83" s="208">
        <f t="shared" si="18"/>
        <v>7084346.8400000008</v>
      </c>
      <c r="AV83" s="208">
        <f t="shared" si="19"/>
        <v>593516.74</v>
      </c>
      <c r="AW83" s="208">
        <f t="shared" si="19"/>
        <v>593516.74</v>
      </c>
      <c r="AX83" s="208">
        <f t="shared" si="19"/>
        <v>593516.74</v>
      </c>
      <c r="AY83" s="208">
        <f t="shared" si="19"/>
        <v>593516.74</v>
      </c>
      <c r="AZ83" s="208">
        <f t="shared" si="14"/>
        <v>0</v>
      </c>
      <c r="BA83" s="208">
        <f t="shared" si="14"/>
        <v>0</v>
      </c>
      <c r="BB83" s="208">
        <f t="shared" si="14"/>
        <v>0</v>
      </c>
      <c r="BC83" s="208">
        <f t="shared" si="13"/>
        <v>0</v>
      </c>
      <c r="BD83" s="208">
        <f t="shared" si="13"/>
        <v>0</v>
      </c>
      <c r="BE83" s="208">
        <f t="shared" si="13"/>
        <v>0</v>
      </c>
      <c r="BF83" s="208">
        <f t="shared" si="13"/>
        <v>0</v>
      </c>
      <c r="BG83" s="208">
        <f t="shared" si="13"/>
        <v>0</v>
      </c>
      <c r="BH83" s="208">
        <f t="shared" si="13"/>
        <v>0</v>
      </c>
      <c r="BI83" s="208">
        <f t="shared" si="13"/>
        <v>0</v>
      </c>
      <c r="BJ83" s="208">
        <f t="shared" si="13"/>
        <v>0</v>
      </c>
      <c r="BK83" s="208">
        <f t="shared" si="13"/>
        <v>0</v>
      </c>
      <c r="BL83" s="207">
        <f t="shared" si="20"/>
        <v>0</v>
      </c>
    </row>
    <row r="84" spans="1:64">
      <c r="A84" s="190" t="s">
        <v>285</v>
      </c>
      <c r="B84" s="205">
        <v>3.61E-2</v>
      </c>
      <c r="C84" s="205">
        <v>4.8600000000000004E-2</v>
      </c>
      <c r="D84" s="206">
        <v>7429675.4299999997</v>
      </c>
      <c r="E84" s="206">
        <v>7429675.4299999997</v>
      </c>
      <c r="F84" s="206">
        <v>7429675.4299999997</v>
      </c>
      <c r="G84" s="206">
        <v>7429675.4299999997</v>
      </c>
      <c r="H84" s="206">
        <v>7429675.4299999997</v>
      </c>
      <c r="I84" s="206">
        <v>7429675.4299999997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192">
        <f t="shared" si="16"/>
        <v>44578052.579999998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192">
        <f t="shared" si="17"/>
        <v>0</v>
      </c>
      <c r="AI84" s="207">
        <f t="shared" si="12"/>
        <v>22350.94</v>
      </c>
      <c r="AJ84" s="207">
        <f t="shared" si="12"/>
        <v>22350.94</v>
      </c>
      <c r="AK84" s="207">
        <f t="shared" si="12"/>
        <v>22350.94</v>
      </c>
      <c r="AL84" s="207">
        <f t="shared" si="15"/>
        <v>22350.94</v>
      </c>
      <c r="AM84" s="207">
        <f t="shared" si="15"/>
        <v>22350.94</v>
      </c>
      <c r="AN84" s="207">
        <f t="shared" si="15"/>
        <v>22350.94</v>
      </c>
      <c r="AO84" s="207">
        <f t="shared" si="15"/>
        <v>0</v>
      </c>
      <c r="AP84" s="207">
        <f t="shared" si="15"/>
        <v>0</v>
      </c>
      <c r="AQ84" s="207">
        <f t="shared" si="15"/>
        <v>0</v>
      </c>
      <c r="AR84" s="207">
        <f t="shared" si="15"/>
        <v>0</v>
      </c>
      <c r="AS84" s="207">
        <f t="shared" si="15"/>
        <v>0</v>
      </c>
      <c r="AT84" s="207">
        <f t="shared" si="15"/>
        <v>0</v>
      </c>
      <c r="AU84" s="208">
        <f t="shared" si="18"/>
        <v>134105.63999999998</v>
      </c>
      <c r="AV84" s="208">
        <f t="shared" si="19"/>
        <v>0</v>
      </c>
      <c r="AW84" s="208">
        <f t="shared" si="19"/>
        <v>0</v>
      </c>
      <c r="AX84" s="208">
        <f t="shared" si="19"/>
        <v>0</v>
      </c>
      <c r="AY84" s="208">
        <f t="shared" si="19"/>
        <v>0</v>
      </c>
      <c r="AZ84" s="208">
        <f t="shared" si="14"/>
        <v>0</v>
      </c>
      <c r="BA84" s="208">
        <f t="shared" si="14"/>
        <v>0</v>
      </c>
      <c r="BB84" s="208">
        <f t="shared" si="14"/>
        <v>0</v>
      </c>
      <c r="BC84" s="208">
        <f t="shared" si="13"/>
        <v>0</v>
      </c>
      <c r="BD84" s="208">
        <f t="shared" si="13"/>
        <v>0</v>
      </c>
      <c r="BE84" s="208">
        <f t="shared" si="13"/>
        <v>0</v>
      </c>
      <c r="BF84" s="208">
        <f t="shared" si="13"/>
        <v>0</v>
      </c>
      <c r="BG84" s="208">
        <f t="shared" si="13"/>
        <v>0</v>
      </c>
      <c r="BH84" s="208">
        <f t="shared" si="13"/>
        <v>0</v>
      </c>
      <c r="BI84" s="208">
        <f t="shared" si="13"/>
        <v>0</v>
      </c>
      <c r="BJ84" s="208">
        <f t="shared" si="13"/>
        <v>0</v>
      </c>
      <c r="BK84" s="208">
        <f t="shared" si="13"/>
        <v>0</v>
      </c>
      <c r="BL84" s="207">
        <f t="shared" si="20"/>
        <v>0</v>
      </c>
    </row>
    <row r="85" spans="1:64">
      <c r="A85" s="190" t="s">
        <v>286</v>
      </c>
      <c r="B85" s="205">
        <v>5.5399999999999998E-2</v>
      </c>
      <c r="C85" s="205">
        <v>5.4599999999999996E-2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192">
        <f t="shared" si="16"/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192">
        <f t="shared" si="17"/>
        <v>0</v>
      </c>
      <c r="AI85" s="207">
        <f t="shared" si="12"/>
        <v>0</v>
      </c>
      <c r="AJ85" s="207">
        <f t="shared" si="12"/>
        <v>0</v>
      </c>
      <c r="AK85" s="207">
        <f t="shared" si="12"/>
        <v>0</v>
      </c>
      <c r="AL85" s="207">
        <f t="shared" si="15"/>
        <v>0</v>
      </c>
      <c r="AM85" s="207">
        <f t="shared" si="15"/>
        <v>0</v>
      </c>
      <c r="AN85" s="207">
        <f t="shared" si="15"/>
        <v>0</v>
      </c>
      <c r="AO85" s="207">
        <f t="shared" si="15"/>
        <v>0</v>
      </c>
      <c r="AP85" s="207">
        <f t="shared" si="15"/>
        <v>0</v>
      </c>
      <c r="AQ85" s="207">
        <f t="shared" si="15"/>
        <v>0</v>
      </c>
      <c r="AR85" s="207">
        <f t="shared" si="15"/>
        <v>0</v>
      </c>
      <c r="AS85" s="207">
        <f t="shared" si="15"/>
        <v>0</v>
      </c>
      <c r="AT85" s="207">
        <f t="shared" si="15"/>
        <v>0</v>
      </c>
      <c r="AU85" s="208">
        <f t="shared" si="18"/>
        <v>0</v>
      </c>
      <c r="AV85" s="208">
        <f t="shared" si="19"/>
        <v>0</v>
      </c>
      <c r="AW85" s="208">
        <f t="shared" si="19"/>
        <v>0</v>
      </c>
      <c r="AX85" s="208">
        <f t="shared" si="19"/>
        <v>0</v>
      </c>
      <c r="AY85" s="208">
        <f t="shared" si="19"/>
        <v>0</v>
      </c>
      <c r="AZ85" s="208">
        <f t="shared" si="14"/>
        <v>0</v>
      </c>
      <c r="BA85" s="208">
        <f t="shared" si="14"/>
        <v>0</v>
      </c>
      <c r="BB85" s="208">
        <f t="shared" si="14"/>
        <v>0</v>
      </c>
      <c r="BC85" s="208">
        <f t="shared" si="13"/>
        <v>0</v>
      </c>
      <c r="BD85" s="208">
        <f t="shared" si="13"/>
        <v>0</v>
      </c>
      <c r="BE85" s="208">
        <f t="shared" si="13"/>
        <v>0</v>
      </c>
      <c r="BF85" s="208">
        <f t="shared" si="13"/>
        <v>0</v>
      </c>
      <c r="BG85" s="208">
        <f t="shared" si="13"/>
        <v>0</v>
      </c>
      <c r="BH85" s="208">
        <f t="shared" si="13"/>
        <v>0</v>
      </c>
      <c r="BI85" s="208">
        <f t="shared" si="13"/>
        <v>0</v>
      </c>
      <c r="BJ85" s="208">
        <f t="shared" si="13"/>
        <v>0</v>
      </c>
      <c r="BK85" s="208">
        <f t="shared" si="13"/>
        <v>0</v>
      </c>
      <c r="BL85" s="207">
        <f t="shared" si="20"/>
        <v>0</v>
      </c>
    </row>
    <row r="86" spans="1:64">
      <c r="A86" s="190" t="s">
        <v>287</v>
      </c>
      <c r="B86" s="205">
        <v>4.4699999999999997E-2</v>
      </c>
      <c r="C86" s="205">
        <v>5.28E-2</v>
      </c>
      <c r="D86" s="206">
        <v>53900155.649999999</v>
      </c>
      <c r="E86" s="206">
        <v>53900155.649999999</v>
      </c>
      <c r="F86" s="206">
        <v>53907377.200000003</v>
      </c>
      <c r="G86" s="206">
        <v>53882507.649999999</v>
      </c>
      <c r="H86" s="206">
        <v>53836135.25</v>
      </c>
      <c r="I86" s="206">
        <v>53821853.93</v>
      </c>
      <c r="J86" s="206">
        <v>53794978.009999998</v>
      </c>
      <c r="K86" s="206">
        <v>53810839.789999999</v>
      </c>
      <c r="L86" s="206">
        <v>53822821.224999994</v>
      </c>
      <c r="M86" s="206">
        <v>53741123.969999991</v>
      </c>
      <c r="N86" s="206">
        <v>53633246.279999994</v>
      </c>
      <c r="O86" s="206">
        <v>53290243.494999997</v>
      </c>
      <c r="P86" s="192">
        <f t="shared" si="16"/>
        <v>645341438.10000002</v>
      </c>
      <c r="Q86" s="206">
        <v>52996437.329999998</v>
      </c>
      <c r="R86" s="206">
        <v>52982105.094999999</v>
      </c>
      <c r="S86" s="206">
        <v>52910735.924999997</v>
      </c>
      <c r="T86" s="206">
        <v>52831248.559999995</v>
      </c>
      <c r="U86" s="206">
        <v>191760461.905</v>
      </c>
      <c r="V86" s="206">
        <v>191637143.78</v>
      </c>
      <c r="W86" s="206">
        <v>191520620.43000001</v>
      </c>
      <c r="X86" s="206">
        <v>191476482.20999998</v>
      </c>
      <c r="Y86" s="206">
        <v>191428463.64500001</v>
      </c>
      <c r="Z86" s="206">
        <v>191394266.39499998</v>
      </c>
      <c r="AA86" s="206">
        <v>191333888.71000001</v>
      </c>
      <c r="AB86" s="206">
        <v>190990885.92499998</v>
      </c>
      <c r="AC86" s="206">
        <v>190697079.75999999</v>
      </c>
      <c r="AD86" s="206">
        <v>190682747.52500001</v>
      </c>
      <c r="AE86" s="206">
        <v>190611378.35500002</v>
      </c>
      <c r="AF86" s="206">
        <v>190531890.99000001</v>
      </c>
      <c r="AG86" s="192">
        <f t="shared" si="17"/>
        <v>2294065309.6300001</v>
      </c>
      <c r="AI86" s="207">
        <f t="shared" si="12"/>
        <v>200778.08</v>
      </c>
      <c r="AJ86" s="207">
        <f t="shared" si="12"/>
        <v>200778.08</v>
      </c>
      <c r="AK86" s="207">
        <f t="shared" si="12"/>
        <v>200804.98</v>
      </c>
      <c r="AL86" s="207">
        <f t="shared" si="15"/>
        <v>200712.34</v>
      </c>
      <c r="AM86" s="207">
        <f t="shared" si="15"/>
        <v>200539.6</v>
      </c>
      <c r="AN86" s="207">
        <f t="shared" si="15"/>
        <v>200486.41</v>
      </c>
      <c r="AO86" s="207">
        <f t="shared" si="15"/>
        <v>200386.29</v>
      </c>
      <c r="AP86" s="207">
        <f t="shared" si="15"/>
        <v>200445.38</v>
      </c>
      <c r="AQ86" s="207">
        <f t="shared" si="15"/>
        <v>200490.01</v>
      </c>
      <c r="AR86" s="207">
        <f t="shared" si="15"/>
        <v>200185.69</v>
      </c>
      <c r="AS86" s="207">
        <f t="shared" si="15"/>
        <v>199783.84</v>
      </c>
      <c r="AT86" s="207">
        <f t="shared" si="15"/>
        <v>198506.16</v>
      </c>
      <c r="AU86" s="208">
        <f t="shared" si="18"/>
        <v>2403896.8600000003</v>
      </c>
      <c r="AV86" s="208">
        <f t="shared" si="19"/>
        <v>197411.73</v>
      </c>
      <c r="AW86" s="208">
        <f t="shared" si="19"/>
        <v>197358.34</v>
      </c>
      <c r="AX86" s="208">
        <f t="shared" si="19"/>
        <v>197092.49</v>
      </c>
      <c r="AY86" s="208">
        <f t="shared" si="19"/>
        <v>196796.4</v>
      </c>
      <c r="AZ86" s="208">
        <f t="shared" si="14"/>
        <v>843746.03</v>
      </c>
      <c r="BA86" s="208">
        <f t="shared" si="14"/>
        <v>843203.43</v>
      </c>
      <c r="BB86" s="208">
        <f t="shared" si="14"/>
        <v>842690.73</v>
      </c>
      <c r="BC86" s="208">
        <f t="shared" si="13"/>
        <v>842496.52</v>
      </c>
      <c r="BD86" s="208">
        <f t="shared" si="13"/>
        <v>842285.24</v>
      </c>
      <c r="BE86" s="208">
        <f t="shared" si="13"/>
        <v>842134.77</v>
      </c>
      <c r="BF86" s="208">
        <f t="shared" si="13"/>
        <v>841869.11</v>
      </c>
      <c r="BG86" s="208">
        <f t="shared" si="13"/>
        <v>840359.9</v>
      </c>
      <c r="BH86" s="208">
        <f t="shared" si="13"/>
        <v>839067.15</v>
      </c>
      <c r="BI86" s="208">
        <f t="shared" si="13"/>
        <v>839004.09</v>
      </c>
      <c r="BJ86" s="208">
        <f t="shared" si="13"/>
        <v>838690.06</v>
      </c>
      <c r="BK86" s="208">
        <f t="shared" si="13"/>
        <v>838340.32</v>
      </c>
      <c r="BL86" s="207">
        <f t="shared" si="20"/>
        <v>10093887.350000003</v>
      </c>
    </row>
    <row r="87" spans="1:64">
      <c r="A87" s="190" t="s">
        <v>288</v>
      </c>
      <c r="B87" s="205">
        <v>4.4699999999999997E-2</v>
      </c>
      <c r="C87" s="205">
        <v>5.28E-2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192">
        <f t="shared" si="16"/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192">
        <f t="shared" si="17"/>
        <v>0</v>
      </c>
      <c r="AI87" s="207">
        <f t="shared" si="12"/>
        <v>0</v>
      </c>
      <c r="AJ87" s="207">
        <f t="shared" si="12"/>
        <v>0</v>
      </c>
      <c r="AK87" s="207">
        <f t="shared" si="12"/>
        <v>0</v>
      </c>
      <c r="AL87" s="207">
        <f t="shared" si="15"/>
        <v>0</v>
      </c>
      <c r="AM87" s="207">
        <f t="shared" si="15"/>
        <v>0</v>
      </c>
      <c r="AN87" s="207">
        <f t="shared" si="15"/>
        <v>0</v>
      </c>
      <c r="AO87" s="207">
        <f t="shared" si="15"/>
        <v>0</v>
      </c>
      <c r="AP87" s="207">
        <f t="shared" si="15"/>
        <v>0</v>
      </c>
      <c r="AQ87" s="207">
        <f t="shared" si="15"/>
        <v>0</v>
      </c>
      <c r="AR87" s="207">
        <f t="shared" si="15"/>
        <v>0</v>
      </c>
      <c r="AS87" s="207">
        <f t="shared" si="15"/>
        <v>0</v>
      </c>
      <c r="AT87" s="207">
        <f t="shared" si="15"/>
        <v>0</v>
      </c>
      <c r="AU87" s="208">
        <f t="shared" si="18"/>
        <v>0</v>
      </c>
      <c r="AV87" s="208">
        <f t="shared" si="19"/>
        <v>0</v>
      </c>
      <c r="AW87" s="208">
        <f t="shared" si="19"/>
        <v>0</v>
      </c>
      <c r="AX87" s="208">
        <f t="shared" si="19"/>
        <v>0</v>
      </c>
      <c r="AY87" s="208">
        <f t="shared" si="19"/>
        <v>0</v>
      </c>
      <c r="AZ87" s="208">
        <f t="shared" si="14"/>
        <v>0</v>
      </c>
      <c r="BA87" s="208">
        <f t="shared" si="14"/>
        <v>0</v>
      </c>
      <c r="BB87" s="208">
        <f t="shared" si="14"/>
        <v>0</v>
      </c>
      <c r="BC87" s="208">
        <f t="shared" si="13"/>
        <v>0</v>
      </c>
      <c r="BD87" s="208">
        <f t="shared" si="13"/>
        <v>0</v>
      </c>
      <c r="BE87" s="208">
        <f t="shared" si="13"/>
        <v>0</v>
      </c>
      <c r="BF87" s="208">
        <f t="shared" si="13"/>
        <v>0</v>
      </c>
      <c r="BG87" s="208">
        <f t="shared" si="13"/>
        <v>0</v>
      </c>
      <c r="BH87" s="208">
        <f t="shared" si="13"/>
        <v>0</v>
      </c>
      <c r="BI87" s="208">
        <f t="shared" si="13"/>
        <v>0</v>
      </c>
      <c r="BJ87" s="208">
        <f t="shared" si="13"/>
        <v>0</v>
      </c>
      <c r="BK87" s="208">
        <f t="shared" si="13"/>
        <v>0</v>
      </c>
      <c r="BL87" s="207">
        <f t="shared" si="20"/>
        <v>0</v>
      </c>
    </row>
    <row r="88" spans="1:64">
      <c r="A88" s="190" t="s">
        <v>289</v>
      </c>
      <c r="B88" s="205">
        <v>4.4699999999999997E-2</v>
      </c>
      <c r="C88" s="205">
        <v>5.28E-2</v>
      </c>
      <c r="D88" s="206">
        <v>2857025.33</v>
      </c>
      <c r="E88" s="206">
        <v>2857025.33</v>
      </c>
      <c r="F88" s="206">
        <v>2857025.33</v>
      </c>
      <c r="G88" s="206">
        <v>2857025.33</v>
      </c>
      <c r="H88" s="206">
        <v>2857025.33</v>
      </c>
      <c r="I88" s="206">
        <v>2857025.33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192">
        <f t="shared" si="16"/>
        <v>17142151.98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192">
        <f t="shared" si="17"/>
        <v>0</v>
      </c>
      <c r="AI88" s="207">
        <f t="shared" si="12"/>
        <v>10642.42</v>
      </c>
      <c r="AJ88" s="207">
        <f t="shared" si="12"/>
        <v>10642.42</v>
      </c>
      <c r="AK88" s="207">
        <f t="shared" si="12"/>
        <v>10642.42</v>
      </c>
      <c r="AL88" s="207">
        <f t="shared" si="15"/>
        <v>10642.42</v>
      </c>
      <c r="AM88" s="207">
        <f t="shared" si="15"/>
        <v>10642.42</v>
      </c>
      <c r="AN88" s="207">
        <f t="shared" si="15"/>
        <v>10642.42</v>
      </c>
      <c r="AO88" s="207">
        <f t="shared" si="15"/>
        <v>0</v>
      </c>
      <c r="AP88" s="207">
        <f t="shared" si="15"/>
        <v>0</v>
      </c>
      <c r="AQ88" s="207">
        <f t="shared" si="15"/>
        <v>0</v>
      </c>
      <c r="AR88" s="207">
        <f t="shared" si="15"/>
        <v>0</v>
      </c>
      <c r="AS88" s="207">
        <f t="shared" si="15"/>
        <v>0</v>
      </c>
      <c r="AT88" s="207">
        <f t="shared" si="15"/>
        <v>0</v>
      </c>
      <c r="AU88" s="208">
        <f t="shared" si="18"/>
        <v>63854.52</v>
      </c>
      <c r="AV88" s="208">
        <f t="shared" si="19"/>
        <v>0</v>
      </c>
      <c r="AW88" s="208">
        <f t="shared" si="19"/>
        <v>0</v>
      </c>
      <c r="AX88" s="208">
        <f t="shared" si="19"/>
        <v>0</v>
      </c>
      <c r="AY88" s="208">
        <f t="shared" si="19"/>
        <v>0</v>
      </c>
      <c r="AZ88" s="208">
        <f t="shared" si="14"/>
        <v>0</v>
      </c>
      <c r="BA88" s="208">
        <f t="shared" si="14"/>
        <v>0</v>
      </c>
      <c r="BB88" s="208">
        <f t="shared" si="14"/>
        <v>0</v>
      </c>
      <c r="BC88" s="208">
        <f t="shared" si="13"/>
        <v>0</v>
      </c>
      <c r="BD88" s="208">
        <f t="shared" si="13"/>
        <v>0</v>
      </c>
      <c r="BE88" s="208">
        <f t="shared" si="13"/>
        <v>0</v>
      </c>
      <c r="BF88" s="208">
        <f t="shared" si="13"/>
        <v>0</v>
      </c>
      <c r="BG88" s="208">
        <f t="shared" si="13"/>
        <v>0</v>
      </c>
      <c r="BH88" s="208">
        <f t="shared" si="13"/>
        <v>0</v>
      </c>
      <c r="BI88" s="208">
        <f t="shared" si="13"/>
        <v>0</v>
      </c>
      <c r="BJ88" s="208">
        <f t="shared" si="13"/>
        <v>0</v>
      </c>
      <c r="BK88" s="208">
        <f t="shared" si="13"/>
        <v>0</v>
      </c>
      <c r="BL88" s="207">
        <f t="shared" si="20"/>
        <v>0</v>
      </c>
    </row>
    <row r="89" spans="1:64">
      <c r="A89" s="190" t="s">
        <v>290</v>
      </c>
      <c r="B89" s="205">
        <v>4.4699999999999997E-2</v>
      </c>
      <c r="C89" s="205">
        <v>5.28E-2</v>
      </c>
      <c r="D89" s="206">
        <v>138013599.84</v>
      </c>
      <c r="E89" s="206">
        <v>138013599.84</v>
      </c>
      <c r="F89" s="206">
        <v>138013599.84</v>
      </c>
      <c r="G89" s="206">
        <v>138013599.84</v>
      </c>
      <c r="H89" s="206">
        <v>138013599.84</v>
      </c>
      <c r="I89" s="206">
        <v>138013599.84</v>
      </c>
      <c r="J89" s="206">
        <v>137900582.93000001</v>
      </c>
      <c r="K89" s="206">
        <v>137787566.02000001</v>
      </c>
      <c r="L89" s="206">
        <v>137787566.02000001</v>
      </c>
      <c r="M89" s="206">
        <v>137898579.53</v>
      </c>
      <c r="N89" s="206">
        <v>138009593.04000002</v>
      </c>
      <c r="O89" s="206">
        <v>138009593.04000002</v>
      </c>
      <c r="P89" s="192">
        <f t="shared" si="16"/>
        <v>1655475079.6199999</v>
      </c>
      <c r="Q89" s="206">
        <v>138009593.04000002</v>
      </c>
      <c r="R89" s="206">
        <v>138009593.04000002</v>
      </c>
      <c r="S89" s="206">
        <v>138009593.04000002</v>
      </c>
      <c r="T89" s="206">
        <v>138009593.04000002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192">
        <f t="shared" si="17"/>
        <v>0</v>
      </c>
      <c r="AI89" s="207">
        <f t="shared" si="12"/>
        <v>514100.66</v>
      </c>
      <c r="AJ89" s="207">
        <f t="shared" si="12"/>
        <v>514100.66</v>
      </c>
      <c r="AK89" s="207">
        <f t="shared" si="12"/>
        <v>514100.66</v>
      </c>
      <c r="AL89" s="207">
        <f t="shared" si="15"/>
        <v>514100.66</v>
      </c>
      <c r="AM89" s="207">
        <f t="shared" si="15"/>
        <v>514100.66</v>
      </c>
      <c r="AN89" s="207">
        <f t="shared" si="15"/>
        <v>514100.66</v>
      </c>
      <c r="AO89" s="207">
        <f t="shared" si="15"/>
        <v>513679.67</v>
      </c>
      <c r="AP89" s="207">
        <f t="shared" si="15"/>
        <v>513258.68</v>
      </c>
      <c r="AQ89" s="207">
        <f t="shared" si="15"/>
        <v>513258.68</v>
      </c>
      <c r="AR89" s="207">
        <f t="shared" si="15"/>
        <v>513672.21</v>
      </c>
      <c r="AS89" s="207">
        <f t="shared" si="15"/>
        <v>514085.73</v>
      </c>
      <c r="AT89" s="207">
        <f t="shared" si="15"/>
        <v>514085.73</v>
      </c>
      <c r="AU89" s="208">
        <f t="shared" si="18"/>
        <v>6166644.6600000001</v>
      </c>
      <c r="AV89" s="208">
        <f t="shared" si="19"/>
        <v>514085.73</v>
      </c>
      <c r="AW89" s="208">
        <f t="shared" si="19"/>
        <v>514085.73</v>
      </c>
      <c r="AX89" s="208">
        <f t="shared" si="19"/>
        <v>514085.73</v>
      </c>
      <c r="AY89" s="208">
        <f t="shared" si="19"/>
        <v>514085.73</v>
      </c>
      <c r="AZ89" s="208">
        <f t="shared" si="14"/>
        <v>0</v>
      </c>
      <c r="BA89" s="208">
        <f t="shared" si="14"/>
        <v>0</v>
      </c>
      <c r="BB89" s="208">
        <f t="shared" si="14"/>
        <v>0</v>
      </c>
      <c r="BC89" s="208">
        <f t="shared" si="13"/>
        <v>0</v>
      </c>
      <c r="BD89" s="208">
        <f t="shared" si="13"/>
        <v>0</v>
      </c>
      <c r="BE89" s="208">
        <f t="shared" si="13"/>
        <v>0</v>
      </c>
      <c r="BF89" s="208">
        <f t="shared" si="13"/>
        <v>0</v>
      </c>
      <c r="BG89" s="208">
        <f t="shared" si="13"/>
        <v>0</v>
      </c>
      <c r="BH89" s="208">
        <f t="shared" si="13"/>
        <v>0</v>
      </c>
      <c r="BI89" s="208">
        <f t="shared" si="13"/>
        <v>0</v>
      </c>
      <c r="BJ89" s="208">
        <f t="shared" si="13"/>
        <v>0</v>
      </c>
      <c r="BK89" s="208">
        <f t="shared" si="13"/>
        <v>0</v>
      </c>
      <c r="BL89" s="207">
        <f t="shared" si="20"/>
        <v>0</v>
      </c>
    </row>
    <row r="90" spans="1:64">
      <c r="A90" s="190" t="s">
        <v>291</v>
      </c>
      <c r="B90" s="205">
        <v>4.4699999999999997E-2</v>
      </c>
      <c r="C90" s="205">
        <v>5.28E-2</v>
      </c>
      <c r="D90" s="206">
        <v>968001.35</v>
      </c>
      <c r="E90" s="206">
        <v>968001.35</v>
      </c>
      <c r="F90" s="206">
        <v>968001.35</v>
      </c>
      <c r="G90" s="206">
        <v>968001.35</v>
      </c>
      <c r="H90" s="206">
        <v>968001.35</v>
      </c>
      <c r="I90" s="206">
        <v>968001.35</v>
      </c>
      <c r="J90" s="206">
        <v>968001.35</v>
      </c>
      <c r="K90" s="206">
        <v>968001.35</v>
      </c>
      <c r="L90" s="206">
        <v>968001.35</v>
      </c>
      <c r="M90" s="206">
        <v>968001.35</v>
      </c>
      <c r="N90" s="206">
        <v>968001.35</v>
      </c>
      <c r="O90" s="206">
        <v>968001.35</v>
      </c>
      <c r="P90" s="192">
        <f t="shared" si="16"/>
        <v>11616016.199999997</v>
      </c>
      <c r="Q90" s="206">
        <v>968001.35</v>
      </c>
      <c r="R90" s="206">
        <v>968001.35</v>
      </c>
      <c r="S90" s="206">
        <v>968001.35</v>
      </c>
      <c r="T90" s="206">
        <v>968001.35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192">
        <f t="shared" si="17"/>
        <v>0</v>
      </c>
      <c r="AI90" s="207">
        <f t="shared" si="12"/>
        <v>3605.81</v>
      </c>
      <c r="AJ90" s="207">
        <f t="shared" si="12"/>
        <v>3605.81</v>
      </c>
      <c r="AK90" s="207">
        <f t="shared" si="12"/>
        <v>3605.81</v>
      </c>
      <c r="AL90" s="207">
        <f t="shared" si="15"/>
        <v>3605.81</v>
      </c>
      <c r="AM90" s="207">
        <f t="shared" si="15"/>
        <v>3605.81</v>
      </c>
      <c r="AN90" s="207">
        <f t="shared" si="15"/>
        <v>3605.81</v>
      </c>
      <c r="AO90" s="207">
        <f t="shared" si="15"/>
        <v>3605.81</v>
      </c>
      <c r="AP90" s="207">
        <f t="shared" si="15"/>
        <v>3605.81</v>
      </c>
      <c r="AQ90" s="207">
        <f t="shared" si="15"/>
        <v>3605.81</v>
      </c>
      <c r="AR90" s="207">
        <f t="shared" si="15"/>
        <v>3605.81</v>
      </c>
      <c r="AS90" s="207">
        <f t="shared" si="15"/>
        <v>3605.81</v>
      </c>
      <c r="AT90" s="207">
        <f t="shared" si="15"/>
        <v>3605.81</v>
      </c>
      <c r="AU90" s="208">
        <f t="shared" si="18"/>
        <v>43269.72</v>
      </c>
      <c r="AV90" s="208">
        <f t="shared" si="19"/>
        <v>3605.81</v>
      </c>
      <c r="AW90" s="208">
        <f t="shared" si="19"/>
        <v>3605.81</v>
      </c>
      <c r="AX90" s="208">
        <f t="shared" si="19"/>
        <v>3605.81</v>
      </c>
      <c r="AY90" s="208">
        <f t="shared" si="19"/>
        <v>3605.81</v>
      </c>
      <c r="AZ90" s="208">
        <f t="shared" si="14"/>
        <v>0</v>
      </c>
      <c r="BA90" s="208">
        <f t="shared" si="14"/>
        <v>0</v>
      </c>
      <c r="BB90" s="208">
        <f t="shared" si="14"/>
        <v>0</v>
      </c>
      <c r="BC90" s="208">
        <f t="shared" si="13"/>
        <v>0</v>
      </c>
      <c r="BD90" s="208">
        <f t="shared" si="13"/>
        <v>0</v>
      </c>
      <c r="BE90" s="208">
        <f t="shared" si="13"/>
        <v>0</v>
      </c>
      <c r="BF90" s="208">
        <f t="shared" ref="BF90:BK105" si="21">ROUND(AA90*$C90/12,2)</f>
        <v>0</v>
      </c>
      <c r="BG90" s="208">
        <f t="shared" si="21"/>
        <v>0</v>
      </c>
      <c r="BH90" s="208">
        <f t="shared" si="21"/>
        <v>0</v>
      </c>
      <c r="BI90" s="208">
        <f t="shared" si="21"/>
        <v>0</v>
      </c>
      <c r="BJ90" s="208">
        <f t="shared" si="21"/>
        <v>0</v>
      </c>
      <c r="BK90" s="208">
        <f t="shared" si="21"/>
        <v>0</v>
      </c>
      <c r="BL90" s="207">
        <f t="shared" si="20"/>
        <v>0</v>
      </c>
    </row>
    <row r="91" spans="1:64">
      <c r="A91" s="190" t="s">
        <v>292</v>
      </c>
      <c r="B91" s="205">
        <v>6.08E-2</v>
      </c>
      <c r="C91" s="205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192">
        <f t="shared" si="16"/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192">
        <f t="shared" si="17"/>
        <v>0</v>
      </c>
      <c r="AI91" s="207">
        <f t="shared" si="12"/>
        <v>0</v>
      </c>
      <c r="AJ91" s="207">
        <f t="shared" si="12"/>
        <v>0</v>
      </c>
      <c r="AK91" s="207">
        <f t="shared" si="12"/>
        <v>0</v>
      </c>
      <c r="AL91" s="207">
        <f t="shared" si="15"/>
        <v>0</v>
      </c>
      <c r="AM91" s="207">
        <f t="shared" si="15"/>
        <v>0</v>
      </c>
      <c r="AN91" s="207">
        <f t="shared" si="15"/>
        <v>0</v>
      </c>
      <c r="AO91" s="207">
        <f t="shared" si="15"/>
        <v>0</v>
      </c>
      <c r="AP91" s="207">
        <f t="shared" si="15"/>
        <v>0</v>
      </c>
      <c r="AQ91" s="207">
        <f t="shared" si="15"/>
        <v>0</v>
      </c>
      <c r="AR91" s="207">
        <f t="shared" si="15"/>
        <v>0</v>
      </c>
      <c r="AS91" s="207">
        <f t="shared" si="15"/>
        <v>0</v>
      </c>
      <c r="AT91" s="207">
        <f t="shared" si="15"/>
        <v>0</v>
      </c>
      <c r="AU91" s="208">
        <f t="shared" si="18"/>
        <v>0</v>
      </c>
      <c r="AV91" s="208">
        <f t="shared" si="19"/>
        <v>0</v>
      </c>
      <c r="AW91" s="208">
        <f t="shared" si="19"/>
        <v>0</v>
      </c>
      <c r="AX91" s="208">
        <f t="shared" si="19"/>
        <v>0</v>
      </c>
      <c r="AY91" s="208">
        <f t="shared" si="19"/>
        <v>0</v>
      </c>
      <c r="AZ91" s="208">
        <f t="shared" si="14"/>
        <v>0</v>
      </c>
      <c r="BA91" s="208">
        <f t="shared" si="14"/>
        <v>0</v>
      </c>
      <c r="BB91" s="208">
        <f t="shared" si="14"/>
        <v>0</v>
      </c>
      <c r="BC91" s="208">
        <f t="shared" si="14"/>
        <v>0</v>
      </c>
      <c r="BD91" s="208">
        <f t="shared" si="14"/>
        <v>0</v>
      </c>
      <c r="BE91" s="208">
        <f t="shared" si="14"/>
        <v>0</v>
      </c>
      <c r="BF91" s="208">
        <f t="shared" si="21"/>
        <v>0</v>
      </c>
      <c r="BG91" s="208">
        <f t="shared" si="21"/>
        <v>0</v>
      </c>
      <c r="BH91" s="208">
        <f t="shared" si="21"/>
        <v>0</v>
      </c>
      <c r="BI91" s="208">
        <f t="shared" si="21"/>
        <v>0</v>
      </c>
      <c r="BJ91" s="208">
        <f t="shared" si="21"/>
        <v>0</v>
      </c>
      <c r="BK91" s="208">
        <f t="shared" si="21"/>
        <v>0</v>
      </c>
      <c r="BL91" s="207">
        <f t="shared" si="20"/>
        <v>0</v>
      </c>
    </row>
    <row r="92" spans="1:64">
      <c r="A92" s="190" t="s">
        <v>293</v>
      </c>
      <c r="B92" s="205">
        <v>3.5999999999999999E-3</v>
      </c>
      <c r="C92" s="205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192">
        <f t="shared" si="16"/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192">
        <f t="shared" si="17"/>
        <v>0</v>
      </c>
      <c r="AI92" s="207">
        <f t="shared" si="12"/>
        <v>0</v>
      </c>
      <c r="AJ92" s="207">
        <f t="shared" si="12"/>
        <v>0</v>
      </c>
      <c r="AK92" s="207">
        <f t="shared" si="12"/>
        <v>0</v>
      </c>
      <c r="AL92" s="207">
        <f t="shared" si="15"/>
        <v>0</v>
      </c>
      <c r="AM92" s="207">
        <f t="shared" si="15"/>
        <v>0</v>
      </c>
      <c r="AN92" s="207">
        <f t="shared" si="15"/>
        <v>0</v>
      </c>
      <c r="AO92" s="207">
        <f t="shared" ref="AO92:AT116" si="22">ROUND(J92*$B92/12,2)</f>
        <v>0</v>
      </c>
      <c r="AP92" s="207">
        <f t="shared" si="22"/>
        <v>0</v>
      </c>
      <c r="AQ92" s="207">
        <f t="shared" si="22"/>
        <v>0</v>
      </c>
      <c r="AR92" s="207">
        <f t="shared" si="22"/>
        <v>0</v>
      </c>
      <c r="AS92" s="207">
        <f t="shared" si="22"/>
        <v>0</v>
      </c>
      <c r="AT92" s="207">
        <f t="shared" si="22"/>
        <v>0</v>
      </c>
      <c r="AU92" s="208">
        <f t="shared" si="18"/>
        <v>0</v>
      </c>
      <c r="AV92" s="208">
        <f t="shared" si="19"/>
        <v>0</v>
      </c>
      <c r="AW92" s="208">
        <f t="shared" si="19"/>
        <v>0</v>
      </c>
      <c r="AX92" s="208">
        <f t="shared" si="19"/>
        <v>0</v>
      </c>
      <c r="AY92" s="208">
        <f t="shared" si="19"/>
        <v>0</v>
      </c>
      <c r="AZ92" s="208">
        <f t="shared" si="14"/>
        <v>0</v>
      </c>
      <c r="BA92" s="208">
        <f t="shared" si="14"/>
        <v>0</v>
      </c>
      <c r="BB92" s="208">
        <f t="shared" si="14"/>
        <v>0</v>
      </c>
      <c r="BC92" s="208">
        <f t="shared" si="14"/>
        <v>0</v>
      </c>
      <c r="BD92" s="208">
        <f t="shared" si="14"/>
        <v>0</v>
      </c>
      <c r="BE92" s="208">
        <f t="shared" si="14"/>
        <v>0</v>
      </c>
      <c r="BF92" s="208">
        <f t="shared" si="21"/>
        <v>0</v>
      </c>
      <c r="BG92" s="208">
        <f t="shared" si="21"/>
        <v>0</v>
      </c>
      <c r="BH92" s="208">
        <f t="shared" si="21"/>
        <v>0</v>
      </c>
      <c r="BI92" s="208">
        <f t="shared" si="21"/>
        <v>0</v>
      </c>
      <c r="BJ92" s="208">
        <f t="shared" si="21"/>
        <v>0</v>
      </c>
      <c r="BK92" s="208">
        <f t="shared" si="21"/>
        <v>0</v>
      </c>
      <c r="BL92" s="207">
        <f t="shared" si="20"/>
        <v>0</v>
      </c>
    </row>
    <row r="93" spans="1:64">
      <c r="A93" s="190" t="s">
        <v>294</v>
      </c>
      <c r="B93" s="205">
        <v>3.6699999999999997E-2</v>
      </c>
      <c r="C93" s="205">
        <v>0.1142</v>
      </c>
      <c r="D93" s="206">
        <v>16833423.280000001</v>
      </c>
      <c r="E93" s="206">
        <v>16811976.82</v>
      </c>
      <c r="F93" s="206">
        <v>16811976.82</v>
      </c>
      <c r="G93" s="206">
        <v>16811976.82</v>
      </c>
      <c r="H93" s="206">
        <v>16811976.82</v>
      </c>
      <c r="I93" s="206">
        <v>16811976.82</v>
      </c>
      <c r="J93" s="206">
        <v>16824138.855</v>
      </c>
      <c r="K93" s="206">
        <v>16839800.895</v>
      </c>
      <c r="L93" s="206">
        <v>16866800.900000002</v>
      </c>
      <c r="M93" s="206">
        <v>16890300.900000002</v>
      </c>
      <c r="N93" s="206">
        <v>16890300.900000002</v>
      </c>
      <c r="O93" s="206">
        <v>16890300.900000002</v>
      </c>
      <c r="P93" s="192">
        <f t="shared" si="16"/>
        <v>202094950.73000002</v>
      </c>
      <c r="Q93" s="206">
        <v>16890300.900000002</v>
      </c>
      <c r="R93" s="206">
        <v>16890300.900000002</v>
      </c>
      <c r="S93" s="206">
        <v>16890300.900000002</v>
      </c>
      <c r="T93" s="206">
        <v>16890300.900000002</v>
      </c>
      <c r="U93" s="206">
        <v>16890300.900000002</v>
      </c>
      <c r="V93" s="206">
        <v>16890300.900000002</v>
      </c>
      <c r="W93" s="206">
        <v>16890300.900000002</v>
      </c>
      <c r="X93" s="206">
        <v>16890300.900000002</v>
      </c>
      <c r="Y93" s="206">
        <v>16890300.900000002</v>
      </c>
      <c r="Z93" s="206">
        <v>16890300.900000002</v>
      </c>
      <c r="AA93" s="206">
        <v>16890300.900000002</v>
      </c>
      <c r="AB93" s="206">
        <v>16890300.900000002</v>
      </c>
      <c r="AC93" s="206">
        <v>16890300.900000002</v>
      </c>
      <c r="AD93" s="206">
        <v>16890300.900000002</v>
      </c>
      <c r="AE93" s="206">
        <v>16890300.900000002</v>
      </c>
      <c r="AF93" s="206">
        <v>16890300.900000002</v>
      </c>
      <c r="AG93" s="192">
        <f t="shared" si="17"/>
        <v>202683610.80000004</v>
      </c>
      <c r="AI93" s="207">
        <f t="shared" si="12"/>
        <v>51482.22</v>
      </c>
      <c r="AJ93" s="207">
        <f t="shared" si="12"/>
        <v>51416.63</v>
      </c>
      <c r="AK93" s="207">
        <f t="shared" si="12"/>
        <v>51416.63</v>
      </c>
      <c r="AL93" s="207">
        <f t="shared" si="12"/>
        <v>51416.63</v>
      </c>
      <c r="AM93" s="207">
        <f t="shared" si="12"/>
        <v>51416.63</v>
      </c>
      <c r="AN93" s="207">
        <f t="shared" si="12"/>
        <v>51416.63</v>
      </c>
      <c r="AO93" s="207">
        <f t="shared" si="22"/>
        <v>51453.82</v>
      </c>
      <c r="AP93" s="207">
        <f t="shared" si="22"/>
        <v>51501.72</v>
      </c>
      <c r="AQ93" s="207">
        <f t="shared" si="22"/>
        <v>51584.3</v>
      </c>
      <c r="AR93" s="207">
        <f t="shared" si="22"/>
        <v>51656.17</v>
      </c>
      <c r="AS93" s="207">
        <f t="shared" si="22"/>
        <v>51656.17</v>
      </c>
      <c r="AT93" s="207">
        <f t="shared" si="22"/>
        <v>51656.17</v>
      </c>
      <c r="AU93" s="208">
        <f t="shared" si="18"/>
        <v>618073.72000000009</v>
      </c>
      <c r="AV93" s="208">
        <f t="shared" si="19"/>
        <v>51656.17</v>
      </c>
      <c r="AW93" s="208">
        <f t="shared" si="19"/>
        <v>51656.17</v>
      </c>
      <c r="AX93" s="208">
        <f t="shared" si="19"/>
        <v>51656.17</v>
      </c>
      <c r="AY93" s="208">
        <f t="shared" si="19"/>
        <v>51656.17</v>
      </c>
      <c r="AZ93" s="208">
        <f t="shared" si="14"/>
        <v>160739.35999999999</v>
      </c>
      <c r="BA93" s="208">
        <f t="shared" si="14"/>
        <v>160739.35999999999</v>
      </c>
      <c r="BB93" s="208">
        <f t="shared" si="14"/>
        <v>160739.35999999999</v>
      </c>
      <c r="BC93" s="208">
        <f t="shared" si="14"/>
        <v>160739.35999999999</v>
      </c>
      <c r="BD93" s="208">
        <f t="shared" si="14"/>
        <v>160739.35999999999</v>
      </c>
      <c r="BE93" s="208">
        <f t="shared" si="14"/>
        <v>160739.35999999999</v>
      </c>
      <c r="BF93" s="208">
        <f t="shared" si="21"/>
        <v>160739.35999999999</v>
      </c>
      <c r="BG93" s="208">
        <f t="shared" si="21"/>
        <v>160739.35999999999</v>
      </c>
      <c r="BH93" s="208">
        <f t="shared" si="21"/>
        <v>160739.35999999999</v>
      </c>
      <c r="BI93" s="208">
        <f t="shared" si="21"/>
        <v>160739.35999999999</v>
      </c>
      <c r="BJ93" s="208">
        <f t="shared" si="21"/>
        <v>160739.35999999999</v>
      </c>
      <c r="BK93" s="208">
        <f t="shared" si="21"/>
        <v>160739.35999999999</v>
      </c>
      <c r="BL93" s="207">
        <f t="shared" si="20"/>
        <v>1928872.3199999994</v>
      </c>
    </row>
    <row r="94" spans="1:64">
      <c r="A94" s="190" t="s">
        <v>295</v>
      </c>
      <c r="B94" s="205">
        <v>6.7799999999999999E-2</v>
      </c>
      <c r="C94" s="205">
        <v>0.12229999999999999</v>
      </c>
      <c r="D94" s="206">
        <v>816709.94000000006</v>
      </c>
      <c r="E94" s="206">
        <v>816709.94000000006</v>
      </c>
      <c r="F94" s="206">
        <v>816709.94000000006</v>
      </c>
      <c r="G94" s="206">
        <v>816709.94000000006</v>
      </c>
      <c r="H94" s="206">
        <v>1111149.1299999999</v>
      </c>
      <c r="I94" s="206">
        <v>1410149.4100000001</v>
      </c>
      <c r="J94" s="206">
        <v>1414710.5</v>
      </c>
      <c r="K94" s="206">
        <v>1525424.5049999999</v>
      </c>
      <c r="L94" s="206">
        <v>1636138.51</v>
      </c>
      <c r="M94" s="206">
        <v>1651138.51</v>
      </c>
      <c r="N94" s="206">
        <v>1666138.51</v>
      </c>
      <c r="O94" s="206">
        <v>1666138.51</v>
      </c>
      <c r="P94" s="192">
        <f t="shared" si="16"/>
        <v>15347827.344999999</v>
      </c>
      <c r="Q94" s="206">
        <v>1666138.51</v>
      </c>
      <c r="R94" s="206">
        <v>1666138.51</v>
      </c>
      <c r="S94" s="206">
        <v>1666138.51</v>
      </c>
      <c r="T94" s="206">
        <v>1666138.51</v>
      </c>
      <c r="U94" s="206">
        <v>114206517.04000001</v>
      </c>
      <c r="V94" s="206">
        <v>114206517.04000001</v>
      </c>
      <c r="W94" s="206">
        <v>114206517.04000001</v>
      </c>
      <c r="X94" s="206">
        <v>114206517.04000001</v>
      </c>
      <c r="Y94" s="206">
        <v>114206517.04000001</v>
      </c>
      <c r="Z94" s="206">
        <v>114247137.03500001</v>
      </c>
      <c r="AA94" s="206">
        <v>114287757.03</v>
      </c>
      <c r="AB94" s="206">
        <v>114287757.03</v>
      </c>
      <c r="AC94" s="206">
        <v>114287757.03</v>
      </c>
      <c r="AD94" s="206">
        <v>114287757.03</v>
      </c>
      <c r="AE94" s="206">
        <v>114287757.03</v>
      </c>
      <c r="AF94" s="206">
        <v>114287757.03</v>
      </c>
      <c r="AG94" s="192">
        <f t="shared" si="17"/>
        <v>1371006264.415</v>
      </c>
      <c r="AI94" s="207">
        <f t="shared" si="12"/>
        <v>4614.41</v>
      </c>
      <c r="AJ94" s="207">
        <f t="shared" si="12"/>
        <v>4614.41</v>
      </c>
      <c r="AK94" s="207">
        <f t="shared" si="12"/>
        <v>4614.41</v>
      </c>
      <c r="AL94" s="207">
        <f t="shared" si="12"/>
        <v>4614.41</v>
      </c>
      <c r="AM94" s="207">
        <f t="shared" si="12"/>
        <v>6277.99</v>
      </c>
      <c r="AN94" s="207">
        <f t="shared" si="12"/>
        <v>7967.34</v>
      </c>
      <c r="AO94" s="207">
        <f t="shared" si="22"/>
        <v>7993.11</v>
      </c>
      <c r="AP94" s="207">
        <f t="shared" si="22"/>
        <v>8618.65</v>
      </c>
      <c r="AQ94" s="207">
        <f t="shared" si="22"/>
        <v>9244.18</v>
      </c>
      <c r="AR94" s="207">
        <f t="shared" si="22"/>
        <v>9328.93</v>
      </c>
      <c r="AS94" s="207">
        <f t="shared" si="22"/>
        <v>9413.68</v>
      </c>
      <c r="AT94" s="207">
        <f t="shared" si="22"/>
        <v>9413.68</v>
      </c>
      <c r="AU94" s="208">
        <f t="shared" si="18"/>
        <v>86715.199999999983</v>
      </c>
      <c r="AV94" s="208">
        <f t="shared" si="19"/>
        <v>9413.68</v>
      </c>
      <c r="AW94" s="208">
        <f t="shared" si="19"/>
        <v>9413.68</v>
      </c>
      <c r="AX94" s="208">
        <f t="shared" si="19"/>
        <v>9413.68</v>
      </c>
      <c r="AY94" s="208">
        <f t="shared" si="19"/>
        <v>9413.68</v>
      </c>
      <c r="AZ94" s="208">
        <f t="shared" si="14"/>
        <v>1163954.75</v>
      </c>
      <c r="BA94" s="208">
        <f t="shared" si="14"/>
        <v>1163954.75</v>
      </c>
      <c r="BB94" s="208">
        <f t="shared" si="14"/>
        <v>1163954.75</v>
      </c>
      <c r="BC94" s="208">
        <f t="shared" si="14"/>
        <v>1163954.75</v>
      </c>
      <c r="BD94" s="208">
        <f t="shared" si="14"/>
        <v>1163954.75</v>
      </c>
      <c r="BE94" s="208">
        <f t="shared" si="14"/>
        <v>1164368.74</v>
      </c>
      <c r="BF94" s="208">
        <f t="shared" si="21"/>
        <v>1164782.72</v>
      </c>
      <c r="BG94" s="208">
        <f t="shared" si="21"/>
        <v>1164782.72</v>
      </c>
      <c r="BH94" s="208">
        <f t="shared" si="21"/>
        <v>1164782.72</v>
      </c>
      <c r="BI94" s="208">
        <f t="shared" si="21"/>
        <v>1164782.72</v>
      </c>
      <c r="BJ94" s="208">
        <f t="shared" si="21"/>
        <v>1164782.72</v>
      </c>
      <c r="BK94" s="208">
        <f t="shared" si="21"/>
        <v>1164782.72</v>
      </c>
      <c r="BL94" s="207">
        <f t="shared" si="20"/>
        <v>13972838.810000002</v>
      </c>
    </row>
    <row r="95" spans="1:64">
      <c r="A95" s="190" t="s">
        <v>296</v>
      </c>
      <c r="B95" s="205">
        <v>5.5399999999999998E-2</v>
      </c>
      <c r="C95" s="205">
        <v>5.4599999999999996E-2</v>
      </c>
      <c r="D95" s="206">
        <v>3844836.94</v>
      </c>
      <c r="E95" s="206">
        <v>3858841.66</v>
      </c>
      <c r="F95" s="206">
        <v>3863365</v>
      </c>
      <c r="G95" s="206">
        <v>3863365</v>
      </c>
      <c r="H95" s="206">
        <v>3863365</v>
      </c>
      <c r="I95" s="206">
        <v>3863365</v>
      </c>
      <c r="J95" s="206">
        <v>3863365</v>
      </c>
      <c r="K95" s="206">
        <v>3863365</v>
      </c>
      <c r="L95" s="206">
        <v>3863365</v>
      </c>
      <c r="M95" s="206">
        <v>3863365</v>
      </c>
      <c r="N95" s="206">
        <v>3863365</v>
      </c>
      <c r="O95" s="206">
        <v>3863365</v>
      </c>
      <c r="P95" s="192">
        <f t="shared" si="16"/>
        <v>46337328.600000001</v>
      </c>
      <c r="Q95" s="206">
        <v>3863365</v>
      </c>
      <c r="R95" s="206">
        <v>3863365</v>
      </c>
      <c r="S95" s="206">
        <v>3863365</v>
      </c>
      <c r="T95" s="206">
        <v>3863365</v>
      </c>
      <c r="U95" s="206">
        <v>149926264.34</v>
      </c>
      <c r="V95" s="206">
        <v>149926264.34</v>
      </c>
      <c r="W95" s="206">
        <v>149926264.34</v>
      </c>
      <c r="X95" s="206">
        <v>149926264.34</v>
      </c>
      <c r="Y95" s="206">
        <v>149926264.34</v>
      </c>
      <c r="Z95" s="206">
        <v>149926264.34</v>
      </c>
      <c r="AA95" s="206">
        <v>149926264.34</v>
      </c>
      <c r="AB95" s="206">
        <v>149926264.34</v>
      </c>
      <c r="AC95" s="206">
        <v>149926264.34</v>
      </c>
      <c r="AD95" s="206">
        <v>149926264.34</v>
      </c>
      <c r="AE95" s="206">
        <v>149926264.34</v>
      </c>
      <c r="AF95" s="206">
        <v>149926264.34</v>
      </c>
      <c r="AG95" s="192">
        <f t="shared" si="17"/>
        <v>1799115172.0799997</v>
      </c>
      <c r="AI95" s="207">
        <f t="shared" si="12"/>
        <v>17750.330000000002</v>
      </c>
      <c r="AJ95" s="207">
        <f t="shared" si="12"/>
        <v>17814.990000000002</v>
      </c>
      <c r="AK95" s="207">
        <f t="shared" si="12"/>
        <v>17835.87</v>
      </c>
      <c r="AL95" s="207">
        <f t="shared" si="12"/>
        <v>17835.87</v>
      </c>
      <c r="AM95" s="207">
        <f t="shared" si="12"/>
        <v>17835.87</v>
      </c>
      <c r="AN95" s="207">
        <f t="shared" si="12"/>
        <v>17835.87</v>
      </c>
      <c r="AO95" s="207">
        <f t="shared" si="22"/>
        <v>17835.87</v>
      </c>
      <c r="AP95" s="207">
        <f t="shared" si="22"/>
        <v>17835.87</v>
      </c>
      <c r="AQ95" s="207">
        <f t="shared" si="22"/>
        <v>17835.87</v>
      </c>
      <c r="AR95" s="207">
        <f t="shared" si="22"/>
        <v>17835.87</v>
      </c>
      <c r="AS95" s="207">
        <f t="shared" si="22"/>
        <v>17835.87</v>
      </c>
      <c r="AT95" s="207">
        <f t="shared" si="22"/>
        <v>17835.87</v>
      </c>
      <c r="AU95" s="208">
        <f t="shared" si="18"/>
        <v>213924.01999999996</v>
      </c>
      <c r="AV95" s="208">
        <f t="shared" ref="AV95:AY110" si="23">ROUND(Q95*$B95/12,2)</f>
        <v>17835.87</v>
      </c>
      <c r="AW95" s="208">
        <f t="shared" si="23"/>
        <v>17835.87</v>
      </c>
      <c r="AX95" s="208">
        <f t="shared" si="23"/>
        <v>17835.87</v>
      </c>
      <c r="AY95" s="208">
        <f t="shared" si="23"/>
        <v>17835.87</v>
      </c>
      <c r="AZ95" s="208">
        <f t="shared" si="14"/>
        <v>682164.5</v>
      </c>
      <c r="BA95" s="208">
        <f t="shared" si="14"/>
        <v>682164.5</v>
      </c>
      <c r="BB95" s="208">
        <f t="shared" si="14"/>
        <v>682164.5</v>
      </c>
      <c r="BC95" s="208">
        <f t="shared" si="14"/>
        <v>682164.5</v>
      </c>
      <c r="BD95" s="208">
        <f t="shared" si="14"/>
        <v>682164.5</v>
      </c>
      <c r="BE95" s="208">
        <f t="shared" si="14"/>
        <v>682164.5</v>
      </c>
      <c r="BF95" s="208">
        <f t="shared" si="21"/>
        <v>682164.5</v>
      </c>
      <c r="BG95" s="208">
        <f t="shared" si="21"/>
        <v>682164.5</v>
      </c>
      <c r="BH95" s="208">
        <f t="shared" si="21"/>
        <v>682164.5</v>
      </c>
      <c r="BI95" s="208">
        <f t="shared" si="21"/>
        <v>682164.5</v>
      </c>
      <c r="BJ95" s="208">
        <f t="shared" si="21"/>
        <v>682164.5</v>
      </c>
      <c r="BK95" s="208">
        <f t="shared" si="21"/>
        <v>682164.5</v>
      </c>
      <c r="BL95" s="207">
        <f t="shared" si="20"/>
        <v>8185974</v>
      </c>
    </row>
    <row r="96" spans="1:64">
      <c r="A96" s="190" t="s">
        <v>297</v>
      </c>
      <c r="B96" s="205">
        <v>2.3300000000000001E-2</v>
      </c>
      <c r="C96" s="205">
        <v>2.2599999999999999E-2</v>
      </c>
      <c r="D96" s="206">
        <v>15352427.57</v>
      </c>
      <c r="E96" s="206">
        <v>15352427.57</v>
      </c>
      <c r="F96" s="206">
        <v>15352427.57</v>
      </c>
      <c r="G96" s="206">
        <v>15352427.57</v>
      </c>
      <c r="H96" s="206">
        <v>15352427.57</v>
      </c>
      <c r="I96" s="206">
        <v>15352427.57</v>
      </c>
      <c r="J96" s="206">
        <v>15352427.57</v>
      </c>
      <c r="K96" s="206">
        <v>15352427.57</v>
      </c>
      <c r="L96" s="206">
        <v>15352427.57</v>
      </c>
      <c r="M96" s="206">
        <v>15352427.57</v>
      </c>
      <c r="N96" s="206">
        <v>15352427.57</v>
      </c>
      <c r="O96" s="206">
        <v>15352427.57</v>
      </c>
      <c r="P96" s="192">
        <f t="shared" si="16"/>
        <v>184229130.83999994</v>
      </c>
      <c r="Q96" s="206">
        <v>15352427.57</v>
      </c>
      <c r="R96" s="206">
        <v>15352427.57</v>
      </c>
      <c r="S96" s="206">
        <v>15352427.57</v>
      </c>
      <c r="T96" s="206">
        <v>15352427.57</v>
      </c>
      <c r="U96" s="206">
        <v>15352427.57</v>
      </c>
      <c r="V96" s="206">
        <v>15352427.57</v>
      </c>
      <c r="W96" s="206">
        <v>15352427.57</v>
      </c>
      <c r="X96" s="206">
        <v>15352427.57</v>
      </c>
      <c r="Y96" s="206">
        <v>15352427.57</v>
      </c>
      <c r="Z96" s="206">
        <v>15352427.57</v>
      </c>
      <c r="AA96" s="206">
        <v>15352427.57</v>
      </c>
      <c r="AB96" s="206">
        <v>15352427.57</v>
      </c>
      <c r="AC96" s="206">
        <v>15352427.57</v>
      </c>
      <c r="AD96" s="206">
        <v>15352427.57</v>
      </c>
      <c r="AE96" s="206">
        <v>15352427.57</v>
      </c>
      <c r="AF96" s="206">
        <v>15352427.57</v>
      </c>
      <c r="AG96" s="192">
        <f t="shared" si="17"/>
        <v>184229130.83999994</v>
      </c>
      <c r="AI96" s="207">
        <f t="shared" si="12"/>
        <v>29809.3</v>
      </c>
      <c r="AJ96" s="207">
        <f t="shared" si="12"/>
        <v>29809.3</v>
      </c>
      <c r="AK96" s="207">
        <f t="shared" si="12"/>
        <v>29809.3</v>
      </c>
      <c r="AL96" s="207">
        <f t="shared" si="12"/>
        <v>29809.3</v>
      </c>
      <c r="AM96" s="207">
        <f t="shared" si="12"/>
        <v>29809.3</v>
      </c>
      <c r="AN96" s="207">
        <f t="shared" si="12"/>
        <v>29809.3</v>
      </c>
      <c r="AO96" s="207">
        <f t="shared" si="22"/>
        <v>29809.3</v>
      </c>
      <c r="AP96" s="207">
        <f t="shared" si="22"/>
        <v>29809.3</v>
      </c>
      <c r="AQ96" s="207">
        <f t="shared" si="22"/>
        <v>29809.3</v>
      </c>
      <c r="AR96" s="207">
        <f t="shared" si="22"/>
        <v>29809.3</v>
      </c>
      <c r="AS96" s="207">
        <f t="shared" si="22"/>
        <v>29809.3</v>
      </c>
      <c r="AT96" s="207">
        <f t="shared" si="22"/>
        <v>29809.3</v>
      </c>
      <c r="AU96" s="208">
        <f t="shared" si="18"/>
        <v>357711.59999999992</v>
      </c>
      <c r="AV96" s="208">
        <f t="shared" si="23"/>
        <v>29809.3</v>
      </c>
      <c r="AW96" s="208">
        <f t="shared" si="23"/>
        <v>29809.3</v>
      </c>
      <c r="AX96" s="208">
        <f t="shared" si="23"/>
        <v>29809.3</v>
      </c>
      <c r="AY96" s="208">
        <f t="shared" si="23"/>
        <v>29809.3</v>
      </c>
      <c r="AZ96" s="208">
        <f t="shared" si="14"/>
        <v>28913.74</v>
      </c>
      <c r="BA96" s="208">
        <f t="shared" si="14"/>
        <v>28913.74</v>
      </c>
      <c r="BB96" s="208">
        <f t="shared" si="14"/>
        <v>28913.74</v>
      </c>
      <c r="BC96" s="208">
        <f t="shared" si="14"/>
        <v>28913.74</v>
      </c>
      <c r="BD96" s="208">
        <f t="shared" si="14"/>
        <v>28913.74</v>
      </c>
      <c r="BE96" s="208">
        <f t="shared" si="14"/>
        <v>28913.74</v>
      </c>
      <c r="BF96" s="208">
        <f t="shared" si="21"/>
        <v>28913.74</v>
      </c>
      <c r="BG96" s="208">
        <f t="shared" si="21"/>
        <v>28913.74</v>
      </c>
      <c r="BH96" s="208">
        <f t="shared" si="21"/>
        <v>28913.74</v>
      </c>
      <c r="BI96" s="208">
        <f t="shared" si="21"/>
        <v>28913.74</v>
      </c>
      <c r="BJ96" s="208">
        <f t="shared" si="21"/>
        <v>28913.74</v>
      </c>
      <c r="BK96" s="208">
        <f t="shared" si="21"/>
        <v>28913.74</v>
      </c>
      <c r="BL96" s="207">
        <f t="shared" si="20"/>
        <v>346964.87999999995</v>
      </c>
    </row>
    <row r="97" spans="1:64">
      <c r="A97" s="190" t="s">
        <v>298</v>
      </c>
      <c r="B97" s="205">
        <v>2.3300000000000001E-2</v>
      </c>
      <c r="C97" s="205">
        <v>2.2599999999999999E-2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192">
        <f t="shared" si="16"/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192">
        <f t="shared" si="17"/>
        <v>0</v>
      </c>
      <c r="AI97" s="207">
        <f t="shared" si="12"/>
        <v>0</v>
      </c>
      <c r="AJ97" s="207">
        <f t="shared" si="12"/>
        <v>0</v>
      </c>
      <c r="AK97" s="207">
        <f t="shared" si="12"/>
        <v>0</v>
      </c>
      <c r="AL97" s="207">
        <f t="shared" si="12"/>
        <v>0</v>
      </c>
      <c r="AM97" s="207">
        <f t="shared" si="12"/>
        <v>0</v>
      </c>
      <c r="AN97" s="207">
        <f t="shared" si="12"/>
        <v>0</v>
      </c>
      <c r="AO97" s="207">
        <f t="shared" si="22"/>
        <v>0</v>
      </c>
      <c r="AP97" s="207">
        <f t="shared" si="22"/>
        <v>0</v>
      </c>
      <c r="AQ97" s="207">
        <f t="shared" si="22"/>
        <v>0</v>
      </c>
      <c r="AR97" s="207">
        <f t="shared" si="22"/>
        <v>0</v>
      </c>
      <c r="AS97" s="207">
        <f t="shared" si="22"/>
        <v>0</v>
      </c>
      <c r="AT97" s="207">
        <f t="shared" si="22"/>
        <v>0</v>
      </c>
      <c r="AU97" s="208">
        <f t="shared" si="18"/>
        <v>0</v>
      </c>
      <c r="AV97" s="208">
        <f t="shared" si="23"/>
        <v>0</v>
      </c>
      <c r="AW97" s="208">
        <f t="shared" si="23"/>
        <v>0</v>
      </c>
      <c r="AX97" s="208">
        <f t="shared" si="23"/>
        <v>0</v>
      </c>
      <c r="AY97" s="208">
        <f t="shared" si="23"/>
        <v>0</v>
      </c>
      <c r="AZ97" s="208">
        <f t="shared" si="14"/>
        <v>0</v>
      </c>
      <c r="BA97" s="208">
        <f t="shared" si="14"/>
        <v>0</v>
      </c>
      <c r="BB97" s="208">
        <f t="shared" si="14"/>
        <v>0</v>
      </c>
      <c r="BC97" s="208">
        <f t="shared" si="14"/>
        <v>0</v>
      </c>
      <c r="BD97" s="208">
        <f t="shared" si="14"/>
        <v>0</v>
      </c>
      <c r="BE97" s="208">
        <f t="shared" si="14"/>
        <v>0</v>
      </c>
      <c r="BF97" s="208">
        <f t="shared" si="21"/>
        <v>0</v>
      </c>
      <c r="BG97" s="208">
        <f t="shared" si="21"/>
        <v>0</v>
      </c>
      <c r="BH97" s="208">
        <f t="shared" si="21"/>
        <v>0</v>
      </c>
      <c r="BI97" s="208">
        <f t="shared" si="21"/>
        <v>0</v>
      </c>
      <c r="BJ97" s="208">
        <f t="shared" si="21"/>
        <v>0</v>
      </c>
      <c r="BK97" s="208">
        <f t="shared" si="21"/>
        <v>0</v>
      </c>
      <c r="BL97" s="207">
        <f t="shared" si="20"/>
        <v>0</v>
      </c>
    </row>
    <row r="98" spans="1:64">
      <c r="A98" s="190" t="s">
        <v>299</v>
      </c>
      <c r="B98" s="205">
        <v>2.3899999999999998E-2</v>
      </c>
      <c r="C98" s="205">
        <v>2.6200000000000001E-2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192">
        <f t="shared" si="16"/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192">
        <f t="shared" si="17"/>
        <v>0</v>
      </c>
      <c r="AI98" s="207">
        <f t="shared" si="12"/>
        <v>0</v>
      </c>
      <c r="AJ98" s="207">
        <f t="shared" si="12"/>
        <v>0</v>
      </c>
      <c r="AK98" s="207">
        <f t="shared" si="12"/>
        <v>0</v>
      </c>
      <c r="AL98" s="207">
        <f t="shared" si="12"/>
        <v>0</v>
      </c>
      <c r="AM98" s="207">
        <f t="shared" si="12"/>
        <v>0</v>
      </c>
      <c r="AN98" s="207">
        <f t="shared" si="12"/>
        <v>0</v>
      </c>
      <c r="AO98" s="207">
        <f t="shared" si="22"/>
        <v>0</v>
      </c>
      <c r="AP98" s="207">
        <f t="shared" si="22"/>
        <v>0</v>
      </c>
      <c r="AQ98" s="207">
        <f t="shared" si="22"/>
        <v>0</v>
      </c>
      <c r="AR98" s="207">
        <f t="shared" si="22"/>
        <v>0</v>
      </c>
      <c r="AS98" s="207">
        <f t="shared" si="22"/>
        <v>0</v>
      </c>
      <c r="AT98" s="207">
        <f t="shared" si="22"/>
        <v>0</v>
      </c>
      <c r="AU98" s="208">
        <f t="shared" si="18"/>
        <v>0</v>
      </c>
      <c r="AV98" s="208">
        <f t="shared" si="23"/>
        <v>0</v>
      </c>
      <c r="AW98" s="208">
        <f t="shared" si="23"/>
        <v>0</v>
      </c>
      <c r="AX98" s="208">
        <f t="shared" si="23"/>
        <v>0</v>
      </c>
      <c r="AY98" s="208">
        <f t="shared" si="23"/>
        <v>0</v>
      </c>
      <c r="AZ98" s="208">
        <f t="shared" si="14"/>
        <v>0</v>
      </c>
      <c r="BA98" s="208">
        <f t="shared" si="14"/>
        <v>0</v>
      </c>
      <c r="BB98" s="208">
        <f t="shared" si="14"/>
        <v>0</v>
      </c>
      <c r="BC98" s="208">
        <f t="shared" si="14"/>
        <v>0</v>
      </c>
      <c r="BD98" s="208">
        <f t="shared" si="14"/>
        <v>0</v>
      </c>
      <c r="BE98" s="208">
        <f t="shared" si="14"/>
        <v>0</v>
      </c>
      <c r="BF98" s="208">
        <f t="shared" si="21"/>
        <v>0</v>
      </c>
      <c r="BG98" s="208">
        <f t="shared" si="21"/>
        <v>0</v>
      </c>
      <c r="BH98" s="208">
        <f t="shared" si="21"/>
        <v>0</v>
      </c>
      <c r="BI98" s="208">
        <f t="shared" si="21"/>
        <v>0</v>
      </c>
      <c r="BJ98" s="208">
        <f t="shared" si="21"/>
        <v>0</v>
      </c>
      <c r="BK98" s="208">
        <f t="shared" si="21"/>
        <v>0</v>
      </c>
      <c r="BL98" s="207">
        <f t="shared" si="20"/>
        <v>0</v>
      </c>
    </row>
    <row r="99" spans="1:64">
      <c r="A99" s="190" t="s">
        <v>300</v>
      </c>
      <c r="B99" s="205">
        <v>3.0200000000000001E-2</v>
      </c>
      <c r="C99" s="205">
        <v>3.6899999999999995E-2</v>
      </c>
      <c r="D99" s="206">
        <v>231784556.05000001</v>
      </c>
      <c r="E99" s="206">
        <v>231833427.41</v>
      </c>
      <c r="F99" s="206">
        <v>231849592.84</v>
      </c>
      <c r="G99" s="206">
        <v>231826266.27000001</v>
      </c>
      <c r="H99" s="206">
        <v>231788303.16</v>
      </c>
      <c r="I99" s="206">
        <v>231787564.12</v>
      </c>
      <c r="J99" s="206">
        <v>231764427.54999998</v>
      </c>
      <c r="K99" s="206">
        <v>231716527.96999997</v>
      </c>
      <c r="L99" s="206">
        <v>231645789.90999997</v>
      </c>
      <c r="M99" s="206">
        <v>231957267.95999995</v>
      </c>
      <c r="N99" s="206">
        <v>232230178.56499997</v>
      </c>
      <c r="O99" s="206">
        <v>231978282.47999996</v>
      </c>
      <c r="P99" s="192">
        <f t="shared" si="16"/>
        <v>2782162184.2849998</v>
      </c>
      <c r="Q99" s="206">
        <v>231798859.90499997</v>
      </c>
      <c r="R99" s="206">
        <v>232053885.01999998</v>
      </c>
      <c r="S99" s="206">
        <v>232224886.74499997</v>
      </c>
      <c r="T99" s="206">
        <v>232107790.73499995</v>
      </c>
      <c r="U99" s="206">
        <v>317538505.71999997</v>
      </c>
      <c r="V99" s="206">
        <v>317495685.815</v>
      </c>
      <c r="W99" s="206">
        <v>317476719.92999995</v>
      </c>
      <c r="X99" s="206">
        <v>317489387.46999997</v>
      </c>
      <c r="Y99" s="206">
        <v>322438823.12499994</v>
      </c>
      <c r="Z99" s="206">
        <v>328650980.09999996</v>
      </c>
      <c r="AA99" s="206">
        <v>329804395.9149999</v>
      </c>
      <c r="AB99" s="206">
        <v>329299104.82999992</v>
      </c>
      <c r="AC99" s="206">
        <v>328866287.25499994</v>
      </c>
      <c r="AD99" s="206">
        <v>328845173.86999989</v>
      </c>
      <c r="AE99" s="206">
        <v>328740037.09499991</v>
      </c>
      <c r="AF99" s="206">
        <v>328637201.02999997</v>
      </c>
      <c r="AG99" s="192">
        <f t="shared" si="17"/>
        <v>3895282302.1549997</v>
      </c>
      <c r="AI99" s="207">
        <f t="shared" si="12"/>
        <v>583324.47</v>
      </c>
      <c r="AJ99" s="207">
        <f t="shared" si="12"/>
        <v>583447.46</v>
      </c>
      <c r="AK99" s="207">
        <f t="shared" si="12"/>
        <v>583488.14</v>
      </c>
      <c r="AL99" s="207">
        <f t="shared" si="12"/>
        <v>583429.43999999994</v>
      </c>
      <c r="AM99" s="207">
        <f t="shared" si="12"/>
        <v>583333.9</v>
      </c>
      <c r="AN99" s="207">
        <f t="shared" si="12"/>
        <v>583332.04</v>
      </c>
      <c r="AO99" s="207">
        <f t="shared" si="22"/>
        <v>583273.81000000006</v>
      </c>
      <c r="AP99" s="207">
        <f t="shared" si="22"/>
        <v>583153.26</v>
      </c>
      <c r="AQ99" s="207">
        <f t="shared" si="22"/>
        <v>582975.24</v>
      </c>
      <c r="AR99" s="207">
        <f t="shared" si="22"/>
        <v>583759.12</v>
      </c>
      <c r="AS99" s="207">
        <f t="shared" si="22"/>
        <v>584445.94999999995</v>
      </c>
      <c r="AT99" s="207">
        <f t="shared" si="22"/>
        <v>583812.01</v>
      </c>
      <c r="AU99" s="208">
        <f t="shared" si="18"/>
        <v>7001774.8399999999</v>
      </c>
      <c r="AV99" s="208">
        <f t="shared" si="23"/>
        <v>583360.46</v>
      </c>
      <c r="AW99" s="208">
        <f t="shared" si="23"/>
        <v>584002.28</v>
      </c>
      <c r="AX99" s="208">
        <f t="shared" si="23"/>
        <v>584432.63</v>
      </c>
      <c r="AY99" s="208">
        <f t="shared" si="23"/>
        <v>584137.93999999994</v>
      </c>
      <c r="AZ99" s="208">
        <f t="shared" si="14"/>
        <v>976430.91</v>
      </c>
      <c r="BA99" s="208">
        <f t="shared" si="14"/>
        <v>976299.23</v>
      </c>
      <c r="BB99" s="208">
        <f t="shared" si="14"/>
        <v>976240.91</v>
      </c>
      <c r="BC99" s="208">
        <f t="shared" si="14"/>
        <v>976279.87</v>
      </c>
      <c r="BD99" s="208">
        <f t="shared" si="14"/>
        <v>991499.38</v>
      </c>
      <c r="BE99" s="208">
        <f t="shared" si="14"/>
        <v>1010601.76</v>
      </c>
      <c r="BF99" s="208">
        <f t="shared" si="21"/>
        <v>1014148.52</v>
      </c>
      <c r="BG99" s="208">
        <f t="shared" si="21"/>
        <v>1012594.75</v>
      </c>
      <c r="BH99" s="208">
        <f t="shared" si="21"/>
        <v>1011263.83</v>
      </c>
      <c r="BI99" s="208">
        <f t="shared" si="21"/>
        <v>1011198.91</v>
      </c>
      <c r="BJ99" s="208">
        <f t="shared" si="21"/>
        <v>1010875.61</v>
      </c>
      <c r="BK99" s="208">
        <f t="shared" si="21"/>
        <v>1010559.39</v>
      </c>
      <c r="BL99" s="207">
        <f t="shared" si="20"/>
        <v>11977993.07</v>
      </c>
    </row>
    <row r="100" spans="1:64">
      <c r="A100" s="190" t="s">
        <v>301</v>
      </c>
      <c r="B100" s="205">
        <v>3.0200000000000001E-2</v>
      </c>
      <c r="C100" s="205">
        <v>3.6899999999999995E-2</v>
      </c>
      <c r="D100" s="206">
        <v>0</v>
      </c>
      <c r="E100" s="206">
        <v>0</v>
      </c>
      <c r="F100" s="206">
        <v>0</v>
      </c>
      <c r="G100" s="206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192">
        <f t="shared" si="16"/>
        <v>0</v>
      </c>
      <c r="Q100" s="206">
        <v>0</v>
      </c>
      <c r="R100" s="206">
        <v>0</v>
      </c>
      <c r="S100" s="206">
        <v>0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192">
        <f t="shared" si="17"/>
        <v>0</v>
      </c>
      <c r="AI100" s="207">
        <f t="shared" si="12"/>
        <v>0</v>
      </c>
      <c r="AJ100" s="207">
        <f t="shared" si="12"/>
        <v>0</v>
      </c>
      <c r="AK100" s="207">
        <f t="shared" si="12"/>
        <v>0</v>
      </c>
      <c r="AL100" s="207">
        <f t="shared" si="12"/>
        <v>0</v>
      </c>
      <c r="AM100" s="207">
        <f t="shared" si="12"/>
        <v>0</v>
      </c>
      <c r="AN100" s="207">
        <f t="shared" si="12"/>
        <v>0</v>
      </c>
      <c r="AO100" s="207">
        <f t="shared" si="22"/>
        <v>0</v>
      </c>
      <c r="AP100" s="207">
        <f t="shared" si="22"/>
        <v>0</v>
      </c>
      <c r="AQ100" s="207">
        <f t="shared" si="22"/>
        <v>0</v>
      </c>
      <c r="AR100" s="207">
        <f t="shared" si="22"/>
        <v>0</v>
      </c>
      <c r="AS100" s="207">
        <f t="shared" si="22"/>
        <v>0</v>
      </c>
      <c r="AT100" s="207">
        <f t="shared" si="22"/>
        <v>0</v>
      </c>
      <c r="AU100" s="208">
        <f t="shared" si="18"/>
        <v>0</v>
      </c>
      <c r="AV100" s="208">
        <f t="shared" si="23"/>
        <v>0</v>
      </c>
      <c r="AW100" s="208">
        <f t="shared" si="23"/>
        <v>0</v>
      </c>
      <c r="AX100" s="208">
        <f t="shared" si="23"/>
        <v>0</v>
      </c>
      <c r="AY100" s="208">
        <f t="shared" si="23"/>
        <v>0</v>
      </c>
      <c r="AZ100" s="208">
        <f t="shared" si="14"/>
        <v>0</v>
      </c>
      <c r="BA100" s="208">
        <f t="shared" si="14"/>
        <v>0</v>
      </c>
      <c r="BB100" s="208">
        <f t="shared" si="14"/>
        <v>0</v>
      </c>
      <c r="BC100" s="208">
        <f t="shared" si="14"/>
        <v>0</v>
      </c>
      <c r="BD100" s="208">
        <f t="shared" si="14"/>
        <v>0</v>
      </c>
      <c r="BE100" s="208">
        <f t="shared" si="14"/>
        <v>0</v>
      </c>
      <c r="BF100" s="208">
        <f t="shared" si="21"/>
        <v>0</v>
      </c>
      <c r="BG100" s="208">
        <f t="shared" si="21"/>
        <v>0</v>
      </c>
      <c r="BH100" s="208">
        <f t="shared" si="21"/>
        <v>0</v>
      </c>
      <c r="BI100" s="208">
        <f t="shared" si="21"/>
        <v>0</v>
      </c>
      <c r="BJ100" s="208">
        <f t="shared" si="21"/>
        <v>0</v>
      </c>
      <c r="BK100" s="208">
        <f t="shared" si="21"/>
        <v>0</v>
      </c>
      <c r="BL100" s="207">
        <f t="shared" si="20"/>
        <v>0</v>
      </c>
    </row>
    <row r="101" spans="1:64">
      <c r="A101" s="190" t="s">
        <v>302</v>
      </c>
      <c r="B101" s="205">
        <v>3.0200000000000001E-2</v>
      </c>
      <c r="C101" s="205">
        <v>3.6899999999999995E-2</v>
      </c>
      <c r="D101" s="206">
        <v>8082568.8700000001</v>
      </c>
      <c r="E101" s="206">
        <v>8082568.8700000001</v>
      </c>
      <c r="F101" s="206">
        <v>8082568.8700000001</v>
      </c>
      <c r="G101" s="206">
        <v>8082568.8700000001</v>
      </c>
      <c r="H101" s="206">
        <v>8082568.8700000001</v>
      </c>
      <c r="I101" s="206">
        <v>8082568.8700000001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192">
        <f t="shared" si="16"/>
        <v>48495413.219999999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192">
        <f t="shared" si="17"/>
        <v>0</v>
      </c>
      <c r="AI101" s="207">
        <f t="shared" si="12"/>
        <v>20341.13</v>
      </c>
      <c r="AJ101" s="207">
        <f t="shared" si="12"/>
        <v>20341.13</v>
      </c>
      <c r="AK101" s="207">
        <f t="shared" si="12"/>
        <v>20341.13</v>
      </c>
      <c r="AL101" s="207">
        <f t="shared" si="12"/>
        <v>20341.13</v>
      </c>
      <c r="AM101" s="207">
        <f t="shared" si="12"/>
        <v>20341.13</v>
      </c>
      <c r="AN101" s="207">
        <f t="shared" si="12"/>
        <v>20341.13</v>
      </c>
      <c r="AO101" s="207">
        <f t="shared" si="22"/>
        <v>0</v>
      </c>
      <c r="AP101" s="207">
        <f t="shared" si="22"/>
        <v>0</v>
      </c>
      <c r="AQ101" s="207">
        <f t="shared" si="22"/>
        <v>0</v>
      </c>
      <c r="AR101" s="207">
        <f t="shared" si="22"/>
        <v>0</v>
      </c>
      <c r="AS101" s="207">
        <f t="shared" si="22"/>
        <v>0</v>
      </c>
      <c r="AT101" s="207">
        <f t="shared" si="22"/>
        <v>0</v>
      </c>
      <c r="AU101" s="208">
        <f t="shared" si="18"/>
        <v>122046.78000000001</v>
      </c>
      <c r="AV101" s="208">
        <f t="shared" si="23"/>
        <v>0</v>
      </c>
      <c r="AW101" s="208">
        <f t="shared" si="23"/>
        <v>0</v>
      </c>
      <c r="AX101" s="208">
        <f t="shared" si="23"/>
        <v>0</v>
      </c>
      <c r="AY101" s="208">
        <f t="shared" si="23"/>
        <v>0</v>
      </c>
      <c r="AZ101" s="208">
        <f t="shared" si="14"/>
        <v>0</v>
      </c>
      <c r="BA101" s="208">
        <f t="shared" si="14"/>
        <v>0</v>
      </c>
      <c r="BB101" s="208">
        <f t="shared" si="14"/>
        <v>0</v>
      </c>
      <c r="BC101" s="208">
        <f t="shared" si="14"/>
        <v>0</v>
      </c>
      <c r="BD101" s="208">
        <f t="shared" si="14"/>
        <v>0</v>
      </c>
      <c r="BE101" s="208">
        <f t="shared" si="14"/>
        <v>0</v>
      </c>
      <c r="BF101" s="208">
        <f t="shared" si="21"/>
        <v>0</v>
      </c>
      <c r="BG101" s="208">
        <f t="shared" si="21"/>
        <v>0</v>
      </c>
      <c r="BH101" s="208">
        <f t="shared" si="21"/>
        <v>0</v>
      </c>
      <c r="BI101" s="208">
        <f t="shared" si="21"/>
        <v>0</v>
      </c>
      <c r="BJ101" s="208">
        <f t="shared" si="21"/>
        <v>0</v>
      </c>
      <c r="BK101" s="208">
        <f t="shared" si="21"/>
        <v>0</v>
      </c>
      <c r="BL101" s="207">
        <f t="shared" si="20"/>
        <v>0</v>
      </c>
    </row>
    <row r="102" spans="1:64">
      <c r="A102" s="190" t="s">
        <v>303</v>
      </c>
      <c r="B102" s="205">
        <v>3.0200000000000001E-2</v>
      </c>
      <c r="C102" s="205">
        <v>3.6899999999999995E-2</v>
      </c>
      <c r="D102" s="206">
        <v>85438142.090000004</v>
      </c>
      <c r="E102" s="206">
        <v>85438142.090000004</v>
      </c>
      <c r="F102" s="206">
        <v>85438142.090000004</v>
      </c>
      <c r="G102" s="206">
        <v>85438142.090000004</v>
      </c>
      <c r="H102" s="206">
        <v>85438142.090000004</v>
      </c>
      <c r="I102" s="206">
        <v>85438142.090000004</v>
      </c>
      <c r="J102" s="206">
        <v>85438142.090000004</v>
      </c>
      <c r="K102" s="206">
        <v>85438142.090000004</v>
      </c>
      <c r="L102" s="206">
        <v>85438142.090000004</v>
      </c>
      <c r="M102" s="206">
        <v>85438142.090000004</v>
      </c>
      <c r="N102" s="206">
        <v>85438142.090000004</v>
      </c>
      <c r="O102" s="206">
        <v>85438142.090000004</v>
      </c>
      <c r="P102" s="192">
        <f t="shared" si="16"/>
        <v>1025257705.0800003</v>
      </c>
      <c r="Q102" s="206">
        <v>85438142.090000004</v>
      </c>
      <c r="R102" s="206">
        <v>85438142.090000004</v>
      </c>
      <c r="S102" s="206">
        <v>85438142.090000004</v>
      </c>
      <c r="T102" s="206">
        <v>85438142.090000004</v>
      </c>
      <c r="U102" s="206">
        <v>0</v>
      </c>
      <c r="V102" s="206">
        <v>0</v>
      </c>
      <c r="W102" s="206">
        <v>0</v>
      </c>
      <c r="X102" s="206">
        <v>0</v>
      </c>
      <c r="Y102" s="206">
        <v>0</v>
      </c>
      <c r="Z102" s="206">
        <v>0</v>
      </c>
      <c r="AA102" s="206">
        <v>0</v>
      </c>
      <c r="AB102" s="206">
        <v>0</v>
      </c>
      <c r="AC102" s="206">
        <v>0</v>
      </c>
      <c r="AD102" s="206">
        <v>0</v>
      </c>
      <c r="AE102" s="206">
        <v>0</v>
      </c>
      <c r="AF102" s="206">
        <v>0</v>
      </c>
      <c r="AG102" s="192">
        <f t="shared" si="17"/>
        <v>0</v>
      </c>
      <c r="AI102" s="207">
        <f t="shared" si="12"/>
        <v>215019.32</v>
      </c>
      <c r="AJ102" s="207">
        <f t="shared" si="12"/>
        <v>215019.32</v>
      </c>
      <c r="AK102" s="207">
        <f t="shared" si="12"/>
        <v>215019.32</v>
      </c>
      <c r="AL102" s="207">
        <f t="shared" si="12"/>
        <v>215019.32</v>
      </c>
      <c r="AM102" s="207">
        <f t="shared" si="12"/>
        <v>215019.32</v>
      </c>
      <c r="AN102" s="207">
        <f t="shared" si="12"/>
        <v>215019.32</v>
      </c>
      <c r="AO102" s="207">
        <f t="shared" si="22"/>
        <v>215019.32</v>
      </c>
      <c r="AP102" s="207">
        <f t="shared" si="22"/>
        <v>215019.32</v>
      </c>
      <c r="AQ102" s="207">
        <f t="shared" si="22"/>
        <v>215019.32</v>
      </c>
      <c r="AR102" s="207">
        <f t="shared" si="22"/>
        <v>215019.32</v>
      </c>
      <c r="AS102" s="207">
        <f t="shared" si="22"/>
        <v>215019.32</v>
      </c>
      <c r="AT102" s="207">
        <f t="shared" si="22"/>
        <v>215019.32</v>
      </c>
      <c r="AU102" s="208">
        <f t="shared" si="18"/>
        <v>2580231.84</v>
      </c>
      <c r="AV102" s="208">
        <f t="shared" si="23"/>
        <v>215019.32</v>
      </c>
      <c r="AW102" s="208">
        <f t="shared" si="23"/>
        <v>215019.32</v>
      </c>
      <c r="AX102" s="208">
        <f t="shared" si="23"/>
        <v>215019.32</v>
      </c>
      <c r="AY102" s="208">
        <f t="shared" si="23"/>
        <v>215019.32</v>
      </c>
      <c r="AZ102" s="208">
        <f t="shared" si="14"/>
        <v>0</v>
      </c>
      <c r="BA102" s="208">
        <f t="shared" si="14"/>
        <v>0</v>
      </c>
      <c r="BB102" s="208">
        <f t="shared" si="14"/>
        <v>0</v>
      </c>
      <c r="BC102" s="208">
        <f t="shared" si="14"/>
        <v>0</v>
      </c>
      <c r="BD102" s="208">
        <f t="shared" si="14"/>
        <v>0</v>
      </c>
      <c r="BE102" s="208">
        <f t="shared" si="14"/>
        <v>0</v>
      </c>
      <c r="BF102" s="208">
        <f t="shared" si="21"/>
        <v>0</v>
      </c>
      <c r="BG102" s="208">
        <f t="shared" si="21"/>
        <v>0</v>
      </c>
      <c r="BH102" s="208">
        <f t="shared" si="21"/>
        <v>0</v>
      </c>
      <c r="BI102" s="208">
        <f t="shared" si="21"/>
        <v>0</v>
      </c>
      <c r="BJ102" s="208">
        <f t="shared" si="21"/>
        <v>0</v>
      </c>
      <c r="BK102" s="208">
        <f t="shared" si="21"/>
        <v>0</v>
      </c>
      <c r="BL102" s="207">
        <f t="shared" si="20"/>
        <v>0</v>
      </c>
    </row>
    <row r="103" spans="1:64">
      <c r="A103" s="190" t="s">
        <v>304</v>
      </c>
      <c r="B103" s="205">
        <v>1.8800000000000001E-2</v>
      </c>
      <c r="C103" s="205">
        <v>1.7899999999999999E-2</v>
      </c>
      <c r="D103" s="206">
        <v>4846362.74</v>
      </c>
      <c r="E103" s="206">
        <v>4846362.74</v>
      </c>
      <c r="F103" s="206">
        <v>4846362.74</v>
      </c>
      <c r="G103" s="206">
        <v>4846362.74</v>
      </c>
      <c r="H103" s="206">
        <v>4846362.74</v>
      </c>
      <c r="I103" s="206">
        <v>4846362.74</v>
      </c>
      <c r="J103" s="206">
        <v>4846362.74</v>
      </c>
      <c r="K103" s="206">
        <v>4846362.74</v>
      </c>
      <c r="L103" s="206">
        <v>4846362.74</v>
      </c>
      <c r="M103" s="206">
        <v>4846362.74</v>
      </c>
      <c r="N103" s="206">
        <v>4846362.74</v>
      </c>
      <c r="O103" s="206">
        <v>4846362.74</v>
      </c>
      <c r="P103" s="192">
        <f t="shared" si="16"/>
        <v>58156352.880000018</v>
      </c>
      <c r="Q103" s="206">
        <v>4846362.74</v>
      </c>
      <c r="R103" s="206">
        <v>4846362.74</v>
      </c>
      <c r="S103" s="206">
        <v>4846362.74</v>
      </c>
      <c r="T103" s="206">
        <v>4846362.74</v>
      </c>
      <c r="U103" s="206">
        <v>4846362.74</v>
      </c>
      <c r="V103" s="206">
        <v>4846362.74</v>
      </c>
      <c r="W103" s="206">
        <v>4846362.74</v>
      </c>
      <c r="X103" s="206">
        <v>4846362.74</v>
      </c>
      <c r="Y103" s="206">
        <v>4846362.74</v>
      </c>
      <c r="Z103" s="206">
        <v>4846362.74</v>
      </c>
      <c r="AA103" s="206">
        <v>4846362.74</v>
      </c>
      <c r="AB103" s="206">
        <v>4846362.74</v>
      </c>
      <c r="AC103" s="206">
        <v>4846362.74</v>
      </c>
      <c r="AD103" s="206">
        <v>4846362.74</v>
      </c>
      <c r="AE103" s="206">
        <v>4846362.74</v>
      </c>
      <c r="AF103" s="206">
        <v>4846362.74</v>
      </c>
      <c r="AG103" s="192">
        <f t="shared" si="17"/>
        <v>58156352.880000018</v>
      </c>
      <c r="AI103" s="207">
        <f t="shared" si="12"/>
        <v>7592.63</v>
      </c>
      <c r="AJ103" s="207">
        <f t="shared" si="12"/>
        <v>7592.63</v>
      </c>
      <c r="AK103" s="207">
        <f t="shared" si="12"/>
        <v>7592.63</v>
      </c>
      <c r="AL103" s="207">
        <f t="shared" si="12"/>
        <v>7592.63</v>
      </c>
      <c r="AM103" s="207">
        <f t="shared" si="12"/>
        <v>7592.63</v>
      </c>
      <c r="AN103" s="207">
        <f t="shared" si="12"/>
        <v>7592.63</v>
      </c>
      <c r="AO103" s="207">
        <f t="shared" si="22"/>
        <v>7592.63</v>
      </c>
      <c r="AP103" s="207">
        <f t="shared" si="22"/>
        <v>7592.63</v>
      </c>
      <c r="AQ103" s="207">
        <f t="shared" si="22"/>
        <v>7592.63</v>
      </c>
      <c r="AR103" s="207">
        <f t="shared" si="22"/>
        <v>7592.63</v>
      </c>
      <c r="AS103" s="207">
        <f t="shared" si="22"/>
        <v>7592.63</v>
      </c>
      <c r="AT103" s="207">
        <f t="shared" si="22"/>
        <v>7592.63</v>
      </c>
      <c r="AU103" s="208">
        <f t="shared" si="18"/>
        <v>91111.560000000012</v>
      </c>
      <c r="AV103" s="208">
        <f t="shared" si="23"/>
        <v>7592.63</v>
      </c>
      <c r="AW103" s="208">
        <f t="shared" si="23"/>
        <v>7592.63</v>
      </c>
      <c r="AX103" s="208">
        <f t="shared" si="23"/>
        <v>7592.63</v>
      </c>
      <c r="AY103" s="208">
        <f t="shared" si="23"/>
        <v>7592.63</v>
      </c>
      <c r="AZ103" s="208">
        <f t="shared" si="14"/>
        <v>7229.16</v>
      </c>
      <c r="BA103" s="208">
        <f t="shared" si="14"/>
        <v>7229.16</v>
      </c>
      <c r="BB103" s="208">
        <f t="shared" si="14"/>
        <v>7229.16</v>
      </c>
      <c r="BC103" s="208">
        <f t="shared" si="14"/>
        <v>7229.16</v>
      </c>
      <c r="BD103" s="208">
        <f t="shared" si="14"/>
        <v>7229.16</v>
      </c>
      <c r="BE103" s="208">
        <f t="shared" si="14"/>
        <v>7229.16</v>
      </c>
      <c r="BF103" s="208">
        <f t="shared" si="21"/>
        <v>7229.16</v>
      </c>
      <c r="BG103" s="208">
        <f t="shared" si="21"/>
        <v>7229.16</v>
      </c>
      <c r="BH103" s="208">
        <f t="shared" si="21"/>
        <v>7229.16</v>
      </c>
      <c r="BI103" s="208">
        <f t="shared" si="21"/>
        <v>7229.16</v>
      </c>
      <c r="BJ103" s="208">
        <f t="shared" si="21"/>
        <v>7229.16</v>
      </c>
      <c r="BK103" s="208">
        <f t="shared" si="21"/>
        <v>7229.16</v>
      </c>
      <c r="BL103" s="207">
        <f t="shared" si="20"/>
        <v>86749.920000000027</v>
      </c>
    </row>
    <row r="104" spans="1:64">
      <c r="A104" s="190" t="s">
        <v>305</v>
      </c>
      <c r="B104" s="205">
        <v>2.3899999999999998E-2</v>
      </c>
      <c r="C104" s="205">
        <v>2.6200000000000001E-2</v>
      </c>
      <c r="D104" s="206">
        <v>131328494.67</v>
      </c>
      <c r="E104" s="206">
        <v>131549441.17</v>
      </c>
      <c r="F104" s="206">
        <v>131594972.94</v>
      </c>
      <c r="G104" s="206">
        <v>131681552.45999999</v>
      </c>
      <c r="H104" s="206">
        <v>131735315.13</v>
      </c>
      <c r="I104" s="206">
        <v>131752442.64</v>
      </c>
      <c r="J104" s="206">
        <v>132816055.14500001</v>
      </c>
      <c r="K104" s="206">
        <v>134042151.94500001</v>
      </c>
      <c r="L104" s="206">
        <v>134362146.62</v>
      </c>
      <c r="M104" s="206">
        <v>135086382.93000001</v>
      </c>
      <c r="N104" s="206">
        <v>135657692.18000001</v>
      </c>
      <c r="O104" s="206">
        <v>135657692.18000001</v>
      </c>
      <c r="P104" s="192">
        <f t="shared" si="16"/>
        <v>1597264340.01</v>
      </c>
      <c r="Q104" s="206">
        <v>135778387.88500002</v>
      </c>
      <c r="R104" s="206">
        <v>135899083.59</v>
      </c>
      <c r="S104" s="206">
        <v>136082238.81</v>
      </c>
      <c r="T104" s="206">
        <v>136526810.03999999</v>
      </c>
      <c r="U104" s="206">
        <v>151421384.87</v>
      </c>
      <c r="V104" s="206">
        <v>151985305.40500003</v>
      </c>
      <c r="W104" s="206">
        <v>152649052.32000002</v>
      </c>
      <c r="X104" s="206">
        <v>152882693.21000004</v>
      </c>
      <c r="Y104" s="206">
        <v>152882693.21000004</v>
      </c>
      <c r="Z104" s="206">
        <v>150671014.64500004</v>
      </c>
      <c r="AA104" s="206">
        <v>148459336.08000004</v>
      </c>
      <c r="AB104" s="206">
        <v>148459336.08000004</v>
      </c>
      <c r="AC104" s="206">
        <v>148459336.08000004</v>
      </c>
      <c r="AD104" s="206">
        <v>148491506.90500003</v>
      </c>
      <c r="AE104" s="206">
        <v>148975603.36500004</v>
      </c>
      <c r="AF104" s="206">
        <v>149586637.89500007</v>
      </c>
      <c r="AG104" s="192">
        <f t="shared" si="17"/>
        <v>1804923900.0650001</v>
      </c>
      <c r="AI104" s="207">
        <f t="shared" si="12"/>
        <v>261562.59</v>
      </c>
      <c r="AJ104" s="207">
        <f t="shared" si="12"/>
        <v>262002.64</v>
      </c>
      <c r="AK104" s="207">
        <f t="shared" si="12"/>
        <v>262093.32</v>
      </c>
      <c r="AL104" s="207">
        <f t="shared" si="12"/>
        <v>262265.76</v>
      </c>
      <c r="AM104" s="207">
        <f t="shared" si="12"/>
        <v>262372.84000000003</v>
      </c>
      <c r="AN104" s="207">
        <f t="shared" si="12"/>
        <v>262406.95</v>
      </c>
      <c r="AO104" s="207">
        <f t="shared" si="22"/>
        <v>264525.31</v>
      </c>
      <c r="AP104" s="207">
        <f t="shared" si="22"/>
        <v>266967.28999999998</v>
      </c>
      <c r="AQ104" s="207">
        <f t="shared" si="22"/>
        <v>267604.61</v>
      </c>
      <c r="AR104" s="207">
        <f t="shared" si="22"/>
        <v>269047.05</v>
      </c>
      <c r="AS104" s="207">
        <f t="shared" si="22"/>
        <v>270184.90000000002</v>
      </c>
      <c r="AT104" s="207">
        <f t="shared" si="22"/>
        <v>270184.90000000002</v>
      </c>
      <c r="AU104" s="208">
        <f t="shared" si="18"/>
        <v>3181218.1599999997</v>
      </c>
      <c r="AV104" s="208">
        <f t="shared" si="23"/>
        <v>270425.28999999998</v>
      </c>
      <c r="AW104" s="208">
        <f t="shared" si="23"/>
        <v>270665.67</v>
      </c>
      <c r="AX104" s="208">
        <f t="shared" si="23"/>
        <v>271030.46000000002</v>
      </c>
      <c r="AY104" s="208">
        <f t="shared" si="23"/>
        <v>271915.90000000002</v>
      </c>
      <c r="AZ104" s="208">
        <f t="shared" si="14"/>
        <v>330603.36</v>
      </c>
      <c r="BA104" s="208">
        <f t="shared" si="14"/>
        <v>331834.58</v>
      </c>
      <c r="BB104" s="208">
        <f t="shared" si="14"/>
        <v>333283.76</v>
      </c>
      <c r="BC104" s="208">
        <f t="shared" si="14"/>
        <v>333793.88</v>
      </c>
      <c r="BD104" s="208">
        <f t="shared" si="14"/>
        <v>333793.88</v>
      </c>
      <c r="BE104" s="208">
        <f t="shared" si="14"/>
        <v>328965.05</v>
      </c>
      <c r="BF104" s="208">
        <f t="shared" si="21"/>
        <v>324136.21999999997</v>
      </c>
      <c r="BG104" s="208">
        <f t="shared" si="21"/>
        <v>324136.21999999997</v>
      </c>
      <c r="BH104" s="208">
        <f t="shared" si="21"/>
        <v>324136.21999999997</v>
      </c>
      <c r="BI104" s="208">
        <f t="shared" si="21"/>
        <v>324206.46000000002</v>
      </c>
      <c r="BJ104" s="208">
        <f t="shared" si="21"/>
        <v>325263.40000000002</v>
      </c>
      <c r="BK104" s="208">
        <f t="shared" si="21"/>
        <v>326597.49</v>
      </c>
      <c r="BL104" s="207">
        <f t="shared" si="20"/>
        <v>3940750.5199999996</v>
      </c>
    </row>
    <row r="105" spans="1:64">
      <c r="A105" s="190" t="s">
        <v>306</v>
      </c>
      <c r="B105" s="205">
        <v>2.3899999999999998E-2</v>
      </c>
      <c r="C105" s="205">
        <v>2.6200000000000001E-2</v>
      </c>
      <c r="D105" s="206">
        <v>0</v>
      </c>
      <c r="E105" s="206">
        <v>0</v>
      </c>
      <c r="F105" s="206">
        <v>0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192">
        <f t="shared" si="16"/>
        <v>0</v>
      </c>
      <c r="Q105" s="206">
        <v>0</v>
      </c>
      <c r="R105" s="206">
        <v>0</v>
      </c>
      <c r="S105" s="206">
        <v>0</v>
      </c>
      <c r="T105" s="206">
        <v>0</v>
      </c>
      <c r="U105" s="206">
        <v>0</v>
      </c>
      <c r="V105" s="206">
        <v>0</v>
      </c>
      <c r="W105" s="206">
        <v>0</v>
      </c>
      <c r="X105" s="206">
        <v>0</v>
      </c>
      <c r="Y105" s="206">
        <v>0</v>
      </c>
      <c r="Z105" s="206">
        <v>0</v>
      </c>
      <c r="AA105" s="206">
        <v>0</v>
      </c>
      <c r="AB105" s="206">
        <v>0</v>
      </c>
      <c r="AC105" s="206">
        <v>0</v>
      </c>
      <c r="AD105" s="206">
        <v>0</v>
      </c>
      <c r="AE105" s="206">
        <v>0</v>
      </c>
      <c r="AF105" s="206">
        <v>0</v>
      </c>
      <c r="AG105" s="192">
        <f t="shared" si="17"/>
        <v>0</v>
      </c>
      <c r="AI105" s="207">
        <f t="shared" si="12"/>
        <v>0</v>
      </c>
      <c r="AJ105" s="207">
        <f t="shared" si="12"/>
        <v>0</v>
      </c>
      <c r="AK105" s="207">
        <f t="shared" si="12"/>
        <v>0</v>
      </c>
      <c r="AL105" s="207">
        <f t="shared" si="12"/>
        <v>0</v>
      </c>
      <c r="AM105" s="207">
        <f t="shared" si="12"/>
        <v>0</v>
      </c>
      <c r="AN105" s="207">
        <f t="shared" si="12"/>
        <v>0</v>
      </c>
      <c r="AO105" s="207">
        <f t="shared" si="22"/>
        <v>0</v>
      </c>
      <c r="AP105" s="207">
        <f t="shared" si="22"/>
        <v>0</v>
      </c>
      <c r="AQ105" s="207">
        <f t="shared" si="22"/>
        <v>0</v>
      </c>
      <c r="AR105" s="207">
        <f t="shared" si="22"/>
        <v>0</v>
      </c>
      <c r="AS105" s="207">
        <f t="shared" si="22"/>
        <v>0</v>
      </c>
      <c r="AT105" s="207">
        <f t="shared" si="22"/>
        <v>0</v>
      </c>
      <c r="AU105" s="208">
        <f t="shared" si="18"/>
        <v>0</v>
      </c>
      <c r="AV105" s="208">
        <f t="shared" si="23"/>
        <v>0</v>
      </c>
      <c r="AW105" s="208">
        <f t="shared" si="23"/>
        <v>0</v>
      </c>
      <c r="AX105" s="208">
        <f t="shared" si="23"/>
        <v>0</v>
      </c>
      <c r="AY105" s="208">
        <f t="shared" si="23"/>
        <v>0</v>
      </c>
      <c r="AZ105" s="208">
        <f t="shared" si="14"/>
        <v>0</v>
      </c>
      <c r="BA105" s="208">
        <f t="shared" si="14"/>
        <v>0</v>
      </c>
      <c r="BB105" s="208">
        <f t="shared" si="14"/>
        <v>0</v>
      </c>
      <c r="BC105" s="208">
        <f t="shared" si="14"/>
        <v>0</v>
      </c>
      <c r="BD105" s="208">
        <f t="shared" si="14"/>
        <v>0</v>
      </c>
      <c r="BE105" s="208">
        <f t="shared" si="14"/>
        <v>0</v>
      </c>
      <c r="BF105" s="208">
        <f t="shared" si="21"/>
        <v>0</v>
      </c>
      <c r="BG105" s="208">
        <f t="shared" si="21"/>
        <v>0</v>
      </c>
      <c r="BH105" s="208">
        <f t="shared" si="21"/>
        <v>0</v>
      </c>
      <c r="BI105" s="208">
        <f t="shared" si="21"/>
        <v>0</v>
      </c>
      <c r="BJ105" s="208">
        <f t="shared" si="21"/>
        <v>0</v>
      </c>
      <c r="BK105" s="208">
        <f t="shared" si="21"/>
        <v>0</v>
      </c>
      <c r="BL105" s="207">
        <f t="shared" si="20"/>
        <v>0</v>
      </c>
    </row>
    <row r="106" spans="1:64">
      <c r="A106" s="190" t="s">
        <v>307</v>
      </c>
      <c r="B106" s="205">
        <v>2.3899999999999998E-2</v>
      </c>
      <c r="C106" s="205">
        <v>2.6200000000000001E-2</v>
      </c>
      <c r="D106" s="206">
        <v>82921541.040000007</v>
      </c>
      <c r="E106" s="206">
        <v>82808266.890000001</v>
      </c>
      <c r="F106" s="206">
        <v>82694992.730000004</v>
      </c>
      <c r="G106" s="206">
        <v>82694992.730000004</v>
      </c>
      <c r="H106" s="206">
        <v>82694992.730000004</v>
      </c>
      <c r="I106" s="206">
        <v>82694992.730000004</v>
      </c>
      <c r="J106" s="206">
        <v>9442101.8100000024</v>
      </c>
      <c r="K106" s="206">
        <v>9442101.8100000024</v>
      </c>
      <c r="L106" s="206">
        <v>9442101.8100000024</v>
      </c>
      <c r="M106" s="206">
        <v>9442101.8100000024</v>
      </c>
      <c r="N106" s="206">
        <v>9442101.8100000024</v>
      </c>
      <c r="O106" s="206">
        <v>9442101.8100000024</v>
      </c>
      <c r="P106" s="192">
        <f t="shared" si="16"/>
        <v>553162389.71000004</v>
      </c>
      <c r="Q106" s="206">
        <v>9442101.8100000024</v>
      </c>
      <c r="R106" s="206">
        <v>9442101.8100000024</v>
      </c>
      <c r="S106" s="206">
        <v>9442101.8100000024</v>
      </c>
      <c r="T106" s="206">
        <v>9442101.8100000024</v>
      </c>
      <c r="U106" s="206">
        <v>0</v>
      </c>
      <c r="V106" s="206">
        <v>0</v>
      </c>
      <c r="W106" s="206">
        <v>0</v>
      </c>
      <c r="X106" s="206">
        <v>0</v>
      </c>
      <c r="Y106" s="206">
        <v>0</v>
      </c>
      <c r="Z106" s="206">
        <v>0</v>
      </c>
      <c r="AA106" s="206">
        <v>0</v>
      </c>
      <c r="AB106" s="206">
        <v>0</v>
      </c>
      <c r="AC106" s="206">
        <v>0</v>
      </c>
      <c r="AD106" s="206">
        <v>0</v>
      </c>
      <c r="AE106" s="206">
        <v>0</v>
      </c>
      <c r="AF106" s="206">
        <v>0</v>
      </c>
      <c r="AG106" s="192">
        <f t="shared" si="17"/>
        <v>0</v>
      </c>
      <c r="AI106" s="207">
        <f t="shared" ref="AI106:AT132" si="24">ROUND(D106*$B106/12,2)</f>
        <v>165152.07</v>
      </c>
      <c r="AJ106" s="207">
        <f t="shared" si="24"/>
        <v>164926.46</v>
      </c>
      <c r="AK106" s="207">
        <f t="shared" si="24"/>
        <v>164700.85999999999</v>
      </c>
      <c r="AL106" s="207">
        <f t="shared" si="24"/>
        <v>164700.85999999999</v>
      </c>
      <c r="AM106" s="207">
        <f t="shared" si="24"/>
        <v>164700.85999999999</v>
      </c>
      <c r="AN106" s="207">
        <f t="shared" si="24"/>
        <v>164700.85999999999</v>
      </c>
      <c r="AO106" s="207">
        <f t="shared" si="22"/>
        <v>18805.52</v>
      </c>
      <c r="AP106" s="207">
        <f t="shared" si="22"/>
        <v>18805.52</v>
      </c>
      <c r="AQ106" s="207">
        <f t="shared" si="22"/>
        <v>18805.52</v>
      </c>
      <c r="AR106" s="207">
        <f t="shared" si="22"/>
        <v>18805.52</v>
      </c>
      <c r="AS106" s="207">
        <f t="shared" si="22"/>
        <v>18805.52</v>
      </c>
      <c r="AT106" s="207">
        <f t="shared" si="22"/>
        <v>18805.52</v>
      </c>
      <c r="AU106" s="208">
        <f t="shared" si="18"/>
        <v>1101715.0900000001</v>
      </c>
      <c r="AV106" s="208">
        <f t="shared" si="23"/>
        <v>18805.52</v>
      </c>
      <c r="AW106" s="208">
        <f t="shared" si="23"/>
        <v>18805.52</v>
      </c>
      <c r="AX106" s="208">
        <f t="shared" si="23"/>
        <v>18805.52</v>
      </c>
      <c r="AY106" s="208">
        <f t="shared" si="23"/>
        <v>18805.52</v>
      </c>
      <c r="AZ106" s="208">
        <f t="shared" si="14"/>
        <v>0</v>
      </c>
      <c r="BA106" s="208">
        <f t="shared" si="14"/>
        <v>0</v>
      </c>
      <c r="BB106" s="208">
        <f t="shared" si="14"/>
        <v>0</v>
      </c>
      <c r="BC106" s="208">
        <f t="shared" si="14"/>
        <v>0</v>
      </c>
      <c r="BD106" s="208">
        <f t="shared" si="14"/>
        <v>0</v>
      </c>
      <c r="BE106" s="208">
        <f t="shared" si="14"/>
        <v>0</v>
      </c>
      <c r="BF106" s="208">
        <f t="shared" si="14"/>
        <v>0</v>
      </c>
      <c r="BG106" s="208">
        <f t="shared" si="14"/>
        <v>0</v>
      </c>
      <c r="BH106" s="208">
        <f t="shared" si="14"/>
        <v>0</v>
      </c>
      <c r="BI106" s="208">
        <f t="shared" si="14"/>
        <v>0</v>
      </c>
      <c r="BJ106" s="208">
        <f t="shared" si="14"/>
        <v>0</v>
      </c>
      <c r="BK106" s="208">
        <f t="shared" si="14"/>
        <v>0</v>
      </c>
      <c r="BL106" s="207">
        <f t="shared" si="20"/>
        <v>0</v>
      </c>
    </row>
    <row r="107" spans="1:64">
      <c r="A107" s="190" t="s">
        <v>308</v>
      </c>
      <c r="B107" s="205">
        <v>2.3899999999999998E-2</v>
      </c>
      <c r="C107" s="205">
        <v>2.6200000000000001E-2</v>
      </c>
      <c r="D107" s="206">
        <v>44037946.899999999</v>
      </c>
      <c r="E107" s="206">
        <v>44037946.899999999</v>
      </c>
      <c r="F107" s="206">
        <v>44037946.899999999</v>
      </c>
      <c r="G107" s="206">
        <v>44037946.899999999</v>
      </c>
      <c r="H107" s="206">
        <v>44037946.899999999</v>
      </c>
      <c r="I107" s="206">
        <v>44037946.899999999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192">
        <f t="shared" si="16"/>
        <v>264227681.40000001</v>
      </c>
      <c r="Q107" s="206">
        <v>0</v>
      </c>
      <c r="R107" s="206">
        <v>0</v>
      </c>
      <c r="S107" s="206">
        <v>0</v>
      </c>
      <c r="T107" s="206">
        <v>0</v>
      </c>
      <c r="U107" s="206">
        <v>0</v>
      </c>
      <c r="V107" s="206">
        <v>0</v>
      </c>
      <c r="W107" s="206">
        <v>0</v>
      </c>
      <c r="X107" s="206">
        <v>0</v>
      </c>
      <c r="Y107" s="206">
        <v>0</v>
      </c>
      <c r="Z107" s="206">
        <v>0</v>
      </c>
      <c r="AA107" s="206">
        <v>0</v>
      </c>
      <c r="AB107" s="206">
        <v>0</v>
      </c>
      <c r="AC107" s="206">
        <v>0</v>
      </c>
      <c r="AD107" s="206">
        <v>0</v>
      </c>
      <c r="AE107" s="206">
        <v>0</v>
      </c>
      <c r="AF107" s="206">
        <v>0</v>
      </c>
      <c r="AG107" s="192">
        <f t="shared" si="17"/>
        <v>0</v>
      </c>
      <c r="AI107" s="207">
        <f t="shared" si="24"/>
        <v>87708.91</v>
      </c>
      <c r="AJ107" s="207">
        <f t="shared" si="24"/>
        <v>87708.91</v>
      </c>
      <c r="AK107" s="207">
        <f t="shared" si="24"/>
        <v>87708.91</v>
      </c>
      <c r="AL107" s="207">
        <f t="shared" si="24"/>
        <v>87708.91</v>
      </c>
      <c r="AM107" s="207">
        <f t="shared" si="24"/>
        <v>87708.91</v>
      </c>
      <c r="AN107" s="207">
        <f t="shared" si="24"/>
        <v>87708.91</v>
      </c>
      <c r="AO107" s="207">
        <f t="shared" si="22"/>
        <v>0</v>
      </c>
      <c r="AP107" s="207">
        <f t="shared" si="22"/>
        <v>0</v>
      </c>
      <c r="AQ107" s="207">
        <f t="shared" si="22"/>
        <v>0</v>
      </c>
      <c r="AR107" s="207">
        <f t="shared" si="22"/>
        <v>0</v>
      </c>
      <c r="AS107" s="207">
        <f t="shared" si="22"/>
        <v>0</v>
      </c>
      <c r="AT107" s="207">
        <f t="shared" si="22"/>
        <v>0</v>
      </c>
      <c r="AU107" s="208">
        <f t="shared" si="18"/>
        <v>526253.46000000008</v>
      </c>
      <c r="AV107" s="208">
        <f t="shared" si="23"/>
        <v>0</v>
      </c>
      <c r="AW107" s="208">
        <f t="shared" si="23"/>
        <v>0</v>
      </c>
      <c r="AX107" s="208">
        <f t="shared" si="23"/>
        <v>0</v>
      </c>
      <c r="AY107" s="208">
        <f t="shared" si="23"/>
        <v>0</v>
      </c>
      <c r="AZ107" s="208">
        <f t="shared" si="14"/>
        <v>0</v>
      </c>
      <c r="BA107" s="208">
        <f t="shared" si="14"/>
        <v>0</v>
      </c>
      <c r="BB107" s="208">
        <f t="shared" si="14"/>
        <v>0</v>
      </c>
      <c r="BC107" s="208">
        <f t="shared" si="14"/>
        <v>0</v>
      </c>
      <c r="BD107" s="208">
        <f t="shared" si="14"/>
        <v>0</v>
      </c>
      <c r="BE107" s="208">
        <f t="shared" si="14"/>
        <v>0</v>
      </c>
      <c r="BF107" s="208">
        <f t="shared" si="14"/>
        <v>0</v>
      </c>
      <c r="BG107" s="208">
        <f t="shared" si="14"/>
        <v>0</v>
      </c>
      <c r="BH107" s="208">
        <f t="shared" si="14"/>
        <v>0</v>
      </c>
      <c r="BI107" s="208">
        <f t="shared" si="14"/>
        <v>0</v>
      </c>
      <c r="BJ107" s="208">
        <f t="shared" si="14"/>
        <v>0</v>
      </c>
      <c r="BK107" s="208">
        <f t="shared" si="14"/>
        <v>0</v>
      </c>
      <c r="BL107" s="207">
        <f t="shared" si="20"/>
        <v>0</v>
      </c>
    </row>
    <row r="108" spans="1:64">
      <c r="A108" s="190" t="s">
        <v>309</v>
      </c>
      <c r="B108" s="205">
        <v>2.3099999999999999E-2</v>
      </c>
      <c r="C108" s="205">
        <v>3.0199999999999998E-2</v>
      </c>
      <c r="D108" s="206">
        <v>67596926.459999993</v>
      </c>
      <c r="E108" s="206">
        <v>67596926.459999993</v>
      </c>
      <c r="F108" s="206">
        <v>67596926.459999993</v>
      </c>
      <c r="G108" s="206">
        <v>67596926.459999993</v>
      </c>
      <c r="H108" s="206">
        <v>67596926.459999993</v>
      </c>
      <c r="I108" s="206">
        <v>67596926.459999993</v>
      </c>
      <c r="J108" s="206">
        <v>67596926.459999993</v>
      </c>
      <c r="K108" s="206">
        <v>67596926.459999993</v>
      </c>
      <c r="L108" s="206">
        <v>67596926.459999993</v>
      </c>
      <c r="M108" s="206">
        <v>67596926.459999993</v>
      </c>
      <c r="N108" s="206">
        <v>67596926.459999993</v>
      </c>
      <c r="O108" s="206">
        <v>67596926.459999993</v>
      </c>
      <c r="P108" s="192">
        <f t="shared" si="16"/>
        <v>811163117.5200001</v>
      </c>
      <c r="Q108" s="206">
        <v>67596926.459999993</v>
      </c>
      <c r="R108" s="206">
        <v>67596926.459999993</v>
      </c>
      <c r="S108" s="206">
        <v>67596926.459999993</v>
      </c>
      <c r="T108" s="206">
        <v>67596926.459999993</v>
      </c>
      <c r="U108" s="206">
        <v>68153675.059999987</v>
      </c>
      <c r="V108" s="206">
        <v>68153675.059999987</v>
      </c>
      <c r="W108" s="206">
        <v>68153675.059999987</v>
      </c>
      <c r="X108" s="206">
        <v>68153675.059999987</v>
      </c>
      <c r="Y108" s="206">
        <v>68153675.059999987</v>
      </c>
      <c r="Z108" s="206">
        <v>68153675.059999987</v>
      </c>
      <c r="AA108" s="206">
        <v>68153675.059999987</v>
      </c>
      <c r="AB108" s="206">
        <v>68153675.059999987</v>
      </c>
      <c r="AC108" s="206">
        <v>68153675.059999987</v>
      </c>
      <c r="AD108" s="206">
        <v>68153675.059999987</v>
      </c>
      <c r="AE108" s="206">
        <v>68153675.059999987</v>
      </c>
      <c r="AF108" s="206">
        <v>68153675.059999987</v>
      </c>
      <c r="AG108" s="192">
        <f t="shared" si="17"/>
        <v>817844100.71999967</v>
      </c>
      <c r="AI108" s="207">
        <f t="shared" si="24"/>
        <v>130124.08</v>
      </c>
      <c r="AJ108" s="207">
        <f t="shared" si="24"/>
        <v>130124.08</v>
      </c>
      <c r="AK108" s="207">
        <f t="shared" si="24"/>
        <v>130124.08</v>
      </c>
      <c r="AL108" s="207">
        <f t="shared" si="24"/>
        <v>130124.08</v>
      </c>
      <c r="AM108" s="207">
        <f t="shared" si="24"/>
        <v>130124.08</v>
      </c>
      <c r="AN108" s="207">
        <f t="shared" si="24"/>
        <v>130124.08</v>
      </c>
      <c r="AO108" s="207">
        <f t="shared" si="22"/>
        <v>130124.08</v>
      </c>
      <c r="AP108" s="207">
        <f t="shared" si="22"/>
        <v>130124.08</v>
      </c>
      <c r="AQ108" s="207">
        <f t="shared" si="22"/>
        <v>130124.08</v>
      </c>
      <c r="AR108" s="207">
        <f t="shared" si="22"/>
        <v>130124.08</v>
      </c>
      <c r="AS108" s="207">
        <f t="shared" si="22"/>
        <v>130124.08</v>
      </c>
      <c r="AT108" s="207">
        <f t="shared" si="22"/>
        <v>130124.08</v>
      </c>
      <c r="AU108" s="208">
        <f t="shared" si="18"/>
        <v>1561488.9600000002</v>
      </c>
      <c r="AV108" s="208">
        <f t="shared" si="23"/>
        <v>130124.08</v>
      </c>
      <c r="AW108" s="208">
        <f t="shared" si="23"/>
        <v>130124.08</v>
      </c>
      <c r="AX108" s="208">
        <f t="shared" si="23"/>
        <v>130124.08</v>
      </c>
      <c r="AY108" s="208">
        <f t="shared" si="23"/>
        <v>130124.08</v>
      </c>
      <c r="AZ108" s="208">
        <f t="shared" si="14"/>
        <v>171520.08</v>
      </c>
      <c r="BA108" s="208">
        <f t="shared" si="14"/>
        <v>171520.08</v>
      </c>
      <c r="BB108" s="208">
        <f t="shared" si="14"/>
        <v>171520.08</v>
      </c>
      <c r="BC108" s="208">
        <f t="shared" si="14"/>
        <v>171520.08</v>
      </c>
      <c r="BD108" s="208">
        <f t="shared" si="14"/>
        <v>171520.08</v>
      </c>
      <c r="BE108" s="208">
        <f t="shared" si="14"/>
        <v>171520.08</v>
      </c>
      <c r="BF108" s="208">
        <f t="shared" si="14"/>
        <v>171520.08</v>
      </c>
      <c r="BG108" s="208">
        <f t="shared" si="14"/>
        <v>171520.08</v>
      </c>
      <c r="BH108" s="208">
        <f t="shared" si="14"/>
        <v>171520.08</v>
      </c>
      <c r="BI108" s="208">
        <f t="shared" si="14"/>
        <v>171520.08</v>
      </c>
      <c r="BJ108" s="208">
        <f t="shared" si="14"/>
        <v>171520.08</v>
      </c>
      <c r="BK108" s="208">
        <f t="shared" si="14"/>
        <v>171520.08</v>
      </c>
      <c r="BL108" s="207">
        <f t="shared" si="20"/>
        <v>2058240.9600000002</v>
      </c>
    </row>
    <row r="109" spans="1:64">
      <c r="A109" s="190" t="s">
        <v>310</v>
      </c>
      <c r="B109" s="205">
        <v>2.3099999999999999E-2</v>
      </c>
      <c r="C109" s="205">
        <v>3.0199999999999998E-2</v>
      </c>
      <c r="D109" s="206">
        <v>0</v>
      </c>
      <c r="E109" s="206">
        <v>0</v>
      </c>
      <c r="F109" s="206">
        <v>0</v>
      </c>
      <c r="G109" s="206">
        <v>0</v>
      </c>
      <c r="H109" s="206">
        <v>0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192">
        <f t="shared" si="16"/>
        <v>0</v>
      </c>
      <c r="Q109" s="206">
        <v>0</v>
      </c>
      <c r="R109" s="206">
        <v>0</v>
      </c>
      <c r="S109" s="206">
        <v>0</v>
      </c>
      <c r="T109" s="206">
        <v>0</v>
      </c>
      <c r="U109" s="206">
        <v>0</v>
      </c>
      <c r="V109" s="206">
        <v>0</v>
      </c>
      <c r="W109" s="206">
        <v>0</v>
      </c>
      <c r="X109" s="206">
        <v>0</v>
      </c>
      <c r="Y109" s="206">
        <v>0</v>
      </c>
      <c r="Z109" s="206">
        <v>0</v>
      </c>
      <c r="AA109" s="206">
        <v>0</v>
      </c>
      <c r="AB109" s="206">
        <v>0</v>
      </c>
      <c r="AC109" s="206">
        <v>0</v>
      </c>
      <c r="AD109" s="206">
        <v>0</v>
      </c>
      <c r="AE109" s="206">
        <v>0</v>
      </c>
      <c r="AF109" s="206">
        <v>0</v>
      </c>
      <c r="AG109" s="192">
        <f t="shared" si="17"/>
        <v>0</v>
      </c>
      <c r="AI109" s="207">
        <f t="shared" si="24"/>
        <v>0</v>
      </c>
      <c r="AJ109" s="207">
        <f t="shared" si="24"/>
        <v>0</v>
      </c>
      <c r="AK109" s="207">
        <f t="shared" si="24"/>
        <v>0</v>
      </c>
      <c r="AL109" s="207">
        <f t="shared" si="24"/>
        <v>0</v>
      </c>
      <c r="AM109" s="207">
        <f t="shared" si="24"/>
        <v>0</v>
      </c>
      <c r="AN109" s="207">
        <f t="shared" si="24"/>
        <v>0</v>
      </c>
      <c r="AO109" s="207">
        <f t="shared" si="22"/>
        <v>0</v>
      </c>
      <c r="AP109" s="207">
        <f t="shared" si="22"/>
        <v>0</v>
      </c>
      <c r="AQ109" s="207">
        <f t="shared" si="22"/>
        <v>0</v>
      </c>
      <c r="AR109" s="207">
        <f t="shared" si="22"/>
        <v>0</v>
      </c>
      <c r="AS109" s="207">
        <f t="shared" si="22"/>
        <v>0</v>
      </c>
      <c r="AT109" s="207">
        <f t="shared" si="22"/>
        <v>0</v>
      </c>
      <c r="AU109" s="208">
        <f t="shared" si="18"/>
        <v>0</v>
      </c>
      <c r="AV109" s="208">
        <f t="shared" si="23"/>
        <v>0</v>
      </c>
      <c r="AW109" s="208">
        <f t="shared" si="23"/>
        <v>0</v>
      </c>
      <c r="AX109" s="208">
        <f t="shared" si="23"/>
        <v>0</v>
      </c>
      <c r="AY109" s="208">
        <f t="shared" si="23"/>
        <v>0</v>
      </c>
      <c r="AZ109" s="208">
        <f t="shared" si="14"/>
        <v>0</v>
      </c>
      <c r="BA109" s="208">
        <f t="shared" si="14"/>
        <v>0</v>
      </c>
      <c r="BB109" s="208">
        <f t="shared" si="14"/>
        <v>0</v>
      </c>
      <c r="BC109" s="208">
        <f t="shared" si="14"/>
        <v>0</v>
      </c>
      <c r="BD109" s="208">
        <f t="shared" si="14"/>
        <v>0</v>
      </c>
      <c r="BE109" s="208">
        <f t="shared" si="14"/>
        <v>0</v>
      </c>
      <c r="BF109" s="208">
        <f t="shared" si="14"/>
        <v>0</v>
      </c>
      <c r="BG109" s="208">
        <f t="shared" si="14"/>
        <v>0</v>
      </c>
      <c r="BH109" s="208">
        <f t="shared" si="14"/>
        <v>0</v>
      </c>
      <c r="BI109" s="208">
        <f t="shared" si="14"/>
        <v>0</v>
      </c>
      <c r="BJ109" s="208">
        <f t="shared" si="14"/>
        <v>0</v>
      </c>
      <c r="BK109" s="208">
        <f t="shared" si="14"/>
        <v>0</v>
      </c>
      <c r="BL109" s="207">
        <f t="shared" si="20"/>
        <v>0</v>
      </c>
    </row>
    <row r="110" spans="1:64">
      <c r="A110" s="190" t="s">
        <v>311</v>
      </c>
      <c r="B110" s="205">
        <v>2.3099999999999999E-2</v>
      </c>
      <c r="C110" s="205">
        <v>3.0199999999999998E-2</v>
      </c>
      <c r="D110" s="206">
        <v>556748.6</v>
      </c>
      <c r="E110" s="206">
        <v>556748.6</v>
      </c>
      <c r="F110" s="206">
        <v>556748.6</v>
      </c>
      <c r="G110" s="206">
        <v>556748.6</v>
      </c>
      <c r="H110" s="206">
        <v>556748.6</v>
      </c>
      <c r="I110" s="206">
        <v>556748.6</v>
      </c>
      <c r="J110" s="206">
        <v>556748.6</v>
      </c>
      <c r="K110" s="206">
        <v>556748.6</v>
      </c>
      <c r="L110" s="206">
        <v>556748.6</v>
      </c>
      <c r="M110" s="206">
        <v>556748.6</v>
      </c>
      <c r="N110" s="206">
        <v>556748.6</v>
      </c>
      <c r="O110" s="206">
        <v>556748.6</v>
      </c>
      <c r="P110" s="192">
        <f t="shared" si="16"/>
        <v>6680983.1999999983</v>
      </c>
      <c r="Q110" s="206">
        <v>556748.6</v>
      </c>
      <c r="R110" s="206">
        <v>556748.6</v>
      </c>
      <c r="S110" s="206">
        <v>556748.6</v>
      </c>
      <c r="T110" s="206">
        <v>556748.6</v>
      </c>
      <c r="U110" s="206">
        <v>0</v>
      </c>
      <c r="V110" s="206">
        <v>0</v>
      </c>
      <c r="W110" s="206">
        <v>0</v>
      </c>
      <c r="X110" s="206">
        <v>0</v>
      </c>
      <c r="Y110" s="206">
        <v>0</v>
      </c>
      <c r="Z110" s="206">
        <v>0</v>
      </c>
      <c r="AA110" s="206">
        <v>0</v>
      </c>
      <c r="AB110" s="206">
        <v>0</v>
      </c>
      <c r="AC110" s="206">
        <v>0</v>
      </c>
      <c r="AD110" s="206">
        <v>0</v>
      </c>
      <c r="AE110" s="206">
        <v>0</v>
      </c>
      <c r="AF110" s="206">
        <v>0</v>
      </c>
      <c r="AG110" s="192">
        <f t="shared" si="17"/>
        <v>0</v>
      </c>
      <c r="AI110" s="207">
        <f t="shared" si="24"/>
        <v>1071.74</v>
      </c>
      <c r="AJ110" s="207">
        <f t="shared" si="24"/>
        <v>1071.74</v>
      </c>
      <c r="AK110" s="207">
        <f t="shared" si="24"/>
        <v>1071.74</v>
      </c>
      <c r="AL110" s="207">
        <f t="shared" si="24"/>
        <v>1071.74</v>
      </c>
      <c r="AM110" s="207">
        <f t="shared" si="24"/>
        <v>1071.74</v>
      </c>
      <c r="AN110" s="207">
        <f t="shared" si="24"/>
        <v>1071.74</v>
      </c>
      <c r="AO110" s="207">
        <f t="shared" si="22"/>
        <v>1071.74</v>
      </c>
      <c r="AP110" s="207">
        <f t="shared" si="22"/>
        <v>1071.74</v>
      </c>
      <c r="AQ110" s="207">
        <f t="shared" si="22"/>
        <v>1071.74</v>
      </c>
      <c r="AR110" s="207">
        <f t="shared" si="22"/>
        <v>1071.74</v>
      </c>
      <c r="AS110" s="207">
        <f t="shared" si="22"/>
        <v>1071.74</v>
      </c>
      <c r="AT110" s="207">
        <f t="shared" si="22"/>
        <v>1071.74</v>
      </c>
      <c r="AU110" s="208">
        <f t="shared" si="18"/>
        <v>12860.88</v>
      </c>
      <c r="AV110" s="208">
        <f t="shared" si="23"/>
        <v>1071.74</v>
      </c>
      <c r="AW110" s="208">
        <f t="shared" si="23"/>
        <v>1071.74</v>
      </c>
      <c r="AX110" s="208">
        <f t="shared" si="23"/>
        <v>1071.74</v>
      </c>
      <c r="AY110" s="208">
        <f t="shared" si="23"/>
        <v>1071.74</v>
      </c>
      <c r="AZ110" s="208">
        <f t="shared" si="14"/>
        <v>0</v>
      </c>
      <c r="BA110" s="208">
        <f t="shared" si="14"/>
        <v>0</v>
      </c>
      <c r="BB110" s="208">
        <f t="shared" si="14"/>
        <v>0</v>
      </c>
      <c r="BC110" s="208">
        <f t="shared" si="14"/>
        <v>0</v>
      </c>
      <c r="BD110" s="208">
        <f t="shared" si="14"/>
        <v>0</v>
      </c>
      <c r="BE110" s="208">
        <f t="shared" si="14"/>
        <v>0</v>
      </c>
      <c r="BF110" s="208">
        <f t="shared" si="14"/>
        <v>0</v>
      </c>
      <c r="BG110" s="208">
        <f t="shared" si="14"/>
        <v>0</v>
      </c>
      <c r="BH110" s="208">
        <f t="shared" si="14"/>
        <v>0</v>
      </c>
      <c r="BI110" s="208">
        <f t="shared" si="14"/>
        <v>0</v>
      </c>
      <c r="BJ110" s="208">
        <f t="shared" si="14"/>
        <v>0</v>
      </c>
      <c r="BK110" s="208">
        <f t="shared" si="14"/>
        <v>0</v>
      </c>
      <c r="BL110" s="207">
        <f t="shared" si="20"/>
        <v>0</v>
      </c>
    </row>
    <row r="111" spans="1:64">
      <c r="A111" s="190" t="s">
        <v>312</v>
      </c>
      <c r="B111" s="205">
        <v>1.7899999999999999E-2</v>
      </c>
      <c r="C111" s="205">
        <v>1.72E-2</v>
      </c>
      <c r="D111" s="206">
        <v>5057242.5</v>
      </c>
      <c r="E111" s="206">
        <v>5057242.5</v>
      </c>
      <c r="F111" s="206">
        <v>5057242.5</v>
      </c>
      <c r="G111" s="206">
        <v>5057242.5</v>
      </c>
      <c r="H111" s="206">
        <v>5057242.5</v>
      </c>
      <c r="I111" s="206">
        <v>5057242.5</v>
      </c>
      <c r="J111" s="206">
        <v>5057242.5</v>
      </c>
      <c r="K111" s="206">
        <v>5057242.5</v>
      </c>
      <c r="L111" s="206">
        <v>5057242.5</v>
      </c>
      <c r="M111" s="206">
        <v>5057242.5</v>
      </c>
      <c r="N111" s="206">
        <v>5057242.5</v>
      </c>
      <c r="O111" s="206">
        <v>5057242.5</v>
      </c>
      <c r="P111" s="192">
        <f t="shared" si="16"/>
        <v>60686910</v>
      </c>
      <c r="Q111" s="206">
        <v>5057242.5</v>
      </c>
      <c r="R111" s="206">
        <v>5057242.5</v>
      </c>
      <c r="S111" s="206">
        <v>5057242.5</v>
      </c>
      <c r="T111" s="206">
        <v>5057242.5</v>
      </c>
      <c r="U111" s="206">
        <v>0</v>
      </c>
      <c r="V111" s="206">
        <v>0</v>
      </c>
      <c r="W111" s="206">
        <v>0</v>
      </c>
      <c r="X111" s="206">
        <v>0</v>
      </c>
      <c r="Y111" s="206">
        <v>0</v>
      </c>
      <c r="Z111" s="206">
        <v>0</v>
      </c>
      <c r="AA111" s="206">
        <v>0</v>
      </c>
      <c r="AB111" s="206">
        <v>0</v>
      </c>
      <c r="AC111" s="206">
        <v>0</v>
      </c>
      <c r="AD111" s="206">
        <v>0</v>
      </c>
      <c r="AE111" s="206">
        <v>0</v>
      </c>
      <c r="AF111" s="206">
        <v>0</v>
      </c>
      <c r="AG111" s="192">
        <f t="shared" si="17"/>
        <v>0</v>
      </c>
      <c r="AI111" s="207">
        <f t="shared" si="24"/>
        <v>7543.72</v>
      </c>
      <c r="AJ111" s="207">
        <f t="shared" si="24"/>
        <v>7543.72</v>
      </c>
      <c r="AK111" s="207">
        <f t="shared" si="24"/>
        <v>7543.72</v>
      </c>
      <c r="AL111" s="207">
        <f t="shared" si="24"/>
        <v>7543.72</v>
      </c>
      <c r="AM111" s="207">
        <f t="shared" si="24"/>
        <v>7543.72</v>
      </c>
      <c r="AN111" s="207">
        <f t="shared" si="24"/>
        <v>7543.72</v>
      </c>
      <c r="AO111" s="207">
        <f t="shared" si="22"/>
        <v>7543.72</v>
      </c>
      <c r="AP111" s="207">
        <f t="shared" si="22"/>
        <v>7543.72</v>
      </c>
      <c r="AQ111" s="207">
        <f t="shared" si="22"/>
        <v>7543.72</v>
      </c>
      <c r="AR111" s="207">
        <f t="shared" si="22"/>
        <v>7543.72</v>
      </c>
      <c r="AS111" s="207">
        <f t="shared" si="22"/>
        <v>7543.72</v>
      </c>
      <c r="AT111" s="207">
        <f t="shared" si="22"/>
        <v>7543.72</v>
      </c>
      <c r="AU111" s="208">
        <f t="shared" si="18"/>
        <v>90524.64</v>
      </c>
      <c r="AV111" s="208">
        <f t="shared" ref="AV111:AY174" si="25">ROUND(Q111*$B111/12,2)</f>
        <v>7543.72</v>
      </c>
      <c r="AW111" s="208">
        <f t="shared" si="25"/>
        <v>7543.72</v>
      </c>
      <c r="AX111" s="208">
        <f t="shared" si="25"/>
        <v>7543.72</v>
      </c>
      <c r="AY111" s="208">
        <f t="shared" si="25"/>
        <v>7543.72</v>
      </c>
      <c r="AZ111" s="208">
        <f t="shared" si="14"/>
        <v>0</v>
      </c>
      <c r="BA111" s="208">
        <f t="shared" si="14"/>
        <v>0</v>
      </c>
      <c r="BB111" s="208">
        <f t="shared" si="14"/>
        <v>0</v>
      </c>
      <c r="BC111" s="208">
        <f t="shared" si="14"/>
        <v>0</v>
      </c>
      <c r="BD111" s="208">
        <f t="shared" si="14"/>
        <v>0</v>
      </c>
      <c r="BE111" s="208">
        <f t="shared" si="14"/>
        <v>0</v>
      </c>
      <c r="BF111" s="208">
        <f t="shared" si="14"/>
        <v>0</v>
      </c>
      <c r="BG111" s="208">
        <f t="shared" si="14"/>
        <v>0</v>
      </c>
      <c r="BH111" s="208">
        <f t="shared" si="14"/>
        <v>0</v>
      </c>
      <c r="BI111" s="208">
        <f t="shared" si="14"/>
        <v>0</v>
      </c>
      <c r="BJ111" s="208">
        <f t="shared" si="14"/>
        <v>0</v>
      </c>
      <c r="BK111" s="208">
        <f t="shared" si="14"/>
        <v>0</v>
      </c>
      <c r="BL111" s="207">
        <f t="shared" si="20"/>
        <v>0</v>
      </c>
    </row>
    <row r="112" spans="1:64">
      <c r="A112" s="190" t="s">
        <v>313</v>
      </c>
      <c r="B112" s="205">
        <v>4.4699999999999997E-2</v>
      </c>
      <c r="C112" s="205">
        <v>4.58E-2</v>
      </c>
      <c r="D112" s="206">
        <v>0</v>
      </c>
      <c r="E112" s="206">
        <v>0</v>
      </c>
      <c r="F112" s="206">
        <v>0</v>
      </c>
      <c r="G112" s="206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0</v>
      </c>
      <c r="M112" s="206">
        <v>0</v>
      </c>
      <c r="N112" s="206">
        <v>0</v>
      </c>
      <c r="O112" s="206">
        <v>0</v>
      </c>
      <c r="P112" s="192">
        <f t="shared" si="16"/>
        <v>0</v>
      </c>
      <c r="Q112" s="206">
        <v>0</v>
      </c>
      <c r="R112" s="206">
        <v>0</v>
      </c>
      <c r="S112" s="206">
        <v>0</v>
      </c>
      <c r="T112" s="206">
        <v>0</v>
      </c>
      <c r="U112" s="206">
        <v>0</v>
      </c>
      <c r="V112" s="206">
        <v>0</v>
      </c>
      <c r="W112" s="206">
        <v>0</v>
      </c>
      <c r="X112" s="206">
        <v>0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06">
        <v>0</v>
      </c>
      <c r="AF112" s="206">
        <v>0</v>
      </c>
      <c r="AG112" s="192">
        <f t="shared" si="17"/>
        <v>0</v>
      </c>
      <c r="AI112" s="207">
        <f t="shared" si="24"/>
        <v>0</v>
      </c>
      <c r="AJ112" s="207">
        <f t="shared" si="24"/>
        <v>0</v>
      </c>
      <c r="AK112" s="207">
        <f t="shared" si="24"/>
        <v>0</v>
      </c>
      <c r="AL112" s="207">
        <f t="shared" si="24"/>
        <v>0</v>
      </c>
      <c r="AM112" s="207">
        <f t="shared" si="24"/>
        <v>0</v>
      </c>
      <c r="AN112" s="207">
        <f t="shared" si="24"/>
        <v>0</v>
      </c>
      <c r="AO112" s="207">
        <f t="shared" si="22"/>
        <v>0</v>
      </c>
      <c r="AP112" s="207">
        <f t="shared" si="22"/>
        <v>0</v>
      </c>
      <c r="AQ112" s="207">
        <f t="shared" si="22"/>
        <v>0</v>
      </c>
      <c r="AR112" s="207">
        <f t="shared" si="22"/>
        <v>0</v>
      </c>
      <c r="AS112" s="207">
        <f t="shared" si="22"/>
        <v>0</v>
      </c>
      <c r="AT112" s="207">
        <f t="shared" si="22"/>
        <v>0</v>
      </c>
      <c r="AU112" s="208">
        <f t="shared" si="18"/>
        <v>0</v>
      </c>
      <c r="AV112" s="208">
        <f t="shared" si="25"/>
        <v>0</v>
      </c>
      <c r="AW112" s="208">
        <f t="shared" si="25"/>
        <v>0</v>
      </c>
      <c r="AX112" s="208">
        <f t="shared" si="25"/>
        <v>0</v>
      </c>
      <c r="AY112" s="208">
        <f t="shared" si="25"/>
        <v>0</v>
      </c>
      <c r="AZ112" s="208">
        <f t="shared" si="14"/>
        <v>0</v>
      </c>
      <c r="BA112" s="208">
        <f t="shared" si="14"/>
        <v>0</v>
      </c>
      <c r="BB112" s="208">
        <f t="shared" si="14"/>
        <v>0</v>
      </c>
      <c r="BC112" s="208">
        <f t="shared" si="14"/>
        <v>0</v>
      </c>
      <c r="BD112" s="208">
        <f t="shared" si="14"/>
        <v>0</v>
      </c>
      <c r="BE112" s="208">
        <f t="shared" si="14"/>
        <v>0</v>
      </c>
      <c r="BF112" s="208">
        <f t="shared" si="14"/>
        <v>0</v>
      </c>
      <c r="BG112" s="208">
        <f t="shared" si="14"/>
        <v>0</v>
      </c>
      <c r="BH112" s="208">
        <f t="shared" si="14"/>
        <v>0</v>
      </c>
      <c r="BI112" s="208">
        <f t="shared" ref="BI112:BK175" si="26">ROUND(AD112*$C112/12,2)</f>
        <v>0</v>
      </c>
      <c r="BJ112" s="208">
        <f t="shared" si="26"/>
        <v>0</v>
      </c>
      <c r="BK112" s="208">
        <f t="shared" si="26"/>
        <v>0</v>
      </c>
      <c r="BL112" s="207">
        <f t="shared" si="20"/>
        <v>0</v>
      </c>
    </row>
    <row r="113" spans="1:64">
      <c r="A113" s="190" t="s">
        <v>314</v>
      </c>
      <c r="B113" s="205">
        <v>4.4699999999999997E-2</v>
      </c>
      <c r="C113" s="205">
        <v>5.28E-2</v>
      </c>
      <c r="D113" s="206">
        <v>0</v>
      </c>
      <c r="E113" s="206">
        <v>0</v>
      </c>
      <c r="F113" s="206">
        <v>0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0</v>
      </c>
      <c r="N113" s="206">
        <v>0</v>
      </c>
      <c r="O113" s="206">
        <v>0</v>
      </c>
      <c r="P113" s="192">
        <f t="shared" si="16"/>
        <v>0</v>
      </c>
      <c r="Q113" s="206">
        <v>0</v>
      </c>
      <c r="R113" s="206">
        <v>0</v>
      </c>
      <c r="S113" s="206">
        <v>0</v>
      </c>
      <c r="T113" s="206">
        <v>0</v>
      </c>
      <c r="U113" s="206">
        <v>0</v>
      </c>
      <c r="V113" s="206">
        <v>0</v>
      </c>
      <c r="W113" s="206">
        <v>0</v>
      </c>
      <c r="X113" s="206">
        <v>0</v>
      </c>
      <c r="Y113" s="206">
        <v>0</v>
      </c>
      <c r="Z113" s="206">
        <v>0</v>
      </c>
      <c r="AA113" s="206">
        <v>0</v>
      </c>
      <c r="AB113" s="206">
        <v>0</v>
      </c>
      <c r="AC113" s="206">
        <v>0</v>
      </c>
      <c r="AD113" s="206">
        <v>0</v>
      </c>
      <c r="AE113" s="206">
        <v>0</v>
      </c>
      <c r="AF113" s="206">
        <v>0</v>
      </c>
      <c r="AG113" s="192">
        <f t="shared" si="17"/>
        <v>0</v>
      </c>
      <c r="AI113" s="207">
        <f t="shared" si="24"/>
        <v>0</v>
      </c>
      <c r="AJ113" s="207">
        <f t="shared" si="24"/>
        <v>0</v>
      </c>
      <c r="AK113" s="207">
        <f t="shared" si="24"/>
        <v>0</v>
      </c>
      <c r="AL113" s="207">
        <f t="shared" si="24"/>
        <v>0</v>
      </c>
      <c r="AM113" s="207">
        <f t="shared" si="24"/>
        <v>0</v>
      </c>
      <c r="AN113" s="207">
        <f t="shared" si="24"/>
        <v>0</v>
      </c>
      <c r="AO113" s="207">
        <f t="shared" si="22"/>
        <v>0</v>
      </c>
      <c r="AP113" s="207">
        <f t="shared" si="22"/>
        <v>0</v>
      </c>
      <c r="AQ113" s="207">
        <f t="shared" si="22"/>
        <v>0</v>
      </c>
      <c r="AR113" s="207">
        <f t="shared" si="22"/>
        <v>0</v>
      </c>
      <c r="AS113" s="207">
        <f t="shared" si="22"/>
        <v>0</v>
      </c>
      <c r="AT113" s="207">
        <f t="shared" si="22"/>
        <v>0</v>
      </c>
      <c r="AU113" s="208">
        <f t="shared" si="18"/>
        <v>0</v>
      </c>
      <c r="AV113" s="208">
        <f t="shared" si="25"/>
        <v>0</v>
      </c>
      <c r="AW113" s="208">
        <f t="shared" si="25"/>
        <v>0</v>
      </c>
      <c r="AX113" s="208">
        <f t="shared" si="25"/>
        <v>0</v>
      </c>
      <c r="AY113" s="208">
        <f t="shared" si="25"/>
        <v>0</v>
      </c>
      <c r="AZ113" s="208">
        <f t="shared" ref="AZ113:BH141" si="27">ROUND(U113*$C113/12,2)</f>
        <v>0</v>
      </c>
      <c r="BA113" s="208">
        <f t="shared" si="27"/>
        <v>0</v>
      </c>
      <c r="BB113" s="208">
        <f t="shared" si="27"/>
        <v>0</v>
      </c>
      <c r="BC113" s="208">
        <f t="shared" si="27"/>
        <v>0</v>
      </c>
      <c r="BD113" s="208">
        <f t="shared" si="27"/>
        <v>0</v>
      </c>
      <c r="BE113" s="208">
        <f t="shared" si="27"/>
        <v>0</v>
      </c>
      <c r="BF113" s="208">
        <f t="shared" si="27"/>
        <v>0</v>
      </c>
      <c r="BG113" s="208">
        <f t="shared" si="27"/>
        <v>0</v>
      </c>
      <c r="BH113" s="208">
        <f t="shared" si="27"/>
        <v>0</v>
      </c>
      <c r="BI113" s="208">
        <f t="shared" si="26"/>
        <v>0</v>
      </c>
      <c r="BJ113" s="208">
        <f t="shared" si="26"/>
        <v>0</v>
      </c>
      <c r="BK113" s="208">
        <f t="shared" si="26"/>
        <v>0</v>
      </c>
      <c r="BL113" s="207">
        <f t="shared" si="20"/>
        <v>0</v>
      </c>
    </row>
    <row r="114" spans="1:64">
      <c r="A114" s="190" t="s">
        <v>315</v>
      </c>
      <c r="B114" s="205">
        <v>0</v>
      </c>
      <c r="C114" s="205">
        <v>0</v>
      </c>
      <c r="D114" s="206">
        <v>0</v>
      </c>
      <c r="E114" s="206">
        <v>0</v>
      </c>
      <c r="F114" s="206">
        <v>0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0</v>
      </c>
      <c r="O114" s="206">
        <v>0</v>
      </c>
      <c r="P114" s="192">
        <f t="shared" si="16"/>
        <v>0</v>
      </c>
      <c r="Q114" s="206">
        <v>0</v>
      </c>
      <c r="R114" s="206">
        <v>0</v>
      </c>
      <c r="S114" s="206">
        <v>0</v>
      </c>
      <c r="T114" s="206">
        <v>0</v>
      </c>
      <c r="U114" s="206">
        <v>0</v>
      </c>
      <c r="V114" s="206">
        <v>0</v>
      </c>
      <c r="W114" s="206">
        <v>0</v>
      </c>
      <c r="X114" s="206">
        <v>0</v>
      </c>
      <c r="Y114" s="206">
        <v>0</v>
      </c>
      <c r="Z114" s="206">
        <v>0</v>
      </c>
      <c r="AA114" s="206">
        <v>0</v>
      </c>
      <c r="AB114" s="206">
        <v>0</v>
      </c>
      <c r="AC114" s="206">
        <v>0</v>
      </c>
      <c r="AD114" s="206">
        <v>0</v>
      </c>
      <c r="AE114" s="206">
        <v>0</v>
      </c>
      <c r="AF114" s="206">
        <v>0</v>
      </c>
      <c r="AG114" s="192">
        <f t="shared" si="17"/>
        <v>0</v>
      </c>
      <c r="AI114" s="207">
        <f t="shared" si="24"/>
        <v>0</v>
      </c>
      <c r="AJ114" s="207">
        <f t="shared" si="24"/>
        <v>0</v>
      </c>
      <c r="AK114" s="207">
        <f t="shared" si="24"/>
        <v>0</v>
      </c>
      <c r="AL114" s="207">
        <f t="shared" si="24"/>
        <v>0</v>
      </c>
      <c r="AM114" s="207">
        <f t="shared" si="24"/>
        <v>0</v>
      </c>
      <c r="AN114" s="207">
        <f t="shared" si="24"/>
        <v>0</v>
      </c>
      <c r="AO114" s="207">
        <f t="shared" si="22"/>
        <v>0</v>
      </c>
      <c r="AP114" s="207">
        <f t="shared" si="22"/>
        <v>0</v>
      </c>
      <c r="AQ114" s="207">
        <f t="shared" si="22"/>
        <v>0</v>
      </c>
      <c r="AR114" s="207">
        <f t="shared" si="22"/>
        <v>0</v>
      </c>
      <c r="AS114" s="207">
        <f t="shared" si="22"/>
        <v>0</v>
      </c>
      <c r="AT114" s="207">
        <f t="shared" si="22"/>
        <v>0</v>
      </c>
      <c r="AU114" s="208">
        <f t="shared" si="18"/>
        <v>0</v>
      </c>
      <c r="AV114" s="208">
        <f t="shared" si="25"/>
        <v>0</v>
      </c>
      <c r="AW114" s="208">
        <f t="shared" si="25"/>
        <v>0</v>
      </c>
      <c r="AX114" s="208">
        <f t="shared" si="25"/>
        <v>0</v>
      </c>
      <c r="AY114" s="208">
        <f t="shared" si="25"/>
        <v>0</v>
      </c>
      <c r="AZ114" s="208">
        <f t="shared" si="27"/>
        <v>0</v>
      </c>
      <c r="BA114" s="208">
        <f t="shared" si="27"/>
        <v>0</v>
      </c>
      <c r="BB114" s="208">
        <f t="shared" si="27"/>
        <v>0</v>
      </c>
      <c r="BC114" s="208">
        <f t="shared" si="27"/>
        <v>0</v>
      </c>
      <c r="BD114" s="208">
        <f t="shared" si="27"/>
        <v>0</v>
      </c>
      <c r="BE114" s="208">
        <f t="shared" si="27"/>
        <v>0</v>
      </c>
      <c r="BF114" s="208">
        <f t="shared" si="27"/>
        <v>0</v>
      </c>
      <c r="BG114" s="208">
        <f t="shared" si="27"/>
        <v>0</v>
      </c>
      <c r="BH114" s="208">
        <f t="shared" si="27"/>
        <v>0</v>
      </c>
      <c r="BI114" s="208">
        <f t="shared" si="26"/>
        <v>0</v>
      </c>
      <c r="BJ114" s="208">
        <f t="shared" si="26"/>
        <v>0</v>
      </c>
      <c r="BK114" s="208">
        <f t="shared" si="26"/>
        <v>0</v>
      </c>
      <c r="BL114" s="207">
        <f t="shared" si="20"/>
        <v>0</v>
      </c>
    </row>
    <row r="115" spans="1:64">
      <c r="A115" s="190" t="s">
        <v>316</v>
      </c>
      <c r="B115" s="205">
        <v>0</v>
      </c>
      <c r="C115" s="205">
        <v>0</v>
      </c>
      <c r="D115" s="206">
        <v>0</v>
      </c>
      <c r="E115" s="206">
        <v>0</v>
      </c>
      <c r="F115" s="206">
        <v>0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0</v>
      </c>
      <c r="O115" s="206">
        <v>0</v>
      </c>
      <c r="P115" s="192">
        <f t="shared" si="16"/>
        <v>0</v>
      </c>
      <c r="Q115" s="206">
        <v>0</v>
      </c>
      <c r="R115" s="206">
        <v>0</v>
      </c>
      <c r="S115" s="206">
        <v>0</v>
      </c>
      <c r="T115" s="206">
        <v>0</v>
      </c>
      <c r="U115" s="206">
        <v>0</v>
      </c>
      <c r="V115" s="206">
        <v>0</v>
      </c>
      <c r="W115" s="206">
        <v>0</v>
      </c>
      <c r="X115" s="206">
        <v>0</v>
      </c>
      <c r="Y115" s="206">
        <v>0</v>
      </c>
      <c r="Z115" s="206">
        <v>0</v>
      </c>
      <c r="AA115" s="206">
        <v>0</v>
      </c>
      <c r="AB115" s="206">
        <v>0</v>
      </c>
      <c r="AC115" s="206">
        <v>0</v>
      </c>
      <c r="AD115" s="206">
        <v>0</v>
      </c>
      <c r="AE115" s="206">
        <v>0</v>
      </c>
      <c r="AF115" s="206">
        <v>0</v>
      </c>
      <c r="AG115" s="192">
        <f t="shared" si="17"/>
        <v>0</v>
      </c>
      <c r="AI115" s="207">
        <f t="shared" si="24"/>
        <v>0</v>
      </c>
      <c r="AJ115" s="207">
        <f t="shared" si="24"/>
        <v>0</v>
      </c>
      <c r="AK115" s="207">
        <f t="shared" si="24"/>
        <v>0</v>
      </c>
      <c r="AL115" s="207">
        <f t="shared" si="24"/>
        <v>0</v>
      </c>
      <c r="AM115" s="207">
        <f t="shared" si="24"/>
        <v>0</v>
      </c>
      <c r="AN115" s="207">
        <f t="shared" si="24"/>
        <v>0</v>
      </c>
      <c r="AO115" s="207">
        <f t="shared" si="22"/>
        <v>0</v>
      </c>
      <c r="AP115" s="207">
        <f t="shared" si="22"/>
        <v>0</v>
      </c>
      <c r="AQ115" s="207">
        <f t="shared" si="22"/>
        <v>0</v>
      </c>
      <c r="AR115" s="207">
        <f t="shared" si="22"/>
        <v>0</v>
      </c>
      <c r="AS115" s="207">
        <f t="shared" si="22"/>
        <v>0</v>
      </c>
      <c r="AT115" s="207">
        <f t="shared" si="22"/>
        <v>0</v>
      </c>
      <c r="AU115" s="208">
        <f t="shared" si="18"/>
        <v>0</v>
      </c>
      <c r="AV115" s="208">
        <f t="shared" si="25"/>
        <v>0</v>
      </c>
      <c r="AW115" s="208">
        <f t="shared" si="25"/>
        <v>0</v>
      </c>
      <c r="AX115" s="208">
        <f t="shared" si="25"/>
        <v>0</v>
      </c>
      <c r="AY115" s="208">
        <f t="shared" si="25"/>
        <v>0</v>
      </c>
      <c r="AZ115" s="208">
        <f t="shared" si="27"/>
        <v>0</v>
      </c>
      <c r="BA115" s="208">
        <f t="shared" si="27"/>
        <v>0</v>
      </c>
      <c r="BB115" s="208">
        <f t="shared" si="27"/>
        <v>0</v>
      </c>
      <c r="BC115" s="208">
        <f t="shared" si="27"/>
        <v>0</v>
      </c>
      <c r="BD115" s="208">
        <f t="shared" si="27"/>
        <v>0</v>
      </c>
      <c r="BE115" s="208">
        <f t="shared" si="27"/>
        <v>0</v>
      </c>
      <c r="BF115" s="208">
        <f t="shared" si="27"/>
        <v>0</v>
      </c>
      <c r="BG115" s="208">
        <f t="shared" si="27"/>
        <v>0</v>
      </c>
      <c r="BH115" s="208">
        <f t="shared" si="27"/>
        <v>0</v>
      </c>
      <c r="BI115" s="208">
        <f t="shared" si="26"/>
        <v>0</v>
      </c>
      <c r="BJ115" s="208">
        <f t="shared" si="26"/>
        <v>0</v>
      </c>
      <c r="BK115" s="208">
        <f t="shared" si="26"/>
        <v>0</v>
      </c>
      <c r="BL115" s="207">
        <f t="shared" si="20"/>
        <v>0</v>
      </c>
    </row>
    <row r="116" spans="1:64">
      <c r="A116" s="190" t="s">
        <v>317</v>
      </c>
      <c r="B116" s="205">
        <v>0</v>
      </c>
      <c r="C116" s="205">
        <v>0</v>
      </c>
      <c r="D116" s="206">
        <v>0</v>
      </c>
      <c r="E116" s="206">
        <v>0</v>
      </c>
      <c r="F116" s="206">
        <v>0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192">
        <f t="shared" si="16"/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192">
        <f t="shared" si="17"/>
        <v>0</v>
      </c>
      <c r="AI116" s="207">
        <f t="shared" si="24"/>
        <v>0</v>
      </c>
      <c r="AJ116" s="207">
        <f t="shared" si="24"/>
        <v>0</v>
      </c>
      <c r="AK116" s="207">
        <f t="shared" si="24"/>
        <v>0</v>
      </c>
      <c r="AL116" s="207">
        <f t="shared" si="24"/>
        <v>0</v>
      </c>
      <c r="AM116" s="207">
        <f t="shared" si="24"/>
        <v>0</v>
      </c>
      <c r="AN116" s="207">
        <f t="shared" si="24"/>
        <v>0</v>
      </c>
      <c r="AO116" s="207">
        <f t="shared" si="22"/>
        <v>0</v>
      </c>
      <c r="AP116" s="207">
        <f t="shared" si="22"/>
        <v>0</v>
      </c>
      <c r="AQ116" s="207">
        <f t="shared" si="22"/>
        <v>0</v>
      </c>
      <c r="AR116" s="207">
        <f t="shared" si="22"/>
        <v>0</v>
      </c>
      <c r="AS116" s="207">
        <f t="shared" si="22"/>
        <v>0</v>
      </c>
      <c r="AT116" s="207">
        <f t="shared" si="22"/>
        <v>0</v>
      </c>
      <c r="AU116" s="208">
        <f t="shared" si="18"/>
        <v>0</v>
      </c>
      <c r="AV116" s="208">
        <f t="shared" si="25"/>
        <v>0</v>
      </c>
      <c r="AW116" s="208">
        <f t="shared" si="25"/>
        <v>0</v>
      </c>
      <c r="AX116" s="208">
        <f t="shared" si="25"/>
        <v>0</v>
      </c>
      <c r="AY116" s="208">
        <f t="shared" si="25"/>
        <v>0</v>
      </c>
      <c r="AZ116" s="208">
        <f t="shared" si="27"/>
        <v>0</v>
      </c>
      <c r="BA116" s="208">
        <f t="shared" si="27"/>
        <v>0</v>
      </c>
      <c r="BB116" s="208">
        <f t="shared" si="27"/>
        <v>0</v>
      </c>
      <c r="BC116" s="208">
        <f t="shared" si="27"/>
        <v>0</v>
      </c>
      <c r="BD116" s="208">
        <f t="shared" si="27"/>
        <v>0</v>
      </c>
      <c r="BE116" s="208">
        <f t="shared" si="27"/>
        <v>0</v>
      </c>
      <c r="BF116" s="208">
        <f t="shared" si="27"/>
        <v>0</v>
      </c>
      <c r="BG116" s="208">
        <f t="shared" si="27"/>
        <v>0</v>
      </c>
      <c r="BH116" s="208">
        <f t="shared" si="27"/>
        <v>0</v>
      </c>
      <c r="BI116" s="208">
        <f t="shared" si="26"/>
        <v>0</v>
      </c>
      <c r="BJ116" s="208">
        <f t="shared" si="26"/>
        <v>0</v>
      </c>
      <c r="BK116" s="208">
        <f t="shared" si="26"/>
        <v>0</v>
      </c>
      <c r="BL116" s="207">
        <f t="shared" si="20"/>
        <v>0</v>
      </c>
    </row>
    <row r="117" spans="1:64">
      <c r="A117" s="190" t="s">
        <v>318</v>
      </c>
      <c r="B117" s="205">
        <v>0</v>
      </c>
      <c r="C117" s="205">
        <v>0</v>
      </c>
      <c r="D117" s="206">
        <v>0</v>
      </c>
      <c r="E117" s="206">
        <v>0</v>
      </c>
      <c r="F117" s="206">
        <v>0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192">
        <f t="shared" si="16"/>
        <v>0</v>
      </c>
      <c r="Q117" s="206">
        <v>0</v>
      </c>
      <c r="R117" s="206">
        <v>0</v>
      </c>
      <c r="S117" s="206">
        <v>0</v>
      </c>
      <c r="T117" s="206">
        <v>0</v>
      </c>
      <c r="U117" s="206">
        <v>0</v>
      </c>
      <c r="V117" s="206">
        <v>0</v>
      </c>
      <c r="W117" s="206">
        <v>0</v>
      </c>
      <c r="X117" s="206">
        <v>0</v>
      </c>
      <c r="Y117" s="206">
        <v>0</v>
      </c>
      <c r="Z117" s="206">
        <v>0</v>
      </c>
      <c r="AA117" s="206">
        <v>0</v>
      </c>
      <c r="AB117" s="206">
        <v>0</v>
      </c>
      <c r="AC117" s="206">
        <v>0</v>
      </c>
      <c r="AD117" s="206">
        <v>0</v>
      </c>
      <c r="AE117" s="206">
        <v>0</v>
      </c>
      <c r="AF117" s="206">
        <v>0</v>
      </c>
      <c r="AG117" s="192">
        <f t="shared" si="17"/>
        <v>0</v>
      </c>
      <c r="AI117" s="207">
        <f t="shared" si="24"/>
        <v>0</v>
      </c>
      <c r="AJ117" s="207">
        <f t="shared" si="24"/>
        <v>0</v>
      </c>
      <c r="AK117" s="207">
        <f t="shared" si="24"/>
        <v>0</v>
      </c>
      <c r="AL117" s="207">
        <f t="shared" si="24"/>
        <v>0</v>
      </c>
      <c r="AM117" s="207">
        <f t="shared" si="24"/>
        <v>0</v>
      </c>
      <c r="AN117" s="207">
        <f t="shared" si="24"/>
        <v>0</v>
      </c>
      <c r="AO117" s="207">
        <f t="shared" si="24"/>
        <v>0</v>
      </c>
      <c r="AP117" s="207">
        <f t="shared" si="24"/>
        <v>0</v>
      </c>
      <c r="AQ117" s="207">
        <f t="shared" si="24"/>
        <v>0</v>
      </c>
      <c r="AR117" s="207">
        <f t="shared" si="24"/>
        <v>0</v>
      </c>
      <c r="AS117" s="207">
        <f t="shared" si="24"/>
        <v>0</v>
      </c>
      <c r="AT117" s="207">
        <f t="shared" si="24"/>
        <v>0</v>
      </c>
      <c r="AU117" s="208">
        <f t="shared" si="18"/>
        <v>0</v>
      </c>
      <c r="AV117" s="208">
        <f t="shared" si="25"/>
        <v>0</v>
      </c>
      <c r="AW117" s="208">
        <f t="shared" si="25"/>
        <v>0</v>
      </c>
      <c r="AX117" s="208">
        <f t="shared" si="25"/>
        <v>0</v>
      </c>
      <c r="AY117" s="208">
        <f t="shared" si="25"/>
        <v>0</v>
      </c>
      <c r="AZ117" s="208">
        <f t="shared" si="27"/>
        <v>0</v>
      </c>
      <c r="BA117" s="208">
        <f t="shared" si="27"/>
        <v>0</v>
      </c>
      <c r="BB117" s="208">
        <f t="shared" si="27"/>
        <v>0</v>
      </c>
      <c r="BC117" s="208">
        <f t="shared" si="27"/>
        <v>0</v>
      </c>
      <c r="BD117" s="208">
        <f t="shared" si="27"/>
        <v>0</v>
      </c>
      <c r="BE117" s="208">
        <f t="shared" si="27"/>
        <v>0</v>
      </c>
      <c r="BF117" s="208">
        <f t="shared" si="27"/>
        <v>0</v>
      </c>
      <c r="BG117" s="208">
        <f t="shared" si="27"/>
        <v>0</v>
      </c>
      <c r="BH117" s="208">
        <f t="shared" si="27"/>
        <v>0</v>
      </c>
      <c r="BI117" s="208">
        <f t="shared" si="26"/>
        <v>0</v>
      </c>
      <c r="BJ117" s="208">
        <f t="shared" si="26"/>
        <v>0</v>
      </c>
      <c r="BK117" s="208">
        <f t="shared" si="26"/>
        <v>0</v>
      </c>
      <c r="BL117" s="207">
        <f t="shared" si="20"/>
        <v>0</v>
      </c>
    </row>
    <row r="118" spans="1:64">
      <c r="A118" s="190" t="s">
        <v>319</v>
      </c>
      <c r="B118" s="205">
        <v>0</v>
      </c>
      <c r="C118" s="205">
        <v>0</v>
      </c>
      <c r="D118" s="206">
        <v>0</v>
      </c>
      <c r="E118" s="206">
        <v>0</v>
      </c>
      <c r="F118" s="206">
        <v>0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192">
        <f t="shared" si="16"/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192">
        <f t="shared" si="17"/>
        <v>0</v>
      </c>
      <c r="AI118" s="207">
        <f t="shared" si="24"/>
        <v>0</v>
      </c>
      <c r="AJ118" s="207">
        <f t="shared" si="24"/>
        <v>0</v>
      </c>
      <c r="AK118" s="207">
        <f t="shared" si="24"/>
        <v>0</v>
      </c>
      <c r="AL118" s="207">
        <f t="shared" si="24"/>
        <v>0</v>
      </c>
      <c r="AM118" s="207">
        <f t="shared" si="24"/>
        <v>0</v>
      </c>
      <c r="AN118" s="207">
        <f t="shared" si="24"/>
        <v>0</v>
      </c>
      <c r="AO118" s="207">
        <f t="shared" si="24"/>
        <v>0</v>
      </c>
      <c r="AP118" s="207">
        <f t="shared" si="24"/>
        <v>0</v>
      </c>
      <c r="AQ118" s="207">
        <f t="shared" si="24"/>
        <v>0</v>
      </c>
      <c r="AR118" s="207">
        <f t="shared" si="24"/>
        <v>0</v>
      </c>
      <c r="AS118" s="207">
        <f t="shared" si="24"/>
        <v>0</v>
      </c>
      <c r="AT118" s="207">
        <f t="shared" si="24"/>
        <v>0</v>
      </c>
      <c r="AU118" s="208">
        <f t="shared" si="18"/>
        <v>0</v>
      </c>
      <c r="AV118" s="208">
        <f t="shared" si="25"/>
        <v>0</v>
      </c>
      <c r="AW118" s="208">
        <f t="shared" si="25"/>
        <v>0</v>
      </c>
      <c r="AX118" s="208">
        <f t="shared" si="25"/>
        <v>0</v>
      </c>
      <c r="AY118" s="208">
        <f t="shared" si="25"/>
        <v>0</v>
      </c>
      <c r="AZ118" s="208">
        <f t="shared" si="27"/>
        <v>0</v>
      </c>
      <c r="BA118" s="208">
        <f t="shared" si="27"/>
        <v>0</v>
      </c>
      <c r="BB118" s="208">
        <f t="shared" si="27"/>
        <v>0</v>
      </c>
      <c r="BC118" s="208">
        <f t="shared" si="27"/>
        <v>0</v>
      </c>
      <c r="BD118" s="208">
        <f t="shared" si="27"/>
        <v>0</v>
      </c>
      <c r="BE118" s="208">
        <f t="shared" si="27"/>
        <v>0</v>
      </c>
      <c r="BF118" s="208">
        <f t="shared" si="27"/>
        <v>0</v>
      </c>
      <c r="BG118" s="208">
        <f t="shared" si="27"/>
        <v>0</v>
      </c>
      <c r="BH118" s="208">
        <f t="shared" si="27"/>
        <v>0</v>
      </c>
      <c r="BI118" s="208">
        <f t="shared" si="26"/>
        <v>0</v>
      </c>
      <c r="BJ118" s="208">
        <f t="shared" si="26"/>
        <v>0</v>
      </c>
      <c r="BK118" s="208">
        <f t="shared" si="26"/>
        <v>0</v>
      </c>
      <c r="BL118" s="207">
        <f t="shared" si="20"/>
        <v>0</v>
      </c>
    </row>
    <row r="119" spans="1:64">
      <c r="A119" s="190" t="s">
        <v>320</v>
      </c>
      <c r="B119" s="205">
        <v>0</v>
      </c>
      <c r="C119" s="205">
        <v>0</v>
      </c>
      <c r="D119" s="206">
        <v>0</v>
      </c>
      <c r="E119" s="206">
        <v>0</v>
      </c>
      <c r="F119" s="206">
        <v>0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192">
        <f t="shared" si="16"/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192">
        <f t="shared" si="17"/>
        <v>0</v>
      </c>
      <c r="AI119" s="207">
        <f t="shared" si="24"/>
        <v>0</v>
      </c>
      <c r="AJ119" s="207">
        <f t="shared" si="24"/>
        <v>0</v>
      </c>
      <c r="AK119" s="207">
        <f t="shared" si="24"/>
        <v>0</v>
      </c>
      <c r="AL119" s="207">
        <f t="shared" si="24"/>
        <v>0</v>
      </c>
      <c r="AM119" s="207">
        <f t="shared" si="24"/>
        <v>0</v>
      </c>
      <c r="AN119" s="207">
        <f t="shared" si="24"/>
        <v>0</v>
      </c>
      <c r="AO119" s="207">
        <f t="shared" si="24"/>
        <v>0</v>
      </c>
      <c r="AP119" s="207">
        <f t="shared" si="24"/>
        <v>0</v>
      </c>
      <c r="AQ119" s="207">
        <f t="shared" si="24"/>
        <v>0</v>
      </c>
      <c r="AR119" s="207">
        <f t="shared" si="24"/>
        <v>0</v>
      </c>
      <c r="AS119" s="207">
        <f t="shared" si="24"/>
        <v>0</v>
      </c>
      <c r="AT119" s="207">
        <f t="shared" si="24"/>
        <v>0</v>
      </c>
      <c r="AU119" s="208">
        <f t="shared" si="18"/>
        <v>0</v>
      </c>
      <c r="AV119" s="208">
        <f t="shared" si="25"/>
        <v>0</v>
      </c>
      <c r="AW119" s="208">
        <f t="shared" si="25"/>
        <v>0</v>
      </c>
      <c r="AX119" s="208">
        <f t="shared" si="25"/>
        <v>0</v>
      </c>
      <c r="AY119" s="208">
        <f t="shared" si="25"/>
        <v>0</v>
      </c>
      <c r="AZ119" s="208">
        <f t="shared" si="27"/>
        <v>0</v>
      </c>
      <c r="BA119" s="208">
        <f t="shared" si="27"/>
        <v>0</v>
      </c>
      <c r="BB119" s="208">
        <f t="shared" si="27"/>
        <v>0</v>
      </c>
      <c r="BC119" s="208">
        <f t="shared" si="27"/>
        <v>0</v>
      </c>
      <c r="BD119" s="208">
        <f t="shared" si="27"/>
        <v>0</v>
      </c>
      <c r="BE119" s="208">
        <f t="shared" si="27"/>
        <v>0</v>
      </c>
      <c r="BF119" s="208">
        <f t="shared" si="27"/>
        <v>0</v>
      </c>
      <c r="BG119" s="208">
        <f t="shared" si="27"/>
        <v>0</v>
      </c>
      <c r="BH119" s="208">
        <f t="shared" si="27"/>
        <v>0</v>
      </c>
      <c r="BI119" s="208">
        <f t="shared" si="26"/>
        <v>0</v>
      </c>
      <c r="BJ119" s="208">
        <f t="shared" si="26"/>
        <v>0</v>
      </c>
      <c r="BK119" s="208">
        <f t="shared" si="26"/>
        <v>0</v>
      </c>
      <c r="BL119" s="207">
        <f t="shared" si="20"/>
        <v>0</v>
      </c>
    </row>
    <row r="120" spans="1:64">
      <c r="A120" s="190" t="s">
        <v>321</v>
      </c>
      <c r="B120" s="205">
        <v>0</v>
      </c>
      <c r="C120" s="205">
        <v>0</v>
      </c>
      <c r="D120" s="206">
        <v>0</v>
      </c>
      <c r="E120" s="206">
        <v>0</v>
      </c>
      <c r="F120" s="206">
        <v>0</v>
      </c>
      <c r="G120" s="206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192">
        <f t="shared" si="16"/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192">
        <f t="shared" si="17"/>
        <v>0</v>
      </c>
      <c r="AI120" s="207">
        <f t="shared" si="24"/>
        <v>0</v>
      </c>
      <c r="AJ120" s="207">
        <f t="shared" si="24"/>
        <v>0</v>
      </c>
      <c r="AK120" s="207">
        <f t="shared" si="24"/>
        <v>0</v>
      </c>
      <c r="AL120" s="207">
        <f t="shared" si="24"/>
        <v>0</v>
      </c>
      <c r="AM120" s="207">
        <f t="shared" si="24"/>
        <v>0</v>
      </c>
      <c r="AN120" s="207">
        <f t="shared" si="24"/>
        <v>0</v>
      </c>
      <c r="AO120" s="207">
        <f t="shared" si="24"/>
        <v>0</v>
      </c>
      <c r="AP120" s="207">
        <f t="shared" si="24"/>
        <v>0</v>
      </c>
      <c r="AQ120" s="207">
        <f t="shared" si="24"/>
        <v>0</v>
      </c>
      <c r="AR120" s="207">
        <f t="shared" si="24"/>
        <v>0</v>
      </c>
      <c r="AS120" s="207">
        <f t="shared" si="24"/>
        <v>0</v>
      </c>
      <c r="AT120" s="207">
        <f t="shared" si="24"/>
        <v>0</v>
      </c>
      <c r="AU120" s="208">
        <f t="shared" si="18"/>
        <v>0</v>
      </c>
      <c r="AV120" s="208">
        <f t="shared" si="25"/>
        <v>0</v>
      </c>
      <c r="AW120" s="208">
        <f t="shared" si="25"/>
        <v>0</v>
      </c>
      <c r="AX120" s="208">
        <f t="shared" si="25"/>
        <v>0</v>
      </c>
      <c r="AY120" s="208">
        <f t="shared" si="25"/>
        <v>0</v>
      </c>
      <c r="AZ120" s="208">
        <f t="shared" si="27"/>
        <v>0</v>
      </c>
      <c r="BA120" s="208">
        <f t="shared" si="27"/>
        <v>0</v>
      </c>
      <c r="BB120" s="208">
        <f t="shared" si="27"/>
        <v>0</v>
      </c>
      <c r="BC120" s="208">
        <f t="shared" si="27"/>
        <v>0</v>
      </c>
      <c r="BD120" s="208">
        <f t="shared" si="27"/>
        <v>0</v>
      </c>
      <c r="BE120" s="208">
        <f t="shared" si="27"/>
        <v>0</v>
      </c>
      <c r="BF120" s="208">
        <f t="shared" si="27"/>
        <v>0</v>
      </c>
      <c r="BG120" s="208">
        <f t="shared" si="27"/>
        <v>0</v>
      </c>
      <c r="BH120" s="208">
        <f t="shared" si="27"/>
        <v>0</v>
      </c>
      <c r="BI120" s="208">
        <f t="shared" si="26"/>
        <v>0</v>
      </c>
      <c r="BJ120" s="208">
        <f t="shared" si="26"/>
        <v>0</v>
      </c>
      <c r="BK120" s="208">
        <f t="shared" si="26"/>
        <v>0</v>
      </c>
      <c r="BL120" s="207">
        <f t="shared" si="20"/>
        <v>0</v>
      </c>
    </row>
    <row r="121" spans="1:64">
      <c r="A121" s="190" t="s">
        <v>322</v>
      </c>
      <c r="B121" s="205">
        <v>0</v>
      </c>
      <c r="C121" s="205">
        <v>0</v>
      </c>
      <c r="D121" s="206">
        <v>0</v>
      </c>
      <c r="E121" s="206">
        <v>0</v>
      </c>
      <c r="F121" s="206">
        <v>0</v>
      </c>
      <c r="G121" s="206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192">
        <f t="shared" si="16"/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192">
        <f t="shared" si="17"/>
        <v>0</v>
      </c>
      <c r="AI121" s="207">
        <f t="shared" si="24"/>
        <v>0</v>
      </c>
      <c r="AJ121" s="207">
        <f t="shared" si="24"/>
        <v>0</v>
      </c>
      <c r="AK121" s="207">
        <f t="shared" si="24"/>
        <v>0</v>
      </c>
      <c r="AL121" s="207">
        <f t="shared" si="24"/>
        <v>0</v>
      </c>
      <c r="AM121" s="207">
        <f t="shared" si="24"/>
        <v>0</v>
      </c>
      <c r="AN121" s="207">
        <f t="shared" si="24"/>
        <v>0</v>
      </c>
      <c r="AO121" s="207">
        <f t="shared" si="24"/>
        <v>0</v>
      </c>
      <c r="AP121" s="207">
        <f t="shared" si="24"/>
        <v>0</v>
      </c>
      <c r="AQ121" s="207">
        <f t="shared" si="24"/>
        <v>0</v>
      </c>
      <c r="AR121" s="207">
        <f t="shared" si="24"/>
        <v>0</v>
      </c>
      <c r="AS121" s="207">
        <f t="shared" si="24"/>
        <v>0</v>
      </c>
      <c r="AT121" s="207">
        <f t="shared" si="24"/>
        <v>0</v>
      </c>
      <c r="AU121" s="208">
        <f t="shared" si="18"/>
        <v>0</v>
      </c>
      <c r="AV121" s="208">
        <f t="shared" si="25"/>
        <v>0</v>
      </c>
      <c r="AW121" s="208">
        <f t="shared" si="25"/>
        <v>0</v>
      </c>
      <c r="AX121" s="208">
        <f t="shared" si="25"/>
        <v>0</v>
      </c>
      <c r="AY121" s="208">
        <f t="shared" si="25"/>
        <v>0</v>
      </c>
      <c r="AZ121" s="208">
        <f t="shared" si="27"/>
        <v>0</v>
      </c>
      <c r="BA121" s="208">
        <f t="shared" si="27"/>
        <v>0</v>
      </c>
      <c r="BB121" s="208">
        <f t="shared" si="27"/>
        <v>0</v>
      </c>
      <c r="BC121" s="208">
        <f t="shared" si="27"/>
        <v>0</v>
      </c>
      <c r="BD121" s="208">
        <f t="shared" si="27"/>
        <v>0</v>
      </c>
      <c r="BE121" s="208">
        <f t="shared" si="27"/>
        <v>0</v>
      </c>
      <c r="BF121" s="208">
        <f t="shared" si="27"/>
        <v>0</v>
      </c>
      <c r="BG121" s="208">
        <f t="shared" si="27"/>
        <v>0</v>
      </c>
      <c r="BH121" s="208">
        <f t="shared" si="27"/>
        <v>0</v>
      </c>
      <c r="BI121" s="208">
        <f t="shared" si="26"/>
        <v>0</v>
      </c>
      <c r="BJ121" s="208">
        <f t="shared" si="26"/>
        <v>0</v>
      </c>
      <c r="BK121" s="208">
        <f t="shared" si="26"/>
        <v>0</v>
      </c>
      <c r="BL121" s="207">
        <f t="shared" si="20"/>
        <v>0</v>
      </c>
    </row>
    <row r="122" spans="1:64">
      <c r="A122" s="190" t="s">
        <v>323</v>
      </c>
      <c r="B122" s="205">
        <v>4.7599999999999996E-2</v>
      </c>
      <c r="C122" s="205">
        <v>0.14040000000000002</v>
      </c>
      <c r="D122" s="206">
        <v>27285982.66</v>
      </c>
      <c r="E122" s="206">
        <v>27272445.010000002</v>
      </c>
      <c r="F122" s="206">
        <v>27258907.359999999</v>
      </c>
      <c r="G122" s="206">
        <v>27258907.359999999</v>
      </c>
      <c r="H122" s="206">
        <v>27258907.359999999</v>
      </c>
      <c r="I122" s="206">
        <v>27258907.359999999</v>
      </c>
      <c r="J122" s="206">
        <v>27258907.359999999</v>
      </c>
      <c r="K122" s="206">
        <v>27258907.359999999</v>
      </c>
      <c r="L122" s="206">
        <v>27258907.359999999</v>
      </c>
      <c r="M122" s="206">
        <v>27258907.359999999</v>
      </c>
      <c r="N122" s="206">
        <v>27258907.359999999</v>
      </c>
      <c r="O122" s="206">
        <v>27258907.359999999</v>
      </c>
      <c r="P122" s="192">
        <f t="shared" si="16"/>
        <v>327147501.2700001</v>
      </c>
      <c r="Q122" s="206">
        <v>27258907.359999999</v>
      </c>
      <c r="R122" s="206">
        <v>27258907.359999999</v>
      </c>
      <c r="S122" s="206">
        <v>27258907.359999999</v>
      </c>
      <c r="T122" s="206">
        <v>27258907.359999999</v>
      </c>
      <c r="U122" s="206">
        <v>27258907.359999999</v>
      </c>
      <c r="V122" s="206">
        <v>27258907.359999999</v>
      </c>
      <c r="W122" s="206">
        <v>27258907.359999999</v>
      </c>
      <c r="X122" s="206">
        <v>27258907.359999999</v>
      </c>
      <c r="Y122" s="206">
        <v>27258907.359999999</v>
      </c>
      <c r="Z122" s="206">
        <v>27258907.359999999</v>
      </c>
      <c r="AA122" s="206">
        <v>27258907.359999999</v>
      </c>
      <c r="AB122" s="206">
        <v>27258907.359999999</v>
      </c>
      <c r="AC122" s="206">
        <v>27258907.359999999</v>
      </c>
      <c r="AD122" s="206">
        <v>27258907.359999999</v>
      </c>
      <c r="AE122" s="206">
        <v>27258907.359999999</v>
      </c>
      <c r="AF122" s="206">
        <v>27258907.359999999</v>
      </c>
      <c r="AG122" s="192">
        <f t="shared" si="17"/>
        <v>327106888.32000011</v>
      </c>
      <c r="AI122" s="207">
        <f t="shared" si="24"/>
        <v>108234.4</v>
      </c>
      <c r="AJ122" s="207">
        <f t="shared" si="24"/>
        <v>108180.7</v>
      </c>
      <c r="AK122" s="207">
        <f t="shared" si="24"/>
        <v>108127</v>
      </c>
      <c r="AL122" s="207">
        <f t="shared" si="24"/>
        <v>108127</v>
      </c>
      <c r="AM122" s="207">
        <f t="shared" si="24"/>
        <v>108127</v>
      </c>
      <c r="AN122" s="207">
        <f t="shared" si="24"/>
        <v>108127</v>
      </c>
      <c r="AO122" s="207">
        <f t="shared" si="24"/>
        <v>108127</v>
      </c>
      <c r="AP122" s="207">
        <f t="shared" si="24"/>
        <v>108127</v>
      </c>
      <c r="AQ122" s="207">
        <f t="shared" si="24"/>
        <v>108127</v>
      </c>
      <c r="AR122" s="207">
        <f t="shared" si="24"/>
        <v>108127</v>
      </c>
      <c r="AS122" s="207">
        <f t="shared" si="24"/>
        <v>108127</v>
      </c>
      <c r="AT122" s="207">
        <f t="shared" si="24"/>
        <v>108127</v>
      </c>
      <c r="AU122" s="208">
        <f t="shared" si="18"/>
        <v>1297685.1000000001</v>
      </c>
      <c r="AV122" s="208">
        <f t="shared" si="25"/>
        <v>108127</v>
      </c>
      <c r="AW122" s="208">
        <f t="shared" si="25"/>
        <v>108127</v>
      </c>
      <c r="AX122" s="208">
        <f t="shared" si="25"/>
        <v>108127</v>
      </c>
      <c r="AY122" s="208">
        <f t="shared" si="25"/>
        <v>108127</v>
      </c>
      <c r="AZ122" s="208">
        <f t="shared" si="27"/>
        <v>318929.21999999997</v>
      </c>
      <c r="BA122" s="208">
        <f t="shared" si="27"/>
        <v>318929.21999999997</v>
      </c>
      <c r="BB122" s="208">
        <f t="shared" si="27"/>
        <v>318929.21999999997</v>
      </c>
      <c r="BC122" s="208">
        <f t="shared" si="27"/>
        <v>318929.21999999997</v>
      </c>
      <c r="BD122" s="208">
        <f t="shared" si="27"/>
        <v>318929.21999999997</v>
      </c>
      <c r="BE122" s="208">
        <f t="shared" si="27"/>
        <v>318929.21999999997</v>
      </c>
      <c r="BF122" s="208">
        <f t="shared" si="27"/>
        <v>318929.21999999997</v>
      </c>
      <c r="BG122" s="208">
        <f t="shared" si="27"/>
        <v>318929.21999999997</v>
      </c>
      <c r="BH122" s="208">
        <f t="shared" si="27"/>
        <v>318929.21999999997</v>
      </c>
      <c r="BI122" s="208">
        <f t="shared" si="26"/>
        <v>318929.21999999997</v>
      </c>
      <c r="BJ122" s="208">
        <f t="shared" si="26"/>
        <v>318929.21999999997</v>
      </c>
      <c r="BK122" s="208">
        <f t="shared" si="26"/>
        <v>318929.21999999997</v>
      </c>
      <c r="BL122" s="207">
        <f t="shared" si="20"/>
        <v>3827150.6399999987</v>
      </c>
    </row>
    <row r="123" spans="1:64">
      <c r="A123" s="190" t="s">
        <v>324</v>
      </c>
      <c r="B123" s="205">
        <v>4.2199999999999994E-2</v>
      </c>
      <c r="C123" s="205">
        <v>8.4100000000000008E-2</v>
      </c>
      <c r="D123" s="206">
        <v>31289999.559999999</v>
      </c>
      <c r="E123" s="206">
        <v>31300108.780000001</v>
      </c>
      <c r="F123" s="206">
        <v>31310218</v>
      </c>
      <c r="G123" s="206">
        <v>31310218</v>
      </c>
      <c r="H123" s="206">
        <v>31323156.489999998</v>
      </c>
      <c r="I123" s="206">
        <v>31374660.98</v>
      </c>
      <c r="J123" s="206">
        <v>31663196.010000002</v>
      </c>
      <c r="K123" s="206">
        <v>31913165.039999999</v>
      </c>
      <c r="L123" s="206">
        <v>31913165.039999999</v>
      </c>
      <c r="M123" s="206">
        <v>31913165.039999999</v>
      </c>
      <c r="N123" s="206">
        <v>31913165.039999999</v>
      </c>
      <c r="O123" s="206">
        <v>31913165.039999999</v>
      </c>
      <c r="P123" s="192">
        <f t="shared" si="16"/>
        <v>379137383.02000004</v>
      </c>
      <c r="Q123" s="206">
        <v>31913165.039999999</v>
      </c>
      <c r="R123" s="206">
        <v>33988165.039999999</v>
      </c>
      <c r="S123" s="206">
        <v>36063165.039999999</v>
      </c>
      <c r="T123" s="206">
        <v>36063165.039999999</v>
      </c>
      <c r="U123" s="206">
        <v>36136323.074999996</v>
      </c>
      <c r="V123" s="206">
        <v>36209481.109999999</v>
      </c>
      <c r="W123" s="206">
        <v>36209481.109999999</v>
      </c>
      <c r="X123" s="206">
        <v>36209481.109999999</v>
      </c>
      <c r="Y123" s="206">
        <v>36209481.109999999</v>
      </c>
      <c r="Z123" s="206">
        <v>36209481.109999999</v>
      </c>
      <c r="AA123" s="206">
        <v>36209481.109999999</v>
      </c>
      <c r="AB123" s="206">
        <v>36209481.109999999</v>
      </c>
      <c r="AC123" s="206">
        <v>36209481.109999999</v>
      </c>
      <c r="AD123" s="206">
        <v>36209481.109999999</v>
      </c>
      <c r="AE123" s="206">
        <v>36209481.109999999</v>
      </c>
      <c r="AF123" s="206">
        <v>36209481.109999999</v>
      </c>
      <c r="AG123" s="192">
        <f t="shared" si="17"/>
        <v>434440615.28500009</v>
      </c>
      <c r="AI123" s="207">
        <f t="shared" si="24"/>
        <v>110036.5</v>
      </c>
      <c r="AJ123" s="207">
        <f t="shared" si="24"/>
        <v>110072.05</v>
      </c>
      <c r="AK123" s="207">
        <f t="shared" si="24"/>
        <v>110107.6</v>
      </c>
      <c r="AL123" s="207">
        <f t="shared" si="24"/>
        <v>110107.6</v>
      </c>
      <c r="AM123" s="207">
        <f t="shared" si="24"/>
        <v>110153.1</v>
      </c>
      <c r="AN123" s="207">
        <f t="shared" si="24"/>
        <v>110334.22</v>
      </c>
      <c r="AO123" s="207">
        <f t="shared" si="24"/>
        <v>111348.91</v>
      </c>
      <c r="AP123" s="207">
        <f t="shared" si="24"/>
        <v>112227.96</v>
      </c>
      <c r="AQ123" s="207">
        <f t="shared" si="24"/>
        <v>112227.96</v>
      </c>
      <c r="AR123" s="207">
        <f t="shared" si="24"/>
        <v>112227.96</v>
      </c>
      <c r="AS123" s="207">
        <f t="shared" si="24"/>
        <v>112227.96</v>
      </c>
      <c r="AT123" s="207">
        <f t="shared" si="24"/>
        <v>112227.96</v>
      </c>
      <c r="AU123" s="208">
        <f t="shared" si="18"/>
        <v>1333299.7799999998</v>
      </c>
      <c r="AV123" s="208">
        <f t="shared" si="25"/>
        <v>112227.96</v>
      </c>
      <c r="AW123" s="208">
        <f t="shared" si="25"/>
        <v>119525.05</v>
      </c>
      <c r="AX123" s="208">
        <f t="shared" si="25"/>
        <v>126822.13</v>
      </c>
      <c r="AY123" s="208">
        <f t="shared" si="25"/>
        <v>126822.13</v>
      </c>
      <c r="AZ123" s="208">
        <f t="shared" si="27"/>
        <v>253255.4</v>
      </c>
      <c r="BA123" s="208">
        <f t="shared" si="27"/>
        <v>253768.11</v>
      </c>
      <c r="BB123" s="208">
        <f t="shared" si="27"/>
        <v>253768.11</v>
      </c>
      <c r="BC123" s="208">
        <f t="shared" si="27"/>
        <v>253768.11</v>
      </c>
      <c r="BD123" s="208">
        <f t="shared" si="27"/>
        <v>253768.11</v>
      </c>
      <c r="BE123" s="208">
        <f t="shared" si="27"/>
        <v>253768.11</v>
      </c>
      <c r="BF123" s="208">
        <f t="shared" si="27"/>
        <v>253768.11</v>
      </c>
      <c r="BG123" s="208">
        <f t="shared" si="27"/>
        <v>253768.11</v>
      </c>
      <c r="BH123" s="208">
        <f t="shared" si="27"/>
        <v>253768.11</v>
      </c>
      <c r="BI123" s="208">
        <f t="shared" si="26"/>
        <v>253768.11</v>
      </c>
      <c r="BJ123" s="208">
        <f t="shared" si="26"/>
        <v>253768.11</v>
      </c>
      <c r="BK123" s="208">
        <f t="shared" si="26"/>
        <v>253768.11</v>
      </c>
      <c r="BL123" s="207">
        <f t="shared" si="20"/>
        <v>3044704.6099999989</v>
      </c>
    </row>
    <row r="124" spans="1:64">
      <c r="A124" s="190" t="s">
        <v>325</v>
      </c>
      <c r="B124" s="205">
        <v>2.63E-2</v>
      </c>
      <c r="C124" s="205">
        <v>3.27E-2</v>
      </c>
      <c r="D124" s="206">
        <v>40455204.049999997</v>
      </c>
      <c r="E124" s="206">
        <v>40692416.140000001</v>
      </c>
      <c r="F124" s="206">
        <v>40699871.700000003</v>
      </c>
      <c r="G124" s="206">
        <v>40694487.950000003</v>
      </c>
      <c r="H124" s="206">
        <v>40605648.719999999</v>
      </c>
      <c r="I124" s="206">
        <v>40475068.009999998</v>
      </c>
      <c r="J124" s="206">
        <v>40427942.759999998</v>
      </c>
      <c r="K124" s="206">
        <v>40427942.759999998</v>
      </c>
      <c r="L124" s="206">
        <v>40427942.759999998</v>
      </c>
      <c r="M124" s="206">
        <v>40427942.759999998</v>
      </c>
      <c r="N124" s="206">
        <v>40427942.759999998</v>
      </c>
      <c r="O124" s="206">
        <v>40427942.759999998</v>
      </c>
      <c r="P124" s="192">
        <f t="shared" si="16"/>
        <v>486190353.12999994</v>
      </c>
      <c r="Q124" s="206">
        <v>40427942.759999998</v>
      </c>
      <c r="R124" s="206">
        <v>40427942.759999998</v>
      </c>
      <c r="S124" s="206">
        <v>40427942.759999998</v>
      </c>
      <c r="T124" s="206">
        <v>40427942.759999998</v>
      </c>
      <c r="U124" s="206">
        <v>40427942.759999998</v>
      </c>
      <c r="V124" s="206">
        <v>40427942.759999998</v>
      </c>
      <c r="W124" s="206">
        <v>40427942.759999998</v>
      </c>
      <c r="X124" s="206">
        <v>40565442.759999998</v>
      </c>
      <c r="Y124" s="206">
        <v>41076442.75</v>
      </c>
      <c r="Z124" s="206">
        <v>41449942.739999995</v>
      </c>
      <c r="AA124" s="206">
        <v>41449942.739999995</v>
      </c>
      <c r="AB124" s="206">
        <v>41449942.739999995</v>
      </c>
      <c r="AC124" s="206">
        <v>41449942.739999995</v>
      </c>
      <c r="AD124" s="206">
        <v>41449942.739999995</v>
      </c>
      <c r="AE124" s="206">
        <v>41449942.739999995</v>
      </c>
      <c r="AF124" s="206">
        <v>41449942.739999995</v>
      </c>
      <c r="AG124" s="192">
        <f t="shared" si="17"/>
        <v>493075312.97000003</v>
      </c>
      <c r="AI124" s="207">
        <f t="shared" si="24"/>
        <v>88664.320000000007</v>
      </c>
      <c r="AJ124" s="207">
        <f t="shared" si="24"/>
        <v>89184.21</v>
      </c>
      <c r="AK124" s="207">
        <f t="shared" si="24"/>
        <v>89200.55</v>
      </c>
      <c r="AL124" s="207">
        <f t="shared" si="24"/>
        <v>89188.75</v>
      </c>
      <c r="AM124" s="207">
        <f t="shared" si="24"/>
        <v>88994.05</v>
      </c>
      <c r="AN124" s="207">
        <f t="shared" si="24"/>
        <v>88707.86</v>
      </c>
      <c r="AO124" s="207">
        <f t="shared" si="24"/>
        <v>88604.57</v>
      </c>
      <c r="AP124" s="207">
        <f t="shared" si="24"/>
        <v>88604.57</v>
      </c>
      <c r="AQ124" s="207">
        <f t="shared" si="24"/>
        <v>88604.57</v>
      </c>
      <c r="AR124" s="207">
        <f t="shared" si="24"/>
        <v>88604.57</v>
      </c>
      <c r="AS124" s="207">
        <f t="shared" si="24"/>
        <v>88604.57</v>
      </c>
      <c r="AT124" s="207">
        <f t="shared" si="24"/>
        <v>88604.57</v>
      </c>
      <c r="AU124" s="208">
        <f t="shared" si="18"/>
        <v>1065567.1600000004</v>
      </c>
      <c r="AV124" s="208">
        <f t="shared" si="25"/>
        <v>88604.57</v>
      </c>
      <c r="AW124" s="208">
        <f t="shared" si="25"/>
        <v>88604.57</v>
      </c>
      <c r="AX124" s="208">
        <f t="shared" si="25"/>
        <v>88604.57</v>
      </c>
      <c r="AY124" s="208">
        <f t="shared" si="25"/>
        <v>88604.57</v>
      </c>
      <c r="AZ124" s="208">
        <f t="shared" si="27"/>
        <v>110166.14</v>
      </c>
      <c r="BA124" s="208">
        <f t="shared" si="27"/>
        <v>110166.14</v>
      </c>
      <c r="BB124" s="208">
        <f t="shared" si="27"/>
        <v>110166.14</v>
      </c>
      <c r="BC124" s="208">
        <f t="shared" si="27"/>
        <v>110540.83</v>
      </c>
      <c r="BD124" s="208">
        <f t="shared" si="27"/>
        <v>111933.31</v>
      </c>
      <c r="BE124" s="208">
        <f t="shared" si="27"/>
        <v>112951.09</v>
      </c>
      <c r="BF124" s="208">
        <f t="shared" si="27"/>
        <v>112951.09</v>
      </c>
      <c r="BG124" s="208">
        <f t="shared" si="27"/>
        <v>112951.09</v>
      </c>
      <c r="BH124" s="208">
        <f t="shared" si="27"/>
        <v>112951.09</v>
      </c>
      <c r="BI124" s="208">
        <f t="shared" si="26"/>
        <v>112951.09</v>
      </c>
      <c r="BJ124" s="208">
        <f t="shared" si="26"/>
        <v>112951.09</v>
      </c>
      <c r="BK124" s="208">
        <f t="shared" si="26"/>
        <v>112951.09</v>
      </c>
      <c r="BL124" s="207">
        <f t="shared" si="20"/>
        <v>1343630.1900000002</v>
      </c>
    </row>
    <row r="125" spans="1:64">
      <c r="A125" s="190" t="s">
        <v>326</v>
      </c>
      <c r="B125" s="205">
        <v>2.8800000000000003E-2</v>
      </c>
      <c r="C125" s="205">
        <v>3.4599999999999999E-2</v>
      </c>
      <c r="D125" s="206">
        <v>57644123.020000003</v>
      </c>
      <c r="E125" s="206">
        <v>57629957.340000004</v>
      </c>
      <c r="F125" s="206">
        <v>57615791.649999999</v>
      </c>
      <c r="G125" s="206">
        <v>57615791.649999999</v>
      </c>
      <c r="H125" s="206">
        <v>57615791.649999999</v>
      </c>
      <c r="I125" s="206">
        <v>57615791.649999999</v>
      </c>
      <c r="J125" s="206">
        <v>57615791.649999999</v>
      </c>
      <c r="K125" s="206">
        <v>57827685.129999995</v>
      </c>
      <c r="L125" s="206">
        <v>58075887.494999997</v>
      </c>
      <c r="M125" s="206">
        <v>58112196.380000003</v>
      </c>
      <c r="N125" s="206">
        <v>58112196.380000003</v>
      </c>
      <c r="O125" s="206">
        <v>58252505.645000003</v>
      </c>
      <c r="P125" s="192">
        <f t="shared" si="16"/>
        <v>693733509.63999999</v>
      </c>
      <c r="Q125" s="206">
        <v>58392814.910000004</v>
      </c>
      <c r="R125" s="206">
        <v>58392814.910000004</v>
      </c>
      <c r="S125" s="206">
        <v>58392814.910000004</v>
      </c>
      <c r="T125" s="206">
        <v>58392814.910000004</v>
      </c>
      <c r="U125" s="206">
        <v>58392814.910000004</v>
      </c>
      <c r="V125" s="206">
        <v>58392814.910000004</v>
      </c>
      <c r="W125" s="206">
        <v>58392814.910000004</v>
      </c>
      <c r="X125" s="206">
        <v>58392814.910000004</v>
      </c>
      <c r="Y125" s="206">
        <v>58392814.910000004</v>
      </c>
      <c r="Z125" s="206">
        <v>58392814.910000004</v>
      </c>
      <c r="AA125" s="206">
        <v>58392814.910000004</v>
      </c>
      <c r="AB125" s="206">
        <v>58392814.910000004</v>
      </c>
      <c r="AC125" s="206">
        <v>58392814.910000004</v>
      </c>
      <c r="AD125" s="206">
        <v>58392814.910000004</v>
      </c>
      <c r="AE125" s="206">
        <v>58392814.910000004</v>
      </c>
      <c r="AF125" s="206">
        <v>58392814.910000004</v>
      </c>
      <c r="AG125" s="192">
        <f t="shared" si="17"/>
        <v>700713778.92000008</v>
      </c>
      <c r="AI125" s="207">
        <f t="shared" si="24"/>
        <v>138345.9</v>
      </c>
      <c r="AJ125" s="207">
        <f t="shared" si="24"/>
        <v>138311.9</v>
      </c>
      <c r="AK125" s="207">
        <f t="shared" si="24"/>
        <v>138277.9</v>
      </c>
      <c r="AL125" s="207">
        <f t="shared" si="24"/>
        <v>138277.9</v>
      </c>
      <c r="AM125" s="207">
        <f t="shared" si="24"/>
        <v>138277.9</v>
      </c>
      <c r="AN125" s="207">
        <f t="shared" si="24"/>
        <v>138277.9</v>
      </c>
      <c r="AO125" s="207">
        <f t="shared" si="24"/>
        <v>138277.9</v>
      </c>
      <c r="AP125" s="207">
        <f t="shared" si="24"/>
        <v>138786.44</v>
      </c>
      <c r="AQ125" s="207">
        <f t="shared" si="24"/>
        <v>139382.13</v>
      </c>
      <c r="AR125" s="207">
        <f t="shared" si="24"/>
        <v>139469.26999999999</v>
      </c>
      <c r="AS125" s="207">
        <f t="shared" si="24"/>
        <v>139469.26999999999</v>
      </c>
      <c r="AT125" s="207">
        <f t="shared" si="24"/>
        <v>139806.01</v>
      </c>
      <c r="AU125" s="208">
        <f t="shared" si="18"/>
        <v>1664960.4200000002</v>
      </c>
      <c r="AV125" s="208">
        <f t="shared" si="25"/>
        <v>140142.76</v>
      </c>
      <c r="AW125" s="208">
        <f t="shared" si="25"/>
        <v>140142.76</v>
      </c>
      <c r="AX125" s="208">
        <f t="shared" si="25"/>
        <v>140142.76</v>
      </c>
      <c r="AY125" s="208">
        <f t="shared" si="25"/>
        <v>140142.76</v>
      </c>
      <c r="AZ125" s="208">
        <f t="shared" si="27"/>
        <v>168365.95</v>
      </c>
      <c r="BA125" s="208">
        <f t="shared" si="27"/>
        <v>168365.95</v>
      </c>
      <c r="BB125" s="208">
        <f t="shared" si="27"/>
        <v>168365.95</v>
      </c>
      <c r="BC125" s="208">
        <f t="shared" si="27"/>
        <v>168365.95</v>
      </c>
      <c r="BD125" s="208">
        <f t="shared" si="27"/>
        <v>168365.95</v>
      </c>
      <c r="BE125" s="208">
        <f t="shared" si="27"/>
        <v>168365.95</v>
      </c>
      <c r="BF125" s="208">
        <f t="shared" si="27"/>
        <v>168365.95</v>
      </c>
      <c r="BG125" s="208">
        <f t="shared" si="27"/>
        <v>168365.95</v>
      </c>
      <c r="BH125" s="208">
        <f t="shared" si="27"/>
        <v>168365.95</v>
      </c>
      <c r="BI125" s="208">
        <f t="shared" si="26"/>
        <v>168365.95</v>
      </c>
      <c r="BJ125" s="208">
        <f t="shared" si="26"/>
        <v>168365.95</v>
      </c>
      <c r="BK125" s="208">
        <f t="shared" si="26"/>
        <v>168365.95</v>
      </c>
      <c r="BL125" s="207">
        <f t="shared" si="20"/>
        <v>2020391.3999999997</v>
      </c>
    </row>
    <row r="126" spans="1:64">
      <c r="A126" s="190" t="s">
        <v>327</v>
      </c>
      <c r="B126" s="205">
        <v>2.1700000000000001E-2</v>
      </c>
      <c r="C126" s="205">
        <v>2.5800000000000003E-2</v>
      </c>
      <c r="D126" s="206">
        <v>59122560.829999998</v>
      </c>
      <c r="E126" s="206">
        <v>59123335.600000001</v>
      </c>
      <c r="F126" s="206">
        <v>59119733.200000003</v>
      </c>
      <c r="G126" s="206">
        <v>59116130.799999997</v>
      </c>
      <c r="H126" s="206">
        <v>59168706.399999999</v>
      </c>
      <c r="I126" s="206">
        <v>59221541.560000002</v>
      </c>
      <c r="J126" s="206">
        <v>59221801.119999997</v>
      </c>
      <c r="K126" s="206">
        <v>59221801.119999997</v>
      </c>
      <c r="L126" s="206">
        <v>59221801.119999997</v>
      </c>
      <c r="M126" s="206">
        <v>59346482.369999997</v>
      </c>
      <c r="N126" s="206">
        <v>59471163.619999997</v>
      </c>
      <c r="O126" s="206">
        <v>59471163.619999997</v>
      </c>
      <c r="P126" s="192">
        <f t="shared" si="16"/>
        <v>710826221.36000001</v>
      </c>
      <c r="Q126" s="206">
        <v>59471163.619999997</v>
      </c>
      <c r="R126" s="206">
        <v>59471163.619999997</v>
      </c>
      <c r="S126" s="206">
        <v>59471163.619999997</v>
      </c>
      <c r="T126" s="206">
        <v>59471163.619999997</v>
      </c>
      <c r="U126" s="206">
        <v>59471163.619999997</v>
      </c>
      <c r="V126" s="206">
        <v>59471163.619999997</v>
      </c>
      <c r="W126" s="206">
        <v>59471163.619999997</v>
      </c>
      <c r="X126" s="206">
        <v>59471163.619999997</v>
      </c>
      <c r="Y126" s="206">
        <v>59471163.619999997</v>
      </c>
      <c r="Z126" s="206">
        <v>59471163.619999997</v>
      </c>
      <c r="AA126" s="206">
        <v>59471163.619999997</v>
      </c>
      <c r="AB126" s="206">
        <v>59471163.619999997</v>
      </c>
      <c r="AC126" s="206">
        <v>59471163.619999997</v>
      </c>
      <c r="AD126" s="206">
        <v>59471163.619999997</v>
      </c>
      <c r="AE126" s="206">
        <v>59471163.619999997</v>
      </c>
      <c r="AF126" s="206">
        <v>59471163.619999997</v>
      </c>
      <c r="AG126" s="192">
        <f t="shared" si="17"/>
        <v>713653963.43999994</v>
      </c>
      <c r="AI126" s="207">
        <f t="shared" si="24"/>
        <v>106913.3</v>
      </c>
      <c r="AJ126" s="207">
        <f t="shared" si="24"/>
        <v>106914.7</v>
      </c>
      <c r="AK126" s="207">
        <f t="shared" si="24"/>
        <v>106908.18</v>
      </c>
      <c r="AL126" s="207">
        <f t="shared" si="24"/>
        <v>106901.67</v>
      </c>
      <c r="AM126" s="207">
        <f t="shared" si="24"/>
        <v>106996.74</v>
      </c>
      <c r="AN126" s="207">
        <f t="shared" si="24"/>
        <v>107092.29</v>
      </c>
      <c r="AO126" s="207">
        <f t="shared" si="24"/>
        <v>107092.76</v>
      </c>
      <c r="AP126" s="207">
        <f t="shared" si="24"/>
        <v>107092.76</v>
      </c>
      <c r="AQ126" s="207">
        <f t="shared" si="24"/>
        <v>107092.76</v>
      </c>
      <c r="AR126" s="207">
        <f t="shared" si="24"/>
        <v>107318.22</v>
      </c>
      <c r="AS126" s="207">
        <f t="shared" si="24"/>
        <v>107543.69</v>
      </c>
      <c r="AT126" s="207">
        <f t="shared" si="24"/>
        <v>107543.69</v>
      </c>
      <c r="AU126" s="208">
        <f t="shared" si="18"/>
        <v>1285410.76</v>
      </c>
      <c r="AV126" s="208">
        <f t="shared" si="25"/>
        <v>107543.69</v>
      </c>
      <c r="AW126" s="208">
        <f t="shared" si="25"/>
        <v>107543.69</v>
      </c>
      <c r="AX126" s="208">
        <f t="shared" si="25"/>
        <v>107543.69</v>
      </c>
      <c r="AY126" s="208">
        <f t="shared" si="25"/>
        <v>107543.69</v>
      </c>
      <c r="AZ126" s="208">
        <f t="shared" si="27"/>
        <v>127863</v>
      </c>
      <c r="BA126" s="208">
        <f t="shared" si="27"/>
        <v>127863</v>
      </c>
      <c r="BB126" s="208">
        <f t="shared" si="27"/>
        <v>127863</v>
      </c>
      <c r="BC126" s="208">
        <f t="shared" si="27"/>
        <v>127863</v>
      </c>
      <c r="BD126" s="208">
        <f t="shared" si="27"/>
        <v>127863</v>
      </c>
      <c r="BE126" s="208">
        <f t="shared" si="27"/>
        <v>127863</v>
      </c>
      <c r="BF126" s="208">
        <f t="shared" si="27"/>
        <v>127863</v>
      </c>
      <c r="BG126" s="208">
        <f t="shared" si="27"/>
        <v>127863</v>
      </c>
      <c r="BH126" s="208">
        <f t="shared" si="27"/>
        <v>127863</v>
      </c>
      <c r="BI126" s="208">
        <f t="shared" si="26"/>
        <v>127863</v>
      </c>
      <c r="BJ126" s="208">
        <f t="shared" si="26"/>
        <v>127863</v>
      </c>
      <c r="BK126" s="208">
        <f t="shared" si="26"/>
        <v>127863</v>
      </c>
      <c r="BL126" s="207">
        <f t="shared" si="20"/>
        <v>1534356</v>
      </c>
    </row>
    <row r="127" spans="1:64">
      <c r="A127" s="190" t="s">
        <v>328</v>
      </c>
      <c r="B127" s="205">
        <v>2.2100000000000002E-2</v>
      </c>
      <c r="C127" s="205">
        <v>2.2200000000000001E-2</v>
      </c>
      <c r="D127" s="206">
        <v>22853272.989999998</v>
      </c>
      <c r="E127" s="206">
        <v>22853697.59</v>
      </c>
      <c r="F127" s="206">
        <v>22773084.07</v>
      </c>
      <c r="G127" s="206">
        <v>22692470.510000002</v>
      </c>
      <c r="H127" s="206">
        <v>22692470.510000002</v>
      </c>
      <c r="I127" s="206">
        <v>22692470.510000002</v>
      </c>
      <c r="J127" s="206">
        <v>22723580.720000003</v>
      </c>
      <c r="K127" s="206">
        <v>22754690.930000003</v>
      </c>
      <c r="L127" s="206">
        <v>22754690.930000003</v>
      </c>
      <c r="M127" s="206">
        <v>22754690.930000003</v>
      </c>
      <c r="N127" s="206">
        <v>22754690.930000003</v>
      </c>
      <c r="O127" s="206">
        <v>22754690.930000003</v>
      </c>
      <c r="P127" s="192">
        <f t="shared" si="16"/>
        <v>273054501.55000001</v>
      </c>
      <c r="Q127" s="206">
        <v>22754690.930000003</v>
      </c>
      <c r="R127" s="206">
        <v>22754690.930000003</v>
      </c>
      <c r="S127" s="206">
        <v>23155932.380000003</v>
      </c>
      <c r="T127" s="206">
        <v>23557173.830000006</v>
      </c>
      <c r="U127" s="206">
        <v>23557173.830000006</v>
      </c>
      <c r="V127" s="206">
        <v>23557173.830000006</v>
      </c>
      <c r="W127" s="206">
        <v>23557173.830000006</v>
      </c>
      <c r="X127" s="206">
        <v>23557173.830000006</v>
      </c>
      <c r="Y127" s="206">
        <v>23557173.830000006</v>
      </c>
      <c r="Z127" s="206">
        <v>23557173.830000006</v>
      </c>
      <c r="AA127" s="206">
        <v>23557173.830000006</v>
      </c>
      <c r="AB127" s="206">
        <v>23557173.830000006</v>
      </c>
      <c r="AC127" s="206">
        <v>23557173.830000006</v>
      </c>
      <c r="AD127" s="206">
        <v>23557173.830000006</v>
      </c>
      <c r="AE127" s="206">
        <v>23557173.830000006</v>
      </c>
      <c r="AF127" s="206">
        <v>23557173.830000006</v>
      </c>
      <c r="AG127" s="192">
        <f t="shared" si="17"/>
        <v>282686085.9600001</v>
      </c>
      <c r="AI127" s="207">
        <f t="shared" si="24"/>
        <v>42088.11</v>
      </c>
      <c r="AJ127" s="207">
        <f t="shared" si="24"/>
        <v>42088.89</v>
      </c>
      <c r="AK127" s="207">
        <f t="shared" si="24"/>
        <v>41940.43</v>
      </c>
      <c r="AL127" s="207">
        <f t="shared" si="24"/>
        <v>41791.97</v>
      </c>
      <c r="AM127" s="207">
        <f t="shared" si="24"/>
        <v>41791.97</v>
      </c>
      <c r="AN127" s="207">
        <f t="shared" si="24"/>
        <v>41791.97</v>
      </c>
      <c r="AO127" s="207">
        <f t="shared" si="24"/>
        <v>41849.26</v>
      </c>
      <c r="AP127" s="207">
        <f t="shared" si="24"/>
        <v>41906.559999999998</v>
      </c>
      <c r="AQ127" s="207">
        <f t="shared" si="24"/>
        <v>41906.559999999998</v>
      </c>
      <c r="AR127" s="207">
        <f t="shared" si="24"/>
        <v>41906.559999999998</v>
      </c>
      <c r="AS127" s="207">
        <f t="shared" si="24"/>
        <v>41906.559999999998</v>
      </c>
      <c r="AT127" s="207">
        <f t="shared" si="24"/>
        <v>41906.559999999998</v>
      </c>
      <c r="AU127" s="208">
        <f t="shared" si="18"/>
        <v>502875.39999999997</v>
      </c>
      <c r="AV127" s="208">
        <f t="shared" si="25"/>
        <v>41906.559999999998</v>
      </c>
      <c r="AW127" s="208">
        <f t="shared" si="25"/>
        <v>41906.559999999998</v>
      </c>
      <c r="AX127" s="208">
        <f t="shared" si="25"/>
        <v>42645.51</v>
      </c>
      <c r="AY127" s="208">
        <f t="shared" si="25"/>
        <v>43384.46</v>
      </c>
      <c r="AZ127" s="208">
        <f t="shared" si="27"/>
        <v>43580.77</v>
      </c>
      <c r="BA127" s="208">
        <f t="shared" si="27"/>
        <v>43580.77</v>
      </c>
      <c r="BB127" s="208">
        <f t="shared" si="27"/>
        <v>43580.77</v>
      </c>
      <c r="BC127" s="208">
        <f t="shared" si="27"/>
        <v>43580.77</v>
      </c>
      <c r="BD127" s="208">
        <f t="shared" si="27"/>
        <v>43580.77</v>
      </c>
      <c r="BE127" s="208">
        <f t="shared" si="27"/>
        <v>43580.77</v>
      </c>
      <c r="BF127" s="208">
        <f t="shared" si="27"/>
        <v>43580.77</v>
      </c>
      <c r="BG127" s="208">
        <f t="shared" si="27"/>
        <v>43580.77</v>
      </c>
      <c r="BH127" s="208">
        <f t="shared" si="27"/>
        <v>43580.77</v>
      </c>
      <c r="BI127" s="208">
        <f t="shared" si="26"/>
        <v>43580.77</v>
      </c>
      <c r="BJ127" s="208">
        <f t="shared" si="26"/>
        <v>43580.77</v>
      </c>
      <c r="BK127" s="208">
        <f t="shared" si="26"/>
        <v>43580.77</v>
      </c>
      <c r="BL127" s="207">
        <f t="shared" si="20"/>
        <v>522969.24000000005</v>
      </c>
    </row>
    <row r="128" spans="1:64">
      <c r="A128" s="190" t="s">
        <v>329</v>
      </c>
      <c r="B128" s="205">
        <v>0</v>
      </c>
      <c r="C128" s="205">
        <v>0</v>
      </c>
      <c r="D128" s="206">
        <v>0</v>
      </c>
      <c r="E128" s="206">
        <v>0</v>
      </c>
      <c r="F128" s="206">
        <v>0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192">
        <f t="shared" si="16"/>
        <v>0</v>
      </c>
      <c r="Q128" s="206">
        <v>0</v>
      </c>
      <c r="R128" s="206">
        <v>0</v>
      </c>
      <c r="S128" s="206">
        <v>0</v>
      </c>
      <c r="T128" s="206">
        <v>0</v>
      </c>
      <c r="U128" s="206">
        <v>0</v>
      </c>
      <c r="V128" s="206">
        <v>0</v>
      </c>
      <c r="W128" s="206">
        <v>0</v>
      </c>
      <c r="X128" s="206">
        <v>0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06">
        <v>0</v>
      </c>
      <c r="AF128" s="206">
        <v>0</v>
      </c>
      <c r="AG128" s="192">
        <f t="shared" si="17"/>
        <v>0</v>
      </c>
      <c r="AI128" s="207">
        <f t="shared" si="24"/>
        <v>0</v>
      </c>
      <c r="AJ128" s="207">
        <f t="shared" si="24"/>
        <v>0</v>
      </c>
      <c r="AK128" s="207">
        <f t="shared" si="24"/>
        <v>0</v>
      </c>
      <c r="AL128" s="207">
        <f t="shared" si="24"/>
        <v>0</v>
      </c>
      <c r="AM128" s="207">
        <f t="shared" si="24"/>
        <v>0</v>
      </c>
      <c r="AN128" s="207">
        <f t="shared" si="24"/>
        <v>0</v>
      </c>
      <c r="AO128" s="207">
        <f t="shared" si="24"/>
        <v>0</v>
      </c>
      <c r="AP128" s="207">
        <f t="shared" si="24"/>
        <v>0</v>
      </c>
      <c r="AQ128" s="207">
        <f t="shared" si="24"/>
        <v>0</v>
      </c>
      <c r="AR128" s="207">
        <f t="shared" si="24"/>
        <v>0</v>
      </c>
      <c r="AS128" s="207">
        <f t="shared" si="24"/>
        <v>0</v>
      </c>
      <c r="AT128" s="207">
        <f t="shared" si="24"/>
        <v>0</v>
      </c>
      <c r="AU128" s="208">
        <f t="shared" si="18"/>
        <v>0</v>
      </c>
      <c r="AV128" s="208">
        <f t="shared" si="25"/>
        <v>0</v>
      </c>
      <c r="AW128" s="208">
        <f t="shared" si="25"/>
        <v>0</v>
      </c>
      <c r="AX128" s="208">
        <f t="shared" si="25"/>
        <v>0</v>
      </c>
      <c r="AY128" s="208">
        <f t="shared" si="25"/>
        <v>0</v>
      </c>
      <c r="AZ128" s="208">
        <f t="shared" si="27"/>
        <v>0</v>
      </c>
      <c r="BA128" s="208">
        <f t="shared" si="27"/>
        <v>0</v>
      </c>
      <c r="BB128" s="208">
        <f t="shared" si="27"/>
        <v>0</v>
      </c>
      <c r="BC128" s="208">
        <f t="shared" si="27"/>
        <v>0</v>
      </c>
      <c r="BD128" s="208">
        <f t="shared" si="27"/>
        <v>0</v>
      </c>
      <c r="BE128" s="208">
        <f t="shared" si="27"/>
        <v>0</v>
      </c>
      <c r="BF128" s="208">
        <f t="shared" si="27"/>
        <v>0</v>
      </c>
      <c r="BG128" s="208">
        <f t="shared" si="27"/>
        <v>0</v>
      </c>
      <c r="BH128" s="208">
        <f t="shared" si="27"/>
        <v>0</v>
      </c>
      <c r="BI128" s="208">
        <f t="shared" si="26"/>
        <v>0</v>
      </c>
      <c r="BJ128" s="208">
        <f t="shared" si="26"/>
        <v>0</v>
      </c>
      <c r="BK128" s="208">
        <f t="shared" si="26"/>
        <v>0</v>
      </c>
      <c r="BL128" s="207">
        <f t="shared" si="20"/>
        <v>0</v>
      </c>
    </row>
    <row r="129" spans="1:64">
      <c r="A129" s="190" t="s">
        <v>330</v>
      </c>
      <c r="B129" s="205">
        <v>0</v>
      </c>
      <c r="C129" s="205">
        <v>0</v>
      </c>
      <c r="D129" s="206">
        <v>0</v>
      </c>
      <c r="E129" s="206">
        <v>0</v>
      </c>
      <c r="F129" s="206">
        <v>0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192">
        <f t="shared" si="16"/>
        <v>0</v>
      </c>
      <c r="Q129" s="206">
        <v>0</v>
      </c>
      <c r="R129" s="206">
        <v>0</v>
      </c>
      <c r="S129" s="206">
        <v>0</v>
      </c>
      <c r="T129" s="206">
        <v>0</v>
      </c>
      <c r="U129" s="206">
        <v>0</v>
      </c>
      <c r="V129" s="206">
        <v>0</v>
      </c>
      <c r="W129" s="206">
        <v>0</v>
      </c>
      <c r="X129" s="206">
        <v>0</v>
      </c>
      <c r="Y129" s="206">
        <v>0</v>
      </c>
      <c r="Z129" s="206">
        <v>0</v>
      </c>
      <c r="AA129" s="206">
        <v>0</v>
      </c>
      <c r="AB129" s="206">
        <v>0</v>
      </c>
      <c r="AC129" s="206">
        <v>0</v>
      </c>
      <c r="AD129" s="206">
        <v>0</v>
      </c>
      <c r="AE129" s="206">
        <v>0</v>
      </c>
      <c r="AF129" s="206">
        <v>0</v>
      </c>
      <c r="AG129" s="192">
        <f t="shared" si="17"/>
        <v>0</v>
      </c>
      <c r="AI129" s="207">
        <f t="shared" si="24"/>
        <v>0</v>
      </c>
      <c r="AJ129" s="207">
        <f t="shared" si="24"/>
        <v>0</v>
      </c>
      <c r="AK129" s="207">
        <f t="shared" si="24"/>
        <v>0</v>
      </c>
      <c r="AL129" s="207">
        <f t="shared" si="24"/>
        <v>0</v>
      </c>
      <c r="AM129" s="207">
        <f t="shared" si="24"/>
        <v>0</v>
      </c>
      <c r="AN129" s="207">
        <f t="shared" si="24"/>
        <v>0</v>
      </c>
      <c r="AO129" s="207">
        <f t="shared" si="24"/>
        <v>0</v>
      </c>
      <c r="AP129" s="207">
        <f t="shared" si="24"/>
        <v>0</v>
      </c>
      <c r="AQ129" s="207">
        <f t="shared" si="24"/>
        <v>0</v>
      </c>
      <c r="AR129" s="207">
        <f t="shared" si="24"/>
        <v>0</v>
      </c>
      <c r="AS129" s="207">
        <f t="shared" si="24"/>
        <v>0</v>
      </c>
      <c r="AT129" s="207">
        <f t="shared" si="24"/>
        <v>0</v>
      </c>
      <c r="AU129" s="208">
        <f t="shared" si="18"/>
        <v>0</v>
      </c>
      <c r="AV129" s="208">
        <f t="shared" si="25"/>
        <v>0</v>
      </c>
      <c r="AW129" s="208">
        <f t="shared" si="25"/>
        <v>0</v>
      </c>
      <c r="AX129" s="208">
        <f t="shared" si="25"/>
        <v>0</v>
      </c>
      <c r="AY129" s="208">
        <f t="shared" si="25"/>
        <v>0</v>
      </c>
      <c r="AZ129" s="208">
        <f t="shared" si="27"/>
        <v>0</v>
      </c>
      <c r="BA129" s="208">
        <f t="shared" si="27"/>
        <v>0</v>
      </c>
      <c r="BB129" s="208">
        <f t="shared" si="27"/>
        <v>0</v>
      </c>
      <c r="BC129" s="208">
        <f t="shared" si="27"/>
        <v>0</v>
      </c>
      <c r="BD129" s="208">
        <f t="shared" si="27"/>
        <v>0</v>
      </c>
      <c r="BE129" s="208">
        <f t="shared" si="27"/>
        <v>0</v>
      </c>
      <c r="BF129" s="208">
        <f t="shared" si="27"/>
        <v>0</v>
      </c>
      <c r="BG129" s="208">
        <f t="shared" si="27"/>
        <v>0</v>
      </c>
      <c r="BH129" s="208">
        <f t="shared" si="27"/>
        <v>0</v>
      </c>
      <c r="BI129" s="208">
        <f t="shared" si="26"/>
        <v>0</v>
      </c>
      <c r="BJ129" s="208">
        <f t="shared" si="26"/>
        <v>0</v>
      </c>
      <c r="BK129" s="208">
        <f t="shared" si="26"/>
        <v>0</v>
      </c>
      <c r="BL129" s="207">
        <f t="shared" si="20"/>
        <v>0</v>
      </c>
    </row>
    <row r="130" spans="1:64">
      <c r="A130" s="190" t="s">
        <v>331</v>
      </c>
      <c r="B130" s="205">
        <v>0</v>
      </c>
      <c r="C130" s="205">
        <v>0</v>
      </c>
      <c r="D130" s="206">
        <v>0</v>
      </c>
      <c r="E130" s="206">
        <v>0</v>
      </c>
      <c r="F130" s="206">
        <v>0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192">
        <f t="shared" si="16"/>
        <v>0</v>
      </c>
      <c r="Q130" s="206">
        <v>0</v>
      </c>
      <c r="R130" s="206">
        <v>0</v>
      </c>
      <c r="S130" s="206">
        <v>0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  <c r="Z130" s="206">
        <v>0</v>
      </c>
      <c r="AA130" s="206">
        <v>0</v>
      </c>
      <c r="AB130" s="206">
        <v>0</v>
      </c>
      <c r="AC130" s="206">
        <v>0</v>
      </c>
      <c r="AD130" s="206">
        <v>0</v>
      </c>
      <c r="AE130" s="206">
        <v>0</v>
      </c>
      <c r="AF130" s="206">
        <v>0</v>
      </c>
      <c r="AG130" s="192">
        <f t="shared" si="17"/>
        <v>0</v>
      </c>
      <c r="AI130" s="207">
        <f t="shared" si="24"/>
        <v>0</v>
      </c>
      <c r="AJ130" s="207">
        <f t="shared" si="24"/>
        <v>0</v>
      </c>
      <c r="AK130" s="207">
        <f t="shared" si="24"/>
        <v>0</v>
      </c>
      <c r="AL130" s="207">
        <f t="shared" si="24"/>
        <v>0</v>
      </c>
      <c r="AM130" s="207">
        <f t="shared" si="24"/>
        <v>0</v>
      </c>
      <c r="AN130" s="207">
        <f t="shared" si="24"/>
        <v>0</v>
      </c>
      <c r="AO130" s="207">
        <f t="shared" si="24"/>
        <v>0</v>
      </c>
      <c r="AP130" s="207">
        <f t="shared" si="24"/>
        <v>0</v>
      </c>
      <c r="AQ130" s="207">
        <f t="shared" si="24"/>
        <v>0</v>
      </c>
      <c r="AR130" s="207">
        <f t="shared" si="24"/>
        <v>0</v>
      </c>
      <c r="AS130" s="207">
        <f t="shared" si="24"/>
        <v>0</v>
      </c>
      <c r="AT130" s="207">
        <f t="shared" si="24"/>
        <v>0</v>
      </c>
      <c r="AU130" s="208">
        <f t="shared" si="18"/>
        <v>0</v>
      </c>
      <c r="AV130" s="208">
        <f t="shared" si="25"/>
        <v>0</v>
      </c>
      <c r="AW130" s="208">
        <f t="shared" si="25"/>
        <v>0</v>
      </c>
      <c r="AX130" s="208">
        <f t="shared" si="25"/>
        <v>0</v>
      </c>
      <c r="AY130" s="208">
        <f t="shared" si="25"/>
        <v>0</v>
      </c>
      <c r="AZ130" s="208">
        <f t="shared" si="27"/>
        <v>0</v>
      </c>
      <c r="BA130" s="208">
        <f t="shared" si="27"/>
        <v>0</v>
      </c>
      <c r="BB130" s="208">
        <f t="shared" si="27"/>
        <v>0</v>
      </c>
      <c r="BC130" s="208">
        <f t="shared" si="27"/>
        <v>0</v>
      </c>
      <c r="BD130" s="208">
        <f t="shared" si="27"/>
        <v>0</v>
      </c>
      <c r="BE130" s="208">
        <f t="shared" si="27"/>
        <v>0</v>
      </c>
      <c r="BF130" s="208">
        <f t="shared" si="27"/>
        <v>0</v>
      </c>
      <c r="BG130" s="208">
        <f t="shared" si="27"/>
        <v>0</v>
      </c>
      <c r="BH130" s="208">
        <f t="shared" si="27"/>
        <v>0</v>
      </c>
      <c r="BI130" s="208">
        <f t="shared" si="26"/>
        <v>0</v>
      </c>
      <c r="BJ130" s="208">
        <f t="shared" si="26"/>
        <v>0</v>
      </c>
      <c r="BK130" s="208">
        <f t="shared" si="26"/>
        <v>0</v>
      </c>
      <c r="BL130" s="207">
        <f t="shared" si="20"/>
        <v>0</v>
      </c>
    </row>
    <row r="131" spans="1:64">
      <c r="A131" s="190" t="s">
        <v>332</v>
      </c>
      <c r="B131" s="205">
        <v>0</v>
      </c>
      <c r="C131" s="205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192">
        <f t="shared" si="16"/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192">
        <f t="shared" si="17"/>
        <v>0</v>
      </c>
      <c r="AI131" s="207">
        <f t="shared" si="24"/>
        <v>0</v>
      </c>
      <c r="AJ131" s="207">
        <f t="shared" si="24"/>
        <v>0</v>
      </c>
      <c r="AK131" s="207">
        <f t="shared" si="24"/>
        <v>0</v>
      </c>
      <c r="AL131" s="207">
        <f t="shared" si="24"/>
        <v>0</v>
      </c>
      <c r="AM131" s="207">
        <f t="shared" si="24"/>
        <v>0</v>
      </c>
      <c r="AN131" s="207">
        <f t="shared" si="24"/>
        <v>0</v>
      </c>
      <c r="AO131" s="207">
        <f t="shared" si="24"/>
        <v>0</v>
      </c>
      <c r="AP131" s="207">
        <f t="shared" si="24"/>
        <v>0</v>
      </c>
      <c r="AQ131" s="207">
        <f t="shared" si="24"/>
        <v>0</v>
      </c>
      <c r="AR131" s="207">
        <f t="shared" si="24"/>
        <v>0</v>
      </c>
      <c r="AS131" s="207">
        <f t="shared" si="24"/>
        <v>0</v>
      </c>
      <c r="AT131" s="207">
        <f t="shared" si="24"/>
        <v>0</v>
      </c>
      <c r="AU131" s="208">
        <f t="shared" si="18"/>
        <v>0</v>
      </c>
      <c r="AV131" s="208">
        <f t="shared" si="25"/>
        <v>0</v>
      </c>
      <c r="AW131" s="208">
        <f t="shared" si="25"/>
        <v>0</v>
      </c>
      <c r="AX131" s="208">
        <f t="shared" si="25"/>
        <v>0</v>
      </c>
      <c r="AY131" s="208">
        <f t="shared" si="25"/>
        <v>0</v>
      </c>
      <c r="AZ131" s="208">
        <f t="shared" si="27"/>
        <v>0</v>
      </c>
      <c r="BA131" s="208">
        <f t="shared" si="27"/>
        <v>0</v>
      </c>
      <c r="BB131" s="208">
        <f t="shared" si="27"/>
        <v>0</v>
      </c>
      <c r="BC131" s="208">
        <f t="shared" si="27"/>
        <v>0</v>
      </c>
      <c r="BD131" s="208">
        <f t="shared" si="27"/>
        <v>0</v>
      </c>
      <c r="BE131" s="208">
        <f t="shared" si="27"/>
        <v>0</v>
      </c>
      <c r="BF131" s="208">
        <f t="shared" si="27"/>
        <v>0</v>
      </c>
      <c r="BG131" s="208">
        <f t="shared" si="27"/>
        <v>0</v>
      </c>
      <c r="BH131" s="208">
        <f t="shared" si="27"/>
        <v>0</v>
      </c>
      <c r="BI131" s="208">
        <f t="shared" si="26"/>
        <v>0</v>
      </c>
      <c r="BJ131" s="208">
        <f t="shared" si="26"/>
        <v>0</v>
      </c>
      <c r="BK131" s="208">
        <f t="shared" si="26"/>
        <v>0</v>
      </c>
      <c r="BL131" s="207">
        <f t="shared" si="20"/>
        <v>0</v>
      </c>
    </row>
    <row r="132" spans="1:64">
      <c r="A132" s="190" t="s">
        <v>333</v>
      </c>
      <c r="B132" s="205">
        <v>0</v>
      </c>
      <c r="C132" s="205">
        <v>0</v>
      </c>
      <c r="D132" s="206">
        <v>0</v>
      </c>
      <c r="E132" s="206">
        <v>0</v>
      </c>
      <c r="F132" s="206">
        <v>0</v>
      </c>
      <c r="G132" s="206">
        <v>0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192">
        <f t="shared" si="16"/>
        <v>0</v>
      </c>
      <c r="Q132" s="206">
        <v>0</v>
      </c>
      <c r="R132" s="206">
        <v>0</v>
      </c>
      <c r="S132" s="206">
        <v>0</v>
      </c>
      <c r="T132" s="206">
        <v>0</v>
      </c>
      <c r="U132" s="206">
        <v>0</v>
      </c>
      <c r="V132" s="206">
        <v>0</v>
      </c>
      <c r="W132" s="206">
        <v>0</v>
      </c>
      <c r="X132" s="206">
        <v>0</v>
      </c>
      <c r="Y132" s="206">
        <v>0</v>
      </c>
      <c r="Z132" s="206">
        <v>0</v>
      </c>
      <c r="AA132" s="206">
        <v>0</v>
      </c>
      <c r="AB132" s="206">
        <v>0</v>
      </c>
      <c r="AC132" s="206">
        <v>0</v>
      </c>
      <c r="AD132" s="206">
        <v>0</v>
      </c>
      <c r="AE132" s="206">
        <v>0</v>
      </c>
      <c r="AF132" s="206">
        <v>0</v>
      </c>
      <c r="AG132" s="192">
        <f t="shared" si="17"/>
        <v>0</v>
      </c>
      <c r="AI132" s="207">
        <f t="shared" si="24"/>
        <v>0</v>
      </c>
      <c r="AJ132" s="207">
        <f t="shared" si="24"/>
        <v>0</v>
      </c>
      <c r="AK132" s="207">
        <f t="shared" si="24"/>
        <v>0</v>
      </c>
      <c r="AL132" s="207">
        <f t="shared" si="24"/>
        <v>0</v>
      </c>
      <c r="AM132" s="207">
        <f t="shared" si="24"/>
        <v>0</v>
      </c>
      <c r="AN132" s="207">
        <f t="shared" si="24"/>
        <v>0</v>
      </c>
      <c r="AO132" s="207">
        <f t="shared" si="24"/>
        <v>0</v>
      </c>
      <c r="AP132" s="207">
        <f t="shared" si="24"/>
        <v>0</v>
      </c>
      <c r="AQ132" s="207">
        <f t="shared" si="24"/>
        <v>0</v>
      </c>
      <c r="AR132" s="207">
        <f t="shared" ref="AR132:AT195" si="28">ROUND(M132*$B132/12,2)</f>
        <v>0</v>
      </c>
      <c r="AS132" s="207">
        <f t="shared" si="28"/>
        <v>0</v>
      </c>
      <c r="AT132" s="207">
        <f t="shared" si="28"/>
        <v>0</v>
      </c>
      <c r="AU132" s="208">
        <f t="shared" si="18"/>
        <v>0</v>
      </c>
      <c r="AV132" s="208">
        <f t="shared" si="25"/>
        <v>0</v>
      </c>
      <c r="AW132" s="208">
        <f t="shared" si="25"/>
        <v>0</v>
      </c>
      <c r="AX132" s="208">
        <f t="shared" si="25"/>
        <v>0</v>
      </c>
      <c r="AY132" s="208">
        <f t="shared" si="25"/>
        <v>0</v>
      </c>
      <c r="AZ132" s="208">
        <f t="shared" si="27"/>
        <v>0</v>
      </c>
      <c r="BA132" s="208">
        <f t="shared" si="27"/>
        <v>0</v>
      </c>
      <c r="BB132" s="208">
        <f t="shared" si="27"/>
        <v>0</v>
      </c>
      <c r="BC132" s="208">
        <f t="shared" si="27"/>
        <v>0</v>
      </c>
      <c r="BD132" s="208">
        <f t="shared" si="27"/>
        <v>0</v>
      </c>
      <c r="BE132" s="208">
        <f t="shared" si="27"/>
        <v>0</v>
      </c>
      <c r="BF132" s="208">
        <f t="shared" si="27"/>
        <v>0</v>
      </c>
      <c r="BG132" s="208">
        <f t="shared" si="27"/>
        <v>0</v>
      </c>
      <c r="BH132" s="208">
        <f t="shared" si="27"/>
        <v>0</v>
      </c>
      <c r="BI132" s="208">
        <f t="shared" si="26"/>
        <v>0</v>
      </c>
      <c r="BJ132" s="208">
        <f t="shared" si="26"/>
        <v>0</v>
      </c>
      <c r="BK132" s="208">
        <f t="shared" si="26"/>
        <v>0</v>
      </c>
      <c r="BL132" s="207">
        <f t="shared" si="20"/>
        <v>0</v>
      </c>
    </row>
    <row r="133" spans="1:64">
      <c r="A133" s="190" t="s">
        <v>334</v>
      </c>
      <c r="B133" s="205">
        <v>0</v>
      </c>
      <c r="C133" s="205">
        <v>0</v>
      </c>
      <c r="D133" s="206">
        <v>0</v>
      </c>
      <c r="E133" s="206">
        <v>0</v>
      </c>
      <c r="F133" s="206">
        <v>0</v>
      </c>
      <c r="G133" s="206">
        <v>0</v>
      </c>
      <c r="H133" s="206">
        <v>0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192">
        <f t="shared" si="16"/>
        <v>0</v>
      </c>
      <c r="Q133" s="206">
        <v>0</v>
      </c>
      <c r="R133" s="206">
        <v>0</v>
      </c>
      <c r="S133" s="206">
        <v>0</v>
      </c>
      <c r="T133" s="206">
        <v>0</v>
      </c>
      <c r="U133" s="206">
        <v>0</v>
      </c>
      <c r="V133" s="206">
        <v>0</v>
      </c>
      <c r="W133" s="206">
        <v>0</v>
      </c>
      <c r="X133" s="206">
        <v>0</v>
      </c>
      <c r="Y133" s="206">
        <v>0</v>
      </c>
      <c r="Z133" s="206">
        <v>0</v>
      </c>
      <c r="AA133" s="206">
        <v>0</v>
      </c>
      <c r="AB133" s="206">
        <v>0</v>
      </c>
      <c r="AC133" s="206">
        <v>0</v>
      </c>
      <c r="AD133" s="206">
        <v>0</v>
      </c>
      <c r="AE133" s="206">
        <v>0</v>
      </c>
      <c r="AF133" s="206">
        <v>0</v>
      </c>
      <c r="AG133" s="192">
        <f t="shared" si="17"/>
        <v>0</v>
      </c>
      <c r="AI133" s="207">
        <f t="shared" ref="AI133:AQ161" si="29">ROUND(D133*$B133/12,2)</f>
        <v>0</v>
      </c>
      <c r="AJ133" s="207">
        <f t="shared" si="29"/>
        <v>0</v>
      </c>
      <c r="AK133" s="207">
        <f t="shared" si="29"/>
        <v>0</v>
      </c>
      <c r="AL133" s="207">
        <f t="shared" si="29"/>
        <v>0</v>
      </c>
      <c r="AM133" s="207">
        <f t="shared" si="29"/>
        <v>0</v>
      </c>
      <c r="AN133" s="207">
        <f t="shared" si="29"/>
        <v>0</v>
      </c>
      <c r="AO133" s="207">
        <f t="shared" si="29"/>
        <v>0</v>
      </c>
      <c r="AP133" s="207">
        <f t="shared" si="29"/>
        <v>0</v>
      </c>
      <c r="AQ133" s="207">
        <f t="shared" si="29"/>
        <v>0</v>
      </c>
      <c r="AR133" s="207">
        <f t="shared" si="28"/>
        <v>0</v>
      </c>
      <c r="AS133" s="207">
        <f t="shared" si="28"/>
        <v>0</v>
      </c>
      <c r="AT133" s="207">
        <f t="shared" si="28"/>
        <v>0</v>
      </c>
      <c r="AU133" s="208">
        <f t="shared" si="18"/>
        <v>0</v>
      </c>
      <c r="AV133" s="208">
        <f t="shared" si="25"/>
        <v>0</v>
      </c>
      <c r="AW133" s="208">
        <f t="shared" si="25"/>
        <v>0</v>
      </c>
      <c r="AX133" s="208">
        <f t="shared" si="25"/>
        <v>0</v>
      </c>
      <c r="AY133" s="208">
        <f t="shared" si="25"/>
        <v>0</v>
      </c>
      <c r="AZ133" s="208">
        <f t="shared" si="27"/>
        <v>0</v>
      </c>
      <c r="BA133" s="208">
        <f t="shared" si="27"/>
        <v>0</v>
      </c>
      <c r="BB133" s="208">
        <f t="shared" si="27"/>
        <v>0</v>
      </c>
      <c r="BC133" s="208">
        <f t="shared" si="27"/>
        <v>0</v>
      </c>
      <c r="BD133" s="208">
        <f t="shared" si="27"/>
        <v>0</v>
      </c>
      <c r="BE133" s="208">
        <f t="shared" si="27"/>
        <v>0</v>
      </c>
      <c r="BF133" s="208">
        <f t="shared" si="27"/>
        <v>0</v>
      </c>
      <c r="BG133" s="208">
        <f t="shared" si="27"/>
        <v>0</v>
      </c>
      <c r="BH133" s="208">
        <f t="shared" si="27"/>
        <v>0</v>
      </c>
      <c r="BI133" s="208">
        <f t="shared" si="26"/>
        <v>0</v>
      </c>
      <c r="BJ133" s="208">
        <f t="shared" si="26"/>
        <v>0</v>
      </c>
      <c r="BK133" s="208">
        <f t="shared" si="26"/>
        <v>0</v>
      </c>
      <c r="BL133" s="207">
        <f t="shared" si="20"/>
        <v>0</v>
      </c>
    </row>
    <row r="134" spans="1:64">
      <c r="A134" s="190" t="s">
        <v>335</v>
      </c>
      <c r="B134" s="205">
        <v>0</v>
      </c>
      <c r="C134" s="205">
        <v>0</v>
      </c>
      <c r="D134" s="206">
        <v>0</v>
      </c>
      <c r="E134" s="206">
        <v>0</v>
      </c>
      <c r="F134" s="206">
        <v>0</v>
      </c>
      <c r="G134" s="206">
        <v>0</v>
      </c>
      <c r="H134" s="206">
        <v>0</v>
      </c>
      <c r="I134" s="206">
        <v>0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192">
        <f t="shared" ref="P134:P197" si="30">SUM(D134:O134)</f>
        <v>0</v>
      </c>
      <c r="Q134" s="206">
        <v>0</v>
      </c>
      <c r="R134" s="206">
        <v>0</v>
      </c>
      <c r="S134" s="206">
        <v>0</v>
      </c>
      <c r="T134" s="206">
        <v>0</v>
      </c>
      <c r="U134" s="206">
        <v>0</v>
      </c>
      <c r="V134" s="206">
        <v>0</v>
      </c>
      <c r="W134" s="206">
        <v>0</v>
      </c>
      <c r="X134" s="206">
        <v>0</v>
      </c>
      <c r="Y134" s="206">
        <v>0</v>
      </c>
      <c r="Z134" s="206">
        <v>0</v>
      </c>
      <c r="AA134" s="206">
        <v>0</v>
      </c>
      <c r="AB134" s="206">
        <v>0</v>
      </c>
      <c r="AC134" s="206">
        <v>0</v>
      </c>
      <c r="AD134" s="206">
        <v>0</v>
      </c>
      <c r="AE134" s="206">
        <v>0</v>
      </c>
      <c r="AF134" s="206">
        <v>0</v>
      </c>
      <c r="AG134" s="192">
        <f t="shared" ref="AG134:AG197" si="31">SUM(U134:AF134)</f>
        <v>0</v>
      </c>
      <c r="AI134" s="207">
        <f t="shared" si="29"/>
        <v>0</v>
      </c>
      <c r="AJ134" s="207">
        <f t="shared" si="29"/>
        <v>0</v>
      </c>
      <c r="AK134" s="207">
        <f t="shared" si="29"/>
        <v>0</v>
      </c>
      <c r="AL134" s="207">
        <f t="shared" si="29"/>
        <v>0</v>
      </c>
      <c r="AM134" s="207">
        <f t="shared" si="29"/>
        <v>0</v>
      </c>
      <c r="AN134" s="207">
        <f t="shared" si="29"/>
        <v>0</v>
      </c>
      <c r="AO134" s="207">
        <f t="shared" si="29"/>
        <v>0</v>
      </c>
      <c r="AP134" s="207">
        <f t="shared" si="29"/>
        <v>0</v>
      </c>
      <c r="AQ134" s="207">
        <f t="shared" si="29"/>
        <v>0</v>
      </c>
      <c r="AR134" s="207">
        <f t="shared" si="28"/>
        <v>0</v>
      </c>
      <c r="AS134" s="207">
        <f t="shared" si="28"/>
        <v>0</v>
      </c>
      <c r="AT134" s="207">
        <f t="shared" si="28"/>
        <v>0</v>
      </c>
      <c r="AU134" s="208">
        <f t="shared" ref="AU134:AU197" si="32">SUM(AI134:AT134)</f>
        <v>0</v>
      </c>
      <c r="AV134" s="208">
        <f t="shared" si="25"/>
        <v>0</v>
      </c>
      <c r="AW134" s="208">
        <f t="shared" si="25"/>
        <v>0</v>
      </c>
      <c r="AX134" s="208">
        <f t="shared" si="25"/>
        <v>0</v>
      </c>
      <c r="AY134" s="208">
        <f t="shared" si="25"/>
        <v>0</v>
      </c>
      <c r="AZ134" s="208">
        <f t="shared" si="27"/>
        <v>0</v>
      </c>
      <c r="BA134" s="208">
        <f t="shared" si="27"/>
        <v>0</v>
      </c>
      <c r="BB134" s="208">
        <f t="shared" si="27"/>
        <v>0</v>
      </c>
      <c r="BC134" s="208">
        <f t="shared" si="27"/>
        <v>0</v>
      </c>
      <c r="BD134" s="208">
        <f t="shared" si="27"/>
        <v>0</v>
      </c>
      <c r="BE134" s="208">
        <f t="shared" si="27"/>
        <v>0</v>
      </c>
      <c r="BF134" s="208">
        <f t="shared" si="27"/>
        <v>0</v>
      </c>
      <c r="BG134" s="208">
        <f t="shared" si="27"/>
        <v>0</v>
      </c>
      <c r="BH134" s="208">
        <f t="shared" si="27"/>
        <v>0</v>
      </c>
      <c r="BI134" s="208">
        <f t="shared" si="26"/>
        <v>0</v>
      </c>
      <c r="BJ134" s="208">
        <f t="shared" si="26"/>
        <v>0</v>
      </c>
      <c r="BK134" s="208">
        <f t="shared" si="26"/>
        <v>0</v>
      </c>
      <c r="BL134" s="207">
        <f t="shared" ref="BL134:BL197" si="33">SUM(AZ134:BK134)</f>
        <v>0</v>
      </c>
    </row>
    <row r="135" spans="1:64">
      <c r="A135" s="190" t="s">
        <v>336</v>
      </c>
      <c r="B135" s="205">
        <v>0</v>
      </c>
      <c r="C135" s="205">
        <v>0</v>
      </c>
      <c r="D135" s="206">
        <v>0</v>
      </c>
      <c r="E135" s="206">
        <v>0</v>
      </c>
      <c r="F135" s="206">
        <v>0</v>
      </c>
      <c r="G135" s="206">
        <v>0</v>
      </c>
      <c r="H135" s="206">
        <v>0</v>
      </c>
      <c r="I135" s="206">
        <v>0</v>
      </c>
      <c r="J135" s="206">
        <v>0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192">
        <f t="shared" si="30"/>
        <v>0</v>
      </c>
      <c r="Q135" s="206">
        <v>0</v>
      </c>
      <c r="R135" s="206">
        <v>0</v>
      </c>
      <c r="S135" s="206">
        <v>0</v>
      </c>
      <c r="T135" s="206">
        <v>0</v>
      </c>
      <c r="U135" s="206">
        <v>0</v>
      </c>
      <c r="V135" s="206">
        <v>0</v>
      </c>
      <c r="W135" s="206">
        <v>0</v>
      </c>
      <c r="X135" s="206">
        <v>0</v>
      </c>
      <c r="Y135" s="206">
        <v>0</v>
      </c>
      <c r="Z135" s="206">
        <v>0</v>
      </c>
      <c r="AA135" s="206">
        <v>0</v>
      </c>
      <c r="AB135" s="206">
        <v>0</v>
      </c>
      <c r="AC135" s="206">
        <v>0</v>
      </c>
      <c r="AD135" s="206">
        <v>0</v>
      </c>
      <c r="AE135" s="206">
        <v>0</v>
      </c>
      <c r="AF135" s="206">
        <v>0</v>
      </c>
      <c r="AG135" s="192">
        <f t="shared" si="31"/>
        <v>0</v>
      </c>
      <c r="AI135" s="207">
        <f t="shared" si="29"/>
        <v>0</v>
      </c>
      <c r="AJ135" s="207">
        <f t="shared" si="29"/>
        <v>0</v>
      </c>
      <c r="AK135" s="207">
        <f t="shared" si="29"/>
        <v>0</v>
      </c>
      <c r="AL135" s="207">
        <f t="shared" si="29"/>
        <v>0</v>
      </c>
      <c r="AM135" s="207">
        <f t="shared" si="29"/>
        <v>0</v>
      </c>
      <c r="AN135" s="207">
        <f t="shared" si="29"/>
        <v>0</v>
      </c>
      <c r="AO135" s="207">
        <f t="shared" si="29"/>
        <v>0</v>
      </c>
      <c r="AP135" s="207">
        <f t="shared" si="29"/>
        <v>0</v>
      </c>
      <c r="AQ135" s="207">
        <f t="shared" si="29"/>
        <v>0</v>
      </c>
      <c r="AR135" s="207">
        <f t="shared" si="28"/>
        <v>0</v>
      </c>
      <c r="AS135" s="207">
        <f t="shared" si="28"/>
        <v>0</v>
      </c>
      <c r="AT135" s="207">
        <f t="shared" si="28"/>
        <v>0</v>
      </c>
      <c r="AU135" s="208">
        <f t="shared" si="32"/>
        <v>0</v>
      </c>
      <c r="AV135" s="208">
        <f t="shared" si="25"/>
        <v>0</v>
      </c>
      <c r="AW135" s="208">
        <f t="shared" si="25"/>
        <v>0</v>
      </c>
      <c r="AX135" s="208">
        <f t="shared" si="25"/>
        <v>0</v>
      </c>
      <c r="AY135" s="208">
        <f t="shared" si="25"/>
        <v>0</v>
      </c>
      <c r="AZ135" s="208">
        <f t="shared" si="27"/>
        <v>0</v>
      </c>
      <c r="BA135" s="208">
        <f t="shared" si="27"/>
        <v>0</v>
      </c>
      <c r="BB135" s="208">
        <f t="shared" si="27"/>
        <v>0</v>
      </c>
      <c r="BC135" s="208">
        <f t="shared" si="27"/>
        <v>0</v>
      </c>
      <c r="BD135" s="208">
        <f t="shared" si="27"/>
        <v>0</v>
      </c>
      <c r="BE135" s="208">
        <f t="shared" si="27"/>
        <v>0</v>
      </c>
      <c r="BF135" s="208">
        <f t="shared" si="27"/>
        <v>0</v>
      </c>
      <c r="BG135" s="208">
        <f t="shared" si="27"/>
        <v>0</v>
      </c>
      <c r="BH135" s="208">
        <f t="shared" si="27"/>
        <v>0</v>
      </c>
      <c r="BI135" s="208">
        <f t="shared" si="26"/>
        <v>0</v>
      </c>
      <c r="BJ135" s="208">
        <f t="shared" si="26"/>
        <v>0</v>
      </c>
      <c r="BK135" s="208">
        <f t="shared" si="26"/>
        <v>0</v>
      </c>
      <c r="BL135" s="207">
        <f t="shared" si="33"/>
        <v>0</v>
      </c>
    </row>
    <row r="136" spans="1:64">
      <c r="A136" s="190" t="s">
        <v>337</v>
      </c>
      <c r="B136" s="205">
        <v>0</v>
      </c>
      <c r="C136" s="205">
        <v>0</v>
      </c>
      <c r="D136" s="206">
        <v>0</v>
      </c>
      <c r="E136" s="206">
        <v>0</v>
      </c>
      <c r="F136" s="206">
        <v>0</v>
      </c>
      <c r="G136" s="206">
        <v>0</v>
      </c>
      <c r="H136" s="206">
        <v>0</v>
      </c>
      <c r="I136" s="206">
        <v>0</v>
      </c>
      <c r="J136" s="206">
        <v>0</v>
      </c>
      <c r="K136" s="206">
        <v>0</v>
      </c>
      <c r="L136" s="206">
        <v>0</v>
      </c>
      <c r="M136" s="206">
        <v>0</v>
      </c>
      <c r="N136" s="206">
        <v>0</v>
      </c>
      <c r="O136" s="206">
        <v>0</v>
      </c>
      <c r="P136" s="192">
        <f t="shared" si="30"/>
        <v>0</v>
      </c>
      <c r="Q136" s="206">
        <v>0</v>
      </c>
      <c r="R136" s="206">
        <v>0</v>
      </c>
      <c r="S136" s="206">
        <v>0</v>
      </c>
      <c r="T136" s="206">
        <v>0</v>
      </c>
      <c r="U136" s="206">
        <v>0</v>
      </c>
      <c r="V136" s="206">
        <v>0</v>
      </c>
      <c r="W136" s="206">
        <v>0</v>
      </c>
      <c r="X136" s="206">
        <v>0</v>
      </c>
      <c r="Y136" s="206">
        <v>0</v>
      </c>
      <c r="Z136" s="206">
        <v>0</v>
      </c>
      <c r="AA136" s="206">
        <v>0</v>
      </c>
      <c r="AB136" s="206">
        <v>0</v>
      </c>
      <c r="AC136" s="206">
        <v>0</v>
      </c>
      <c r="AD136" s="206">
        <v>0</v>
      </c>
      <c r="AE136" s="206">
        <v>0</v>
      </c>
      <c r="AF136" s="206">
        <v>0</v>
      </c>
      <c r="AG136" s="192">
        <f t="shared" si="31"/>
        <v>0</v>
      </c>
      <c r="AI136" s="207">
        <f t="shared" si="29"/>
        <v>0</v>
      </c>
      <c r="AJ136" s="207">
        <f t="shared" si="29"/>
        <v>0</v>
      </c>
      <c r="AK136" s="207">
        <f t="shared" si="29"/>
        <v>0</v>
      </c>
      <c r="AL136" s="207">
        <f t="shared" si="29"/>
        <v>0</v>
      </c>
      <c r="AM136" s="207">
        <f t="shared" si="29"/>
        <v>0</v>
      </c>
      <c r="AN136" s="207">
        <f t="shared" si="29"/>
        <v>0</v>
      </c>
      <c r="AO136" s="207">
        <f t="shared" si="29"/>
        <v>0</v>
      </c>
      <c r="AP136" s="207">
        <f t="shared" si="29"/>
        <v>0</v>
      </c>
      <c r="AQ136" s="207">
        <f t="shared" si="29"/>
        <v>0</v>
      </c>
      <c r="AR136" s="207">
        <f t="shared" si="28"/>
        <v>0</v>
      </c>
      <c r="AS136" s="207">
        <f t="shared" si="28"/>
        <v>0</v>
      </c>
      <c r="AT136" s="207">
        <f t="shared" si="28"/>
        <v>0</v>
      </c>
      <c r="AU136" s="208">
        <f t="shared" si="32"/>
        <v>0</v>
      </c>
      <c r="AV136" s="208">
        <f t="shared" si="25"/>
        <v>0</v>
      </c>
      <c r="AW136" s="208">
        <f t="shared" si="25"/>
        <v>0</v>
      </c>
      <c r="AX136" s="208">
        <f t="shared" si="25"/>
        <v>0</v>
      </c>
      <c r="AY136" s="208">
        <f t="shared" si="25"/>
        <v>0</v>
      </c>
      <c r="AZ136" s="208">
        <f t="shared" si="27"/>
        <v>0</v>
      </c>
      <c r="BA136" s="208">
        <f t="shared" si="27"/>
        <v>0</v>
      </c>
      <c r="BB136" s="208">
        <f t="shared" si="27"/>
        <v>0</v>
      </c>
      <c r="BC136" s="208">
        <f t="shared" si="27"/>
        <v>0</v>
      </c>
      <c r="BD136" s="208">
        <f t="shared" si="27"/>
        <v>0</v>
      </c>
      <c r="BE136" s="208">
        <f t="shared" si="27"/>
        <v>0</v>
      </c>
      <c r="BF136" s="208">
        <f t="shared" si="27"/>
        <v>0</v>
      </c>
      <c r="BG136" s="208">
        <f t="shared" si="27"/>
        <v>0</v>
      </c>
      <c r="BH136" s="208">
        <f t="shared" si="27"/>
        <v>0</v>
      </c>
      <c r="BI136" s="208">
        <f t="shared" si="26"/>
        <v>0</v>
      </c>
      <c r="BJ136" s="208">
        <f t="shared" si="26"/>
        <v>0</v>
      </c>
      <c r="BK136" s="208">
        <f t="shared" si="26"/>
        <v>0</v>
      </c>
      <c r="BL136" s="207">
        <f t="shared" si="33"/>
        <v>0</v>
      </c>
    </row>
    <row r="137" spans="1:64">
      <c r="A137" s="190" t="s">
        <v>338</v>
      </c>
      <c r="B137" s="205">
        <v>3.3099999999999997E-2</v>
      </c>
      <c r="C137" s="205">
        <v>8.6700000000000013E-2</v>
      </c>
      <c r="D137" s="206">
        <v>2619050.2000000002</v>
      </c>
      <c r="E137" s="206">
        <v>2619050.2000000002</v>
      </c>
      <c r="F137" s="206">
        <v>2619050.2000000002</v>
      </c>
      <c r="G137" s="206">
        <v>2619050.2000000002</v>
      </c>
      <c r="H137" s="206">
        <v>2619050.2000000002</v>
      </c>
      <c r="I137" s="206">
        <v>2619050.2000000002</v>
      </c>
      <c r="J137" s="206">
        <v>2619050.2000000002</v>
      </c>
      <c r="K137" s="206">
        <v>2619050.2000000002</v>
      </c>
      <c r="L137" s="206">
        <v>2619050.2000000002</v>
      </c>
      <c r="M137" s="206">
        <v>2619050.2000000002</v>
      </c>
      <c r="N137" s="206">
        <v>2619050.2000000002</v>
      </c>
      <c r="O137" s="206">
        <v>2619050.2000000002</v>
      </c>
      <c r="P137" s="192">
        <f t="shared" si="30"/>
        <v>31428602.399999995</v>
      </c>
      <c r="Q137" s="206">
        <v>2619050.2000000002</v>
      </c>
      <c r="R137" s="206">
        <v>2619050.2000000002</v>
      </c>
      <c r="S137" s="206">
        <v>2619050.2000000002</v>
      </c>
      <c r="T137" s="206">
        <v>2619050.2000000002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192">
        <f t="shared" si="31"/>
        <v>0</v>
      </c>
      <c r="AI137" s="207">
        <f t="shared" si="29"/>
        <v>7224.21</v>
      </c>
      <c r="AJ137" s="207">
        <f t="shared" si="29"/>
        <v>7224.21</v>
      </c>
      <c r="AK137" s="207">
        <f t="shared" si="29"/>
        <v>7224.21</v>
      </c>
      <c r="AL137" s="207">
        <f t="shared" si="29"/>
        <v>7224.21</v>
      </c>
      <c r="AM137" s="207">
        <f t="shared" si="29"/>
        <v>7224.21</v>
      </c>
      <c r="AN137" s="207">
        <f t="shared" si="29"/>
        <v>7224.21</v>
      </c>
      <c r="AO137" s="207">
        <f t="shared" si="29"/>
        <v>7224.21</v>
      </c>
      <c r="AP137" s="207">
        <f t="shared" si="29"/>
        <v>7224.21</v>
      </c>
      <c r="AQ137" s="207">
        <f t="shared" si="29"/>
        <v>7224.21</v>
      </c>
      <c r="AR137" s="207">
        <f t="shared" si="28"/>
        <v>7224.21</v>
      </c>
      <c r="AS137" s="207">
        <f t="shared" si="28"/>
        <v>7224.21</v>
      </c>
      <c r="AT137" s="207">
        <f t="shared" si="28"/>
        <v>7224.21</v>
      </c>
      <c r="AU137" s="208">
        <f t="shared" si="32"/>
        <v>86690.520000000019</v>
      </c>
      <c r="AV137" s="208">
        <f t="shared" si="25"/>
        <v>7224.21</v>
      </c>
      <c r="AW137" s="208">
        <f t="shared" si="25"/>
        <v>7224.21</v>
      </c>
      <c r="AX137" s="208">
        <f t="shared" si="25"/>
        <v>7224.21</v>
      </c>
      <c r="AY137" s="208">
        <f t="shared" si="25"/>
        <v>7224.21</v>
      </c>
      <c r="AZ137" s="208">
        <f t="shared" si="27"/>
        <v>0</v>
      </c>
      <c r="BA137" s="208">
        <f t="shared" si="27"/>
        <v>0</v>
      </c>
      <c r="BB137" s="208">
        <f t="shared" si="27"/>
        <v>0</v>
      </c>
      <c r="BC137" s="208">
        <f t="shared" si="27"/>
        <v>0</v>
      </c>
      <c r="BD137" s="208">
        <f t="shared" si="27"/>
        <v>0</v>
      </c>
      <c r="BE137" s="208">
        <f t="shared" si="27"/>
        <v>0</v>
      </c>
      <c r="BF137" s="208">
        <f t="shared" si="27"/>
        <v>0</v>
      </c>
      <c r="BG137" s="208">
        <f t="shared" si="27"/>
        <v>0</v>
      </c>
      <c r="BH137" s="208">
        <f t="shared" si="27"/>
        <v>0</v>
      </c>
      <c r="BI137" s="208">
        <f t="shared" si="26"/>
        <v>0</v>
      </c>
      <c r="BJ137" s="208">
        <f t="shared" si="26"/>
        <v>0</v>
      </c>
      <c r="BK137" s="208">
        <f t="shared" si="26"/>
        <v>0</v>
      </c>
      <c r="BL137" s="207">
        <f t="shared" si="33"/>
        <v>0</v>
      </c>
    </row>
    <row r="138" spans="1:64">
      <c r="A138" s="190" t="s">
        <v>339</v>
      </c>
      <c r="B138" s="205">
        <v>3.7699999999999997E-2</v>
      </c>
      <c r="C138" s="205">
        <v>7.9299999999999995E-2</v>
      </c>
      <c r="D138" s="206">
        <v>1730454.99</v>
      </c>
      <c r="E138" s="206">
        <v>1730454.99</v>
      </c>
      <c r="F138" s="206">
        <v>1730454.99</v>
      </c>
      <c r="G138" s="206">
        <v>1730454.99</v>
      </c>
      <c r="H138" s="206">
        <v>1730454.99</v>
      </c>
      <c r="I138" s="206">
        <v>1730454.99</v>
      </c>
      <c r="J138" s="206">
        <v>1730454.99</v>
      </c>
      <c r="K138" s="206">
        <v>1730454.99</v>
      </c>
      <c r="L138" s="206">
        <v>1730454.99</v>
      </c>
      <c r="M138" s="206">
        <v>1730454.99</v>
      </c>
      <c r="N138" s="206">
        <v>1730454.99</v>
      </c>
      <c r="O138" s="206">
        <v>1730454.99</v>
      </c>
      <c r="P138" s="192">
        <f t="shared" si="30"/>
        <v>20765459.879999995</v>
      </c>
      <c r="Q138" s="206">
        <v>1730454.99</v>
      </c>
      <c r="R138" s="206">
        <v>1730454.99</v>
      </c>
      <c r="S138" s="206">
        <v>1730454.99</v>
      </c>
      <c r="T138" s="206">
        <v>1730454.99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192">
        <f t="shared" si="31"/>
        <v>0</v>
      </c>
      <c r="AI138" s="207">
        <f t="shared" si="29"/>
        <v>5436.51</v>
      </c>
      <c r="AJ138" s="207">
        <f t="shared" si="29"/>
        <v>5436.51</v>
      </c>
      <c r="AK138" s="207">
        <f t="shared" si="29"/>
        <v>5436.51</v>
      </c>
      <c r="AL138" s="207">
        <f t="shared" si="29"/>
        <v>5436.51</v>
      </c>
      <c r="AM138" s="207">
        <f t="shared" si="29"/>
        <v>5436.51</v>
      </c>
      <c r="AN138" s="207">
        <f t="shared" si="29"/>
        <v>5436.51</v>
      </c>
      <c r="AO138" s="207">
        <f t="shared" si="29"/>
        <v>5436.51</v>
      </c>
      <c r="AP138" s="207">
        <f t="shared" si="29"/>
        <v>5436.51</v>
      </c>
      <c r="AQ138" s="207">
        <f t="shared" si="29"/>
        <v>5436.51</v>
      </c>
      <c r="AR138" s="207">
        <f t="shared" si="28"/>
        <v>5436.51</v>
      </c>
      <c r="AS138" s="207">
        <f t="shared" si="28"/>
        <v>5436.51</v>
      </c>
      <c r="AT138" s="207">
        <f t="shared" si="28"/>
        <v>5436.51</v>
      </c>
      <c r="AU138" s="208">
        <f t="shared" si="32"/>
        <v>65238.120000000017</v>
      </c>
      <c r="AV138" s="208">
        <f t="shared" si="25"/>
        <v>5436.51</v>
      </c>
      <c r="AW138" s="208">
        <f t="shared" si="25"/>
        <v>5436.51</v>
      </c>
      <c r="AX138" s="208">
        <f t="shared" si="25"/>
        <v>5436.51</v>
      </c>
      <c r="AY138" s="208">
        <f t="shared" si="25"/>
        <v>5436.51</v>
      </c>
      <c r="AZ138" s="208">
        <f t="shared" si="27"/>
        <v>0</v>
      </c>
      <c r="BA138" s="208">
        <f t="shared" si="27"/>
        <v>0</v>
      </c>
      <c r="BB138" s="208">
        <f t="shared" si="27"/>
        <v>0</v>
      </c>
      <c r="BC138" s="208">
        <f t="shared" si="27"/>
        <v>0</v>
      </c>
      <c r="BD138" s="208">
        <f t="shared" si="27"/>
        <v>0</v>
      </c>
      <c r="BE138" s="208">
        <f t="shared" si="27"/>
        <v>0</v>
      </c>
      <c r="BF138" s="208">
        <f t="shared" si="27"/>
        <v>0</v>
      </c>
      <c r="BG138" s="208">
        <f t="shared" si="27"/>
        <v>0</v>
      </c>
      <c r="BH138" s="208">
        <f t="shared" si="27"/>
        <v>0</v>
      </c>
      <c r="BI138" s="208">
        <f t="shared" si="26"/>
        <v>0</v>
      </c>
      <c r="BJ138" s="208">
        <f t="shared" si="26"/>
        <v>0</v>
      </c>
      <c r="BK138" s="208">
        <f t="shared" si="26"/>
        <v>0</v>
      </c>
      <c r="BL138" s="207">
        <f t="shared" si="33"/>
        <v>0</v>
      </c>
    </row>
    <row r="139" spans="1:64">
      <c r="A139" s="190" t="s">
        <v>340</v>
      </c>
      <c r="B139" s="205">
        <v>4.9699999999999994E-2</v>
      </c>
      <c r="C139" s="205">
        <v>0.1147</v>
      </c>
      <c r="D139" s="206">
        <v>5652402.3799999999</v>
      </c>
      <c r="E139" s="206">
        <v>5652402.3799999999</v>
      </c>
      <c r="F139" s="206">
        <v>5652402.3799999999</v>
      </c>
      <c r="G139" s="206">
        <v>5652402.3799999999</v>
      </c>
      <c r="H139" s="206">
        <v>5652402.3799999999</v>
      </c>
      <c r="I139" s="206">
        <v>5652402.3799999999</v>
      </c>
      <c r="J139" s="206">
        <v>5652402.3799999999</v>
      </c>
      <c r="K139" s="206">
        <v>5652402.3799999999</v>
      </c>
      <c r="L139" s="206">
        <v>5652402.3799999999</v>
      </c>
      <c r="M139" s="206">
        <v>5652402.3799999999</v>
      </c>
      <c r="N139" s="206">
        <v>5652402.3799999999</v>
      </c>
      <c r="O139" s="206">
        <v>5652402.3799999999</v>
      </c>
      <c r="P139" s="192">
        <f t="shared" si="30"/>
        <v>67828828.560000017</v>
      </c>
      <c r="Q139" s="206">
        <v>5652402.3799999999</v>
      </c>
      <c r="R139" s="206">
        <v>5652402.3799999999</v>
      </c>
      <c r="S139" s="206">
        <v>5652402.3799999999</v>
      </c>
      <c r="T139" s="206">
        <v>5652402.3799999999</v>
      </c>
      <c r="U139" s="206">
        <v>0</v>
      </c>
      <c r="V139" s="206">
        <v>0</v>
      </c>
      <c r="W139" s="206">
        <v>0</v>
      </c>
      <c r="X139" s="206">
        <v>0</v>
      </c>
      <c r="Y139" s="206">
        <v>0</v>
      </c>
      <c r="Z139" s="206">
        <v>0</v>
      </c>
      <c r="AA139" s="206">
        <v>0</v>
      </c>
      <c r="AB139" s="206">
        <v>0</v>
      </c>
      <c r="AC139" s="206">
        <v>0</v>
      </c>
      <c r="AD139" s="206">
        <v>0</v>
      </c>
      <c r="AE139" s="206">
        <v>0</v>
      </c>
      <c r="AF139" s="206">
        <v>0</v>
      </c>
      <c r="AG139" s="192">
        <f t="shared" si="31"/>
        <v>0</v>
      </c>
      <c r="AI139" s="207">
        <f t="shared" si="29"/>
        <v>23410.37</v>
      </c>
      <c r="AJ139" s="207">
        <f t="shared" si="29"/>
        <v>23410.37</v>
      </c>
      <c r="AK139" s="207">
        <f t="shared" si="29"/>
        <v>23410.37</v>
      </c>
      <c r="AL139" s="207">
        <f t="shared" si="29"/>
        <v>23410.37</v>
      </c>
      <c r="AM139" s="207">
        <f t="shared" si="29"/>
        <v>23410.37</v>
      </c>
      <c r="AN139" s="207">
        <f t="shared" si="29"/>
        <v>23410.37</v>
      </c>
      <c r="AO139" s="207">
        <f t="shared" si="29"/>
        <v>23410.37</v>
      </c>
      <c r="AP139" s="207">
        <f t="shared" si="29"/>
        <v>23410.37</v>
      </c>
      <c r="AQ139" s="207">
        <f t="shared" si="29"/>
        <v>23410.37</v>
      </c>
      <c r="AR139" s="207">
        <f t="shared" si="28"/>
        <v>23410.37</v>
      </c>
      <c r="AS139" s="207">
        <f t="shared" si="28"/>
        <v>23410.37</v>
      </c>
      <c r="AT139" s="207">
        <f t="shared" si="28"/>
        <v>23410.37</v>
      </c>
      <c r="AU139" s="208">
        <f t="shared" si="32"/>
        <v>280924.44</v>
      </c>
      <c r="AV139" s="208">
        <f t="shared" si="25"/>
        <v>23410.37</v>
      </c>
      <c r="AW139" s="208">
        <f t="shared" si="25"/>
        <v>23410.37</v>
      </c>
      <c r="AX139" s="208">
        <f t="shared" si="25"/>
        <v>23410.37</v>
      </c>
      <c r="AY139" s="208">
        <f t="shared" si="25"/>
        <v>23410.37</v>
      </c>
      <c r="AZ139" s="208">
        <f t="shared" si="27"/>
        <v>0</v>
      </c>
      <c r="BA139" s="208">
        <f t="shared" si="27"/>
        <v>0</v>
      </c>
      <c r="BB139" s="208">
        <f t="shared" si="27"/>
        <v>0</v>
      </c>
      <c r="BC139" s="208">
        <f t="shared" si="27"/>
        <v>0</v>
      </c>
      <c r="BD139" s="208">
        <f t="shared" si="27"/>
        <v>0</v>
      </c>
      <c r="BE139" s="208">
        <f t="shared" si="27"/>
        <v>0</v>
      </c>
      <c r="BF139" s="208">
        <f t="shared" si="27"/>
        <v>0</v>
      </c>
      <c r="BG139" s="208">
        <f t="shared" si="27"/>
        <v>0</v>
      </c>
      <c r="BH139" s="208">
        <f t="shared" si="27"/>
        <v>0</v>
      </c>
      <c r="BI139" s="208">
        <f t="shared" si="26"/>
        <v>0</v>
      </c>
      <c r="BJ139" s="208">
        <f t="shared" si="26"/>
        <v>0</v>
      </c>
      <c r="BK139" s="208">
        <f t="shared" si="26"/>
        <v>0</v>
      </c>
      <c r="BL139" s="207">
        <f t="shared" si="33"/>
        <v>0</v>
      </c>
    </row>
    <row r="140" spans="1:64">
      <c r="A140" s="190" t="s">
        <v>341</v>
      </c>
      <c r="B140" s="205">
        <v>2.8899999999999999E-2</v>
      </c>
      <c r="C140" s="205">
        <v>2.8300000000000002E-2</v>
      </c>
      <c r="D140" s="206">
        <v>8193814.5199999996</v>
      </c>
      <c r="E140" s="206">
        <v>8193814.5199999996</v>
      </c>
      <c r="F140" s="206">
        <v>8193814.5199999996</v>
      </c>
      <c r="G140" s="206">
        <v>8193814.5199999996</v>
      </c>
      <c r="H140" s="206">
        <v>8193814.5199999996</v>
      </c>
      <c r="I140" s="206">
        <v>8193814.5199999996</v>
      </c>
      <c r="J140" s="206">
        <v>8193814.5199999996</v>
      </c>
      <c r="K140" s="206">
        <v>8193814.5199999996</v>
      </c>
      <c r="L140" s="206">
        <v>8193814.5199999996</v>
      </c>
      <c r="M140" s="206">
        <v>8193814.5199999996</v>
      </c>
      <c r="N140" s="206">
        <v>8193814.5199999996</v>
      </c>
      <c r="O140" s="206">
        <v>8193814.5199999996</v>
      </c>
      <c r="P140" s="192">
        <f t="shared" si="30"/>
        <v>98325774.239999965</v>
      </c>
      <c r="Q140" s="206">
        <v>8193814.5199999996</v>
      </c>
      <c r="R140" s="206">
        <v>8193814.5199999996</v>
      </c>
      <c r="S140" s="206">
        <v>8193814.5199999996</v>
      </c>
      <c r="T140" s="206">
        <v>8193814.5199999996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192">
        <f t="shared" si="31"/>
        <v>0</v>
      </c>
      <c r="AI140" s="207">
        <f t="shared" si="29"/>
        <v>19733.439999999999</v>
      </c>
      <c r="AJ140" s="207">
        <f t="shared" si="29"/>
        <v>19733.439999999999</v>
      </c>
      <c r="AK140" s="207">
        <f t="shared" si="29"/>
        <v>19733.439999999999</v>
      </c>
      <c r="AL140" s="207">
        <f t="shared" si="29"/>
        <v>19733.439999999999</v>
      </c>
      <c r="AM140" s="207">
        <f t="shared" si="29"/>
        <v>19733.439999999999</v>
      </c>
      <c r="AN140" s="207">
        <f t="shared" si="29"/>
        <v>19733.439999999999</v>
      </c>
      <c r="AO140" s="207">
        <f t="shared" si="29"/>
        <v>19733.439999999999</v>
      </c>
      <c r="AP140" s="207">
        <f t="shared" si="29"/>
        <v>19733.439999999999</v>
      </c>
      <c r="AQ140" s="207">
        <f t="shared" si="29"/>
        <v>19733.439999999999</v>
      </c>
      <c r="AR140" s="207">
        <f t="shared" si="28"/>
        <v>19733.439999999999</v>
      </c>
      <c r="AS140" s="207">
        <f t="shared" si="28"/>
        <v>19733.439999999999</v>
      </c>
      <c r="AT140" s="207">
        <f t="shared" si="28"/>
        <v>19733.439999999999</v>
      </c>
      <c r="AU140" s="208">
        <f t="shared" si="32"/>
        <v>236801.28</v>
      </c>
      <c r="AV140" s="208">
        <f t="shared" si="25"/>
        <v>19733.439999999999</v>
      </c>
      <c r="AW140" s="208">
        <f t="shared" si="25"/>
        <v>19733.439999999999</v>
      </c>
      <c r="AX140" s="208">
        <f t="shared" si="25"/>
        <v>19733.439999999999</v>
      </c>
      <c r="AY140" s="208">
        <f t="shared" si="25"/>
        <v>19733.439999999999</v>
      </c>
      <c r="AZ140" s="208">
        <f t="shared" si="27"/>
        <v>0</v>
      </c>
      <c r="BA140" s="208">
        <f t="shared" si="27"/>
        <v>0</v>
      </c>
      <c r="BB140" s="208">
        <f t="shared" si="27"/>
        <v>0</v>
      </c>
      <c r="BC140" s="208">
        <f t="shared" si="27"/>
        <v>0</v>
      </c>
      <c r="BD140" s="208">
        <f t="shared" si="27"/>
        <v>0</v>
      </c>
      <c r="BE140" s="208">
        <f t="shared" si="27"/>
        <v>0</v>
      </c>
      <c r="BF140" s="208">
        <f t="shared" si="27"/>
        <v>0</v>
      </c>
      <c r="BG140" s="208">
        <f t="shared" si="27"/>
        <v>0</v>
      </c>
      <c r="BH140" s="208">
        <f t="shared" si="27"/>
        <v>0</v>
      </c>
      <c r="BI140" s="208">
        <f t="shared" si="26"/>
        <v>0</v>
      </c>
      <c r="BJ140" s="208">
        <f t="shared" si="26"/>
        <v>0</v>
      </c>
      <c r="BK140" s="208">
        <f t="shared" si="26"/>
        <v>0</v>
      </c>
      <c r="BL140" s="207">
        <f t="shared" si="33"/>
        <v>0</v>
      </c>
    </row>
    <row r="141" spans="1:64">
      <c r="A141" s="190" t="s">
        <v>342</v>
      </c>
      <c r="B141" s="205">
        <v>2.1600000000000001E-2</v>
      </c>
      <c r="C141" s="205">
        <v>2.7400000000000001E-2</v>
      </c>
      <c r="D141" s="206">
        <v>3718806.92</v>
      </c>
      <c r="E141" s="206">
        <v>3718806.92</v>
      </c>
      <c r="F141" s="206">
        <v>3718806.92</v>
      </c>
      <c r="G141" s="206">
        <v>3718806.92</v>
      </c>
      <c r="H141" s="206">
        <v>3718806.92</v>
      </c>
      <c r="I141" s="206">
        <v>3718806.92</v>
      </c>
      <c r="J141" s="206">
        <v>3718806.92</v>
      </c>
      <c r="K141" s="206">
        <v>3718806.92</v>
      </c>
      <c r="L141" s="206">
        <v>3718806.92</v>
      </c>
      <c r="M141" s="206">
        <v>3718806.92</v>
      </c>
      <c r="N141" s="206">
        <v>3718806.92</v>
      </c>
      <c r="O141" s="206">
        <v>3718806.92</v>
      </c>
      <c r="P141" s="192">
        <f t="shared" si="30"/>
        <v>44625683.040000014</v>
      </c>
      <c r="Q141" s="206">
        <v>3718806.92</v>
      </c>
      <c r="R141" s="206">
        <v>3718806.92</v>
      </c>
      <c r="S141" s="206">
        <v>3718806.92</v>
      </c>
      <c r="T141" s="206">
        <v>3718806.92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192">
        <f t="shared" si="31"/>
        <v>0</v>
      </c>
      <c r="AI141" s="207">
        <f t="shared" si="29"/>
        <v>6693.85</v>
      </c>
      <c r="AJ141" s="207">
        <f t="shared" si="29"/>
        <v>6693.85</v>
      </c>
      <c r="AK141" s="207">
        <f t="shared" si="29"/>
        <v>6693.85</v>
      </c>
      <c r="AL141" s="207">
        <f t="shared" si="29"/>
        <v>6693.85</v>
      </c>
      <c r="AM141" s="207">
        <f t="shared" si="29"/>
        <v>6693.85</v>
      </c>
      <c r="AN141" s="207">
        <f t="shared" si="29"/>
        <v>6693.85</v>
      </c>
      <c r="AO141" s="207">
        <f t="shared" si="29"/>
        <v>6693.85</v>
      </c>
      <c r="AP141" s="207">
        <f t="shared" si="29"/>
        <v>6693.85</v>
      </c>
      <c r="AQ141" s="207">
        <f t="shared" si="29"/>
        <v>6693.85</v>
      </c>
      <c r="AR141" s="207">
        <f t="shared" si="28"/>
        <v>6693.85</v>
      </c>
      <c r="AS141" s="207">
        <f t="shared" si="28"/>
        <v>6693.85</v>
      </c>
      <c r="AT141" s="207">
        <f t="shared" si="28"/>
        <v>6693.85</v>
      </c>
      <c r="AU141" s="208">
        <f t="shared" si="32"/>
        <v>80326.200000000012</v>
      </c>
      <c r="AV141" s="208">
        <f t="shared" si="25"/>
        <v>6693.85</v>
      </c>
      <c r="AW141" s="208">
        <f t="shared" si="25"/>
        <v>6693.85</v>
      </c>
      <c r="AX141" s="208">
        <f t="shared" si="25"/>
        <v>6693.85</v>
      </c>
      <c r="AY141" s="208">
        <f t="shared" si="25"/>
        <v>6693.85</v>
      </c>
      <c r="AZ141" s="208">
        <f t="shared" si="27"/>
        <v>0</v>
      </c>
      <c r="BA141" s="208">
        <f t="shared" si="27"/>
        <v>0</v>
      </c>
      <c r="BB141" s="208">
        <f t="shared" si="27"/>
        <v>0</v>
      </c>
      <c r="BC141" s="208">
        <f t="shared" ref="BC141:BK180" si="34">ROUND(X141*$C141/12,2)</f>
        <v>0</v>
      </c>
      <c r="BD141" s="208">
        <f t="shared" si="34"/>
        <v>0</v>
      </c>
      <c r="BE141" s="208">
        <f t="shared" si="34"/>
        <v>0</v>
      </c>
      <c r="BF141" s="208">
        <f t="shared" si="34"/>
        <v>0</v>
      </c>
      <c r="BG141" s="208">
        <f t="shared" si="34"/>
        <v>0</v>
      </c>
      <c r="BH141" s="208">
        <f t="shared" si="34"/>
        <v>0</v>
      </c>
      <c r="BI141" s="208">
        <f t="shared" si="26"/>
        <v>0</v>
      </c>
      <c r="BJ141" s="208">
        <f t="shared" si="26"/>
        <v>0</v>
      </c>
      <c r="BK141" s="208">
        <f t="shared" si="26"/>
        <v>0</v>
      </c>
      <c r="BL141" s="207">
        <f t="shared" si="33"/>
        <v>0</v>
      </c>
    </row>
    <row r="142" spans="1:64">
      <c r="A142" s="190" t="s">
        <v>343</v>
      </c>
      <c r="B142" s="205">
        <v>3.3099999999999997E-2</v>
      </c>
      <c r="C142" s="205">
        <v>8.6700000000000013E-2</v>
      </c>
      <c r="D142" s="206">
        <v>15490138.529999999</v>
      </c>
      <c r="E142" s="206">
        <v>15490138.529999999</v>
      </c>
      <c r="F142" s="206">
        <v>15490138.529999999</v>
      </c>
      <c r="G142" s="206">
        <v>15490138.529999999</v>
      </c>
      <c r="H142" s="206">
        <v>15490138.529999999</v>
      </c>
      <c r="I142" s="206">
        <v>15490138.529999999</v>
      </c>
      <c r="J142" s="206">
        <v>15510155.6</v>
      </c>
      <c r="K142" s="206">
        <v>15533672.67</v>
      </c>
      <c r="L142" s="206">
        <v>15537172.67</v>
      </c>
      <c r="M142" s="206">
        <v>15537172.67</v>
      </c>
      <c r="N142" s="206">
        <v>15537172.67</v>
      </c>
      <c r="O142" s="206">
        <v>15537172.67</v>
      </c>
      <c r="P142" s="192">
        <f t="shared" si="30"/>
        <v>186133350.12999994</v>
      </c>
      <c r="Q142" s="206">
        <v>15537172.67</v>
      </c>
      <c r="R142" s="206">
        <v>15537172.67</v>
      </c>
      <c r="S142" s="206">
        <v>15537172.67</v>
      </c>
      <c r="T142" s="206">
        <v>15537172.67</v>
      </c>
      <c r="U142" s="206">
        <v>18156222.870000001</v>
      </c>
      <c r="V142" s="206">
        <v>18156222.870000001</v>
      </c>
      <c r="W142" s="206">
        <v>18156222.870000001</v>
      </c>
      <c r="X142" s="206">
        <v>18156222.870000001</v>
      </c>
      <c r="Y142" s="206">
        <v>18156222.870000001</v>
      </c>
      <c r="Z142" s="206">
        <v>18156222.870000001</v>
      </c>
      <c r="AA142" s="206">
        <v>18156222.870000001</v>
      </c>
      <c r="AB142" s="206">
        <v>18156222.870000001</v>
      </c>
      <c r="AC142" s="206">
        <v>18156222.870000001</v>
      </c>
      <c r="AD142" s="206">
        <v>18156222.870000001</v>
      </c>
      <c r="AE142" s="206">
        <v>18156222.870000001</v>
      </c>
      <c r="AF142" s="206">
        <v>18156222.870000001</v>
      </c>
      <c r="AG142" s="192">
        <f t="shared" si="31"/>
        <v>217874674.44000003</v>
      </c>
      <c r="AI142" s="207">
        <f t="shared" si="29"/>
        <v>42726.97</v>
      </c>
      <c r="AJ142" s="207">
        <f t="shared" si="29"/>
        <v>42726.97</v>
      </c>
      <c r="AK142" s="207">
        <f t="shared" si="29"/>
        <v>42726.97</v>
      </c>
      <c r="AL142" s="207">
        <f t="shared" si="29"/>
        <v>42726.97</v>
      </c>
      <c r="AM142" s="207">
        <f t="shared" si="29"/>
        <v>42726.97</v>
      </c>
      <c r="AN142" s="207">
        <f t="shared" si="29"/>
        <v>42726.97</v>
      </c>
      <c r="AO142" s="207">
        <f t="shared" si="29"/>
        <v>42782.18</v>
      </c>
      <c r="AP142" s="207">
        <f t="shared" si="29"/>
        <v>42847.05</v>
      </c>
      <c r="AQ142" s="207">
        <f t="shared" si="29"/>
        <v>42856.7</v>
      </c>
      <c r="AR142" s="207">
        <f t="shared" si="28"/>
        <v>42856.7</v>
      </c>
      <c r="AS142" s="207">
        <f t="shared" si="28"/>
        <v>42856.7</v>
      </c>
      <c r="AT142" s="207">
        <f t="shared" si="28"/>
        <v>42856.7</v>
      </c>
      <c r="AU142" s="208">
        <f t="shared" si="32"/>
        <v>513417.85000000003</v>
      </c>
      <c r="AV142" s="208">
        <f t="shared" si="25"/>
        <v>42856.7</v>
      </c>
      <c r="AW142" s="208">
        <f t="shared" si="25"/>
        <v>42856.7</v>
      </c>
      <c r="AX142" s="208">
        <f t="shared" si="25"/>
        <v>42856.7</v>
      </c>
      <c r="AY142" s="208">
        <f t="shared" si="25"/>
        <v>42856.7</v>
      </c>
      <c r="AZ142" s="208">
        <f t="shared" ref="AZ142:BK192" si="35">ROUND(U142*$C142/12,2)</f>
        <v>131178.71</v>
      </c>
      <c r="BA142" s="208">
        <f t="shared" si="35"/>
        <v>131178.71</v>
      </c>
      <c r="BB142" s="208">
        <f t="shared" si="35"/>
        <v>131178.71</v>
      </c>
      <c r="BC142" s="208">
        <f t="shared" si="34"/>
        <v>131178.71</v>
      </c>
      <c r="BD142" s="208">
        <f t="shared" si="34"/>
        <v>131178.71</v>
      </c>
      <c r="BE142" s="208">
        <f t="shared" si="34"/>
        <v>131178.71</v>
      </c>
      <c r="BF142" s="208">
        <f t="shared" si="34"/>
        <v>131178.71</v>
      </c>
      <c r="BG142" s="208">
        <f t="shared" si="34"/>
        <v>131178.71</v>
      </c>
      <c r="BH142" s="208">
        <f t="shared" si="34"/>
        <v>131178.71</v>
      </c>
      <c r="BI142" s="208">
        <f t="shared" si="26"/>
        <v>131178.71</v>
      </c>
      <c r="BJ142" s="208">
        <f t="shared" si="26"/>
        <v>131178.71</v>
      </c>
      <c r="BK142" s="208">
        <f t="shared" si="26"/>
        <v>131178.71</v>
      </c>
      <c r="BL142" s="207">
        <f t="shared" si="33"/>
        <v>1574144.5199999998</v>
      </c>
    </row>
    <row r="143" spans="1:64">
      <c r="A143" s="190" t="s">
        <v>344</v>
      </c>
      <c r="B143" s="205">
        <v>6.9999999999999999E-4</v>
      </c>
      <c r="C143" s="205">
        <v>0.19989999999999999</v>
      </c>
      <c r="D143" s="206">
        <v>202167.22</v>
      </c>
      <c r="E143" s="206">
        <v>202167.22</v>
      </c>
      <c r="F143" s="206">
        <v>202167.22</v>
      </c>
      <c r="G143" s="206">
        <v>202167.22</v>
      </c>
      <c r="H143" s="206">
        <v>202167.22</v>
      </c>
      <c r="I143" s="206">
        <v>202167.22</v>
      </c>
      <c r="J143" s="206">
        <v>202167.22</v>
      </c>
      <c r="K143" s="206">
        <v>202167.22</v>
      </c>
      <c r="L143" s="206">
        <v>202167.22</v>
      </c>
      <c r="M143" s="206">
        <v>202167.22</v>
      </c>
      <c r="N143" s="206">
        <v>202167.22</v>
      </c>
      <c r="O143" s="206">
        <v>202167.22</v>
      </c>
      <c r="P143" s="192">
        <f t="shared" si="30"/>
        <v>2426006.64</v>
      </c>
      <c r="Q143" s="206">
        <v>202167.22</v>
      </c>
      <c r="R143" s="206">
        <v>202167.22</v>
      </c>
      <c r="S143" s="206">
        <v>202167.22</v>
      </c>
      <c r="T143" s="206">
        <v>202167.22</v>
      </c>
      <c r="U143" s="206">
        <v>202167.22</v>
      </c>
      <c r="V143" s="206">
        <v>202167.22</v>
      </c>
      <c r="W143" s="206">
        <v>202167.22</v>
      </c>
      <c r="X143" s="206">
        <v>202167.22</v>
      </c>
      <c r="Y143" s="206">
        <v>202167.22</v>
      </c>
      <c r="Z143" s="206">
        <v>202167.22</v>
      </c>
      <c r="AA143" s="206">
        <v>202167.22</v>
      </c>
      <c r="AB143" s="206">
        <v>202167.22</v>
      </c>
      <c r="AC143" s="206">
        <v>202167.22</v>
      </c>
      <c r="AD143" s="206">
        <v>202167.22</v>
      </c>
      <c r="AE143" s="206">
        <v>202167.22</v>
      </c>
      <c r="AF143" s="206">
        <v>202167.22</v>
      </c>
      <c r="AG143" s="192">
        <f t="shared" si="31"/>
        <v>2426006.64</v>
      </c>
      <c r="AI143" s="207">
        <f t="shared" si="29"/>
        <v>11.79</v>
      </c>
      <c r="AJ143" s="207">
        <f t="shared" si="29"/>
        <v>11.79</v>
      </c>
      <c r="AK143" s="207">
        <f t="shared" si="29"/>
        <v>11.79</v>
      </c>
      <c r="AL143" s="207">
        <f t="shared" si="29"/>
        <v>11.79</v>
      </c>
      <c r="AM143" s="207">
        <f t="shared" si="29"/>
        <v>11.79</v>
      </c>
      <c r="AN143" s="207">
        <f t="shared" si="29"/>
        <v>11.79</v>
      </c>
      <c r="AO143" s="207">
        <f t="shared" si="29"/>
        <v>11.79</v>
      </c>
      <c r="AP143" s="207">
        <f t="shared" si="29"/>
        <v>11.79</v>
      </c>
      <c r="AQ143" s="207">
        <f t="shared" si="29"/>
        <v>11.79</v>
      </c>
      <c r="AR143" s="207">
        <f t="shared" si="28"/>
        <v>11.79</v>
      </c>
      <c r="AS143" s="207">
        <f t="shared" si="28"/>
        <v>11.79</v>
      </c>
      <c r="AT143" s="207">
        <f t="shared" si="28"/>
        <v>11.79</v>
      </c>
      <c r="AU143" s="208">
        <f t="shared" si="32"/>
        <v>141.47999999999996</v>
      </c>
      <c r="AV143" s="208">
        <f t="shared" si="25"/>
        <v>11.79</v>
      </c>
      <c r="AW143" s="208">
        <f t="shared" si="25"/>
        <v>11.79</v>
      </c>
      <c r="AX143" s="208">
        <f t="shared" si="25"/>
        <v>11.79</v>
      </c>
      <c r="AY143" s="208">
        <f t="shared" si="25"/>
        <v>11.79</v>
      </c>
      <c r="AZ143" s="208">
        <f t="shared" si="35"/>
        <v>3367.77</v>
      </c>
      <c r="BA143" s="208">
        <f t="shared" si="35"/>
        <v>3367.77</v>
      </c>
      <c r="BB143" s="208">
        <f t="shared" si="35"/>
        <v>3367.77</v>
      </c>
      <c r="BC143" s="208">
        <f t="shared" si="34"/>
        <v>3367.77</v>
      </c>
      <c r="BD143" s="208">
        <f t="shared" si="34"/>
        <v>3367.77</v>
      </c>
      <c r="BE143" s="208">
        <f t="shared" si="34"/>
        <v>3367.77</v>
      </c>
      <c r="BF143" s="208">
        <f t="shared" si="34"/>
        <v>3367.77</v>
      </c>
      <c r="BG143" s="208">
        <f t="shared" si="34"/>
        <v>3367.77</v>
      </c>
      <c r="BH143" s="208">
        <f t="shared" si="34"/>
        <v>3367.77</v>
      </c>
      <c r="BI143" s="208">
        <f t="shared" si="26"/>
        <v>3367.77</v>
      </c>
      <c r="BJ143" s="208">
        <f t="shared" si="26"/>
        <v>3367.77</v>
      </c>
      <c r="BK143" s="208">
        <f t="shared" si="26"/>
        <v>3367.77</v>
      </c>
      <c r="BL143" s="207">
        <f t="shared" si="33"/>
        <v>40413.239999999991</v>
      </c>
    </row>
    <row r="144" spans="1:64">
      <c r="A144" s="190" t="s">
        <v>345</v>
      </c>
      <c r="B144" s="205">
        <v>3.7699999999999997E-2</v>
      </c>
      <c r="C144" s="205">
        <v>7.9299999999999995E-2</v>
      </c>
      <c r="D144" s="206">
        <v>11634838.99</v>
      </c>
      <c r="E144" s="206">
        <v>11634838.99</v>
      </c>
      <c r="F144" s="206">
        <v>11634838.99</v>
      </c>
      <c r="G144" s="206">
        <v>11634838.99</v>
      </c>
      <c r="H144" s="206">
        <v>11634838.99</v>
      </c>
      <c r="I144" s="206">
        <v>11634838.99</v>
      </c>
      <c r="J144" s="206">
        <v>11634838.99</v>
      </c>
      <c r="K144" s="206">
        <v>11634838.99</v>
      </c>
      <c r="L144" s="206">
        <v>11634838.99</v>
      </c>
      <c r="M144" s="206">
        <v>11634838.99</v>
      </c>
      <c r="N144" s="206">
        <v>11634838.99</v>
      </c>
      <c r="O144" s="206">
        <v>11634838.99</v>
      </c>
      <c r="P144" s="192">
        <f t="shared" si="30"/>
        <v>139618067.87999997</v>
      </c>
      <c r="Q144" s="206">
        <v>11634838.99</v>
      </c>
      <c r="R144" s="206">
        <v>11634838.99</v>
      </c>
      <c r="S144" s="206">
        <v>11634838.99</v>
      </c>
      <c r="T144" s="206">
        <v>11720222.965</v>
      </c>
      <c r="U144" s="206">
        <v>13536061.93</v>
      </c>
      <c r="V144" s="206">
        <v>13536061.93</v>
      </c>
      <c r="W144" s="206">
        <v>13536061.93</v>
      </c>
      <c r="X144" s="206">
        <v>13536061.93</v>
      </c>
      <c r="Y144" s="206">
        <v>13536061.93</v>
      </c>
      <c r="Z144" s="206">
        <v>13536061.93</v>
      </c>
      <c r="AA144" s="206">
        <v>13536061.93</v>
      </c>
      <c r="AB144" s="206">
        <v>13536061.93</v>
      </c>
      <c r="AC144" s="206">
        <v>13536061.93</v>
      </c>
      <c r="AD144" s="206">
        <v>13536061.93</v>
      </c>
      <c r="AE144" s="206">
        <v>13536061.93</v>
      </c>
      <c r="AF144" s="206">
        <v>13536061.93</v>
      </c>
      <c r="AG144" s="192">
        <f t="shared" si="31"/>
        <v>162432743.16000006</v>
      </c>
      <c r="AI144" s="207">
        <f t="shared" si="29"/>
        <v>36552.79</v>
      </c>
      <c r="AJ144" s="207">
        <f t="shared" si="29"/>
        <v>36552.79</v>
      </c>
      <c r="AK144" s="207">
        <f t="shared" si="29"/>
        <v>36552.79</v>
      </c>
      <c r="AL144" s="207">
        <f t="shared" si="29"/>
        <v>36552.79</v>
      </c>
      <c r="AM144" s="207">
        <f t="shared" si="29"/>
        <v>36552.79</v>
      </c>
      <c r="AN144" s="207">
        <f t="shared" si="29"/>
        <v>36552.79</v>
      </c>
      <c r="AO144" s="207">
        <f t="shared" si="29"/>
        <v>36552.79</v>
      </c>
      <c r="AP144" s="207">
        <f t="shared" si="29"/>
        <v>36552.79</v>
      </c>
      <c r="AQ144" s="207">
        <f t="shared" si="29"/>
        <v>36552.79</v>
      </c>
      <c r="AR144" s="207">
        <f t="shared" si="28"/>
        <v>36552.79</v>
      </c>
      <c r="AS144" s="207">
        <f t="shared" si="28"/>
        <v>36552.79</v>
      </c>
      <c r="AT144" s="207">
        <f t="shared" si="28"/>
        <v>36552.79</v>
      </c>
      <c r="AU144" s="208">
        <f t="shared" si="32"/>
        <v>438633.47999999992</v>
      </c>
      <c r="AV144" s="208">
        <f t="shared" si="25"/>
        <v>36552.79</v>
      </c>
      <c r="AW144" s="208">
        <f t="shared" si="25"/>
        <v>36552.79</v>
      </c>
      <c r="AX144" s="208">
        <f t="shared" si="25"/>
        <v>36552.79</v>
      </c>
      <c r="AY144" s="208">
        <f t="shared" si="25"/>
        <v>36821.03</v>
      </c>
      <c r="AZ144" s="208">
        <f t="shared" si="35"/>
        <v>89450.81</v>
      </c>
      <c r="BA144" s="208">
        <f t="shared" si="35"/>
        <v>89450.81</v>
      </c>
      <c r="BB144" s="208">
        <f t="shared" si="35"/>
        <v>89450.81</v>
      </c>
      <c r="BC144" s="208">
        <f t="shared" si="34"/>
        <v>89450.81</v>
      </c>
      <c r="BD144" s="208">
        <f t="shared" si="34"/>
        <v>89450.81</v>
      </c>
      <c r="BE144" s="208">
        <f t="shared" si="34"/>
        <v>89450.81</v>
      </c>
      <c r="BF144" s="208">
        <f t="shared" si="34"/>
        <v>89450.81</v>
      </c>
      <c r="BG144" s="208">
        <f t="shared" si="34"/>
        <v>89450.81</v>
      </c>
      <c r="BH144" s="208">
        <f t="shared" si="34"/>
        <v>89450.81</v>
      </c>
      <c r="BI144" s="208">
        <f t="shared" si="26"/>
        <v>89450.81</v>
      </c>
      <c r="BJ144" s="208">
        <f t="shared" si="26"/>
        <v>89450.81</v>
      </c>
      <c r="BK144" s="208">
        <f t="shared" si="26"/>
        <v>89450.81</v>
      </c>
      <c r="BL144" s="207">
        <f t="shared" si="33"/>
        <v>1073409.7200000002</v>
      </c>
    </row>
    <row r="145" spans="1:64">
      <c r="A145" s="190" t="s">
        <v>346</v>
      </c>
      <c r="B145" s="205">
        <v>4.9699999999999994E-2</v>
      </c>
      <c r="C145" s="205">
        <v>0.1147</v>
      </c>
      <c r="D145" s="206">
        <v>0</v>
      </c>
      <c r="E145" s="206">
        <v>0</v>
      </c>
      <c r="F145" s="206">
        <v>0</v>
      </c>
      <c r="G145" s="206">
        <v>0</v>
      </c>
      <c r="H145" s="206">
        <v>0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192">
        <f t="shared" si="30"/>
        <v>0</v>
      </c>
      <c r="Q145" s="206">
        <v>0</v>
      </c>
      <c r="R145" s="206">
        <v>0</v>
      </c>
      <c r="S145" s="206">
        <v>0</v>
      </c>
      <c r="T145" s="206">
        <v>0</v>
      </c>
      <c r="U145" s="206">
        <v>5652402.3799999999</v>
      </c>
      <c r="V145" s="206">
        <v>5652402.3799999999</v>
      </c>
      <c r="W145" s="206">
        <v>5652402.3799999999</v>
      </c>
      <c r="X145" s="206">
        <v>5652402.3799999999</v>
      </c>
      <c r="Y145" s="206">
        <v>5652402.3799999999</v>
      </c>
      <c r="Z145" s="206">
        <v>5652402.3799999999</v>
      </c>
      <c r="AA145" s="206">
        <v>5652402.3799999999</v>
      </c>
      <c r="AB145" s="206">
        <v>5652402.3799999999</v>
      </c>
      <c r="AC145" s="206">
        <v>5652402.3799999999</v>
      </c>
      <c r="AD145" s="206">
        <v>5652402.3799999999</v>
      </c>
      <c r="AE145" s="206">
        <v>5652402.3799999999</v>
      </c>
      <c r="AF145" s="206">
        <v>5652402.3799999999</v>
      </c>
      <c r="AG145" s="192">
        <f t="shared" si="31"/>
        <v>67828828.560000017</v>
      </c>
      <c r="AI145" s="207">
        <f t="shared" si="29"/>
        <v>0</v>
      </c>
      <c r="AJ145" s="207">
        <f t="shared" si="29"/>
        <v>0</v>
      </c>
      <c r="AK145" s="207">
        <f t="shared" si="29"/>
        <v>0</v>
      </c>
      <c r="AL145" s="207">
        <f t="shared" si="29"/>
        <v>0</v>
      </c>
      <c r="AM145" s="207">
        <f t="shared" si="29"/>
        <v>0</v>
      </c>
      <c r="AN145" s="207">
        <f t="shared" si="29"/>
        <v>0</v>
      </c>
      <c r="AO145" s="207">
        <f t="shared" si="29"/>
        <v>0</v>
      </c>
      <c r="AP145" s="207">
        <f t="shared" si="29"/>
        <v>0</v>
      </c>
      <c r="AQ145" s="207">
        <f t="shared" si="29"/>
        <v>0</v>
      </c>
      <c r="AR145" s="207">
        <f t="shared" si="28"/>
        <v>0</v>
      </c>
      <c r="AS145" s="207">
        <f t="shared" si="28"/>
        <v>0</v>
      </c>
      <c r="AT145" s="207">
        <f t="shared" si="28"/>
        <v>0</v>
      </c>
      <c r="AU145" s="208">
        <f t="shared" si="32"/>
        <v>0</v>
      </c>
      <c r="AV145" s="208">
        <f t="shared" si="25"/>
        <v>0</v>
      </c>
      <c r="AW145" s="208">
        <f t="shared" si="25"/>
        <v>0</v>
      </c>
      <c r="AX145" s="208">
        <f t="shared" si="25"/>
        <v>0</v>
      </c>
      <c r="AY145" s="208">
        <f t="shared" si="25"/>
        <v>0</v>
      </c>
      <c r="AZ145" s="208">
        <f t="shared" si="35"/>
        <v>54027.55</v>
      </c>
      <c r="BA145" s="208">
        <f t="shared" si="35"/>
        <v>54027.55</v>
      </c>
      <c r="BB145" s="208">
        <f t="shared" si="35"/>
        <v>54027.55</v>
      </c>
      <c r="BC145" s="208">
        <f t="shared" si="34"/>
        <v>54027.55</v>
      </c>
      <c r="BD145" s="208">
        <f t="shared" si="34"/>
        <v>54027.55</v>
      </c>
      <c r="BE145" s="208">
        <f t="shared" si="34"/>
        <v>54027.55</v>
      </c>
      <c r="BF145" s="208">
        <f t="shared" si="34"/>
        <v>54027.55</v>
      </c>
      <c r="BG145" s="208">
        <f t="shared" si="34"/>
        <v>54027.55</v>
      </c>
      <c r="BH145" s="208">
        <f t="shared" si="34"/>
        <v>54027.55</v>
      </c>
      <c r="BI145" s="208">
        <f t="shared" si="26"/>
        <v>54027.55</v>
      </c>
      <c r="BJ145" s="208">
        <f t="shared" si="26"/>
        <v>54027.55</v>
      </c>
      <c r="BK145" s="208">
        <f t="shared" si="26"/>
        <v>54027.55</v>
      </c>
      <c r="BL145" s="207">
        <f t="shared" si="33"/>
        <v>648330.60000000009</v>
      </c>
    </row>
    <row r="146" spans="1:64">
      <c r="A146" s="190" t="s">
        <v>347</v>
      </c>
      <c r="B146" s="205">
        <v>2.8899999999999999E-2</v>
      </c>
      <c r="C146" s="205">
        <v>2.8300000000000002E-2</v>
      </c>
      <c r="D146" s="206">
        <v>18728393.710000001</v>
      </c>
      <c r="E146" s="206">
        <v>18728436.640000001</v>
      </c>
      <c r="F146" s="206">
        <v>18728436.640000001</v>
      </c>
      <c r="G146" s="206">
        <v>18728436.640000001</v>
      </c>
      <c r="H146" s="206">
        <v>18679252.170000002</v>
      </c>
      <c r="I146" s="206">
        <v>18624966.300000001</v>
      </c>
      <c r="J146" s="206">
        <v>18624966.299999997</v>
      </c>
      <c r="K146" s="206">
        <v>18630067.699999999</v>
      </c>
      <c r="L146" s="206">
        <v>18630067.699999999</v>
      </c>
      <c r="M146" s="206">
        <v>18630067.699999999</v>
      </c>
      <c r="N146" s="206">
        <v>18630067.699999999</v>
      </c>
      <c r="O146" s="206">
        <v>18630067.699999999</v>
      </c>
      <c r="P146" s="192">
        <f t="shared" si="30"/>
        <v>223993226.89999995</v>
      </c>
      <c r="Q146" s="206">
        <v>18630067.699999999</v>
      </c>
      <c r="R146" s="206">
        <v>18630067.699999999</v>
      </c>
      <c r="S146" s="206">
        <v>18630067.699999999</v>
      </c>
      <c r="T146" s="206">
        <v>18630067.699999999</v>
      </c>
      <c r="U146" s="206">
        <v>27573882.219999999</v>
      </c>
      <c r="V146" s="206">
        <v>28323882.219999999</v>
      </c>
      <c r="W146" s="206">
        <v>28323882.219999999</v>
      </c>
      <c r="X146" s="206">
        <v>28323882.219999999</v>
      </c>
      <c r="Y146" s="206">
        <v>28323882.219999999</v>
      </c>
      <c r="Z146" s="206">
        <v>28323882.219999999</v>
      </c>
      <c r="AA146" s="206">
        <v>28323882.219999999</v>
      </c>
      <c r="AB146" s="206">
        <v>28323882.219999999</v>
      </c>
      <c r="AC146" s="206">
        <v>28323882.219999999</v>
      </c>
      <c r="AD146" s="206">
        <v>28323882.219999999</v>
      </c>
      <c r="AE146" s="206">
        <v>28323882.219999999</v>
      </c>
      <c r="AF146" s="206">
        <v>28323882.219999999</v>
      </c>
      <c r="AG146" s="192">
        <f t="shared" si="31"/>
        <v>339136586.63999999</v>
      </c>
      <c r="AI146" s="207">
        <f t="shared" si="29"/>
        <v>45104.21</v>
      </c>
      <c r="AJ146" s="207">
        <f t="shared" si="29"/>
        <v>45104.32</v>
      </c>
      <c r="AK146" s="207">
        <f t="shared" si="29"/>
        <v>45104.32</v>
      </c>
      <c r="AL146" s="207">
        <f t="shared" si="29"/>
        <v>45104.32</v>
      </c>
      <c r="AM146" s="207">
        <f t="shared" si="29"/>
        <v>44985.87</v>
      </c>
      <c r="AN146" s="207">
        <f t="shared" si="29"/>
        <v>44855.13</v>
      </c>
      <c r="AO146" s="207">
        <f t="shared" si="29"/>
        <v>44855.13</v>
      </c>
      <c r="AP146" s="207">
        <f t="shared" si="29"/>
        <v>44867.41</v>
      </c>
      <c r="AQ146" s="207">
        <f t="shared" si="29"/>
        <v>44867.41</v>
      </c>
      <c r="AR146" s="207">
        <f t="shared" si="28"/>
        <v>44867.41</v>
      </c>
      <c r="AS146" s="207">
        <f t="shared" si="28"/>
        <v>44867.41</v>
      </c>
      <c r="AT146" s="207">
        <f t="shared" si="28"/>
        <v>44867.41</v>
      </c>
      <c r="AU146" s="208">
        <f t="shared" si="32"/>
        <v>539450.35000000009</v>
      </c>
      <c r="AV146" s="208">
        <f t="shared" si="25"/>
        <v>44867.41</v>
      </c>
      <c r="AW146" s="208">
        <f t="shared" si="25"/>
        <v>44867.41</v>
      </c>
      <c r="AX146" s="208">
        <f t="shared" si="25"/>
        <v>44867.41</v>
      </c>
      <c r="AY146" s="208">
        <f t="shared" si="25"/>
        <v>44867.41</v>
      </c>
      <c r="AZ146" s="208">
        <f t="shared" si="35"/>
        <v>65028.41</v>
      </c>
      <c r="BA146" s="208">
        <f t="shared" si="35"/>
        <v>66797.16</v>
      </c>
      <c r="BB146" s="208">
        <f t="shared" si="35"/>
        <v>66797.16</v>
      </c>
      <c r="BC146" s="208">
        <f t="shared" si="34"/>
        <v>66797.16</v>
      </c>
      <c r="BD146" s="208">
        <f t="shared" si="34"/>
        <v>66797.16</v>
      </c>
      <c r="BE146" s="208">
        <f t="shared" si="34"/>
        <v>66797.16</v>
      </c>
      <c r="BF146" s="208">
        <f t="shared" si="34"/>
        <v>66797.16</v>
      </c>
      <c r="BG146" s="208">
        <f t="shared" si="34"/>
        <v>66797.16</v>
      </c>
      <c r="BH146" s="208">
        <f t="shared" si="34"/>
        <v>66797.16</v>
      </c>
      <c r="BI146" s="208">
        <f t="shared" si="26"/>
        <v>66797.16</v>
      </c>
      <c r="BJ146" s="208">
        <f t="shared" si="26"/>
        <v>66797.16</v>
      </c>
      <c r="BK146" s="208">
        <f t="shared" si="26"/>
        <v>66797.16</v>
      </c>
      <c r="BL146" s="207">
        <f t="shared" si="33"/>
        <v>799797.17000000027</v>
      </c>
    </row>
    <row r="147" spans="1:64">
      <c r="A147" s="190" t="s">
        <v>348</v>
      </c>
      <c r="B147" s="205">
        <v>4.7500000000000007E-2</v>
      </c>
      <c r="C147" s="205">
        <v>1.5E-3</v>
      </c>
      <c r="D147" s="206">
        <v>1088876.92</v>
      </c>
      <c r="E147" s="206">
        <v>1088876.92</v>
      </c>
      <c r="F147" s="206">
        <v>1088876.92</v>
      </c>
      <c r="G147" s="206">
        <v>1088876.92</v>
      </c>
      <c r="H147" s="206">
        <v>1088876.92</v>
      </c>
      <c r="I147" s="206">
        <v>1088876.92</v>
      </c>
      <c r="J147" s="206">
        <v>1088876.92</v>
      </c>
      <c r="K147" s="206">
        <v>1088876.92</v>
      </c>
      <c r="L147" s="206">
        <v>1088876.92</v>
      </c>
      <c r="M147" s="206">
        <v>1088876.92</v>
      </c>
      <c r="N147" s="206">
        <v>1088876.92</v>
      </c>
      <c r="O147" s="206">
        <v>1088876.92</v>
      </c>
      <c r="P147" s="192">
        <f t="shared" si="30"/>
        <v>13066523.039999999</v>
      </c>
      <c r="Q147" s="206">
        <v>1088876.92</v>
      </c>
      <c r="R147" s="206">
        <v>1088876.92</v>
      </c>
      <c r="S147" s="206">
        <v>1088876.92</v>
      </c>
      <c r="T147" s="206">
        <v>1088876.92</v>
      </c>
      <c r="U147" s="206">
        <v>1088905.01</v>
      </c>
      <c r="V147" s="206">
        <v>1088905.01</v>
      </c>
      <c r="W147" s="206">
        <v>1088905.01</v>
      </c>
      <c r="X147" s="206">
        <v>1088905.01</v>
      </c>
      <c r="Y147" s="206">
        <v>1088905.01</v>
      </c>
      <c r="Z147" s="206">
        <v>1133308.6850000001</v>
      </c>
      <c r="AA147" s="206">
        <v>1177712.3600000001</v>
      </c>
      <c r="AB147" s="206">
        <v>1177712.3600000001</v>
      </c>
      <c r="AC147" s="206">
        <v>1177712.3600000001</v>
      </c>
      <c r="AD147" s="206">
        <v>1177712.3600000001</v>
      </c>
      <c r="AE147" s="206">
        <v>1177712.3600000001</v>
      </c>
      <c r="AF147" s="206">
        <v>1177712.3600000001</v>
      </c>
      <c r="AG147" s="192">
        <f t="shared" si="31"/>
        <v>13644107.894999998</v>
      </c>
      <c r="AI147" s="207">
        <f t="shared" si="29"/>
        <v>4310.1400000000003</v>
      </c>
      <c r="AJ147" s="207">
        <f t="shared" si="29"/>
        <v>4310.1400000000003</v>
      </c>
      <c r="AK147" s="207">
        <f t="shared" si="29"/>
        <v>4310.1400000000003</v>
      </c>
      <c r="AL147" s="207">
        <f t="shared" si="29"/>
        <v>4310.1400000000003</v>
      </c>
      <c r="AM147" s="207">
        <f t="shared" si="29"/>
        <v>4310.1400000000003</v>
      </c>
      <c r="AN147" s="207">
        <f t="shared" si="29"/>
        <v>4310.1400000000003</v>
      </c>
      <c r="AO147" s="207">
        <f t="shared" si="29"/>
        <v>4310.1400000000003</v>
      </c>
      <c r="AP147" s="207">
        <f t="shared" si="29"/>
        <v>4310.1400000000003</v>
      </c>
      <c r="AQ147" s="207">
        <f t="shared" si="29"/>
        <v>4310.1400000000003</v>
      </c>
      <c r="AR147" s="207">
        <f t="shared" si="28"/>
        <v>4310.1400000000003</v>
      </c>
      <c r="AS147" s="207">
        <f t="shared" si="28"/>
        <v>4310.1400000000003</v>
      </c>
      <c r="AT147" s="207">
        <f t="shared" si="28"/>
        <v>4310.1400000000003</v>
      </c>
      <c r="AU147" s="208">
        <f t="shared" si="32"/>
        <v>51721.68</v>
      </c>
      <c r="AV147" s="208">
        <f t="shared" si="25"/>
        <v>4310.1400000000003</v>
      </c>
      <c r="AW147" s="208">
        <f t="shared" si="25"/>
        <v>4310.1400000000003</v>
      </c>
      <c r="AX147" s="208">
        <f t="shared" si="25"/>
        <v>4310.1400000000003</v>
      </c>
      <c r="AY147" s="208">
        <f t="shared" si="25"/>
        <v>4310.1400000000003</v>
      </c>
      <c r="AZ147" s="208">
        <f t="shared" si="35"/>
        <v>136.11000000000001</v>
      </c>
      <c r="BA147" s="208">
        <f t="shared" si="35"/>
        <v>136.11000000000001</v>
      </c>
      <c r="BB147" s="208">
        <f t="shared" si="35"/>
        <v>136.11000000000001</v>
      </c>
      <c r="BC147" s="208">
        <f t="shared" si="34"/>
        <v>136.11000000000001</v>
      </c>
      <c r="BD147" s="208">
        <f t="shared" si="34"/>
        <v>136.11000000000001</v>
      </c>
      <c r="BE147" s="208">
        <f t="shared" si="34"/>
        <v>141.66</v>
      </c>
      <c r="BF147" s="208">
        <f t="shared" si="34"/>
        <v>147.21</v>
      </c>
      <c r="BG147" s="208">
        <f t="shared" si="34"/>
        <v>147.21</v>
      </c>
      <c r="BH147" s="208">
        <f t="shared" si="34"/>
        <v>147.21</v>
      </c>
      <c r="BI147" s="208">
        <f t="shared" si="26"/>
        <v>147.21</v>
      </c>
      <c r="BJ147" s="208">
        <f t="shared" si="26"/>
        <v>147.21</v>
      </c>
      <c r="BK147" s="208">
        <f t="shared" si="26"/>
        <v>147.21</v>
      </c>
      <c r="BL147" s="207">
        <f t="shared" si="33"/>
        <v>1705.4700000000003</v>
      </c>
    </row>
    <row r="148" spans="1:64">
      <c r="A148" s="190" t="s">
        <v>349</v>
      </c>
      <c r="B148" s="205">
        <v>2.1600000000000001E-2</v>
      </c>
      <c r="C148" s="205">
        <v>2.7400000000000001E-2</v>
      </c>
      <c r="D148" s="206">
        <v>29724883.460000001</v>
      </c>
      <c r="E148" s="206">
        <v>29668217.370000001</v>
      </c>
      <c r="F148" s="206">
        <v>29668217.370000001</v>
      </c>
      <c r="G148" s="206">
        <v>29668217.370000001</v>
      </c>
      <c r="H148" s="206">
        <v>29653447.57</v>
      </c>
      <c r="I148" s="206">
        <v>29638677.760000002</v>
      </c>
      <c r="J148" s="206">
        <v>29638677.760000002</v>
      </c>
      <c r="K148" s="206">
        <v>29638677.760000002</v>
      </c>
      <c r="L148" s="206">
        <v>29638677.760000002</v>
      </c>
      <c r="M148" s="206">
        <v>29733839.050000001</v>
      </c>
      <c r="N148" s="206">
        <v>29829000.34</v>
      </c>
      <c r="O148" s="206">
        <v>29829000.34</v>
      </c>
      <c r="P148" s="192">
        <f t="shared" si="30"/>
        <v>356329533.90999991</v>
      </c>
      <c r="Q148" s="206">
        <v>29829000.34</v>
      </c>
      <c r="R148" s="206">
        <v>29829000.34</v>
      </c>
      <c r="S148" s="206">
        <v>29829000.34</v>
      </c>
      <c r="T148" s="206">
        <v>29854591.640000001</v>
      </c>
      <c r="U148" s="206">
        <v>33606175.789999999</v>
      </c>
      <c r="V148" s="206">
        <v>33631629.560000002</v>
      </c>
      <c r="W148" s="206">
        <v>33652180.879999995</v>
      </c>
      <c r="X148" s="206">
        <v>33656747.839999996</v>
      </c>
      <c r="Y148" s="206">
        <v>33661314.799999997</v>
      </c>
      <c r="Z148" s="206">
        <v>33665881.759999998</v>
      </c>
      <c r="AA148" s="206">
        <v>33669300.990000002</v>
      </c>
      <c r="AB148" s="206">
        <v>33671383.205000006</v>
      </c>
      <c r="AC148" s="206">
        <v>33673276.135000005</v>
      </c>
      <c r="AD148" s="206">
        <v>33675169.065000005</v>
      </c>
      <c r="AE148" s="206">
        <v>33677061.995000005</v>
      </c>
      <c r="AF148" s="206">
        <v>33678954.925000004</v>
      </c>
      <c r="AG148" s="192">
        <f t="shared" si="31"/>
        <v>403919076.94499999</v>
      </c>
      <c r="AI148" s="207">
        <f t="shared" si="29"/>
        <v>53504.79</v>
      </c>
      <c r="AJ148" s="207">
        <f t="shared" si="29"/>
        <v>53402.79</v>
      </c>
      <c r="AK148" s="207">
        <f t="shared" si="29"/>
        <v>53402.79</v>
      </c>
      <c r="AL148" s="207">
        <f t="shared" si="29"/>
        <v>53402.79</v>
      </c>
      <c r="AM148" s="207">
        <f t="shared" si="29"/>
        <v>53376.21</v>
      </c>
      <c r="AN148" s="207">
        <f t="shared" si="29"/>
        <v>53349.62</v>
      </c>
      <c r="AO148" s="207">
        <f t="shared" si="29"/>
        <v>53349.62</v>
      </c>
      <c r="AP148" s="207">
        <f t="shared" si="29"/>
        <v>53349.62</v>
      </c>
      <c r="AQ148" s="207">
        <f t="shared" si="29"/>
        <v>53349.62</v>
      </c>
      <c r="AR148" s="207">
        <f t="shared" si="28"/>
        <v>53520.91</v>
      </c>
      <c r="AS148" s="207">
        <f t="shared" si="28"/>
        <v>53692.2</v>
      </c>
      <c r="AT148" s="207">
        <f t="shared" si="28"/>
        <v>53692.2</v>
      </c>
      <c r="AU148" s="208">
        <f t="shared" si="32"/>
        <v>641393.15999999992</v>
      </c>
      <c r="AV148" s="208">
        <f t="shared" si="25"/>
        <v>53692.2</v>
      </c>
      <c r="AW148" s="208">
        <f t="shared" si="25"/>
        <v>53692.2</v>
      </c>
      <c r="AX148" s="208">
        <f t="shared" si="25"/>
        <v>53692.2</v>
      </c>
      <c r="AY148" s="208">
        <f t="shared" si="25"/>
        <v>53738.26</v>
      </c>
      <c r="AZ148" s="208">
        <f t="shared" si="35"/>
        <v>76734.100000000006</v>
      </c>
      <c r="BA148" s="208">
        <f t="shared" si="35"/>
        <v>76792.22</v>
      </c>
      <c r="BB148" s="208">
        <f t="shared" si="35"/>
        <v>76839.149999999994</v>
      </c>
      <c r="BC148" s="208">
        <f t="shared" si="34"/>
        <v>76849.570000000007</v>
      </c>
      <c r="BD148" s="208">
        <f t="shared" si="34"/>
        <v>76860</v>
      </c>
      <c r="BE148" s="208">
        <f t="shared" si="34"/>
        <v>76870.429999999993</v>
      </c>
      <c r="BF148" s="208">
        <f t="shared" si="34"/>
        <v>76878.240000000005</v>
      </c>
      <c r="BG148" s="208">
        <f t="shared" si="34"/>
        <v>76882.990000000005</v>
      </c>
      <c r="BH148" s="208">
        <f t="shared" si="34"/>
        <v>76887.31</v>
      </c>
      <c r="BI148" s="208">
        <f t="shared" si="26"/>
        <v>76891.64</v>
      </c>
      <c r="BJ148" s="208">
        <f t="shared" si="26"/>
        <v>76895.960000000006</v>
      </c>
      <c r="BK148" s="208">
        <f t="shared" si="26"/>
        <v>76900.28</v>
      </c>
      <c r="BL148" s="207">
        <f t="shared" si="33"/>
        <v>922281.89</v>
      </c>
    </row>
    <row r="149" spans="1:64">
      <c r="A149" s="190" t="s">
        <v>350</v>
      </c>
      <c r="B149" s="205">
        <v>3.15E-2</v>
      </c>
      <c r="C149" s="205">
        <v>5.2900000000000003E-2</v>
      </c>
      <c r="D149" s="206">
        <v>69168.930000000008</v>
      </c>
      <c r="E149" s="206">
        <v>69168.930000000008</v>
      </c>
      <c r="F149" s="206">
        <v>69168.930000000008</v>
      </c>
      <c r="G149" s="206">
        <v>69168.930000000008</v>
      </c>
      <c r="H149" s="206">
        <v>69168.930000000008</v>
      </c>
      <c r="I149" s="206">
        <v>69168.930000000008</v>
      </c>
      <c r="J149" s="206">
        <v>69168.930000000008</v>
      </c>
      <c r="K149" s="206">
        <v>69168.930000000008</v>
      </c>
      <c r="L149" s="206">
        <v>69168.930000000008</v>
      </c>
      <c r="M149" s="206">
        <v>69168.930000000008</v>
      </c>
      <c r="N149" s="206">
        <v>69168.930000000008</v>
      </c>
      <c r="O149" s="206">
        <v>69168.930000000008</v>
      </c>
      <c r="P149" s="192">
        <f t="shared" si="30"/>
        <v>830027.16000000027</v>
      </c>
      <c r="Q149" s="206">
        <v>69168.930000000008</v>
      </c>
      <c r="R149" s="206">
        <v>69168.930000000008</v>
      </c>
      <c r="S149" s="206">
        <v>69168.930000000008</v>
      </c>
      <c r="T149" s="206">
        <v>69168.930000000008</v>
      </c>
      <c r="U149" s="206">
        <v>8048286.0299999993</v>
      </c>
      <c r="V149" s="206">
        <v>8048286.0299999993</v>
      </c>
      <c r="W149" s="206">
        <v>8048286.0299999993</v>
      </c>
      <c r="X149" s="206">
        <v>8048286.0299999993</v>
      </c>
      <c r="Y149" s="206">
        <v>8048286.0299999993</v>
      </c>
      <c r="Z149" s="206">
        <v>8048286.0299999993</v>
      </c>
      <c r="AA149" s="206">
        <v>8048286.0299999993</v>
      </c>
      <c r="AB149" s="206">
        <v>8048286.0299999993</v>
      </c>
      <c r="AC149" s="206">
        <v>8048286.0299999993</v>
      </c>
      <c r="AD149" s="206">
        <v>8048286.0299999993</v>
      </c>
      <c r="AE149" s="206">
        <v>8048286.0299999993</v>
      </c>
      <c r="AF149" s="206">
        <v>8048286.0299999993</v>
      </c>
      <c r="AG149" s="192">
        <f t="shared" si="31"/>
        <v>96579432.359999999</v>
      </c>
      <c r="AI149" s="207">
        <f t="shared" si="29"/>
        <v>181.57</v>
      </c>
      <c r="AJ149" s="207">
        <f t="shared" si="29"/>
        <v>181.57</v>
      </c>
      <c r="AK149" s="207">
        <f t="shared" si="29"/>
        <v>181.57</v>
      </c>
      <c r="AL149" s="207">
        <f t="shared" si="29"/>
        <v>181.57</v>
      </c>
      <c r="AM149" s="207">
        <f t="shared" si="29"/>
        <v>181.57</v>
      </c>
      <c r="AN149" s="207">
        <f t="shared" si="29"/>
        <v>181.57</v>
      </c>
      <c r="AO149" s="207">
        <f t="shared" si="29"/>
        <v>181.57</v>
      </c>
      <c r="AP149" s="207">
        <f t="shared" si="29"/>
        <v>181.57</v>
      </c>
      <c r="AQ149" s="207">
        <f t="shared" si="29"/>
        <v>181.57</v>
      </c>
      <c r="AR149" s="207">
        <f t="shared" si="28"/>
        <v>181.57</v>
      </c>
      <c r="AS149" s="207">
        <f t="shared" si="28"/>
        <v>181.57</v>
      </c>
      <c r="AT149" s="207">
        <f t="shared" si="28"/>
        <v>181.57</v>
      </c>
      <c r="AU149" s="208">
        <f t="shared" si="32"/>
        <v>2178.8399999999997</v>
      </c>
      <c r="AV149" s="208">
        <f t="shared" si="25"/>
        <v>181.57</v>
      </c>
      <c r="AW149" s="208">
        <f t="shared" si="25"/>
        <v>181.57</v>
      </c>
      <c r="AX149" s="208">
        <f t="shared" si="25"/>
        <v>181.57</v>
      </c>
      <c r="AY149" s="208">
        <f t="shared" si="25"/>
        <v>181.57</v>
      </c>
      <c r="AZ149" s="208">
        <f t="shared" si="35"/>
        <v>35479.53</v>
      </c>
      <c r="BA149" s="208">
        <f t="shared" si="35"/>
        <v>35479.53</v>
      </c>
      <c r="BB149" s="208">
        <f t="shared" si="35"/>
        <v>35479.53</v>
      </c>
      <c r="BC149" s="208">
        <f t="shared" si="34"/>
        <v>35479.53</v>
      </c>
      <c r="BD149" s="208">
        <f t="shared" si="34"/>
        <v>35479.53</v>
      </c>
      <c r="BE149" s="208">
        <f t="shared" si="34"/>
        <v>35479.53</v>
      </c>
      <c r="BF149" s="208">
        <f t="shared" si="34"/>
        <v>35479.53</v>
      </c>
      <c r="BG149" s="208">
        <f t="shared" si="34"/>
        <v>35479.53</v>
      </c>
      <c r="BH149" s="208">
        <f t="shared" si="34"/>
        <v>35479.53</v>
      </c>
      <c r="BI149" s="208">
        <f t="shared" si="26"/>
        <v>35479.53</v>
      </c>
      <c r="BJ149" s="208">
        <f t="shared" si="26"/>
        <v>35479.53</v>
      </c>
      <c r="BK149" s="208">
        <f t="shared" si="26"/>
        <v>35479.53</v>
      </c>
      <c r="BL149" s="207">
        <f t="shared" si="33"/>
        <v>425754.3600000001</v>
      </c>
    </row>
    <row r="150" spans="1:64">
      <c r="A150" s="190" t="s">
        <v>351</v>
      </c>
      <c r="B150" s="205">
        <v>4.7500000000000007E-2</v>
      </c>
      <c r="C150" s="205">
        <v>1.5E-3</v>
      </c>
      <c r="D150" s="206">
        <v>28.09</v>
      </c>
      <c r="E150" s="206">
        <v>28.09</v>
      </c>
      <c r="F150" s="206">
        <v>28.09</v>
      </c>
      <c r="G150" s="206">
        <v>28.09</v>
      </c>
      <c r="H150" s="206">
        <v>28.09</v>
      </c>
      <c r="I150" s="206">
        <v>28.09</v>
      </c>
      <c r="J150" s="206">
        <v>28.09</v>
      </c>
      <c r="K150" s="206">
        <v>28.09</v>
      </c>
      <c r="L150" s="206">
        <v>28.09</v>
      </c>
      <c r="M150" s="206">
        <v>28.09</v>
      </c>
      <c r="N150" s="206">
        <v>28.09</v>
      </c>
      <c r="O150" s="206">
        <v>28.09</v>
      </c>
      <c r="P150" s="192">
        <f t="shared" si="30"/>
        <v>337.07999999999993</v>
      </c>
      <c r="Q150" s="206">
        <v>28.09</v>
      </c>
      <c r="R150" s="206">
        <v>28.09</v>
      </c>
      <c r="S150" s="206">
        <v>28.09</v>
      </c>
      <c r="T150" s="206">
        <v>28.09</v>
      </c>
      <c r="U150" s="206">
        <v>0</v>
      </c>
      <c r="V150" s="206">
        <v>0</v>
      </c>
      <c r="W150" s="206">
        <v>0</v>
      </c>
      <c r="X150" s="206">
        <v>0</v>
      </c>
      <c r="Y150" s="206">
        <v>0</v>
      </c>
      <c r="Z150" s="206">
        <v>0</v>
      </c>
      <c r="AA150" s="206">
        <v>0</v>
      </c>
      <c r="AB150" s="206">
        <v>0</v>
      </c>
      <c r="AC150" s="206">
        <v>0</v>
      </c>
      <c r="AD150" s="206">
        <v>0</v>
      </c>
      <c r="AE150" s="206">
        <v>0</v>
      </c>
      <c r="AF150" s="206">
        <v>0</v>
      </c>
      <c r="AG150" s="192">
        <f t="shared" si="31"/>
        <v>0</v>
      </c>
      <c r="AI150" s="207">
        <f t="shared" si="29"/>
        <v>0.11</v>
      </c>
      <c r="AJ150" s="207">
        <f t="shared" si="29"/>
        <v>0.11</v>
      </c>
      <c r="AK150" s="207">
        <f t="shared" si="29"/>
        <v>0.11</v>
      </c>
      <c r="AL150" s="207">
        <f t="shared" si="29"/>
        <v>0.11</v>
      </c>
      <c r="AM150" s="207">
        <f t="shared" si="29"/>
        <v>0.11</v>
      </c>
      <c r="AN150" s="207">
        <f t="shared" si="29"/>
        <v>0.11</v>
      </c>
      <c r="AO150" s="207">
        <f t="shared" si="29"/>
        <v>0.11</v>
      </c>
      <c r="AP150" s="207">
        <f t="shared" si="29"/>
        <v>0.11</v>
      </c>
      <c r="AQ150" s="207">
        <f t="shared" si="29"/>
        <v>0.11</v>
      </c>
      <c r="AR150" s="207">
        <f t="shared" si="28"/>
        <v>0.11</v>
      </c>
      <c r="AS150" s="207">
        <f t="shared" si="28"/>
        <v>0.11</v>
      </c>
      <c r="AT150" s="207">
        <f t="shared" si="28"/>
        <v>0.11</v>
      </c>
      <c r="AU150" s="208">
        <f t="shared" si="32"/>
        <v>1.3200000000000003</v>
      </c>
      <c r="AV150" s="208">
        <f t="shared" si="25"/>
        <v>0.11</v>
      </c>
      <c r="AW150" s="208">
        <f t="shared" si="25"/>
        <v>0.11</v>
      </c>
      <c r="AX150" s="208">
        <f t="shared" si="25"/>
        <v>0.11</v>
      </c>
      <c r="AY150" s="208">
        <f t="shared" si="25"/>
        <v>0.11</v>
      </c>
      <c r="AZ150" s="208">
        <f t="shared" si="35"/>
        <v>0</v>
      </c>
      <c r="BA150" s="208">
        <f t="shared" si="35"/>
        <v>0</v>
      </c>
      <c r="BB150" s="208">
        <f t="shared" si="35"/>
        <v>0</v>
      </c>
      <c r="BC150" s="208">
        <f t="shared" si="34"/>
        <v>0</v>
      </c>
      <c r="BD150" s="208">
        <f t="shared" si="34"/>
        <v>0</v>
      </c>
      <c r="BE150" s="208">
        <f t="shared" si="34"/>
        <v>0</v>
      </c>
      <c r="BF150" s="208">
        <f t="shared" si="34"/>
        <v>0</v>
      </c>
      <c r="BG150" s="208">
        <f t="shared" si="34"/>
        <v>0</v>
      </c>
      <c r="BH150" s="208">
        <f t="shared" si="34"/>
        <v>0</v>
      </c>
      <c r="BI150" s="208">
        <f t="shared" si="26"/>
        <v>0</v>
      </c>
      <c r="BJ150" s="208">
        <f t="shared" si="26"/>
        <v>0</v>
      </c>
      <c r="BK150" s="208">
        <f t="shared" si="26"/>
        <v>0</v>
      </c>
      <c r="BL150" s="207">
        <f t="shared" si="33"/>
        <v>0</v>
      </c>
    </row>
    <row r="151" spans="1:64">
      <c r="A151" s="190" t="s">
        <v>352</v>
      </c>
      <c r="B151" s="205">
        <v>3.15E-2</v>
      </c>
      <c r="C151" s="205">
        <v>5.2900000000000003E-2</v>
      </c>
      <c r="D151" s="206">
        <v>7979117.0999999996</v>
      </c>
      <c r="E151" s="206">
        <v>7979117.0999999996</v>
      </c>
      <c r="F151" s="206">
        <v>7979117.0999999996</v>
      </c>
      <c r="G151" s="206">
        <v>7979117.0999999996</v>
      </c>
      <c r="H151" s="206">
        <v>7979117.0999999996</v>
      </c>
      <c r="I151" s="206">
        <v>7979117.0999999996</v>
      </c>
      <c r="J151" s="206">
        <v>7979117.0999999996</v>
      </c>
      <c r="K151" s="206">
        <v>7979117.0999999996</v>
      </c>
      <c r="L151" s="206">
        <v>7979117.0999999996</v>
      </c>
      <c r="M151" s="206">
        <v>7979117.0999999996</v>
      </c>
      <c r="N151" s="206">
        <v>7979117.0999999996</v>
      </c>
      <c r="O151" s="206">
        <v>7979117.0999999996</v>
      </c>
      <c r="P151" s="192">
        <f t="shared" si="30"/>
        <v>95749405.199999988</v>
      </c>
      <c r="Q151" s="206">
        <v>7979117.0999999996</v>
      </c>
      <c r="R151" s="206">
        <v>7979117.0999999996</v>
      </c>
      <c r="S151" s="206">
        <v>7979117.0999999996</v>
      </c>
      <c r="T151" s="206">
        <v>7979117.0999999996</v>
      </c>
      <c r="U151" s="206">
        <v>0</v>
      </c>
      <c r="V151" s="206">
        <v>0</v>
      </c>
      <c r="W151" s="206">
        <v>0</v>
      </c>
      <c r="X151" s="206">
        <v>0</v>
      </c>
      <c r="Y151" s="206">
        <v>0</v>
      </c>
      <c r="Z151" s="206">
        <v>0</v>
      </c>
      <c r="AA151" s="206">
        <v>0</v>
      </c>
      <c r="AB151" s="206">
        <v>0</v>
      </c>
      <c r="AC151" s="206">
        <v>0</v>
      </c>
      <c r="AD151" s="206">
        <v>0</v>
      </c>
      <c r="AE151" s="206">
        <v>0</v>
      </c>
      <c r="AF151" s="206">
        <v>0</v>
      </c>
      <c r="AG151" s="192">
        <f t="shared" si="31"/>
        <v>0</v>
      </c>
      <c r="AI151" s="207">
        <f t="shared" si="29"/>
        <v>20945.18</v>
      </c>
      <c r="AJ151" s="207">
        <f t="shared" si="29"/>
        <v>20945.18</v>
      </c>
      <c r="AK151" s="207">
        <f t="shared" si="29"/>
        <v>20945.18</v>
      </c>
      <c r="AL151" s="207">
        <f t="shared" si="29"/>
        <v>20945.18</v>
      </c>
      <c r="AM151" s="207">
        <f t="shared" si="29"/>
        <v>20945.18</v>
      </c>
      <c r="AN151" s="207">
        <f t="shared" si="29"/>
        <v>20945.18</v>
      </c>
      <c r="AO151" s="207">
        <f t="shared" si="29"/>
        <v>20945.18</v>
      </c>
      <c r="AP151" s="207">
        <f t="shared" si="29"/>
        <v>20945.18</v>
      </c>
      <c r="AQ151" s="207">
        <f t="shared" si="29"/>
        <v>20945.18</v>
      </c>
      <c r="AR151" s="207">
        <f t="shared" si="28"/>
        <v>20945.18</v>
      </c>
      <c r="AS151" s="207">
        <f t="shared" si="28"/>
        <v>20945.18</v>
      </c>
      <c r="AT151" s="207">
        <f t="shared" si="28"/>
        <v>20945.18</v>
      </c>
      <c r="AU151" s="208">
        <f t="shared" si="32"/>
        <v>251342.15999999995</v>
      </c>
      <c r="AV151" s="208">
        <f t="shared" si="25"/>
        <v>20945.18</v>
      </c>
      <c r="AW151" s="208">
        <f t="shared" si="25"/>
        <v>20945.18</v>
      </c>
      <c r="AX151" s="208">
        <f t="shared" si="25"/>
        <v>20945.18</v>
      </c>
      <c r="AY151" s="208">
        <f t="shared" si="25"/>
        <v>20945.18</v>
      </c>
      <c r="AZ151" s="208">
        <f t="shared" si="35"/>
        <v>0</v>
      </c>
      <c r="BA151" s="208">
        <f t="shared" si="35"/>
        <v>0</v>
      </c>
      <c r="BB151" s="208">
        <f t="shared" si="35"/>
        <v>0</v>
      </c>
      <c r="BC151" s="208">
        <f t="shared" si="34"/>
        <v>0</v>
      </c>
      <c r="BD151" s="208">
        <f t="shared" si="34"/>
        <v>0</v>
      </c>
      <c r="BE151" s="208">
        <f t="shared" si="34"/>
        <v>0</v>
      </c>
      <c r="BF151" s="208">
        <f t="shared" si="34"/>
        <v>0</v>
      </c>
      <c r="BG151" s="208">
        <f t="shared" si="34"/>
        <v>0</v>
      </c>
      <c r="BH151" s="208">
        <f t="shared" si="34"/>
        <v>0</v>
      </c>
      <c r="BI151" s="208">
        <f t="shared" si="26"/>
        <v>0</v>
      </c>
      <c r="BJ151" s="208">
        <f t="shared" si="26"/>
        <v>0</v>
      </c>
      <c r="BK151" s="208">
        <f t="shared" si="26"/>
        <v>0</v>
      </c>
      <c r="BL151" s="207">
        <f t="shared" si="33"/>
        <v>0</v>
      </c>
    </row>
    <row r="152" spans="1:64">
      <c r="A152" s="190" t="s">
        <v>353</v>
      </c>
      <c r="B152" s="205">
        <v>2.2100000000000002E-2</v>
      </c>
      <c r="C152" s="205">
        <v>2.12E-2</v>
      </c>
      <c r="D152" s="206">
        <v>9897233.0500000007</v>
      </c>
      <c r="E152" s="206">
        <v>9897233.0500000007</v>
      </c>
      <c r="F152" s="206">
        <v>9816313.7300000004</v>
      </c>
      <c r="G152" s="206">
        <v>9735394.4000000004</v>
      </c>
      <c r="H152" s="206">
        <v>9735394.4000000004</v>
      </c>
      <c r="I152" s="206">
        <v>9735394.4000000004</v>
      </c>
      <c r="J152" s="206">
        <v>9735394.4000000004</v>
      </c>
      <c r="K152" s="206">
        <v>9735394.4000000004</v>
      </c>
      <c r="L152" s="206">
        <v>9735394.4000000004</v>
      </c>
      <c r="M152" s="206">
        <v>9735394.4000000004</v>
      </c>
      <c r="N152" s="206">
        <v>9735394.4000000004</v>
      </c>
      <c r="O152" s="206">
        <v>9735394.4000000004</v>
      </c>
      <c r="P152" s="192">
        <f t="shared" si="30"/>
        <v>117229329.43000004</v>
      </c>
      <c r="Q152" s="206">
        <v>9735394.4000000004</v>
      </c>
      <c r="R152" s="206">
        <v>9735394.4000000004</v>
      </c>
      <c r="S152" s="206">
        <v>9735394.4000000004</v>
      </c>
      <c r="T152" s="206">
        <v>9735394.4000000004</v>
      </c>
      <c r="U152" s="206">
        <v>9735394.4000000004</v>
      </c>
      <c r="V152" s="206">
        <v>9735394.4000000004</v>
      </c>
      <c r="W152" s="206">
        <v>9735394.4000000004</v>
      </c>
      <c r="X152" s="206">
        <v>9735394.4000000004</v>
      </c>
      <c r="Y152" s="206">
        <v>9735394.4000000004</v>
      </c>
      <c r="Z152" s="206">
        <v>9735394.4000000004</v>
      </c>
      <c r="AA152" s="206">
        <v>9735394.4000000004</v>
      </c>
      <c r="AB152" s="206">
        <v>9735394.4000000004</v>
      </c>
      <c r="AC152" s="206">
        <v>9735394.4000000004</v>
      </c>
      <c r="AD152" s="206">
        <v>9735394.4000000004</v>
      </c>
      <c r="AE152" s="206">
        <v>9735394.4000000004</v>
      </c>
      <c r="AF152" s="206">
        <v>9735394.4000000004</v>
      </c>
      <c r="AG152" s="192">
        <f t="shared" si="31"/>
        <v>116824732.80000003</v>
      </c>
      <c r="AI152" s="207">
        <f t="shared" si="29"/>
        <v>18227.400000000001</v>
      </c>
      <c r="AJ152" s="207">
        <f t="shared" si="29"/>
        <v>18227.400000000001</v>
      </c>
      <c r="AK152" s="207">
        <f t="shared" si="29"/>
        <v>18078.38</v>
      </c>
      <c r="AL152" s="207">
        <f t="shared" si="29"/>
        <v>17929.349999999999</v>
      </c>
      <c r="AM152" s="207">
        <f t="shared" si="29"/>
        <v>17929.349999999999</v>
      </c>
      <c r="AN152" s="207">
        <f t="shared" si="29"/>
        <v>17929.349999999999</v>
      </c>
      <c r="AO152" s="207">
        <f t="shared" si="29"/>
        <v>17929.349999999999</v>
      </c>
      <c r="AP152" s="207">
        <f t="shared" si="29"/>
        <v>17929.349999999999</v>
      </c>
      <c r="AQ152" s="207">
        <f t="shared" si="29"/>
        <v>17929.349999999999</v>
      </c>
      <c r="AR152" s="207">
        <f t="shared" si="28"/>
        <v>17929.349999999999</v>
      </c>
      <c r="AS152" s="207">
        <f t="shared" si="28"/>
        <v>17929.349999999999</v>
      </c>
      <c r="AT152" s="207">
        <f t="shared" si="28"/>
        <v>17929.349999999999</v>
      </c>
      <c r="AU152" s="208">
        <f t="shared" si="32"/>
        <v>215897.33000000005</v>
      </c>
      <c r="AV152" s="208">
        <f t="shared" si="25"/>
        <v>17929.349999999999</v>
      </c>
      <c r="AW152" s="208">
        <f t="shared" si="25"/>
        <v>17929.349999999999</v>
      </c>
      <c r="AX152" s="208">
        <f t="shared" si="25"/>
        <v>17929.349999999999</v>
      </c>
      <c r="AY152" s="208">
        <f t="shared" si="25"/>
        <v>17929.349999999999</v>
      </c>
      <c r="AZ152" s="208">
        <f t="shared" si="35"/>
        <v>17199.2</v>
      </c>
      <c r="BA152" s="208">
        <f t="shared" si="35"/>
        <v>17199.2</v>
      </c>
      <c r="BB152" s="208">
        <f t="shared" si="35"/>
        <v>17199.2</v>
      </c>
      <c r="BC152" s="208">
        <f t="shared" si="34"/>
        <v>17199.2</v>
      </c>
      <c r="BD152" s="208">
        <f t="shared" si="34"/>
        <v>17199.2</v>
      </c>
      <c r="BE152" s="208">
        <f t="shared" si="34"/>
        <v>17199.2</v>
      </c>
      <c r="BF152" s="208">
        <f t="shared" si="34"/>
        <v>17199.2</v>
      </c>
      <c r="BG152" s="208">
        <f t="shared" si="34"/>
        <v>17199.2</v>
      </c>
      <c r="BH152" s="208">
        <f t="shared" si="34"/>
        <v>17199.2</v>
      </c>
      <c r="BI152" s="208">
        <f t="shared" si="26"/>
        <v>17199.2</v>
      </c>
      <c r="BJ152" s="208">
        <f t="shared" si="26"/>
        <v>17199.2</v>
      </c>
      <c r="BK152" s="208">
        <f t="shared" si="26"/>
        <v>17199.2</v>
      </c>
      <c r="BL152" s="207">
        <f t="shared" si="33"/>
        <v>206390.40000000005</v>
      </c>
    </row>
    <row r="153" spans="1:64">
      <c r="A153" s="190" t="s">
        <v>354</v>
      </c>
      <c r="B153" s="205">
        <v>2.2100000000000002E-2</v>
      </c>
      <c r="C153" s="205">
        <v>2.12E-2</v>
      </c>
      <c r="D153" s="206">
        <v>0</v>
      </c>
      <c r="E153" s="206">
        <v>0</v>
      </c>
      <c r="F153" s="206">
        <v>0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192">
        <f t="shared" si="30"/>
        <v>0</v>
      </c>
      <c r="Q153" s="206">
        <v>0</v>
      </c>
      <c r="R153" s="206">
        <v>0</v>
      </c>
      <c r="S153" s="206">
        <v>0</v>
      </c>
      <c r="T153" s="206">
        <v>0</v>
      </c>
      <c r="U153" s="206">
        <v>0</v>
      </c>
      <c r="V153" s="206">
        <v>0</v>
      </c>
      <c r="W153" s="206">
        <v>0</v>
      </c>
      <c r="X153" s="206">
        <v>0</v>
      </c>
      <c r="Y153" s="206">
        <v>0</v>
      </c>
      <c r="Z153" s="206">
        <v>0</v>
      </c>
      <c r="AA153" s="206">
        <v>0</v>
      </c>
      <c r="AB153" s="206">
        <v>0</v>
      </c>
      <c r="AC153" s="206">
        <v>0</v>
      </c>
      <c r="AD153" s="206">
        <v>0</v>
      </c>
      <c r="AE153" s="206">
        <v>0</v>
      </c>
      <c r="AF153" s="206">
        <v>0</v>
      </c>
      <c r="AG153" s="192">
        <f t="shared" si="31"/>
        <v>0</v>
      </c>
      <c r="AI153" s="207">
        <f t="shared" si="29"/>
        <v>0</v>
      </c>
      <c r="AJ153" s="207">
        <f t="shared" si="29"/>
        <v>0</v>
      </c>
      <c r="AK153" s="207">
        <f t="shared" si="29"/>
        <v>0</v>
      </c>
      <c r="AL153" s="207">
        <f t="shared" si="29"/>
        <v>0</v>
      </c>
      <c r="AM153" s="207">
        <f t="shared" si="29"/>
        <v>0</v>
      </c>
      <c r="AN153" s="207">
        <f t="shared" si="29"/>
        <v>0</v>
      </c>
      <c r="AO153" s="207">
        <f t="shared" si="29"/>
        <v>0</v>
      </c>
      <c r="AP153" s="207">
        <f t="shared" si="29"/>
        <v>0</v>
      </c>
      <c r="AQ153" s="207">
        <f t="shared" si="29"/>
        <v>0</v>
      </c>
      <c r="AR153" s="207">
        <f t="shared" si="28"/>
        <v>0</v>
      </c>
      <c r="AS153" s="207">
        <f t="shared" si="28"/>
        <v>0</v>
      </c>
      <c r="AT153" s="207">
        <f t="shared" si="28"/>
        <v>0</v>
      </c>
      <c r="AU153" s="208">
        <f t="shared" si="32"/>
        <v>0</v>
      </c>
      <c r="AV153" s="208">
        <f t="shared" si="25"/>
        <v>0</v>
      </c>
      <c r="AW153" s="208">
        <f t="shared" si="25"/>
        <v>0</v>
      </c>
      <c r="AX153" s="208">
        <f t="shared" si="25"/>
        <v>0</v>
      </c>
      <c r="AY153" s="208">
        <f t="shared" si="25"/>
        <v>0</v>
      </c>
      <c r="AZ153" s="208">
        <f t="shared" si="35"/>
        <v>0</v>
      </c>
      <c r="BA153" s="208">
        <f t="shared" si="35"/>
        <v>0</v>
      </c>
      <c r="BB153" s="208">
        <f t="shared" si="35"/>
        <v>0</v>
      </c>
      <c r="BC153" s="208">
        <f t="shared" si="34"/>
        <v>0</v>
      </c>
      <c r="BD153" s="208">
        <f t="shared" si="34"/>
        <v>0</v>
      </c>
      <c r="BE153" s="208">
        <f t="shared" si="34"/>
        <v>0</v>
      </c>
      <c r="BF153" s="208">
        <f t="shared" si="34"/>
        <v>0</v>
      </c>
      <c r="BG153" s="208">
        <f t="shared" si="34"/>
        <v>0</v>
      </c>
      <c r="BH153" s="208">
        <f t="shared" si="34"/>
        <v>0</v>
      </c>
      <c r="BI153" s="208">
        <f t="shared" si="26"/>
        <v>0</v>
      </c>
      <c r="BJ153" s="208">
        <f t="shared" si="26"/>
        <v>0</v>
      </c>
      <c r="BK153" s="208">
        <f t="shared" si="26"/>
        <v>0</v>
      </c>
      <c r="BL153" s="207">
        <f t="shared" si="33"/>
        <v>0</v>
      </c>
    </row>
    <row r="154" spans="1:64">
      <c r="A154" s="190" t="s">
        <v>355</v>
      </c>
      <c r="B154" s="205">
        <v>2.2100000000000002E-2</v>
      </c>
      <c r="C154" s="205">
        <v>2.12E-2</v>
      </c>
      <c r="D154" s="206">
        <v>1372768.98</v>
      </c>
      <c r="E154" s="206">
        <v>1372768.98</v>
      </c>
      <c r="F154" s="206">
        <v>1372768.98</v>
      </c>
      <c r="G154" s="206">
        <v>1372768.98</v>
      </c>
      <c r="H154" s="206">
        <v>1372768.98</v>
      </c>
      <c r="I154" s="206">
        <v>1372768.98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192">
        <f t="shared" si="30"/>
        <v>8236613.8800000008</v>
      </c>
      <c r="Q154" s="206">
        <v>0</v>
      </c>
      <c r="R154" s="206">
        <v>0</v>
      </c>
      <c r="S154" s="206">
        <v>0</v>
      </c>
      <c r="T154" s="206">
        <v>0</v>
      </c>
      <c r="U154" s="206">
        <v>0</v>
      </c>
      <c r="V154" s="206">
        <v>0</v>
      </c>
      <c r="W154" s="206">
        <v>0</v>
      </c>
      <c r="X154" s="206">
        <v>0</v>
      </c>
      <c r="Y154" s="206">
        <v>0</v>
      </c>
      <c r="Z154" s="206">
        <v>0</v>
      </c>
      <c r="AA154" s="206">
        <v>0</v>
      </c>
      <c r="AB154" s="206">
        <v>0</v>
      </c>
      <c r="AC154" s="206">
        <v>0</v>
      </c>
      <c r="AD154" s="206">
        <v>0</v>
      </c>
      <c r="AE154" s="206">
        <v>0</v>
      </c>
      <c r="AF154" s="206">
        <v>0</v>
      </c>
      <c r="AG154" s="192">
        <f t="shared" si="31"/>
        <v>0</v>
      </c>
      <c r="AI154" s="207">
        <f t="shared" si="29"/>
        <v>2528.1799999999998</v>
      </c>
      <c r="AJ154" s="207">
        <f t="shared" si="29"/>
        <v>2528.1799999999998</v>
      </c>
      <c r="AK154" s="207">
        <f t="shared" si="29"/>
        <v>2528.1799999999998</v>
      </c>
      <c r="AL154" s="207">
        <f t="shared" si="29"/>
        <v>2528.1799999999998</v>
      </c>
      <c r="AM154" s="207">
        <f t="shared" si="29"/>
        <v>2528.1799999999998</v>
      </c>
      <c r="AN154" s="207">
        <f t="shared" si="29"/>
        <v>2528.1799999999998</v>
      </c>
      <c r="AO154" s="207">
        <f t="shared" si="29"/>
        <v>0</v>
      </c>
      <c r="AP154" s="207">
        <f t="shared" si="29"/>
        <v>0</v>
      </c>
      <c r="AQ154" s="207">
        <f t="shared" si="29"/>
        <v>0</v>
      </c>
      <c r="AR154" s="207">
        <f t="shared" si="28"/>
        <v>0</v>
      </c>
      <c r="AS154" s="207">
        <f t="shared" si="28"/>
        <v>0</v>
      </c>
      <c r="AT154" s="207">
        <f t="shared" si="28"/>
        <v>0</v>
      </c>
      <c r="AU154" s="208">
        <f t="shared" si="32"/>
        <v>15169.08</v>
      </c>
      <c r="AV154" s="208">
        <f t="shared" si="25"/>
        <v>0</v>
      </c>
      <c r="AW154" s="208">
        <f t="shared" si="25"/>
        <v>0</v>
      </c>
      <c r="AX154" s="208">
        <f t="shared" si="25"/>
        <v>0</v>
      </c>
      <c r="AY154" s="208">
        <f t="shared" si="25"/>
        <v>0</v>
      </c>
      <c r="AZ154" s="208">
        <f t="shared" si="35"/>
        <v>0</v>
      </c>
      <c r="BA154" s="208">
        <f t="shared" si="35"/>
        <v>0</v>
      </c>
      <c r="BB154" s="208">
        <f t="shared" si="35"/>
        <v>0</v>
      </c>
      <c r="BC154" s="208">
        <f t="shared" si="34"/>
        <v>0</v>
      </c>
      <c r="BD154" s="208">
        <f t="shared" si="34"/>
        <v>0</v>
      </c>
      <c r="BE154" s="208">
        <f t="shared" si="34"/>
        <v>0</v>
      </c>
      <c r="BF154" s="208">
        <f t="shared" si="34"/>
        <v>0</v>
      </c>
      <c r="BG154" s="208">
        <f t="shared" si="34"/>
        <v>0</v>
      </c>
      <c r="BH154" s="208">
        <f t="shared" si="34"/>
        <v>0</v>
      </c>
      <c r="BI154" s="208">
        <f t="shared" si="26"/>
        <v>0</v>
      </c>
      <c r="BJ154" s="208">
        <f t="shared" si="26"/>
        <v>0</v>
      </c>
      <c r="BK154" s="208">
        <f t="shared" si="26"/>
        <v>0</v>
      </c>
      <c r="BL154" s="207">
        <f t="shared" si="33"/>
        <v>0</v>
      </c>
    </row>
    <row r="155" spans="1:64">
      <c r="A155" s="190" t="s">
        <v>356</v>
      </c>
      <c r="B155" s="205">
        <v>2.2600000000000002E-2</v>
      </c>
      <c r="C155" s="205">
        <v>2.58E-2</v>
      </c>
      <c r="D155" s="206">
        <v>15555328.27</v>
      </c>
      <c r="E155" s="206">
        <v>15555328.27</v>
      </c>
      <c r="F155" s="206">
        <v>15555328.27</v>
      </c>
      <c r="G155" s="206">
        <v>15555328.27</v>
      </c>
      <c r="H155" s="206">
        <v>15555328.27</v>
      </c>
      <c r="I155" s="206">
        <v>15555328.27</v>
      </c>
      <c r="J155" s="206">
        <v>15555328.27</v>
      </c>
      <c r="K155" s="206">
        <v>15555328.27</v>
      </c>
      <c r="L155" s="206">
        <v>15555328.27</v>
      </c>
      <c r="M155" s="206">
        <v>15555328.27</v>
      </c>
      <c r="N155" s="206">
        <v>15555328.27</v>
      </c>
      <c r="O155" s="206">
        <v>15555328.27</v>
      </c>
      <c r="P155" s="192">
        <f t="shared" si="30"/>
        <v>186663939.24000001</v>
      </c>
      <c r="Q155" s="206">
        <v>15555328.27</v>
      </c>
      <c r="R155" s="206">
        <v>15555328.27</v>
      </c>
      <c r="S155" s="206">
        <v>15555328.27</v>
      </c>
      <c r="T155" s="206">
        <v>15555328.27</v>
      </c>
      <c r="U155" s="206">
        <v>0</v>
      </c>
      <c r="V155" s="206">
        <v>0</v>
      </c>
      <c r="W155" s="206">
        <v>0</v>
      </c>
      <c r="X155" s="206">
        <v>0</v>
      </c>
      <c r="Y155" s="206">
        <v>0</v>
      </c>
      <c r="Z155" s="206">
        <v>0</v>
      </c>
      <c r="AA155" s="206">
        <v>0</v>
      </c>
      <c r="AB155" s="206">
        <v>0</v>
      </c>
      <c r="AC155" s="206">
        <v>0</v>
      </c>
      <c r="AD155" s="206">
        <v>0</v>
      </c>
      <c r="AE155" s="206">
        <v>0</v>
      </c>
      <c r="AF155" s="206">
        <v>0</v>
      </c>
      <c r="AG155" s="192">
        <f t="shared" si="31"/>
        <v>0</v>
      </c>
      <c r="AI155" s="207">
        <f t="shared" si="29"/>
        <v>29295.87</v>
      </c>
      <c r="AJ155" s="207">
        <f t="shared" si="29"/>
        <v>29295.87</v>
      </c>
      <c r="AK155" s="207">
        <f t="shared" si="29"/>
        <v>29295.87</v>
      </c>
      <c r="AL155" s="207">
        <f t="shared" si="29"/>
        <v>29295.87</v>
      </c>
      <c r="AM155" s="207">
        <f t="shared" si="29"/>
        <v>29295.87</v>
      </c>
      <c r="AN155" s="207">
        <f t="shared" si="29"/>
        <v>29295.87</v>
      </c>
      <c r="AO155" s="207">
        <f t="shared" si="29"/>
        <v>29295.87</v>
      </c>
      <c r="AP155" s="207">
        <f t="shared" si="29"/>
        <v>29295.87</v>
      </c>
      <c r="AQ155" s="207">
        <f t="shared" si="29"/>
        <v>29295.87</v>
      </c>
      <c r="AR155" s="207">
        <f t="shared" si="28"/>
        <v>29295.87</v>
      </c>
      <c r="AS155" s="207">
        <f t="shared" si="28"/>
        <v>29295.87</v>
      </c>
      <c r="AT155" s="207">
        <f t="shared" si="28"/>
        <v>29295.87</v>
      </c>
      <c r="AU155" s="208">
        <f t="shared" si="32"/>
        <v>351550.44</v>
      </c>
      <c r="AV155" s="208">
        <f t="shared" si="25"/>
        <v>29295.87</v>
      </c>
      <c r="AW155" s="208">
        <f t="shared" si="25"/>
        <v>29295.87</v>
      </c>
      <c r="AX155" s="208">
        <f t="shared" si="25"/>
        <v>29295.87</v>
      </c>
      <c r="AY155" s="208">
        <f t="shared" si="25"/>
        <v>29295.87</v>
      </c>
      <c r="AZ155" s="208">
        <f t="shared" si="35"/>
        <v>0</v>
      </c>
      <c r="BA155" s="208">
        <f t="shared" si="35"/>
        <v>0</v>
      </c>
      <c r="BB155" s="208">
        <f t="shared" si="35"/>
        <v>0</v>
      </c>
      <c r="BC155" s="208">
        <f t="shared" si="34"/>
        <v>0</v>
      </c>
      <c r="BD155" s="208">
        <f t="shared" si="34"/>
        <v>0</v>
      </c>
      <c r="BE155" s="208">
        <f t="shared" si="34"/>
        <v>0</v>
      </c>
      <c r="BF155" s="208">
        <f t="shared" si="34"/>
        <v>0</v>
      </c>
      <c r="BG155" s="208">
        <f t="shared" si="34"/>
        <v>0</v>
      </c>
      <c r="BH155" s="208">
        <f t="shared" si="34"/>
        <v>0</v>
      </c>
      <c r="BI155" s="208">
        <f t="shared" si="26"/>
        <v>0</v>
      </c>
      <c r="BJ155" s="208">
        <f t="shared" si="26"/>
        <v>0</v>
      </c>
      <c r="BK155" s="208">
        <f t="shared" si="26"/>
        <v>0</v>
      </c>
      <c r="BL155" s="207">
        <f t="shared" si="33"/>
        <v>0</v>
      </c>
    </row>
    <row r="156" spans="1:64">
      <c r="A156" s="190" t="s">
        <v>357</v>
      </c>
      <c r="B156" s="205">
        <v>2.2600000000000002E-2</v>
      </c>
      <c r="C156" s="205">
        <v>2.58E-2</v>
      </c>
      <c r="D156" s="206">
        <v>49913368.060000002</v>
      </c>
      <c r="E156" s="206">
        <v>49928605.840000004</v>
      </c>
      <c r="F156" s="206">
        <v>49939513.649999999</v>
      </c>
      <c r="G156" s="206">
        <v>49935183.68</v>
      </c>
      <c r="H156" s="206">
        <v>49935183.68</v>
      </c>
      <c r="I156" s="206">
        <v>49935183.68</v>
      </c>
      <c r="J156" s="206">
        <v>49935183.68</v>
      </c>
      <c r="K156" s="206">
        <v>49935183.68</v>
      </c>
      <c r="L156" s="206">
        <v>49935183.68</v>
      </c>
      <c r="M156" s="206">
        <v>49935183.68</v>
      </c>
      <c r="N156" s="206">
        <v>49935183.68</v>
      </c>
      <c r="O156" s="206">
        <v>49935183.68</v>
      </c>
      <c r="P156" s="192">
        <f t="shared" si="30"/>
        <v>599198140.66999996</v>
      </c>
      <c r="Q156" s="206">
        <v>49935183.68</v>
      </c>
      <c r="R156" s="206">
        <v>49935183.68</v>
      </c>
      <c r="S156" s="206">
        <v>49935183.68</v>
      </c>
      <c r="T156" s="206">
        <v>49935183.68</v>
      </c>
      <c r="U156" s="206">
        <v>65490511.950000003</v>
      </c>
      <c r="V156" s="206">
        <v>65490511.950000003</v>
      </c>
      <c r="W156" s="206">
        <v>65490511.950000003</v>
      </c>
      <c r="X156" s="206">
        <v>65490511.950000003</v>
      </c>
      <c r="Y156" s="206">
        <v>65490511.950000003</v>
      </c>
      <c r="Z156" s="206">
        <v>65692941.950000003</v>
      </c>
      <c r="AA156" s="206">
        <v>65895371.950000003</v>
      </c>
      <c r="AB156" s="206">
        <v>65895371.950000003</v>
      </c>
      <c r="AC156" s="206">
        <v>65895371.950000003</v>
      </c>
      <c r="AD156" s="206">
        <v>65895371.950000003</v>
      </c>
      <c r="AE156" s="206">
        <v>65895371.950000003</v>
      </c>
      <c r="AF156" s="206">
        <v>65895371.950000003</v>
      </c>
      <c r="AG156" s="192">
        <f t="shared" si="31"/>
        <v>788517733.4000001</v>
      </c>
      <c r="AI156" s="207">
        <f t="shared" si="29"/>
        <v>94003.51</v>
      </c>
      <c r="AJ156" s="207">
        <f t="shared" si="29"/>
        <v>94032.21</v>
      </c>
      <c r="AK156" s="207">
        <f t="shared" si="29"/>
        <v>94052.75</v>
      </c>
      <c r="AL156" s="207">
        <f t="shared" si="29"/>
        <v>94044.6</v>
      </c>
      <c r="AM156" s="207">
        <f t="shared" si="29"/>
        <v>94044.6</v>
      </c>
      <c r="AN156" s="207">
        <f t="shared" si="29"/>
        <v>94044.6</v>
      </c>
      <c r="AO156" s="207">
        <f t="shared" si="29"/>
        <v>94044.6</v>
      </c>
      <c r="AP156" s="207">
        <f t="shared" si="29"/>
        <v>94044.6</v>
      </c>
      <c r="AQ156" s="207">
        <f t="shared" si="29"/>
        <v>94044.6</v>
      </c>
      <c r="AR156" s="207">
        <f t="shared" si="28"/>
        <v>94044.6</v>
      </c>
      <c r="AS156" s="207">
        <f t="shared" si="28"/>
        <v>94044.6</v>
      </c>
      <c r="AT156" s="207">
        <f t="shared" si="28"/>
        <v>94044.6</v>
      </c>
      <c r="AU156" s="208">
        <f t="shared" si="32"/>
        <v>1128489.8699999999</v>
      </c>
      <c r="AV156" s="208">
        <f t="shared" si="25"/>
        <v>94044.6</v>
      </c>
      <c r="AW156" s="208">
        <f t="shared" si="25"/>
        <v>94044.6</v>
      </c>
      <c r="AX156" s="208">
        <f t="shared" si="25"/>
        <v>94044.6</v>
      </c>
      <c r="AY156" s="208">
        <f t="shared" si="25"/>
        <v>94044.6</v>
      </c>
      <c r="AZ156" s="208">
        <f t="shared" si="35"/>
        <v>140804.6</v>
      </c>
      <c r="BA156" s="208">
        <f t="shared" si="35"/>
        <v>140804.6</v>
      </c>
      <c r="BB156" s="208">
        <f t="shared" si="35"/>
        <v>140804.6</v>
      </c>
      <c r="BC156" s="208">
        <f t="shared" si="34"/>
        <v>140804.6</v>
      </c>
      <c r="BD156" s="208">
        <f t="shared" si="34"/>
        <v>140804.6</v>
      </c>
      <c r="BE156" s="208">
        <f t="shared" si="34"/>
        <v>141239.82999999999</v>
      </c>
      <c r="BF156" s="208">
        <f t="shared" si="34"/>
        <v>141675.04999999999</v>
      </c>
      <c r="BG156" s="208">
        <f t="shared" si="34"/>
        <v>141675.04999999999</v>
      </c>
      <c r="BH156" s="208">
        <f t="shared" si="34"/>
        <v>141675.04999999999</v>
      </c>
      <c r="BI156" s="208">
        <f t="shared" si="26"/>
        <v>141675.04999999999</v>
      </c>
      <c r="BJ156" s="208">
        <f t="shared" si="26"/>
        <v>141675.04999999999</v>
      </c>
      <c r="BK156" s="208">
        <f t="shared" si="26"/>
        <v>141675.04999999999</v>
      </c>
      <c r="BL156" s="207">
        <f t="shared" si="33"/>
        <v>1695313.1300000001</v>
      </c>
    </row>
    <row r="157" spans="1:64">
      <c r="A157" s="190" t="s">
        <v>358</v>
      </c>
      <c r="B157" s="205">
        <v>9.1999999999999998E-3</v>
      </c>
      <c r="C157" s="205">
        <v>9.1000000000000004E-3</v>
      </c>
      <c r="D157" s="206">
        <v>2736920.21</v>
      </c>
      <c r="E157" s="206">
        <v>2736920.21</v>
      </c>
      <c r="F157" s="206">
        <v>2736920.21</v>
      </c>
      <c r="G157" s="206">
        <v>2736920.21</v>
      </c>
      <c r="H157" s="206">
        <v>2736920.21</v>
      </c>
      <c r="I157" s="206">
        <v>2736920.21</v>
      </c>
      <c r="J157" s="206">
        <v>2736920.21</v>
      </c>
      <c r="K157" s="206">
        <v>2736920.21</v>
      </c>
      <c r="L157" s="206">
        <v>2736920.21</v>
      </c>
      <c r="M157" s="206">
        <v>2736920.21</v>
      </c>
      <c r="N157" s="206">
        <v>2736920.21</v>
      </c>
      <c r="O157" s="206">
        <v>2736920.21</v>
      </c>
      <c r="P157" s="192">
        <f t="shared" si="30"/>
        <v>32843042.520000007</v>
      </c>
      <c r="Q157" s="206">
        <v>2736920.21</v>
      </c>
      <c r="R157" s="206">
        <v>2736920.21</v>
      </c>
      <c r="S157" s="206">
        <v>2736920.21</v>
      </c>
      <c r="T157" s="206">
        <v>2736920.21</v>
      </c>
      <c r="U157" s="206">
        <v>2736920.21</v>
      </c>
      <c r="V157" s="206">
        <v>2736920.21</v>
      </c>
      <c r="W157" s="206">
        <v>2736920.21</v>
      </c>
      <c r="X157" s="206">
        <v>2736920.21</v>
      </c>
      <c r="Y157" s="206">
        <v>2736920.21</v>
      </c>
      <c r="Z157" s="206">
        <v>2736920.21</v>
      </c>
      <c r="AA157" s="206">
        <v>2736920.21</v>
      </c>
      <c r="AB157" s="206">
        <v>2736920.21</v>
      </c>
      <c r="AC157" s="206">
        <v>2736920.21</v>
      </c>
      <c r="AD157" s="206">
        <v>2736920.21</v>
      </c>
      <c r="AE157" s="206">
        <v>2736920.21</v>
      </c>
      <c r="AF157" s="206">
        <v>2736920.21</v>
      </c>
      <c r="AG157" s="192">
        <f t="shared" si="31"/>
        <v>32843042.520000007</v>
      </c>
      <c r="AI157" s="207">
        <f t="shared" si="29"/>
        <v>2098.31</v>
      </c>
      <c r="AJ157" s="207">
        <f t="shared" si="29"/>
        <v>2098.31</v>
      </c>
      <c r="AK157" s="207">
        <f t="shared" si="29"/>
        <v>2098.31</v>
      </c>
      <c r="AL157" s="207">
        <f t="shared" si="29"/>
        <v>2098.31</v>
      </c>
      <c r="AM157" s="207">
        <f t="shared" si="29"/>
        <v>2098.31</v>
      </c>
      <c r="AN157" s="207">
        <f t="shared" si="29"/>
        <v>2098.31</v>
      </c>
      <c r="AO157" s="207">
        <f t="shared" si="29"/>
        <v>2098.31</v>
      </c>
      <c r="AP157" s="207">
        <f t="shared" si="29"/>
        <v>2098.31</v>
      </c>
      <c r="AQ157" s="207">
        <f t="shared" si="29"/>
        <v>2098.31</v>
      </c>
      <c r="AR157" s="207">
        <f t="shared" si="28"/>
        <v>2098.31</v>
      </c>
      <c r="AS157" s="207">
        <f t="shared" si="28"/>
        <v>2098.31</v>
      </c>
      <c r="AT157" s="207">
        <f t="shared" si="28"/>
        <v>2098.31</v>
      </c>
      <c r="AU157" s="208">
        <f t="shared" si="32"/>
        <v>25179.720000000005</v>
      </c>
      <c r="AV157" s="208">
        <f t="shared" si="25"/>
        <v>2098.31</v>
      </c>
      <c r="AW157" s="208">
        <f t="shared" si="25"/>
        <v>2098.31</v>
      </c>
      <c r="AX157" s="208">
        <f t="shared" si="25"/>
        <v>2098.31</v>
      </c>
      <c r="AY157" s="208">
        <f t="shared" si="25"/>
        <v>2098.31</v>
      </c>
      <c r="AZ157" s="208">
        <f t="shared" si="35"/>
        <v>2075.5</v>
      </c>
      <c r="BA157" s="208">
        <f t="shared" si="35"/>
        <v>2075.5</v>
      </c>
      <c r="BB157" s="208">
        <f t="shared" si="35"/>
        <v>2075.5</v>
      </c>
      <c r="BC157" s="208">
        <f t="shared" si="34"/>
        <v>2075.5</v>
      </c>
      <c r="BD157" s="208">
        <f t="shared" si="34"/>
        <v>2075.5</v>
      </c>
      <c r="BE157" s="208">
        <f t="shared" si="34"/>
        <v>2075.5</v>
      </c>
      <c r="BF157" s="208">
        <f t="shared" si="34"/>
        <v>2075.5</v>
      </c>
      <c r="BG157" s="208">
        <f t="shared" si="34"/>
        <v>2075.5</v>
      </c>
      <c r="BH157" s="208">
        <f t="shared" si="34"/>
        <v>2075.5</v>
      </c>
      <c r="BI157" s="208">
        <f t="shared" si="26"/>
        <v>2075.5</v>
      </c>
      <c r="BJ157" s="208">
        <f t="shared" si="26"/>
        <v>2075.5</v>
      </c>
      <c r="BK157" s="208">
        <f t="shared" si="26"/>
        <v>2075.5</v>
      </c>
      <c r="BL157" s="207">
        <f t="shared" si="33"/>
        <v>24906</v>
      </c>
    </row>
    <row r="158" spans="1:64">
      <c r="A158" s="190" t="s">
        <v>359</v>
      </c>
      <c r="B158" s="205">
        <v>0</v>
      </c>
      <c r="C158" s="205">
        <v>0</v>
      </c>
      <c r="D158" s="206">
        <v>0</v>
      </c>
      <c r="E158" s="206">
        <v>0</v>
      </c>
      <c r="F158" s="206">
        <v>0</v>
      </c>
      <c r="G158" s="206">
        <v>0</v>
      </c>
      <c r="H158" s="206">
        <v>0</v>
      </c>
      <c r="I158" s="206">
        <v>0</v>
      </c>
      <c r="J158" s="206">
        <v>76525.95</v>
      </c>
      <c r="K158" s="206">
        <v>153051.9</v>
      </c>
      <c r="L158" s="206">
        <v>156620.93</v>
      </c>
      <c r="M158" s="206">
        <v>160189.96</v>
      </c>
      <c r="N158" s="206">
        <v>160189.96</v>
      </c>
      <c r="O158" s="206">
        <v>160189.96</v>
      </c>
      <c r="P158" s="192">
        <f t="shared" si="30"/>
        <v>866768.65999999992</v>
      </c>
      <c r="Q158" s="206">
        <v>160189.96</v>
      </c>
      <c r="R158" s="206">
        <v>237053.11</v>
      </c>
      <c r="S158" s="206">
        <v>313916.26</v>
      </c>
      <c r="T158" s="206">
        <v>313916.26</v>
      </c>
      <c r="U158" s="206">
        <v>313916.26</v>
      </c>
      <c r="V158" s="206">
        <v>313916.26</v>
      </c>
      <c r="W158" s="206">
        <v>313916.26</v>
      </c>
      <c r="X158" s="206">
        <v>313916.26</v>
      </c>
      <c r="Y158" s="206">
        <v>313916.26</v>
      </c>
      <c r="Z158" s="206">
        <v>313916.26</v>
      </c>
      <c r="AA158" s="206">
        <v>313916.26</v>
      </c>
      <c r="AB158" s="206">
        <v>313916.26</v>
      </c>
      <c r="AC158" s="206">
        <v>313916.26</v>
      </c>
      <c r="AD158" s="206">
        <v>313916.26</v>
      </c>
      <c r="AE158" s="206">
        <v>313916.26</v>
      </c>
      <c r="AF158" s="206">
        <v>390779.41000000003</v>
      </c>
      <c r="AG158" s="192">
        <f t="shared" si="31"/>
        <v>3843858.2699999996</v>
      </c>
      <c r="AI158" s="207">
        <f t="shared" si="29"/>
        <v>0</v>
      </c>
      <c r="AJ158" s="207">
        <f t="shared" si="29"/>
        <v>0</v>
      </c>
      <c r="AK158" s="207">
        <f t="shared" si="29"/>
        <v>0</v>
      </c>
      <c r="AL158" s="207">
        <f t="shared" si="29"/>
        <v>0</v>
      </c>
      <c r="AM158" s="207">
        <f t="shared" si="29"/>
        <v>0</v>
      </c>
      <c r="AN158" s="207">
        <f t="shared" si="29"/>
        <v>0</v>
      </c>
      <c r="AO158" s="207">
        <f t="shared" si="29"/>
        <v>0</v>
      </c>
      <c r="AP158" s="207">
        <f t="shared" si="29"/>
        <v>0</v>
      </c>
      <c r="AQ158" s="207">
        <f t="shared" si="29"/>
        <v>0</v>
      </c>
      <c r="AR158" s="207">
        <f t="shared" si="28"/>
        <v>0</v>
      </c>
      <c r="AS158" s="207">
        <f t="shared" si="28"/>
        <v>0</v>
      </c>
      <c r="AT158" s="207">
        <f t="shared" si="28"/>
        <v>0</v>
      </c>
      <c r="AU158" s="208">
        <f t="shared" si="32"/>
        <v>0</v>
      </c>
      <c r="AV158" s="208">
        <f t="shared" si="25"/>
        <v>0</v>
      </c>
      <c r="AW158" s="208">
        <f t="shared" si="25"/>
        <v>0</v>
      </c>
      <c r="AX158" s="208">
        <f t="shared" si="25"/>
        <v>0</v>
      </c>
      <c r="AY158" s="208">
        <f t="shared" si="25"/>
        <v>0</v>
      </c>
      <c r="AZ158" s="208">
        <f t="shared" si="35"/>
        <v>0</v>
      </c>
      <c r="BA158" s="208">
        <f t="shared" si="35"/>
        <v>0</v>
      </c>
      <c r="BB158" s="208">
        <f t="shared" si="35"/>
        <v>0</v>
      </c>
      <c r="BC158" s="208">
        <f t="shared" si="34"/>
        <v>0</v>
      </c>
      <c r="BD158" s="208">
        <f t="shared" si="34"/>
        <v>0</v>
      </c>
      <c r="BE158" s="208">
        <f t="shared" si="34"/>
        <v>0</v>
      </c>
      <c r="BF158" s="208">
        <f t="shared" si="34"/>
        <v>0</v>
      </c>
      <c r="BG158" s="208">
        <f t="shared" si="34"/>
        <v>0</v>
      </c>
      <c r="BH158" s="208">
        <f t="shared" si="34"/>
        <v>0</v>
      </c>
      <c r="BI158" s="208">
        <f t="shared" si="26"/>
        <v>0</v>
      </c>
      <c r="BJ158" s="208">
        <f t="shared" si="26"/>
        <v>0</v>
      </c>
      <c r="BK158" s="208">
        <f t="shared" si="26"/>
        <v>0</v>
      </c>
      <c r="BL158" s="207">
        <f t="shared" si="33"/>
        <v>0</v>
      </c>
    </row>
    <row r="159" spans="1:64">
      <c r="A159" s="190" t="s">
        <v>360</v>
      </c>
      <c r="B159" s="205">
        <v>0</v>
      </c>
      <c r="C159" s="205">
        <v>0</v>
      </c>
      <c r="D159" s="206">
        <v>0</v>
      </c>
      <c r="E159" s="206">
        <v>0</v>
      </c>
      <c r="F159" s="206">
        <v>0</v>
      </c>
      <c r="G159" s="206">
        <v>0</v>
      </c>
      <c r="H159" s="206">
        <v>0</v>
      </c>
      <c r="I159" s="206">
        <v>0</v>
      </c>
      <c r="J159" s="206">
        <v>0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192">
        <f t="shared" si="30"/>
        <v>0</v>
      </c>
      <c r="Q159" s="206">
        <v>0</v>
      </c>
      <c r="R159" s="206">
        <v>0</v>
      </c>
      <c r="S159" s="206">
        <v>0</v>
      </c>
      <c r="T159" s="206">
        <v>0</v>
      </c>
      <c r="U159" s="206">
        <v>0</v>
      </c>
      <c r="V159" s="206">
        <v>0</v>
      </c>
      <c r="W159" s="206">
        <v>0</v>
      </c>
      <c r="X159" s="206">
        <v>0</v>
      </c>
      <c r="Y159" s="206">
        <v>0</v>
      </c>
      <c r="Z159" s="206">
        <v>0</v>
      </c>
      <c r="AA159" s="206">
        <v>0</v>
      </c>
      <c r="AB159" s="206">
        <v>0</v>
      </c>
      <c r="AC159" s="206">
        <v>0</v>
      </c>
      <c r="AD159" s="206">
        <v>0</v>
      </c>
      <c r="AE159" s="206">
        <v>0</v>
      </c>
      <c r="AF159" s="206">
        <v>0</v>
      </c>
      <c r="AG159" s="192">
        <f t="shared" si="31"/>
        <v>0</v>
      </c>
      <c r="AI159" s="207">
        <f t="shared" si="29"/>
        <v>0</v>
      </c>
      <c r="AJ159" s="207">
        <f t="shared" si="29"/>
        <v>0</v>
      </c>
      <c r="AK159" s="207">
        <f t="shared" si="29"/>
        <v>0</v>
      </c>
      <c r="AL159" s="207">
        <f t="shared" si="29"/>
        <v>0</v>
      </c>
      <c r="AM159" s="207">
        <f t="shared" si="29"/>
        <v>0</v>
      </c>
      <c r="AN159" s="207">
        <f t="shared" si="29"/>
        <v>0</v>
      </c>
      <c r="AO159" s="207">
        <f t="shared" si="29"/>
        <v>0</v>
      </c>
      <c r="AP159" s="207">
        <f t="shared" si="29"/>
        <v>0</v>
      </c>
      <c r="AQ159" s="207">
        <f t="shared" si="29"/>
        <v>0</v>
      </c>
      <c r="AR159" s="207">
        <f t="shared" si="28"/>
        <v>0</v>
      </c>
      <c r="AS159" s="207">
        <f t="shared" si="28"/>
        <v>0</v>
      </c>
      <c r="AT159" s="207">
        <f t="shared" si="28"/>
        <v>0</v>
      </c>
      <c r="AU159" s="208">
        <f t="shared" si="32"/>
        <v>0</v>
      </c>
      <c r="AV159" s="208">
        <f t="shared" si="25"/>
        <v>0</v>
      </c>
      <c r="AW159" s="208">
        <f t="shared" si="25"/>
        <v>0</v>
      </c>
      <c r="AX159" s="208">
        <f t="shared" si="25"/>
        <v>0</v>
      </c>
      <c r="AY159" s="208">
        <f t="shared" si="25"/>
        <v>0</v>
      </c>
      <c r="AZ159" s="208">
        <f t="shared" si="35"/>
        <v>0</v>
      </c>
      <c r="BA159" s="208">
        <f t="shared" si="35"/>
        <v>0</v>
      </c>
      <c r="BB159" s="208">
        <f t="shared" si="35"/>
        <v>0</v>
      </c>
      <c r="BC159" s="208">
        <f t="shared" si="34"/>
        <v>0</v>
      </c>
      <c r="BD159" s="208">
        <f t="shared" si="34"/>
        <v>0</v>
      </c>
      <c r="BE159" s="208">
        <f t="shared" si="34"/>
        <v>0</v>
      </c>
      <c r="BF159" s="208">
        <f t="shared" si="34"/>
        <v>0</v>
      </c>
      <c r="BG159" s="208">
        <f t="shared" si="34"/>
        <v>0</v>
      </c>
      <c r="BH159" s="208">
        <f t="shared" si="34"/>
        <v>0</v>
      </c>
      <c r="BI159" s="208">
        <f t="shared" si="26"/>
        <v>0</v>
      </c>
      <c r="BJ159" s="208">
        <f t="shared" si="26"/>
        <v>0</v>
      </c>
      <c r="BK159" s="208">
        <f t="shared" si="26"/>
        <v>0</v>
      </c>
      <c r="BL159" s="207">
        <f t="shared" si="33"/>
        <v>0</v>
      </c>
    </row>
    <row r="160" spans="1:64">
      <c r="A160" s="190" t="s">
        <v>361</v>
      </c>
      <c r="B160" s="205">
        <v>0</v>
      </c>
      <c r="C160" s="205">
        <v>0</v>
      </c>
      <c r="D160" s="206">
        <v>0</v>
      </c>
      <c r="E160" s="206">
        <v>0</v>
      </c>
      <c r="F160" s="206">
        <v>0</v>
      </c>
      <c r="G160" s="206">
        <v>0</v>
      </c>
      <c r="H160" s="206">
        <v>0</v>
      </c>
      <c r="I160" s="206">
        <v>0</v>
      </c>
      <c r="J160" s="206">
        <v>0</v>
      </c>
      <c r="K160" s="206">
        <v>0</v>
      </c>
      <c r="L160" s="206">
        <v>0</v>
      </c>
      <c r="M160" s="206">
        <v>0</v>
      </c>
      <c r="N160" s="206">
        <v>0</v>
      </c>
      <c r="O160" s="206">
        <v>0</v>
      </c>
      <c r="P160" s="192">
        <f t="shared" si="30"/>
        <v>0</v>
      </c>
      <c r="Q160" s="206">
        <v>0</v>
      </c>
      <c r="R160" s="206">
        <v>0</v>
      </c>
      <c r="S160" s="206">
        <v>0</v>
      </c>
      <c r="T160" s="206">
        <v>0</v>
      </c>
      <c r="U160" s="206">
        <v>0</v>
      </c>
      <c r="V160" s="206">
        <v>0</v>
      </c>
      <c r="W160" s="206">
        <v>0</v>
      </c>
      <c r="X160" s="206">
        <v>0</v>
      </c>
      <c r="Y160" s="206">
        <v>0</v>
      </c>
      <c r="Z160" s="206">
        <v>0</v>
      </c>
      <c r="AA160" s="206">
        <v>0</v>
      </c>
      <c r="AB160" s="206">
        <v>0</v>
      </c>
      <c r="AC160" s="206">
        <v>0</v>
      </c>
      <c r="AD160" s="206">
        <v>0</v>
      </c>
      <c r="AE160" s="206">
        <v>0</v>
      </c>
      <c r="AF160" s="206">
        <v>0</v>
      </c>
      <c r="AG160" s="192">
        <f t="shared" si="31"/>
        <v>0</v>
      </c>
      <c r="AI160" s="207">
        <f t="shared" si="29"/>
        <v>0</v>
      </c>
      <c r="AJ160" s="207">
        <f t="shared" si="29"/>
        <v>0</v>
      </c>
      <c r="AK160" s="207">
        <f t="shared" si="29"/>
        <v>0</v>
      </c>
      <c r="AL160" s="207">
        <f t="shared" si="29"/>
        <v>0</v>
      </c>
      <c r="AM160" s="207">
        <f t="shared" si="29"/>
        <v>0</v>
      </c>
      <c r="AN160" s="207">
        <f t="shared" si="29"/>
        <v>0</v>
      </c>
      <c r="AO160" s="207">
        <f t="shared" si="29"/>
        <v>0</v>
      </c>
      <c r="AP160" s="207">
        <f t="shared" si="29"/>
        <v>0</v>
      </c>
      <c r="AQ160" s="207">
        <f t="shared" si="29"/>
        <v>0</v>
      </c>
      <c r="AR160" s="207">
        <f t="shared" si="28"/>
        <v>0</v>
      </c>
      <c r="AS160" s="207">
        <f t="shared" si="28"/>
        <v>0</v>
      </c>
      <c r="AT160" s="207">
        <f t="shared" si="28"/>
        <v>0</v>
      </c>
      <c r="AU160" s="208">
        <f t="shared" si="32"/>
        <v>0</v>
      </c>
      <c r="AV160" s="208">
        <f t="shared" si="25"/>
        <v>0</v>
      </c>
      <c r="AW160" s="208">
        <f t="shared" si="25"/>
        <v>0</v>
      </c>
      <c r="AX160" s="208">
        <f t="shared" si="25"/>
        <v>0</v>
      </c>
      <c r="AY160" s="208">
        <f t="shared" si="25"/>
        <v>0</v>
      </c>
      <c r="AZ160" s="208">
        <f t="shared" si="35"/>
        <v>0</v>
      </c>
      <c r="BA160" s="208">
        <f t="shared" si="35"/>
        <v>0</v>
      </c>
      <c r="BB160" s="208">
        <f t="shared" si="35"/>
        <v>0</v>
      </c>
      <c r="BC160" s="208">
        <f t="shared" si="34"/>
        <v>0</v>
      </c>
      <c r="BD160" s="208">
        <f t="shared" si="34"/>
        <v>0</v>
      </c>
      <c r="BE160" s="208">
        <f t="shared" si="34"/>
        <v>0</v>
      </c>
      <c r="BF160" s="208">
        <f t="shared" si="34"/>
        <v>0</v>
      </c>
      <c r="BG160" s="208">
        <f t="shared" si="34"/>
        <v>0</v>
      </c>
      <c r="BH160" s="208">
        <f t="shared" si="34"/>
        <v>0</v>
      </c>
      <c r="BI160" s="208">
        <f t="shared" si="26"/>
        <v>0</v>
      </c>
      <c r="BJ160" s="208">
        <f t="shared" si="26"/>
        <v>0</v>
      </c>
      <c r="BK160" s="208">
        <f t="shared" si="26"/>
        <v>0</v>
      </c>
      <c r="BL160" s="207">
        <f t="shared" si="33"/>
        <v>0</v>
      </c>
    </row>
    <row r="161" spans="1:64">
      <c r="A161" s="190" t="s">
        <v>362</v>
      </c>
      <c r="B161" s="205">
        <v>0</v>
      </c>
      <c r="C161" s="205">
        <v>0</v>
      </c>
      <c r="D161" s="206">
        <v>0</v>
      </c>
      <c r="E161" s="206">
        <v>0</v>
      </c>
      <c r="F161" s="206">
        <v>0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0</v>
      </c>
      <c r="M161" s="206">
        <v>0</v>
      </c>
      <c r="N161" s="206">
        <v>0</v>
      </c>
      <c r="O161" s="206">
        <v>0</v>
      </c>
      <c r="P161" s="192">
        <f t="shared" si="30"/>
        <v>0</v>
      </c>
      <c r="Q161" s="206">
        <v>0</v>
      </c>
      <c r="R161" s="206">
        <v>0</v>
      </c>
      <c r="S161" s="206">
        <v>0</v>
      </c>
      <c r="T161" s="206">
        <v>0</v>
      </c>
      <c r="U161" s="206">
        <v>0</v>
      </c>
      <c r="V161" s="206">
        <v>0</v>
      </c>
      <c r="W161" s="206">
        <v>0</v>
      </c>
      <c r="X161" s="206">
        <v>0</v>
      </c>
      <c r="Y161" s="206">
        <v>0</v>
      </c>
      <c r="Z161" s="206">
        <v>0</v>
      </c>
      <c r="AA161" s="206">
        <v>0</v>
      </c>
      <c r="AB161" s="206">
        <v>0</v>
      </c>
      <c r="AC161" s="206">
        <v>0</v>
      </c>
      <c r="AD161" s="206">
        <v>0</v>
      </c>
      <c r="AE161" s="206">
        <v>0</v>
      </c>
      <c r="AF161" s="206">
        <v>0</v>
      </c>
      <c r="AG161" s="192">
        <f t="shared" si="31"/>
        <v>0</v>
      </c>
      <c r="AI161" s="207">
        <f t="shared" si="29"/>
        <v>0</v>
      </c>
      <c r="AJ161" s="207">
        <f t="shared" si="29"/>
        <v>0</v>
      </c>
      <c r="AK161" s="207">
        <f t="shared" si="29"/>
        <v>0</v>
      </c>
      <c r="AL161" s="207">
        <f t="shared" ref="AL161:AT200" si="36">ROUND(G161*$B161/12,2)</f>
        <v>0</v>
      </c>
      <c r="AM161" s="207">
        <f t="shared" si="36"/>
        <v>0</v>
      </c>
      <c r="AN161" s="207">
        <f t="shared" si="36"/>
        <v>0</v>
      </c>
      <c r="AO161" s="207">
        <f t="shared" si="36"/>
        <v>0</v>
      </c>
      <c r="AP161" s="207">
        <f t="shared" si="36"/>
        <v>0</v>
      </c>
      <c r="AQ161" s="207">
        <f t="shared" si="36"/>
        <v>0</v>
      </c>
      <c r="AR161" s="207">
        <f t="shared" si="28"/>
        <v>0</v>
      </c>
      <c r="AS161" s="207">
        <f t="shared" si="28"/>
        <v>0</v>
      </c>
      <c r="AT161" s="207">
        <f t="shared" si="28"/>
        <v>0</v>
      </c>
      <c r="AU161" s="208">
        <f t="shared" si="32"/>
        <v>0</v>
      </c>
      <c r="AV161" s="208">
        <f t="shared" si="25"/>
        <v>0</v>
      </c>
      <c r="AW161" s="208">
        <f t="shared" si="25"/>
        <v>0</v>
      </c>
      <c r="AX161" s="208">
        <f t="shared" si="25"/>
        <v>0</v>
      </c>
      <c r="AY161" s="208">
        <f t="shared" si="25"/>
        <v>0</v>
      </c>
      <c r="AZ161" s="208">
        <f t="shared" si="35"/>
        <v>0</v>
      </c>
      <c r="BA161" s="208">
        <f t="shared" si="35"/>
        <v>0</v>
      </c>
      <c r="BB161" s="208">
        <f t="shared" si="35"/>
        <v>0</v>
      </c>
      <c r="BC161" s="208">
        <f t="shared" si="34"/>
        <v>0</v>
      </c>
      <c r="BD161" s="208">
        <f t="shared" si="34"/>
        <v>0</v>
      </c>
      <c r="BE161" s="208">
        <f t="shared" si="34"/>
        <v>0</v>
      </c>
      <c r="BF161" s="208">
        <f t="shared" si="34"/>
        <v>0</v>
      </c>
      <c r="BG161" s="208">
        <f t="shared" si="34"/>
        <v>0</v>
      </c>
      <c r="BH161" s="208">
        <f t="shared" si="34"/>
        <v>0</v>
      </c>
      <c r="BI161" s="208">
        <f t="shared" si="26"/>
        <v>0</v>
      </c>
      <c r="BJ161" s="208">
        <f t="shared" si="26"/>
        <v>0</v>
      </c>
      <c r="BK161" s="208">
        <f t="shared" si="26"/>
        <v>0</v>
      </c>
      <c r="BL161" s="207">
        <f t="shared" si="33"/>
        <v>0</v>
      </c>
    </row>
    <row r="162" spans="1:64">
      <c r="A162" s="190" t="s">
        <v>363</v>
      </c>
      <c r="B162" s="205">
        <v>0</v>
      </c>
      <c r="C162" s="205">
        <v>0</v>
      </c>
      <c r="D162" s="206">
        <v>0</v>
      </c>
      <c r="E162" s="206">
        <v>0</v>
      </c>
      <c r="F162" s="206">
        <v>0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0</v>
      </c>
      <c r="N162" s="206">
        <v>0</v>
      </c>
      <c r="O162" s="206">
        <v>0</v>
      </c>
      <c r="P162" s="192">
        <f t="shared" si="30"/>
        <v>0</v>
      </c>
      <c r="Q162" s="206">
        <v>0</v>
      </c>
      <c r="R162" s="206">
        <v>0</v>
      </c>
      <c r="S162" s="206">
        <v>0</v>
      </c>
      <c r="T162" s="206">
        <v>0</v>
      </c>
      <c r="U162" s="206">
        <v>0</v>
      </c>
      <c r="V162" s="206">
        <v>0</v>
      </c>
      <c r="W162" s="206">
        <v>0</v>
      </c>
      <c r="X162" s="206">
        <v>0</v>
      </c>
      <c r="Y162" s="206">
        <v>0</v>
      </c>
      <c r="Z162" s="206">
        <v>0</v>
      </c>
      <c r="AA162" s="206">
        <v>0</v>
      </c>
      <c r="AB162" s="206">
        <v>0</v>
      </c>
      <c r="AC162" s="206">
        <v>0</v>
      </c>
      <c r="AD162" s="206">
        <v>0</v>
      </c>
      <c r="AE162" s="206">
        <v>0</v>
      </c>
      <c r="AF162" s="206">
        <v>0</v>
      </c>
      <c r="AG162" s="192">
        <f t="shared" si="31"/>
        <v>0</v>
      </c>
      <c r="AI162" s="207">
        <f t="shared" ref="AI162:AT212" si="37">ROUND(D162*$B162/12,2)</f>
        <v>0</v>
      </c>
      <c r="AJ162" s="207">
        <f t="shared" si="37"/>
        <v>0</v>
      </c>
      <c r="AK162" s="207">
        <f t="shared" si="37"/>
        <v>0</v>
      </c>
      <c r="AL162" s="207">
        <f t="shared" si="36"/>
        <v>0</v>
      </c>
      <c r="AM162" s="207">
        <f t="shared" si="36"/>
        <v>0</v>
      </c>
      <c r="AN162" s="207">
        <f t="shared" si="36"/>
        <v>0</v>
      </c>
      <c r="AO162" s="207">
        <f t="shared" si="36"/>
        <v>0</v>
      </c>
      <c r="AP162" s="207">
        <f t="shared" si="36"/>
        <v>0</v>
      </c>
      <c r="AQ162" s="207">
        <f t="shared" si="36"/>
        <v>0</v>
      </c>
      <c r="AR162" s="207">
        <f t="shared" si="28"/>
        <v>0</v>
      </c>
      <c r="AS162" s="207">
        <f t="shared" si="28"/>
        <v>0</v>
      </c>
      <c r="AT162" s="207">
        <f t="shared" si="28"/>
        <v>0</v>
      </c>
      <c r="AU162" s="208">
        <f t="shared" si="32"/>
        <v>0</v>
      </c>
      <c r="AV162" s="208">
        <f t="shared" si="25"/>
        <v>0</v>
      </c>
      <c r="AW162" s="208">
        <f t="shared" si="25"/>
        <v>0</v>
      </c>
      <c r="AX162" s="208">
        <f t="shared" si="25"/>
        <v>0</v>
      </c>
      <c r="AY162" s="208">
        <f t="shared" si="25"/>
        <v>0</v>
      </c>
      <c r="AZ162" s="208">
        <f t="shared" si="35"/>
        <v>0</v>
      </c>
      <c r="BA162" s="208">
        <f t="shared" si="35"/>
        <v>0</v>
      </c>
      <c r="BB162" s="208">
        <f t="shared" si="35"/>
        <v>0</v>
      </c>
      <c r="BC162" s="208">
        <f t="shared" si="34"/>
        <v>0</v>
      </c>
      <c r="BD162" s="208">
        <f t="shared" si="34"/>
        <v>0</v>
      </c>
      <c r="BE162" s="208">
        <f t="shared" si="34"/>
        <v>0</v>
      </c>
      <c r="BF162" s="208">
        <f t="shared" si="34"/>
        <v>0</v>
      </c>
      <c r="BG162" s="208">
        <f t="shared" si="34"/>
        <v>0</v>
      </c>
      <c r="BH162" s="208">
        <f t="shared" si="34"/>
        <v>0</v>
      </c>
      <c r="BI162" s="208">
        <f t="shared" si="26"/>
        <v>0</v>
      </c>
      <c r="BJ162" s="208">
        <f t="shared" si="26"/>
        <v>0</v>
      </c>
      <c r="BK162" s="208">
        <f t="shared" si="26"/>
        <v>0</v>
      </c>
      <c r="BL162" s="207">
        <f t="shared" si="33"/>
        <v>0</v>
      </c>
    </row>
    <row r="163" spans="1:64">
      <c r="A163" s="190" t="s">
        <v>364</v>
      </c>
      <c r="B163" s="205">
        <v>0</v>
      </c>
      <c r="C163" s="205">
        <v>0</v>
      </c>
      <c r="D163" s="206">
        <v>0</v>
      </c>
      <c r="E163" s="206">
        <v>0</v>
      </c>
      <c r="F163" s="206">
        <v>0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0</v>
      </c>
      <c r="O163" s="206">
        <v>0</v>
      </c>
      <c r="P163" s="192">
        <f t="shared" si="30"/>
        <v>0</v>
      </c>
      <c r="Q163" s="206">
        <v>0</v>
      </c>
      <c r="R163" s="206">
        <v>0</v>
      </c>
      <c r="S163" s="206">
        <v>0</v>
      </c>
      <c r="T163" s="206">
        <v>0</v>
      </c>
      <c r="U163" s="206">
        <v>0</v>
      </c>
      <c r="V163" s="206">
        <v>0</v>
      </c>
      <c r="W163" s="206">
        <v>0</v>
      </c>
      <c r="X163" s="206">
        <v>0</v>
      </c>
      <c r="Y163" s="206">
        <v>0</v>
      </c>
      <c r="Z163" s="206">
        <v>0</v>
      </c>
      <c r="AA163" s="206">
        <v>0</v>
      </c>
      <c r="AB163" s="206">
        <v>0</v>
      </c>
      <c r="AC163" s="206">
        <v>0</v>
      </c>
      <c r="AD163" s="206">
        <v>0</v>
      </c>
      <c r="AE163" s="206">
        <v>0</v>
      </c>
      <c r="AF163" s="206">
        <v>0</v>
      </c>
      <c r="AG163" s="192">
        <f t="shared" si="31"/>
        <v>0</v>
      </c>
      <c r="AI163" s="207">
        <f t="shared" si="37"/>
        <v>0</v>
      </c>
      <c r="AJ163" s="207">
        <f t="shared" si="37"/>
        <v>0</v>
      </c>
      <c r="AK163" s="207">
        <f t="shared" si="37"/>
        <v>0</v>
      </c>
      <c r="AL163" s="207">
        <f t="shared" si="36"/>
        <v>0</v>
      </c>
      <c r="AM163" s="207">
        <f t="shared" si="36"/>
        <v>0</v>
      </c>
      <c r="AN163" s="207">
        <f t="shared" si="36"/>
        <v>0</v>
      </c>
      <c r="AO163" s="207">
        <f t="shared" si="36"/>
        <v>0</v>
      </c>
      <c r="AP163" s="207">
        <f t="shared" si="36"/>
        <v>0</v>
      </c>
      <c r="AQ163" s="207">
        <f t="shared" si="36"/>
        <v>0</v>
      </c>
      <c r="AR163" s="207">
        <f t="shared" si="28"/>
        <v>0</v>
      </c>
      <c r="AS163" s="207">
        <f t="shared" si="28"/>
        <v>0</v>
      </c>
      <c r="AT163" s="207">
        <f t="shared" si="28"/>
        <v>0</v>
      </c>
      <c r="AU163" s="208">
        <f t="shared" si="32"/>
        <v>0</v>
      </c>
      <c r="AV163" s="208">
        <f t="shared" si="25"/>
        <v>0</v>
      </c>
      <c r="AW163" s="208">
        <f t="shared" si="25"/>
        <v>0</v>
      </c>
      <c r="AX163" s="208">
        <f t="shared" si="25"/>
        <v>0</v>
      </c>
      <c r="AY163" s="208">
        <f t="shared" si="25"/>
        <v>0</v>
      </c>
      <c r="AZ163" s="208">
        <f t="shared" si="35"/>
        <v>0</v>
      </c>
      <c r="BA163" s="208">
        <f t="shared" si="35"/>
        <v>0</v>
      </c>
      <c r="BB163" s="208">
        <f t="shared" si="35"/>
        <v>0</v>
      </c>
      <c r="BC163" s="208">
        <f t="shared" si="34"/>
        <v>0</v>
      </c>
      <c r="BD163" s="208">
        <f t="shared" si="34"/>
        <v>0</v>
      </c>
      <c r="BE163" s="208">
        <f t="shared" si="34"/>
        <v>0</v>
      </c>
      <c r="BF163" s="208">
        <f t="shared" si="34"/>
        <v>0</v>
      </c>
      <c r="BG163" s="208">
        <f t="shared" si="34"/>
        <v>0</v>
      </c>
      <c r="BH163" s="208">
        <f t="shared" si="34"/>
        <v>0</v>
      </c>
      <c r="BI163" s="208">
        <f t="shared" si="26"/>
        <v>0</v>
      </c>
      <c r="BJ163" s="208">
        <f t="shared" si="26"/>
        <v>0</v>
      </c>
      <c r="BK163" s="208">
        <f t="shared" si="26"/>
        <v>0</v>
      </c>
      <c r="BL163" s="207">
        <f t="shared" si="33"/>
        <v>0</v>
      </c>
    </row>
    <row r="164" spans="1:64">
      <c r="A164" s="190" t="s">
        <v>365</v>
      </c>
      <c r="B164" s="205">
        <v>0</v>
      </c>
      <c r="C164" s="205">
        <v>0</v>
      </c>
      <c r="D164" s="206">
        <v>0</v>
      </c>
      <c r="E164" s="206">
        <v>0</v>
      </c>
      <c r="F164" s="206">
        <v>0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192">
        <f t="shared" si="30"/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192">
        <f t="shared" si="31"/>
        <v>0</v>
      </c>
      <c r="AI164" s="207">
        <f t="shared" si="37"/>
        <v>0</v>
      </c>
      <c r="AJ164" s="207">
        <f t="shared" si="37"/>
        <v>0</v>
      </c>
      <c r="AK164" s="207">
        <f t="shared" si="37"/>
        <v>0</v>
      </c>
      <c r="AL164" s="207">
        <f t="shared" si="36"/>
        <v>0</v>
      </c>
      <c r="AM164" s="207">
        <f t="shared" si="36"/>
        <v>0</v>
      </c>
      <c r="AN164" s="207">
        <f t="shared" si="36"/>
        <v>0</v>
      </c>
      <c r="AO164" s="207">
        <f t="shared" si="36"/>
        <v>0</v>
      </c>
      <c r="AP164" s="207">
        <f t="shared" si="36"/>
        <v>0</v>
      </c>
      <c r="AQ164" s="207">
        <f t="shared" si="36"/>
        <v>0</v>
      </c>
      <c r="AR164" s="207">
        <f t="shared" si="28"/>
        <v>0</v>
      </c>
      <c r="AS164" s="207">
        <f t="shared" si="28"/>
        <v>0</v>
      </c>
      <c r="AT164" s="207">
        <f t="shared" si="28"/>
        <v>0</v>
      </c>
      <c r="AU164" s="208">
        <f t="shared" si="32"/>
        <v>0</v>
      </c>
      <c r="AV164" s="208">
        <f t="shared" si="25"/>
        <v>0</v>
      </c>
      <c r="AW164" s="208">
        <f t="shared" si="25"/>
        <v>0</v>
      </c>
      <c r="AX164" s="208">
        <f t="shared" si="25"/>
        <v>0</v>
      </c>
      <c r="AY164" s="208">
        <f t="shared" si="25"/>
        <v>0</v>
      </c>
      <c r="AZ164" s="208">
        <f t="shared" si="35"/>
        <v>0</v>
      </c>
      <c r="BA164" s="208">
        <f t="shared" si="35"/>
        <v>0</v>
      </c>
      <c r="BB164" s="208">
        <f t="shared" si="35"/>
        <v>0</v>
      </c>
      <c r="BC164" s="208">
        <f t="shared" si="34"/>
        <v>0</v>
      </c>
      <c r="BD164" s="208">
        <f t="shared" si="34"/>
        <v>0</v>
      </c>
      <c r="BE164" s="208">
        <f t="shared" si="34"/>
        <v>0</v>
      </c>
      <c r="BF164" s="208">
        <f t="shared" si="34"/>
        <v>0</v>
      </c>
      <c r="BG164" s="208">
        <f t="shared" si="34"/>
        <v>0</v>
      </c>
      <c r="BH164" s="208">
        <f t="shared" si="34"/>
        <v>0</v>
      </c>
      <c r="BI164" s="208">
        <f t="shared" si="26"/>
        <v>0</v>
      </c>
      <c r="BJ164" s="208">
        <f t="shared" si="26"/>
        <v>0</v>
      </c>
      <c r="BK164" s="208">
        <f t="shared" si="26"/>
        <v>0</v>
      </c>
      <c r="BL164" s="207">
        <f t="shared" si="33"/>
        <v>0</v>
      </c>
    </row>
    <row r="165" spans="1:64">
      <c r="A165" s="190" t="s">
        <v>366</v>
      </c>
      <c r="B165" s="205">
        <v>0</v>
      </c>
      <c r="C165" s="205">
        <v>0</v>
      </c>
      <c r="D165" s="206">
        <v>0</v>
      </c>
      <c r="E165" s="206">
        <v>0</v>
      </c>
      <c r="F165" s="206">
        <v>0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192">
        <f t="shared" si="30"/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192">
        <f t="shared" si="31"/>
        <v>0</v>
      </c>
      <c r="AI165" s="207">
        <f t="shared" si="37"/>
        <v>0</v>
      </c>
      <c r="AJ165" s="207">
        <f t="shared" si="37"/>
        <v>0</v>
      </c>
      <c r="AK165" s="207">
        <f t="shared" si="37"/>
        <v>0</v>
      </c>
      <c r="AL165" s="207">
        <f t="shared" si="36"/>
        <v>0</v>
      </c>
      <c r="AM165" s="207">
        <f t="shared" si="36"/>
        <v>0</v>
      </c>
      <c r="AN165" s="207">
        <f t="shared" si="36"/>
        <v>0</v>
      </c>
      <c r="AO165" s="207">
        <f t="shared" si="36"/>
        <v>0</v>
      </c>
      <c r="AP165" s="207">
        <f t="shared" si="36"/>
        <v>0</v>
      </c>
      <c r="AQ165" s="207">
        <f t="shared" si="36"/>
        <v>0</v>
      </c>
      <c r="AR165" s="207">
        <f t="shared" si="28"/>
        <v>0</v>
      </c>
      <c r="AS165" s="207">
        <f t="shared" si="28"/>
        <v>0</v>
      </c>
      <c r="AT165" s="207">
        <f t="shared" si="28"/>
        <v>0</v>
      </c>
      <c r="AU165" s="208">
        <f t="shared" si="32"/>
        <v>0</v>
      </c>
      <c r="AV165" s="208">
        <f t="shared" si="25"/>
        <v>0</v>
      </c>
      <c r="AW165" s="208">
        <f t="shared" si="25"/>
        <v>0</v>
      </c>
      <c r="AX165" s="208">
        <f t="shared" si="25"/>
        <v>0</v>
      </c>
      <c r="AY165" s="208">
        <f t="shared" si="25"/>
        <v>0</v>
      </c>
      <c r="AZ165" s="208">
        <f t="shared" si="35"/>
        <v>0</v>
      </c>
      <c r="BA165" s="208">
        <f t="shared" si="35"/>
        <v>0</v>
      </c>
      <c r="BB165" s="208">
        <f t="shared" si="35"/>
        <v>0</v>
      </c>
      <c r="BC165" s="208">
        <f t="shared" si="34"/>
        <v>0</v>
      </c>
      <c r="BD165" s="208">
        <f t="shared" si="34"/>
        <v>0</v>
      </c>
      <c r="BE165" s="208">
        <f t="shared" si="34"/>
        <v>0</v>
      </c>
      <c r="BF165" s="208">
        <f t="shared" si="34"/>
        <v>0</v>
      </c>
      <c r="BG165" s="208">
        <f t="shared" si="34"/>
        <v>0</v>
      </c>
      <c r="BH165" s="208">
        <f t="shared" si="34"/>
        <v>0</v>
      </c>
      <c r="BI165" s="208">
        <f t="shared" si="26"/>
        <v>0</v>
      </c>
      <c r="BJ165" s="208">
        <f t="shared" si="26"/>
        <v>0</v>
      </c>
      <c r="BK165" s="208">
        <f t="shared" si="26"/>
        <v>0</v>
      </c>
      <c r="BL165" s="207">
        <f t="shared" si="33"/>
        <v>0</v>
      </c>
    </row>
    <row r="166" spans="1:64">
      <c r="A166" s="190" t="s">
        <v>367</v>
      </c>
      <c r="B166" s="205">
        <v>0</v>
      </c>
      <c r="C166" s="205">
        <v>0</v>
      </c>
      <c r="D166" s="206">
        <v>0</v>
      </c>
      <c r="E166" s="206">
        <v>0</v>
      </c>
      <c r="F166" s="206">
        <v>0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192">
        <f t="shared" si="30"/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0</v>
      </c>
      <c r="W166" s="206">
        <v>0</v>
      </c>
      <c r="X166" s="206">
        <v>0</v>
      </c>
      <c r="Y166" s="206">
        <v>0</v>
      </c>
      <c r="Z166" s="206">
        <v>0</v>
      </c>
      <c r="AA166" s="206">
        <v>0</v>
      </c>
      <c r="AB166" s="206">
        <v>0</v>
      </c>
      <c r="AC166" s="206">
        <v>0</v>
      </c>
      <c r="AD166" s="206">
        <v>0</v>
      </c>
      <c r="AE166" s="206">
        <v>0</v>
      </c>
      <c r="AF166" s="206">
        <v>0</v>
      </c>
      <c r="AG166" s="192">
        <f t="shared" si="31"/>
        <v>0</v>
      </c>
      <c r="AI166" s="207">
        <f t="shared" si="37"/>
        <v>0</v>
      </c>
      <c r="AJ166" s="207">
        <f t="shared" si="37"/>
        <v>0</v>
      </c>
      <c r="AK166" s="207">
        <f t="shared" si="37"/>
        <v>0</v>
      </c>
      <c r="AL166" s="207">
        <f t="shared" si="36"/>
        <v>0</v>
      </c>
      <c r="AM166" s="207">
        <f t="shared" si="36"/>
        <v>0</v>
      </c>
      <c r="AN166" s="207">
        <f t="shared" si="36"/>
        <v>0</v>
      </c>
      <c r="AO166" s="207">
        <f t="shared" si="36"/>
        <v>0</v>
      </c>
      <c r="AP166" s="207">
        <f t="shared" si="36"/>
        <v>0</v>
      </c>
      <c r="AQ166" s="207">
        <f t="shared" si="36"/>
        <v>0</v>
      </c>
      <c r="AR166" s="207">
        <f t="shared" si="28"/>
        <v>0</v>
      </c>
      <c r="AS166" s="207">
        <f t="shared" si="28"/>
        <v>0</v>
      </c>
      <c r="AT166" s="207">
        <f t="shared" si="28"/>
        <v>0</v>
      </c>
      <c r="AU166" s="208">
        <f t="shared" si="32"/>
        <v>0</v>
      </c>
      <c r="AV166" s="208">
        <f t="shared" si="25"/>
        <v>0</v>
      </c>
      <c r="AW166" s="208">
        <f t="shared" si="25"/>
        <v>0</v>
      </c>
      <c r="AX166" s="208">
        <f t="shared" si="25"/>
        <v>0</v>
      </c>
      <c r="AY166" s="208">
        <f t="shared" si="25"/>
        <v>0</v>
      </c>
      <c r="AZ166" s="208">
        <f t="shared" si="35"/>
        <v>0</v>
      </c>
      <c r="BA166" s="208">
        <f t="shared" si="35"/>
        <v>0</v>
      </c>
      <c r="BB166" s="208">
        <f t="shared" si="35"/>
        <v>0</v>
      </c>
      <c r="BC166" s="208">
        <f t="shared" si="34"/>
        <v>0</v>
      </c>
      <c r="BD166" s="208">
        <f t="shared" si="34"/>
        <v>0</v>
      </c>
      <c r="BE166" s="208">
        <f t="shared" si="34"/>
        <v>0</v>
      </c>
      <c r="BF166" s="208">
        <f t="shared" si="34"/>
        <v>0</v>
      </c>
      <c r="BG166" s="208">
        <f t="shared" si="34"/>
        <v>0</v>
      </c>
      <c r="BH166" s="208">
        <f t="shared" si="34"/>
        <v>0</v>
      </c>
      <c r="BI166" s="208">
        <f t="shared" si="26"/>
        <v>0</v>
      </c>
      <c r="BJ166" s="208">
        <f t="shared" si="26"/>
        <v>0</v>
      </c>
      <c r="BK166" s="208">
        <f t="shared" si="26"/>
        <v>0</v>
      </c>
      <c r="BL166" s="207">
        <f t="shared" si="33"/>
        <v>0</v>
      </c>
    </row>
    <row r="167" spans="1:64">
      <c r="A167" s="190" t="s">
        <v>368</v>
      </c>
      <c r="B167" s="205">
        <v>2.4199999999999999E-2</v>
      </c>
      <c r="C167" s="205">
        <v>2.7199999999999998E-2</v>
      </c>
      <c r="D167" s="206">
        <v>487938.91000000003</v>
      </c>
      <c r="E167" s="206">
        <v>487938.91000000003</v>
      </c>
      <c r="F167" s="206">
        <v>487938.91000000003</v>
      </c>
      <c r="G167" s="206">
        <v>487938.91000000003</v>
      </c>
      <c r="H167" s="206">
        <v>487938.91000000003</v>
      </c>
      <c r="I167" s="206">
        <v>487938.91000000003</v>
      </c>
      <c r="J167" s="206">
        <v>487938.91000000003</v>
      </c>
      <c r="K167" s="206">
        <v>487938.91000000003</v>
      </c>
      <c r="L167" s="206">
        <v>487938.91000000003</v>
      </c>
      <c r="M167" s="206">
        <v>487938.91000000003</v>
      </c>
      <c r="N167" s="206">
        <v>487938.91000000003</v>
      </c>
      <c r="O167" s="206">
        <v>487938.91000000003</v>
      </c>
      <c r="P167" s="192">
        <f t="shared" si="30"/>
        <v>5855266.9200000009</v>
      </c>
      <c r="Q167" s="206">
        <v>487938.91000000003</v>
      </c>
      <c r="R167" s="206">
        <v>487938.91000000003</v>
      </c>
      <c r="S167" s="206">
        <v>487938.91000000003</v>
      </c>
      <c r="T167" s="206">
        <v>487938.91000000003</v>
      </c>
      <c r="U167" s="206">
        <v>0</v>
      </c>
      <c r="V167" s="206">
        <v>0</v>
      </c>
      <c r="W167" s="206">
        <v>0</v>
      </c>
      <c r="X167" s="206">
        <v>0</v>
      </c>
      <c r="Y167" s="206">
        <v>0</v>
      </c>
      <c r="Z167" s="206">
        <v>0</v>
      </c>
      <c r="AA167" s="206">
        <v>0</v>
      </c>
      <c r="AB167" s="206">
        <v>0</v>
      </c>
      <c r="AC167" s="206">
        <v>0</v>
      </c>
      <c r="AD167" s="206">
        <v>0</v>
      </c>
      <c r="AE167" s="206">
        <v>0</v>
      </c>
      <c r="AF167" s="206">
        <v>0</v>
      </c>
      <c r="AG167" s="192">
        <f t="shared" si="31"/>
        <v>0</v>
      </c>
      <c r="AI167" s="207">
        <f t="shared" si="37"/>
        <v>984.01</v>
      </c>
      <c r="AJ167" s="207">
        <f t="shared" si="37"/>
        <v>984.01</v>
      </c>
      <c r="AK167" s="207">
        <f t="shared" si="37"/>
        <v>984.01</v>
      </c>
      <c r="AL167" s="207">
        <f t="shared" si="36"/>
        <v>984.01</v>
      </c>
      <c r="AM167" s="207">
        <f t="shared" si="36"/>
        <v>984.01</v>
      </c>
      <c r="AN167" s="207">
        <f t="shared" si="36"/>
        <v>984.01</v>
      </c>
      <c r="AO167" s="207">
        <f t="shared" si="36"/>
        <v>984.01</v>
      </c>
      <c r="AP167" s="207">
        <f t="shared" si="36"/>
        <v>984.01</v>
      </c>
      <c r="AQ167" s="207">
        <f t="shared" si="36"/>
        <v>984.01</v>
      </c>
      <c r="AR167" s="207">
        <f t="shared" si="28"/>
        <v>984.01</v>
      </c>
      <c r="AS167" s="207">
        <f t="shared" si="28"/>
        <v>984.01</v>
      </c>
      <c r="AT167" s="207">
        <f t="shared" si="28"/>
        <v>984.01</v>
      </c>
      <c r="AU167" s="208">
        <f t="shared" si="32"/>
        <v>11808.12</v>
      </c>
      <c r="AV167" s="208">
        <f t="shared" si="25"/>
        <v>984.01</v>
      </c>
      <c r="AW167" s="208">
        <f t="shared" si="25"/>
        <v>984.01</v>
      </c>
      <c r="AX167" s="208">
        <f t="shared" si="25"/>
        <v>984.01</v>
      </c>
      <c r="AY167" s="208">
        <f t="shared" si="25"/>
        <v>984.01</v>
      </c>
      <c r="AZ167" s="208">
        <f t="shared" si="35"/>
        <v>0</v>
      </c>
      <c r="BA167" s="208">
        <f t="shared" si="35"/>
        <v>0</v>
      </c>
      <c r="BB167" s="208">
        <f t="shared" si="35"/>
        <v>0</v>
      </c>
      <c r="BC167" s="208">
        <f t="shared" si="34"/>
        <v>0</v>
      </c>
      <c r="BD167" s="208">
        <f t="shared" si="34"/>
        <v>0</v>
      </c>
      <c r="BE167" s="208">
        <f t="shared" si="34"/>
        <v>0</v>
      </c>
      <c r="BF167" s="208">
        <f t="shared" si="34"/>
        <v>0</v>
      </c>
      <c r="BG167" s="208">
        <f t="shared" si="34"/>
        <v>0</v>
      </c>
      <c r="BH167" s="208">
        <f t="shared" si="34"/>
        <v>0</v>
      </c>
      <c r="BI167" s="208">
        <f t="shared" si="26"/>
        <v>0</v>
      </c>
      <c r="BJ167" s="208">
        <f t="shared" si="26"/>
        <v>0</v>
      </c>
      <c r="BK167" s="208">
        <f t="shared" si="26"/>
        <v>0</v>
      </c>
      <c r="BL167" s="207">
        <f t="shared" si="33"/>
        <v>0</v>
      </c>
    </row>
    <row r="168" spans="1:64">
      <c r="A168" s="190" t="s">
        <v>369</v>
      </c>
      <c r="B168" s="205">
        <v>2.4199999999999999E-2</v>
      </c>
      <c r="C168" s="205">
        <v>2.7199999999999998E-2</v>
      </c>
      <c r="D168" s="206">
        <v>1440178.54</v>
      </c>
      <c r="E168" s="206">
        <v>1442546.23</v>
      </c>
      <c r="F168" s="206">
        <v>1442546.23</v>
      </c>
      <c r="G168" s="206">
        <v>1442546.23</v>
      </c>
      <c r="H168" s="206">
        <v>1442546.23</v>
      </c>
      <c r="I168" s="206">
        <v>1442546.23</v>
      </c>
      <c r="J168" s="206">
        <v>1442546.23</v>
      </c>
      <c r="K168" s="206">
        <v>1442546.23</v>
      </c>
      <c r="L168" s="206">
        <v>1442546.23</v>
      </c>
      <c r="M168" s="206">
        <v>1442546.23</v>
      </c>
      <c r="N168" s="206">
        <v>1442546.23</v>
      </c>
      <c r="O168" s="206">
        <v>1442546.23</v>
      </c>
      <c r="P168" s="192">
        <f t="shared" si="30"/>
        <v>17308187.070000004</v>
      </c>
      <c r="Q168" s="206">
        <v>1442546.23</v>
      </c>
      <c r="R168" s="206">
        <v>1442546.23</v>
      </c>
      <c r="S168" s="206">
        <v>1442546.23</v>
      </c>
      <c r="T168" s="206">
        <v>1442546.23</v>
      </c>
      <c r="U168" s="206">
        <v>1930485.1400000001</v>
      </c>
      <c r="V168" s="206">
        <v>1930485.1400000001</v>
      </c>
      <c r="W168" s="206">
        <v>1930485.1400000001</v>
      </c>
      <c r="X168" s="206">
        <v>1930485.1400000001</v>
      </c>
      <c r="Y168" s="206">
        <v>1930485.1400000001</v>
      </c>
      <c r="Z168" s="206">
        <v>1930485.1400000001</v>
      </c>
      <c r="AA168" s="206">
        <v>1930485.1400000001</v>
      </c>
      <c r="AB168" s="206">
        <v>1930485.1400000001</v>
      </c>
      <c r="AC168" s="206">
        <v>1930485.1400000001</v>
      </c>
      <c r="AD168" s="206">
        <v>1930485.1400000001</v>
      </c>
      <c r="AE168" s="206">
        <v>1930485.1400000001</v>
      </c>
      <c r="AF168" s="206">
        <v>1930485.1400000001</v>
      </c>
      <c r="AG168" s="192">
        <f t="shared" si="31"/>
        <v>23165821.680000003</v>
      </c>
      <c r="AI168" s="207">
        <f t="shared" si="37"/>
        <v>2904.36</v>
      </c>
      <c r="AJ168" s="207">
        <f t="shared" si="37"/>
        <v>2909.13</v>
      </c>
      <c r="AK168" s="207">
        <f t="shared" si="37"/>
        <v>2909.13</v>
      </c>
      <c r="AL168" s="207">
        <f t="shared" si="36"/>
        <v>2909.13</v>
      </c>
      <c r="AM168" s="207">
        <f t="shared" si="36"/>
        <v>2909.13</v>
      </c>
      <c r="AN168" s="207">
        <f t="shared" si="36"/>
        <v>2909.13</v>
      </c>
      <c r="AO168" s="207">
        <f t="shared" si="36"/>
        <v>2909.13</v>
      </c>
      <c r="AP168" s="207">
        <f t="shared" si="36"/>
        <v>2909.13</v>
      </c>
      <c r="AQ168" s="207">
        <f t="shared" si="36"/>
        <v>2909.13</v>
      </c>
      <c r="AR168" s="207">
        <f t="shared" si="28"/>
        <v>2909.13</v>
      </c>
      <c r="AS168" s="207">
        <f t="shared" si="28"/>
        <v>2909.13</v>
      </c>
      <c r="AT168" s="207">
        <f t="shared" si="28"/>
        <v>2909.13</v>
      </c>
      <c r="AU168" s="208">
        <f t="shared" si="32"/>
        <v>34904.790000000008</v>
      </c>
      <c r="AV168" s="208">
        <f t="shared" si="25"/>
        <v>2909.13</v>
      </c>
      <c r="AW168" s="208">
        <f t="shared" si="25"/>
        <v>2909.13</v>
      </c>
      <c r="AX168" s="208">
        <f t="shared" si="25"/>
        <v>2909.13</v>
      </c>
      <c r="AY168" s="208">
        <f t="shared" si="25"/>
        <v>2909.13</v>
      </c>
      <c r="AZ168" s="208">
        <f t="shared" si="35"/>
        <v>4375.7700000000004</v>
      </c>
      <c r="BA168" s="208">
        <f t="shared" si="35"/>
        <v>4375.7700000000004</v>
      </c>
      <c r="BB168" s="208">
        <f t="shared" si="35"/>
        <v>4375.7700000000004</v>
      </c>
      <c r="BC168" s="208">
        <f t="shared" si="34"/>
        <v>4375.7700000000004</v>
      </c>
      <c r="BD168" s="208">
        <f t="shared" si="34"/>
        <v>4375.7700000000004</v>
      </c>
      <c r="BE168" s="208">
        <f t="shared" si="34"/>
        <v>4375.7700000000004</v>
      </c>
      <c r="BF168" s="208">
        <f t="shared" si="34"/>
        <v>4375.7700000000004</v>
      </c>
      <c r="BG168" s="208">
        <f t="shared" si="34"/>
        <v>4375.7700000000004</v>
      </c>
      <c r="BH168" s="208">
        <f t="shared" si="34"/>
        <v>4375.7700000000004</v>
      </c>
      <c r="BI168" s="208">
        <f t="shared" si="26"/>
        <v>4375.7700000000004</v>
      </c>
      <c r="BJ168" s="208">
        <f t="shared" si="26"/>
        <v>4375.7700000000004</v>
      </c>
      <c r="BK168" s="208">
        <f t="shared" si="26"/>
        <v>4375.7700000000004</v>
      </c>
      <c r="BL168" s="207">
        <f t="shared" si="33"/>
        <v>52509.24000000002</v>
      </c>
    </row>
    <row r="169" spans="1:64">
      <c r="A169" s="190" t="s">
        <v>370</v>
      </c>
      <c r="B169" s="205">
        <v>4.2300000000000004E-2</v>
      </c>
      <c r="C169" s="205">
        <v>8.4900000000000003E-2</v>
      </c>
      <c r="D169" s="206">
        <v>465.17</v>
      </c>
      <c r="E169" s="206">
        <v>465.17</v>
      </c>
      <c r="F169" s="206">
        <v>465.17</v>
      </c>
      <c r="G169" s="206">
        <v>465.17</v>
      </c>
      <c r="H169" s="206">
        <v>465.17</v>
      </c>
      <c r="I169" s="206">
        <v>465.17</v>
      </c>
      <c r="J169" s="206">
        <v>465.17</v>
      </c>
      <c r="K169" s="206">
        <v>465.17</v>
      </c>
      <c r="L169" s="206">
        <v>465.17</v>
      </c>
      <c r="M169" s="206">
        <v>465.17</v>
      </c>
      <c r="N169" s="206">
        <v>465.17</v>
      </c>
      <c r="O169" s="206">
        <v>465.17</v>
      </c>
      <c r="P169" s="192">
        <f t="shared" si="30"/>
        <v>5582.04</v>
      </c>
      <c r="Q169" s="206">
        <v>465.17</v>
      </c>
      <c r="R169" s="206">
        <v>465.17</v>
      </c>
      <c r="S169" s="206">
        <v>465.17</v>
      </c>
      <c r="T169" s="206">
        <v>465.17</v>
      </c>
      <c r="U169" s="206">
        <v>0</v>
      </c>
      <c r="V169" s="206">
        <v>0</v>
      </c>
      <c r="W169" s="206">
        <v>0</v>
      </c>
      <c r="X169" s="206">
        <v>0</v>
      </c>
      <c r="Y169" s="206">
        <v>0</v>
      </c>
      <c r="Z169" s="206">
        <v>0</v>
      </c>
      <c r="AA169" s="206">
        <v>0</v>
      </c>
      <c r="AB169" s="206">
        <v>0</v>
      </c>
      <c r="AC169" s="206">
        <v>0</v>
      </c>
      <c r="AD169" s="206">
        <v>0</v>
      </c>
      <c r="AE169" s="206">
        <v>0</v>
      </c>
      <c r="AF169" s="206">
        <v>0</v>
      </c>
      <c r="AG169" s="192">
        <f t="shared" si="31"/>
        <v>0</v>
      </c>
      <c r="AI169" s="207">
        <f t="shared" si="37"/>
        <v>1.64</v>
      </c>
      <c r="AJ169" s="207">
        <f t="shared" si="37"/>
        <v>1.64</v>
      </c>
      <c r="AK169" s="207">
        <f t="shared" si="37"/>
        <v>1.64</v>
      </c>
      <c r="AL169" s="207">
        <f t="shared" si="36"/>
        <v>1.64</v>
      </c>
      <c r="AM169" s="207">
        <f t="shared" si="36"/>
        <v>1.64</v>
      </c>
      <c r="AN169" s="207">
        <f t="shared" si="36"/>
        <v>1.64</v>
      </c>
      <c r="AO169" s="207">
        <f t="shared" si="36"/>
        <v>1.64</v>
      </c>
      <c r="AP169" s="207">
        <f t="shared" si="36"/>
        <v>1.64</v>
      </c>
      <c r="AQ169" s="207">
        <f t="shared" si="36"/>
        <v>1.64</v>
      </c>
      <c r="AR169" s="207">
        <f t="shared" si="28"/>
        <v>1.64</v>
      </c>
      <c r="AS169" s="207">
        <f t="shared" si="28"/>
        <v>1.64</v>
      </c>
      <c r="AT169" s="207">
        <f t="shared" si="28"/>
        <v>1.64</v>
      </c>
      <c r="AU169" s="208">
        <f t="shared" si="32"/>
        <v>19.680000000000003</v>
      </c>
      <c r="AV169" s="208">
        <f t="shared" si="25"/>
        <v>1.64</v>
      </c>
      <c r="AW169" s="208">
        <f t="shared" si="25"/>
        <v>1.64</v>
      </c>
      <c r="AX169" s="208">
        <f t="shared" si="25"/>
        <v>1.64</v>
      </c>
      <c r="AY169" s="208">
        <f t="shared" si="25"/>
        <v>1.64</v>
      </c>
      <c r="AZ169" s="208">
        <f t="shared" si="35"/>
        <v>0</v>
      </c>
      <c r="BA169" s="208">
        <f t="shared" si="35"/>
        <v>0</v>
      </c>
      <c r="BB169" s="208">
        <f t="shared" si="35"/>
        <v>0</v>
      </c>
      <c r="BC169" s="208">
        <f t="shared" si="34"/>
        <v>0</v>
      </c>
      <c r="BD169" s="208">
        <f t="shared" si="34"/>
        <v>0</v>
      </c>
      <c r="BE169" s="208">
        <f t="shared" si="34"/>
        <v>0</v>
      </c>
      <c r="BF169" s="208">
        <f t="shared" si="34"/>
        <v>0</v>
      </c>
      <c r="BG169" s="208">
        <f t="shared" si="34"/>
        <v>0</v>
      </c>
      <c r="BH169" s="208">
        <f t="shared" si="34"/>
        <v>0</v>
      </c>
      <c r="BI169" s="208">
        <f t="shared" si="26"/>
        <v>0</v>
      </c>
      <c r="BJ169" s="208">
        <f t="shared" si="26"/>
        <v>0</v>
      </c>
      <c r="BK169" s="208">
        <f t="shared" si="26"/>
        <v>0</v>
      </c>
      <c r="BL169" s="207">
        <f t="shared" si="33"/>
        <v>0</v>
      </c>
    </row>
    <row r="170" spans="1:64">
      <c r="A170" s="190" t="s">
        <v>371</v>
      </c>
      <c r="B170" s="205">
        <v>3.1799999999999995E-2</v>
      </c>
      <c r="C170" s="205">
        <v>9.2899999999999996E-2</v>
      </c>
      <c r="D170" s="206">
        <v>465.17</v>
      </c>
      <c r="E170" s="206">
        <v>465.17</v>
      </c>
      <c r="F170" s="206">
        <v>465.17</v>
      </c>
      <c r="G170" s="206">
        <v>465.17</v>
      </c>
      <c r="H170" s="206">
        <v>465.17</v>
      </c>
      <c r="I170" s="206">
        <v>465.17</v>
      </c>
      <c r="J170" s="206">
        <v>465.17</v>
      </c>
      <c r="K170" s="206">
        <v>465.17</v>
      </c>
      <c r="L170" s="206">
        <v>465.17</v>
      </c>
      <c r="M170" s="206">
        <v>465.17</v>
      </c>
      <c r="N170" s="206">
        <v>465.17</v>
      </c>
      <c r="O170" s="206">
        <v>465.17</v>
      </c>
      <c r="P170" s="192">
        <f t="shared" si="30"/>
        <v>5582.04</v>
      </c>
      <c r="Q170" s="206">
        <v>465.17</v>
      </c>
      <c r="R170" s="206">
        <v>465.17</v>
      </c>
      <c r="S170" s="206">
        <v>465.17</v>
      </c>
      <c r="T170" s="206">
        <v>465.17</v>
      </c>
      <c r="U170" s="206">
        <v>0</v>
      </c>
      <c r="V170" s="206">
        <v>0</v>
      </c>
      <c r="W170" s="206">
        <v>0</v>
      </c>
      <c r="X170" s="206">
        <v>0</v>
      </c>
      <c r="Y170" s="206">
        <v>0</v>
      </c>
      <c r="Z170" s="206">
        <v>0</v>
      </c>
      <c r="AA170" s="206">
        <v>0</v>
      </c>
      <c r="AB170" s="206">
        <v>0</v>
      </c>
      <c r="AC170" s="206">
        <v>0</v>
      </c>
      <c r="AD170" s="206">
        <v>0</v>
      </c>
      <c r="AE170" s="206">
        <v>0</v>
      </c>
      <c r="AF170" s="206">
        <v>0</v>
      </c>
      <c r="AG170" s="192">
        <f t="shared" si="31"/>
        <v>0</v>
      </c>
      <c r="AI170" s="207">
        <f t="shared" si="37"/>
        <v>1.23</v>
      </c>
      <c r="AJ170" s="207">
        <f t="shared" si="37"/>
        <v>1.23</v>
      </c>
      <c r="AK170" s="207">
        <f t="shared" si="37"/>
        <v>1.23</v>
      </c>
      <c r="AL170" s="207">
        <f t="shared" si="36"/>
        <v>1.23</v>
      </c>
      <c r="AM170" s="207">
        <f t="shared" si="36"/>
        <v>1.23</v>
      </c>
      <c r="AN170" s="207">
        <f t="shared" si="36"/>
        <v>1.23</v>
      </c>
      <c r="AO170" s="207">
        <f t="shared" si="36"/>
        <v>1.23</v>
      </c>
      <c r="AP170" s="207">
        <f t="shared" si="36"/>
        <v>1.23</v>
      </c>
      <c r="AQ170" s="207">
        <f t="shared" si="36"/>
        <v>1.23</v>
      </c>
      <c r="AR170" s="207">
        <f t="shared" si="28"/>
        <v>1.23</v>
      </c>
      <c r="AS170" s="207">
        <f t="shared" si="28"/>
        <v>1.23</v>
      </c>
      <c r="AT170" s="207">
        <f t="shared" si="28"/>
        <v>1.23</v>
      </c>
      <c r="AU170" s="208">
        <f t="shared" si="32"/>
        <v>14.760000000000003</v>
      </c>
      <c r="AV170" s="208">
        <f t="shared" si="25"/>
        <v>1.23</v>
      </c>
      <c r="AW170" s="208">
        <f t="shared" si="25"/>
        <v>1.23</v>
      </c>
      <c r="AX170" s="208">
        <f t="shared" si="25"/>
        <v>1.23</v>
      </c>
      <c r="AY170" s="208">
        <f t="shared" si="25"/>
        <v>1.23</v>
      </c>
      <c r="AZ170" s="208">
        <f t="shared" si="35"/>
        <v>0</v>
      </c>
      <c r="BA170" s="208">
        <f t="shared" si="35"/>
        <v>0</v>
      </c>
      <c r="BB170" s="208">
        <f t="shared" si="35"/>
        <v>0</v>
      </c>
      <c r="BC170" s="208">
        <f t="shared" si="34"/>
        <v>0</v>
      </c>
      <c r="BD170" s="208">
        <f t="shared" si="34"/>
        <v>0</v>
      </c>
      <c r="BE170" s="208">
        <f t="shared" si="34"/>
        <v>0</v>
      </c>
      <c r="BF170" s="208">
        <f t="shared" si="34"/>
        <v>0</v>
      </c>
      <c r="BG170" s="208">
        <f t="shared" si="34"/>
        <v>0</v>
      </c>
      <c r="BH170" s="208">
        <f t="shared" si="34"/>
        <v>0</v>
      </c>
      <c r="BI170" s="208">
        <f t="shared" si="26"/>
        <v>0</v>
      </c>
      <c r="BJ170" s="208">
        <f t="shared" si="26"/>
        <v>0</v>
      </c>
      <c r="BK170" s="208">
        <f t="shared" si="26"/>
        <v>0</v>
      </c>
      <c r="BL170" s="207">
        <f t="shared" si="33"/>
        <v>0</v>
      </c>
    </row>
    <row r="171" spans="1:64">
      <c r="A171" s="190" t="s">
        <v>372</v>
      </c>
      <c r="B171" s="205">
        <v>3.4700000000000002E-2</v>
      </c>
      <c r="C171" s="205">
        <v>4.1300000000000003E-2</v>
      </c>
      <c r="D171" s="206">
        <v>402365.15</v>
      </c>
      <c r="E171" s="206">
        <v>402365.15</v>
      </c>
      <c r="F171" s="206">
        <v>402365.15</v>
      </c>
      <c r="G171" s="206">
        <v>402365.15</v>
      </c>
      <c r="H171" s="206">
        <v>402365.15</v>
      </c>
      <c r="I171" s="206">
        <v>402365.15</v>
      </c>
      <c r="J171" s="206">
        <v>402365.15</v>
      </c>
      <c r="K171" s="206">
        <v>402365.15</v>
      </c>
      <c r="L171" s="206">
        <v>402365.15</v>
      </c>
      <c r="M171" s="206">
        <v>402365.15</v>
      </c>
      <c r="N171" s="206">
        <v>402365.15</v>
      </c>
      <c r="O171" s="206">
        <v>402365.15</v>
      </c>
      <c r="P171" s="192">
        <f t="shared" si="30"/>
        <v>4828381.8</v>
      </c>
      <c r="Q171" s="206">
        <v>402365.15</v>
      </c>
      <c r="R171" s="206">
        <v>402365.15</v>
      </c>
      <c r="S171" s="206">
        <v>402365.15</v>
      </c>
      <c r="T171" s="206">
        <v>402365.15</v>
      </c>
      <c r="U171" s="206">
        <v>0</v>
      </c>
      <c r="V171" s="206">
        <v>0</v>
      </c>
      <c r="W171" s="206">
        <v>0</v>
      </c>
      <c r="X171" s="206">
        <v>0</v>
      </c>
      <c r="Y171" s="206">
        <v>0</v>
      </c>
      <c r="Z171" s="206">
        <v>0</v>
      </c>
      <c r="AA171" s="206">
        <v>0</v>
      </c>
      <c r="AB171" s="206">
        <v>0</v>
      </c>
      <c r="AC171" s="206">
        <v>0</v>
      </c>
      <c r="AD171" s="206">
        <v>0</v>
      </c>
      <c r="AE171" s="206">
        <v>0</v>
      </c>
      <c r="AF171" s="206">
        <v>0</v>
      </c>
      <c r="AG171" s="192">
        <f t="shared" si="31"/>
        <v>0</v>
      </c>
      <c r="AI171" s="207">
        <f t="shared" si="37"/>
        <v>1163.51</v>
      </c>
      <c r="AJ171" s="207">
        <f t="shared" si="37"/>
        <v>1163.51</v>
      </c>
      <c r="AK171" s="207">
        <f t="shared" si="37"/>
        <v>1163.51</v>
      </c>
      <c r="AL171" s="207">
        <f t="shared" si="36"/>
        <v>1163.51</v>
      </c>
      <c r="AM171" s="207">
        <f t="shared" si="36"/>
        <v>1163.51</v>
      </c>
      <c r="AN171" s="207">
        <f t="shared" si="36"/>
        <v>1163.51</v>
      </c>
      <c r="AO171" s="207">
        <f t="shared" si="36"/>
        <v>1163.51</v>
      </c>
      <c r="AP171" s="207">
        <f t="shared" si="36"/>
        <v>1163.51</v>
      </c>
      <c r="AQ171" s="207">
        <f t="shared" si="36"/>
        <v>1163.51</v>
      </c>
      <c r="AR171" s="207">
        <f t="shared" si="28"/>
        <v>1163.51</v>
      </c>
      <c r="AS171" s="207">
        <f t="shared" si="28"/>
        <v>1163.51</v>
      </c>
      <c r="AT171" s="207">
        <f t="shared" si="28"/>
        <v>1163.51</v>
      </c>
      <c r="AU171" s="208">
        <f t="shared" si="32"/>
        <v>13962.12</v>
      </c>
      <c r="AV171" s="208">
        <f t="shared" si="25"/>
        <v>1163.51</v>
      </c>
      <c r="AW171" s="208">
        <f t="shared" si="25"/>
        <v>1163.51</v>
      </c>
      <c r="AX171" s="208">
        <f t="shared" si="25"/>
        <v>1163.51</v>
      </c>
      <c r="AY171" s="208">
        <f t="shared" si="25"/>
        <v>1163.51</v>
      </c>
      <c r="AZ171" s="208">
        <f t="shared" si="35"/>
        <v>0</v>
      </c>
      <c r="BA171" s="208">
        <f t="shared" si="35"/>
        <v>0</v>
      </c>
      <c r="BB171" s="208">
        <f t="shared" si="35"/>
        <v>0</v>
      </c>
      <c r="BC171" s="208">
        <f t="shared" si="34"/>
        <v>0</v>
      </c>
      <c r="BD171" s="208">
        <f t="shared" si="34"/>
        <v>0</v>
      </c>
      <c r="BE171" s="208">
        <f t="shared" si="34"/>
        <v>0</v>
      </c>
      <c r="BF171" s="208">
        <f t="shared" si="34"/>
        <v>0</v>
      </c>
      <c r="BG171" s="208">
        <f t="shared" si="34"/>
        <v>0</v>
      </c>
      <c r="BH171" s="208">
        <f t="shared" si="34"/>
        <v>0</v>
      </c>
      <c r="BI171" s="208">
        <f t="shared" si="26"/>
        <v>0</v>
      </c>
      <c r="BJ171" s="208">
        <f t="shared" si="26"/>
        <v>0</v>
      </c>
      <c r="BK171" s="208">
        <f t="shared" si="26"/>
        <v>0</v>
      </c>
      <c r="BL171" s="207">
        <f t="shared" si="33"/>
        <v>0</v>
      </c>
    </row>
    <row r="172" spans="1:64">
      <c r="A172" s="190" t="s">
        <v>373</v>
      </c>
      <c r="B172" s="205">
        <v>4.2300000000000004E-2</v>
      </c>
      <c r="C172" s="205">
        <v>8.4900000000000003E-2</v>
      </c>
      <c r="D172" s="206">
        <v>718802.70000000007</v>
      </c>
      <c r="E172" s="206">
        <v>718802.70000000007</v>
      </c>
      <c r="F172" s="206">
        <v>718802.70000000007</v>
      </c>
      <c r="G172" s="206">
        <v>718802.70000000007</v>
      </c>
      <c r="H172" s="206">
        <v>718802.70000000007</v>
      </c>
      <c r="I172" s="206">
        <v>718802.70000000007</v>
      </c>
      <c r="J172" s="206">
        <v>718744.47500000009</v>
      </c>
      <c r="K172" s="206">
        <v>776755.8600000001</v>
      </c>
      <c r="L172" s="206">
        <v>834825.47000000009</v>
      </c>
      <c r="M172" s="206">
        <v>834825.47000000009</v>
      </c>
      <c r="N172" s="206">
        <v>834825.47000000009</v>
      </c>
      <c r="O172" s="206">
        <v>834825.47000000009</v>
      </c>
      <c r="P172" s="192">
        <f t="shared" si="30"/>
        <v>9147618.415000001</v>
      </c>
      <c r="Q172" s="206">
        <v>834825.47000000009</v>
      </c>
      <c r="R172" s="206">
        <v>879393.55500000005</v>
      </c>
      <c r="S172" s="206">
        <v>923961.64000000013</v>
      </c>
      <c r="T172" s="206">
        <v>923961.64000000013</v>
      </c>
      <c r="U172" s="206">
        <v>986096.30000000016</v>
      </c>
      <c r="V172" s="206">
        <v>1047765.7900000002</v>
      </c>
      <c r="W172" s="206">
        <v>1047765.7900000002</v>
      </c>
      <c r="X172" s="206">
        <v>1047765.7900000002</v>
      </c>
      <c r="Y172" s="206">
        <v>1047765.7900000002</v>
      </c>
      <c r="Z172" s="206">
        <v>1294961.1400000001</v>
      </c>
      <c r="AA172" s="206">
        <v>1542156.4900000002</v>
      </c>
      <c r="AB172" s="206">
        <v>1542156.4900000002</v>
      </c>
      <c r="AC172" s="206">
        <v>1542156.4900000002</v>
      </c>
      <c r="AD172" s="206">
        <v>1542156.4900000002</v>
      </c>
      <c r="AE172" s="206">
        <v>1542156.4900000002</v>
      </c>
      <c r="AF172" s="206">
        <v>1542156.4900000002</v>
      </c>
      <c r="AG172" s="192">
        <f t="shared" si="31"/>
        <v>15725059.540000003</v>
      </c>
      <c r="AI172" s="207">
        <f t="shared" si="37"/>
        <v>2533.7800000000002</v>
      </c>
      <c r="AJ172" s="207">
        <f t="shared" si="37"/>
        <v>2533.7800000000002</v>
      </c>
      <c r="AK172" s="207">
        <f t="shared" si="37"/>
        <v>2533.7800000000002</v>
      </c>
      <c r="AL172" s="207">
        <f t="shared" si="36"/>
        <v>2533.7800000000002</v>
      </c>
      <c r="AM172" s="207">
        <f t="shared" si="36"/>
        <v>2533.7800000000002</v>
      </c>
      <c r="AN172" s="207">
        <f t="shared" si="36"/>
        <v>2533.7800000000002</v>
      </c>
      <c r="AO172" s="207">
        <f t="shared" si="36"/>
        <v>2533.5700000000002</v>
      </c>
      <c r="AP172" s="207">
        <f t="shared" si="36"/>
        <v>2738.06</v>
      </c>
      <c r="AQ172" s="207">
        <f t="shared" si="36"/>
        <v>2942.76</v>
      </c>
      <c r="AR172" s="207">
        <f t="shared" si="28"/>
        <v>2942.76</v>
      </c>
      <c r="AS172" s="207">
        <f t="shared" si="28"/>
        <v>2942.76</v>
      </c>
      <c r="AT172" s="207">
        <f t="shared" si="28"/>
        <v>2942.76</v>
      </c>
      <c r="AU172" s="208">
        <f t="shared" si="32"/>
        <v>32245.350000000013</v>
      </c>
      <c r="AV172" s="208">
        <f t="shared" si="25"/>
        <v>2942.76</v>
      </c>
      <c r="AW172" s="208">
        <f t="shared" si="25"/>
        <v>3099.86</v>
      </c>
      <c r="AX172" s="208">
        <f t="shared" si="25"/>
        <v>3256.96</v>
      </c>
      <c r="AY172" s="208">
        <f t="shared" si="25"/>
        <v>3256.96</v>
      </c>
      <c r="AZ172" s="208">
        <f t="shared" si="35"/>
        <v>6976.63</v>
      </c>
      <c r="BA172" s="208">
        <f t="shared" si="35"/>
        <v>7412.94</v>
      </c>
      <c r="BB172" s="208">
        <f t="shared" si="35"/>
        <v>7412.94</v>
      </c>
      <c r="BC172" s="208">
        <f t="shared" si="34"/>
        <v>7412.94</v>
      </c>
      <c r="BD172" s="208">
        <f t="shared" si="34"/>
        <v>7412.94</v>
      </c>
      <c r="BE172" s="208">
        <f t="shared" si="34"/>
        <v>9161.85</v>
      </c>
      <c r="BF172" s="208">
        <f t="shared" si="34"/>
        <v>10910.76</v>
      </c>
      <c r="BG172" s="208">
        <f t="shared" si="34"/>
        <v>10910.76</v>
      </c>
      <c r="BH172" s="208">
        <f t="shared" si="34"/>
        <v>10910.76</v>
      </c>
      <c r="BI172" s="208">
        <f t="shared" si="26"/>
        <v>10910.76</v>
      </c>
      <c r="BJ172" s="208">
        <f t="shared" si="26"/>
        <v>10910.76</v>
      </c>
      <c r="BK172" s="208">
        <f t="shared" si="26"/>
        <v>10910.76</v>
      </c>
      <c r="BL172" s="207">
        <f t="shared" si="33"/>
        <v>111254.79999999997</v>
      </c>
    </row>
    <row r="173" spans="1:64">
      <c r="A173" s="190" t="s">
        <v>374</v>
      </c>
      <c r="B173" s="205">
        <v>3.1799999999999995E-2</v>
      </c>
      <c r="C173" s="205">
        <v>9.2899999999999996E-2</v>
      </c>
      <c r="D173" s="206">
        <v>74202.61</v>
      </c>
      <c r="E173" s="206">
        <v>74202.61</v>
      </c>
      <c r="F173" s="206">
        <v>74202.61</v>
      </c>
      <c r="G173" s="206">
        <v>74202.61</v>
      </c>
      <c r="H173" s="206">
        <v>74202.61</v>
      </c>
      <c r="I173" s="206">
        <v>74202.61</v>
      </c>
      <c r="J173" s="206">
        <v>74202.61</v>
      </c>
      <c r="K173" s="206">
        <v>74202.61</v>
      </c>
      <c r="L173" s="206">
        <v>74202.61</v>
      </c>
      <c r="M173" s="206">
        <v>74202.61</v>
      </c>
      <c r="N173" s="206">
        <v>74202.61</v>
      </c>
      <c r="O173" s="206">
        <v>74202.61</v>
      </c>
      <c r="P173" s="192">
        <f t="shared" si="30"/>
        <v>890431.32</v>
      </c>
      <c r="Q173" s="206">
        <v>74202.61</v>
      </c>
      <c r="R173" s="206">
        <v>74202.61</v>
      </c>
      <c r="S173" s="206">
        <v>74202.61</v>
      </c>
      <c r="T173" s="206">
        <v>74202.61</v>
      </c>
      <c r="U173" s="206">
        <v>74667.78</v>
      </c>
      <c r="V173" s="206">
        <v>74667.78</v>
      </c>
      <c r="W173" s="206">
        <v>74667.78</v>
      </c>
      <c r="X173" s="206">
        <v>74667.78</v>
      </c>
      <c r="Y173" s="206">
        <v>74667.78</v>
      </c>
      <c r="Z173" s="206">
        <v>74667.78</v>
      </c>
      <c r="AA173" s="206">
        <v>74667.78</v>
      </c>
      <c r="AB173" s="206">
        <v>74667.78</v>
      </c>
      <c r="AC173" s="206">
        <v>74667.78</v>
      </c>
      <c r="AD173" s="206">
        <v>119235.86499999999</v>
      </c>
      <c r="AE173" s="206">
        <v>163803.95000000001</v>
      </c>
      <c r="AF173" s="206">
        <v>163803.95000000001</v>
      </c>
      <c r="AG173" s="192">
        <f t="shared" si="31"/>
        <v>1118853.7850000001</v>
      </c>
      <c r="AI173" s="207">
        <f t="shared" si="37"/>
        <v>196.64</v>
      </c>
      <c r="AJ173" s="207">
        <f t="shared" si="37"/>
        <v>196.64</v>
      </c>
      <c r="AK173" s="207">
        <f t="shared" si="37"/>
        <v>196.64</v>
      </c>
      <c r="AL173" s="207">
        <f t="shared" si="36"/>
        <v>196.64</v>
      </c>
      <c r="AM173" s="207">
        <f t="shared" si="36"/>
        <v>196.64</v>
      </c>
      <c r="AN173" s="207">
        <f t="shared" si="36"/>
        <v>196.64</v>
      </c>
      <c r="AO173" s="207">
        <f t="shared" si="36"/>
        <v>196.64</v>
      </c>
      <c r="AP173" s="207">
        <f t="shared" si="36"/>
        <v>196.64</v>
      </c>
      <c r="AQ173" s="207">
        <f t="shared" si="36"/>
        <v>196.64</v>
      </c>
      <c r="AR173" s="207">
        <f t="shared" si="28"/>
        <v>196.64</v>
      </c>
      <c r="AS173" s="207">
        <f t="shared" si="28"/>
        <v>196.64</v>
      </c>
      <c r="AT173" s="207">
        <f t="shared" si="28"/>
        <v>196.64</v>
      </c>
      <c r="AU173" s="208">
        <f t="shared" si="32"/>
        <v>2359.6799999999994</v>
      </c>
      <c r="AV173" s="208">
        <f t="shared" si="25"/>
        <v>196.64</v>
      </c>
      <c r="AW173" s="208">
        <f t="shared" si="25"/>
        <v>196.64</v>
      </c>
      <c r="AX173" s="208">
        <f t="shared" si="25"/>
        <v>196.64</v>
      </c>
      <c r="AY173" s="208">
        <f t="shared" si="25"/>
        <v>196.64</v>
      </c>
      <c r="AZ173" s="208">
        <f t="shared" si="35"/>
        <v>578.04999999999995</v>
      </c>
      <c r="BA173" s="208">
        <f t="shared" si="35"/>
        <v>578.04999999999995</v>
      </c>
      <c r="BB173" s="208">
        <f t="shared" si="35"/>
        <v>578.04999999999995</v>
      </c>
      <c r="BC173" s="208">
        <f t="shared" si="34"/>
        <v>578.04999999999995</v>
      </c>
      <c r="BD173" s="208">
        <f t="shared" si="34"/>
        <v>578.04999999999995</v>
      </c>
      <c r="BE173" s="208">
        <f t="shared" si="34"/>
        <v>578.04999999999995</v>
      </c>
      <c r="BF173" s="208">
        <f t="shared" si="34"/>
        <v>578.04999999999995</v>
      </c>
      <c r="BG173" s="208">
        <f t="shared" si="34"/>
        <v>578.04999999999995</v>
      </c>
      <c r="BH173" s="208">
        <f t="shared" si="34"/>
        <v>578.04999999999995</v>
      </c>
      <c r="BI173" s="208">
        <f t="shared" si="26"/>
        <v>923.08</v>
      </c>
      <c r="BJ173" s="208">
        <f t="shared" si="26"/>
        <v>1268.1199999999999</v>
      </c>
      <c r="BK173" s="208">
        <f t="shared" si="26"/>
        <v>1268.1199999999999</v>
      </c>
      <c r="BL173" s="207">
        <f t="shared" si="33"/>
        <v>8661.77</v>
      </c>
    </row>
    <row r="174" spans="1:64">
      <c r="A174" s="190" t="s">
        <v>375</v>
      </c>
      <c r="B174" s="205">
        <v>7.7000000000000002E-3</v>
      </c>
      <c r="C174" s="205">
        <v>3.5700000000000003E-2</v>
      </c>
      <c r="D174" s="206">
        <v>795586.25</v>
      </c>
      <c r="E174" s="206">
        <v>795586.25</v>
      </c>
      <c r="F174" s="206">
        <v>795586.25</v>
      </c>
      <c r="G174" s="206">
        <v>783086.25</v>
      </c>
      <c r="H174" s="206">
        <v>753625.42</v>
      </c>
      <c r="I174" s="206">
        <v>736664.58</v>
      </c>
      <c r="J174" s="206">
        <v>749164.58</v>
      </c>
      <c r="K174" s="206">
        <v>761664.58</v>
      </c>
      <c r="L174" s="206">
        <v>761664.58</v>
      </c>
      <c r="M174" s="206">
        <v>761664.58</v>
      </c>
      <c r="N174" s="206">
        <v>761664.58</v>
      </c>
      <c r="O174" s="206">
        <v>761664.58</v>
      </c>
      <c r="P174" s="192">
        <f t="shared" si="30"/>
        <v>9217622.4800000004</v>
      </c>
      <c r="Q174" s="206">
        <v>761664.58</v>
      </c>
      <c r="R174" s="206">
        <v>761664.58</v>
      </c>
      <c r="S174" s="206">
        <v>761664.58</v>
      </c>
      <c r="T174" s="206">
        <v>761664.58</v>
      </c>
      <c r="U174" s="206">
        <v>761664.58</v>
      </c>
      <c r="V174" s="206">
        <v>823334.07</v>
      </c>
      <c r="W174" s="206">
        <v>885003.55999999994</v>
      </c>
      <c r="X174" s="206">
        <v>885003.55999999994</v>
      </c>
      <c r="Y174" s="206">
        <v>1372120.395</v>
      </c>
      <c r="Z174" s="206">
        <v>1933915.7949999999</v>
      </c>
      <c r="AA174" s="206">
        <v>2008594.3599999999</v>
      </c>
      <c r="AB174" s="206">
        <v>2008594.3599999999</v>
      </c>
      <c r="AC174" s="206">
        <v>2008594.3599999999</v>
      </c>
      <c r="AD174" s="206">
        <v>2008594.3599999999</v>
      </c>
      <c r="AE174" s="206">
        <v>2008594.3599999999</v>
      </c>
      <c r="AF174" s="206">
        <v>2008594.3599999999</v>
      </c>
      <c r="AG174" s="192">
        <f t="shared" si="31"/>
        <v>18712608.119999997</v>
      </c>
      <c r="AI174" s="207">
        <f t="shared" si="37"/>
        <v>510.5</v>
      </c>
      <c r="AJ174" s="207">
        <f t="shared" si="37"/>
        <v>510.5</v>
      </c>
      <c r="AK174" s="207">
        <f t="shared" si="37"/>
        <v>510.5</v>
      </c>
      <c r="AL174" s="207">
        <f t="shared" si="36"/>
        <v>502.48</v>
      </c>
      <c r="AM174" s="207">
        <f t="shared" si="36"/>
        <v>483.58</v>
      </c>
      <c r="AN174" s="207">
        <f t="shared" si="36"/>
        <v>472.69</v>
      </c>
      <c r="AO174" s="207">
        <f t="shared" si="36"/>
        <v>480.71</v>
      </c>
      <c r="AP174" s="207">
        <f t="shared" si="36"/>
        <v>488.73</v>
      </c>
      <c r="AQ174" s="207">
        <f t="shared" si="36"/>
        <v>488.73</v>
      </c>
      <c r="AR174" s="207">
        <f t="shared" si="28"/>
        <v>488.73</v>
      </c>
      <c r="AS174" s="207">
        <f t="shared" si="28"/>
        <v>488.73</v>
      </c>
      <c r="AT174" s="207">
        <f t="shared" si="28"/>
        <v>488.73</v>
      </c>
      <c r="AU174" s="208">
        <f t="shared" si="32"/>
        <v>5914.6099999999988</v>
      </c>
      <c r="AV174" s="208">
        <f t="shared" si="25"/>
        <v>488.73</v>
      </c>
      <c r="AW174" s="208">
        <f t="shared" si="25"/>
        <v>488.73</v>
      </c>
      <c r="AX174" s="208">
        <f t="shared" si="25"/>
        <v>488.73</v>
      </c>
      <c r="AY174" s="208">
        <f t="shared" ref="AY174:AY237" si="38">ROUND(T174*$B174/12,2)</f>
        <v>488.73</v>
      </c>
      <c r="AZ174" s="208">
        <f t="shared" si="35"/>
        <v>2265.9499999999998</v>
      </c>
      <c r="BA174" s="208">
        <f t="shared" si="35"/>
        <v>2449.42</v>
      </c>
      <c r="BB174" s="208">
        <f t="shared" si="35"/>
        <v>2632.89</v>
      </c>
      <c r="BC174" s="208">
        <f t="shared" si="34"/>
        <v>2632.89</v>
      </c>
      <c r="BD174" s="208">
        <f t="shared" si="34"/>
        <v>4082.06</v>
      </c>
      <c r="BE174" s="208">
        <f t="shared" si="34"/>
        <v>5753.4</v>
      </c>
      <c r="BF174" s="208">
        <f t="shared" si="34"/>
        <v>5975.57</v>
      </c>
      <c r="BG174" s="208">
        <f t="shared" si="34"/>
        <v>5975.57</v>
      </c>
      <c r="BH174" s="208">
        <f t="shared" si="34"/>
        <v>5975.57</v>
      </c>
      <c r="BI174" s="208">
        <f t="shared" si="26"/>
        <v>5975.57</v>
      </c>
      <c r="BJ174" s="208">
        <f t="shared" si="26"/>
        <v>5975.57</v>
      </c>
      <c r="BK174" s="208">
        <f t="shared" si="26"/>
        <v>5975.57</v>
      </c>
      <c r="BL174" s="207">
        <f t="shared" si="33"/>
        <v>55670.03</v>
      </c>
    </row>
    <row r="175" spans="1:64">
      <c r="A175" s="190" t="s">
        <v>376</v>
      </c>
      <c r="B175" s="205">
        <v>3.4700000000000002E-2</v>
      </c>
      <c r="C175" s="205">
        <v>4.1300000000000003E-2</v>
      </c>
      <c r="D175" s="206">
        <v>11421722.800000001</v>
      </c>
      <c r="E175" s="206">
        <v>11495482.24</v>
      </c>
      <c r="F175" s="206">
        <v>11559204.359999999</v>
      </c>
      <c r="G175" s="206">
        <v>11549167.029999999</v>
      </c>
      <c r="H175" s="206">
        <v>11528324.859999999</v>
      </c>
      <c r="I175" s="206">
        <v>11720214.33</v>
      </c>
      <c r="J175" s="206">
        <v>12237160.954999998</v>
      </c>
      <c r="K175" s="206">
        <v>12651630.25</v>
      </c>
      <c r="L175" s="206">
        <v>12929867.109999999</v>
      </c>
      <c r="M175" s="206">
        <v>13443632.374999998</v>
      </c>
      <c r="N175" s="206">
        <v>13791467.004999999</v>
      </c>
      <c r="O175" s="206">
        <v>13795570.864999998</v>
      </c>
      <c r="P175" s="192">
        <f t="shared" si="30"/>
        <v>148123444.18000001</v>
      </c>
      <c r="Q175" s="206">
        <v>13816537.334999997</v>
      </c>
      <c r="R175" s="206">
        <v>13864177.944999997</v>
      </c>
      <c r="S175" s="206">
        <v>13904767.494999997</v>
      </c>
      <c r="T175" s="206">
        <v>14063990.054999998</v>
      </c>
      <c r="U175" s="206">
        <v>14931941.959999997</v>
      </c>
      <c r="V175" s="206">
        <v>15327221.564999998</v>
      </c>
      <c r="W175" s="206">
        <v>16635490.534999996</v>
      </c>
      <c r="X175" s="206">
        <v>20009802.354999997</v>
      </c>
      <c r="Y175" s="206">
        <v>22267604.699999996</v>
      </c>
      <c r="Z175" s="206">
        <v>23153779.254999999</v>
      </c>
      <c r="AA175" s="206">
        <v>23925246.249999996</v>
      </c>
      <c r="AB175" s="206">
        <v>23925246.249999996</v>
      </c>
      <c r="AC175" s="206">
        <v>23950563.894999996</v>
      </c>
      <c r="AD175" s="206">
        <v>24002467.989999995</v>
      </c>
      <c r="AE175" s="206">
        <v>24038778.289999995</v>
      </c>
      <c r="AF175" s="206">
        <v>29232968.269999992</v>
      </c>
      <c r="AG175" s="192">
        <f t="shared" si="31"/>
        <v>261401111.31499997</v>
      </c>
      <c r="AI175" s="207">
        <f t="shared" si="37"/>
        <v>33027.82</v>
      </c>
      <c r="AJ175" s="207">
        <f t="shared" si="37"/>
        <v>33241.1</v>
      </c>
      <c r="AK175" s="207">
        <f t="shared" si="37"/>
        <v>33425.370000000003</v>
      </c>
      <c r="AL175" s="207">
        <f t="shared" si="36"/>
        <v>33396.339999999997</v>
      </c>
      <c r="AM175" s="207">
        <f t="shared" si="36"/>
        <v>33336.07</v>
      </c>
      <c r="AN175" s="207">
        <f t="shared" si="36"/>
        <v>33890.949999999997</v>
      </c>
      <c r="AO175" s="207">
        <f t="shared" si="36"/>
        <v>35385.79</v>
      </c>
      <c r="AP175" s="207">
        <f t="shared" si="36"/>
        <v>36584.300000000003</v>
      </c>
      <c r="AQ175" s="207">
        <f t="shared" si="36"/>
        <v>37388.870000000003</v>
      </c>
      <c r="AR175" s="207">
        <f t="shared" si="28"/>
        <v>38874.5</v>
      </c>
      <c r="AS175" s="207">
        <f t="shared" si="28"/>
        <v>39880.33</v>
      </c>
      <c r="AT175" s="207">
        <f t="shared" si="28"/>
        <v>39892.19</v>
      </c>
      <c r="AU175" s="208">
        <f t="shared" si="32"/>
        <v>428323.63000000006</v>
      </c>
      <c r="AV175" s="208">
        <f t="shared" ref="AV175:AY238" si="39">ROUND(Q175*$B175/12,2)</f>
        <v>39952.82</v>
      </c>
      <c r="AW175" s="208">
        <f t="shared" si="39"/>
        <v>40090.58</v>
      </c>
      <c r="AX175" s="208">
        <f t="shared" si="39"/>
        <v>40207.949999999997</v>
      </c>
      <c r="AY175" s="208">
        <f t="shared" si="38"/>
        <v>40668.370000000003</v>
      </c>
      <c r="AZ175" s="208">
        <f t="shared" si="35"/>
        <v>51390.77</v>
      </c>
      <c r="BA175" s="208">
        <f t="shared" si="35"/>
        <v>52751.19</v>
      </c>
      <c r="BB175" s="208">
        <f t="shared" si="35"/>
        <v>57253.81</v>
      </c>
      <c r="BC175" s="208">
        <f t="shared" si="34"/>
        <v>68867.070000000007</v>
      </c>
      <c r="BD175" s="208">
        <f t="shared" si="34"/>
        <v>76637.67</v>
      </c>
      <c r="BE175" s="208">
        <f t="shared" si="34"/>
        <v>79687.59</v>
      </c>
      <c r="BF175" s="208">
        <f t="shared" si="34"/>
        <v>82342.720000000001</v>
      </c>
      <c r="BG175" s="208">
        <f t="shared" si="34"/>
        <v>82342.720000000001</v>
      </c>
      <c r="BH175" s="208">
        <f t="shared" si="34"/>
        <v>82429.86</v>
      </c>
      <c r="BI175" s="208">
        <f t="shared" si="26"/>
        <v>82608.490000000005</v>
      </c>
      <c r="BJ175" s="208">
        <f t="shared" si="26"/>
        <v>82733.460000000006</v>
      </c>
      <c r="BK175" s="208">
        <f t="shared" si="26"/>
        <v>100610.13</v>
      </c>
      <c r="BL175" s="207">
        <f t="shared" si="33"/>
        <v>899655.47999999986</v>
      </c>
    </row>
    <row r="176" spans="1:64">
      <c r="A176" s="190" t="s">
        <v>377</v>
      </c>
      <c r="B176" s="205">
        <v>4.0000000000000002E-4</v>
      </c>
      <c r="C176" s="205">
        <v>2.3E-3</v>
      </c>
      <c r="D176" s="206">
        <v>43211.57</v>
      </c>
      <c r="E176" s="206">
        <v>43211.57</v>
      </c>
      <c r="F176" s="206">
        <v>43211.57</v>
      </c>
      <c r="G176" s="206">
        <v>43211.57</v>
      </c>
      <c r="H176" s="206">
        <v>43211.57</v>
      </c>
      <c r="I176" s="206">
        <v>43211.57</v>
      </c>
      <c r="J176" s="206">
        <v>43211.57</v>
      </c>
      <c r="K176" s="206">
        <v>43211.57</v>
      </c>
      <c r="L176" s="206">
        <v>43211.57</v>
      </c>
      <c r="M176" s="206">
        <v>43211.57</v>
      </c>
      <c r="N176" s="206">
        <v>43211.57</v>
      </c>
      <c r="O176" s="206">
        <v>43211.57</v>
      </c>
      <c r="P176" s="192">
        <f t="shared" si="30"/>
        <v>518538.84</v>
      </c>
      <c r="Q176" s="206">
        <v>43211.57</v>
      </c>
      <c r="R176" s="206">
        <v>43211.57</v>
      </c>
      <c r="S176" s="206">
        <v>43211.57</v>
      </c>
      <c r="T176" s="206">
        <v>43211.57</v>
      </c>
      <c r="U176" s="206">
        <v>43211.57</v>
      </c>
      <c r="V176" s="206">
        <v>43211.57</v>
      </c>
      <c r="W176" s="206">
        <v>43211.57</v>
      </c>
      <c r="X176" s="206">
        <v>43211.57</v>
      </c>
      <c r="Y176" s="206">
        <v>43211.57</v>
      </c>
      <c r="Z176" s="206">
        <v>43211.57</v>
      </c>
      <c r="AA176" s="206">
        <v>43211.57</v>
      </c>
      <c r="AB176" s="206">
        <v>43211.57</v>
      </c>
      <c r="AC176" s="206">
        <v>43211.57</v>
      </c>
      <c r="AD176" s="206">
        <v>43211.57</v>
      </c>
      <c r="AE176" s="206">
        <v>43211.57</v>
      </c>
      <c r="AF176" s="206">
        <v>43211.57</v>
      </c>
      <c r="AG176" s="192">
        <f t="shared" si="31"/>
        <v>518538.84</v>
      </c>
      <c r="AI176" s="207">
        <f t="shared" si="37"/>
        <v>1.44</v>
      </c>
      <c r="AJ176" s="207">
        <f t="shared" si="37"/>
        <v>1.44</v>
      </c>
      <c r="AK176" s="207">
        <f t="shared" si="37"/>
        <v>1.44</v>
      </c>
      <c r="AL176" s="207">
        <f t="shared" si="36"/>
        <v>1.44</v>
      </c>
      <c r="AM176" s="207">
        <f t="shared" si="36"/>
        <v>1.44</v>
      </c>
      <c r="AN176" s="207">
        <f t="shared" si="36"/>
        <v>1.44</v>
      </c>
      <c r="AO176" s="207">
        <f t="shared" si="36"/>
        <v>1.44</v>
      </c>
      <c r="AP176" s="207">
        <f t="shared" si="36"/>
        <v>1.44</v>
      </c>
      <c r="AQ176" s="207">
        <f t="shared" si="36"/>
        <v>1.44</v>
      </c>
      <c r="AR176" s="207">
        <f t="shared" si="28"/>
        <v>1.44</v>
      </c>
      <c r="AS176" s="207">
        <f t="shared" si="28"/>
        <v>1.44</v>
      </c>
      <c r="AT176" s="207">
        <f t="shared" si="28"/>
        <v>1.44</v>
      </c>
      <c r="AU176" s="208">
        <f t="shared" si="32"/>
        <v>17.279999999999998</v>
      </c>
      <c r="AV176" s="208">
        <f t="shared" si="39"/>
        <v>1.44</v>
      </c>
      <c r="AW176" s="208">
        <f t="shared" si="39"/>
        <v>1.44</v>
      </c>
      <c r="AX176" s="208">
        <f t="shared" si="39"/>
        <v>1.44</v>
      </c>
      <c r="AY176" s="208">
        <f t="shared" si="38"/>
        <v>1.44</v>
      </c>
      <c r="AZ176" s="208">
        <f t="shared" si="35"/>
        <v>8.2799999999999994</v>
      </c>
      <c r="BA176" s="208">
        <f t="shared" si="35"/>
        <v>8.2799999999999994</v>
      </c>
      <c r="BB176" s="208">
        <f t="shared" si="35"/>
        <v>8.2799999999999994</v>
      </c>
      <c r="BC176" s="208">
        <f t="shared" si="34"/>
        <v>8.2799999999999994</v>
      </c>
      <c r="BD176" s="208">
        <f t="shared" si="34"/>
        <v>8.2799999999999994</v>
      </c>
      <c r="BE176" s="208">
        <f t="shared" si="34"/>
        <v>8.2799999999999994</v>
      </c>
      <c r="BF176" s="208">
        <f t="shared" si="34"/>
        <v>8.2799999999999994</v>
      </c>
      <c r="BG176" s="208">
        <f t="shared" si="34"/>
        <v>8.2799999999999994</v>
      </c>
      <c r="BH176" s="208">
        <f t="shared" si="34"/>
        <v>8.2799999999999994</v>
      </c>
      <c r="BI176" s="208">
        <f t="shared" si="34"/>
        <v>8.2799999999999994</v>
      </c>
      <c r="BJ176" s="208">
        <f t="shared" si="34"/>
        <v>8.2799999999999994</v>
      </c>
      <c r="BK176" s="208">
        <f t="shared" si="34"/>
        <v>8.2799999999999994</v>
      </c>
      <c r="BL176" s="207">
        <f t="shared" si="33"/>
        <v>99.36</v>
      </c>
    </row>
    <row r="177" spans="1:64">
      <c r="A177" s="190" t="s">
        <v>378</v>
      </c>
      <c r="B177" s="205">
        <v>2.5900000000000003E-2</v>
      </c>
      <c r="C177" s="205">
        <v>2.86E-2</v>
      </c>
      <c r="D177" s="206">
        <v>3199929.32</v>
      </c>
      <c r="E177" s="206">
        <v>3200559.25</v>
      </c>
      <c r="F177" s="206">
        <v>3201189.18</v>
      </c>
      <c r="G177" s="206">
        <v>3201189.18</v>
      </c>
      <c r="H177" s="206">
        <v>3201189.18</v>
      </c>
      <c r="I177" s="206">
        <v>3195930.81</v>
      </c>
      <c r="J177" s="206">
        <v>3190672.44</v>
      </c>
      <c r="K177" s="206">
        <v>3371514.81</v>
      </c>
      <c r="L177" s="206">
        <v>3552357.1799999997</v>
      </c>
      <c r="M177" s="206">
        <v>3619024.26</v>
      </c>
      <c r="N177" s="206">
        <v>3685691.34</v>
      </c>
      <c r="O177" s="206">
        <v>3685691.34</v>
      </c>
      <c r="P177" s="192">
        <f t="shared" si="30"/>
        <v>40304938.290000007</v>
      </c>
      <c r="Q177" s="206">
        <v>3685691.34</v>
      </c>
      <c r="R177" s="206">
        <v>3685691.34</v>
      </c>
      <c r="S177" s="206">
        <v>3685691.34</v>
      </c>
      <c r="T177" s="206">
        <v>5138906.8550000004</v>
      </c>
      <c r="U177" s="206">
        <v>6592122.3700000001</v>
      </c>
      <c r="V177" s="206">
        <v>6592122.3700000001</v>
      </c>
      <c r="W177" s="206">
        <v>7051048.8700000001</v>
      </c>
      <c r="X177" s="206">
        <v>7817705.0200000005</v>
      </c>
      <c r="Y177" s="206">
        <v>11251163.41</v>
      </c>
      <c r="Z177" s="206">
        <v>14603697.349999998</v>
      </c>
      <c r="AA177" s="206">
        <v>14830502.549999999</v>
      </c>
      <c r="AB177" s="206">
        <v>14830502.549999999</v>
      </c>
      <c r="AC177" s="206">
        <v>14830502.549999999</v>
      </c>
      <c r="AD177" s="206">
        <v>14830502.549999999</v>
      </c>
      <c r="AE177" s="206">
        <v>14830502.549999999</v>
      </c>
      <c r="AF177" s="206">
        <v>14830502.549999999</v>
      </c>
      <c r="AG177" s="192">
        <f t="shared" si="31"/>
        <v>142890874.69</v>
      </c>
      <c r="AI177" s="207">
        <f t="shared" si="37"/>
        <v>6906.51</v>
      </c>
      <c r="AJ177" s="207">
        <f t="shared" si="37"/>
        <v>6907.87</v>
      </c>
      <c r="AK177" s="207">
        <f t="shared" si="37"/>
        <v>6909.23</v>
      </c>
      <c r="AL177" s="207">
        <f t="shared" si="36"/>
        <v>6909.23</v>
      </c>
      <c r="AM177" s="207">
        <f t="shared" si="36"/>
        <v>6909.23</v>
      </c>
      <c r="AN177" s="207">
        <f t="shared" si="36"/>
        <v>6897.88</v>
      </c>
      <c r="AO177" s="207">
        <f t="shared" si="36"/>
        <v>6886.53</v>
      </c>
      <c r="AP177" s="207">
        <f t="shared" si="36"/>
        <v>7276.85</v>
      </c>
      <c r="AQ177" s="207">
        <f t="shared" si="36"/>
        <v>7667.17</v>
      </c>
      <c r="AR177" s="207">
        <f t="shared" si="28"/>
        <v>7811.06</v>
      </c>
      <c r="AS177" s="207">
        <f t="shared" si="28"/>
        <v>7954.95</v>
      </c>
      <c r="AT177" s="207">
        <f t="shared" si="28"/>
        <v>7954.95</v>
      </c>
      <c r="AU177" s="208">
        <f t="shared" si="32"/>
        <v>86991.459999999992</v>
      </c>
      <c r="AV177" s="208">
        <f t="shared" si="39"/>
        <v>7954.95</v>
      </c>
      <c r="AW177" s="208">
        <f t="shared" si="39"/>
        <v>7954.95</v>
      </c>
      <c r="AX177" s="208">
        <f t="shared" si="39"/>
        <v>7954.95</v>
      </c>
      <c r="AY177" s="208">
        <f t="shared" si="38"/>
        <v>11091.47</v>
      </c>
      <c r="AZ177" s="208">
        <f t="shared" si="35"/>
        <v>15711.22</v>
      </c>
      <c r="BA177" s="208">
        <f t="shared" si="35"/>
        <v>15711.22</v>
      </c>
      <c r="BB177" s="208">
        <f t="shared" si="35"/>
        <v>16805</v>
      </c>
      <c r="BC177" s="208">
        <f t="shared" si="34"/>
        <v>18632.2</v>
      </c>
      <c r="BD177" s="208">
        <f t="shared" si="34"/>
        <v>26815.27</v>
      </c>
      <c r="BE177" s="208">
        <f t="shared" si="34"/>
        <v>34805.480000000003</v>
      </c>
      <c r="BF177" s="208">
        <f t="shared" si="34"/>
        <v>35346.03</v>
      </c>
      <c r="BG177" s="208">
        <f t="shared" si="34"/>
        <v>35346.03</v>
      </c>
      <c r="BH177" s="208">
        <f t="shared" si="34"/>
        <v>35346.03</v>
      </c>
      <c r="BI177" s="208">
        <f t="shared" si="34"/>
        <v>35346.03</v>
      </c>
      <c r="BJ177" s="208">
        <f t="shared" si="34"/>
        <v>35346.03</v>
      </c>
      <c r="BK177" s="208">
        <f t="shared" si="34"/>
        <v>35346.03</v>
      </c>
      <c r="BL177" s="207">
        <f t="shared" si="33"/>
        <v>340556.57000000007</v>
      </c>
    </row>
    <row r="178" spans="1:64">
      <c r="A178" s="190" t="s">
        <v>379</v>
      </c>
      <c r="B178" s="205">
        <v>2.69E-2</v>
      </c>
      <c r="C178" s="205">
        <v>2.8500000000000001E-2</v>
      </c>
      <c r="D178" s="206">
        <v>4043955.6</v>
      </c>
      <c r="E178" s="206">
        <v>4076279.34</v>
      </c>
      <c r="F178" s="206">
        <v>4080260.27</v>
      </c>
      <c r="G178" s="206">
        <v>4081980.51</v>
      </c>
      <c r="H178" s="206">
        <v>4083653.03</v>
      </c>
      <c r="I178" s="206">
        <v>4086509.47</v>
      </c>
      <c r="J178" s="206">
        <v>4088531.11</v>
      </c>
      <c r="K178" s="206">
        <v>4088531.11</v>
      </c>
      <c r="L178" s="206">
        <v>4088531.11</v>
      </c>
      <c r="M178" s="206">
        <v>4145643.69</v>
      </c>
      <c r="N178" s="206">
        <v>4202756.2699999996</v>
      </c>
      <c r="O178" s="206">
        <v>4202756.2699999996</v>
      </c>
      <c r="P178" s="192">
        <f t="shared" si="30"/>
        <v>49269387.779999986</v>
      </c>
      <c r="Q178" s="206">
        <v>4202756.2699999996</v>
      </c>
      <c r="R178" s="206">
        <v>4202756.2699999996</v>
      </c>
      <c r="S178" s="206">
        <v>4381520.0449999999</v>
      </c>
      <c r="T178" s="206">
        <v>4608863.669999999</v>
      </c>
      <c r="U178" s="206">
        <v>4657443.5199999996</v>
      </c>
      <c r="V178" s="206">
        <v>4709131.3199999994</v>
      </c>
      <c r="W178" s="206">
        <v>5203592.8449999988</v>
      </c>
      <c r="X178" s="206">
        <v>5646366.5699999994</v>
      </c>
      <c r="Y178" s="206">
        <v>5661739.1999999993</v>
      </c>
      <c r="Z178" s="206">
        <v>5766360.4449999994</v>
      </c>
      <c r="AA178" s="206">
        <v>5855609.0599999987</v>
      </c>
      <c r="AB178" s="206">
        <v>5855609.0599999987</v>
      </c>
      <c r="AC178" s="206">
        <v>5855609.0599999987</v>
      </c>
      <c r="AD178" s="206">
        <v>5897580.8599999985</v>
      </c>
      <c r="AE178" s="206">
        <v>6447078.6899999985</v>
      </c>
      <c r="AF178" s="206">
        <v>6977354.3749999991</v>
      </c>
      <c r="AG178" s="192">
        <f t="shared" si="31"/>
        <v>68533475.004999995</v>
      </c>
      <c r="AI178" s="207">
        <f t="shared" si="37"/>
        <v>9065.2000000000007</v>
      </c>
      <c r="AJ178" s="207">
        <f t="shared" si="37"/>
        <v>9137.66</v>
      </c>
      <c r="AK178" s="207">
        <f t="shared" si="37"/>
        <v>9146.58</v>
      </c>
      <c r="AL178" s="207">
        <f t="shared" si="36"/>
        <v>9150.44</v>
      </c>
      <c r="AM178" s="207">
        <f t="shared" si="36"/>
        <v>9154.19</v>
      </c>
      <c r="AN178" s="207">
        <f t="shared" si="36"/>
        <v>9160.59</v>
      </c>
      <c r="AO178" s="207">
        <f t="shared" si="36"/>
        <v>9165.1200000000008</v>
      </c>
      <c r="AP178" s="207">
        <f t="shared" si="36"/>
        <v>9165.1200000000008</v>
      </c>
      <c r="AQ178" s="207">
        <f t="shared" si="36"/>
        <v>9165.1200000000008</v>
      </c>
      <c r="AR178" s="207">
        <f t="shared" si="28"/>
        <v>9293.15</v>
      </c>
      <c r="AS178" s="207">
        <f t="shared" si="28"/>
        <v>9421.18</v>
      </c>
      <c r="AT178" s="207">
        <f t="shared" si="28"/>
        <v>9421.18</v>
      </c>
      <c r="AU178" s="208">
        <f t="shared" si="32"/>
        <v>110445.53</v>
      </c>
      <c r="AV178" s="208">
        <f t="shared" si="39"/>
        <v>9421.18</v>
      </c>
      <c r="AW178" s="208">
        <f t="shared" si="39"/>
        <v>9421.18</v>
      </c>
      <c r="AX178" s="208">
        <f t="shared" si="39"/>
        <v>9821.91</v>
      </c>
      <c r="AY178" s="208">
        <f t="shared" si="38"/>
        <v>10331.540000000001</v>
      </c>
      <c r="AZ178" s="208">
        <f t="shared" si="35"/>
        <v>11061.43</v>
      </c>
      <c r="BA178" s="208">
        <f t="shared" si="35"/>
        <v>11184.19</v>
      </c>
      <c r="BB178" s="208">
        <f t="shared" si="35"/>
        <v>12358.53</v>
      </c>
      <c r="BC178" s="208">
        <f t="shared" si="34"/>
        <v>13410.12</v>
      </c>
      <c r="BD178" s="208">
        <f t="shared" si="34"/>
        <v>13446.63</v>
      </c>
      <c r="BE178" s="208">
        <f t="shared" si="34"/>
        <v>13695.11</v>
      </c>
      <c r="BF178" s="208">
        <f t="shared" si="34"/>
        <v>13907.07</v>
      </c>
      <c r="BG178" s="208">
        <f t="shared" si="34"/>
        <v>13907.07</v>
      </c>
      <c r="BH178" s="208">
        <f t="shared" si="34"/>
        <v>13907.07</v>
      </c>
      <c r="BI178" s="208">
        <f t="shared" si="34"/>
        <v>14006.75</v>
      </c>
      <c r="BJ178" s="208">
        <f t="shared" si="34"/>
        <v>15311.81</v>
      </c>
      <c r="BK178" s="208">
        <f t="shared" si="34"/>
        <v>16571.22</v>
      </c>
      <c r="BL178" s="207">
        <f t="shared" si="33"/>
        <v>162767.00000000003</v>
      </c>
    </row>
    <row r="179" spans="1:64">
      <c r="A179" s="190" t="s">
        <v>380</v>
      </c>
      <c r="B179" s="205">
        <v>0</v>
      </c>
      <c r="C179" s="205">
        <v>0</v>
      </c>
      <c r="D179" s="206">
        <v>0.5</v>
      </c>
      <c r="E179" s="206">
        <v>0.5</v>
      </c>
      <c r="F179" s="206">
        <v>0.5</v>
      </c>
      <c r="G179" s="206">
        <v>0.5</v>
      </c>
      <c r="H179" s="206">
        <v>0.5</v>
      </c>
      <c r="I179" s="206">
        <v>0.5</v>
      </c>
      <c r="J179" s="206">
        <v>0.5</v>
      </c>
      <c r="K179" s="206">
        <v>0.5</v>
      </c>
      <c r="L179" s="206">
        <v>0.5</v>
      </c>
      <c r="M179" s="206">
        <v>0.5</v>
      </c>
      <c r="N179" s="206">
        <v>0.5</v>
      </c>
      <c r="O179" s="206">
        <v>0.5</v>
      </c>
      <c r="P179" s="192">
        <f t="shared" si="30"/>
        <v>6</v>
      </c>
      <c r="Q179" s="206">
        <v>0.5</v>
      </c>
      <c r="R179" s="206">
        <v>0.5</v>
      </c>
      <c r="S179" s="206">
        <v>0.5</v>
      </c>
      <c r="T179" s="206">
        <v>0.5</v>
      </c>
      <c r="U179" s="206">
        <v>0.5</v>
      </c>
      <c r="V179" s="206">
        <v>0.5</v>
      </c>
      <c r="W179" s="206">
        <v>0.5</v>
      </c>
      <c r="X179" s="206">
        <v>0.5</v>
      </c>
      <c r="Y179" s="206">
        <v>0.5</v>
      </c>
      <c r="Z179" s="206">
        <v>0.5</v>
      </c>
      <c r="AA179" s="206">
        <v>0.5</v>
      </c>
      <c r="AB179" s="206">
        <v>0.5</v>
      </c>
      <c r="AC179" s="206">
        <v>0.5</v>
      </c>
      <c r="AD179" s="206">
        <v>0.5</v>
      </c>
      <c r="AE179" s="206">
        <v>0.5</v>
      </c>
      <c r="AF179" s="206">
        <v>0.5</v>
      </c>
      <c r="AG179" s="192">
        <f t="shared" si="31"/>
        <v>6</v>
      </c>
      <c r="AI179" s="207">
        <f t="shared" si="37"/>
        <v>0</v>
      </c>
      <c r="AJ179" s="207">
        <f t="shared" si="37"/>
        <v>0</v>
      </c>
      <c r="AK179" s="207">
        <f t="shared" si="37"/>
        <v>0</v>
      </c>
      <c r="AL179" s="207">
        <f t="shared" si="36"/>
        <v>0</v>
      </c>
      <c r="AM179" s="207">
        <f t="shared" si="36"/>
        <v>0</v>
      </c>
      <c r="AN179" s="207">
        <f t="shared" si="36"/>
        <v>0</v>
      </c>
      <c r="AO179" s="207">
        <f t="shared" si="36"/>
        <v>0</v>
      </c>
      <c r="AP179" s="207">
        <f t="shared" si="36"/>
        <v>0</v>
      </c>
      <c r="AQ179" s="207">
        <f t="shared" si="36"/>
        <v>0</v>
      </c>
      <c r="AR179" s="207">
        <f t="shared" si="28"/>
        <v>0</v>
      </c>
      <c r="AS179" s="207">
        <f t="shared" si="28"/>
        <v>0</v>
      </c>
      <c r="AT179" s="207">
        <f t="shared" si="28"/>
        <v>0</v>
      </c>
      <c r="AU179" s="208">
        <f t="shared" si="32"/>
        <v>0</v>
      </c>
      <c r="AV179" s="208">
        <f t="shared" si="39"/>
        <v>0</v>
      </c>
      <c r="AW179" s="208">
        <f t="shared" si="39"/>
        <v>0</v>
      </c>
      <c r="AX179" s="208">
        <f t="shared" si="39"/>
        <v>0</v>
      </c>
      <c r="AY179" s="208">
        <f t="shared" si="38"/>
        <v>0</v>
      </c>
      <c r="AZ179" s="208">
        <f t="shared" si="35"/>
        <v>0</v>
      </c>
      <c r="BA179" s="208">
        <f t="shared" si="35"/>
        <v>0</v>
      </c>
      <c r="BB179" s="208">
        <f t="shared" si="35"/>
        <v>0</v>
      </c>
      <c r="BC179" s="208">
        <f t="shared" si="34"/>
        <v>0</v>
      </c>
      <c r="BD179" s="208">
        <f t="shared" si="34"/>
        <v>0</v>
      </c>
      <c r="BE179" s="208">
        <f t="shared" si="34"/>
        <v>0</v>
      </c>
      <c r="BF179" s="208">
        <f t="shared" si="34"/>
        <v>0</v>
      </c>
      <c r="BG179" s="208">
        <f t="shared" si="34"/>
        <v>0</v>
      </c>
      <c r="BH179" s="208">
        <f t="shared" si="34"/>
        <v>0</v>
      </c>
      <c r="BI179" s="208">
        <f t="shared" si="34"/>
        <v>0</v>
      </c>
      <c r="BJ179" s="208">
        <f t="shared" si="34"/>
        <v>0</v>
      </c>
      <c r="BK179" s="208">
        <f t="shared" si="34"/>
        <v>0</v>
      </c>
      <c r="BL179" s="207">
        <f t="shared" si="33"/>
        <v>0</v>
      </c>
    </row>
    <row r="180" spans="1:64">
      <c r="A180" s="190" t="s">
        <v>381</v>
      </c>
      <c r="B180" s="205">
        <v>0</v>
      </c>
      <c r="C180" s="205">
        <v>0</v>
      </c>
      <c r="D180" s="206">
        <v>6</v>
      </c>
      <c r="E180" s="206">
        <v>6</v>
      </c>
      <c r="F180" s="206">
        <v>6</v>
      </c>
      <c r="G180" s="206">
        <v>6</v>
      </c>
      <c r="H180" s="206">
        <v>6</v>
      </c>
      <c r="I180" s="206">
        <v>6</v>
      </c>
      <c r="J180" s="206">
        <v>6</v>
      </c>
      <c r="K180" s="206">
        <v>6</v>
      </c>
      <c r="L180" s="206">
        <v>6</v>
      </c>
      <c r="M180" s="206">
        <v>6</v>
      </c>
      <c r="N180" s="206">
        <v>6</v>
      </c>
      <c r="O180" s="206">
        <v>6</v>
      </c>
      <c r="P180" s="192">
        <f t="shared" si="30"/>
        <v>72</v>
      </c>
      <c r="Q180" s="206">
        <v>6</v>
      </c>
      <c r="R180" s="206">
        <v>6</v>
      </c>
      <c r="S180" s="206">
        <v>6</v>
      </c>
      <c r="T180" s="206">
        <v>6</v>
      </c>
      <c r="U180" s="206">
        <v>6</v>
      </c>
      <c r="V180" s="206">
        <v>6</v>
      </c>
      <c r="W180" s="206">
        <v>6</v>
      </c>
      <c r="X180" s="206">
        <v>6</v>
      </c>
      <c r="Y180" s="206">
        <v>6</v>
      </c>
      <c r="Z180" s="206">
        <v>6</v>
      </c>
      <c r="AA180" s="206">
        <v>6</v>
      </c>
      <c r="AB180" s="206">
        <v>6</v>
      </c>
      <c r="AC180" s="206">
        <v>6</v>
      </c>
      <c r="AD180" s="206">
        <v>6</v>
      </c>
      <c r="AE180" s="206">
        <v>6</v>
      </c>
      <c r="AF180" s="206">
        <v>6</v>
      </c>
      <c r="AG180" s="192">
        <f t="shared" si="31"/>
        <v>72</v>
      </c>
      <c r="AI180" s="207">
        <f t="shared" si="37"/>
        <v>0</v>
      </c>
      <c r="AJ180" s="207">
        <f t="shared" si="37"/>
        <v>0</v>
      </c>
      <c r="AK180" s="207">
        <f t="shared" si="37"/>
        <v>0</v>
      </c>
      <c r="AL180" s="207">
        <f t="shared" si="36"/>
        <v>0</v>
      </c>
      <c r="AM180" s="207">
        <f t="shared" si="36"/>
        <v>0</v>
      </c>
      <c r="AN180" s="207">
        <f t="shared" si="36"/>
        <v>0</v>
      </c>
      <c r="AO180" s="207">
        <f t="shared" si="36"/>
        <v>0</v>
      </c>
      <c r="AP180" s="207">
        <f t="shared" si="36"/>
        <v>0</v>
      </c>
      <c r="AQ180" s="207">
        <f t="shared" si="36"/>
        <v>0</v>
      </c>
      <c r="AR180" s="207">
        <f t="shared" si="28"/>
        <v>0</v>
      </c>
      <c r="AS180" s="207">
        <f t="shared" si="28"/>
        <v>0</v>
      </c>
      <c r="AT180" s="207">
        <f t="shared" si="28"/>
        <v>0</v>
      </c>
      <c r="AU180" s="208">
        <f t="shared" si="32"/>
        <v>0</v>
      </c>
      <c r="AV180" s="208">
        <f t="shared" si="39"/>
        <v>0</v>
      </c>
      <c r="AW180" s="208">
        <f t="shared" si="39"/>
        <v>0</v>
      </c>
      <c r="AX180" s="208">
        <f t="shared" si="39"/>
        <v>0</v>
      </c>
      <c r="AY180" s="208">
        <f t="shared" si="38"/>
        <v>0</v>
      </c>
      <c r="AZ180" s="208">
        <f t="shared" si="35"/>
        <v>0</v>
      </c>
      <c r="BA180" s="208">
        <f t="shared" si="35"/>
        <v>0</v>
      </c>
      <c r="BB180" s="208">
        <f t="shared" si="35"/>
        <v>0</v>
      </c>
      <c r="BC180" s="208">
        <f t="shared" si="34"/>
        <v>0</v>
      </c>
      <c r="BD180" s="208">
        <f t="shared" si="34"/>
        <v>0</v>
      </c>
      <c r="BE180" s="208">
        <f t="shared" si="34"/>
        <v>0</v>
      </c>
      <c r="BF180" s="208">
        <f t="shared" si="34"/>
        <v>0</v>
      </c>
      <c r="BG180" s="208">
        <f t="shared" si="34"/>
        <v>0</v>
      </c>
      <c r="BH180" s="208">
        <f t="shared" si="34"/>
        <v>0</v>
      </c>
      <c r="BI180" s="208">
        <f t="shared" si="34"/>
        <v>0</v>
      </c>
      <c r="BJ180" s="208">
        <f t="shared" si="34"/>
        <v>0</v>
      </c>
      <c r="BK180" s="208">
        <f t="shared" si="34"/>
        <v>0</v>
      </c>
      <c r="BL180" s="207">
        <f t="shared" si="33"/>
        <v>0</v>
      </c>
    </row>
    <row r="181" spans="1:64">
      <c r="A181" s="190" t="s">
        <v>382</v>
      </c>
      <c r="B181" s="205">
        <v>1.43E-2</v>
      </c>
      <c r="C181" s="205">
        <v>4.0400000000000005E-2</v>
      </c>
      <c r="D181" s="206">
        <v>28698.29</v>
      </c>
      <c r="E181" s="206">
        <v>28698.29</v>
      </c>
      <c r="F181" s="206">
        <v>28698.29</v>
      </c>
      <c r="G181" s="206">
        <v>28698.29</v>
      </c>
      <c r="H181" s="206">
        <v>28698.29</v>
      </c>
      <c r="I181" s="206">
        <v>28698.29</v>
      </c>
      <c r="J181" s="206">
        <v>61323.29</v>
      </c>
      <c r="K181" s="206">
        <v>246272.28500000003</v>
      </c>
      <c r="L181" s="206">
        <v>459596.28</v>
      </c>
      <c r="M181" s="206">
        <v>520596.28</v>
      </c>
      <c r="N181" s="206">
        <v>520596.28</v>
      </c>
      <c r="O181" s="206">
        <v>520596.28</v>
      </c>
      <c r="P181" s="192">
        <f t="shared" si="30"/>
        <v>2501170.4350000001</v>
      </c>
      <c r="Q181" s="206">
        <v>582630.33500000008</v>
      </c>
      <c r="R181" s="206">
        <v>644664.39</v>
      </c>
      <c r="S181" s="206">
        <v>644664.39</v>
      </c>
      <c r="T181" s="206">
        <v>672388.84</v>
      </c>
      <c r="U181" s="206">
        <v>700113.29</v>
      </c>
      <c r="V181" s="206">
        <v>700113.29</v>
      </c>
      <c r="W181" s="206">
        <v>892929.29</v>
      </c>
      <c r="X181" s="206">
        <v>1085745.29</v>
      </c>
      <c r="Y181" s="206">
        <v>1085745.29</v>
      </c>
      <c r="Z181" s="206">
        <v>1085745.29</v>
      </c>
      <c r="AA181" s="206">
        <v>1085745.29</v>
      </c>
      <c r="AB181" s="206">
        <v>1085745.29</v>
      </c>
      <c r="AC181" s="206">
        <v>1085745.29</v>
      </c>
      <c r="AD181" s="206">
        <v>1085745.29</v>
      </c>
      <c r="AE181" s="206">
        <v>1085745.29</v>
      </c>
      <c r="AF181" s="206">
        <v>1085745.29</v>
      </c>
      <c r="AG181" s="192">
        <f t="shared" si="31"/>
        <v>12064863.479999997</v>
      </c>
      <c r="AI181" s="207">
        <f t="shared" si="37"/>
        <v>34.200000000000003</v>
      </c>
      <c r="AJ181" s="207">
        <f t="shared" si="37"/>
        <v>34.200000000000003</v>
      </c>
      <c r="AK181" s="207">
        <f t="shared" si="37"/>
        <v>34.200000000000003</v>
      </c>
      <c r="AL181" s="207">
        <f t="shared" si="36"/>
        <v>34.200000000000003</v>
      </c>
      <c r="AM181" s="207">
        <f t="shared" si="36"/>
        <v>34.200000000000003</v>
      </c>
      <c r="AN181" s="207">
        <f t="shared" si="36"/>
        <v>34.200000000000003</v>
      </c>
      <c r="AO181" s="207">
        <f t="shared" si="36"/>
        <v>73.08</v>
      </c>
      <c r="AP181" s="207">
        <f t="shared" si="36"/>
        <v>293.47000000000003</v>
      </c>
      <c r="AQ181" s="207">
        <f t="shared" si="36"/>
        <v>547.69000000000005</v>
      </c>
      <c r="AR181" s="207">
        <f t="shared" si="28"/>
        <v>620.38</v>
      </c>
      <c r="AS181" s="207">
        <f t="shared" si="28"/>
        <v>620.38</v>
      </c>
      <c r="AT181" s="207">
        <f t="shared" si="28"/>
        <v>620.38</v>
      </c>
      <c r="AU181" s="208">
        <f t="shared" si="32"/>
        <v>2980.5800000000004</v>
      </c>
      <c r="AV181" s="208">
        <f t="shared" si="39"/>
        <v>694.3</v>
      </c>
      <c r="AW181" s="208">
        <f t="shared" si="39"/>
        <v>768.23</v>
      </c>
      <c r="AX181" s="208">
        <f t="shared" si="39"/>
        <v>768.23</v>
      </c>
      <c r="AY181" s="208">
        <f t="shared" si="38"/>
        <v>801.26</v>
      </c>
      <c r="AZ181" s="208">
        <f t="shared" si="35"/>
        <v>2357.0500000000002</v>
      </c>
      <c r="BA181" s="208">
        <f t="shared" si="35"/>
        <v>2357.0500000000002</v>
      </c>
      <c r="BB181" s="208">
        <f t="shared" si="35"/>
        <v>3006.2</v>
      </c>
      <c r="BC181" s="208">
        <f t="shared" si="35"/>
        <v>3655.34</v>
      </c>
      <c r="BD181" s="208">
        <f t="shared" si="35"/>
        <v>3655.34</v>
      </c>
      <c r="BE181" s="208">
        <f t="shared" si="35"/>
        <v>3655.34</v>
      </c>
      <c r="BF181" s="208">
        <f t="shared" si="35"/>
        <v>3655.34</v>
      </c>
      <c r="BG181" s="208">
        <f t="shared" si="35"/>
        <v>3655.34</v>
      </c>
      <c r="BH181" s="208">
        <f t="shared" si="35"/>
        <v>3655.34</v>
      </c>
      <c r="BI181" s="208">
        <f t="shared" si="35"/>
        <v>3655.34</v>
      </c>
      <c r="BJ181" s="208">
        <f t="shared" si="35"/>
        <v>3655.34</v>
      </c>
      <c r="BK181" s="208">
        <f t="shared" si="35"/>
        <v>3655.34</v>
      </c>
      <c r="BL181" s="207">
        <f t="shared" si="33"/>
        <v>40618.36</v>
      </c>
    </row>
    <row r="182" spans="1:64">
      <c r="A182" s="190" t="s">
        <v>383</v>
      </c>
      <c r="B182" s="205">
        <v>1.5900000000000001E-2</v>
      </c>
      <c r="C182" s="205">
        <v>2.35E-2</v>
      </c>
      <c r="D182" s="206">
        <v>5637542.6100000003</v>
      </c>
      <c r="E182" s="206">
        <v>5637542.6100000003</v>
      </c>
      <c r="F182" s="206">
        <v>5637542.6100000003</v>
      </c>
      <c r="G182" s="206">
        <v>5637542.6100000003</v>
      </c>
      <c r="H182" s="206">
        <v>5637542.6100000003</v>
      </c>
      <c r="I182" s="206">
        <v>5637542.6100000003</v>
      </c>
      <c r="J182" s="206">
        <v>5637542.6100000003</v>
      </c>
      <c r="K182" s="206">
        <v>5637542.6100000003</v>
      </c>
      <c r="L182" s="206">
        <v>5637542.6100000003</v>
      </c>
      <c r="M182" s="206">
        <v>6288992.1100000003</v>
      </c>
      <c r="N182" s="206">
        <v>6940441.6100000003</v>
      </c>
      <c r="O182" s="206">
        <v>6940441.6100000003</v>
      </c>
      <c r="P182" s="192">
        <f t="shared" si="30"/>
        <v>70907758.820000008</v>
      </c>
      <c r="Q182" s="206">
        <v>6940441.6100000003</v>
      </c>
      <c r="R182" s="206">
        <v>6940441.6100000003</v>
      </c>
      <c r="S182" s="206">
        <v>6940441.6100000003</v>
      </c>
      <c r="T182" s="206">
        <v>6940441.6100000003</v>
      </c>
      <c r="U182" s="206">
        <v>6940441.6100000003</v>
      </c>
      <c r="V182" s="206">
        <v>6940441.6100000003</v>
      </c>
      <c r="W182" s="206">
        <v>6940441.6100000003</v>
      </c>
      <c r="X182" s="206">
        <v>6940441.6100000003</v>
      </c>
      <c r="Y182" s="206">
        <v>6940441.6100000003</v>
      </c>
      <c r="Z182" s="206">
        <v>13583228.025000002</v>
      </c>
      <c r="AA182" s="206">
        <v>20226014.440000001</v>
      </c>
      <c r="AB182" s="206">
        <v>20226014.440000001</v>
      </c>
      <c r="AC182" s="206">
        <v>20226014.440000001</v>
      </c>
      <c r="AD182" s="206">
        <v>20226014.440000001</v>
      </c>
      <c r="AE182" s="206">
        <v>20226014.440000001</v>
      </c>
      <c r="AF182" s="206">
        <v>20226014.440000001</v>
      </c>
      <c r="AG182" s="192">
        <f t="shared" si="31"/>
        <v>169641522.715</v>
      </c>
      <c r="AI182" s="207">
        <f t="shared" si="37"/>
        <v>7469.74</v>
      </c>
      <c r="AJ182" s="207">
        <f t="shared" si="37"/>
        <v>7469.74</v>
      </c>
      <c r="AK182" s="207">
        <f t="shared" si="37"/>
        <v>7469.74</v>
      </c>
      <c r="AL182" s="207">
        <f t="shared" si="36"/>
        <v>7469.74</v>
      </c>
      <c r="AM182" s="207">
        <f t="shared" si="36"/>
        <v>7469.74</v>
      </c>
      <c r="AN182" s="207">
        <f t="shared" si="36"/>
        <v>7469.74</v>
      </c>
      <c r="AO182" s="207">
        <f t="shared" si="36"/>
        <v>7469.74</v>
      </c>
      <c r="AP182" s="207">
        <f t="shared" si="36"/>
        <v>7469.74</v>
      </c>
      <c r="AQ182" s="207">
        <f t="shared" si="36"/>
        <v>7469.74</v>
      </c>
      <c r="AR182" s="207">
        <f t="shared" si="28"/>
        <v>8332.91</v>
      </c>
      <c r="AS182" s="207">
        <f t="shared" si="28"/>
        <v>9196.09</v>
      </c>
      <c r="AT182" s="207">
        <f t="shared" si="28"/>
        <v>9196.09</v>
      </c>
      <c r="AU182" s="208">
        <f t="shared" si="32"/>
        <v>93952.749999999985</v>
      </c>
      <c r="AV182" s="208">
        <f t="shared" si="39"/>
        <v>9196.09</v>
      </c>
      <c r="AW182" s="208">
        <f t="shared" si="39"/>
        <v>9196.09</v>
      </c>
      <c r="AX182" s="208">
        <f t="shared" si="39"/>
        <v>9196.09</v>
      </c>
      <c r="AY182" s="208">
        <f t="shared" si="38"/>
        <v>9196.09</v>
      </c>
      <c r="AZ182" s="208">
        <f t="shared" si="35"/>
        <v>13591.7</v>
      </c>
      <c r="BA182" s="208">
        <f t="shared" si="35"/>
        <v>13591.7</v>
      </c>
      <c r="BB182" s="208">
        <f t="shared" si="35"/>
        <v>13591.7</v>
      </c>
      <c r="BC182" s="208">
        <f t="shared" si="35"/>
        <v>13591.7</v>
      </c>
      <c r="BD182" s="208">
        <f t="shared" si="35"/>
        <v>13591.7</v>
      </c>
      <c r="BE182" s="208">
        <f t="shared" si="35"/>
        <v>26600.49</v>
      </c>
      <c r="BF182" s="208">
        <f t="shared" si="35"/>
        <v>39609.279999999999</v>
      </c>
      <c r="BG182" s="208">
        <f t="shared" si="35"/>
        <v>39609.279999999999</v>
      </c>
      <c r="BH182" s="208">
        <f t="shared" si="35"/>
        <v>39609.279999999999</v>
      </c>
      <c r="BI182" s="208">
        <f t="shared" si="35"/>
        <v>39609.279999999999</v>
      </c>
      <c r="BJ182" s="208">
        <f t="shared" si="35"/>
        <v>39609.279999999999</v>
      </c>
      <c r="BK182" s="208">
        <f t="shared" si="35"/>
        <v>39609.279999999999</v>
      </c>
      <c r="BL182" s="207">
        <f t="shared" si="33"/>
        <v>332214.67000000004</v>
      </c>
    </row>
    <row r="183" spans="1:64">
      <c r="A183" s="190" t="s">
        <v>384</v>
      </c>
      <c r="B183" s="205">
        <v>9.1000000000000004E-3</v>
      </c>
      <c r="C183" s="205">
        <v>3.7999999999999999E-2</v>
      </c>
      <c r="D183" s="206">
        <v>19302891.170000002</v>
      </c>
      <c r="E183" s="206">
        <v>19384087.199999999</v>
      </c>
      <c r="F183" s="206">
        <v>19384087.199999999</v>
      </c>
      <c r="G183" s="206">
        <v>19384087.199999999</v>
      </c>
      <c r="H183" s="206">
        <v>19384087.199999999</v>
      </c>
      <c r="I183" s="206">
        <v>19384087.199999999</v>
      </c>
      <c r="J183" s="206">
        <v>19384087.199999999</v>
      </c>
      <c r="K183" s="206">
        <v>19384087.199999999</v>
      </c>
      <c r="L183" s="206">
        <v>19384087.199999999</v>
      </c>
      <c r="M183" s="206">
        <v>19384087.199999999</v>
      </c>
      <c r="N183" s="206">
        <v>19384087.199999999</v>
      </c>
      <c r="O183" s="206">
        <v>19384087.199999999</v>
      </c>
      <c r="P183" s="192">
        <f t="shared" si="30"/>
        <v>232527850.36999995</v>
      </c>
      <c r="Q183" s="206">
        <v>19384087.199999999</v>
      </c>
      <c r="R183" s="206">
        <v>19384087.199999999</v>
      </c>
      <c r="S183" s="206">
        <v>19384087.199999999</v>
      </c>
      <c r="T183" s="206">
        <v>19384087.199999999</v>
      </c>
      <c r="U183" s="206">
        <v>19384087.199999999</v>
      </c>
      <c r="V183" s="206">
        <v>19384087.199999999</v>
      </c>
      <c r="W183" s="206">
        <v>19384087.199999999</v>
      </c>
      <c r="X183" s="206">
        <v>19384087.199999999</v>
      </c>
      <c r="Y183" s="206">
        <v>19384087.199999999</v>
      </c>
      <c r="Z183" s="206">
        <v>19384087.199999999</v>
      </c>
      <c r="AA183" s="206">
        <v>19384087.199999999</v>
      </c>
      <c r="AB183" s="206">
        <v>19384087.199999999</v>
      </c>
      <c r="AC183" s="206">
        <v>19384087.199999999</v>
      </c>
      <c r="AD183" s="206">
        <v>19384087.199999999</v>
      </c>
      <c r="AE183" s="206">
        <v>19384087.199999999</v>
      </c>
      <c r="AF183" s="206">
        <v>19384087.199999999</v>
      </c>
      <c r="AG183" s="192">
        <f t="shared" si="31"/>
        <v>232609046.39999995</v>
      </c>
      <c r="AI183" s="207">
        <f t="shared" si="37"/>
        <v>14638.03</v>
      </c>
      <c r="AJ183" s="207">
        <f t="shared" si="37"/>
        <v>14699.6</v>
      </c>
      <c r="AK183" s="207">
        <f t="shared" si="37"/>
        <v>14699.6</v>
      </c>
      <c r="AL183" s="207">
        <f t="shared" si="36"/>
        <v>14699.6</v>
      </c>
      <c r="AM183" s="207">
        <f t="shared" si="36"/>
        <v>14699.6</v>
      </c>
      <c r="AN183" s="207">
        <f t="shared" si="36"/>
        <v>14699.6</v>
      </c>
      <c r="AO183" s="207">
        <f t="shared" si="36"/>
        <v>14699.6</v>
      </c>
      <c r="AP183" s="207">
        <f t="shared" si="36"/>
        <v>14699.6</v>
      </c>
      <c r="AQ183" s="207">
        <f t="shared" si="36"/>
        <v>14699.6</v>
      </c>
      <c r="AR183" s="207">
        <f t="shared" si="28"/>
        <v>14699.6</v>
      </c>
      <c r="AS183" s="207">
        <f t="shared" si="28"/>
        <v>14699.6</v>
      </c>
      <c r="AT183" s="207">
        <f t="shared" si="28"/>
        <v>14699.6</v>
      </c>
      <c r="AU183" s="208">
        <f t="shared" si="32"/>
        <v>176333.63000000003</v>
      </c>
      <c r="AV183" s="208">
        <f t="shared" si="39"/>
        <v>14699.6</v>
      </c>
      <c r="AW183" s="208">
        <f t="shared" si="39"/>
        <v>14699.6</v>
      </c>
      <c r="AX183" s="208">
        <f t="shared" si="39"/>
        <v>14699.6</v>
      </c>
      <c r="AY183" s="208">
        <f t="shared" si="38"/>
        <v>14699.6</v>
      </c>
      <c r="AZ183" s="208">
        <f t="shared" si="35"/>
        <v>61382.94</v>
      </c>
      <c r="BA183" s="208">
        <f t="shared" si="35"/>
        <v>61382.94</v>
      </c>
      <c r="BB183" s="208">
        <f t="shared" si="35"/>
        <v>61382.94</v>
      </c>
      <c r="BC183" s="208">
        <f t="shared" si="35"/>
        <v>61382.94</v>
      </c>
      <c r="BD183" s="208">
        <f t="shared" si="35"/>
        <v>61382.94</v>
      </c>
      <c r="BE183" s="208">
        <f t="shared" si="35"/>
        <v>61382.94</v>
      </c>
      <c r="BF183" s="208">
        <f t="shared" si="35"/>
        <v>61382.94</v>
      </c>
      <c r="BG183" s="208">
        <f t="shared" si="35"/>
        <v>61382.94</v>
      </c>
      <c r="BH183" s="208">
        <f t="shared" si="35"/>
        <v>61382.94</v>
      </c>
      <c r="BI183" s="208">
        <f t="shared" si="35"/>
        <v>61382.94</v>
      </c>
      <c r="BJ183" s="208">
        <f t="shared" si="35"/>
        <v>61382.94</v>
      </c>
      <c r="BK183" s="208">
        <f t="shared" si="35"/>
        <v>61382.94</v>
      </c>
      <c r="BL183" s="207">
        <f t="shared" si="33"/>
        <v>736595.2799999998</v>
      </c>
    </row>
    <row r="184" spans="1:64">
      <c r="A184" s="190" t="s">
        <v>385</v>
      </c>
      <c r="B184" s="205">
        <v>3.2399999999999998E-2</v>
      </c>
      <c r="C184" s="205">
        <v>3.7400000000000003E-2</v>
      </c>
      <c r="D184" s="206">
        <v>114581032.98999999</v>
      </c>
      <c r="E184" s="206">
        <v>114581032.98999999</v>
      </c>
      <c r="F184" s="206">
        <v>114581032.98999999</v>
      </c>
      <c r="G184" s="206">
        <v>114581032.98999999</v>
      </c>
      <c r="H184" s="206">
        <v>114581032.98999999</v>
      </c>
      <c r="I184" s="206">
        <v>114581032.98999999</v>
      </c>
      <c r="J184" s="206">
        <v>114581032.98999999</v>
      </c>
      <c r="K184" s="206">
        <v>114581032.98999999</v>
      </c>
      <c r="L184" s="206">
        <v>114581032.98999999</v>
      </c>
      <c r="M184" s="206">
        <v>114581032.98999999</v>
      </c>
      <c r="N184" s="206">
        <v>114581032.98999999</v>
      </c>
      <c r="O184" s="206">
        <v>114581032.98999999</v>
      </c>
      <c r="P184" s="192">
        <f t="shared" si="30"/>
        <v>1374972395.8799999</v>
      </c>
      <c r="Q184" s="206">
        <v>114581032.98999999</v>
      </c>
      <c r="R184" s="206">
        <v>114581032.98999999</v>
      </c>
      <c r="S184" s="206">
        <v>114581032.98999999</v>
      </c>
      <c r="T184" s="206">
        <v>115808082.015</v>
      </c>
      <c r="U184" s="206">
        <v>117035131.03999999</v>
      </c>
      <c r="V184" s="206">
        <v>117035131.03999999</v>
      </c>
      <c r="W184" s="206">
        <v>117035131.03999999</v>
      </c>
      <c r="X184" s="206">
        <v>117035131.03999999</v>
      </c>
      <c r="Y184" s="206">
        <v>117035131.03999999</v>
      </c>
      <c r="Z184" s="206">
        <v>117035131.03999999</v>
      </c>
      <c r="AA184" s="206">
        <v>117035131.03999999</v>
      </c>
      <c r="AB184" s="206">
        <v>117035131.03999999</v>
      </c>
      <c r="AC184" s="206">
        <v>117035131.03999999</v>
      </c>
      <c r="AD184" s="206">
        <v>117035131.03999999</v>
      </c>
      <c r="AE184" s="206">
        <v>117035131.03999999</v>
      </c>
      <c r="AF184" s="206">
        <v>117035131.03999999</v>
      </c>
      <c r="AG184" s="192">
        <f t="shared" si="31"/>
        <v>1404421572.4799998</v>
      </c>
      <c r="AI184" s="207">
        <f t="shared" si="37"/>
        <v>309368.78999999998</v>
      </c>
      <c r="AJ184" s="207">
        <f t="shared" si="37"/>
        <v>309368.78999999998</v>
      </c>
      <c r="AK184" s="207">
        <f t="shared" si="37"/>
        <v>309368.78999999998</v>
      </c>
      <c r="AL184" s="207">
        <f t="shared" si="36"/>
        <v>309368.78999999998</v>
      </c>
      <c r="AM184" s="207">
        <f t="shared" si="36"/>
        <v>309368.78999999998</v>
      </c>
      <c r="AN184" s="207">
        <f t="shared" si="36"/>
        <v>309368.78999999998</v>
      </c>
      <c r="AO184" s="207">
        <f t="shared" si="36"/>
        <v>309368.78999999998</v>
      </c>
      <c r="AP184" s="207">
        <f t="shared" si="36"/>
        <v>309368.78999999998</v>
      </c>
      <c r="AQ184" s="207">
        <f t="shared" si="36"/>
        <v>309368.78999999998</v>
      </c>
      <c r="AR184" s="207">
        <f t="shared" si="28"/>
        <v>309368.78999999998</v>
      </c>
      <c r="AS184" s="207">
        <f t="shared" si="28"/>
        <v>309368.78999999998</v>
      </c>
      <c r="AT184" s="207">
        <f t="shared" si="28"/>
        <v>309368.78999999998</v>
      </c>
      <c r="AU184" s="208">
        <f t="shared" si="32"/>
        <v>3712425.48</v>
      </c>
      <c r="AV184" s="208">
        <f t="shared" si="39"/>
        <v>309368.78999999998</v>
      </c>
      <c r="AW184" s="208">
        <f t="shared" si="39"/>
        <v>309368.78999999998</v>
      </c>
      <c r="AX184" s="208">
        <f t="shared" si="39"/>
        <v>309368.78999999998</v>
      </c>
      <c r="AY184" s="208">
        <f t="shared" si="38"/>
        <v>312681.82</v>
      </c>
      <c r="AZ184" s="208">
        <f t="shared" si="35"/>
        <v>364759.49</v>
      </c>
      <c r="BA184" s="208">
        <f t="shared" si="35"/>
        <v>364759.49</v>
      </c>
      <c r="BB184" s="208">
        <f t="shared" si="35"/>
        <v>364759.49</v>
      </c>
      <c r="BC184" s="208">
        <f t="shared" si="35"/>
        <v>364759.49</v>
      </c>
      <c r="BD184" s="208">
        <f t="shared" si="35"/>
        <v>364759.49</v>
      </c>
      <c r="BE184" s="208">
        <f t="shared" si="35"/>
        <v>364759.49</v>
      </c>
      <c r="BF184" s="208">
        <f t="shared" si="35"/>
        <v>364759.49</v>
      </c>
      <c r="BG184" s="208">
        <f t="shared" si="35"/>
        <v>364759.49</v>
      </c>
      <c r="BH184" s="208">
        <f t="shared" si="35"/>
        <v>364759.49</v>
      </c>
      <c r="BI184" s="208">
        <f t="shared" si="35"/>
        <v>364759.49</v>
      </c>
      <c r="BJ184" s="208">
        <f t="shared" si="35"/>
        <v>364759.49</v>
      </c>
      <c r="BK184" s="208">
        <f t="shared" si="35"/>
        <v>364759.49</v>
      </c>
      <c r="BL184" s="207">
        <f t="shared" si="33"/>
        <v>4377113.8800000008</v>
      </c>
    </row>
    <row r="185" spans="1:64">
      <c r="A185" s="190" t="s">
        <v>386</v>
      </c>
      <c r="B185" s="205">
        <v>2.3900000000000001E-2</v>
      </c>
      <c r="C185" s="205">
        <v>3.5900000000000001E-2</v>
      </c>
      <c r="D185" s="206">
        <v>6558057.9900000002</v>
      </c>
      <c r="E185" s="206">
        <v>6558057.9900000002</v>
      </c>
      <c r="F185" s="206">
        <v>6563427.1200000001</v>
      </c>
      <c r="G185" s="206">
        <v>6568796.25</v>
      </c>
      <c r="H185" s="206">
        <v>6568796.25</v>
      </c>
      <c r="I185" s="206">
        <v>6568796.25</v>
      </c>
      <c r="J185" s="206">
        <v>6568796.25</v>
      </c>
      <c r="K185" s="206">
        <v>6568796.25</v>
      </c>
      <c r="L185" s="206">
        <v>6568796.25</v>
      </c>
      <c r="M185" s="206">
        <v>6568796.25</v>
      </c>
      <c r="N185" s="206">
        <v>6568796.25</v>
      </c>
      <c r="O185" s="206">
        <v>6568796.25</v>
      </c>
      <c r="P185" s="192">
        <f t="shared" si="30"/>
        <v>78798709.349999994</v>
      </c>
      <c r="Q185" s="206">
        <v>6568796.25</v>
      </c>
      <c r="R185" s="206">
        <v>6568796.25</v>
      </c>
      <c r="S185" s="206">
        <v>6568796.25</v>
      </c>
      <c r="T185" s="206">
        <v>6568796.25</v>
      </c>
      <c r="U185" s="206">
        <v>6568796.25</v>
      </c>
      <c r="V185" s="206">
        <v>6568796.25</v>
      </c>
      <c r="W185" s="206">
        <v>6568796.25</v>
      </c>
      <c r="X185" s="206">
        <v>6568796.25</v>
      </c>
      <c r="Y185" s="206">
        <v>6568796.25</v>
      </c>
      <c r="Z185" s="206">
        <v>6568796.25</v>
      </c>
      <c r="AA185" s="206">
        <v>6568796.25</v>
      </c>
      <c r="AB185" s="206">
        <v>6568796.25</v>
      </c>
      <c r="AC185" s="206">
        <v>6568796.25</v>
      </c>
      <c r="AD185" s="206">
        <v>6568796.25</v>
      </c>
      <c r="AE185" s="206">
        <v>6568796.25</v>
      </c>
      <c r="AF185" s="206">
        <v>6568796.25</v>
      </c>
      <c r="AG185" s="192">
        <f t="shared" si="31"/>
        <v>78825555</v>
      </c>
      <c r="AI185" s="207">
        <f t="shared" si="37"/>
        <v>13061.47</v>
      </c>
      <c r="AJ185" s="207">
        <f t="shared" si="37"/>
        <v>13061.47</v>
      </c>
      <c r="AK185" s="207">
        <f t="shared" si="37"/>
        <v>13072.16</v>
      </c>
      <c r="AL185" s="207">
        <f t="shared" si="36"/>
        <v>13082.85</v>
      </c>
      <c r="AM185" s="207">
        <f t="shared" si="36"/>
        <v>13082.85</v>
      </c>
      <c r="AN185" s="207">
        <f t="shared" si="36"/>
        <v>13082.85</v>
      </c>
      <c r="AO185" s="207">
        <f t="shared" si="36"/>
        <v>13082.85</v>
      </c>
      <c r="AP185" s="207">
        <f t="shared" si="36"/>
        <v>13082.85</v>
      </c>
      <c r="AQ185" s="207">
        <f t="shared" si="36"/>
        <v>13082.85</v>
      </c>
      <c r="AR185" s="207">
        <f t="shared" si="28"/>
        <v>13082.85</v>
      </c>
      <c r="AS185" s="207">
        <f t="shared" si="28"/>
        <v>13082.85</v>
      </c>
      <c r="AT185" s="207">
        <f t="shared" si="28"/>
        <v>13082.85</v>
      </c>
      <c r="AU185" s="208">
        <f t="shared" si="32"/>
        <v>156940.75000000003</v>
      </c>
      <c r="AV185" s="208">
        <f t="shared" si="39"/>
        <v>13082.85</v>
      </c>
      <c r="AW185" s="208">
        <f t="shared" si="39"/>
        <v>13082.85</v>
      </c>
      <c r="AX185" s="208">
        <f t="shared" si="39"/>
        <v>13082.85</v>
      </c>
      <c r="AY185" s="208">
        <f t="shared" si="38"/>
        <v>13082.85</v>
      </c>
      <c r="AZ185" s="208">
        <f t="shared" si="35"/>
        <v>19651.650000000001</v>
      </c>
      <c r="BA185" s="208">
        <f t="shared" si="35"/>
        <v>19651.650000000001</v>
      </c>
      <c r="BB185" s="208">
        <f t="shared" si="35"/>
        <v>19651.650000000001</v>
      </c>
      <c r="BC185" s="208">
        <f t="shared" si="35"/>
        <v>19651.650000000001</v>
      </c>
      <c r="BD185" s="208">
        <f t="shared" si="35"/>
        <v>19651.650000000001</v>
      </c>
      <c r="BE185" s="208">
        <f t="shared" si="35"/>
        <v>19651.650000000001</v>
      </c>
      <c r="BF185" s="208">
        <f t="shared" si="35"/>
        <v>19651.650000000001</v>
      </c>
      <c r="BG185" s="208">
        <f t="shared" si="35"/>
        <v>19651.650000000001</v>
      </c>
      <c r="BH185" s="208">
        <f t="shared" si="35"/>
        <v>19651.650000000001</v>
      </c>
      <c r="BI185" s="208">
        <f t="shared" si="35"/>
        <v>19651.650000000001</v>
      </c>
      <c r="BJ185" s="208">
        <f t="shared" si="35"/>
        <v>19651.650000000001</v>
      </c>
      <c r="BK185" s="208">
        <f t="shared" si="35"/>
        <v>19651.650000000001</v>
      </c>
      <c r="BL185" s="207">
        <f t="shared" si="33"/>
        <v>235819.79999999996</v>
      </c>
    </row>
    <row r="186" spans="1:64">
      <c r="A186" s="190" t="s">
        <v>387</v>
      </c>
      <c r="B186" s="205">
        <v>2.7699999999999999E-2</v>
      </c>
      <c r="C186" s="205">
        <v>0</v>
      </c>
      <c r="D186" s="206">
        <v>51166.32</v>
      </c>
      <c r="E186" s="206">
        <v>51166.32</v>
      </c>
      <c r="F186" s="206">
        <v>27474.170000000002</v>
      </c>
      <c r="G186" s="206">
        <v>3782.01</v>
      </c>
      <c r="H186" s="206">
        <v>3782.01</v>
      </c>
      <c r="I186" s="206">
        <v>3782.01</v>
      </c>
      <c r="J186" s="206">
        <v>11864.39</v>
      </c>
      <c r="K186" s="206">
        <v>19946.77</v>
      </c>
      <c r="L186" s="206">
        <v>19946.77</v>
      </c>
      <c r="M186" s="206">
        <v>19946.77</v>
      </c>
      <c r="N186" s="206">
        <v>19946.77</v>
      </c>
      <c r="O186" s="206">
        <v>19946.77</v>
      </c>
      <c r="P186" s="192">
        <f t="shared" si="30"/>
        <v>252751.08</v>
      </c>
      <c r="Q186" s="206">
        <v>19946.77</v>
      </c>
      <c r="R186" s="206">
        <v>19946.77</v>
      </c>
      <c r="S186" s="206">
        <v>19946.77</v>
      </c>
      <c r="T186" s="206">
        <v>19946.77</v>
      </c>
      <c r="U186" s="206">
        <v>19946.77</v>
      </c>
      <c r="V186" s="206">
        <v>19946.77</v>
      </c>
      <c r="W186" s="206">
        <v>19946.77</v>
      </c>
      <c r="X186" s="206">
        <v>19946.77</v>
      </c>
      <c r="Y186" s="206">
        <v>19946.77</v>
      </c>
      <c r="Z186" s="206">
        <v>41746.770000000004</v>
      </c>
      <c r="AA186" s="206">
        <v>63546.770000000019</v>
      </c>
      <c r="AB186" s="206">
        <v>63546.770000000019</v>
      </c>
      <c r="AC186" s="206">
        <v>63546.770000000019</v>
      </c>
      <c r="AD186" s="206">
        <v>63546.770000000019</v>
      </c>
      <c r="AE186" s="206">
        <v>63546.770000000019</v>
      </c>
      <c r="AF186" s="206">
        <v>63546.770000000019</v>
      </c>
      <c r="AG186" s="192">
        <f t="shared" si="31"/>
        <v>522761.24000000011</v>
      </c>
      <c r="AI186" s="207">
        <f t="shared" si="37"/>
        <v>118.11</v>
      </c>
      <c r="AJ186" s="207">
        <f t="shared" si="37"/>
        <v>118.11</v>
      </c>
      <c r="AK186" s="207">
        <f t="shared" si="37"/>
        <v>63.42</v>
      </c>
      <c r="AL186" s="207">
        <f t="shared" si="36"/>
        <v>8.73</v>
      </c>
      <c r="AM186" s="207">
        <f t="shared" si="36"/>
        <v>8.73</v>
      </c>
      <c r="AN186" s="207">
        <f t="shared" si="36"/>
        <v>8.73</v>
      </c>
      <c r="AO186" s="207">
        <f t="shared" si="36"/>
        <v>27.39</v>
      </c>
      <c r="AP186" s="207">
        <f t="shared" si="36"/>
        <v>46.04</v>
      </c>
      <c r="AQ186" s="207">
        <f t="shared" si="36"/>
        <v>46.04</v>
      </c>
      <c r="AR186" s="207">
        <f t="shared" si="28"/>
        <v>46.04</v>
      </c>
      <c r="AS186" s="207">
        <f t="shared" si="28"/>
        <v>46.04</v>
      </c>
      <c r="AT186" s="207">
        <f t="shared" si="28"/>
        <v>46.04</v>
      </c>
      <c r="AU186" s="208">
        <f t="shared" si="32"/>
        <v>583.42000000000007</v>
      </c>
      <c r="AV186" s="208">
        <f t="shared" si="39"/>
        <v>46.04</v>
      </c>
      <c r="AW186" s="208">
        <f t="shared" si="39"/>
        <v>46.04</v>
      </c>
      <c r="AX186" s="208">
        <f t="shared" si="39"/>
        <v>46.04</v>
      </c>
      <c r="AY186" s="208">
        <f t="shared" si="38"/>
        <v>46.04</v>
      </c>
      <c r="AZ186" s="208">
        <f t="shared" si="35"/>
        <v>0</v>
      </c>
      <c r="BA186" s="208">
        <f t="shared" si="35"/>
        <v>0</v>
      </c>
      <c r="BB186" s="208">
        <f t="shared" si="35"/>
        <v>0</v>
      </c>
      <c r="BC186" s="208">
        <f t="shared" si="35"/>
        <v>0</v>
      </c>
      <c r="BD186" s="208">
        <f t="shared" si="35"/>
        <v>0</v>
      </c>
      <c r="BE186" s="208">
        <f t="shared" si="35"/>
        <v>0</v>
      </c>
      <c r="BF186" s="208">
        <f t="shared" si="35"/>
        <v>0</v>
      </c>
      <c r="BG186" s="208">
        <f t="shared" si="35"/>
        <v>0</v>
      </c>
      <c r="BH186" s="208">
        <f t="shared" si="35"/>
        <v>0</v>
      </c>
      <c r="BI186" s="208">
        <f t="shared" si="35"/>
        <v>0</v>
      </c>
      <c r="BJ186" s="208">
        <f t="shared" si="35"/>
        <v>0</v>
      </c>
      <c r="BK186" s="208">
        <f t="shared" si="35"/>
        <v>0</v>
      </c>
      <c r="BL186" s="207">
        <f t="shared" si="33"/>
        <v>0</v>
      </c>
    </row>
    <row r="187" spans="1:64">
      <c r="A187" s="190" t="s">
        <v>388</v>
      </c>
      <c r="B187" s="205">
        <v>3.1E-2</v>
      </c>
      <c r="C187" s="205">
        <v>1.5800000000000002E-2</v>
      </c>
      <c r="D187" s="206">
        <v>282780.2</v>
      </c>
      <c r="E187" s="206">
        <v>282780.2</v>
      </c>
      <c r="F187" s="206">
        <v>231231.17</v>
      </c>
      <c r="G187" s="206">
        <v>179682.14</v>
      </c>
      <c r="H187" s="206">
        <v>179682.14</v>
      </c>
      <c r="I187" s="206">
        <v>179682.14</v>
      </c>
      <c r="J187" s="206">
        <v>179682.14</v>
      </c>
      <c r="K187" s="206">
        <v>179682.14</v>
      </c>
      <c r="L187" s="206">
        <v>179682.14</v>
      </c>
      <c r="M187" s="206">
        <v>179682.14</v>
      </c>
      <c r="N187" s="206">
        <v>179682.14</v>
      </c>
      <c r="O187" s="206">
        <v>179682.14</v>
      </c>
      <c r="P187" s="192">
        <f t="shared" si="30"/>
        <v>2413930.830000001</v>
      </c>
      <c r="Q187" s="206">
        <v>179682.14</v>
      </c>
      <c r="R187" s="206">
        <v>179682.14</v>
      </c>
      <c r="S187" s="206">
        <v>179682.14</v>
      </c>
      <c r="T187" s="206">
        <v>179682.14</v>
      </c>
      <c r="U187" s="206">
        <v>179682.14</v>
      </c>
      <c r="V187" s="206">
        <v>179682.14</v>
      </c>
      <c r="W187" s="206">
        <v>179682.14</v>
      </c>
      <c r="X187" s="206">
        <v>179682.14</v>
      </c>
      <c r="Y187" s="206">
        <v>179682.14</v>
      </c>
      <c r="Z187" s="206">
        <v>179682.14</v>
      </c>
      <c r="AA187" s="206">
        <v>179682.14</v>
      </c>
      <c r="AB187" s="206">
        <v>179682.14</v>
      </c>
      <c r="AC187" s="206">
        <v>179682.14</v>
      </c>
      <c r="AD187" s="206">
        <v>179682.14</v>
      </c>
      <c r="AE187" s="206">
        <v>179682.14</v>
      </c>
      <c r="AF187" s="206">
        <v>179682.14</v>
      </c>
      <c r="AG187" s="192">
        <f t="shared" si="31"/>
        <v>2156185.6800000006</v>
      </c>
      <c r="AI187" s="207">
        <f t="shared" si="37"/>
        <v>730.52</v>
      </c>
      <c r="AJ187" s="207">
        <f t="shared" si="37"/>
        <v>730.52</v>
      </c>
      <c r="AK187" s="207">
        <f t="shared" si="37"/>
        <v>597.35</v>
      </c>
      <c r="AL187" s="207">
        <f t="shared" si="36"/>
        <v>464.18</v>
      </c>
      <c r="AM187" s="207">
        <f t="shared" si="36"/>
        <v>464.18</v>
      </c>
      <c r="AN187" s="207">
        <f t="shared" si="36"/>
        <v>464.18</v>
      </c>
      <c r="AO187" s="207">
        <f t="shared" si="36"/>
        <v>464.18</v>
      </c>
      <c r="AP187" s="207">
        <f t="shared" si="36"/>
        <v>464.18</v>
      </c>
      <c r="AQ187" s="207">
        <f t="shared" si="36"/>
        <v>464.18</v>
      </c>
      <c r="AR187" s="207">
        <f t="shared" si="28"/>
        <v>464.18</v>
      </c>
      <c r="AS187" s="207">
        <f t="shared" si="28"/>
        <v>464.18</v>
      </c>
      <c r="AT187" s="207">
        <f t="shared" si="28"/>
        <v>464.18</v>
      </c>
      <c r="AU187" s="208">
        <f t="shared" si="32"/>
        <v>6236.01</v>
      </c>
      <c r="AV187" s="208">
        <f t="shared" si="39"/>
        <v>464.18</v>
      </c>
      <c r="AW187" s="208">
        <f t="shared" si="39"/>
        <v>464.18</v>
      </c>
      <c r="AX187" s="208">
        <f t="shared" si="39"/>
        <v>464.18</v>
      </c>
      <c r="AY187" s="208">
        <f t="shared" si="38"/>
        <v>464.18</v>
      </c>
      <c r="AZ187" s="208">
        <f t="shared" si="35"/>
        <v>236.58</v>
      </c>
      <c r="BA187" s="208">
        <f t="shared" si="35"/>
        <v>236.58</v>
      </c>
      <c r="BB187" s="208">
        <f t="shared" si="35"/>
        <v>236.58</v>
      </c>
      <c r="BC187" s="208">
        <f t="shared" si="35"/>
        <v>236.58</v>
      </c>
      <c r="BD187" s="208">
        <f t="shared" si="35"/>
        <v>236.58</v>
      </c>
      <c r="BE187" s="208">
        <f t="shared" si="35"/>
        <v>236.58</v>
      </c>
      <c r="BF187" s="208">
        <f t="shared" si="35"/>
        <v>236.58</v>
      </c>
      <c r="BG187" s="208">
        <f t="shared" si="35"/>
        <v>236.58</v>
      </c>
      <c r="BH187" s="208">
        <f t="shared" si="35"/>
        <v>236.58</v>
      </c>
      <c r="BI187" s="208">
        <f t="shared" si="35"/>
        <v>236.58</v>
      </c>
      <c r="BJ187" s="208">
        <f t="shared" si="35"/>
        <v>236.58</v>
      </c>
      <c r="BK187" s="208">
        <f t="shared" si="35"/>
        <v>236.58</v>
      </c>
      <c r="BL187" s="207">
        <f t="shared" si="33"/>
        <v>2838.9599999999996</v>
      </c>
    </row>
    <row r="188" spans="1:64">
      <c r="A188" s="190" t="s">
        <v>389</v>
      </c>
      <c r="B188" s="205">
        <v>0</v>
      </c>
      <c r="C188" s="205">
        <v>0</v>
      </c>
      <c r="D188" s="206">
        <v>1133.98</v>
      </c>
      <c r="E188" s="206">
        <v>1133.98</v>
      </c>
      <c r="F188" s="206">
        <v>1133.98</v>
      </c>
      <c r="G188" s="206">
        <v>1133.98</v>
      </c>
      <c r="H188" s="206">
        <v>1133.98</v>
      </c>
      <c r="I188" s="206">
        <v>1133.98</v>
      </c>
      <c r="J188" s="206">
        <v>1133.98</v>
      </c>
      <c r="K188" s="206">
        <v>522832.09499999997</v>
      </c>
      <c r="L188" s="206">
        <v>1159698.895</v>
      </c>
      <c r="M188" s="206">
        <v>1274867.58</v>
      </c>
      <c r="N188" s="206">
        <v>1274867.58</v>
      </c>
      <c r="O188" s="206">
        <v>1274867.58</v>
      </c>
      <c r="P188" s="192">
        <f t="shared" si="30"/>
        <v>5515071.5899999999</v>
      </c>
      <c r="Q188" s="206">
        <v>1274867.58</v>
      </c>
      <c r="R188" s="206">
        <v>1274867.58</v>
      </c>
      <c r="S188" s="206">
        <v>1274867.58</v>
      </c>
      <c r="T188" s="206">
        <v>1274867.58</v>
      </c>
      <c r="U188" s="206">
        <v>1274867.58</v>
      </c>
      <c r="V188" s="206">
        <v>1274867.58</v>
      </c>
      <c r="W188" s="206">
        <v>1274867.58</v>
      </c>
      <c r="X188" s="206">
        <v>1274867.58</v>
      </c>
      <c r="Y188" s="206">
        <v>1274867.58</v>
      </c>
      <c r="Z188" s="206">
        <v>1274867.58</v>
      </c>
      <c r="AA188" s="206">
        <v>1274867.58</v>
      </c>
      <c r="AB188" s="206">
        <v>1274867.58</v>
      </c>
      <c r="AC188" s="206">
        <v>1274867.58</v>
      </c>
      <c r="AD188" s="206">
        <v>1274867.58</v>
      </c>
      <c r="AE188" s="206">
        <v>1274867.58</v>
      </c>
      <c r="AF188" s="206">
        <v>1274867.58</v>
      </c>
      <c r="AG188" s="192">
        <f t="shared" si="31"/>
        <v>15298410.960000001</v>
      </c>
      <c r="AI188" s="207">
        <f t="shared" si="37"/>
        <v>0</v>
      </c>
      <c r="AJ188" s="207">
        <f t="shared" si="37"/>
        <v>0</v>
      </c>
      <c r="AK188" s="207">
        <f t="shared" si="37"/>
        <v>0</v>
      </c>
      <c r="AL188" s="207">
        <f t="shared" si="36"/>
        <v>0</v>
      </c>
      <c r="AM188" s="207">
        <f t="shared" si="36"/>
        <v>0</v>
      </c>
      <c r="AN188" s="207">
        <f t="shared" si="36"/>
        <v>0</v>
      </c>
      <c r="AO188" s="207">
        <f t="shared" si="36"/>
        <v>0</v>
      </c>
      <c r="AP188" s="207">
        <f t="shared" si="36"/>
        <v>0</v>
      </c>
      <c r="AQ188" s="207">
        <f t="shared" si="36"/>
        <v>0</v>
      </c>
      <c r="AR188" s="207">
        <f t="shared" si="28"/>
        <v>0</v>
      </c>
      <c r="AS188" s="207">
        <f t="shared" si="28"/>
        <v>0</v>
      </c>
      <c r="AT188" s="207">
        <f t="shared" si="28"/>
        <v>0</v>
      </c>
      <c r="AU188" s="208">
        <f t="shared" si="32"/>
        <v>0</v>
      </c>
      <c r="AV188" s="208">
        <f t="shared" si="39"/>
        <v>0</v>
      </c>
      <c r="AW188" s="208">
        <f t="shared" si="39"/>
        <v>0</v>
      </c>
      <c r="AX188" s="208">
        <f t="shared" si="39"/>
        <v>0</v>
      </c>
      <c r="AY188" s="208">
        <f t="shared" si="38"/>
        <v>0</v>
      </c>
      <c r="AZ188" s="208">
        <f t="shared" si="35"/>
        <v>0</v>
      </c>
      <c r="BA188" s="208">
        <f t="shared" si="35"/>
        <v>0</v>
      </c>
      <c r="BB188" s="208">
        <f t="shared" si="35"/>
        <v>0</v>
      </c>
      <c r="BC188" s="208">
        <f t="shared" si="35"/>
        <v>0</v>
      </c>
      <c r="BD188" s="208">
        <f t="shared" si="35"/>
        <v>0</v>
      </c>
      <c r="BE188" s="208">
        <f t="shared" si="35"/>
        <v>0</v>
      </c>
      <c r="BF188" s="208">
        <f t="shared" si="35"/>
        <v>0</v>
      </c>
      <c r="BG188" s="208">
        <f t="shared" si="35"/>
        <v>0</v>
      </c>
      <c r="BH188" s="208">
        <f t="shared" si="35"/>
        <v>0</v>
      </c>
      <c r="BI188" s="208">
        <f t="shared" si="35"/>
        <v>0</v>
      </c>
      <c r="BJ188" s="208">
        <f t="shared" si="35"/>
        <v>0</v>
      </c>
      <c r="BK188" s="208">
        <f t="shared" si="35"/>
        <v>0</v>
      </c>
      <c r="BL188" s="207">
        <f t="shared" si="33"/>
        <v>0</v>
      </c>
    </row>
    <row r="189" spans="1:64">
      <c r="A189" s="190" t="s">
        <v>390</v>
      </c>
      <c r="B189" s="205">
        <v>2.3200000000000002E-2</v>
      </c>
      <c r="C189" s="205">
        <v>7.0900000000000005E-2</v>
      </c>
      <c r="D189" s="206">
        <v>10985.49</v>
      </c>
      <c r="E189" s="206">
        <v>10985.49</v>
      </c>
      <c r="F189" s="206">
        <v>10985.49</v>
      </c>
      <c r="G189" s="206">
        <v>10985.49</v>
      </c>
      <c r="H189" s="206">
        <v>10985.49</v>
      </c>
      <c r="I189" s="206">
        <v>10985.49</v>
      </c>
      <c r="J189" s="206">
        <v>10985.49</v>
      </c>
      <c r="K189" s="206">
        <v>10985.49</v>
      </c>
      <c r="L189" s="206">
        <v>10985.49</v>
      </c>
      <c r="M189" s="206">
        <v>10985.49</v>
      </c>
      <c r="N189" s="206">
        <v>10985.49</v>
      </c>
      <c r="O189" s="206">
        <v>10985.49</v>
      </c>
      <c r="P189" s="192">
        <f t="shared" si="30"/>
        <v>131825.88000000003</v>
      </c>
      <c r="Q189" s="206">
        <v>10985.49</v>
      </c>
      <c r="R189" s="206">
        <v>10985.49</v>
      </c>
      <c r="S189" s="206">
        <v>10985.49</v>
      </c>
      <c r="T189" s="206">
        <v>10985.49</v>
      </c>
      <c r="U189" s="206">
        <v>10985.49</v>
      </c>
      <c r="V189" s="206">
        <v>10985.49</v>
      </c>
      <c r="W189" s="206">
        <v>10985.49</v>
      </c>
      <c r="X189" s="206">
        <v>10985.49</v>
      </c>
      <c r="Y189" s="206">
        <v>10985.49</v>
      </c>
      <c r="Z189" s="206">
        <v>10985.49</v>
      </c>
      <c r="AA189" s="206">
        <v>10985.49</v>
      </c>
      <c r="AB189" s="206">
        <v>10985.49</v>
      </c>
      <c r="AC189" s="206">
        <v>10985.49</v>
      </c>
      <c r="AD189" s="206">
        <v>10985.49</v>
      </c>
      <c r="AE189" s="206">
        <v>10985.49</v>
      </c>
      <c r="AF189" s="206">
        <v>10985.49</v>
      </c>
      <c r="AG189" s="192">
        <f t="shared" si="31"/>
        <v>131825.88000000003</v>
      </c>
      <c r="AI189" s="207">
        <f t="shared" si="37"/>
        <v>21.24</v>
      </c>
      <c r="AJ189" s="207">
        <f t="shared" si="37"/>
        <v>21.24</v>
      </c>
      <c r="AK189" s="207">
        <f t="shared" si="37"/>
        <v>21.24</v>
      </c>
      <c r="AL189" s="207">
        <f t="shared" si="36"/>
        <v>21.24</v>
      </c>
      <c r="AM189" s="207">
        <f t="shared" si="36"/>
        <v>21.24</v>
      </c>
      <c r="AN189" s="207">
        <f t="shared" si="36"/>
        <v>21.24</v>
      </c>
      <c r="AO189" s="207">
        <f t="shared" si="36"/>
        <v>21.24</v>
      </c>
      <c r="AP189" s="207">
        <f t="shared" si="36"/>
        <v>21.24</v>
      </c>
      <c r="AQ189" s="207">
        <f t="shared" si="36"/>
        <v>21.24</v>
      </c>
      <c r="AR189" s="207">
        <f t="shared" si="28"/>
        <v>21.24</v>
      </c>
      <c r="AS189" s="207">
        <f t="shared" si="28"/>
        <v>21.24</v>
      </c>
      <c r="AT189" s="207">
        <f t="shared" si="28"/>
        <v>21.24</v>
      </c>
      <c r="AU189" s="208">
        <f t="shared" si="32"/>
        <v>254.88000000000002</v>
      </c>
      <c r="AV189" s="208">
        <f t="shared" si="39"/>
        <v>21.24</v>
      </c>
      <c r="AW189" s="208">
        <f t="shared" si="39"/>
        <v>21.24</v>
      </c>
      <c r="AX189" s="208">
        <f t="shared" si="39"/>
        <v>21.24</v>
      </c>
      <c r="AY189" s="208">
        <f t="shared" si="38"/>
        <v>21.24</v>
      </c>
      <c r="AZ189" s="208">
        <f t="shared" si="35"/>
        <v>64.91</v>
      </c>
      <c r="BA189" s="208">
        <f t="shared" si="35"/>
        <v>64.91</v>
      </c>
      <c r="BB189" s="208">
        <f t="shared" si="35"/>
        <v>64.91</v>
      </c>
      <c r="BC189" s="208">
        <f t="shared" si="35"/>
        <v>64.91</v>
      </c>
      <c r="BD189" s="208">
        <f t="shared" si="35"/>
        <v>64.91</v>
      </c>
      <c r="BE189" s="208">
        <f t="shared" si="35"/>
        <v>64.91</v>
      </c>
      <c r="BF189" s="208">
        <f t="shared" si="35"/>
        <v>64.91</v>
      </c>
      <c r="BG189" s="208">
        <f t="shared" si="35"/>
        <v>64.91</v>
      </c>
      <c r="BH189" s="208">
        <f t="shared" si="35"/>
        <v>64.91</v>
      </c>
      <c r="BI189" s="208">
        <f t="shared" si="35"/>
        <v>64.91</v>
      </c>
      <c r="BJ189" s="208">
        <f t="shared" si="35"/>
        <v>64.91</v>
      </c>
      <c r="BK189" s="208">
        <f t="shared" si="35"/>
        <v>64.91</v>
      </c>
      <c r="BL189" s="207">
        <f t="shared" si="33"/>
        <v>778.91999999999973</v>
      </c>
    </row>
    <row r="190" spans="1:64">
      <c r="A190" s="190" t="s">
        <v>391</v>
      </c>
      <c r="B190" s="205">
        <v>0</v>
      </c>
      <c r="C190" s="205">
        <v>0</v>
      </c>
      <c r="D190" s="206">
        <v>2393.83</v>
      </c>
      <c r="E190" s="206">
        <v>2393.83</v>
      </c>
      <c r="F190" s="206">
        <v>2393.83</v>
      </c>
      <c r="G190" s="206">
        <v>2393.83</v>
      </c>
      <c r="H190" s="206">
        <v>2393.83</v>
      </c>
      <c r="I190" s="206">
        <v>2393.83</v>
      </c>
      <c r="J190" s="206">
        <v>2393.83</v>
      </c>
      <c r="K190" s="206">
        <v>2393.83</v>
      </c>
      <c r="L190" s="206">
        <v>2393.83</v>
      </c>
      <c r="M190" s="206">
        <v>2393.83</v>
      </c>
      <c r="N190" s="206">
        <v>2393.83</v>
      </c>
      <c r="O190" s="206">
        <v>2393.83</v>
      </c>
      <c r="P190" s="192">
        <f t="shared" si="30"/>
        <v>28725.960000000006</v>
      </c>
      <c r="Q190" s="206">
        <v>2393.83</v>
      </c>
      <c r="R190" s="206">
        <v>2393.83</v>
      </c>
      <c r="S190" s="206">
        <v>2393.83</v>
      </c>
      <c r="T190" s="206">
        <v>2393.83</v>
      </c>
      <c r="U190" s="206">
        <v>2393.83</v>
      </c>
      <c r="V190" s="206">
        <v>2393.83</v>
      </c>
      <c r="W190" s="206">
        <v>2393.83</v>
      </c>
      <c r="X190" s="206">
        <v>2393.83</v>
      </c>
      <c r="Y190" s="206">
        <v>2393.83</v>
      </c>
      <c r="Z190" s="206">
        <v>2393.83</v>
      </c>
      <c r="AA190" s="206">
        <v>2393.83</v>
      </c>
      <c r="AB190" s="206">
        <v>2393.83</v>
      </c>
      <c r="AC190" s="206">
        <v>2393.83</v>
      </c>
      <c r="AD190" s="206">
        <v>2393.83</v>
      </c>
      <c r="AE190" s="206">
        <v>2393.83</v>
      </c>
      <c r="AF190" s="206">
        <v>2393.83</v>
      </c>
      <c r="AG190" s="192">
        <f t="shared" si="31"/>
        <v>28725.960000000006</v>
      </c>
      <c r="AI190" s="207">
        <f t="shared" si="37"/>
        <v>0</v>
      </c>
      <c r="AJ190" s="207">
        <f t="shared" si="37"/>
        <v>0</v>
      </c>
      <c r="AK190" s="207">
        <f t="shared" si="37"/>
        <v>0</v>
      </c>
      <c r="AL190" s="207">
        <f t="shared" si="36"/>
        <v>0</v>
      </c>
      <c r="AM190" s="207">
        <f t="shared" si="36"/>
        <v>0</v>
      </c>
      <c r="AN190" s="207">
        <f t="shared" si="36"/>
        <v>0</v>
      </c>
      <c r="AO190" s="207">
        <f t="shared" si="36"/>
        <v>0</v>
      </c>
      <c r="AP190" s="207">
        <f t="shared" si="36"/>
        <v>0</v>
      </c>
      <c r="AQ190" s="207">
        <f t="shared" si="36"/>
        <v>0</v>
      </c>
      <c r="AR190" s="207">
        <f t="shared" si="28"/>
        <v>0</v>
      </c>
      <c r="AS190" s="207">
        <f t="shared" si="28"/>
        <v>0</v>
      </c>
      <c r="AT190" s="207">
        <f t="shared" si="28"/>
        <v>0</v>
      </c>
      <c r="AU190" s="208">
        <f t="shared" si="32"/>
        <v>0</v>
      </c>
      <c r="AV190" s="208">
        <f t="shared" si="39"/>
        <v>0</v>
      </c>
      <c r="AW190" s="208">
        <f t="shared" si="39"/>
        <v>0</v>
      </c>
      <c r="AX190" s="208">
        <f t="shared" si="39"/>
        <v>0</v>
      </c>
      <c r="AY190" s="208">
        <f t="shared" si="38"/>
        <v>0</v>
      </c>
      <c r="AZ190" s="208">
        <f t="shared" si="35"/>
        <v>0</v>
      </c>
      <c r="BA190" s="208">
        <f t="shared" si="35"/>
        <v>0</v>
      </c>
      <c r="BB190" s="208">
        <f t="shared" si="35"/>
        <v>0</v>
      </c>
      <c r="BC190" s="208">
        <f t="shared" si="35"/>
        <v>0</v>
      </c>
      <c r="BD190" s="208">
        <f t="shared" si="35"/>
        <v>0</v>
      </c>
      <c r="BE190" s="208">
        <f t="shared" si="35"/>
        <v>0</v>
      </c>
      <c r="BF190" s="208">
        <f t="shared" si="35"/>
        <v>0</v>
      </c>
      <c r="BG190" s="208">
        <f t="shared" si="35"/>
        <v>0</v>
      </c>
      <c r="BH190" s="208">
        <f t="shared" si="35"/>
        <v>0</v>
      </c>
      <c r="BI190" s="208">
        <f t="shared" si="35"/>
        <v>0</v>
      </c>
      <c r="BJ190" s="208">
        <f t="shared" si="35"/>
        <v>0</v>
      </c>
      <c r="BK190" s="208">
        <f t="shared" si="35"/>
        <v>0</v>
      </c>
      <c r="BL190" s="207">
        <f t="shared" si="33"/>
        <v>0</v>
      </c>
    </row>
    <row r="191" spans="1:64">
      <c r="A191" s="190" t="s">
        <v>392</v>
      </c>
      <c r="B191" s="205">
        <v>0</v>
      </c>
      <c r="C191" s="205">
        <v>0</v>
      </c>
      <c r="D191" s="206">
        <v>221142.75</v>
      </c>
      <c r="E191" s="206">
        <v>221142.75</v>
      </c>
      <c r="F191" s="206">
        <v>221142.75</v>
      </c>
      <c r="G191" s="206">
        <v>221142.75</v>
      </c>
      <c r="H191" s="206">
        <v>221142.75</v>
      </c>
      <c r="I191" s="206">
        <v>221142.75</v>
      </c>
      <c r="J191" s="206">
        <v>221142.75</v>
      </c>
      <c r="K191" s="206">
        <v>221142.75</v>
      </c>
      <c r="L191" s="206">
        <v>221142.75</v>
      </c>
      <c r="M191" s="206">
        <v>221142.75</v>
      </c>
      <c r="N191" s="206">
        <v>221142.75</v>
      </c>
      <c r="O191" s="206">
        <v>221142.75</v>
      </c>
      <c r="P191" s="192">
        <f t="shared" si="30"/>
        <v>2653713</v>
      </c>
      <c r="Q191" s="206">
        <v>221142.75</v>
      </c>
      <c r="R191" s="206">
        <v>221142.75</v>
      </c>
      <c r="S191" s="206">
        <v>221142.75</v>
      </c>
      <c r="T191" s="206">
        <v>221142.75</v>
      </c>
      <c r="U191" s="206">
        <v>221142.75</v>
      </c>
      <c r="V191" s="206">
        <v>221142.75</v>
      </c>
      <c r="W191" s="206">
        <v>221142.75</v>
      </c>
      <c r="X191" s="206">
        <v>221142.75</v>
      </c>
      <c r="Y191" s="206">
        <v>221142.75</v>
      </c>
      <c r="Z191" s="206">
        <v>221142.75</v>
      </c>
      <c r="AA191" s="206">
        <v>221142.75</v>
      </c>
      <c r="AB191" s="206">
        <v>221142.75</v>
      </c>
      <c r="AC191" s="206">
        <v>221142.75</v>
      </c>
      <c r="AD191" s="206">
        <v>221142.75</v>
      </c>
      <c r="AE191" s="206">
        <v>221142.75</v>
      </c>
      <c r="AF191" s="206">
        <v>221142.75</v>
      </c>
      <c r="AG191" s="192">
        <f t="shared" si="31"/>
        <v>2653713</v>
      </c>
      <c r="AI191" s="207">
        <f t="shared" si="37"/>
        <v>0</v>
      </c>
      <c r="AJ191" s="207">
        <f t="shared" si="37"/>
        <v>0</v>
      </c>
      <c r="AK191" s="207">
        <f t="shared" si="37"/>
        <v>0</v>
      </c>
      <c r="AL191" s="207">
        <f t="shared" si="36"/>
        <v>0</v>
      </c>
      <c r="AM191" s="207">
        <f t="shared" si="36"/>
        <v>0</v>
      </c>
      <c r="AN191" s="207">
        <f t="shared" si="36"/>
        <v>0</v>
      </c>
      <c r="AO191" s="207">
        <f t="shared" si="36"/>
        <v>0</v>
      </c>
      <c r="AP191" s="207">
        <f t="shared" si="36"/>
        <v>0</v>
      </c>
      <c r="AQ191" s="207">
        <f t="shared" si="36"/>
        <v>0</v>
      </c>
      <c r="AR191" s="207">
        <f t="shared" si="28"/>
        <v>0</v>
      </c>
      <c r="AS191" s="207">
        <f t="shared" si="28"/>
        <v>0</v>
      </c>
      <c r="AT191" s="207">
        <f t="shared" si="28"/>
        <v>0</v>
      </c>
      <c r="AU191" s="208">
        <f t="shared" si="32"/>
        <v>0</v>
      </c>
      <c r="AV191" s="208">
        <f t="shared" si="39"/>
        <v>0</v>
      </c>
      <c r="AW191" s="208">
        <f t="shared" si="39"/>
        <v>0</v>
      </c>
      <c r="AX191" s="208">
        <f t="shared" si="39"/>
        <v>0</v>
      </c>
      <c r="AY191" s="208">
        <f t="shared" si="38"/>
        <v>0</v>
      </c>
      <c r="AZ191" s="208">
        <f t="shared" si="35"/>
        <v>0</v>
      </c>
      <c r="BA191" s="208">
        <f t="shared" si="35"/>
        <v>0</v>
      </c>
      <c r="BB191" s="208">
        <f t="shared" si="35"/>
        <v>0</v>
      </c>
      <c r="BC191" s="208">
        <f t="shared" si="35"/>
        <v>0</v>
      </c>
      <c r="BD191" s="208">
        <f t="shared" si="35"/>
        <v>0</v>
      </c>
      <c r="BE191" s="208">
        <f t="shared" si="35"/>
        <v>0</v>
      </c>
      <c r="BF191" s="208">
        <f t="shared" si="35"/>
        <v>0</v>
      </c>
      <c r="BG191" s="208">
        <f t="shared" si="35"/>
        <v>0</v>
      </c>
      <c r="BH191" s="208">
        <f t="shared" si="35"/>
        <v>0</v>
      </c>
      <c r="BI191" s="208">
        <f t="shared" si="35"/>
        <v>0</v>
      </c>
      <c r="BJ191" s="208">
        <f t="shared" si="35"/>
        <v>0</v>
      </c>
      <c r="BK191" s="208">
        <f t="shared" si="35"/>
        <v>0</v>
      </c>
      <c r="BL191" s="207">
        <f t="shared" si="33"/>
        <v>0</v>
      </c>
    </row>
    <row r="192" spans="1:64">
      <c r="A192" s="190" t="s">
        <v>393</v>
      </c>
      <c r="B192" s="205">
        <v>0</v>
      </c>
      <c r="C192" s="205">
        <v>0</v>
      </c>
      <c r="D192" s="206">
        <v>103618.65000000001</v>
      </c>
      <c r="E192" s="206">
        <v>103618.65000000001</v>
      </c>
      <c r="F192" s="206">
        <v>103618.65000000001</v>
      </c>
      <c r="G192" s="206">
        <v>103618.65000000001</v>
      </c>
      <c r="H192" s="206">
        <v>103618.65000000001</v>
      </c>
      <c r="I192" s="206">
        <v>103618.65000000001</v>
      </c>
      <c r="J192" s="206">
        <v>103618.65000000001</v>
      </c>
      <c r="K192" s="206">
        <v>103618.65000000001</v>
      </c>
      <c r="L192" s="206">
        <v>103618.65000000001</v>
      </c>
      <c r="M192" s="206">
        <v>103618.65000000001</v>
      </c>
      <c r="N192" s="206">
        <v>103618.65000000001</v>
      </c>
      <c r="O192" s="206">
        <v>103618.65000000001</v>
      </c>
      <c r="P192" s="192">
        <f t="shared" si="30"/>
        <v>1243423.8</v>
      </c>
      <c r="Q192" s="206">
        <v>103618.65000000001</v>
      </c>
      <c r="R192" s="206">
        <v>103618.65000000001</v>
      </c>
      <c r="S192" s="206">
        <v>103618.65000000001</v>
      </c>
      <c r="T192" s="206">
        <v>103618.65000000001</v>
      </c>
      <c r="U192" s="206">
        <v>103618.65000000001</v>
      </c>
      <c r="V192" s="206">
        <v>103618.65000000001</v>
      </c>
      <c r="W192" s="206">
        <v>103618.65000000001</v>
      </c>
      <c r="X192" s="206">
        <v>103618.65000000001</v>
      </c>
      <c r="Y192" s="206">
        <v>103618.65000000001</v>
      </c>
      <c r="Z192" s="206">
        <v>103618.65000000001</v>
      </c>
      <c r="AA192" s="206">
        <v>103618.65000000001</v>
      </c>
      <c r="AB192" s="206">
        <v>103618.65000000001</v>
      </c>
      <c r="AC192" s="206">
        <v>103618.65000000001</v>
      </c>
      <c r="AD192" s="206">
        <v>103618.65000000001</v>
      </c>
      <c r="AE192" s="206">
        <v>103618.65000000001</v>
      </c>
      <c r="AF192" s="206">
        <v>103618.65000000001</v>
      </c>
      <c r="AG192" s="192">
        <f t="shared" si="31"/>
        <v>1243423.8</v>
      </c>
      <c r="AI192" s="207">
        <f t="shared" si="37"/>
        <v>0</v>
      </c>
      <c r="AJ192" s="207">
        <f t="shared" si="37"/>
        <v>0</v>
      </c>
      <c r="AK192" s="207">
        <f t="shared" si="37"/>
        <v>0</v>
      </c>
      <c r="AL192" s="207">
        <f t="shared" si="36"/>
        <v>0</v>
      </c>
      <c r="AM192" s="207">
        <f t="shared" si="36"/>
        <v>0</v>
      </c>
      <c r="AN192" s="207">
        <f t="shared" si="36"/>
        <v>0</v>
      </c>
      <c r="AO192" s="207">
        <f t="shared" si="36"/>
        <v>0</v>
      </c>
      <c r="AP192" s="207">
        <f t="shared" si="36"/>
        <v>0</v>
      </c>
      <c r="AQ192" s="207">
        <f t="shared" si="36"/>
        <v>0</v>
      </c>
      <c r="AR192" s="207">
        <f t="shared" si="28"/>
        <v>0</v>
      </c>
      <c r="AS192" s="207">
        <f t="shared" si="28"/>
        <v>0</v>
      </c>
      <c r="AT192" s="207">
        <f t="shared" si="28"/>
        <v>0</v>
      </c>
      <c r="AU192" s="208">
        <f t="shared" si="32"/>
        <v>0</v>
      </c>
      <c r="AV192" s="208">
        <f t="shared" si="39"/>
        <v>0</v>
      </c>
      <c r="AW192" s="208">
        <f t="shared" si="39"/>
        <v>0</v>
      </c>
      <c r="AX192" s="208">
        <f t="shared" si="39"/>
        <v>0</v>
      </c>
      <c r="AY192" s="208">
        <f t="shared" si="38"/>
        <v>0</v>
      </c>
      <c r="AZ192" s="208">
        <f t="shared" si="35"/>
        <v>0</v>
      </c>
      <c r="BA192" s="208">
        <f t="shared" si="35"/>
        <v>0</v>
      </c>
      <c r="BB192" s="208">
        <f t="shared" si="35"/>
        <v>0</v>
      </c>
      <c r="BC192" s="208">
        <f t="shared" si="35"/>
        <v>0</v>
      </c>
      <c r="BD192" s="208">
        <f t="shared" si="35"/>
        <v>0</v>
      </c>
      <c r="BE192" s="208">
        <f t="shared" si="35"/>
        <v>0</v>
      </c>
      <c r="BF192" s="208">
        <f t="shared" ref="BF192:BK234" si="40">ROUND(AA192*$C192/12,2)</f>
        <v>0</v>
      </c>
      <c r="BG192" s="208">
        <f t="shared" si="40"/>
        <v>0</v>
      </c>
      <c r="BH192" s="208">
        <f t="shared" si="40"/>
        <v>0</v>
      </c>
      <c r="BI192" s="208">
        <f t="shared" si="40"/>
        <v>0</v>
      </c>
      <c r="BJ192" s="208">
        <f t="shared" si="40"/>
        <v>0</v>
      </c>
      <c r="BK192" s="208">
        <f t="shared" si="40"/>
        <v>0</v>
      </c>
      <c r="BL192" s="207">
        <f t="shared" si="33"/>
        <v>0</v>
      </c>
    </row>
    <row r="193" spans="1:64">
      <c r="A193" s="190" t="s">
        <v>394</v>
      </c>
      <c r="B193" s="205">
        <v>0</v>
      </c>
      <c r="C193" s="205">
        <v>0</v>
      </c>
      <c r="D193" s="206">
        <v>282647.53999999998</v>
      </c>
      <c r="E193" s="206">
        <v>282647.53999999998</v>
      </c>
      <c r="F193" s="206">
        <v>282647.53999999998</v>
      </c>
      <c r="G193" s="206">
        <v>282647.53999999998</v>
      </c>
      <c r="H193" s="206">
        <v>282647.53999999998</v>
      </c>
      <c r="I193" s="206">
        <v>282647.53999999998</v>
      </c>
      <c r="J193" s="206">
        <v>282647.53999999998</v>
      </c>
      <c r="K193" s="206">
        <v>282647.53999999998</v>
      </c>
      <c r="L193" s="206">
        <v>282647.53999999998</v>
      </c>
      <c r="M193" s="206">
        <v>282647.53999999998</v>
      </c>
      <c r="N193" s="206">
        <v>282647.53999999998</v>
      </c>
      <c r="O193" s="206">
        <v>282647.53999999998</v>
      </c>
      <c r="P193" s="192">
        <f t="shared" si="30"/>
        <v>3391770.48</v>
      </c>
      <c r="Q193" s="206">
        <v>282647.53999999998</v>
      </c>
      <c r="R193" s="206">
        <v>282647.53999999998</v>
      </c>
      <c r="S193" s="206">
        <v>282647.53999999998</v>
      </c>
      <c r="T193" s="206">
        <v>282647.53999999998</v>
      </c>
      <c r="U193" s="206">
        <v>282647.53999999998</v>
      </c>
      <c r="V193" s="206">
        <v>282647.53999999998</v>
      </c>
      <c r="W193" s="206">
        <v>282647.53999999998</v>
      </c>
      <c r="X193" s="206">
        <v>282647.53999999998</v>
      </c>
      <c r="Y193" s="206">
        <v>282647.53999999998</v>
      </c>
      <c r="Z193" s="206">
        <v>282647.53999999998</v>
      </c>
      <c r="AA193" s="206">
        <v>282647.53999999998</v>
      </c>
      <c r="AB193" s="206">
        <v>282647.53999999998</v>
      </c>
      <c r="AC193" s="206">
        <v>282647.53999999998</v>
      </c>
      <c r="AD193" s="206">
        <v>282647.53999999998</v>
      </c>
      <c r="AE193" s="206">
        <v>282647.53999999998</v>
      </c>
      <c r="AF193" s="206">
        <v>282647.53999999998</v>
      </c>
      <c r="AG193" s="192">
        <f t="shared" si="31"/>
        <v>3391770.48</v>
      </c>
      <c r="AI193" s="207">
        <f t="shared" si="37"/>
        <v>0</v>
      </c>
      <c r="AJ193" s="207">
        <f t="shared" si="37"/>
        <v>0</v>
      </c>
      <c r="AK193" s="207">
        <f t="shared" si="37"/>
        <v>0</v>
      </c>
      <c r="AL193" s="207">
        <f t="shared" si="36"/>
        <v>0</v>
      </c>
      <c r="AM193" s="207">
        <f t="shared" si="36"/>
        <v>0</v>
      </c>
      <c r="AN193" s="207">
        <f t="shared" si="36"/>
        <v>0</v>
      </c>
      <c r="AO193" s="207">
        <f t="shared" si="36"/>
        <v>0</v>
      </c>
      <c r="AP193" s="207">
        <f t="shared" si="36"/>
        <v>0</v>
      </c>
      <c r="AQ193" s="207">
        <f t="shared" si="36"/>
        <v>0</v>
      </c>
      <c r="AR193" s="207">
        <f t="shared" si="28"/>
        <v>0</v>
      </c>
      <c r="AS193" s="207">
        <f t="shared" si="28"/>
        <v>0</v>
      </c>
      <c r="AT193" s="207">
        <f t="shared" si="28"/>
        <v>0</v>
      </c>
      <c r="AU193" s="208">
        <f t="shared" si="32"/>
        <v>0</v>
      </c>
      <c r="AV193" s="208">
        <f t="shared" si="39"/>
        <v>0</v>
      </c>
      <c r="AW193" s="208">
        <f t="shared" si="39"/>
        <v>0</v>
      </c>
      <c r="AX193" s="208">
        <f t="shared" si="39"/>
        <v>0</v>
      </c>
      <c r="AY193" s="208">
        <f t="shared" si="38"/>
        <v>0</v>
      </c>
      <c r="AZ193" s="208">
        <f t="shared" ref="AZ193:BE235" si="41">ROUND(U193*$C193/12,2)</f>
        <v>0</v>
      </c>
      <c r="BA193" s="208">
        <f t="shared" si="41"/>
        <v>0</v>
      </c>
      <c r="BB193" s="208">
        <f t="shared" si="41"/>
        <v>0</v>
      </c>
      <c r="BC193" s="208">
        <f t="shared" si="41"/>
        <v>0</v>
      </c>
      <c r="BD193" s="208">
        <f t="shared" si="41"/>
        <v>0</v>
      </c>
      <c r="BE193" s="208">
        <f t="shared" si="41"/>
        <v>0</v>
      </c>
      <c r="BF193" s="208">
        <f t="shared" si="40"/>
        <v>0</v>
      </c>
      <c r="BG193" s="208">
        <f t="shared" si="40"/>
        <v>0</v>
      </c>
      <c r="BH193" s="208">
        <f t="shared" si="40"/>
        <v>0</v>
      </c>
      <c r="BI193" s="208">
        <f t="shared" si="40"/>
        <v>0</v>
      </c>
      <c r="BJ193" s="208">
        <f t="shared" si="40"/>
        <v>0</v>
      </c>
      <c r="BK193" s="208">
        <f t="shared" si="40"/>
        <v>0</v>
      </c>
      <c r="BL193" s="207">
        <f t="shared" si="33"/>
        <v>0</v>
      </c>
    </row>
    <row r="194" spans="1:64">
      <c r="A194" s="190" t="s">
        <v>395</v>
      </c>
      <c r="B194" s="205">
        <v>0</v>
      </c>
      <c r="C194" s="205">
        <v>0</v>
      </c>
      <c r="D194" s="206">
        <v>8132.93</v>
      </c>
      <c r="E194" s="206">
        <v>8132.93</v>
      </c>
      <c r="F194" s="206">
        <v>8132.93</v>
      </c>
      <c r="G194" s="206">
        <v>8132.93</v>
      </c>
      <c r="H194" s="206">
        <v>8132.93</v>
      </c>
      <c r="I194" s="206">
        <v>8132.93</v>
      </c>
      <c r="J194" s="206">
        <v>8132.93</v>
      </c>
      <c r="K194" s="206">
        <v>8132.93</v>
      </c>
      <c r="L194" s="206">
        <v>8132.93</v>
      </c>
      <c r="M194" s="206">
        <v>8132.93</v>
      </c>
      <c r="N194" s="206">
        <v>8132.93</v>
      </c>
      <c r="O194" s="206">
        <v>8132.93</v>
      </c>
      <c r="P194" s="192">
        <f t="shared" si="30"/>
        <v>97595.159999999974</v>
      </c>
      <c r="Q194" s="206">
        <v>8132.93</v>
      </c>
      <c r="R194" s="206">
        <v>8132.93</v>
      </c>
      <c r="S194" s="206">
        <v>8132.93</v>
      </c>
      <c r="T194" s="206">
        <v>8132.93</v>
      </c>
      <c r="U194" s="206">
        <v>8132.93</v>
      </c>
      <c r="V194" s="206">
        <v>8132.93</v>
      </c>
      <c r="W194" s="206">
        <v>8132.93</v>
      </c>
      <c r="X194" s="206">
        <v>8132.93</v>
      </c>
      <c r="Y194" s="206">
        <v>8132.93</v>
      </c>
      <c r="Z194" s="206">
        <v>8132.93</v>
      </c>
      <c r="AA194" s="206">
        <v>8132.93</v>
      </c>
      <c r="AB194" s="206">
        <v>8132.93</v>
      </c>
      <c r="AC194" s="206">
        <v>8132.93</v>
      </c>
      <c r="AD194" s="206">
        <v>8132.93</v>
      </c>
      <c r="AE194" s="206">
        <v>8132.93</v>
      </c>
      <c r="AF194" s="206">
        <v>8132.93</v>
      </c>
      <c r="AG194" s="192">
        <f t="shared" si="31"/>
        <v>97595.159999999974</v>
      </c>
      <c r="AI194" s="207">
        <f t="shared" si="37"/>
        <v>0</v>
      </c>
      <c r="AJ194" s="207">
        <f t="shared" si="37"/>
        <v>0</v>
      </c>
      <c r="AK194" s="207">
        <f t="shared" si="37"/>
        <v>0</v>
      </c>
      <c r="AL194" s="207">
        <f t="shared" si="36"/>
        <v>0</v>
      </c>
      <c r="AM194" s="207">
        <f t="shared" si="36"/>
        <v>0</v>
      </c>
      <c r="AN194" s="207">
        <f t="shared" si="36"/>
        <v>0</v>
      </c>
      <c r="AO194" s="207">
        <f t="shared" si="36"/>
        <v>0</v>
      </c>
      <c r="AP194" s="207">
        <f t="shared" si="36"/>
        <v>0</v>
      </c>
      <c r="AQ194" s="207">
        <f t="shared" si="36"/>
        <v>0</v>
      </c>
      <c r="AR194" s="207">
        <f t="shared" si="28"/>
        <v>0</v>
      </c>
      <c r="AS194" s="207">
        <f t="shared" si="28"/>
        <v>0</v>
      </c>
      <c r="AT194" s="207">
        <f t="shared" si="28"/>
        <v>0</v>
      </c>
      <c r="AU194" s="208">
        <f t="shared" si="32"/>
        <v>0</v>
      </c>
      <c r="AV194" s="208">
        <f t="shared" si="39"/>
        <v>0</v>
      </c>
      <c r="AW194" s="208">
        <f t="shared" si="39"/>
        <v>0</v>
      </c>
      <c r="AX194" s="208">
        <f t="shared" si="39"/>
        <v>0</v>
      </c>
      <c r="AY194" s="208">
        <f t="shared" si="38"/>
        <v>0</v>
      </c>
      <c r="AZ194" s="208">
        <f t="shared" si="41"/>
        <v>0</v>
      </c>
      <c r="BA194" s="208">
        <f t="shared" si="41"/>
        <v>0</v>
      </c>
      <c r="BB194" s="208">
        <f t="shared" si="41"/>
        <v>0</v>
      </c>
      <c r="BC194" s="208">
        <f t="shared" si="41"/>
        <v>0</v>
      </c>
      <c r="BD194" s="208">
        <f t="shared" si="41"/>
        <v>0</v>
      </c>
      <c r="BE194" s="208">
        <f t="shared" si="41"/>
        <v>0</v>
      </c>
      <c r="BF194" s="208">
        <f t="shared" si="40"/>
        <v>0</v>
      </c>
      <c r="BG194" s="208">
        <f t="shared" si="40"/>
        <v>0</v>
      </c>
      <c r="BH194" s="208">
        <f t="shared" si="40"/>
        <v>0</v>
      </c>
      <c r="BI194" s="208">
        <f t="shared" si="40"/>
        <v>0</v>
      </c>
      <c r="BJ194" s="208">
        <f t="shared" si="40"/>
        <v>0</v>
      </c>
      <c r="BK194" s="208">
        <f t="shared" si="40"/>
        <v>0</v>
      </c>
      <c r="BL194" s="207">
        <f t="shared" si="33"/>
        <v>0</v>
      </c>
    </row>
    <row r="195" spans="1:64">
      <c r="A195" s="190" t="s">
        <v>396</v>
      </c>
      <c r="B195" s="205">
        <v>0</v>
      </c>
      <c r="C195" s="205">
        <v>0</v>
      </c>
      <c r="D195" s="206">
        <v>0</v>
      </c>
      <c r="E195" s="206">
        <v>0</v>
      </c>
      <c r="F195" s="206">
        <v>0</v>
      </c>
      <c r="G195" s="206">
        <v>0</v>
      </c>
      <c r="H195" s="206">
        <v>0</v>
      </c>
      <c r="I195" s="206">
        <v>0</v>
      </c>
      <c r="J195" s="206">
        <v>0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192">
        <f t="shared" si="30"/>
        <v>0</v>
      </c>
      <c r="Q195" s="206">
        <v>0</v>
      </c>
      <c r="R195" s="206">
        <v>0</v>
      </c>
      <c r="S195" s="206">
        <v>0</v>
      </c>
      <c r="T195" s="206">
        <v>0</v>
      </c>
      <c r="U195" s="206">
        <v>0</v>
      </c>
      <c r="V195" s="206">
        <v>0</v>
      </c>
      <c r="W195" s="206">
        <v>0</v>
      </c>
      <c r="X195" s="206">
        <v>0</v>
      </c>
      <c r="Y195" s="206">
        <v>0</v>
      </c>
      <c r="Z195" s="206">
        <v>0</v>
      </c>
      <c r="AA195" s="206">
        <v>0</v>
      </c>
      <c r="AB195" s="206">
        <v>0</v>
      </c>
      <c r="AC195" s="206">
        <v>0</v>
      </c>
      <c r="AD195" s="206">
        <v>0</v>
      </c>
      <c r="AE195" s="206">
        <v>0</v>
      </c>
      <c r="AF195" s="206">
        <v>0</v>
      </c>
      <c r="AG195" s="192">
        <f t="shared" si="31"/>
        <v>0</v>
      </c>
      <c r="AI195" s="207">
        <f t="shared" si="37"/>
        <v>0</v>
      </c>
      <c r="AJ195" s="207">
        <f t="shared" si="37"/>
        <v>0</v>
      </c>
      <c r="AK195" s="207">
        <f t="shared" si="37"/>
        <v>0</v>
      </c>
      <c r="AL195" s="207">
        <f t="shared" si="36"/>
        <v>0</v>
      </c>
      <c r="AM195" s="207">
        <f t="shared" si="36"/>
        <v>0</v>
      </c>
      <c r="AN195" s="207">
        <f t="shared" si="36"/>
        <v>0</v>
      </c>
      <c r="AO195" s="207">
        <f t="shared" si="36"/>
        <v>0</v>
      </c>
      <c r="AP195" s="207">
        <f t="shared" si="36"/>
        <v>0</v>
      </c>
      <c r="AQ195" s="207">
        <f t="shared" si="36"/>
        <v>0</v>
      </c>
      <c r="AR195" s="207">
        <f t="shared" si="28"/>
        <v>0</v>
      </c>
      <c r="AS195" s="207">
        <f t="shared" si="28"/>
        <v>0</v>
      </c>
      <c r="AT195" s="207">
        <f t="shared" si="28"/>
        <v>0</v>
      </c>
      <c r="AU195" s="208">
        <f t="shared" si="32"/>
        <v>0</v>
      </c>
      <c r="AV195" s="208">
        <f t="shared" si="39"/>
        <v>0</v>
      </c>
      <c r="AW195" s="208">
        <f t="shared" si="39"/>
        <v>0</v>
      </c>
      <c r="AX195" s="208">
        <f t="shared" si="39"/>
        <v>0</v>
      </c>
      <c r="AY195" s="208">
        <f t="shared" si="38"/>
        <v>0</v>
      </c>
      <c r="AZ195" s="208">
        <f t="shared" si="41"/>
        <v>0</v>
      </c>
      <c r="BA195" s="208">
        <f t="shared" si="41"/>
        <v>0</v>
      </c>
      <c r="BB195" s="208">
        <f t="shared" si="41"/>
        <v>0</v>
      </c>
      <c r="BC195" s="208">
        <f t="shared" si="41"/>
        <v>0</v>
      </c>
      <c r="BD195" s="208">
        <f t="shared" si="41"/>
        <v>0</v>
      </c>
      <c r="BE195" s="208">
        <f t="shared" si="41"/>
        <v>0</v>
      </c>
      <c r="BF195" s="208">
        <f t="shared" si="40"/>
        <v>0</v>
      </c>
      <c r="BG195" s="208">
        <f t="shared" si="40"/>
        <v>0</v>
      </c>
      <c r="BH195" s="208">
        <f t="shared" si="40"/>
        <v>0</v>
      </c>
      <c r="BI195" s="208">
        <f t="shared" si="40"/>
        <v>0</v>
      </c>
      <c r="BJ195" s="208">
        <f t="shared" si="40"/>
        <v>0</v>
      </c>
      <c r="BK195" s="208">
        <f t="shared" si="40"/>
        <v>0</v>
      </c>
      <c r="BL195" s="207">
        <f t="shared" si="33"/>
        <v>0</v>
      </c>
    </row>
    <row r="196" spans="1:64">
      <c r="A196" s="190" t="s">
        <v>397</v>
      </c>
      <c r="B196" s="205">
        <v>0.19669999999999999</v>
      </c>
      <c r="C196" s="205">
        <v>0</v>
      </c>
      <c r="D196" s="206">
        <v>320737.94</v>
      </c>
      <c r="E196" s="206">
        <v>320737.94</v>
      </c>
      <c r="F196" s="206">
        <v>320737.94</v>
      </c>
      <c r="G196" s="206">
        <v>320737.94</v>
      </c>
      <c r="H196" s="206">
        <v>320737.94</v>
      </c>
      <c r="I196" s="206">
        <v>320737.94</v>
      </c>
      <c r="J196" s="206">
        <v>320737.94</v>
      </c>
      <c r="K196" s="206">
        <v>320737.94</v>
      </c>
      <c r="L196" s="206">
        <v>320737.94</v>
      </c>
      <c r="M196" s="206">
        <v>320737.94</v>
      </c>
      <c r="N196" s="206">
        <v>320737.94</v>
      </c>
      <c r="O196" s="206">
        <v>320737.94</v>
      </c>
      <c r="P196" s="192">
        <f t="shared" si="30"/>
        <v>3848855.28</v>
      </c>
      <c r="Q196" s="206">
        <v>320737.94</v>
      </c>
      <c r="R196" s="206">
        <v>320737.94</v>
      </c>
      <c r="S196" s="206">
        <v>320737.94</v>
      </c>
      <c r="T196" s="206">
        <v>320737.94</v>
      </c>
      <c r="U196" s="206">
        <v>320737.94</v>
      </c>
      <c r="V196" s="206">
        <v>320737.94</v>
      </c>
      <c r="W196" s="206">
        <v>320737.94</v>
      </c>
      <c r="X196" s="206">
        <v>320737.94</v>
      </c>
      <c r="Y196" s="206">
        <v>320737.94</v>
      </c>
      <c r="Z196" s="206">
        <v>320737.94</v>
      </c>
      <c r="AA196" s="206">
        <v>320737.94</v>
      </c>
      <c r="AB196" s="206">
        <v>320737.94</v>
      </c>
      <c r="AC196" s="206">
        <v>320737.94</v>
      </c>
      <c r="AD196" s="206">
        <v>320737.94</v>
      </c>
      <c r="AE196" s="206">
        <v>320737.94</v>
      </c>
      <c r="AF196" s="206">
        <v>320737.94</v>
      </c>
      <c r="AG196" s="192">
        <f t="shared" si="31"/>
        <v>3848855.28</v>
      </c>
      <c r="AI196" s="207">
        <f t="shared" si="37"/>
        <v>5257.43</v>
      </c>
      <c r="AJ196" s="207">
        <f t="shared" si="37"/>
        <v>5257.43</v>
      </c>
      <c r="AK196" s="207">
        <f t="shared" si="37"/>
        <v>5257.43</v>
      </c>
      <c r="AL196" s="207">
        <f t="shared" si="36"/>
        <v>5257.43</v>
      </c>
      <c r="AM196" s="207">
        <f t="shared" si="36"/>
        <v>5257.43</v>
      </c>
      <c r="AN196" s="207">
        <f t="shared" si="36"/>
        <v>5257.43</v>
      </c>
      <c r="AO196" s="207">
        <f t="shared" si="36"/>
        <v>5257.43</v>
      </c>
      <c r="AP196" s="207">
        <f t="shared" si="36"/>
        <v>5257.43</v>
      </c>
      <c r="AQ196" s="207">
        <f t="shared" si="36"/>
        <v>5257.43</v>
      </c>
      <c r="AR196" s="207">
        <f t="shared" si="36"/>
        <v>5257.43</v>
      </c>
      <c r="AS196" s="207">
        <f t="shared" si="36"/>
        <v>5257.43</v>
      </c>
      <c r="AT196" s="207">
        <f t="shared" si="36"/>
        <v>5257.43</v>
      </c>
      <c r="AU196" s="208">
        <f t="shared" si="32"/>
        <v>63089.16</v>
      </c>
      <c r="AV196" s="208">
        <f t="shared" si="39"/>
        <v>5257.43</v>
      </c>
      <c r="AW196" s="208">
        <f t="shared" si="39"/>
        <v>5257.43</v>
      </c>
      <c r="AX196" s="208">
        <f t="shared" si="39"/>
        <v>5257.43</v>
      </c>
      <c r="AY196" s="208">
        <f t="shared" si="38"/>
        <v>5257.43</v>
      </c>
      <c r="AZ196" s="208">
        <f t="shared" si="41"/>
        <v>0</v>
      </c>
      <c r="BA196" s="208">
        <f t="shared" si="41"/>
        <v>0</v>
      </c>
      <c r="BB196" s="208">
        <f t="shared" si="41"/>
        <v>0</v>
      </c>
      <c r="BC196" s="208">
        <f t="shared" si="41"/>
        <v>0</v>
      </c>
      <c r="BD196" s="208">
        <f t="shared" si="41"/>
        <v>0</v>
      </c>
      <c r="BE196" s="208">
        <f t="shared" si="41"/>
        <v>0</v>
      </c>
      <c r="BF196" s="208">
        <f t="shared" si="40"/>
        <v>0</v>
      </c>
      <c r="BG196" s="208">
        <f t="shared" si="40"/>
        <v>0</v>
      </c>
      <c r="BH196" s="208">
        <f t="shared" si="40"/>
        <v>0</v>
      </c>
      <c r="BI196" s="208">
        <f t="shared" si="40"/>
        <v>0</v>
      </c>
      <c r="BJ196" s="208">
        <f t="shared" si="40"/>
        <v>0</v>
      </c>
      <c r="BK196" s="208">
        <f t="shared" si="40"/>
        <v>0</v>
      </c>
      <c r="BL196" s="207">
        <f t="shared" si="33"/>
        <v>0</v>
      </c>
    </row>
    <row r="197" spans="1:64">
      <c r="A197" s="190" t="s">
        <v>398</v>
      </c>
      <c r="B197" s="205">
        <v>2.1599999999999998E-2</v>
      </c>
      <c r="C197" s="205">
        <v>2.4E-2</v>
      </c>
      <c r="D197" s="206">
        <v>17737935.82</v>
      </c>
      <c r="E197" s="206">
        <v>17737935.82</v>
      </c>
      <c r="F197" s="206">
        <v>17723693.359999999</v>
      </c>
      <c r="G197" s="206">
        <v>17709450.890000001</v>
      </c>
      <c r="H197" s="206">
        <v>17709450.890000001</v>
      </c>
      <c r="I197" s="206">
        <v>17709450.890000001</v>
      </c>
      <c r="J197" s="206">
        <v>17709450.890000001</v>
      </c>
      <c r="K197" s="206">
        <v>17730564.140000001</v>
      </c>
      <c r="L197" s="206">
        <v>17751677.390000001</v>
      </c>
      <c r="M197" s="206">
        <v>17751677.390000001</v>
      </c>
      <c r="N197" s="206">
        <v>17751677.390000001</v>
      </c>
      <c r="O197" s="206">
        <v>17751677.390000001</v>
      </c>
      <c r="P197" s="192">
        <f t="shared" si="30"/>
        <v>212774642.25999993</v>
      </c>
      <c r="Q197" s="206">
        <v>17751677.390000001</v>
      </c>
      <c r="R197" s="206">
        <v>17751677.390000001</v>
      </c>
      <c r="S197" s="206">
        <v>17751677.390000001</v>
      </c>
      <c r="T197" s="206">
        <v>17751677.390000001</v>
      </c>
      <c r="U197" s="206">
        <v>17751677.390000001</v>
      </c>
      <c r="V197" s="206">
        <v>17751677.390000001</v>
      </c>
      <c r="W197" s="206">
        <v>17751677.390000001</v>
      </c>
      <c r="X197" s="206">
        <v>17751677.390000001</v>
      </c>
      <c r="Y197" s="206">
        <v>17751677.390000001</v>
      </c>
      <c r="Z197" s="206">
        <v>17751677.390000001</v>
      </c>
      <c r="AA197" s="206">
        <v>17751677.390000001</v>
      </c>
      <c r="AB197" s="206">
        <v>17751677.390000001</v>
      </c>
      <c r="AC197" s="206">
        <v>17751677.390000001</v>
      </c>
      <c r="AD197" s="206">
        <v>17751677.390000001</v>
      </c>
      <c r="AE197" s="206">
        <v>17751677.390000001</v>
      </c>
      <c r="AF197" s="206">
        <v>17751677.390000001</v>
      </c>
      <c r="AG197" s="192">
        <f t="shared" si="31"/>
        <v>213020128.67999995</v>
      </c>
      <c r="AI197" s="207">
        <f t="shared" si="37"/>
        <v>31928.28</v>
      </c>
      <c r="AJ197" s="207">
        <f t="shared" si="37"/>
        <v>31928.28</v>
      </c>
      <c r="AK197" s="207">
        <f t="shared" si="37"/>
        <v>31902.65</v>
      </c>
      <c r="AL197" s="207">
        <f t="shared" si="36"/>
        <v>31877.01</v>
      </c>
      <c r="AM197" s="207">
        <f t="shared" si="36"/>
        <v>31877.01</v>
      </c>
      <c r="AN197" s="207">
        <f t="shared" si="36"/>
        <v>31877.01</v>
      </c>
      <c r="AO197" s="207">
        <f t="shared" si="36"/>
        <v>31877.01</v>
      </c>
      <c r="AP197" s="207">
        <f t="shared" si="36"/>
        <v>31915.02</v>
      </c>
      <c r="AQ197" s="207">
        <f t="shared" si="36"/>
        <v>31953.02</v>
      </c>
      <c r="AR197" s="207">
        <f t="shared" si="36"/>
        <v>31953.02</v>
      </c>
      <c r="AS197" s="207">
        <f t="shared" si="36"/>
        <v>31953.02</v>
      </c>
      <c r="AT197" s="207">
        <f t="shared" si="36"/>
        <v>31953.02</v>
      </c>
      <c r="AU197" s="208">
        <f t="shared" si="32"/>
        <v>382994.35000000003</v>
      </c>
      <c r="AV197" s="208">
        <f t="shared" si="39"/>
        <v>31953.02</v>
      </c>
      <c r="AW197" s="208">
        <f t="shared" si="39"/>
        <v>31953.02</v>
      </c>
      <c r="AX197" s="208">
        <f t="shared" si="39"/>
        <v>31953.02</v>
      </c>
      <c r="AY197" s="208">
        <f t="shared" si="38"/>
        <v>31953.02</v>
      </c>
      <c r="AZ197" s="208">
        <f t="shared" si="41"/>
        <v>35503.35</v>
      </c>
      <c r="BA197" s="208">
        <f t="shared" si="41"/>
        <v>35503.35</v>
      </c>
      <c r="BB197" s="208">
        <f t="shared" si="41"/>
        <v>35503.35</v>
      </c>
      <c r="BC197" s="208">
        <f t="shared" si="41"/>
        <v>35503.35</v>
      </c>
      <c r="BD197" s="208">
        <f t="shared" si="41"/>
        <v>35503.35</v>
      </c>
      <c r="BE197" s="208">
        <f t="shared" si="41"/>
        <v>35503.35</v>
      </c>
      <c r="BF197" s="208">
        <f t="shared" si="40"/>
        <v>35503.35</v>
      </c>
      <c r="BG197" s="208">
        <f t="shared" si="40"/>
        <v>35503.35</v>
      </c>
      <c r="BH197" s="208">
        <f t="shared" si="40"/>
        <v>35503.35</v>
      </c>
      <c r="BI197" s="208">
        <f t="shared" si="40"/>
        <v>35503.35</v>
      </c>
      <c r="BJ197" s="208">
        <f t="shared" si="40"/>
        <v>35503.35</v>
      </c>
      <c r="BK197" s="208">
        <f t="shared" si="40"/>
        <v>35503.35</v>
      </c>
      <c r="BL197" s="207">
        <f t="shared" si="33"/>
        <v>426040.1999999999</v>
      </c>
    </row>
    <row r="198" spans="1:64">
      <c r="A198" s="190" t="s">
        <v>399</v>
      </c>
      <c r="B198" s="205">
        <v>3.9699999999999999E-2</v>
      </c>
      <c r="C198" s="205">
        <v>3.0199999999999998E-2</v>
      </c>
      <c r="D198" s="206">
        <v>1171970.07</v>
      </c>
      <c r="E198" s="206">
        <v>1171970.07</v>
      </c>
      <c r="F198" s="206">
        <v>1171970.07</v>
      </c>
      <c r="G198" s="206">
        <v>1171970.07</v>
      </c>
      <c r="H198" s="206">
        <v>1171970.07</v>
      </c>
      <c r="I198" s="206">
        <v>1171970.07</v>
      </c>
      <c r="J198" s="206">
        <v>1171970.07</v>
      </c>
      <c r="K198" s="206">
        <v>1171970.07</v>
      </c>
      <c r="L198" s="206">
        <v>1171970.07</v>
      </c>
      <c r="M198" s="206">
        <v>1171970.07</v>
      </c>
      <c r="N198" s="206">
        <v>1171970.07</v>
      </c>
      <c r="O198" s="206">
        <v>1171970.07</v>
      </c>
      <c r="P198" s="192">
        <f t="shared" ref="P198:P261" si="42">SUM(D198:O198)</f>
        <v>14063640.840000002</v>
      </c>
      <c r="Q198" s="206">
        <v>1171970.07</v>
      </c>
      <c r="R198" s="206">
        <v>1171970.07</v>
      </c>
      <c r="S198" s="206">
        <v>1171970.07</v>
      </c>
      <c r="T198" s="206">
        <v>1171970.07</v>
      </c>
      <c r="U198" s="206">
        <v>1171970.07</v>
      </c>
      <c r="V198" s="206">
        <v>1171970.07</v>
      </c>
      <c r="W198" s="206">
        <v>1171970.07</v>
      </c>
      <c r="X198" s="206">
        <v>1171970.07</v>
      </c>
      <c r="Y198" s="206">
        <v>1171970.07</v>
      </c>
      <c r="Z198" s="206">
        <v>1171970.07</v>
      </c>
      <c r="AA198" s="206">
        <v>1171970.07</v>
      </c>
      <c r="AB198" s="206">
        <v>1171970.07</v>
      </c>
      <c r="AC198" s="206">
        <v>1171970.07</v>
      </c>
      <c r="AD198" s="206">
        <v>1171970.07</v>
      </c>
      <c r="AE198" s="206">
        <v>1171970.07</v>
      </c>
      <c r="AF198" s="206">
        <v>1171970.07</v>
      </c>
      <c r="AG198" s="192">
        <f t="shared" ref="AG198:AG261" si="43">SUM(U198:AF198)</f>
        <v>14063640.840000002</v>
      </c>
      <c r="AI198" s="207">
        <f t="shared" si="37"/>
        <v>3877.27</v>
      </c>
      <c r="AJ198" s="207">
        <f t="shared" si="37"/>
        <v>3877.27</v>
      </c>
      <c r="AK198" s="207">
        <f t="shared" si="37"/>
        <v>3877.27</v>
      </c>
      <c r="AL198" s="207">
        <f t="shared" si="36"/>
        <v>3877.27</v>
      </c>
      <c r="AM198" s="207">
        <f t="shared" si="36"/>
        <v>3877.27</v>
      </c>
      <c r="AN198" s="207">
        <f t="shared" si="36"/>
        <v>3877.27</v>
      </c>
      <c r="AO198" s="207">
        <f t="shared" si="36"/>
        <v>3877.27</v>
      </c>
      <c r="AP198" s="207">
        <f t="shared" si="36"/>
        <v>3877.27</v>
      </c>
      <c r="AQ198" s="207">
        <f t="shared" si="36"/>
        <v>3877.27</v>
      </c>
      <c r="AR198" s="207">
        <f t="shared" si="36"/>
        <v>3877.27</v>
      </c>
      <c r="AS198" s="207">
        <f t="shared" si="36"/>
        <v>3877.27</v>
      </c>
      <c r="AT198" s="207">
        <f t="shared" si="36"/>
        <v>3877.27</v>
      </c>
      <c r="AU198" s="208">
        <f t="shared" ref="AU198:AU261" si="44">SUM(AI198:AT198)</f>
        <v>46527.239999999991</v>
      </c>
      <c r="AV198" s="208">
        <f t="shared" si="39"/>
        <v>3877.27</v>
      </c>
      <c r="AW198" s="208">
        <f t="shared" si="39"/>
        <v>3877.27</v>
      </c>
      <c r="AX198" s="208">
        <f t="shared" si="39"/>
        <v>3877.27</v>
      </c>
      <c r="AY198" s="208">
        <f t="shared" si="38"/>
        <v>3877.27</v>
      </c>
      <c r="AZ198" s="208">
        <f t="shared" si="41"/>
        <v>2949.46</v>
      </c>
      <c r="BA198" s="208">
        <f t="shared" si="41"/>
        <v>2949.46</v>
      </c>
      <c r="BB198" s="208">
        <f t="shared" si="41"/>
        <v>2949.46</v>
      </c>
      <c r="BC198" s="208">
        <f t="shared" si="41"/>
        <v>2949.46</v>
      </c>
      <c r="BD198" s="208">
        <f t="shared" si="41"/>
        <v>2949.46</v>
      </c>
      <c r="BE198" s="208">
        <f t="shared" si="41"/>
        <v>2949.46</v>
      </c>
      <c r="BF198" s="208">
        <f t="shared" si="40"/>
        <v>2949.46</v>
      </c>
      <c r="BG198" s="208">
        <f t="shared" si="40"/>
        <v>2949.46</v>
      </c>
      <c r="BH198" s="208">
        <f t="shared" si="40"/>
        <v>2949.46</v>
      </c>
      <c r="BI198" s="208">
        <f t="shared" si="40"/>
        <v>2949.46</v>
      </c>
      <c r="BJ198" s="208">
        <f t="shared" si="40"/>
        <v>2949.46</v>
      </c>
      <c r="BK198" s="208">
        <f t="shared" si="40"/>
        <v>2949.46</v>
      </c>
      <c r="BL198" s="207">
        <f t="shared" ref="BL198:BL261" si="45">SUM(AZ198:BK198)</f>
        <v>35393.519999999997</v>
      </c>
    </row>
    <row r="199" spans="1:64">
      <c r="A199" s="190" t="s">
        <v>400</v>
      </c>
      <c r="B199" s="205">
        <v>4.5400000000000003E-2</v>
      </c>
      <c r="C199" s="205">
        <v>3.15E-2</v>
      </c>
      <c r="D199" s="206">
        <v>135870.23000000001</v>
      </c>
      <c r="E199" s="206">
        <v>135870.23000000001</v>
      </c>
      <c r="F199" s="206">
        <v>129359.64</v>
      </c>
      <c r="G199" s="206">
        <v>122849.05</v>
      </c>
      <c r="H199" s="206">
        <v>122849.05</v>
      </c>
      <c r="I199" s="206">
        <v>122849.05</v>
      </c>
      <c r="J199" s="206">
        <v>122849.05</v>
      </c>
      <c r="K199" s="206">
        <v>122849.05</v>
      </c>
      <c r="L199" s="206">
        <v>122849.05</v>
      </c>
      <c r="M199" s="206">
        <v>122849.05</v>
      </c>
      <c r="N199" s="206">
        <v>122849.05</v>
      </c>
      <c r="O199" s="206">
        <v>122849.05</v>
      </c>
      <c r="P199" s="192">
        <f t="shared" si="42"/>
        <v>1506741.5500000003</v>
      </c>
      <c r="Q199" s="206">
        <v>122849.05</v>
      </c>
      <c r="R199" s="206">
        <v>122849.05</v>
      </c>
      <c r="S199" s="206">
        <v>122849.05</v>
      </c>
      <c r="T199" s="206">
        <v>122849.05</v>
      </c>
      <c r="U199" s="206">
        <v>122849.05</v>
      </c>
      <c r="V199" s="206">
        <v>122849.05</v>
      </c>
      <c r="W199" s="206">
        <v>122849.05</v>
      </c>
      <c r="X199" s="206">
        <v>122849.05</v>
      </c>
      <c r="Y199" s="206">
        <v>122849.05</v>
      </c>
      <c r="Z199" s="206">
        <v>122849.05</v>
      </c>
      <c r="AA199" s="206">
        <v>122849.05</v>
      </c>
      <c r="AB199" s="206">
        <v>122849.05</v>
      </c>
      <c r="AC199" s="206">
        <v>122849.05</v>
      </c>
      <c r="AD199" s="206">
        <v>122849.05</v>
      </c>
      <c r="AE199" s="206">
        <v>122849.05</v>
      </c>
      <c r="AF199" s="206">
        <v>122849.05</v>
      </c>
      <c r="AG199" s="192">
        <f t="shared" si="43"/>
        <v>1474188.6000000003</v>
      </c>
      <c r="AI199" s="207">
        <f t="shared" si="37"/>
        <v>514.04</v>
      </c>
      <c r="AJ199" s="207">
        <f t="shared" si="37"/>
        <v>514.04</v>
      </c>
      <c r="AK199" s="207">
        <f t="shared" si="37"/>
        <v>489.41</v>
      </c>
      <c r="AL199" s="207">
        <f t="shared" si="36"/>
        <v>464.78</v>
      </c>
      <c r="AM199" s="207">
        <f t="shared" si="36"/>
        <v>464.78</v>
      </c>
      <c r="AN199" s="207">
        <f t="shared" si="36"/>
        <v>464.78</v>
      </c>
      <c r="AO199" s="207">
        <f t="shared" si="36"/>
        <v>464.78</v>
      </c>
      <c r="AP199" s="207">
        <f t="shared" si="36"/>
        <v>464.78</v>
      </c>
      <c r="AQ199" s="207">
        <f t="shared" si="36"/>
        <v>464.78</v>
      </c>
      <c r="AR199" s="207">
        <f t="shared" si="36"/>
        <v>464.78</v>
      </c>
      <c r="AS199" s="207">
        <f t="shared" si="36"/>
        <v>464.78</v>
      </c>
      <c r="AT199" s="207">
        <f t="shared" si="36"/>
        <v>464.78</v>
      </c>
      <c r="AU199" s="208">
        <f t="shared" si="44"/>
        <v>5700.5099999999984</v>
      </c>
      <c r="AV199" s="208">
        <f t="shared" si="39"/>
        <v>464.78</v>
      </c>
      <c r="AW199" s="208">
        <f t="shared" si="39"/>
        <v>464.78</v>
      </c>
      <c r="AX199" s="208">
        <f t="shared" si="39"/>
        <v>464.78</v>
      </c>
      <c r="AY199" s="208">
        <f t="shared" si="38"/>
        <v>464.78</v>
      </c>
      <c r="AZ199" s="208">
        <f t="shared" si="41"/>
        <v>322.48</v>
      </c>
      <c r="BA199" s="208">
        <f t="shared" si="41"/>
        <v>322.48</v>
      </c>
      <c r="BB199" s="208">
        <f t="shared" si="41"/>
        <v>322.48</v>
      </c>
      <c r="BC199" s="208">
        <f t="shared" si="41"/>
        <v>322.48</v>
      </c>
      <c r="BD199" s="208">
        <f t="shared" si="41"/>
        <v>322.48</v>
      </c>
      <c r="BE199" s="208">
        <f t="shared" si="41"/>
        <v>322.48</v>
      </c>
      <c r="BF199" s="208">
        <f t="shared" si="40"/>
        <v>322.48</v>
      </c>
      <c r="BG199" s="208">
        <f t="shared" si="40"/>
        <v>322.48</v>
      </c>
      <c r="BH199" s="208">
        <f t="shared" si="40"/>
        <v>322.48</v>
      </c>
      <c r="BI199" s="208">
        <f t="shared" si="40"/>
        <v>322.48</v>
      </c>
      <c r="BJ199" s="208">
        <f t="shared" si="40"/>
        <v>322.48</v>
      </c>
      <c r="BK199" s="208">
        <f t="shared" si="40"/>
        <v>322.48</v>
      </c>
      <c r="BL199" s="207">
        <f t="shared" si="45"/>
        <v>3869.76</v>
      </c>
    </row>
    <row r="200" spans="1:64">
      <c r="A200" s="190" t="s">
        <v>401</v>
      </c>
      <c r="B200" s="205">
        <v>4.53E-2</v>
      </c>
      <c r="C200" s="205">
        <v>2.0899999999999998E-2</v>
      </c>
      <c r="D200" s="206">
        <v>144356.29</v>
      </c>
      <c r="E200" s="206">
        <v>144356.29</v>
      </c>
      <c r="F200" s="206">
        <v>144356.29</v>
      </c>
      <c r="G200" s="206">
        <v>144356.29</v>
      </c>
      <c r="H200" s="206">
        <v>144356.29</v>
      </c>
      <c r="I200" s="206">
        <v>143094.54</v>
      </c>
      <c r="J200" s="206">
        <v>141832.79</v>
      </c>
      <c r="K200" s="206">
        <v>141832.79</v>
      </c>
      <c r="L200" s="206">
        <v>141832.79</v>
      </c>
      <c r="M200" s="206">
        <v>141832.79</v>
      </c>
      <c r="N200" s="206">
        <v>141832.79</v>
      </c>
      <c r="O200" s="206">
        <v>141832.79</v>
      </c>
      <c r="P200" s="192">
        <f t="shared" si="42"/>
        <v>1715872.7300000002</v>
      </c>
      <c r="Q200" s="206">
        <v>141832.79</v>
      </c>
      <c r="R200" s="206">
        <v>141832.79</v>
      </c>
      <c r="S200" s="206">
        <v>141832.79</v>
      </c>
      <c r="T200" s="206">
        <v>141832.79</v>
      </c>
      <c r="U200" s="206">
        <v>141832.79</v>
      </c>
      <c r="V200" s="206">
        <v>141832.79</v>
      </c>
      <c r="W200" s="206">
        <v>141832.79</v>
      </c>
      <c r="X200" s="206">
        <v>141832.79</v>
      </c>
      <c r="Y200" s="206">
        <v>141832.79</v>
      </c>
      <c r="Z200" s="206">
        <v>141832.79</v>
      </c>
      <c r="AA200" s="206">
        <v>141832.79</v>
      </c>
      <c r="AB200" s="206">
        <v>141832.79</v>
      </c>
      <c r="AC200" s="206">
        <v>141832.79</v>
      </c>
      <c r="AD200" s="206">
        <v>141832.79</v>
      </c>
      <c r="AE200" s="206">
        <v>141832.79</v>
      </c>
      <c r="AF200" s="206">
        <v>141832.79</v>
      </c>
      <c r="AG200" s="192">
        <f t="shared" si="43"/>
        <v>1701993.4800000002</v>
      </c>
      <c r="AI200" s="207">
        <f t="shared" si="37"/>
        <v>544.94000000000005</v>
      </c>
      <c r="AJ200" s="207">
        <f t="shared" si="37"/>
        <v>544.94000000000005</v>
      </c>
      <c r="AK200" s="207">
        <f t="shared" si="37"/>
        <v>544.94000000000005</v>
      </c>
      <c r="AL200" s="207">
        <f t="shared" si="36"/>
        <v>544.94000000000005</v>
      </c>
      <c r="AM200" s="207">
        <f t="shared" si="36"/>
        <v>544.94000000000005</v>
      </c>
      <c r="AN200" s="207">
        <f t="shared" si="36"/>
        <v>540.17999999999995</v>
      </c>
      <c r="AO200" s="207">
        <f t="shared" si="36"/>
        <v>535.41999999999996</v>
      </c>
      <c r="AP200" s="207">
        <f t="shared" si="36"/>
        <v>535.41999999999996</v>
      </c>
      <c r="AQ200" s="207">
        <f t="shared" si="36"/>
        <v>535.41999999999996</v>
      </c>
      <c r="AR200" s="207">
        <f t="shared" si="36"/>
        <v>535.41999999999996</v>
      </c>
      <c r="AS200" s="207">
        <f t="shared" si="36"/>
        <v>535.41999999999996</v>
      </c>
      <c r="AT200" s="207">
        <f t="shared" si="36"/>
        <v>535.41999999999996</v>
      </c>
      <c r="AU200" s="208">
        <f t="shared" si="44"/>
        <v>6477.4000000000005</v>
      </c>
      <c r="AV200" s="208">
        <f t="shared" si="39"/>
        <v>535.41999999999996</v>
      </c>
      <c r="AW200" s="208">
        <f t="shared" si="39"/>
        <v>535.41999999999996</v>
      </c>
      <c r="AX200" s="208">
        <f t="shared" si="39"/>
        <v>535.41999999999996</v>
      </c>
      <c r="AY200" s="208">
        <f t="shared" si="38"/>
        <v>535.41999999999996</v>
      </c>
      <c r="AZ200" s="208">
        <f t="shared" si="41"/>
        <v>247.03</v>
      </c>
      <c r="BA200" s="208">
        <f t="shared" si="41"/>
        <v>247.03</v>
      </c>
      <c r="BB200" s="208">
        <f t="shared" si="41"/>
        <v>247.03</v>
      </c>
      <c r="BC200" s="208">
        <f t="shared" si="41"/>
        <v>247.03</v>
      </c>
      <c r="BD200" s="208">
        <f t="shared" si="41"/>
        <v>247.03</v>
      </c>
      <c r="BE200" s="208">
        <f t="shared" si="41"/>
        <v>247.03</v>
      </c>
      <c r="BF200" s="208">
        <f t="shared" si="40"/>
        <v>247.03</v>
      </c>
      <c r="BG200" s="208">
        <f t="shared" si="40"/>
        <v>247.03</v>
      </c>
      <c r="BH200" s="208">
        <f t="shared" si="40"/>
        <v>247.03</v>
      </c>
      <c r="BI200" s="208">
        <f t="shared" si="40"/>
        <v>247.03</v>
      </c>
      <c r="BJ200" s="208">
        <f t="shared" si="40"/>
        <v>247.03</v>
      </c>
      <c r="BK200" s="208">
        <f t="shared" si="40"/>
        <v>247.03</v>
      </c>
      <c r="BL200" s="207">
        <f t="shared" si="45"/>
        <v>2964.3600000000006</v>
      </c>
    </row>
    <row r="201" spans="1:64">
      <c r="A201" s="190" t="s">
        <v>402</v>
      </c>
      <c r="B201" s="205">
        <v>4.24E-2</v>
      </c>
      <c r="C201" s="205">
        <v>4.2500000000000003E-2</v>
      </c>
      <c r="D201" s="206">
        <v>923945.85</v>
      </c>
      <c r="E201" s="206">
        <v>923945.85</v>
      </c>
      <c r="F201" s="206">
        <v>923945.85</v>
      </c>
      <c r="G201" s="206">
        <v>923945.85</v>
      </c>
      <c r="H201" s="206">
        <v>923945.85</v>
      </c>
      <c r="I201" s="206">
        <v>923945.85</v>
      </c>
      <c r="J201" s="206">
        <v>923945.85</v>
      </c>
      <c r="K201" s="206">
        <v>923945.85</v>
      </c>
      <c r="L201" s="206">
        <v>923945.85</v>
      </c>
      <c r="M201" s="206">
        <v>923945.85</v>
      </c>
      <c r="N201" s="206">
        <v>923945.85</v>
      </c>
      <c r="O201" s="206">
        <v>923945.85</v>
      </c>
      <c r="P201" s="192">
        <f t="shared" si="42"/>
        <v>11087350.199999997</v>
      </c>
      <c r="Q201" s="206">
        <v>923945.85</v>
      </c>
      <c r="R201" s="206">
        <v>923945.85</v>
      </c>
      <c r="S201" s="206">
        <v>923945.85</v>
      </c>
      <c r="T201" s="206">
        <v>923945.85</v>
      </c>
      <c r="U201" s="206">
        <v>923945.85</v>
      </c>
      <c r="V201" s="206">
        <v>923945.85</v>
      </c>
      <c r="W201" s="206">
        <v>923945.85</v>
      </c>
      <c r="X201" s="206">
        <v>923945.85</v>
      </c>
      <c r="Y201" s="206">
        <v>923945.85</v>
      </c>
      <c r="Z201" s="206">
        <v>923945.85</v>
      </c>
      <c r="AA201" s="206">
        <v>923945.85</v>
      </c>
      <c r="AB201" s="206">
        <v>923945.85</v>
      </c>
      <c r="AC201" s="206">
        <v>923945.85</v>
      </c>
      <c r="AD201" s="206">
        <v>923945.85</v>
      </c>
      <c r="AE201" s="206">
        <v>923945.85</v>
      </c>
      <c r="AF201" s="206">
        <v>923945.85</v>
      </c>
      <c r="AG201" s="192">
        <f t="shared" si="43"/>
        <v>11087350.199999997</v>
      </c>
      <c r="AI201" s="207">
        <f t="shared" si="37"/>
        <v>3264.61</v>
      </c>
      <c r="AJ201" s="207">
        <f t="shared" si="37"/>
        <v>3264.61</v>
      </c>
      <c r="AK201" s="207">
        <f t="shared" si="37"/>
        <v>3264.61</v>
      </c>
      <c r="AL201" s="207">
        <f t="shared" si="37"/>
        <v>3264.61</v>
      </c>
      <c r="AM201" s="207">
        <f t="shared" si="37"/>
        <v>3264.61</v>
      </c>
      <c r="AN201" s="207">
        <f t="shared" si="37"/>
        <v>3264.61</v>
      </c>
      <c r="AO201" s="207">
        <f t="shared" si="37"/>
        <v>3264.61</v>
      </c>
      <c r="AP201" s="207">
        <f t="shared" si="37"/>
        <v>3264.61</v>
      </c>
      <c r="AQ201" s="207">
        <f t="shared" si="37"/>
        <v>3264.61</v>
      </c>
      <c r="AR201" s="207">
        <f t="shared" si="37"/>
        <v>3264.61</v>
      </c>
      <c r="AS201" s="207">
        <f t="shared" si="37"/>
        <v>3264.61</v>
      </c>
      <c r="AT201" s="207">
        <f t="shared" si="37"/>
        <v>3264.61</v>
      </c>
      <c r="AU201" s="208">
        <f t="shared" si="44"/>
        <v>39175.32</v>
      </c>
      <c r="AV201" s="208">
        <f t="shared" si="39"/>
        <v>3264.61</v>
      </c>
      <c r="AW201" s="208">
        <f t="shared" si="39"/>
        <v>3264.61</v>
      </c>
      <c r="AX201" s="208">
        <f t="shared" si="39"/>
        <v>3264.61</v>
      </c>
      <c r="AY201" s="208">
        <f t="shared" si="38"/>
        <v>3264.61</v>
      </c>
      <c r="AZ201" s="208">
        <f t="shared" si="41"/>
        <v>3272.31</v>
      </c>
      <c r="BA201" s="208">
        <f t="shared" si="41"/>
        <v>3272.31</v>
      </c>
      <c r="BB201" s="208">
        <f t="shared" si="41"/>
        <v>3272.31</v>
      </c>
      <c r="BC201" s="208">
        <f t="shared" si="41"/>
        <v>3272.31</v>
      </c>
      <c r="BD201" s="208">
        <f t="shared" si="41"/>
        <v>3272.31</v>
      </c>
      <c r="BE201" s="208">
        <f t="shared" si="41"/>
        <v>3272.31</v>
      </c>
      <c r="BF201" s="208">
        <f t="shared" si="40"/>
        <v>3272.31</v>
      </c>
      <c r="BG201" s="208">
        <f t="shared" si="40"/>
        <v>3272.31</v>
      </c>
      <c r="BH201" s="208">
        <f t="shared" si="40"/>
        <v>3272.31</v>
      </c>
      <c r="BI201" s="208">
        <f t="shared" si="40"/>
        <v>3272.31</v>
      </c>
      <c r="BJ201" s="208">
        <f t="shared" si="40"/>
        <v>3272.31</v>
      </c>
      <c r="BK201" s="208">
        <f t="shared" si="40"/>
        <v>3272.31</v>
      </c>
      <c r="BL201" s="207">
        <f t="shared" si="45"/>
        <v>39267.72</v>
      </c>
    </row>
    <row r="202" spans="1:64">
      <c r="A202" s="190" t="s">
        <v>403</v>
      </c>
      <c r="B202" s="205">
        <v>0</v>
      </c>
      <c r="C202" s="205">
        <v>0</v>
      </c>
      <c r="D202" s="206">
        <v>0</v>
      </c>
      <c r="E202" s="206">
        <v>0</v>
      </c>
      <c r="F202" s="206">
        <v>0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192">
        <f t="shared" si="42"/>
        <v>0</v>
      </c>
      <c r="Q202" s="206">
        <v>0</v>
      </c>
      <c r="R202" s="206">
        <v>0</v>
      </c>
      <c r="S202" s="206">
        <v>0</v>
      </c>
      <c r="T202" s="206">
        <v>0</v>
      </c>
      <c r="U202" s="206">
        <v>0</v>
      </c>
      <c r="V202" s="206">
        <v>0</v>
      </c>
      <c r="W202" s="206">
        <v>0</v>
      </c>
      <c r="X202" s="206">
        <v>0</v>
      </c>
      <c r="Y202" s="206">
        <v>0</v>
      </c>
      <c r="Z202" s="206">
        <v>0</v>
      </c>
      <c r="AA202" s="206">
        <v>0</v>
      </c>
      <c r="AB202" s="206">
        <v>0</v>
      </c>
      <c r="AC202" s="206">
        <v>0</v>
      </c>
      <c r="AD202" s="206">
        <v>0</v>
      </c>
      <c r="AE202" s="206">
        <v>0</v>
      </c>
      <c r="AF202" s="206">
        <v>0</v>
      </c>
      <c r="AG202" s="192">
        <f t="shared" si="43"/>
        <v>0</v>
      </c>
      <c r="AI202" s="207">
        <f t="shared" si="37"/>
        <v>0</v>
      </c>
      <c r="AJ202" s="207">
        <f t="shared" si="37"/>
        <v>0</v>
      </c>
      <c r="AK202" s="207">
        <f t="shared" si="37"/>
        <v>0</v>
      </c>
      <c r="AL202" s="207">
        <f t="shared" si="37"/>
        <v>0</v>
      </c>
      <c r="AM202" s="207">
        <f t="shared" si="37"/>
        <v>0</v>
      </c>
      <c r="AN202" s="207">
        <f t="shared" si="37"/>
        <v>0</v>
      </c>
      <c r="AO202" s="207">
        <f t="shared" si="37"/>
        <v>0</v>
      </c>
      <c r="AP202" s="207">
        <f t="shared" si="37"/>
        <v>0</v>
      </c>
      <c r="AQ202" s="207">
        <f t="shared" si="37"/>
        <v>0</v>
      </c>
      <c r="AR202" s="207">
        <f t="shared" si="37"/>
        <v>0</v>
      </c>
      <c r="AS202" s="207">
        <f t="shared" si="37"/>
        <v>0</v>
      </c>
      <c r="AT202" s="207">
        <f t="shared" si="37"/>
        <v>0</v>
      </c>
      <c r="AU202" s="208">
        <f t="shared" si="44"/>
        <v>0</v>
      </c>
      <c r="AV202" s="208">
        <f t="shared" si="39"/>
        <v>0</v>
      </c>
      <c r="AW202" s="208">
        <f t="shared" si="39"/>
        <v>0</v>
      </c>
      <c r="AX202" s="208">
        <f t="shared" si="39"/>
        <v>0</v>
      </c>
      <c r="AY202" s="208">
        <f t="shared" si="38"/>
        <v>0</v>
      </c>
      <c r="AZ202" s="208">
        <f t="shared" si="41"/>
        <v>0</v>
      </c>
      <c r="BA202" s="208">
        <f t="shared" si="41"/>
        <v>0</v>
      </c>
      <c r="BB202" s="208">
        <f t="shared" si="41"/>
        <v>0</v>
      </c>
      <c r="BC202" s="208">
        <f t="shared" si="41"/>
        <v>0</v>
      </c>
      <c r="BD202" s="208">
        <f t="shared" si="41"/>
        <v>0</v>
      </c>
      <c r="BE202" s="208">
        <f t="shared" si="41"/>
        <v>0</v>
      </c>
      <c r="BF202" s="208">
        <f t="shared" si="40"/>
        <v>0</v>
      </c>
      <c r="BG202" s="208">
        <f t="shared" si="40"/>
        <v>0</v>
      </c>
      <c r="BH202" s="208">
        <f t="shared" si="40"/>
        <v>0</v>
      </c>
      <c r="BI202" s="208">
        <f t="shared" si="40"/>
        <v>0</v>
      </c>
      <c r="BJ202" s="208">
        <f t="shared" si="40"/>
        <v>0</v>
      </c>
      <c r="BK202" s="208">
        <f t="shared" si="40"/>
        <v>0</v>
      </c>
      <c r="BL202" s="207">
        <f t="shared" si="45"/>
        <v>0</v>
      </c>
    </row>
    <row r="203" spans="1:64">
      <c r="A203" s="190" t="s">
        <v>404</v>
      </c>
      <c r="B203" s="205">
        <v>6.7499999999999991E-2</v>
      </c>
      <c r="C203" s="205">
        <v>0</v>
      </c>
      <c r="D203" s="206">
        <v>64113.35</v>
      </c>
      <c r="E203" s="206">
        <v>64113.35</v>
      </c>
      <c r="F203" s="206">
        <v>64113.35</v>
      </c>
      <c r="G203" s="206">
        <v>64113.35</v>
      </c>
      <c r="H203" s="206">
        <v>64113.35</v>
      </c>
      <c r="I203" s="206">
        <v>64113.35</v>
      </c>
      <c r="J203" s="206">
        <v>64113.35</v>
      </c>
      <c r="K203" s="206">
        <v>64113.35</v>
      </c>
      <c r="L203" s="206">
        <v>64113.35</v>
      </c>
      <c r="M203" s="206">
        <v>64113.35</v>
      </c>
      <c r="N203" s="206">
        <v>64113.35</v>
      </c>
      <c r="O203" s="206">
        <v>64113.35</v>
      </c>
      <c r="P203" s="192">
        <f t="shared" si="42"/>
        <v>769360.19999999984</v>
      </c>
      <c r="Q203" s="206">
        <v>64113.35</v>
      </c>
      <c r="R203" s="206">
        <v>64113.35</v>
      </c>
      <c r="S203" s="206">
        <v>64113.35</v>
      </c>
      <c r="T203" s="206">
        <v>64113.35</v>
      </c>
      <c r="U203" s="206">
        <v>64113.35</v>
      </c>
      <c r="V203" s="206">
        <v>64113.35</v>
      </c>
      <c r="W203" s="206">
        <v>64113.35</v>
      </c>
      <c r="X203" s="206">
        <v>64113.35</v>
      </c>
      <c r="Y203" s="206">
        <v>64113.35</v>
      </c>
      <c r="Z203" s="206">
        <v>64113.35</v>
      </c>
      <c r="AA203" s="206">
        <v>64113.35</v>
      </c>
      <c r="AB203" s="206">
        <v>64113.35</v>
      </c>
      <c r="AC203" s="206">
        <v>64113.35</v>
      </c>
      <c r="AD203" s="206">
        <v>64113.35</v>
      </c>
      <c r="AE203" s="206">
        <v>64113.35</v>
      </c>
      <c r="AF203" s="206">
        <v>64113.35</v>
      </c>
      <c r="AG203" s="192">
        <f t="shared" si="43"/>
        <v>769360.19999999984</v>
      </c>
      <c r="AI203" s="207">
        <f t="shared" si="37"/>
        <v>360.64</v>
      </c>
      <c r="AJ203" s="207">
        <f t="shared" si="37"/>
        <v>360.64</v>
      </c>
      <c r="AK203" s="207">
        <f t="shared" si="37"/>
        <v>360.64</v>
      </c>
      <c r="AL203" s="207">
        <f t="shared" si="37"/>
        <v>360.64</v>
      </c>
      <c r="AM203" s="207">
        <f t="shared" si="37"/>
        <v>360.64</v>
      </c>
      <c r="AN203" s="207">
        <f t="shared" si="37"/>
        <v>360.64</v>
      </c>
      <c r="AO203" s="207">
        <f t="shared" si="37"/>
        <v>360.64</v>
      </c>
      <c r="AP203" s="207">
        <f t="shared" si="37"/>
        <v>360.64</v>
      </c>
      <c r="AQ203" s="207">
        <f t="shared" si="37"/>
        <v>360.64</v>
      </c>
      <c r="AR203" s="207">
        <f t="shared" si="37"/>
        <v>360.64</v>
      </c>
      <c r="AS203" s="207">
        <f t="shared" si="37"/>
        <v>360.64</v>
      </c>
      <c r="AT203" s="207">
        <f t="shared" si="37"/>
        <v>360.64</v>
      </c>
      <c r="AU203" s="208">
        <f t="shared" si="44"/>
        <v>4327.6799999999994</v>
      </c>
      <c r="AV203" s="208">
        <f t="shared" si="39"/>
        <v>360.64</v>
      </c>
      <c r="AW203" s="208">
        <f t="shared" si="39"/>
        <v>360.64</v>
      </c>
      <c r="AX203" s="208">
        <f t="shared" si="39"/>
        <v>360.64</v>
      </c>
      <c r="AY203" s="208">
        <f t="shared" si="38"/>
        <v>360.64</v>
      </c>
      <c r="AZ203" s="208">
        <f t="shared" si="41"/>
        <v>0</v>
      </c>
      <c r="BA203" s="208">
        <f t="shared" si="41"/>
        <v>0</v>
      </c>
      <c r="BB203" s="208">
        <f t="shared" si="41"/>
        <v>0</v>
      </c>
      <c r="BC203" s="208">
        <f t="shared" si="41"/>
        <v>0</v>
      </c>
      <c r="BD203" s="208">
        <f t="shared" si="41"/>
        <v>0</v>
      </c>
      <c r="BE203" s="208">
        <f t="shared" si="41"/>
        <v>0</v>
      </c>
      <c r="BF203" s="208">
        <f t="shared" si="40"/>
        <v>0</v>
      </c>
      <c r="BG203" s="208">
        <f t="shared" si="40"/>
        <v>0</v>
      </c>
      <c r="BH203" s="208">
        <f t="shared" si="40"/>
        <v>0</v>
      </c>
      <c r="BI203" s="208">
        <f t="shared" si="40"/>
        <v>0</v>
      </c>
      <c r="BJ203" s="208">
        <f t="shared" si="40"/>
        <v>0</v>
      </c>
      <c r="BK203" s="208">
        <f t="shared" si="40"/>
        <v>0</v>
      </c>
      <c r="BL203" s="207">
        <f t="shared" si="45"/>
        <v>0</v>
      </c>
    </row>
    <row r="204" spans="1:64">
      <c r="A204" s="190" t="s">
        <v>405</v>
      </c>
      <c r="B204" s="205">
        <v>4.2500000000000003E-2</v>
      </c>
      <c r="C204" s="205">
        <v>2.2099999999999998E-2</v>
      </c>
      <c r="D204" s="206">
        <v>2484085.38</v>
      </c>
      <c r="E204" s="206">
        <v>2484085.38</v>
      </c>
      <c r="F204" s="206">
        <v>2484085.38</v>
      </c>
      <c r="G204" s="206">
        <v>2484085.38</v>
      </c>
      <c r="H204" s="206">
        <v>2484085.38</v>
      </c>
      <c r="I204" s="206">
        <v>2484085.38</v>
      </c>
      <c r="J204" s="206">
        <v>2484085.38</v>
      </c>
      <c r="K204" s="206">
        <v>2484085.38</v>
      </c>
      <c r="L204" s="206">
        <v>2484085.38</v>
      </c>
      <c r="M204" s="206">
        <v>2484085.38</v>
      </c>
      <c r="N204" s="206">
        <v>2484085.38</v>
      </c>
      <c r="O204" s="206">
        <v>2484085.38</v>
      </c>
      <c r="P204" s="192">
        <f t="shared" si="42"/>
        <v>29809024.559999991</v>
      </c>
      <c r="Q204" s="206">
        <v>2484085.38</v>
      </c>
      <c r="R204" s="206">
        <v>2484085.38</v>
      </c>
      <c r="S204" s="206">
        <v>2484085.38</v>
      </c>
      <c r="T204" s="206">
        <v>2484085.38</v>
      </c>
      <c r="U204" s="206">
        <v>2484085.38</v>
      </c>
      <c r="V204" s="206">
        <v>2484085.38</v>
      </c>
      <c r="W204" s="206">
        <v>2484085.38</v>
      </c>
      <c r="X204" s="206">
        <v>2484085.38</v>
      </c>
      <c r="Y204" s="206">
        <v>2484085.38</v>
      </c>
      <c r="Z204" s="206">
        <v>2484085.38</v>
      </c>
      <c r="AA204" s="206">
        <v>2484085.38</v>
      </c>
      <c r="AB204" s="206">
        <v>2484085.38</v>
      </c>
      <c r="AC204" s="206">
        <v>2484085.38</v>
      </c>
      <c r="AD204" s="206">
        <v>2484085.38</v>
      </c>
      <c r="AE204" s="206">
        <v>2484085.38</v>
      </c>
      <c r="AF204" s="206">
        <v>2484085.38</v>
      </c>
      <c r="AG204" s="192">
        <f t="shared" si="43"/>
        <v>29809024.559999991</v>
      </c>
      <c r="AI204" s="207">
        <f t="shared" si="37"/>
        <v>8797.7999999999993</v>
      </c>
      <c r="AJ204" s="207">
        <f t="shared" si="37"/>
        <v>8797.7999999999993</v>
      </c>
      <c r="AK204" s="207">
        <f t="shared" si="37"/>
        <v>8797.7999999999993</v>
      </c>
      <c r="AL204" s="207">
        <f t="shared" si="37"/>
        <v>8797.7999999999993</v>
      </c>
      <c r="AM204" s="207">
        <f t="shared" si="37"/>
        <v>8797.7999999999993</v>
      </c>
      <c r="AN204" s="207">
        <f t="shared" si="37"/>
        <v>8797.7999999999993</v>
      </c>
      <c r="AO204" s="207">
        <f t="shared" si="37"/>
        <v>8797.7999999999993</v>
      </c>
      <c r="AP204" s="207">
        <f t="shared" si="37"/>
        <v>8797.7999999999993</v>
      </c>
      <c r="AQ204" s="207">
        <f t="shared" si="37"/>
        <v>8797.7999999999993</v>
      </c>
      <c r="AR204" s="207">
        <f t="shared" si="37"/>
        <v>8797.7999999999993</v>
      </c>
      <c r="AS204" s="207">
        <f t="shared" si="37"/>
        <v>8797.7999999999993</v>
      </c>
      <c r="AT204" s="207">
        <f t="shared" si="37"/>
        <v>8797.7999999999993</v>
      </c>
      <c r="AU204" s="208">
        <f t="shared" si="44"/>
        <v>105573.60000000002</v>
      </c>
      <c r="AV204" s="208">
        <f t="shared" si="39"/>
        <v>8797.7999999999993</v>
      </c>
      <c r="AW204" s="208">
        <f t="shared" si="39"/>
        <v>8797.7999999999993</v>
      </c>
      <c r="AX204" s="208">
        <f t="shared" si="39"/>
        <v>8797.7999999999993</v>
      </c>
      <c r="AY204" s="208">
        <f t="shared" si="38"/>
        <v>8797.7999999999993</v>
      </c>
      <c r="AZ204" s="208">
        <f t="shared" si="41"/>
        <v>4574.8599999999997</v>
      </c>
      <c r="BA204" s="208">
        <f t="shared" si="41"/>
        <v>4574.8599999999997</v>
      </c>
      <c r="BB204" s="208">
        <f t="shared" si="41"/>
        <v>4574.8599999999997</v>
      </c>
      <c r="BC204" s="208">
        <f t="shared" si="41"/>
        <v>4574.8599999999997</v>
      </c>
      <c r="BD204" s="208">
        <f t="shared" si="41"/>
        <v>4574.8599999999997</v>
      </c>
      <c r="BE204" s="208">
        <f t="shared" si="41"/>
        <v>4574.8599999999997</v>
      </c>
      <c r="BF204" s="208">
        <f t="shared" si="40"/>
        <v>4574.8599999999997</v>
      </c>
      <c r="BG204" s="208">
        <f t="shared" si="40"/>
        <v>4574.8599999999997</v>
      </c>
      <c r="BH204" s="208">
        <f t="shared" si="40"/>
        <v>4574.8599999999997</v>
      </c>
      <c r="BI204" s="208">
        <f t="shared" si="40"/>
        <v>4574.8599999999997</v>
      </c>
      <c r="BJ204" s="208">
        <f t="shared" si="40"/>
        <v>4574.8599999999997</v>
      </c>
      <c r="BK204" s="208">
        <f t="shared" si="40"/>
        <v>4574.8599999999997</v>
      </c>
      <c r="BL204" s="207">
        <f t="shared" si="45"/>
        <v>54898.32</v>
      </c>
    </row>
    <row r="205" spans="1:64">
      <c r="A205" s="190" t="s">
        <v>406</v>
      </c>
      <c r="B205" s="205">
        <v>3.6399999999999995E-2</v>
      </c>
      <c r="C205" s="205">
        <v>2.5700000000000001E-2</v>
      </c>
      <c r="D205" s="206">
        <v>2525013.2199999997</v>
      </c>
      <c r="E205" s="206">
        <v>2525013.2199999997</v>
      </c>
      <c r="F205" s="206">
        <v>2525013.2199999997</v>
      </c>
      <c r="G205" s="206">
        <v>2525013.2199999997</v>
      </c>
      <c r="H205" s="206">
        <v>2525013.2199999997</v>
      </c>
      <c r="I205" s="206">
        <v>2525013.2199999997</v>
      </c>
      <c r="J205" s="206">
        <v>2525013.2199999997</v>
      </c>
      <c r="K205" s="206">
        <v>2525013.2199999997</v>
      </c>
      <c r="L205" s="206">
        <v>2525013.2199999997</v>
      </c>
      <c r="M205" s="206">
        <v>2525013.2199999997</v>
      </c>
      <c r="N205" s="206">
        <v>2525013.2199999997</v>
      </c>
      <c r="O205" s="206">
        <v>2525013.2199999997</v>
      </c>
      <c r="P205" s="192">
        <f t="shared" si="42"/>
        <v>30300158.639999989</v>
      </c>
      <c r="Q205" s="206">
        <v>2525013.2199999997</v>
      </c>
      <c r="R205" s="206">
        <v>2525013.2199999997</v>
      </c>
      <c r="S205" s="206">
        <v>2525013.2199999997</v>
      </c>
      <c r="T205" s="206">
        <v>2525013.2199999997</v>
      </c>
      <c r="U205" s="206">
        <v>2525013.2199999997</v>
      </c>
      <c r="V205" s="206">
        <v>2525013.2199999997</v>
      </c>
      <c r="W205" s="206">
        <v>2525013.2199999997</v>
      </c>
      <c r="X205" s="206">
        <v>2525013.2199999997</v>
      </c>
      <c r="Y205" s="206">
        <v>2525013.2199999997</v>
      </c>
      <c r="Z205" s="206">
        <v>2525013.2199999997</v>
      </c>
      <c r="AA205" s="206">
        <v>2525013.2199999997</v>
      </c>
      <c r="AB205" s="206">
        <v>2525013.2199999997</v>
      </c>
      <c r="AC205" s="206">
        <v>2525013.2199999997</v>
      </c>
      <c r="AD205" s="206">
        <v>2525013.2199999997</v>
      </c>
      <c r="AE205" s="206">
        <v>2525013.2199999997</v>
      </c>
      <c r="AF205" s="206">
        <v>2525013.2199999997</v>
      </c>
      <c r="AG205" s="192">
        <f t="shared" si="43"/>
        <v>30300158.639999989</v>
      </c>
      <c r="AI205" s="207">
        <f t="shared" si="37"/>
        <v>7659.21</v>
      </c>
      <c r="AJ205" s="207">
        <f t="shared" si="37"/>
        <v>7659.21</v>
      </c>
      <c r="AK205" s="207">
        <f t="shared" si="37"/>
        <v>7659.21</v>
      </c>
      <c r="AL205" s="207">
        <f t="shared" si="37"/>
        <v>7659.21</v>
      </c>
      <c r="AM205" s="207">
        <f t="shared" si="37"/>
        <v>7659.21</v>
      </c>
      <c r="AN205" s="207">
        <f t="shared" si="37"/>
        <v>7659.21</v>
      </c>
      <c r="AO205" s="207">
        <f t="shared" si="37"/>
        <v>7659.21</v>
      </c>
      <c r="AP205" s="207">
        <f t="shared" si="37"/>
        <v>7659.21</v>
      </c>
      <c r="AQ205" s="207">
        <f t="shared" si="37"/>
        <v>7659.21</v>
      </c>
      <c r="AR205" s="207">
        <f t="shared" si="37"/>
        <v>7659.21</v>
      </c>
      <c r="AS205" s="207">
        <f t="shared" si="37"/>
        <v>7659.21</v>
      </c>
      <c r="AT205" s="207">
        <f t="shared" si="37"/>
        <v>7659.21</v>
      </c>
      <c r="AU205" s="208">
        <f t="shared" si="44"/>
        <v>91910.520000000019</v>
      </c>
      <c r="AV205" s="208">
        <f t="shared" si="39"/>
        <v>7659.21</v>
      </c>
      <c r="AW205" s="208">
        <f t="shared" si="39"/>
        <v>7659.21</v>
      </c>
      <c r="AX205" s="208">
        <f t="shared" si="39"/>
        <v>7659.21</v>
      </c>
      <c r="AY205" s="208">
        <f t="shared" si="38"/>
        <v>7659.21</v>
      </c>
      <c r="AZ205" s="208">
        <f t="shared" si="41"/>
        <v>5407.74</v>
      </c>
      <c r="BA205" s="208">
        <f t="shared" si="41"/>
        <v>5407.74</v>
      </c>
      <c r="BB205" s="208">
        <f t="shared" si="41"/>
        <v>5407.74</v>
      </c>
      <c r="BC205" s="208">
        <f t="shared" si="41"/>
        <v>5407.74</v>
      </c>
      <c r="BD205" s="208">
        <f t="shared" si="41"/>
        <v>5407.74</v>
      </c>
      <c r="BE205" s="208">
        <f t="shared" si="41"/>
        <v>5407.74</v>
      </c>
      <c r="BF205" s="208">
        <f t="shared" si="40"/>
        <v>5407.74</v>
      </c>
      <c r="BG205" s="208">
        <f t="shared" si="40"/>
        <v>5407.74</v>
      </c>
      <c r="BH205" s="208">
        <f t="shared" si="40"/>
        <v>5407.74</v>
      </c>
      <c r="BI205" s="208">
        <f t="shared" si="40"/>
        <v>5407.74</v>
      </c>
      <c r="BJ205" s="208">
        <f t="shared" si="40"/>
        <v>5407.74</v>
      </c>
      <c r="BK205" s="208">
        <f t="shared" si="40"/>
        <v>5407.74</v>
      </c>
      <c r="BL205" s="207">
        <f t="shared" si="45"/>
        <v>64892.879999999983</v>
      </c>
    </row>
    <row r="206" spans="1:64">
      <c r="A206" s="190" t="s">
        <v>407</v>
      </c>
      <c r="B206" s="205">
        <v>3.7199999999999997E-2</v>
      </c>
      <c r="C206" s="205">
        <v>2.1999999999999999E-2</v>
      </c>
      <c r="D206" s="206">
        <v>1555655.08</v>
      </c>
      <c r="E206" s="206">
        <v>1555655.08</v>
      </c>
      <c r="F206" s="206">
        <v>1555655.08</v>
      </c>
      <c r="G206" s="206">
        <v>1555655.08</v>
      </c>
      <c r="H206" s="206">
        <v>1555655.08</v>
      </c>
      <c r="I206" s="206">
        <v>1555655.08</v>
      </c>
      <c r="J206" s="206">
        <v>1555655.08</v>
      </c>
      <c r="K206" s="206">
        <v>1555655.08</v>
      </c>
      <c r="L206" s="206">
        <v>1555655.08</v>
      </c>
      <c r="M206" s="206">
        <v>1555655.08</v>
      </c>
      <c r="N206" s="206">
        <v>1555655.08</v>
      </c>
      <c r="O206" s="206">
        <v>1555655.08</v>
      </c>
      <c r="P206" s="192">
        <f t="shared" si="42"/>
        <v>18667860.960000001</v>
      </c>
      <c r="Q206" s="206">
        <v>1555655.08</v>
      </c>
      <c r="R206" s="206">
        <v>1555655.08</v>
      </c>
      <c r="S206" s="206">
        <v>1555655.08</v>
      </c>
      <c r="T206" s="206">
        <v>1555655.08</v>
      </c>
      <c r="U206" s="206">
        <v>1555655.08</v>
      </c>
      <c r="V206" s="206">
        <v>1555655.08</v>
      </c>
      <c r="W206" s="206">
        <v>1555655.08</v>
      </c>
      <c r="X206" s="206">
        <v>1555655.08</v>
      </c>
      <c r="Y206" s="206">
        <v>1555655.08</v>
      </c>
      <c r="Z206" s="206">
        <v>1555655.08</v>
      </c>
      <c r="AA206" s="206">
        <v>1555655.08</v>
      </c>
      <c r="AB206" s="206">
        <v>1555655.08</v>
      </c>
      <c r="AC206" s="206">
        <v>1555655.08</v>
      </c>
      <c r="AD206" s="206">
        <v>1555655.08</v>
      </c>
      <c r="AE206" s="206">
        <v>1555655.08</v>
      </c>
      <c r="AF206" s="206">
        <v>1555655.08</v>
      </c>
      <c r="AG206" s="192">
        <f t="shared" si="43"/>
        <v>18667860.960000001</v>
      </c>
      <c r="AI206" s="207">
        <f t="shared" si="37"/>
        <v>4822.53</v>
      </c>
      <c r="AJ206" s="207">
        <f t="shared" si="37"/>
        <v>4822.53</v>
      </c>
      <c r="AK206" s="207">
        <f t="shared" si="37"/>
        <v>4822.53</v>
      </c>
      <c r="AL206" s="207">
        <f t="shared" si="37"/>
        <v>4822.53</v>
      </c>
      <c r="AM206" s="207">
        <f t="shared" si="37"/>
        <v>4822.53</v>
      </c>
      <c r="AN206" s="207">
        <f t="shared" si="37"/>
        <v>4822.53</v>
      </c>
      <c r="AO206" s="207">
        <f t="shared" si="37"/>
        <v>4822.53</v>
      </c>
      <c r="AP206" s="207">
        <f t="shared" si="37"/>
        <v>4822.53</v>
      </c>
      <c r="AQ206" s="207">
        <f t="shared" si="37"/>
        <v>4822.53</v>
      </c>
      <c r="AR206" s="207">
        <f t="shared" si="37"/>
        <v>4822.53</v>
      </c>
      <c r="AS206" s="207">
        <f t="shared" si="37"/>
        <v>4822.53</v>
      </c>
      <c r="AT206" s="207">
        <f t="shared" si="37"/>
        <v>4822.53</v>
      </c>
      <c r="AU206" s="208">
        <f t="shared" si="44"/>
        <v>57870.359999999993</v>
      </c>
      <c r="AV206" s="208">
        <f t="shared" si="39"/>
        <v>4822.53</v>
      </c>
      <c r="AW206" s="208">
        <f t="shared" si="39"/>
        <v>4822.53</v>
      </c>
      <c r="AX206" s="208">
        <f t="shared" si="39"/>
        <v>4822.53</v>
      </c>
      <c r="AY206" s="208">
        <f t="shared" si="38"/>
        <v>4822.53</v>
      </c>
      <c r="AZ206" s="208">
        <f t="shared" si="41"/>
        <v>2852.03</v>
      </c>
      <c r="BA206" s="208">
        <f t="shared" si="41"/>
        <v>2852.03</v>
      </c>
      <c r="BB206" s="208">
        <f t="shared" si="41"/>
        <v>2852.03</v>
      </c>
      <c r="BC206" s="208">
        <f t="shared" si="41"/>
        <v>2852.03</v>
      </c>
      <c r="BD206" s="208">
        <f t="shared" si="41"/>
        <v>2852.03</v>
      </c>
      <c r="BE206" s="208">
        <f t="shared" si="41"/>
        <v>2852.03</v>
      </c>
      <c r="BF206" s="208">
        <f t="shared" si="40"/>
        <v>2852.03</v>
      </c>
      <c r="BG206" s="208">
        <f t="shared" si="40"/>
        <v>2852.03</v>
      </c>
      <c r="BH206" s="208">
        <f t="shared" si="40"/>
        <v>2852.03</v>
      </c>
      <c r="BI206" s="208">
        <f t="shared" si="40"/>
        <v>2852.03</v>
      </c>
      <c r="BJ206" s="208">
        <f t="shared" si="40"/>
        <v>2852.03</v>
      </c>
      <c r="BK206" s="208">
        <f t="shared" si="40"/>
        <v>2852.03</v>
      </c>
      <c r="BL206" s="207">
        <f t="shared" si="45"/>
        <v>34224.359999999993</v>
      </c>
    </row>
    <row r="207" spans="1:64">
      <c r="A207" s="190" t="s">
        <v>408</v>
      </c>
      <c r="B207" s="205">
        <v>3.6999999999999998E-2</v>
      </c>
      <c r="C207" s="205">
        <v>2.1899999999999999E-2</v>
      </c>
      <c r="D207" s="206">
        <v>1467923.8900000001</v>
      </c>
      <c r="E207" s="206">
        <v>1467923.8900000001</v>
      </c>
      <c r="F207" s="206">
        <v>1467923.8900000001</v>
      </c>
      <c r="G207" s="206">
        <v>1467923.8900000001</v>
      </c>
      <c r="H207" s="206">
        <v>1467923.8900000001</v>
      </c>
      <c r="I207" s="206">
        <v>1467923.8900000001</v>
      </c>
      <c r="J207" s="206">
        <v>1467923.8900000001</v>
      </c>
      <c r="K207" s="206">
        <v>1467923.8900000001</v>
      </c>
      <c r="L207" s="206">
        <v>1467923.8900000001</v>
      </c>
      <c r="M207" s="206">
        <v>1467923.8900000001</v>
      </c>
      <c r="N207" s="206">
        <v>1467923.8900000001</v>
      </c>
      <c r="O207" s="206">
        <v>1467923.8900000001</v>
      </c>
      <c r="P207" s="192">
        <f t="shared" si="42"/>
        <v>17615086.680000003</v>
      </c>
      <c r="Q207" s="206">
        <v>1467923.8900000001</v>
      </c>
      <c r="R207" s="206">
        <v>1467923.8900000001</v>
      </c>
      <c r="S207" s="206">
        <v>1467923.8900000001</v>
      </c>
      <c r="T207" s="206">
        <v>1467923.8900000001</v>
      </c>
      <c r="U207" s="206">
        <v>1467923.8900000001</v>
      </c>
      <c r="V207" s="206">
        <v>1467923.8900000001</v>
      </c>
      <c r="W207" s="206">
        <v>1467923.8900000001</v>
      </c>
      <c r="X207" s="206">
        <v>1467923.8900000001</v>
      </c>
      <c r="Y207" s="206">
        <v>1467923.8900000001</v>
      </c>
      <c r="Z207" s="206">
        <v>1467923.8900000001</v>
      </c>
      <c r="AA207" s="206">
        <v>1467923.8900000001</v>
      </c>
      <c r="AB207" s="206">
        <v>1467923.8900000001</v>
      </c>
      <c r="AC207" s="206">
        <v>1467923.8900000001</v>
      </c>
      <c r="AD207" s="206">
        <v>1467923.8900000001</v>
      </c>
      <c r="AE207" s="206">
        <v>1467923.8900000001</v>
      </c>
      <c r="AF207" s="206">
        <v>1467923.8900000001</v>
      </c>
      <c r="AG207" s="192">
        <f t="shared" si="43"/>
        <v>17615086.680000003</v>
      </c>
      <c r="AI207" s="207">
        <f t="shared" si="37"/>
        <v>4526.1000000000004</v>
      </c>
      <c r="AJ207" s="207">
        <f t="shared" si="37"/>
        <v>4526.1000000000004</v>
      </c>
      <c r="AK207" s="207">
        <f t="shared" si="37"/>
        <v>4526.1000000000004</v>
      </c>
      <c r="AL207" s="207">
        <f t="shared" si="37"/>
        <v>4526.1000000000004</v>
      </c>
      <c r="AM207" s="207">
        <f t="shared" si="37"/>
        <v>4526.1000000000004</v>
      </c>
      <c r="AN207" s="207">
        <f t="shared" si="37"/>
        <v>4526.1000000000004</v>
      </c>
      <c r="AO207" s="207">
        <f t="shared" si="37"/>
        <v>4526.1000000000004</v>
      </c>
      <c r="AP207" s="207">
        <f t="shared" si="37"/>
        <v>4526.1000000000004</v>
      </c>
      <c r="AQ207" s="207">
        <f t="shared" si="37"/>
        <v>4526.1000000000004</v>
      </c>
      <c r="AR207" s="207">
        <f t="shared" si="37"/>
        <v>4526.1000000000004</v>
      </c>
      <c r="AS207" s="207">
        <f t="shared" si="37"/>
        <v>4526.1000000000004</v>
      </c>
      <c r="AT207" s="207">
        <f t="shared" si="37"/>
        <v>4526.1000000000004</v>
      </c>
      <c r="AU207" s="208">
        <f t="shared" si="44"/>
        <v>54313.19999999999</v>
      </c>
      <c r="AV207" s="208">
        <f t="shared" si="39"/>
        <v>4526.1000000000004</v>
      </c>
      <c r="AW207" s="208">
        <f t="shared" si="39"/>
        <v>4526.1000000000004</v>
      </c>
      <c r="AX207" s="208">
        <f t="shared" si="39"/>
        <v>4526.1000000000004</v>
      </c>
      <c r="AY207" s="208">
        <f t="shared" si="38"/>
        <v>4526.1000000000004</v>
      </c>
      <c r="AZ207" s="208">
        <f t="shared" si="41"/>
        <v>2678.96</v>
      </c>
      <c r="BA207" s="208">
        <f t="shared" si="41"/>
        <v>2678.96</v>
      </c>
      <c r="BB207" s="208">
        <f t="shared" si="41"/>
        <v>2678.96</v>
      </c>
      <c r="BC207" s="208">
        <f t="shared" si="41"/>
        <v>2678.96</v>
      </c>
      <c r="BD207" s="208">
        <f t="shared" si="41"/>
        <v>2678.96</v>
      </c>
      <c r="BE207" s="208">
        <f t="shared" si="41"/>
        <v>2678.96</v>
      </c>
      <c r="BF207" s="208">
        <f t="shared" si="40"/>
        <v>2678.96</v>
      </c>
      <c r="BG207" s="208">
        <f t="shared" si="40"/>
        <v>2678.96</v>
      </c>
      <c r="BH207" s="208">
        <f t="shared" si="40"/>
        <v>2678.96</v>
      </c>
      <c r="BI207" s="208">
        <f t="shared" si="40"/>
        <v>2678.96</v>
      </c>
      <c r="BJ207" s="208">
        <f t="shared" si="40"/>
        <v>2678.96</v>
      </c>
      <c r="BK207" s="208">
        <f t="shared" si="40"/>
        <v>2678.96</v>
      </c>
      <c r="BL207" s="207">
        <f t="shared" si="45"/>
        <v>32147.519999999993</v>
      </c>
    </row>
    <row r="208" spans="1:64">
      <c r="A208" s="190" t="s">
        <v>409</v>
      </c>
      <c r="B208" s="205">
        <v>3.6199999999999996E-2</v>
      </c>
      <c r="C208" s="205">
        <v>2.2699999999999998E-2</v>
      </c>
      <c r="D208" s="206">
        <v>2083698.13</v>
      </c>
      <c r="E208" s="206">
        <v>2083698.13</v>
      </c>
      <c r="F208" s="206">
        <v>2083698.13</v>
      </c>
      <c r="G208" s="206">
        <v>2083698.13</v>
      </c>
      <c r="H208" s="206">
        <v>2083698.13</v>
      </c>
      <c r="I208" s="206">
        <v>2083698.13</v>
      </c>
      <c r="J208" s="206">
        <v>2083698.13</v>
      </c>
      <c r="K208" s="206">
        <v>2083698.13</v>
      </c>
      <c r="L208" s="206">
        <v>2083698.13</v>
      </c>
      <c r="M208" s="206">
        <v>2083698.13</v>
      </c>
      <c r="N208" s="206">
        <v>2083698.13</v>
      </c>
      <c r="O208" s="206">
        <v>2083698.13</v>
      </c>
      <c r="P208" s="192">
        <f t="shared" si="42"/>
        <v>25004377.559999991</v>
      </c>
      <c r="Q208" s="206">
        <v>2083698.13</v>
      </c>
      <c r="R208" s="206">
        <v>2083698.13</v>
      </c>
      <c r="S208" s="206">
        <v>2083698.13</v>
      </c>
      <c r="T208" s="206">
        <v>2083698.13</v>
      </c>
      <c r="U208" s="206">
        <v>2083698.13</v>
      </c>
      <c r="V208" s="206">
        <v>2083698.13</v>
      </c>
      <c r="W208" s="206">
        <v>2083698.13</v>
      </c>
      <c r="X208" s="206">
        <v>2083698.13</v>
      </c>
      <c r="Y208" s="206">
        <v>2083698.13</v>
      </c>
      <c r="Z208" s="206">
        <v>2083698.13</v>
      </c>
      <c r="AA208" s="206">
        <v>2083698.13</v>
      </c>
      <c r="AB208" s="206">
        <v>2083698.13</v>
      </c>
      <c r="AC208" s="206">
        <v>2083698.13</v>
      </c>
      <c r="AD208" s="206">
        <v>2083698.13</v>
      </c>
      <c r="AE208" s="206">
        <v>2083698.13</v>
      </c>
      <c r="AF208" s="206">
        <v>2083698.13</v>
      </c>
      <c r="AG208" s="192">
        <f t="shared" si="43"/>
        <v>25004377.559999991</v>
      </c>
      <c r="AI208" s="207">
        <f t="shared" si="37"/>
        <v>6285.82</v>
      </c>
      <c r="AJ208" s="207">
        <f t="shared" si="37"/>
        <v>6285.82</v>
      </c>
      <c r="AK208" s="207">
        <f t="shared" si="37"/>
        <v>6285.82</v>
      </c>
      <c r="AL208" s="207">
        <f t="shared" si="37"/>
        <v>6285.82</v>
      </c>
      <c r="AM208" s="207">
        <f t="shared" si="37"/>
        <v>6285.82</v>
      </c>
      <c r="AN208" s="207">
        <f t="shared" si="37"/>
        <v>6285.82</v>
      </c>
      <c r="AO208" s="207">
        <f t="shared" si="37"/>
        <v>6285.82</v>
      </c>
      <c r="AP208" s="207">
        <f t="shared" si="37"/>
        <v>6285.82</v>
      </c>
      <c r="AQ208" s="207">
        <f t="shared" si="37"/>
        <v>6285.82</v>
      </c>
      <c r="AR208" s="207">
        <f t="shared" si="37"/>
        <v>6285.82</v>
      </c>
      <c r="AS208" s="207">
        <f t="shared" si="37"/>
        <v>6285.82</v>
      </c>
      <c r="AT208" s="207">
        <f t="shared" si="37"/>
        <v>6285.82</v>
      </c>
      <c r="AU208" s="208">
        <f t="shared" si="44"/>
        <v>75429.84</v>
      </c>
      <c r="AV208" s="208">
        <f t="shared" si="39"/>
        <v>6285.82</v>
      </c>
      <c r="AW208" s="208">
        <f t="shared" si="39"/>
        <v>6285.82</v>
      </c>
      <c r="AX208" s="208">
        <f t="shared" si="39"/>
        <v>6285.82</v>
      </c>
      <c r="AY208" s="208">
        <f t="shared" si="38"/>
        <v>6285.82</v>
      </c>
      <c r="AZ208" s="208">
        <f t="shared" si="41"/>
        <v>3941.66</v>
      </c>
      <c r="BA208" s="208">
        <f t="shared" si="41"/>
        <v>3941.66</v>
      </c>
      <c r="BB208" s="208">
        <f t="shared" si="41"/>
        <v>3941.66</v>
      </c>
      <c r="BC208" s="208">
        <f t="shared" si="41"/>
        <v>3941.66</v>
      </c>
      <c r="BD208" s="208">
        <f t="shared" si="41"/>
        <v>3941.66</v>
      </c>
      <c r="BE208" s="208">
        <f t="shared" si="41"/>
        <v>3941.66</v>
      </c>
      <c r="BF208" s="208">
        <f t="shared" si="40"/>
        <v>3941.66</v>
      </c>
      <c r="BG208" s="208">
        <f t="shared" si="40"/>
        <v>3941.66</v>
      </c>
      <c r="BH208" s="208">
        <f t="shared" si="40"/>
        <v>3941.66</v>
      </c>
      <c r="BI208" s="208">
        <f t="shared" si="40"/>
        <v>3941.66</v>
      </c>
      <c r="BJ208" s="208">
        <f t="shared" si="40"/>
        <v>3941.66</v>
      </c>
      <c r="BK208" s="208">
        <f t="shared" si="40"/>
        <v>3941.66</v>
      </c>
      <c r="BL208" s="207">
        <f t="shared" si="45"/>
        <v>47299.920000000013</v>
      </c>
    </row>
    <row r="209" spans="1:64">
      <c r="A209" s="190" t="s">
        <v>410</v>
      </c>
      <c r="B209" s="205">
        <v>3.6199999999999996E-2</v>
      </c>
      <c r="C209" s="205">
        <v>2.2699999999999998E-2</v>
      </c>
      <c r="D209" s="206">
        <v>2075526.5</v>
      </c>
      <c r="E209" s="206">
        <v>2075526.5</v>
      </c>
      <c r="F209" s="206">
        <v>2075526.5</v>
      </c>
      <c r="G209" s="206">
        <v>2075526.5</v>
      </c>
      <c r="H209" s="206">
        <v>2075526.5</v>
      </c>
      <c r="I209" s="206">
        <v>2075526.5</v>
      </c>
      <c r="J209" s="206">
        <v>2075526.5</v>
      </c>
      <c r="K209" s="206">
        <v>2075526.5</v>
      </c>
      <c r="L209" s="206">
        <v>2075526.5</v>
      </c>
      <c r="M209" s="206">
        <v>2075526.5</v>
      </c>
      <c r="N209" s="206">
        <v>2075526.5</v>
      </c>
      <c r="O209" s="206">
        <v>2075526.5</v>
      </c>
      <c r="P209" s="192">
        <f t="shared" si="42"/>
        <v>24906318</v>
      </c>
      <c r="Q209" s="206">
        <v>2075526.5</v>
      </c>
      <c r="R209" s="206">
        <v>2075526.5</v>
      </c>
      <c r="S209" s="206">
        <v>2075526.5</v>
      </c>
      <c r="T209" s="206">
        <v>2075526.5</v>
      </c>
      <c r="U209" s="206">
        <v>2075526.5</v>
      </c>
      <c r="V209" s="206">
        <v>2075526.5</v>
      </c>
      <c r="W209" s="206">
        <v>2075526.5</v>
      </c>
      <c r="X209" s="206">
        <v>2075526.5</v>
      </c>
      <c r="Y209" s="206">
        <v>2075526.5</v>
      </c>
      <c r="Z209" s="206">
        <v>2075526.5</v>
      </c>
      <c r="AA209" s="206">
        <v>2075526.5</v>
      </c>
      <c r="AB209" s="206">
        <v>2075526.5</v>
      </c>
      <c r="AC209" s="206">
        <v>2075526.5</v>
      </c>
      <c r="AD209" s="206">
        <v>2075526.5</v>
      </c>
      <c r="AE209" s="206">
        <v>2075526.5</v>
      </c>
      <c r="AF209" s="206">
        <v>2075526.5</v>
      </c>
      <c r="AG209" s="192">
        <f t="shared" si="43"/>
        <v>24906318</v>
      </c>
      <c r="AI209" s="207">
        <f t="shared" si="37"/>
        <v>6261.17</v>
      </c>
      <c r="AJ209" s="207">
        <f t="shared" si="37"/>
        <v>6261.17</v>
      </c>
      <c r="AK209" s="207">
        <f t="shared" si="37"/>
        <v>6261.17</v>
      </c>
      <c r="AL209" s="207">
        <f t="shared" si="37"/>
        <v>6261.17</v>
      </c>
      <c r="AM209" s="207">
        <f t="shared" si="37"/>
        <v>6261.17</v>
      </c>
      <c r="AN209" s="207">
        <f t="shared" si="37"/>
        <v>6261.17</v>
      </c>
      <c r="AO209" s="207">
        <f t="shared" si="37"/>
        <v>6261.17</v>
      </c>
      <c r="AP209" s="207">
        <f t="shared" si="37"/>
        <v>6261.17</v>
      </c>
      <c r="AQ209" s="207">
        <f t="shared" si="37"/>
        <v>6261.17</v>
      </c>
      <c r="AR209" s="207">
        <f t="shared" si="37"/>
        <v>6261.17</v>
      </c>
      <c r="AS209" s="207">
        <f t="shared" si="37"/>
        <v>6261.17</v>
      </c>
      <c r="AT209" s="207">
        <f t="shared" si="37"/>
        <v>6261.17</v>
      </c>
      <c r="AU209" s="208">
        <f t="shared" si="44"/>
        <v>75134.039999999994</v>
      </c>
      <c r="AV209" s="208">
        <f t="shared" si="39"/>
        <v>6261.17</v>
      </c>
      <c r="AW209" s="208">
        <f t="shared" si="39"/>
        <v>6261.17</v>
      </c>
      <c r="AX209" s="208">
        <f t="shared" si="39"/>
        <v>6261.17</v>
      </c>
      <c r="AY209" s="208">
        <f t="shared" si="38"/>
        <v>6261.17</v>
      </c>
      <c r="AZ209" s="208">
        <f t="shared" si="41"/>
        <v>3926.2</v>
      </c>
      <c r="BA209" s="208">
        <f t="shared" si="41"/>
        <v>3926.2</v>
      </c>
      <c r="BB209" s="208">
        <f t="shared" si="41"/>
        <v>3926.2</v>
      </c>
      <c r="BC209" s="208">
        <f t="shared" si="41"/>
        <v>3926.2</v>
      </c>
      <c r="BD209" s="208">
        <f t="shared" si="41"/>
        <v>3926.2</v>
      </c>
      <c r="BE209" s="208">
        <f t="shared" si="41"/>
        <v>3926.2</v>
      </c>
      <c r="BF209" s="208">
        <f t="shared" si="40"/>
        <v>3926.2</v>
      </c>
      <c r="BG209" s="208">
        <f t="shared" si="40"/>
        <v>3926.2</v>
      </c>
      <c r="BH209" s="208">
        <f t="shared" si="40"/>
        <v>3926.2</v>
      </c>
      <c r="BI209" s="208">
        <f t="shared" si="40"/>
        <v>3926.2</v>
      </c>
      <c r="BJ209" s="208">
        <f t="shared" si="40"/>
        <v>3926.2</v>
      </c>
      <c r="BK209" s="208">
        <f t="shared" si="40"/>
        <v>3926.2</v>
      </c>
      <c r="BL209" s="207">
        <f t="shared" si="45"/>
        <v>47114.399999999994</v>
      </c>
    </row>
    <row r="210" spans="1:64">
      <c r="A210" s="190" t="s">
        <v>411</v>
      </c>
      <c r="B210" s="205">
        <v>3.6399999999999995E-2</v>
      </c>
      <c r="C210" s="205">
        <v>2.2799999999999997E-2</v>
      </c>
      <c r="D210" s="206">
        <v>2137402.33</v>
      </c>
      <c r="E210" s="206">
        <v>2137402.33</v>
      </c>
      <c r="F210" s="206">
        <v>2137402.33</v>
      </c>
      <c r="G210" s="206">
        <v>2137402.33</v>
      </c>
      <c r="H210" s="206">
        <v>2137402.33</v>
      </c>
      <c r="I210" s="206">
        <v>2137402.33</v>
      </c>
      <c r="J210" s="206">
        <v>2137402.33</v>
      </c>
      <c r="K210" s="206">
        <v>2137402.33</v>
      </c>
      <c r="L210" s="206">
        <v>2137402.33</v>
      </c>
      <c r="M210" s="206">
        <v>2137402.33</v>
      </c>
      <c r="N210" s="206">
        <v>2137402.33</v>
      </c>
      <c r="O210" s="206">
        <v>2137402.33</v>
      </c>
      <c r="P210" s="192">
        <f t="shared" si="42"/>
        <v>25648827.959999993</v>
      </c>
      <c r="Q210" s="206">
        <v>2137402.33</v>
      </c>
      <c r="R210" s="206">
        <v>2137402.33</v>
      </c>
      <c r="S210" s="206">
        <v>2137402.33</v>
      </c>
      <c r="T210" s="206">
        <v>2137402.33</v>
      </c>
      <c r="U210" s="206">
        <v>2137402.33</v>
      </c>
      <c r="V210" s="206">
        <v>2137402.33</v>
      </c>
      <c r="W210" s="206">
        <v>2137402.33</v>
      </c>
      <c r="X210" s="206">
        <v>2137402.33</v>
      </c>
      <c r="Y210" s="206">
        <v>2137402.33</v>
      </c>
      <c r="Z210" s="206">
        <v>2137402.33</v>
      </c>
      <c r="AA210" s="206">
        <v>2137402.33</v>
      </c>
      <c r="AB210" s="206">
        <v>2137402.33</v>
      </c>
      <c r="AC210" s="206">
        <v>2137402.33</v>
      </c>
      <c r="AD210" s="206">
        <v>2137402.33</v>
      </c>
      <c r="AE210" s="206">
        <v>2137402.33</v>
      </c>
      <c r="AF210" s="206">
        <v>2137402.33</v>
      </c>
      <c r="AG210" s="192">
        <f t="shared" si="43"/>
        <v>25648827.959999993</v>
      </c>
      <c r="AI210" s="207">
        <f t="shared" si="37"/>
        <v>6483.45</v>
      </c>
      <c r="AJ210" s="207">
        <f t="shared" si="37"/>
        <v>6483.45</v>
      </c>
      <c r="AK210" s="207">
        <f t="shared" si="37"/>
        <v>6483.45</v>
      </c>
      <c r="AL210" s="207">
        <f t="shared" si="37"/>
        <v>6483.45</v>
      </c>
      <c r="AM210" s="207">
        <f t="shared" si="37"/>
        <v>6483.45</v>
      </c>
      <c r="AN210" s="207">
        <f t="shared" si="37"/>
        <v>6483.45</v>
      </c>
      <c r="AO210" s="207">
        <f t="shared" si="37"/>
        <v>6483.45</v>
      </c>
      <c r="AP210" s="207">
        <f t="shared" si="37"/>
        <v>6483.45</v>
      </c>
      <c r="AQ210" s="207">
        <f t="shared" si="37"/>
        <v>6483.45</v>
      </c>
      <c r="AR210" s="207">
        <f t="shared" si="37"/>
        <v>6483.45</v>
      </c>
      <c r="AS210" s="207">
        <f t="shared" si="37"/>
        <v>6483.45</v>
      </c>
      <c r="AT210" s="207">
        <f t="shared" si="37"/>
        <v>6483.45</v>
      </c>
      <c r="AU210" s="208">
        <f t="shared" si="44"/>
        <v>77801.39999999998</v>
      </c>
      <c r="AV210" s="208">
        <f t="shared" si="39"/>
        <v>6483.45</v>
      </c>
      <c r="AW210" s="208">
        <f t="shared" si="39"/>
        <v>6483.45</v>
      </c>
      <c r="AX210" s="208">
        <f t="shared" si="39"/>
        <v>6483.45</v>
      </c>
      <c r="AY210" s="208">
        <f t="shared" si="38"/>
        <v>6483.45</v>
      </c>
      <c r="AZ210" s="208">
        <f t="shared" si="41"/>
        <v>4061.06</v>
      </c>
      <c r="BA210" s="208">
        <f t="shared" si="41"/>
        <v>4061.06</v>
      </c>
      <c r="BB210" s="208">
        <f t="shared" si="41"/>
        <v>4061.06</v>
      </c>
      <c r="BC210" s="208">
        <f t="shared" si="41"/>
        <v>4061.06</v>
      </c>
      <c r="BD210" s="208">
        <f t="shared" si="41"/>
        <v>4061.06</v>
      </c>
      <c r="BE210" s="208">
        <f t="shared" si="41"/>
        <v>4061.06</v>
      </c>
      <c r="BF210" s="208">
        <f t="shared" si="40"/>
        <v>4061.06</v>
      </c>
      <c r="BG210" s="208">
        <f t="shared" si="40"/>
        <v>4061.06</v>
      </c>
      <c r="BH210" s="208">
        <f t="shared" si="40"/>
        <v>4061.06</v>
      </c>
      <c r="BI210" s="208">
        <f t="shared" si="40"/>
        <v>4061.06</v>
      </c>
      <c r="BJ210" s="208">
        <f t="shared" si="40"/>
        <v>4061.06</v>
      </c>
      <c r="BK210" s="208">
        <f t="shared" si="40"/>
        <v>4061.06</v>
      </c>
      <c r="BL210" s="207">
        <f t="shared" si="45"/>
        <v>48732.719999999994</v>
      </c>
    </row>
    <row r="211" spans="1:64">
      <c r="A211" s="190" t="s">
        <v>412</v>
      </c>
      <c r="B211" s="205">
        <v>0</v>
      </c>
      <c r="C211" s="205">
        <v>0</v>
      </c>
      <c r="D211" s="206">
        <v>0</v>
      </c>
      <c r="E211" s="206">
        <v>0</v>
      </c>
      <c r="F211" s="206">
        <v>0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192">
        <f t="shared" si="42"/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192">
        <f t="shared" si="43"/>
        <v>0</v>
      </c>
      <c r="AI211" s="207">
        <f t="shared" si="37"/>
        <v>0</v>
      </c>
      <c r="AJ211" s="207">
        <f t="shared" si="37"/>
        <v>0</v>
      </c>
      <c r="AK211" s="207">
        <f t="shared" si="37"/>
        <v>0</v>
      </c>
      <c r="AL211" s="207">
        <f t="shared" si="37"/>
        <v>0</v>
      </c>
      <c r="AM211" s="207">
        <f t="shared" si="37"/>
        <v>0</v>
      </c>
      <c r="AN211" s="207">
        <f t="shared" si="37"/>
        <v>0</v>
      </c>
      <c r="AO211" s="207">
        <f t="shared" si="37"/>
        <v>0</v>
      </c>
      <c r="AP211" s="207">
        <f t="shared" si="37"/>
        <v>0</v>
      </c>
      <c r="AQ211" s="207">
        <f t="shared" si="37"/>
        <v>0</v>
      </c>
      <c r="AR211" s="207">
        <f t="shared" si="37"/>
        <v>0</v>
      </c>
      <c r="AS211" s="207">
        <f t="shared" si="37"/>
        <v>0</v>
      </c>
      <c r="AT211" s="207">
        <f t="shared" si="37"/>
        <v>0</v>
      </c>
      <c r="AU211" s="208">
        <f t="shared" si="44"/>
        <v>0</v>
      </c>
      <c r="AV211" s="208">
        <f t="shared" si="39"/>
        <v>0</v>
      </c>
      <c r="AW211" s="208">
        <f t="shared" si="39"/>
        <v>0</v>
      </c>
      <c r="AX211" s="208">
        <f t="shared" si="39"/>
        <v>0</v>
      </c>
      <c r="AY211" s="208">
        <f t="shared" si="38"/>
        <v>0</v>
      </c>
      <c r="AZ211" s="208">
        <f t="shared" si="41"/>
        <v>0</v>
      </c>
      <c r="BA211" s="208">
        <f t="shared" si="41"/>
        <v>0</v>
      </c>
      <c r="BB211" s="208">
        <f t="shared" si="41"/>
        <v>0</v>
      </c>
      <c r="BC211" s="208">
        <f t="shared" si="41"/>
        <v>0</v>
      </c>
      <c r="BD211" s="208">
        <f t="shared" si="41"/>
        <v>0</v>
      </c>
      <c r="BE211" s="208">
        <f t="shared" si="41"/>
        <v>0</v>
      </c>
      <c r="BF211" s="208">
        <f t="shared" si="40"/>
        <v>0</v>
      </c>
      <c r="BG211" s="208">
        <f t="shared" si="40"/>
        <v>0</v>
      </c>
      <c r="BH211" s="208">
        <f t="shared" si="40"/>
        <v>0</v>
      </c>
      <c r="BI211" s="208">
        <f t="shared" si="40"/>
        <v>0</v>
      </c>
      <c r="BJ211" s="208">
        <f t="shared" si="40"/>
        <v>0</v>
      </c>
      <c r="BK211" s="208">
        <f t="shared" si="40"/>
        <v>0</v>
      </c>
      <c r="BL211" s="207">
        <f t="shared" si="45"/>
        <v>0</v>
      </c>
    </row>
    <row r="212" spans="1:64">
      <c r="A212" s="190" t="s">
        <v>413</v>
      </c>
      <c r="B212" s="205">
        <v>0</v>
      </c>
      <c r="C212" s="205">
        <v>0</v>
      </c>
      <c r="D212" s="206">
        <v>8241.14</v>
      </c>
      <c r="E212" s="206">
        <v>8241.14</v>
      </c>
      <c r="F212" s="206">
        <v>8241.14</v>
      </c>
      <c r="G212" s="206">
        <v>8241.14</v>
      </c>
      <c r="H212" s="206">
        <v>8241.14</v>
      </c>
      <c r="I212" s="206">
        <v>8241.14</v>
      </c>
      <c r="J212" s="206">
        <v>8241.14</v>
      </c>
      <c r="K212" s="206">
        <v>8241.14</v>
      </c>
      <c r="L212" s="206">
        <v>8241.14</v>
      </c>
      <c r="M212" s="206">
        <v>8241.14</v>
      </c>
      <c r="N212" s="206">
        <v>8241.14</v>
      </c>
      <c r="O212" s="206">
        <v>8241.14</v>
      </c>
      <c r="P212" s="192">
        <f t="shared" si="42"/>
        <v>98893.68</v>
      </c>
      <c r="Q212" s="206">
        <v>8241.14</v>
      </c>
      <c r="R212" s="206">
        <v>8241.14</v>
      </c>
      <c r="S212" s="206">
        <v>8241.14</v>
      </c>
      <c r="T212" s="206">
        <v>8241.14</v>
      </c>
      <c r="U212" s="206">
        <v>8241.14</v>
      </c>
      <c r="V212" s="206">
        <v>8241.14</v>
      </c>
      <c r="W212" s="206">
        <v>8241.14</v>
      </c>
      <c r="X212" s="206">
        <v>8241.14</v>
      </c>
      <c r="Y212" s="206">
        <v>4120.57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192">
        <f t="shared" si="43"/>
        <v>37085.129999999997</v>
      </c>
      <c r="AI212" s="207">
        <f t="shared" si="37"/>
        <v>0</v>
      </c>
      <c r="AJ212" s="207">
        <f t="shared" si="37"/>
        <v>0</v>
      </c>
      <c r="AK212" s="207">
        <f t="shared" si="37"/>
        <v>0</v>
      </c>
      <c r="AL212" s="207">
        <f t="shared" si="37"/>
        <v>0</v>
      </c>
      <c r="AM212" s="207">
        <f t="shared" si="37"/>
        <v>0</v>
      </c>
      <c r="AN212" s="207">
        <f t="shared" si="37"/>
        <v>0</v>
      </c>
      <c r="AO212" s="207">
        <f t="shared" ref="AO212:AT254" si="46">ROUND(J212*$B212/12,2)</f>
        <v>0</v>
      </c>
      <c r="AP212" s="207">
        <f t="shared" si="46"/>
        <v>0</v>
      </c>
      <c r="AQ212" s="207">
        <f t="shared" si="46"/>
        <v>0</v>
      </c>
      <c r="AR212" s="207">
        <f t="shared" si="46"/>
        <v>0</v>
      </c>
      <c r="AS212" s="207">
        <f t="shared" si="46"/>
        <v>0</v>
      </c>
      <c r="AT212" s="207">
        <f t="shared" si="46"/>
        <v>0</v>
      </c>
      <c r="AU212" s="208">
        <f t="shared" si="44"/>
        <v>0</v>
      </c>
      <c r="AV212" s="208">
        <f t="shared" si="39"/>
        <v>0</v>
      </c>
      <c r="AW212" s="208">
        <f t="shared" si="39"/>
        <v>0</v>
      </c>
      <c r="AX212" s="208">
        <f t="shared" si="39"/>
        <v>0</v>
      </c>
      <c r="AY212" s="208">
        <f t="shared" si="38"/>
        <v>0</v>
      </c>
      <c r="AZ212" s="208">
        <f t="shared" si="41"/>
        <v>0</v>
      </c>
      <c r="BA212" s="208">
        <f t="shared" si="41"/>
        <v>0</v>
      </c>
      <c r="BB212" s="208">
        <f t="shared" si="41"/>
        <v>0</v>
      </c>
      <c r="BC212" s="208">
        <f t="shared" si="41"/>
        <v>0</v>
      </c>
      <c r="BD212" s="208">
        <f t="shared" si="41"/>
        <v>0</v>
      </c>
      <c r="BE212" s="208">
        <f t="shared" si="41"/>
        <v>0</v>
      </c>
      <c r="BF212" s="208">
        <f t="shared" si="40"/>
        <v>0</v>
      </c>
      <c r="BG212" s="208">
        <f t="shared" si="40"/>
        <v>0</v>
      </c>
      <c r="BH212" s="208">
        <f t="shared" si="40"/>
        <v>0</v>
      </c>
      <c r="BI212" s="208">
        <f t="shared" si="40"/>
        <v>0</v>
      </c>
      <c r="BJ212" s="208">
        <f t="shared" si="40"/>
        <v>0</v>
      </c>
      <c r="BK212" s="208">
        <f t="shared" si="40"/>
        <v>0</v>
      </c>
      <c r="BL212" s="207">
        <f t="shared" si="45"/>
        <v>0</v>
      </c>
    </row>
    <row r="213" spans="1:64">
      <c r="A213" s="190" t="s">
        <v>414</v>
      </c>
      <c r="B213" s="205">
        <v>0.19789999999999999</v>
      </c>
      <c r="C213" s="205">
        <v>0</v>
      </c>
      <c r="D213" s="206">
        <v>0</v>
      </c>
      <c r="E213" s="206">
        <v>0</v>
      </c>
      <c r="F213" s="206">
        <v>0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192">
        <f t="shared" si="42"/>
        <v>0</v>
      </c>
      <c r="Q213" s="206">
        <v>0</v>
      </c>
      <c r="R213" s="206">
        <v>0</v>
      </c>
      <c r="S213" s="206">
        <v>0</v>
      </c>
      <c r="T213" s="206">
        <v>0</v>
      </c>
      <c r="U213" s="206">
        <v>0</v>
      </c>
      <c r="V213" s="206">
        <v>0</v>
      </c>
      <c r="W213" s="206">
        <v>0</v>
      </c>
      <c r="X213" s="206">
        <v>0</v>
      </c>
      <c r="Y213" s="206">
        <v>0</v>
      </c>
      <c r="Z213" s="206">
        <v>0</v>
      </c>
      <c r="AA213" s="206">
        <v>0</v>
      </c>
      <c r="AB213" s="206">
        <v>0</v>
      </c>
      <c r="AC213" s="206">
        <v>0</v>
      </c>
      <c r="AD213" s="206">
        <v>0</v>
      </c>
      <c r="AE213" s="206">
        <v>0</v>
      </c>
      <c r="AF213" s="206">
        <v>0</v>
      </c>
      <c r="AG213" s="192">
        <f t="shared" si="43"/>
        <v>0</v>
      </c>
      <c r="AI213" s="207">
        <f t="shared" ref="AI213:AN255" si="47">ROUND(D213*$B213/12,2)</f>
        <v>0</v>
      </c>
      <c r="AJ213" s="207">
        <f t="shared" si="47"/>
        <v>0</v>
      </c>
      <c r="AK213" s="207">
        <f t="shared" si="47"/>
        <v>0</v>
      </c>
      <c r="AL213" s="207">
        <f t="shared" si="47"/>
        <v>0</v>
      </c>
      <c r="AM213" s="207">
        <f t="shared" si="47"/>
        <v>0</v>
      </c>
      <c r="AN213" s="207">
        <f t="shared" si="47"/>
        <v>0</v>
      </c>
      <c r="AO213" s="207">
        <f t="shared" si="46"/>
        <v>0</v>
      </c>
      <c r="AP213" s="207">
        <f t="shared" si="46"/>
        <v>0</v>
      </c>
      <c r="AQ213" s="207">
        <f t="shared" si="46"/>
        <v>0</v>
      </c>
      <c r="AR213" s="207">
        <f t="shared" si="46"/>
        <v>0</v>
      </c>
      <c r="AS213" s="207">
        <f t="shared" si="46"/>
        <v>0</v>
      </c>
      <c r="AT213" s="207">
        <f t="shared" si="46"/>
        <v>0</v>
      </c>
      <c r="AU213" s="208">
        <f t="shared" si="44"/>
        <v>0</v>
      </c>
      <c r="AV213" s="208">
        <f t="shared" si="39"/>
        <v>0</v>
      </c>
      <c r="AW213" s="208">
        <f t="shared" si="39"/>
        <v>0</v>
      </c>
      <c r="AX213" s="208">
        <f t="shared" si="39"/>
        <v>0</v>
      </c>
      <c r="AY213" s="208">
        <f t="shared" si="38"/>
        <v>0</v>
      </c>
      <c r="AZ213" s="208">
        <f t="shared" si="41"/>
        <v>0</v>
      </c>
      <c r="BA213" s="208">
        <f t="shared" si="41"/>
        <v>0</v>
      </c>
      <c r="BB213" s="208">
        <f t="shared" si="41"/>
        <v>0</v>
      </c>
      <c r="BC213" s="208">
        <f t="shared" si="41"/>
        <v>0</v>
      </c>
      <c r="BD213" s="208">
        <f t="shared" si="41"/>
        <v>0</v>
      </c>
      <c r="BE213" s="208">
        <f t="shared" si="41"/>
        <v>0</v>
      </c>
      <c r="BF213" s="208">
        <f t="shared" si="40"/>
        <v>0</v>
      </c>
      <c r="BG213" s="208">
        <f t="shared" si="40"/>
        <v>0</v>
      </c>
      <c r="BH213" s="208">
        <f t="shared" si="40"/>
        <v>0</v>
      </c>
      <c r="BI213" s="208">
        <f t="shared" si="40"/>
        <v>0</v>
      </c>
      <c r="BJ213" s="208">
        <f t="shared" si="40"/>
        <v>0</v>
      </c>
      <c r="BK213" s="208">
        <f t="shared" si="40"/>
        <v>0</v>
      </c>
      <c r="BL213" s="207">
        <f t="shared" si="45"/>
        <v>0</v>
      </c>
    </row>
    <row r="214" spans="1:64">
      <c r="A214" s="190" t="s">
        <v>415</v>
      </c>
      <c r="B214" s="205">
        <v>2.8499999999999998E-2</v>
      </c>
      <c r="C214" s="205">
        <v>1.52E-2</v>
      </c>
      <c r="D214" s="206">
        <v>1839349.29</v>
      </c>
      <c r="E214" s="206">
        <v>1839349.29</v>
      </c>
      <c r="F214" s="206">
        <v>1839349.29</v>
      </c>
      <c r="G214" s="206">
        <v>1839349.29</v>
      </c>
      <c r="H214" s="206">
        <v>1839349.29</v>
      </c>
      <c r="I214" s="206">
        <v>1839349.29</v>
      </c>
      <c r="J214" s="206">
        <v>1839349.29</v>
      </c>
      <c r="K214" s="206">
        <v>1839349.29</v>
      </c>
      <c r="L214" s="206">
        <v>1839349.29</v>
      </c>
      <c r="M214" s="206">
        <v>1839349.29</v>
      </c>
      <c r="N214" s="206">
        <v>1839349.29</v>
      </c>
      <c r="O214" s="206">
        <v>1839349.29</v>
      </c>
      <c r="P214" s="192">
        <f t="shared" si="42"/>
        <v>22072191.479999993</v>
      </c>
      <c r="Q214" s="206">
        <v>1839349.29</v>
      </c>
      <c r="R214" s="206">
        <v>1839349.29</v>
      </c>
      <c r="S214" s="206">
        <v>1839349.29</v>
      </c>
      <c r="T214" s="206">
        <v>1839349.29</v>
      </c>
      <c r="U214" s="206">
        <v>1839349.29</v>
      </c>
      <c r="V214" s="206">
        <v>1839349.29</v>
      </c>
      <c r="W214" s="206">
        <v>1839349.29</v>
      </c>
      <c r="X214" s="206">
        <v>1839349.29</v>
      </c>
      <c r="Y214" s="206">
        <v>1839349.29</v>
      </c>
      <c r="Z214" s="206">
        <v>1839349.29</v>
      </c>
      <c r="AA214" s="206">
        <v>1839349.29</v>
      </c>
      <c r="AB214" s="206">
        <v>1839349.29</v>
      </c>
      <c r="AC214" s="206">
        <v>1839349.29</v>
      </c>
      <c r="AD214" s="206">
        <v>1839349.29</v>
      </c>
      <c r="AE214" s="206">
        <v>1839349.29</v>
      </c>
      <c r="AF214" s="206">
        <v>1839349.29</v>
      </c>
      <c r="AG214" s="192">
        <f t="shared" si="43"/>
        <v>22072191.479999993</v>
      </c>
      <c r="AI214" s="207">
        <f t="shared" si="47"/>
        <v>4368.45</v>
      </c>
      <c r="AJ214" s="207">
        <f t="shared" si="47"/>
        <v>4368.45</v>
      </c>
      <c r="AK214" s="207">
        <f t="shared" si="47"/>
        <v>4368.45</v>
      </c>
      <c r="AL214" s="207">
        <f t="shared" si="47"/>
        <v>4368.45</v>
      </c>
      <c r="AM214" s="207">
        <f t="shared" si="47"/>
        <v>4368.45</v>
      </c>
      <c r="AN214" s="207">
        <f t="shared" si="47"/>
        <v>4368.45</v>
      </c>
      <c r="AO214" s="207">
        <f t="shared" si="46"/>
        <v>4368.45</v>
      </c>
      <c r="AP214" s="207">
        <f t="shared" si="46"/>
        <v>4368.45</v>
      </c>
      <c r="AQ214" s="207">
        <f t="shared" si="46"/>
        <v>4368.45</v>
      </c>
      <c r="AR214" s="207">
        <f t="shared" si="46"/>
        <v>4368.45</v>
      </c>
      <c r="AS214" s="207">
        <f t="shared" si="46"/>
        <v>4368.45</v>
      </c>
      <c r="AT214" s="207">
        <f t="shared" si="46"/>
        <v>4368.45</v>
      </c>
      <c r="AU214" s="208">
        <f t="shared" si="44"/>
        <v>52421.399999999987</v>
      </c>
      <c r="AV214" s="208">
        <f t="shared" si="39"/>
        <v>4368.45</v>
      </c>
      <c r="AW214" s="208">
        <f t="shared" si="39"/>
        <v>4368.45</v>
      </c>
      <c r="AX214" s="208">
        <f t="shared" si="39"/>
        <v>4368.45</v>
      </c>
      <c r="AY214" s="208">
        <f t="shared" si="38"/>
        <v>4368.45</v>
      </c>
      <c r="AZ214" s="208">
        <f t="shared" si="41"/>
        <v>2329.84</v>
      </c>
      <c r="BA214" s="208">
        <f t="shared" si="41"/>
        <v>2329.84</v>
      </c>
      <c r="BB214" s="208">
        <f t="shared" si="41"/>
        <v>2329.84</v>
      </c>
      <c r="BC214" s="208">
        <f t="shared" si="41"/>
        <v>2329.84</v>
      </c>
      <c r="BD214" s="208">
        <f t="shared" si="41"/>
        <v>2329.84</v>
      </c>
      <c r="BE214" s="208">
        <f t="shared" si="41"/>
        <v>2329.84</v>
      </c>
      <c r="BF214" s="208">
        <f t="shared" si="40"/>
        <v>2329.84</v>
      </c>
      <c r="BG214" s="208">
        <f t="shared" si="40"/>
        <v>2329.84</v>
      </c>
      <c r="BH214" s="208">
        <f t="shared" si="40"/>
        <v>2329.84</v>
      </c>
      <c r="BI214" s="208">
        <f t="shared" si="40"/>
        <v>2329.84</v>
      </c>
      <c r="BJ214" s="208">
        <f t="shared" si="40"/>
        <v>2329.84</v>
      </c>
      <c r="BK214" s="208">
        <f t="shared" si="40"/>
        <v>2329.84</v>
      </c>
      <c r="BL214" s="207">
        <f t="shared" si="45"/>
        <v>27958.080000000002</v>
      </c>
    </row>
    <row r="215" spans="1:64">
      <c r="A215" s="190" t="s">
        <v>416</v>
      </c>
      <c r="B215" s="205">
        <v>4.4299999999999999E-2</v>
      </c>
      <c r="C215" s="205">
        <v>2.29E-2</v>
      </c>
      <c r="D215" s="206">
        <v>846906.63</v>
      </c>
      <c r="E215" s="206">
        <v>846906.63</v>
      </c>
      <c r="F215" s="206">
        <v>846906.63</v>
      </c>
      <c r="G215" s="206">
        <v>846906.63</v>
      </c>
      <c r="H215" s="206">
        <v>846906.63</v>
      </c>
      <c r="I215" s="206">
        <v>846906.63</v>
      </c>
      <c r="J215" s="206">
        <v>846906.63</v>
      </c>
      <c r="K215" s="206">
        <v>846906.63</v>
      </c>
      <c r="L215" s="206">
        <v>846906.63</v>
      </c>
      <c r="M215" s="206">
        <v>846906.63</v>
      </c>
      <c r="N215" s="206">
        <v>846906.63</v>
      </c>
      <c r="O215" s="206">
        <v>846906.63</v>
      </c>
      <c r="P215" s="192">
        <f t="shared" si="42"/>
        <v>10162879.560000002</v>
      </c>
      <c r="Q215" s="206">
        <v>846906.63</v>
      </c>
      <c r="R215" s="206">
        <v>846906.63</v>
      </c>
      <c r="S215" s="206">
        <v>846906.63</v>
      </c>
      <c r="T215" s="206">
        <v>846906.63</v>
      </c>
      <c r="U215" s="206">
        <v>846906.63</v>
      </c>
      <c r="V215" s="206">
        <v>846906.63</v>
      </c>
      <c r="W215" s="206">
        <v>846906.63</v>
      </c>
      <c r="X215" s="206">
        <v>846906.63</v>
      </c>
      <c r="Y215" s="206">
        <v>846906.63</v>
      </c>
      <c r="Z215" s="206">
        <v>846906.63</v>
      </c>
      <c r="AA215" s="206">
        <v>846906.63</v>
      </c>
      <c r="AB215" s="206">
        <v>846906.63</v>
      </c>
      <c r="AC215" s="206">
        <v>846906.63</v>
      </c>
      <c r="AD215" s="206">
        <v>846906.63</v>
      </c>
      <c r="AE215" s="206">
        <v>846906.63</v>
      </c>
      <c r="AF215" s="206">
        <v>846906.63</v>
      </c>
      <c r="AG215" s="192">
        <f t="shared" si="43"/>
        <v>10162879.560000002</v>
      </c>
      <c r="AI215" s="207">
        <f t="shared" si="47"/>
        <v>3126.5</v>
      </c>
      <c r="AJ215" s="207">
        <f t="shared" si="47"/>
        <v>3126.5</v>
      </c>
      <c r="AK215" s="207">
        <f t="shared" si="47"/>
        <v>3126.5</v>
      </c>
      <c r="AL215" s="207">
        <f t="shared" si="47"/>
        <v>3126.5</v>
      </c>
      <c r="AM215" s="207">
        <f t="shared" si="47"/>
        <v>3126.5</v>
      </c>
      <c r="AN215" s="207">
        <f t="shared" si="47"/>
        <v>3126.5</v>
      </c>
      <c r="AO215" s="207">
        <f t="shared" si="46"/>
        <v>3126.5</v>
      </c>
      <c r="AP215" s="207">
        <f t="shared" si="46"/>
        <v>3126.5</v>
      </c>
      <c r="AQ215" s="207">
        <f t="shared" si="46"/>
        <v>3126.5</v>
      </c>
      <c r="AR215" s="207">
        <f t="shared" si="46"/>
        <v>3126.5</v>
      </c>
      <c r="AS215" s="207">
        <f t="shared" si="46"/>
        <v>3126.5</v>
      </c>
      <c r="AT215" s="207">
        <f t="shared" si="46"/>
        <v>3126.5</v>
      </c>
      <c r="AU215" s="208">
        <f t="shared" si="44"/>
        <v>37518</v>
      </c>
      <c r="AV215" s="208">
        <f t="shared" si="39"/>
        <v>3126.5</v>
      </c>
      <c r="AW215" s="208">
        <f t="shared" si="39"/>
        <v>3126.5</v>
      </c>
      <c r="AX215" s="208">
        <f t="shared" si="39"/>
        <v>3126.5</v>
      </c>
      <c r="AY215" s="208">
        <f t="shared" si="38"/>
        <v>3126.5</v>
      </c>
      <c r="AZ215" s="208">
        <f t="shared" si="41"/>
        <v>1616.18</v>
      </c>
      <c r="BA215" s="208">
        <f t="shared" si="41"/>
        <v>1616.18</v>
      </c>
      <c r="BB215" s="208">
        <f t="shared" si="41"/>
        <v>1616.18</v>
      </c>
      <c r="BC215" s="208">
        <f t="shared" si="41"/>
        <v>1616.18</v>
      </c>
      <c r="BD215" s="208">
        <f t="shared" si="41"/>
        <v>1616.18</v>
      </c>
      <c r="BE215" s="208">
        <f t="shared" si="41"/>
        <v>1616.18</v>
      </c>
      <c r="BF215" s="208">
        <f t="shared" si="40"/>
        <v>1616.18</v>
      </c>
      <c r="BG215" s="208">
        <f t="shared" si="40"/>
        <v>1616.18</v>
      </c>
      <c r="BH215" s="208">
        <f t="shared" si="40"/>
        <v>1616.18</v>
      </c>
      <c r="BI215" s="208">
        <f t="shared" si="40"/>
        <v>1616.18</v>
      </c>
      <c r="BJ215" s="208">
        <f t="shared" si="40"/>
        <v>1616.18</v>
      </c>
      <c r="BK215" s="208">
        <f t="shared" si="40"/>
        <v>1616.18</v>
      </c>
      <c r="BL215" s="207">
        <f t="shared" si="45"/>
        <v>19394.16</v>
      </c>
    </row>
    <row r="216" spans="1:64">
      <c r="A216" s="190" t="s">
        <v>417</v>
      </c>
      <c r="B216" s="205">
        <v>6.7299999999999999E-2</v>
      </c>
      <c r="C216" s="205">
        <v>3.27E-2</v>
      </c>
      <c r="D216" s="206">
        <v>766004.64</v>
      </c>
      <c r="E216" s="206">
        <v>766004.64</v>
      </c>
      <c r="F216" s="206">
        <v>766004.64</v>
      </c>
      <c r="G216" s="206">
        <v>766004.64</v>
      </c>
      <c r="H216" s="206">
        <v>766004.64</v>
      </c>
      <c r="I216" s="206">
        <v>766004.64</v>
      </c>
      <c r="J216" s="206">
        <v>766004.64</v>
      </c>
      <c r="K216" s="206">
        <v>766004.64</v>
      </c>
      <c r="L216" s="206">
        <v>766004.64</v>
      </c>
      <c r="M216" s="206">
        <v>766004.64</v>
      </c>
      <c r="N216" s="206">
        <v>766004.64</v>
      </c>
      <c r="O216" s="206">
        <v>766004.64</v>
      </c>
      <c r="P216" s="192">
        <f t="shared" si="42"/>
        <v>9192055.6799999997</v>
      </c>
      <c r="Q216" s="206">
        <v>766004.64</v>
      </c>
      <c r="R216" s="206">
        <v>766004.64</v>
      </c>
      <c r="S216" s="206">
        <v>766004.64</v>
      </c>
      <c r="T216" s="206">
        <v>766004.64</v>
      </c>
      <c r="U216" s="206">
        <v>766004.64</v>
      </c>
      <c r="V216" s="206">
        <v>766004.64</v>
      </c>
      <c r="W216" s="206">
        <v>766004.64</v>
      </c>
      <c r="X216" s="206">
        <v>766004.64</v>
      </c>
      <c r="Y216" s="206">
        <v>766004.64</v>
      </c>
      <c r="Z216" s="206">
        <v>766004.64</v>
      </c>
      <c r="AA216" s="206">
        <v>766004.64</v>
      </c>
      <c r="AB216" s="206">
        <v>766004.64</v>
      </c>
      <c r="AC216" s="206">
        <v>766004.64</v>
      </c>
      <c r="AD216" s="206">
        <v>766004.64</v>
      </c>
      <c r="AE216" s="206">
        <v>766004.64</v>
      </c>
      <c r="AF216" s="206">
        <v>766004.64</v>
      </c>
      <c r="AG216" s="192">
        <f t="shared" si="43"/>
        <v>9192055.6799999997</v>
      </c>
      <c r="AI216" s="207">
        <f t="shared" si="47"/>
        <v>4296.01</v>
      </c>
      <c r="AJ216" s="207">
        <f t="shared" si="47"/>
        <v>4296.01</v>
      </c>
      <c r="AK216" s="207">
        <f t="shared" si="47"/>
        <v>4296.01</v>
      </c>
      <c r="AL216" s="207">
        <f t="shared" si="47"/>
        <v>4296.01</v>
      </c>
      <c r="AM216" s="207">
        <f t="shared" si="47"/>
        <v>4296.01</v>
      </c>
      <c r="AN216" s="207">
        <f t="shared" si="47"/>
        <v>4296.01</v>
      </c>
      <c r="AO216" s="207">
        <f t="shared" si="46"/>
        <v>4296.01</v>
      </c>
      <c r="AP216" s="207">
        <f t="shared" si="46"/>
        <v>4296.01</v>
      </c>
      <c r="AQ216" s="207">
        <f t="shared" si="46"/>
        <v>4296.01</v>
      </c>
      <c r="AR216" s="207">
        <f t="shared" si="46"/>
        <v>4296.01</v>
      </c>
      <c r="AS216" s="207">
        <f t="shared" si="46"/>
        <v>4296.01</v>
      </c>
      <c r="AT216" s="207">
        <f t="shared" si="46"/>
        <v>4296.01</v>
      </c>
      <c r="AU216" s="208">
        <f t="shared" si="44"/>
        <v>51552.120000000017</v>
      </c>
      <c r="AV216" s="208">
        <f t="shared" si="39"/>
        <v>4296.01</v>
      </c>
      <c r="AW216" s="208">
        <f t="shared" si="39"/>
        <v>4296.01</v>
      </c>
      <c r="AX216" s="208">
        <f t="shared" si="39"/>
        <v>4296.01</v>
      </c>
      <c r="AY216" s="208">
        <f t="shared" si="38"/>
        <v>4296.01</v>
      </c>
      <c r="AZ216" s="208">
        <f t="shared" si="41"/>
        <v>2087.36</v>
      </c>
      <c r="BA216" s="208">
        <f t="shared" si="41"/>
        <v>2087.36</v>
      </c>
      <c r="BB216" s="208">
        <f t="shared" si="41"/>
        <v>2087.36</v>
      </c>
      <c r="BC216" s="208">
        <f t="shared" si="41"/>
        <v>2087.36</v>
      </c>
      <c r="BD216" s="208">
        <f t="shared" si="41"/>
        <v>2087.36</v>
      </c>
      <c r="BE216" s="208">
        <f t="shared" si="41"/>
        <v>2087.36</v>
      </c>
      <c r="BF216" s="208">
        <f t="shared" si="40"/>
        <v>2087.36</v>
      </c>
      <c r="BG216" s="208">
        <f t="shared" si="40"/>
        <v>2087.36</v>
      </c>
      <c r="BH216" s="208">
        <f t="shared" si="40"/>
        <v>2087.36</v>
      </c>
      <c r="BI216" s="208">
        <f t="shared" si="40"/>
        <v>2087.36</v>
      </c>
      <c r="BJ216" s="208">
        <f t="shared" si="40"/>
        <v>2087.36</v>
      </c>
      <c r="BK216" s="208">
        <f t="shared" si="40"/>
        <v>2087.36</v>
      </c>
      <c r="BL216" s="207">
        <f t="shared" si="45"/>
        <v>25048.320000000003</v>
      </c>
    </row>
    <row r="217" spans="1:64">
      <c r="A217" s="190" t="s">
        <v>418</v>
      </c>
      <c r="B217" s="205">
        <v>7.8800000000000009E-2</v>
      </c>
      <c r="C217" s="205">
        <v>3.6400000000000002E-2</v>
      </c>
      <c r="D217" s="206">
        <v>483544.93</v>
      </c>
      <c r="E217" s="206">
        <v>483544.93</v>
      </c>
      <c r="F217" s="206">
        <v>483544.93</v>
      </c>
      <c r="G217" s="206">
        <v>483544.93</v>
      </c>
      <c r="H217" s="206">
        <v>483544.93</v>
      </c>
      <c r="I217" s="206">
        <v>483544.93</v>
      </c>
      <c r="J217" s="206">
        <v>483544.93</v>
      </c>
      <c r="K217" s="206">
        <v>483544.93</v>
      </c>
      <c r="L217" s="206">
        <v>483544.93</v>
      </c>
      <c r="M217" s="206">
        <v>483544.93</v>
      </c>
      <c r="N217" s="206">
        <v>483544.93</v>
      </c>
      <c r="O217" s="206">
        <v>483544.93</v>
      </c>
      <c r="P217" s="192">
        <f t="shared" si="42"/>
        <v>5802539.1599999992</v>
      </c>
      <c r="Q217" s="206">
        <v>483544.93</v>
      </c>
      <c r="R217" s="206">
        <v>483544.93</v>
      </c>
      <c r="S217" s="206">
        <v>483544.93</v>
      </c>
      <c r="T217" s="206">
        <v>483544.93</v>
      </c>
      <c r="U217" s="206">
        <v>483544.93</v>
      </c>
      <c r="V217" s="206">
        <v>483544.93</v>
      </c>
      <c r="W217" s="206">
        <v>483544.93</v>
      </c>
      <c r="X217" s="206">
        <v>483544.93</v>
      </c>
      <c r="Y217" s="206">
        <v>483544.93</v>
      </c>
      <c r="Z217" s="206">
        <v>483544.93</v>
      </c>
      <c r="AA217" s="206">
        <v>483544.93</v>
      </c>
      <c r="AB217" s="206">
        <v>483544.93</v>
      </c>
      <c r="AC217" s="206">
        <v>483544.93</v>
      </c>
      <c r="AD217" s="206">
        <v>483544.93</v>
      </c>
      <c r="AE217" s="206">
        <v>483544.93</v>
      </c>
      <c r="AF217" s="206">
        <v>483544.93</v>
      </c>
      <c r="AG217" s="192">
        <f t="shared" si="43"/>
        <v>5802539.1599999992</v>
      </c>
      <c r="AI217" s="207">
        <f t="shared" si="47"/>
        <v>3175.28</v>
      </c>
      <c r="AJ217" s="207">
        <f t="shared" si="47"/>
        <v>3175.28</v>
      </c>
      <c r="AK217" s="207">
        <f t="shared" si="47"/>
        <v>3175.28</v>
      </c>
      <c r="AL217" s="207">
        <f t="shared" si="47"/>
        <v>3175.28</v>
      </c>
      <c r="AM217" s="207">
        <f t="shared" si="47"/>
        <v>3175.28</v>
      </c>
      <c r="AN217" s="207">
        <f t="shared" si="47"/>
        <v>3175.28</v>
      </c>
      <c r="AO217" s="207">
        <f t="shared" si="46"/>
        <v>3175.28</v>
      </c>
      <c r="AP217" s="207">
        <f t="shared" si="46"/>
        <v>3175.28</v>
      </c>
      <c r="AQ217" s="207">
        <f t="shared" si="46"/>
        <v>3175.28</v>
      </c>
      <c r="AR217" s="207">
        <f t="shared" si="46"/>
        <v>3175.28</v>
      </c>
      <c r="AS217" s="207">
        <f t="shared" si="46"/>
        <v>3175.28</v>
      </c>
      <c r="AT217" s="207">
        <f t="shared" si="46"/>
        <v>3175.28</v>
      </c>
      <c r="AU217" s="208">
        <f t="shared" si="44"/>
        <v>38103.359999999993</v>
      </c>
      <c r="AV217" s="208">
        <f t="shared" si="39"/>
        <v>3175.28</v>
      </c>
      <c r="AW217" s="208">
        <f t="shared" si="39"/>
        <v>3175.28</v>
      </c>
      <c r="AX217" s="208">
        <f t="shared" si="39"/>
        <v>3175.28</v>
      </c>
      <c r="AY217" s="208">
        <f t="shared" si="38"/>
        <v>3175.28</v>
      </c>
      <c r="AZ217" s="208">
        <f t="shared" si="41"/>
        <v>1466.75</v>
      </c>
      <c r="BA217" s="208">
        <f t="shared" si="41"/>
        <v>1466.75</v>
      </c>
      <c r="BB217" s="208">
        <f t="shared" si="41"/>
        <v>1466.75</v>
      </c>
      <c r="BC217" s="208">
        <f t="shared" si="41"/>
        <v>1466.75</v>
      </c>
      <c r="BD217" s="208">
        <f t="shared" si="41"/>
        <v>1466.75</v>
      </c>
      <c r="BE217" s="208">
        <f t="shared" si="41"/>
        <v>1466.75</v>
      </c>
      <c r="BF217" s="208">
        <f t="shared" si="40"/>
        <v>1466.75</v>
      </c>
      <c r="BG217" s="208">
        <f t="shared" si="40"/>
        <v>1466.75</v>
      </c>
      <c r="BH217" s="208">
        <f t="shared" si="40"/>
        <v>1466.75</v>
      </c>
      <c r="BI217" s="208">
        <f t="shared" si="40"/>
        <v>1466.75</v>
      </c>
      <c r="BJ217" s="208">
        <f t="shared" si="40"/>
        <v>1466.75</v>
      </c>
      <c r="BK217" s="208">
        <f t="shared" si="40"/>
        <v>1466.75</v>
      </c>
      <c r="BL217" s="207">
        <f t="shared" si="45"/>
        <v>17601</v>
      </c>
    </row>
    <row r="218" spans="1:64">
      <c r="A218" s="190" t="s">
        <v>419</v>
      </c>
      <c r="B218" s="205">
        <v>0</v>
      </c>
      <c r="C218" s="205">
        <v>0</v>
      </c>
      <c r="D218" s="206">
        <v>9237.57</v>
      </c>
      <c r="E218" s="206">
        <v>9237.57</v>
      </c>
      <c r="F218" s="206">
        <v>9237.57</v>
      </c>
      <c r="G218" s="206">
        <v>9237.57</v>
      </c>
      <c r="H218" s="206">
        <v>9237.57</v>
      </c>
      <c r="I218" s="206">
        <v>9237.57</v>
      </c>
      <c r="J218" s="206">
        <v>9237.57</v>
      </c>
      <c r="K218" s="206">
        <v>9237.57</v>
      </c>
      <c r="L218" s="206">
        <v>9237.57</v>
      </c>
      <c r="M218" s="206">
        <v>9237.57</v>
      </c>
      <c r="N218" s="206">
        <v>9237.57</v>
      </c>
      <c r="O218" s="206">
        <v>9237.57</v>
      </c>
      <c r="P218" s="192">
        <f t="shared" si="42"/>
        <v>110850.84000000003</v>
      </c>
      <c r="Q218" s="206">
        <v>9237.57</v>
      </c>
      <c r="R218" s="206">
        <v>9237.57</v>
      </c>
      <c r="S218" s="206">
        <v>9237.57</v>
      </c>
      <c r="T218" s="206">
        <v>9237.57</v>
      </c>
      <c r="U218" s="206">
        <v>9237.57</v>
      </c>
      <c r="V218" s="206">
        <v>9237.57</v>
      </c>
      <c r="W218" s="206">
        <v>9237.57</v>
      </c>
      <c r="X218" s="206">
        <v>9237.57</v>
      </c>
      <c r="Y218" s="206">
        <v>9237.57</v>
      </c>
      <c r="Z218" s="206">
        <v>9237.57</v>
      </c>
      <c r="AA218" s="206">
        <v>9237.57</v>
      </c>
      <c r="AB218" s="206">
        <v>9237.57</v>
      </c>
      <c r="AC218" s="206">
        <v>9237.57</v>
      </c>
      <c r="AD218" s="206">
        <v>9237.57</v>
      </c>
      <c r="AE218" s="206">
        <v>9237.57</v>
      </c>
      <c r="AF218" s="206">
        <v>9237.57</v>
      </c>
      <c r="AG218" s="192">
        <f t="shared" si="43"/>
        <v>110850.84000000003</v>
      </c>
      <c r="AI218" s="207">
        <f t="shared" si="47"/>
        <v>0</v>
      </c>
      <c r="AJ218" s="207">
        <f t="shared" si="47"/>
        <v>0</v>
      </c>
      <c r="AK218" s="207">
        <f t="shared" si="47"/>
        <v>0</v>
      </c>
      <c r="AL218" s="207">
        <f t="shared" si="47"/>
        <v>0</v>
      </c>
      <c r="AM218" s="207">
        <f t="shared" si="47"/>
        <v>0</v>
      </c>
      <c r="AN218" s="207">
        <f t="shared" si="47"/>
        <v>0</v>
      </c>
      <c r="AO218" s="207">
        <f t="shared" si="46"/>
        <v>0</v>
      </c>
      <c r="AP218" s="207">
        <f t="shared" si="46"/>
        <v>0</v>
      </c>
      <c r="AQ218" s="207">
        <f t="shared" si="46"/>
        <v>0</v>
      </c>
      <c r="AR218" s="207">
        <f t="shared" si="46"/>
        <v>0</v>
      </c>
      <c r="AS218" s="207">
        <f t="shared" si="46"/>
        <v>0</v>
      </c>
      <c r="AT218" s="207">
        <f t="shared" si="46"/>
        <v>0</v>
      </c>
      <c r="AU218" s="208">
        <f t="shared" si="44"/>
        <v>0</v>
      </c>
      <c r="AV218" s="208">
        <f t="shared" si="39"/>
        <v>0</v>
      </c>
      <c r="AW218" s="208">
        <f t="shared" si="39"/>
        <v>0</v>
      </c>
      <c r="AX218" s="208">
        <f t="shared" si="39"/>
        <v>0</v>
      </c>
      <c r="AY218" s="208">
        <f t="shared" si="38"/>
        <v>0</v>
      </c>
      <c r="AZ218" s="208">
        <f t="shared" si="41"/>
        <v>0</v>
      </c>
      <c r="BA218" s="208">
        <f t="shared" si="41"/>
        <v>0</v>
      </c>
      <c r="BB218" s="208">
        <f t="shared" si="41"/>
        <v>0</v>
      </c>
      <c r="BC218" s="208">
        <f t="shared" si="41"/>
        <v>0</v>
      </c>
      <c r="BD218" s="208">
        <f t="shared" si="41"/>
        <v>0</v>
      </c>
      <c r="BE218" s="208">
        <f t="shared" si="41"/>
        <v>0</v>
      </c>
      <c r="BF218" s="208">
        <f t="shared" si="40"/>
        <v>0</v>
      </c>
      <c r="BG218" s="208">
        <f t="shared" si="40"/>
        <v>0</v>
      </c>
      <c r="BH218" s="208">
        <f t="shared" si="40"/>
        <v>0</v>
      </c>
      <c r="BI218" s="208">
        <f t="shared" si="40"/>
        <v>0</v>
      </c>
      <c r="BJ218" s="208">
        <f t="shared" si="40"/>
        <v>0</v>
      </c>
      <c r="BK218" s="208">
        <f t="shared" si="40"/>
        <v>0</v>
      </c>
      <c r="BL218" s="207">
        <f t="shared" si="45"/>
        <v>0</v>
      </c>
    </row>
    <row r="219" spans="1:64">
      <c r="A219" s="190" t="s">
        <v>420</v>
      </c>
      <c r="B219" s="205">
        <v>9.5399999999999999E-2</v>
      </c>
      <c r="C219" s="205">
        <v>0</v>
      </c>
      <c r="D219" s="206">
        <v>21667.08</v>
      </c>
      <c r="E219" s="206">
        <v>21667.08</v>
      </c>
      <c r="F219" s="206">
        <v>21667.08</v>
      </c>
      <c r="G219" s="206">
        <v>21667.08</v>
      </c>
      <c r="H219" s="206">
        <v>21667.08</v>
      </c>
      <c r="I219" s="206">
        <v>21667.08</v>
      </c>
      <c r="J219" s="206">
        <v>21667.08</v>
      </c>
      <c r="K219" s="206">
        <v>21667.08</v>
      </c>
      <c r="L219" s="206">
        <v>21667.08</v>
      </c>
      <c r="M219" s="206">
        <v>21667.08</v>
      </c>
      <c r="N219" s="206">
        <v>21667.08</v>
      </c>
      <c r="O219" s="206">
        <v>21667.08</v>
      </c>
      <c r="P219" s="192">
        <f t="shared" si="42"/>
        <v>260004.96000000008</v>
      </c>
      <c r="Q219" s="206">
        <v>21667.08</v>
      </c>
      <c r="R219" s="206">
        <v>21667.08</v>
      </c>
      <c r="S219" s="206">
        <v>21667.08</v>
      </c>
      <c r="T219" s="206">
        <v>21667.08</v>
      </c>
      <c r="U219" s="206">
        <v>21667.08</v>
      </c>
      <c r="V219" s="206">
        <v>21667.08</v>
      </c>
      <c r="W219" s="206">
        <v>21667.08</v>
      </c>
      <c r="X219" s="206">
        <v>21667.08</v>
      </c>
      <c r="Y219" s="206">
        <v>21667.08</v>
      </c>
      <c r="Z219" s="206">
        <v>21667.08</v>
      </c>
      <c r="AA219" s="206">
        <v>21667.08</v>
      </c>
      <c r="AB219" s="206">
        <v>21667.08</v>
      </c>
      <c r="AC219" s="206">
        <v>21667.08</v>
      </c>
      <c r="AD219" s="206">
        <v>21667.08</v>
      </c>
      <c r="AE219" s="206">
        <v>21667.08</v>
      </c>
      <c r="AF219" s="206">
        <v>21667.08</v>
      </c>
      <c r="AG219" s="192">
        <f t="shared" si="43"/>
        <v>260004.96000000008</v>
      </c>
      <c r="AI219" s="207">
        <f t="shared" si="47"/>
        <v>172.25</v>
      </c>
      <c r="AJ219" s="207">
        <f t="shared" si="47"/>
        <v>172.25</v>
      </c>
      <c r="AK219" s="207">
        <f t="shared" si="47"/>
        <v>172.25</v>
      </c>
      <c r="AL219" s="207">
        <f t="shared" si="47"/>
        <v>172.25</v>
      </c>
      <c r="AM219" s="207">
        <f t="shared" si="47"/>
        <v>172.25</v>
      </c>
      <c r="AN219" s="207">
        <f t="shared" si="47"/>
        <v>172.25</v>
      </c>
      <c r="AO219" s="207">
        <f t="shared" si="46"/>
        <v>172.25</v>
      </c>
      <c r="AP219" s="207">
        <f t="shared" si="46"/>
        <v>172.25</v>
      </c>
      <c r="AQ219" s="207">
        <f t="shared" si="46"/>
        <v>172.25</v>
      </c>
      <c r="AR219" s="207">
        <f t="shared" si="46"/>
        <v>172.25</v>
      </c>
      <c r="AS219" s="207">
        <f t="shared" si="46"/>
        <v>172.25</v>
      </c>
      <c r="AT219" s="207">
        <f t="shared" si="46"/>
        <v>172.25</v>
      </c>
      <c r="AU219" s="208">
        <f t="shared" si="44"/>
        <v>2067</v>
      </c>
      <c r="AV219" s="208">
        <f t="shared" si="39"/>
        <v>172.25</v>
      </c>
      <c r="AW219" s="208">
        <f t="shared" si="39"/>
        <v>172.25</v>
      </c>
      <c r="AX219" s="208">
        <f t="shared" si="39"/>
        <v>172.25</v>
      </c>
      <c r="AY219" s="208">
        <f t="shared" si="38"/>
        <v>172.25</v>
      </c>
      <c r="AZ219" s="208">
        <f t="shared" si="41"/>
        <v>0</v>
      </c>
      <c r="BA219" s="208">
        <f t="shared" si="41"/>
        <v>0</v>
      </c>
      <c r="BB219" s="208">
        <f t="shared" si="41"/>
        <v>0</v>
      </c>
      <c r="BC219" s="208">
        <f t="shared" si="41"/>
        <v>0</v>
      </c>
      <c r="BD219" s="208">
        <f t="shared" si="41"/>
        <v>0</v>
      </c>
      <c r="BE219" s="208">
        <f t="shared" si="41"/>
        <v>0</v>
      </c>
      <c r="BF219" s="208">
        <f t="shared" si="40"/>
        <v>0</v>
      </c>
      <c r="BG219" s="208">
        <f t="shared" si="40"/>
        <v>0</v>
      </c>
      <c r="BH219" s="208">
        <f t="shared" si="40"/>
        <v>0</v>
      </c>
      <c r="BI219" s="208">
        <f t="shared" si="40"/>
        <v>0</v>
      </c>
      <c r="BJ219" s="208">
        <f t="shared" si="40"/>
        <v>0</v>
      </c>
      <c r="BK219" s="208">
        <f t="shared" si="40"/>
        <v>0</v>
      </c>
      <c r="BL219" s="207">
        <f t="shared" si="45"/>
        <v>0</v>
      </c>
    </row>
    <row r="220" spans="1:64">
      <c r="A220" s="190" t="s">
        <v>421</v>
      </c>
      <c r="B220" s="205">
        <v>0.04</v>
      </c>
      <c r="C220" s="205">
        <v>2.12E-2</v>
      </c>
      <c r="D220" s="206">
        <v>2235100.61</v>
      </c>
      <c r="E220" s="206">
        <v>2235100.61</v>
      </c>
      <c r="F220" s="206">
        <v>2235100.61</v>
      </c>
      <c r="G220" s="206">
        <v>2235100.61</v>
      </c>
      <c r="H220" s="206">
        <v>2235100.61</v>
      </c>
      <c r="I220" s="206">
        <v>2235100.61</v>
      </c>
      <c r="J220" s="206">
        <v>2235100.61</v>
      </c>
      <c r="K220" s="206">
        <v>2235100.61</v>
      </c>
      <c r="L220" s="206">
        <v>2235100.61</v>
      </c>
      <c r="M220" s="206">
        <v>2235100.61</v>
      </c>
      <c r="N220" s="206">
        <v>2235100.61</v>
      </c>
      <c r="O220" s="206">
        <v>2235100.61</v>
      </c>
      <c r="P220" s="192">
        <f t="shared" si="42"/>
        <v>26821207.319999997</v>
      </c>
      <c r="Q220" s="206">
        <v>2235100.61</v>
      </c>
      <c r="R220" s="206">
        <v>2235100.61</v>
      </c>
      <c r="S220" s="206">
        <v>2235100.61</v>
      </c>
      <c r="T220" s="206">
        <v>2235100.61</v>
      </c>
      <c r="U220" s="206">
        <v>2235100.61</v>
      </c>
      <c r="V220" s="206">
        <v>2235100.61</v>
      </c>
      <c r="W220" s="206">
        <v>2235100.61</v>
      </c>
      <c r="X220" s="206">
        <v>2235100.61</v>
      </c>
      <c r="Y220" s="206">
        <v>2235100.61</v>
      </c>
      <c r="Z220" s="206">
        <v>2235100.61</v>
      </c>
      <c r="AA220" s="206">
        <v>2235100.61</v>
      </c>
      <c r="AB220" s="206">
        <v>2235100.61</v>
      </c>
      <c r="AC220" s="206">
        <v>2235100.61</v>
      </c>
      <c r="AD220" s="206">
        <v>2235100.61</v>
      </c>
      <c r="AE220" s="206">
        <v>2235100.61</v>
      </c>
      <c r="AF220" s="206">
        <v>2235100.61</v>
      </c>
      <c r="AG220" s="192">
        <f t="shared" si="43"/>
        <v>26821207.319999997</v>
      </c>
      <c r="AI220" s="207">
        <f t="shared" si="47"/>
        <v>7450.34</v>
      </c>
      <c r="AJ220" s="207">
        <f t="shared" si="47"/>
        <v>7450.34</v>
      </c>
      <c r="AK220" s="207">
        <f t="shared" si="47"/>
        <v>7450.34</v>
      </c>
      <c r="AL220" s="207">
        <f t="shared" si="47"/>
        <v>7450.34</v>
      </c>
      <c r="AM220" s="207">
        <f t="shared" si="47"/>
        <v>7450.34</v>
      </c>
      <c r="AN220" s="207">
        <f t="shared" si="47"/>
        <v>7450.34</v>
      </c>
      <c r="AO220" s="207">
        <f t="shared" si="46"/>
        <v>7450.34</v>
      </c>
      <c r="AP220" s="207">
        <f t="shared" si="46"/>
        <v>7450.34</v>
      </c>
      <c r="AQ220" s="207">
        <f t="shared" si="46"/>
        <v>7450.34</v>
      </c>
      <c r="AR220" s="207">
        <f t="shared" si="46"/>
        <v>7450.34</v>
      </c>
      <c r="AS220" s="207">
        <f t="shared" si="46"/>
        <v>7450.34</v>
      </c>
      <c r="AT220" s="207">
        <f t="shared" si="46"/>
        <v>7450.34</v>
      </c>
      <c r="AU220" s="208">
        <f t="shared" si="44"/>
        <v>89404.079999999973</v>
      </c>
      <c r="AV220" s="208">
        <f t="shared" si="39"/>
        <v>7450.34</v>
      </c>
      <c r="AW220" s="208">
        <f t="shared" si="39"/>
        <v>7450.34</v>
      </c>
      <c r="AX220" s="208">
        <f t="shared" si="39"/>
        <v>7450.34</v>
      </c>
      <c r="AY220" s="208">
        <f t="shared" si="38"/>
        <v>7450.34</v>
      </c>
      <c r="AZ220" s="208">
        <f t="shared" si="41"/>
        <v>3948.68</v>
      </c>
      <c r="BA220" s="208">
        <f t="shared" si="41"/>
        <v>3948.68</v>
      </c>
      <c r="BB220" s="208">
        <f t="shared" si="41"/>
        <v>3948.68</v>
      </c>
      <c r="BC220" s="208">
        <f t="shared" si="41"/>
        <v>3948.68</v>
      </c>
      <c r="BD220" s="208">
        <f t="shared" si="41"/>
        <v>3948.68</v>
      </c>
      <c r="BE220" s="208">
        <f t="shared" si="41"/>
        <v>3948.68</v>
      </c>
      <c r="BF220" s="208">
        <f t="shared" si="40"/>
        <v>3948.68</v>
      </c>
      <c r="BG220" s="208">
        <f t="shared" si="40"/>
        <v>3948.68</v>
      </c>
      <c r="BH220" s="208">
        <f t="shared" si="40"/>
        <v>3948.68</v>
      </c>
      <c r="BI220" s="208">
        <f t="shared" si="40"/>
        <v>3948.68</v>
      </c>
      <c r="BJ220" s="208">
        <f t="shared" si="40"/>
        <v>3948.68</v>
      </c>
      <c r="BK220" s="208">
        <f t="shared" si="40"/>
        <v>3948.68</v>
      </c>
      <c r="BL220" s="207">
        <f t="shared" si="45"/>
        <v>47384.159999999996</v>
      </c>
    </row>
    <row r="221" spans="1:64">
      <c r="A221" s="190" t="s">
        <v>422</v>
      </c>
      <c r="B221" s="205">
        <v>3.7199999999999997E-2</v>
      </c>
      <c r="C221" s="205">
        <v>2.7300000000000001E-2</v>
      </c>
      <c r="D221" s="206">
        <v>446520.02</v>
      </c>
      <c r="E221" s="206">
        <v>446520.02</v>
      </c>
      <c r="F221" s="206">
        <v>446520.02</v>
      </c>
      <c r="G221" s="206">
        <v>446520.02</v>
      </c>
      <c r="H221" s="206">
        <v>446520.02</v>
      </c>
      <c r="I221" s="206">
        <v>446520.02</v>
      </c>
      <c r="J221" s="206">
        <v>446520.02</v>
      </c>
      <c r="K221" s="206">
        <v>446520.02</v>
      </c>
      <c r="L221" s="206">
        <v>446520.02</v>
      </c>
      <c r="M221" s="206">
        <v>446520.02</v>
      </c>
      <c r="N221" s="206">
        <v>446520.02</v>
      </c>
      <c r="O221" s="206">
        <v>446520.02</v>
      </c>
      <c r="P221" s="192">
        <f t="shared" si="42"/>
        <v>5358240.24</v>
      </c>
      <c r="Q221" s="206">
        <v>446520.02</v>
      </c>
      <c r="R221" s="206">
        <v>446520.02</v>
      </c>
      <c r="S221" s="206">
        <v>446520.02</v>
      </c>
      <c r="T221" s="206">
        <v>446520.02</v>
      </c>
      <c r="U221" s="206">
        <v>446520.02</v>
      </c>
      <c r="V221" s="206">
        <v>446520.02</v>
      </c>
      <c r="W221" s="206">
        <v>446520.02</v>
      </c>
      <c r="X221" s="206">
        <v>446520.02</v>
      </c>
      <c r="Y221" s="206">
        <v>446520.02</v>
      </c>
      <c r="Z221" s="206">
        <v>446520.02</v>
      </c>
      <c r="AA221" s="206">
        <v>446520.02</v>
      </c>
      <c r="AB221" s="206">
        <v>446520.02</v>
      </c>
      <c r="AC221" s="206">
        <v>446520.02</v>
      </c>
      <c r="AD221" s="206">
        <v>446520.02</v>
      </c>
      <c r="AE221" s="206">
        <v>446520.02</v>
      </c>
      <c r="AF221" s="206">
        <v>446520.02</v>
      </c>
      <c r="AG221" s="192">
        <f t="shared" si="43"/>
        <v>5358240.24</v>
      </c>
      <c r="AI221" s="207">
        <f t="shared" si="47"/>
        <v>1384.21</v>
      </c>
      <c r="AJ221" s="207">
        <f t="shared" si="47"/>
        <v>1384.21</v>
      </c>
      <c r="AK221" s="207">
        <f t="shared" si="47"/>
        <v>1384.21</v>
      </c>
      <c r="AL221" s="207">
        <f t="shared" si="47"/>
        <v>1384.21</v>
      </c>
      <c r="AM221" s="207">
        <f t="shared" si="47"/>
        <v>1384.21</v>
      </c>
      <c r="AN221" s="207">
        <f t="shared" si="47"/>
        <v>1384.21</v>
      </c>
      <c r="AO221" s="207">
        <f t="shared" si="46"/>
        <v>1384.21</v>
      </c>
      <c r="AP221" s="207">
        <f t="shared" si="46"/>
        <v>1384.21</v>
      </c>
      <c r="AQ221" s="207">
        <f t="shared" si="46"/>
        <v>1384.21</v>
      </c>
      <c r="AR221" s="207">
        <f t="shared" si="46"/>
        <v>1384.21</v>
      </c>
      <c r="AS221" s="207">
        <f t="shared" si="46"/>
        <v>1384.21</v>
      </c>
      <c r="AT221" s="207">
        <f t="shared" si="46"/>
        <v>1384.21</v>
      </c>
      <c r="AU221" s="208">
        <f t="shared" si="44"/>
        <v>16610.519999999997</v>
      </c>
      <c r="AV221" s="208">
        <f t="shared" si="39"/>
        <v>1384.21</v>
      </c>
      <c r="AW221" s="208">
        <f t="shared" si="39"/>
        <v>1384.21</v>
      </c>
      <c r="AX221" s="208">
        <f t="shared" si="39"/>
        <v>1384.21</v>
      </c>
      <c r="AY221" s="208">
        <f t="shared" si="38"/>
        <v>1384.21</v>
      </c>
      <c r="AZ221" s="208">
        <f t="shared" si="41"/>
        <v>1015.83</v>
      </c>
      <c r="BA221" s="208">
        <f t="shared" si="41"/>
        <v>1015.83</v>
      </c>
      <c r="BB221" s="208">
        <f t="shared" si="41"/>
        <v>1015.83</v>
      </c>
      <c r="BC221" s="208">
        <f t="shared" si="41"/>
        <v>1015.83</v>
      </c>
      <c r="BD221" s="208">
        <f t="shared" si="41"/>
        <v>1015.83</v>
      </c>
      <c r="BE221" s="208">
        <f t="shared" si="41"/>
        <v>1015.83</v>
      </c>
      <c r="BF221" s="208">
        <f t="shared" si="40"/>
        <v>1015.83</v>
      </c>
      <c r="BG221" s="208">
        <f t="shared" si="40"/>
        <v>1015.83</v>
      </c>
      <c r="BH221" s="208">
        <f t="shared" si="40"/>
        <v>1015.83</v>
      </c>
      <c r="BI221" s="208">
        <f t="shared" si="40"/>
        <v>1015.83</v>
      </c>
      <c r="BJ221" s="208">
        <f t="shared" si="40"/>
        <v>1015.83</v>
      </c>
      <c r="BK221" s="208">
        <f t="shared" si="40"/>
        <v>1015.83</v>
      </c>
      <c r="BL221" s="207">
        <f t="shared" si="45"/>
        <v>12189.960000000001</v>
      </c>
    </row>
    <row r="222" spans="1:64">
      <c r="A222" s="190" t="s">
        <v>423</v>
      </c>
      <c r="B222" s="205">
        <v>3.7699999999999997E-2</v>
      </c>
      <c r="C222" s="205">
        <v>2.2499999999999999E-2</v>
      </c>
      <c r="D222" s="206">
        <v>97996.900000000009</v>
      </c>
      <c r="E222" s="206">
        <v>97996.900000000009</v>
      </c>
      <c r="F222" s="206">
        <v>97996.900000000009</v>
      </c>
      <c r="G222" s="206">
        <v>97996.900000000009</v>
      </c>
      <c r="H222" s="206">
        <v>97996.900000000009</v>
      </c>
      <c r="I222" s="206">
        <v>97996.900000000009</v>
      </c>
      <c r="J222" s="206">
        <v>97996.900000000009</v>
      </c>
      <c r="K222" s="206">
        <v>97996.900000000009</v>
      </c>
      <c r="L222" s="206">
        <v>97996.900000000009</v>
      </c>
      <c r="M222" s="206">
        <v>97996.900000000009</v>
      </c>
      <c r="N222" s="206">
        <v>97996.900000000009</v>
      </c>
      <c r="O222" s="206">
        <v>97996.900000000009</v>
      </c>
      <c r="P222" s="192">
        <f t="shared" si="42"/>
        <v>1175962.8</v>
      </c>
      <c r="Q222" s="206">
        <v>97996.900000000009</v>
      </c>
      <c r="R222" s="206">
        <v>97996.900000000009</v>
      </c>
      <c r="S222" s="206">
        <v>97996.900000000009</v>
      </c>
      <c r="T222" s="206">
        <v>97996.900000000009</v>
      </c>
      <c r="U222" s="206">
        <v>97996.900000000009</v>
      </c>
      <c r="V222" s="206">
        <v>97996.900000000009</v>
      </c>
      <c r="W222" s="206">
        <v>97996.900000000009</v>
      </c>
      <c r="X222" s="206">
        <v>97996.900000000009</v>
      </c>
      <c r="Y222" s="206">
        <v>97996.900000000009</v>
      </c>
      <c r="Z222" s="206">
        <v>97996.900000000009</v>
      </c>
      <c r="AA222" s="206">
        <v>97996.900000000009</v>
      </c>
      <c r="AB222" s="206">
        <v>97996.900000000009</v>
      </c>
      <c r="AC222" s="206">
        <v>97996.900000000009</v>
      </c>
      <c r="AD222" s="206">
        <v>97996.900000000009</v>
      </c>
      <c r="AE222" s="206">
        <v>97996.900000000009</v>
      </c>
      <c r="AF222" s="206">
        <v>97996.900000000009</v>
      </c>
      <c r="AG222" s="192">
        <f t="shared" si="43"/>
        <v>1175962.8</v>
      </c>
      <c r="AI222" s="207">
        <f t="shared" si="47"/>
        <v>307.87</v>
      </c>
      <c r="AJ222" s="207">
        <f t="shared" si="47"/>
        <v>307.87</v>
      </c>
      <c r="AK222" s="207">
        <f t="shared" si="47"/>
        <v>307.87</v>
      </c>
      <c r="AL222" s="207">
        <f t="shared" si="47"/>
        <v>307.87</v>
      </c>
      <c r="AM222" s="207">
        <f t="shared" si="47"/>
        <v>307.87</v>
      </c>
      <c r="AN222" s="207">
        <f t="shared" si="47"/>
        <v>307.87</v>
      </c>
      <c r="AO222" s="207">
        <f t="shared" si="46"/>
        <v>307.87</v>
      </c>
      <c r="AP222" s="207">
        <f t="shared" si="46"/>
        <v>307.87</v>
      </c>
      <c r="AQ222" s="207">
        <f t="shared" si="46"/>
        <v>307.87</v>
      </c>
      <c r="AR222" s="207">
        <f t="shared" si="46"/>
        <v>307.87</v>
      </c>
      <c r="AS222" s="207">
        <f t="shared" si="46"/>
        <v>307.87</v>
      </c>
      <c r="AT222" s="207">
        <f t="shared" si="46"/>
        <v>307.87</v>
      </c>
      <c r="AU222" s="208">
        <f t="shared" si="44"/>
        <v>3694.4399999999991</v>
      </c>
      <c r="AV222" s="208">
        <f t="shared" si="39"/>
        <v>307.87</v>
      </c>
      <c r="AW222" s="208">
        <f t="shared" si="39"/>
        <v>307.87</v>
      </c>
      <c r="AX222" s="208">
        <f t="shared" si="39"/>
        <v>307.87</v>
      </c>
      <c r="AY222" s="208">
        <f t="shared" si="38"/>
        <v>307.87</v>
      </c>
      <c r="AZ222" s="208">
        <f t="shared" si="41"/>
        <v>183.74</v>
      </c>
      <c r="BA222" s="208">
        <f t="shared" si="41"/>
        <v>183.74</v>
      </c>
      <c r="BB222" s="208">
        <f t="shared" si="41"/>
        <v>183.74</v>
      </c>
      <c r="BC222" s="208">
        <f t="shared" si="41"/>
        <v>183.74</v>
      </c>
      <c r="BD222" s="208">
        <f t="shared" si="41"/>
        <v>183.74</v>
      </c>
      <c r="BE222" s="208">
        <f t="shared" si="41"/>
        <v>183.74</v>
      </c>
      <c r="BF222" s="208">
        <f t="shared" si="40"/>
        <v>183.74</v>
      </c>
      <c r="BG222" s="208">
        <f t="shared" si="40"/>
        <v>183.74</v>
      </c>
      <c r="BH222" s="208">
        <f t="shared" si="40"/>
        <v>183.74</v>
      </c>
      <c r="BI222" s="208">
        <f t="shared" si="40"/>
        <v>183.74</v>
      </c>
      <c r="BJ222" s="208">
        <f t="shared" si="40"/>
        <v>183.74</v>
      </c>
      <c r="BK222" s="208">
        <f t="shared" si="40"/>
        <v>183.74</v>
      </c>
      <c r="BL222" s="207">
        <f t="shared" si="45"/>
        <v>2204.88</v>
      </c>
    </row>
    <row r="223" spans="1:64">
      <c r="A223" s="190" t="s">
        <v>424</v>
      </c>
      <c r="B223" s="205">
        <v>3.7699999999999997E-2</v>
      </c>
      <c r="C223" s="205">
        <v>2.2499999999999999E-2</v>
      </c>
      <c r="D223" s="206">
        <v>97861.58</v>
      </c>
      <c r="E223" s="206">
        <v>97861.58</v>
      </c>
      <c r="F223" s="206">
        <v>97861.58</v>
      </c>
      <c r="G223" s="206">
        <v>97861.58</v>
      </c>
      <c r="H223" s="206">
        <v>97861.58</v>
      </c>
      <c r="I223" s="206">
        <v>97861.58</v>
      </c>
      <c r="J223" s="206">
        <v>97861.58</v>
      </c>
      <c r="K223" s="206">
        <v>97861.58</v>
      </c>
      <c r="L223" s="206">
        <v>97861.58</v>
      </c>
      <c r="M223" s="206">
        <v>97861.58</v>
      </c>
      <c r="N223" s="206">
        <v>97861.58</v>
      </c>
      <c r="O223" s="206">
        <v>97861.58</v>
      </c>
      <c r="P223" s="192">
        <f t="shared" si="42"/>
        <v>1174338.96</v>
      </c>
      <c r="Q223" s="206">
        <v>97861.58</v>
      </c>
      <c r="R223" s="206">
        <v>97861.58</v>
      </c>
      <c r="S223" s="206">
        <v>97861.58</v>
      </c>
      <c r="T223" s="206">
        <v>97861.58</v>
      </c>
      <c r="U223" s="206">
        <v>97861.58</v>
      </c>
      <c r="V223" s="206">
        <v>97861.58</v>
      </c>
      <c r="W223" s="206">
        <v>97861.58</v>
      </c>
      <c r="X223" s="206">
        <v>97861.58</v>
      </c>
      <c r="Y223" s="206">
        <v>97861.58</v>
      </c>
      <c r="Z223" s="206">
        <v>97861.58</v>
      </c>
      <c r="AA223" s="206">
        <v>97861.58</v>
      </c>
      <c r="AB223" s="206">
        <v>97861.58</v>
      </c>
      <c r="AC223" s="206">
        <v>97861.58</v>
      </c>
      <c r="AD223" s="206">
        <v>97861.58</v>
      </c>
      <c r="AE223" s="206">
        <v>97861.58</v>
      </c>
      <c r="AF223" s="206">
        <v>97861.58</v>
      </c>
      <c r="AG223" s="192">
        <f t="shared" si="43"/>
        <v>1174338.96</v>
      </c>
      <c r="AI223" s="207">
        <f t="shared" si="47"/>
        <v>307.45</v>
      </c>
      <c r="AJ223" s="207">
        <f t="shared" si="47"/>
        <v>307.45</v>
      </c>
      <c r="AK223" s="207">
        <f t="shared" si="47"/>
        <v>307.45</v>
      </c>
      <c r="AL223" s="207">
        <f t="shared" si="47"/>
        <v>307.45</v>
      </c>
      <c r="AM223" s="207">
        <f t="shared" si="47"/>
        <v>307.45</v>
      </c>
      <c r="AN223" s="207">
        <f t="shared" si="47"/>
        <v>307.45</v>
      </c>
      <c r="AO223" s="207">
        <f t="shared" si="46"/>
        <v>307.45</v>
      </c>
      <c r="AP223" s="207">
        <f t="shared" si="46"/>
        <v>307.45</v>
      </c>
      <c r="AQ223" s="207">
        <f t="shared" si="46"/>
        <v>307.45</v>
      </c>
      <c r="AR223" s="207">
        <f t="shared" si="46"/>
        <v>307.45</v>
      </c>
      <c r="AS223" s="207">
        <f t="shared" si="46"/>
        <v>307.45</v>
      </c>
      <c r="AT223" s="207">
        <f t="shared" si="46"/>
        <v>307.45</v>
      </c>
      <c r="AU223" s="208">
        <f t="shared" si="44"/>
        <v>3689.3999999999992</v>
      </c>
      <c r="AV223" s="208">
        <f t="shared" si="39"/>
        <v>307.45</v>
      </c>
      <c r="AW223" s="208">
        <f t="shared" si="39"/>
        <v>307.45</v>
      </c>
      <c r="AX223" s="208">
        <f t="shared" si="39"/>
        <v>307.45</v>
      </c>
      <c r="AY223" s="208">
        <f t="shared" si="38"/>
        <v>307.45</v>
      </c>
      <c r="AZ223" s="208">
        <f t="shared" si="41"/>
        <v>183.49</v>
      </c>
      <c r="BA223" s="208">
        <f t="shared" si="41"/>
        <v>183.49</v>
      </c>
      <c r="BB223" s="208">
        <f t="shared" si="41"/>
        <v>183.49</v>
      </c>
      <c r="BC223" s="208">
        <f t="shared" si="41"/>
        <v>183.49</v>
      </c>
      <c r="BD223" s="208">
        <f t="shared" si="41"/>
        <v>183.49</v>
      </c>
      <c r="BE223" s="208">
        <f t="shared" si="41"/>
        <v>183.49</v>
      </c>
      <c r="BF223" s="208">
        <f t="shared" si="40"/>
        <v>183.49</v>
      </c>
      <c r="BG223" s="208">
        <f t="shared" si="40"/>
        <v>183.49</v>
      </c>
      <c r="BH223" s="208">
        <f t="shared" si="40"/>
        <v>183.49</v>
      </c>
      <c r="BI223" s="208">
        <f t="shared" si="40"/>
        <v>183.49</v>
      </c>
      <c r="BJ223" s="208">
        <f t="shared" si="40"/>
        <v>183.49</v>
      </c>
      <c r="BK223" s="208">
        <f t="shared" si="40"/>
        <v>183.49</v>
      </c>
      <c r="BL223" s="207">
        <f t="shared" si="45"/>
        <v>2201.88</v>
      </c>
    </row>
    <row r="224" spans="1:64">
      <c r="A224" s="190" t="s">
        <v>425</v>
      </c>
      <c r="B224" s="205">
        <v>3.6999999999999998E-2</v>
      </c>
      <c r="C224" s="205">
        <v>2.35E-2</v>
      </c>
      <c r="D224" s="206">
        <v>338423.07</v>
      </c>
      <c r="E224" s="206">
        <v>338423.07</v>
      </c>
      <c r="F224" s="206">
        <v>338423.07</v>
      </c>
      <c r="G224" s="206">
        <v>338423.07</v>
      </c>
      <c r="H224" s="206">
        <v>338423.07</v>
      </c>
      <c r="I224" s="206">
        <v>338423.07</v>
      </c>
      <c r="J224" s="206">
        <v>338423.07</v>
      </c>
      <c r="K224" s="206">
        <v>338423.07</v>
      </c>
      <c r="L224" s="206">
        <v>338423.07</v>
      </c>
      <c r="M224" s="206">
        <v>338423.07</v>
      </c>
      <c r="N224" s="206">
        <v>338423.07</v>
      </c>
      <c r="O224" s="206">
        <v>338423.07</v>
      </c>
      <c r="P224" s="192">
        <f t="shared" si="42"/>
        <v>4061076.8399999994</v>
      </c>
      <c r="Q224" s="206">
        <v>338423.07</v>
      </c>
      <c r="R224" s="206">
        <v>338423.07</v>
      </c>
      <c r="S224" s="206">
        <v>338423.07</v>
      </c>
      <c r="T224" s="206">
        <v>338423.07</v>
      </c>
      <c r="U224" s="206">
        <v>338423.07</v>
      </c>
      <c r="V224" s="206">
        <v>338423.07</v>
      </c>
      <c r="W224" s="206">
        <v>338423.07</v>
      </c>
      <c r="X224" s="206">
        <v>338423.07</v>
      </c>
      <c r="Y224" s="206">
        <v>338423.07</v>
      </c>
      <c r="Z224" s="206">
        <v>338423.07</v>
      </c>
      <c r="AA224" s="206">
        <v>338423.07</v>
      </c>
      <c r="AB224" s="206">
        <v>338423.07</v>
      </c>
      <c r="AC224" s="206">
        <v>338423.07</v>
      </c>
      <c r="AD224" s="206">
        <v>338423.07</v>
      </c>
      <c r="AE224" s="206">
        <v>338423.07</v>
      </c>
      <c r="AF224" s="206">
        <v>338423.07</v>
      </c>
      <c r="AG224" s="192">
        <f t="shared" si="43"/>
        <v>4061076.8399999994</v>
      </c>
      <c r="AI224" s="207">
        <f t="shared" si="47"/>
        <v>1043.47</v>
      </c>
      <c r="AJ224" s="207">
        <f t="shared" si="47"/>
        <v>1043.47</v>
      </c>
      <c r="AK224" s="207">
        <f t="shared" si="47"/>
        <v>1043.47</v>
      </c>
      <c r="AL224" s="207">
        <f t="shared" si="47"/>
        <v>1043.47</v>
      </c>
      <c r="AM224" s="207">
        <f t="shared" si="47"/>
        <v>1043.47</v>
      </c>
      <c r="AN224" s="207">
        <f t="shared" si="47"/>
        <v>1043.47</v>
      </c>
      <c r="AO224" s="207">
        <f t="shared" si="46"/>
        <v>1043.47</v>
      </c>
      <c r="AP224" s="207">
        <f t="shared" si="46"/>
        <v>1043.47</v>
      </c>
      <c r="AQ224" s="207">
        <f t="shared" si="46"/>
        <v>1043.47</v>
      </c>
      <c r="AR224" s="207">
        <f t="shared" si="46"/>
        <v>1043.47</v>
      </c>
      <c r="AS224" s="207">
        <f t="shared" si="46"/>
        <v>1043.47</v>
      </c>
      <c r="AT224" s="207">
        <f t="shared" si="46"/>
        <v>1043.47</v>
      </c>
      <c r="AU224" s="208">
        <f t="shared" si="44"/>
        <v>12521.639999999998</v>
      </c>
      <c r="AV224" s="208">
        <f t="shared" si="39"/>
        <v>1043.47</v>
      </c>
      <c r="AW224" s="208">
        <f t="shared" si="39"/>
        <v>1043.47</v>
      </c>
      <c r="AX224" s="208">
        <f t="shared" si="39"/>
        <v>1043.47</v>
      </c>
      <c r="AY224" s="208">
        <f t="shared" si="38"/>
        <v>1043.47</v>
      </c>
      <c r="AZ224" s="208">
        <f t="shared" si="41"/>
        <v>662.75</v>
      </c>
      <c r="BA224" s="208">
        <f t="shared" si="41"/>
        <v>662.75</v>
      </c>
      <c r="BB224" s="208">
        <f t="shared" si="41"/>
        <v>662.75</v>
      </c>
      <c r="BC224" s="208">
        <f t="shared" si="41"/>
        <v>662.75</v>
      </c>
      <c r="BD224" s="208">
        <f t="shared" si="41"/>
        <v>662.75</v>
      </c>
      <c r="BE224" s="208">
        <f t="shared" si="41"/>
        <v>662.75</v>
      </c>
      <c r="BF224" s="208">
        <f t="shared" si="40"/>
        <v>662.75</v>
      </c>
      <c r="BG224" s="208">
        <f t="shared" si="40"/>
        <v>662.75</v>
      </c>
      <c r="BH224" s="208">
        <f t="shared" si="40"/>
        <v>662.75</v>
      </c>
      <c r="BI224" s="208">
        <f t="shared" si="40"/>
        <v>662.75</v>
      </c>
      <c r="BJ224" s="208">
        <f t="shared" si="40"/>
        <v>662.75</v>
      </c>
      <c r="BK224" s="208">
        <f t="shared" si="40"/>
        <v>662.75</v>
      </c>
      <c r="BL224" s="207">
        <f t="shared" si="45"/>
        <v>7953</v>
      </c>
    </row>
    <row r="225" spans="1:64">
      <c r="A225" s="190" t="s">
        <v>426</v>
      </c>
      <c r="B225" s="205">
        <v>3.6999999999999998E-2</v>
      </c>
      <c r="C225" s="205">
        <v>2.35E-2</v>
      </c>
      <c r="D225" s="206">
        <v>337096.18</v>
      </c>
      <c r="E225" s="206">
        <v>337096.18</v>
      </c>
      <c r="F225" s="206">
        <v>337096.18</v>
      </c>
      <c r="G225" s="206">
        <v>337096.18</v>
      </c>
      <c r="H225" s="206">
        <v>337096.18</v>
      </c>
      <c r="I225" s="206">
        <v>337096.18</v>
      </c>
      <c r="J225" s="206">
        <v>337096.18</v>
      </c>
      <c r="K225" s="206">
        <v>337096.18</v>
      </c>
      <c r="L225" s="206">
        <v>337096.18</v>
      </c>
      <c r="M225" s="206">
        <v>337096.18</v>
      </c>
      <c r="N225" s="206">
        <v>337096.18</v>
      </c>
      <c r="O225" s="206">
        <v>337096.18</v>
      </c>
      <c r="P225" s="192">
        <f t="shared" si="42"/>
        <v>4045154.1600000006</v>
      </c>
      <c r="Q225" s="206">
        <v>337096.18</v>
      </c>
      <c r="R225" s="206">
        <v>337096.18</v>
      </c>
      <c r="S225" s="206">
        <v>337096.18</v>
      </c>
      <c r="T225" s="206">
        <v>337096.18</v>
      </c>
      <c r="U225" s="206">
        <v>337096.18</v>
      </c>
      <c r="V225" s="206">
        <v>337096.18</v>
      </c>
      <c r="W225" s="206">
        <v>337096.18</v>
      </c>
      <c r="X225" s="206">
        <v>337096.18</v>
      </c>
      <c r="Y225" s="206">
        <v>337096.18</v>
      </c>
      <c r="Z225" s="206">
        <v>337096.18</v>
      </c>
      <c r="AA225" s="206">
        <v>337096.18</v>
      </c>
      <c r="AB225" s="206">
        <v>337096.18</v>
      </c>
      <c r="AC225" s="206">
        <v>337096.18</v>
      </c>
      <c r="AD225" s="206">
        <v>337096.18</v>
      </c>
      <c r="AE225" s="206">
        <v>337096.18</v>
      </c>
      <c r="AF225" s="206">
        <v>337096.18</v>
      </c>
      <c r="AG225" s="192">
        <f t="shared" si="43"/>
        <v>4045154.1600000006</v>
      </c>
      <c r="AI225" s="207">
        <f t="shared" si="47"/>
        <v>1039.3800000000001</v>
      </c>
      <c r="AJ225" s="207">
        <f t="shared" si="47"/>
        <v>1039.3800000000001</v>
      </c>
      <c r="AK225" s="207">
        <f t="shared" si="47"/>
        <v>1039.3800000000001</v>
      </c>
      <c r="AL225" s="207">
        <f t="shared" si="47"/>
        <v>1039.3800000000001</v>
      </c>
      <c r="AM225" s="207">
        <f t="shared" si="47"/>
        <v>1039.3800000000001</v>
      </c>
      <c r="AN225" s="207">
        <f t="shared" si="47"/>
        <v>1039.3800000000001</v>
      </c>
      <c r="AO225" s="207">
        <f t="shared" si="46"/>
        <v>1039.3800000000001</v>
      </c>
      <c r="AP225" s="207">
        <f t="shared" si="46"/>
        <v>1039.3800000000001</v>
      </c>
      <c r="AQ225" s="207">
        <f t="shared" si="46"/>
        <v>1039.3800000000001</v>
      </c>
      <c r="AR225" s="207">
        <f t="shared" si="46"/>
        <v>1039.3800000000001</v>
      </c>
      <c r="AS225" s="207">
        <f t="shared" si="46"/>
        <v>1039.3800000000001</v>
      </c>
      <c r="AT225" s="207">
        <f t="shared" si="46"/>
        <v>1039.3800000000001</v>
      </c>
      <c r="AU225" s="208">
        <f t="shared" si="44"/>
        <v>12472.560000000005</v>
      </c>
      <c r="AV225" s="208">
        <f t="shared" si="39"/>
        <v>1039.3800000000001</v>
      </c>
      <c r="AW225" s="208">
        <f t="shared" si="39"/>
        <v>1039.3800000000001</v>
      </c>
      <c r="AX225" s="208">
        <f t="shared" si="39"/>
        <v>1039.3800000000001</v>
      </c>
      <c r="AY225" s="208">
        <f t="shared" si="38"/>
        <v>1039.3800000000001</v>
      </c>
      <c r="AZ225" s="208">
        <f t="shared" si="41"/>
        <v>660.15</v>
      </c>
      <c r="BA225" s="208">
        <f t="shared" si="41"/>
        <v>660.15</v>
      </c>
      <c r="BB225" s="208">
        <f t="shared" si="41"/>
        <v>660.15</v>
      </c>
      <c r="BC225" s="208">
        <f t="shared" si="41"/>
        <v>660.15</v>
      </c>
      <c r="BD225" s="208">
        <f t="shared" si="41"/>
        <v>660.15</v>
      </c>
      <c r="BE225" s="208">
        <f t="shared" si="41"/>
        <v>660.15</v>
      </c>
      <c r="BF225" s="208">
        <f t="shared" si="40"/>
        <v>660.15</v>
      </c>
      <c r="BG225" s="208">
        <f t="shared" si="40"/>
        <v>660.15</v>
      </c>
      <c r="BH225" s="208">
        <f t="shared" si="40"/>
        <v>660.15</v>
      </c>
      <c r="BI225" s="208">
        <f t="shared" si="40"/>
        <v>660.15</v>
      </c>
      <c r="BJ225" s="208">
        <f t="shared" si="40"/>
        <v>660.15</v>
      </c>
      <c r="BK225" s="208">
        <f t="shared" si="40"/>
        <v>660.15</v>
      </c>
      <c r="BL225" s="207">
        <f t="shared" si="45"/>
        <v>7921.7999999999984</v>
      </c>
    </row>
    <row r="226" spans="1:64">
      <c r="A226" s="190" t="s">
        <v>427</v>
      </c>
      <c r="B226" s="205">
        <v>3.7100000000000001E-2</v>
      </c>
      <c r="C226" s="205">
        <v>2.35E-2</v>
      </c>
      <c r="D226" s="206">
        <v>347146.53</v>
      </c>
      <c r="E226" s="206">
        <v>347146.53</v>
      </c>
      <c r="F226" s="206">
        <v>347146.53</v>
      </c>
      <c r="G226" s="206">
        <v>347146.53</v>
      </c>
      <c r="H226" s="206">
        <v>347146.53</v>
      </c>
      <c r="I226" s="206">
        <v>347146.53</v>
      </c>
      <c r="J226" s="206">
        <v>347146.53</v>
      </c>
      <c r="K226" s="206">
        <v>347146.53</v>
      </c>
      <c r="L226" s="206">
        <v>347146.53</v>
      </c>
      <c r="M226" s="206">
        <v>347146.53</v>
      </c>
      <c r="N226" s="206">
        <v>347146.53</v>
      </c>
      <c r="O226" s="206">
        <v>347146.53</v>
      </c>
      <c r="P226" s="192">
        <f t="shared" si="42"/>
        <v>4165758.3600000013</v>
      </c>
      <c r="Q226" s="206">
        <v>347146.53</v>
      </c>
      <c r="R226" s="206">
        <v>347146.53</v>
      </c>
      <c r="S226" s="206">
        <v>347146.53</v>
      </c>
      <c r="T226" s="206">
        <v>347146.53</v>
      </c>
      <c r="U226" s="206">
        <v>347146.53</v>
      </c>
      <c r="V226" s="206">
        <v>347146.53</v>
      </c>
      <c r="W226" s="206">
        <v>347146.53</v>
      </c>
      <c r="X226" s="206">
        <v>347146.53</v>
      </c>
      <c r="Y226" s="206">
        <v>347146.53</v>
      </c>
      <c r="Z226" s="206">
        <v>347146.53</v>
      </c>
      <c r="AA226" s="206">
        <v>347146.53</v>
      </c>
      <c r="AB226" s="206">
        <v>347146.53</v>
      </c>
      <c r="AC226" s="206">
        <v>347146.53</v>
      </c>
      <c r="AD226" s="206">
        <v>347146.53</v>
      </c>
      <c r="AE226" s="206">
        <v>347146.53</v>
      </c>
      <c r="AF226" s="206">
        <v>347146.53</v>
      </c>
      <c r="AG226" s="192">
        <f t="shared" si="43"/>
        <v>4165758.3600000013</v>
      </c>
      <c r="AI226" s="207">
        <f t="shared" si="47"/>
        <v>1073.26</v>
      </c>
      <c r="AJ226" s="207">
        <f t="shared" si="47"/>
        <v>1073.26</v>
      </c>
      <c r="AK226" s="207">
        <f t="shared" si="47"/>
        <v>1073.26</v>
      </c>
      <c r="AL226" s="207">
        <f t="shared" si="47"/>
        <v>1073.26</v>
      </c>
      <c r="AM226" s="207">
        <f t="shared" si="47"/>
        <v>1073.26</v>
      </c>
      <c r="AN226" s="207">
        <f t="shared" si="47"/>
        <v>1073.26</v>
      </c>
      <c r="AO226" s="207">
        <f t="shared" si="46"/>
        <v>1073.26</v>
      </c>
      <c r="AP226" s="207">
        <f t="shared" si="46"/>
        <v>1073.26</v>
      </c>
      <c r="AQ226" s="207">
        <f t="shared" si="46"/>
        <v>1073.26</v>
      </c>
      <c r="AR226" s="207">
        <f t="shared" si="46"/>
        <v>1073.26</v>
      </c>
      <c r="AS226" s="207">
        <f t="shared" si="46"/>
        <v>1073.26</v>
      </c>
      <c r="AT226" s="207">
        <f t="shared" si="46"/>
        <v>1073.26</v>
      </c>
      <c r="AU226" s="208">
        <f t="shared" si="44"/>
        <v>12879.12</v>
      </c>
      <c r="AV226" s="208">
        <f t="shared" si="39"/>
        <v>1073.26</v>
      </c>
      <c r="AW226" s="208">
        <f t="shared" si="39"/>
        <v>1073.26</v>
      </c>
      <c r="AX226" s="208">
        <f t="shared" si="39"/>
        <v>1073.26</v>
      </c>
      <c r="AY226" s="208">
        <f t="shared" si="38"/>
        <v>1073.26</v>
      </c>
      <c r="AZ226" s="208">
        <f t="shared" si="41"/>
        <v>679.83</v>
      </c>
      <c r="BA226" s="208">
        <f t="shared" si="41"/>
        <v>679.83</v>
      </c>
      <c r="BB226" s="208">
        <f t="shared" si="41"/>
        <v>679.83</v>
      </c>
      <c r="BC226" s="208">
        <f t="shared" si="41"/>
        <v>679.83</v>
      </c>
      <c r="BD226" s="208">
        <f t="shared" si="41"/>
        <v>679.83</v>
      </c>
      <c r="BE226" s="208">
        <f t="shared" si="41"/>
        <v>679.83</v>
      </c>
      <c r="BF226" s="208">
        <f t="shared" si="40"/>
        <v>679.83</v>
      </c>
      <c r="BG226" s="208">
        <f t="shared" si="40"/>
        <v>679.83</v>
      </c>
      <c r="BH226" s="208">
        <f t="shared" si="40"/>
        <v>679.83</v>
      </c>
      <c r="BI226" s="208">
        <f t="shared" si="40"/>
        <v>679.83</v>
      </c>
      <c r="BJ226" s="208">
        <f t="shared" si="40"/>
        <v>679.83</v>
      </c>
      <c r="BK226" s="208">
        <f t="shared" si="40"/>
        <v>679.83</v>
      </c>
      <c r="BL226" s="207">
        <f t="shared" si="45"/>
        <v>8157.96</v>
      </c>
    </row>
    <row r="227" spans="1:64">
      <c r="A227" s="190" t="s">
        <v>428</v>
      </c>
      <c r="B227" s="205">
        <v>0</v>
      </c>
      <c r="C227" s="205">
        <v>0</v>
      </c>
      <c r="D227" s="206">
        <v>0</v>
      </c>
      <c r="E227" s="206">
        <v>0</v>
      </c>
      <c r="F227" s="206">
        <v>0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192">
        <f t="shared" si="42"/>
        <v>0</v>
      </c>
      <c r="Q227" s="206">
        <v>0</v>
      </c>
      <c r="R227" s="206">
        <v>0</v>
      </c>
      <c r="S227" s="206">
        <v>0</v>
      </c>
      <c r="T227" s="206">
        <v>0</v>
      </c>
      <c r="U227" s="206">
        <v>0</v>
      </c>
      <c r="V227" s="206">
        <v>0</v>
      </c>
      <c r="W227" s="206">
        <v>0</v>
      </c>
      <c r="X227" s="206">
        <v>0</v>
      </c>
      <c r="Y227" s="206">
        <v>0</v>
      </c>
      <c r="Z227" s="206">
        <v>0</v>
      </c>
      <c r="AA227" s="206">
        <v>0</v>
      </c>
      <c r="AB227" s="206">
        <v>0</v>
      </c>
      <c r="AC227" s="206">
        <v>0</v>
      </c>
      <c r="AD227" s="206">
        <v>0</v>
      </c>
      <c r="AE227" s="206">
        <v>0</v>
      </c>
      <c r="AF227" s="206">
        <v>0</v>
      </c>
      <c r="AG227" s="192">
        <f t="shared" si="43"/>
        <v>0</v>
      </c>
      <c r="AI227" s="207">
        <f t="shared" si="47"/>
        <v>0</v>
      </c>
      <c r="AJ227" s="207">
        <f t="shared" si="47"/>
        <v>0</v>
      </c>
      <c r="AK227" s="207">
        <f t="shared" si="47"/>
        <v>0</v>
      </c>
      <c r="AL227" s="207">
        <f t="shared" si="47"/>
        <v>0</v>
      </c>
      <c r="AM227" s="207">
        <f t="shared" si="47"/>
        <v>0</v>
      </c>
      <c r="AN227" s="207">
        <f t="shared" si="47"/>
        <v>0</v>
      </c>
      <c r="AO227" s="207">
        <f t="shared" si="46"/>
        <v>0</v>
      </c>
      <c r="AP227" s="207">
        <f t="shared" si="46"/>
        <v>0</v>
      </c>
      <c r="AQ227" s="207">
        <f t="shared" si="46"/>
        <v>0</v>
      </c>
      <c r="AR227" s="207">
        <f t="shared" si="46"/>
        <v>0</v>
      </c>
      <c r="AS227" s="207">
        <f t="shared" si="46"/>
        <v>0</v>
      </c>
      <c r="AT227" s="207">
        <f t="shared" si="46"/>
        <v>0</v>
      </c>
      <c r="AU227" s="208">
        <f t="shared" si="44"/>
        <v>0</v>
      </c>
      <c r="AV227" s="208">
        <f t="shared" si="39"/>
        <v>0</v>
      </c>
      <c r="AW227" s="208">
        <f t="shared" si="39"/>
        <v>0</v>
      </c>
      <c r="AX227" s="208">
        <f t="shared" si="39"/>
        <v>0</v>
      </c>
      <c r="AY227" s="208">
        <f t="shared" si="38"/>
        <v>0</v>
      </c>
      <c r="AZ227" s="208">
        <f t="shared" si="41"/>
        <v>0</v>
      </c>
      <c r="BA227" s="208">
        <f t="shared" si="41"/>
        <v>0</v>
      </c>
      <c r="BB227" s="208">
        <f t="shared" si="41"/>
        <v>0</v>
      </c>
      <c r="BC227" s="208">
        <f t="shared" si="41"/>
        <v>0</v>
      </c>
      <c r="BD227" s="208">
        <f t="shared" si="41"/>
        <v>0</v>
      </c>
      <c r="BE227" s="208">
        <f t="shared" si="41"/>
        <v>0</v>
      </c>
      <c r="BF227" s="208">
        <f t="shared" si="40"/>
        <v>0</v>
      </c>
      <c r="BG227" s="208">
        <f t="shared" si="40"/>
        <v>0</v>
      </c>
      <c r="BH227" s="208">
        <f t="shared" si="40"/>
        <v>0</v>
      </c>
      <c r="BI227" s="208">
        <f t="shared" si="40"/>
        <v>0</v>
      </c>
      <c r="BJ227" s="208">
        <f t="shared" si="40"/>
        <v>0</v>
      </c>
      <c r="BK227" s="208">
        <f t="shared" si="40"/>
        <v>0</v>
      </c>
      <c r="BL227" s="207">
        <f t="shared" si="45"/>
        <v>0</v>
      </c>
    </row>
    <row r="228" spans="1:64">
      <c r="A228" s="190" t="s">
        <v>429</v>
      </c>
      <c r="B228" s="205">
        <v>9.3100000000000002E-2</v>
      </c>
      <c r="C228" s="205">
        <v>0.2359</v>
      </c>
      <c r="D228" s="206">
        <v>23433.81</v>
      </c>
      <c r="E228" s="206">
        <v>23433.81</v>
      </c>
      <c r="F228" s="206">
        <v>22831.420000000002</v>
      </c>
      <c r="G228" s="206">
        <v>22229.02</v>
      </c>
      <c r="H228" s="206">
        <v>22229.02</v>
      </c>
      <c r="I228" s="206">
        <v>22229.02</v>
      </c>
      <c r="J228" s="206">
        <v>22229.02</v>
      </c>
      <c r="K228" s="206">
        <v>22229.02</v>
      </c>
      <c r="L228" s="206">
        <v>22229.02</v>
      </c>
      <c r="M228" s="206">
        <v>22229.02</v>
      </c>
      <c r="N228" s="206">
        <v>22229.02</v>
      </c>
      <c r="O228" s="206">
        <v>22229.02</v>
      </c>
      <c r="P228" s="192">
        <f t="shared" si="42"/>
        <v>269760.21999999997</v>
      </c>
      <c r="Q228" s="206">
        <v>22229.02</v>
      </c>
      <c r="R228" s="206">
        <v>22229.02</v>
      </c>
      <c r="S228" s="206">
        <v>22229.02</v>
      </c>
      <c r="T228" s="206">
        <v>22229.02</v>
      </c>
      <c r="U228" s="206">
        <v>22229.02</v>
      </c>
      <c r="V228" s="206">
        <v>22229.02</v>
      </c>
      <c r="W228" s="206">
        <v>22229.02</v>
      </c>
      <c r="X228" s="206">
        <v>22229.02</v>
      </c>
      <c r="Y228" s="206">
        <v>11114.51</v>
      </c>
      <c r="Z228" s="206">
        <v>0</v>
      </c>
      <c r="AA228" s="206">
        <v>0</v>
      </c>
      <c r="AB228" s="206">
        <v>0</v>
      </c>
      <c r="AC228" s="206">
        <v>0</v>
      </c>
      <c r="AD228" s="206">
        <v>0</v>
      </c>
      <c r="AE228" s="206">
        <v>0</v>
      </c>
      <c r="AF228" s="206">
        <v>0</v>
      </c>
      <c r="AG228" s="192">
        <f t="shared" si="43"/>
        <v>100030.59</v>
      </c>
      <c r="AI228" s="207">
        <f t="shared" si="47"/>
        <v>181.81</v>
      </c>
      <c r="AJ228" s="207">
        <f t="shared" si="47"/>
        <v>181.81</v>
      </c>
      <c r="AK228" s="207">
        <f t="shared" si="47"/>
        <v>177.13</v>
      </c>
      <c r="AL228" s="207">
        <f t="shared" si="47"/>
        <v>172.46</v>
      </c>
      <c r="AM228" s="207">
        <f t="shared" si="47"/>
        <v>172.46</v>
      </c>
      <c r="AN228" s="207">
        <f t="shared" si="47"/>
        <v>172.46</v>
      </c>
      <c r="AO228" s="207">
        <f t="shared" si="46"/>
        <v>172.46</v>
      </c>
      <c r="AP228" s="207">
        <f t="shared" si="46"/>
        <v>172.46</v>
      </c>
      <c r="AQ228" s="207">
        <f t="shared" si="46"/>
        <v>172.46</v>
      </c>
      <c r="AR228" s="207">
        <f t="shared" si="46"/>
        <v>172.46</v>
      </c>
      <c r="AS228" s="207">
        <f t="shared" si="46"/>
        <v>172.46</v>
      </c>
      <c r="AT228" s="207">
        <f t="shared" si="46"/>
        <v>172.46</v>
      </c>
      <c r="AU228" s="208">
        <f t="shared" si="44"/>
        <v>2092.8900000000003</v>
      </c>
      <c r="AV228" s="208">
        <f t="shared" si="39"/>
        <v>172.46</v>
      </c>
      <c r="AW228" s="208">
        <f t="shared" si="39"/>
        <v>172.46</v>
      </c>
      <c r="AX228" s="208">
        <f t="shared" si="39"/>
        <v>172.46</v>
      </c>
      <c r="AY228" s="208">
        <f t="shared" si="38"/>
        <v>172.46</v>
      </c>
      <c r="AZ228" s="208">
        <f t="shared" si="41"/>
        <v>436.99</v>
      </c>
      <c r="BA228" s="208">
        <f t="shared" si="41"/>
        <v>436.99</v>
      </c>
      <c r="BB228" s="208">
        <f t="shared" si="41"/>
        <v>436.99</v>
      </c>
      <c r="BC228" s="208">
        <f t="shared" si="41"/>
        <v>436.99</v>
      </c>
      <c r="BD228" s="208">
        <f t="shared" si="41"/>
        <v>218.49</v>
      </c>
      <c r="BE228" s="208">
        <f t="shared" si="41"/>
        <v>0</v>
      </c>
      <c r="BF228" s="208">
        <f t="shared" si="40"/>
        <v>0</v>
      </c>
      <c r="BG228" s="208">
        <f t="shared" si="40"/>
        <v>0</v>
      </c>
      <c r="BH228" s="208">
        <f t="shared" si="40"/>
        <v>0</v>
      </c>
      <c r="BI228" s="208">
        <f t="shared" si="40"/>
        <v>0</v>
      </c>
      <c r="BJ228" s="208">
        <f t="shared" si="40"/>
        <v>0</v>
      </c>
      <c r="BK228" s="208">
        <f t="shared" si="40"/>
        <v>0</v>
      </c>
      <c r="BL228" s="207">
        <f t="shared" si="45"/>
        <v>1966.45</v>
      </c>
    </row>
    <row r="229" spans="1:64">
      <c r="A229" s="190" t="s">
        <v>430</v>
      </c>
      <c r="B229" s="205">
        <v>0</v>
      </c>
      <c r="C229" s="205">
        <v>0</v>
      </c>
      <c r="D229" s="206">
        <v>0</v>
      </c>
      <c r="E229" s="206">
        <v>0</v>
      </c>
      <c r="F229" s="206">
        <v>0</v>
      </c>
      <c r="G229" s="206">
        <v>0</v>
      </c>
      <c r="H229" s="206">
        <v>0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192">
        <f t="shared" si="42"/>
        <v>0</v>
      </c>
      <c r="Q229" s="206">
        <v>0</v>
      </c>
      <c r="R229" s="206">
        <v>0</v>
      </c>
      <c r="S229" s="206">
        <v>0</v>
      </c>
      <c r="T229" s="206">
        <v>0</v>
      </c>
      <c r="U229" s="206">
        <v>0</v>
      </c>
      <c r="V229" s="206">
        <v>0</v>
      </c>
      <c r="W229" s="206">
        <v>0</v>
      </c>
      <c r="X229" s="206">
        <v>0</v>
      </c>
      <c r="Y229" s="206">
        <v>0</v>
      </c>
      <c r="Z229" s="206">
        <v>0</v>
      </c>
      <c r="AA229" s="206">
        <v>0</v>
      </c>
      <c r="AB229" s="206">
        <v>0</v>
      </c>
      <c r="AC229" s="206">
        <v>0</v>
      </c>
      <c r="AD229" s="206">
        <v>0</v>
      </c>
      <c r="AE229" s="206">
        <v>0</v>
      </c>
      <c r="AF229" s="206">
        <v>0</v>
      </c>
      <c r="AG229" s="192">
        <f t="shared" si="43"/>
        <v>0</v>
      </c>
      <c r="AI229" s="207">
        <f t="shared" si="47"/>
        <v>0</v>
      </c>
      <c r="AJ229" s="207">
        <f t="shared" si="47"/>
        <v>0</v>
      </c>
      <c r="AK229" s="207">
        <f t="shared" si="47"/>
        <v>0</v>
      </c>
      <c r="AL229" s="207">
        <f t="shared" si="47"/>
        <v>0</v>
      </c>
      <c r="AM229" s="207">
        <f t="shared" si="47"/>
        <v>0</v>
      </c>
      <c r="AN229" s="207">
        <f t="shared" si="47"/>
        <v>0</v>
      </c>
      <c r="AO229" s="207">
        <f t="shared" si="46"/>
        <v>0</v>
      </c>
      <c r="AP229" s="207">
        <f t="shared" si="46"/>
        <v>0</v>
      </c>
      <c r="AQ229" s="207">
        <f t="shared" si="46"/>
        <v>0</v>
      </c>
      <c r="AR229" s="207">
        <f t="shared" si="46"/>
        <v>0</v>
      </c>
      <c r="AS229" s="207">
        <f t="shared" si="46"/>
        <v>0</v>
      </c>
      <c r="AT229" s="207">
        <f t="shared" si="46"/>
        <v>0</v>
      </c>
      <c r="AU229" s="208">
        <f t="shared" si="44"/>
        <v>0</v>
      </c>
      <c r="AV229" s="208">
        <f t="shared" si="39"/>
        <v>0</v>
      </c>
      <c r="AW229" s="208">
        <f t="shared" si="39"/>
        <v>0</v>
      </c>
      <c r="AX229" s="208">
        <f t="shared" si="39"/>
        <v>0</v>
      </c>
      <c r="AY229" s="208">
        <f t="shared" si="38"/>
        <v>0</v>
      </c>
      <c r="AZ229" s="208">
        <f t="shared" si="41"/>
        <v>0</v>
      </c>
      <c r="BA229" s="208">
        <f t="shared" si="41"/>
        <v>0</v>
      </c>
      <c r="BB229" s="208">
        <f t="shared" si="41"/>
        <v>0</v>
      </c>
      <c r="BC229" s="208">
        <f t="shared" si="41"/>
        <v>0</v>
      </c>
      <c r="BD229" s="208">
        <f t="shared" si="41"/>
        <v>0</v>
      </c>
      <c r="BE229" s="208">
        <f t="shared" si="41"/>
        <v>0</v>
      </c>
      <c r="BF229" s="208">
        <f t="shared" si="40"/>
        <v>0</v>
      </c>
      <c r="BG229" s="208">
        <f t="shared" si="40"/>
        <v>0</v>
      </c>
      <c r="BH229" s="208">
        <f t="shared" si="40"/>
        <v>0</v>
      </c>
      <c r="BI229" s="208">
        <f t="shared" si="40"/>
        <v>0</v>
      </c>
      <c r="BJ229" s="208">
        <f t="shared" si="40"/>
        <v>0</v>
      </c>
      <c r="BK229" s="208">
        <f t="shared" si="40"/>
        <v>0</v>
      </c>
      <c r="BL229" s="207">
        <f t="shared" si="45"/>
        <v>0</v>
      </c>
    </row>
    <row r="230" spans="1:64">
      <c r="A230" s="190" t="s">
        <v>431</v>
      </c>
      <c r="B230" s="205">
        <v>3.3299999999999996E-2</v>
      </c>
      <c r="C230" s="205">
        <v>3.7600000000000001E-2</v>
      </c>
      <c r="D230" s="206">
        <v>74215470.060000002</v>
      </c>
      <c r="E230" s="206">
        <v>76597624.569999993</v>
      </c>
      <c r="F230" s="206">
        <v>76278931.099999994</v>
      </c>
      <c r="G230" s="206">
        <v>75873843.420000002</v>
      </c>
      <c r="H230" s="206">
        <v>75869343.069999993</v>
      </c>
      <c r="I230" s="206">
        <v>75877112.790000007</v>
      </c>
      <c r="J230" s="206">
        <v>75895372.775000006</v>
      </c>
      <c r="K230" s="206">
        <v>75976793.329999998</v>
      </c>
      <c r="L230" s="206">
        <v>76056882.790000007</v>
      </c>
      <c r="M230" s="206">
        <v>76069388.094999999</v>
      </c>
      <c r="N230" s="206">
        <v>76068526.25</v>
      </c>
      <c r="O230" s="206">
        <v>76068526.25</v>
      </c>
      <c r="P230" s="192">
        <f t="shared" si="42"/>
        <v>910847814.5</v>
      </c>
      <c r="Q230" s="206">
        <v>76068526.25</v>
      </c>
      <c r="R230" s="206">
        <v>76155022.180000007</v>
      </c>
      <c r="S230" s="206">
        <v>76241518.109999999</v>
      </c>
      <c r="T230" s="206">
        <v>76241518.109999999</v>
      </c>
      <c r="U230" s="206">
        <v>76241518.109999999</v>
      </c>
      <c r="V230" s="206">
        <v>76241518.109999999</v>
      </c>
      <c r="W230" s="206">
        <v>76241518.109999999</v>
      </c>
      <c r="X230" s="206">
        <v>76486046.679999992</v>
      </c>
      <c r="Y230" s="206">
        <v>76730575.25</v>
      </c>
      <c r="Z230" s="206">
        <v>76730575.25</v>
      </c>
      <c r="AA230" s="206">
        <v>76730575.25</v>
      </c>
      <c r="AB230" s="206">
        <v>76730575.25</v>
      </c>
      <c r="AC230" s="206">
        <v>77604172.310000002</v>
      </c>
      <c r="AD230" s="206">
        <v>78477769.370000005</v>
      </c>
      <c r="AE230" s="206">
        <v>78477769.370000005</v>
      </c>
      <c r="AF230" s="206">
        <v>78477769.370000005</v>
      </c>
      <c r="AG230" s="192">
        <f t="shared" si="43"/>
        <v>925170382.42999995</v>
      </c>
      <c r="AI230" s="207">
        <f t="shared" si="47"/>
        <v>205947.93</v>
      </c>
      <c r="AJ230" s="207">
        <f t="shared" si="47"/>
        <v>212558.41</v>
      </c>
      <c r="AK230" s="207">
        <f t="shared" si="47"/>
        <v>211674.03</v>
      </c>
      <c r="AL230" s="207">
        <f t="shared" si="47"/>
        <v>210549.92</v>
      </c>
      <c r="AM230" s="207">
        <f t="shared" si="47"/>
        <v>210537.43</v>
      </c>
      <c r="AN230" s="207">
        <f t="shared" si="47"/>
        <v>210558.99</v>
      </c>
      <c r="AO230" s="207">
        <f t="shared" si="46"/>
        <v>210609.66</v>
      </c>
      <c r="AP230" s="207">
        <f t="shared" si="46"/>
        <v>210835.6</v>
      </c>
      <c r="AQ230" s="207">
        <f t="shared" si="46"/>
        <v>211057.85</v>
      </c>
      <c r="AR230" s="207">
        <f t="shared" si="46"/>
        <v>211092.55</v>
      </c>
      <c r="AS230" s="207">
        <f t="shared" si="46"/>
        <v>211090.16</v>
      </c>
      <c r="AT230" s="207">
        <f t="shared" si="46"/>
        <v>211090.16</v>
      </c>
      <c r="AU230" s="208">
        <f t="shared" si="44"/>
        <v>2527602.6900000004</v>
      </c>
      <c r="AV230" s="208">
        <f t="shared" si="39"/>
        <v>211090.16</v>
      </c>
      <c r="AW230" s="208">
        <f t="shared" si="39"/>
        <v>211330.19</v>
      </c>
      <c r="AX230" s="208">
        <f t="shared" si="39"/>
        <v>211570.21</v>
      </c>
      <c r="AY230" s="208">
        <f t="shared" si="38"/>
        <v>211570.21</v>
      </c>
      <c r="AZ230" s="208">
        <f t="shared" si="41"/>
        <v>238890.09</v>
      </c>
      <c r="BA230" s="208">
        <f t="shared" si="41"/>
        <v>238890.09</v>
      </c>
      <c r="BB230" s="208">
        <f t="shared" si="41"/>
        <v>238890.09</v>
      </c>
      <c r="BC230" s="208">
        <f t="shared" si="41"/>
        <v>239656.28</v>
      </c>
      <c r="BD230" s="208">
        <f t="shared" si="41"/>
        <v>240422.47</v>
      </c>
      <c r="BE230" s="208">
        <f t="shared" si="41"/>
        <v>240422.47</v>
      </c>
      <c r="BF230" s="208">
        <f t="shared" si="40"/>
        <v>240422.47</v>
      </c>
      <c r="BG230" s="208">
        <f t="shared" si="40"/>
        <v>240422.47</v>
      </c>
      <c r="BH230" s="208">
        <f t="shared" si="40"/>
        <v>243159.74</v>
      </c>
      <c r="BI230" s="208">
        <f t="shared" si="40"/>
        <v>245897.01</v>
      </c>
      <c r="BJ230" s="208">
        <f t="shared" si="40"/>
        <v>245897.01</v>
      </c>
      <c r="BK230" s="208">
        <f t="shared" si="40"/>
        <v>245897.01</v>
      </c>
      <c r="BL230" s="207">
        <f t="shared" si="45"/>
        <v>2898867.1999999993</v>
      </c>
    </row>
    <row r="231" spans="1:64">
      <c r="A231" s="190" t="s">
        <v>432</v>
      </c>
      <c r="B231" s="205">
        <v>4.3999999999999997E-2</v>
      </c>
      <c r="C231" s="205">
        <v>3.3700000000000001E-2</v>
      </c>
      <c r="D231" s="206">
        <v>18461992.960000001</v>
      </c>
      <c r="E231" s="206">
        <v>18461992.960000001</v>
      </c>
      <c r="F231" s="206">
        <v>18461992.960000001</v>
      </c>
      <c r="G231" s="206">
        <v>18461992.960000001</v>
      </c>
      <c r="H231" s="206">
        <v>18461992.960000001</v>
      </c>
      <c r="I231" s="206">
        <v>18461992.960000001</v>
      </c>
      <c r="J231" s="206">
        <v>18461992.960000001</v>
      </c>
      <c r="K231" s="206">
        <v>18461992.960000001</v>
      </c>
      <c r="L231" s="206">
        <v>18461992.960000001</v>
      </c>
      <c r="M231" s="206">
        <v>18461992.960000001</v>
      </c>
      <c r="N231" s="206">
        <v>18461992.960000001</v>
      </c>
      <c r="O231" s="206">
        <v>18461992.960000001</v>
      </c>
      <c r="P231" s="192">
        <f t="shared" si="42"/>
        <v>221543915.52000007</v>
      </c>
      <c r="Q231" s="206">
        <v>18461992.960000001</v>
      </c>
      <c r="R231" s="206">
        <v>18461992.960000001</v>
      </c>
      <c r="S231" s="206">
        <v>18461992.960000001</v>
      </c>
      <c r="T231" s="206">
        <v>18461992.960000001</v>
      </c>
      <c r="U231" s="206">
        <v>18461992.960000001</v>
      </c>
      <c r="V231" s="206">
        <v>18461992.960000001</v>
      </c>
      <c r="W231" s="206">
        <v>18461992.960000001</v>
      </c>
      <c r="X231" s="206">
        <v>18461992.960000001</v>
      </c>
      <c r="Y231" s="206">
        <v>18461992.960000001</v>
      </c>
      <c r="Z231" s="206">
        <v>18461992.960000001</v>
      </c>
      <c r="AA231" s="206">
        <v>18461992.960000001</v>
      </c>
      <c r="AB231" s="206">
        <v>18461992.960000001</v>
      </c>
      <c r="AC231" s="206">
        <v>18461992.960000001</v>
      </c>
      <c r="AD231" s="206">
        <v>18461992.960000001</v>
      </c>
      <c r="AE231" s="206">
        <v>18461992.960000001</v>
      </c>
      <c r="AF231" s="206">
        <v>18461992.960000001</v>
      </c>
      <c r="AG231" s="192">
        <f t="shared" si="43"/>
        <v>221543915.52000007</v>
      </c>
      <c r="AI231" s="207">
        <f t="shared" si="47"/>
        <v>67693.97</v>
      </c>
      <c r="AJ231" s="207">
        <f t="shared" si="47"/>
        <v>67693.97</v>
      </c>
      <c r="AK231" s="207">
        <f t="shared" si="47"/>
        <v>67693.97</v>
      </c>
      <c r="AL231" s="207">
        <f t="shared" si="47"/>
        <v>67693.97</v>
      </c>
      <c r="AM231" s="207">
        <f t="shared" si="47"/>
        <v>67693.97</v>
      </c>
      <c r="AN231" s="207">
        <f t="shared" si="47"/>
        <v>67693.97</v>
      </c>
      <c r="AO231" s="207">
        <f t="shared" si="46"/>
        <v>67693.97</v>
      </c>
      <c r="AP231" s="207">
        <f t="shared" si="46"/>
        <v>67693.97</v>
      </c>
      <c r="AQ231" s="207">
        <f t="shared" si="46"/>
        <v>67693.97</v>
      </c>
      <c r="AR231" s="207">
        <f t="shared" si="46"/>
        <v>67693.97</v>
      </c>
      <c r="AS231" s="207">
        <f t="shared" si="46"/>
        <v>67693.97</v>
      </c>
      <c r="AT231" s="207">
        <f t="shared" si="46"/>
        <v>67693.97</v>
      </c>
      <c r="AU231" s="208">
        <f t="shared" si="44"/>
        <v>812327.63999999978</v>
      </c>
      <c r="AV231" s="208">
        <f t="shared" si="39"/>
        <v>67693.97</v>
      </c>
      <c r="AW231" s="208">
        <f t="shared" si="39"/>
        <v>67693.97</v>
      </c>
      <c r="AX231" s="208">
        <f t="shared" si="39"/>
        <v>67693.97</v>
      </c>
      <c r="AY231" s="208">
        <f t="shared" si="38"/>
        <v>67693.97</v>
      </c>
      <c r="AZ231" s="208">
        <f t="shared" si="41"/>
        <v>51847.43</v>
      </c>
      <c r="BA231" s="208">
        <f t="shared" si="41"/>
        <v>51847.43</v>
      </c>
      <c r="BB231" s="208">
        <f t="shared" si="41"/>
        <v>51847.43</v>
      </c>
      <c r="BC231" s="208">
        <f t="shared" si="41"/>
        <v>51847.43</v>
      </c>
      <c r="BD231" s="208">
        <f t="shared" si="41"/>
        <v>51847.43</v>
      </c>
      <c r="BE231" s="208">
        <f t="shared" si="41"/>
        <v>51847.43</v>
      </c>
      <c r="BF231" s="208">
        <f t="shared" si="40"/>
        <v>51847.43</v>
      </c>
      <c r="BG231" s="208">
        <f t="shared" si="40"/>
        <v>51847.43</v>
      </c>
      <c r="BH231" s="208">
        <f t="shared" si="40"/>
        <v>51847.43</v>
      </c>
      <c r="BI231" s="208">
        <f t="shared" si="40"/>
        <v>51847.43</v>
      </c>
      <c r="BJ231" s="208">
        <f t="shared" si="40"/>
        <v>51847.43</v>
      </c>
      <c r="BK231" s="208">
        <f t="shared" si="40"/>
        <v>51847.43</v>
      </c>
      <c r="BL231" s="207">
        <f t="shared" si="45"/>
        <v>622169.16</v>
      </c>
    </row>
    <row r="232" spans="1:64">
      <c r="A232" s="190" t="s">
        <v>433</v>
      </c>
      <c r="B232" s="205">
        <v>6.1699999999999991E-2</v>
      </c>
      <c r="C232" s="205">
        <v>4.2300000000000004E-2</v>
      </c>
      <c r="D232" s="206">
        <v>24129964.77</v>
      </c>
      <c r="E232" s="206">
        <v>24129964.77</v>
      </c>
      <c r="F232" s="206">
        <v>24129964.77</v>
      </c>
      <c r="G232" s="206">
        <v>24129964.77</v>
      </c>
      <c r="H232" s="206">
        <v>24129964.77</v>
      </c>
      <c r="I232" s="206">
        <v>24129964.77</v>
      </c>
      <c r="J232" s="206">
        <v>24129964.77</v>
      </c>
      <c r="K232" s="206">
        <v>24374329.355</v>
      </c>
      <c r="L232" s="206">
        <v>24618693.940000001</v>
      </c>
      <c r="M232" s="206">
        <v>24618693.940000001</v>
      </c>
      <c r="N232" s="206">
        <v>24618693.940000001</v>
      </c>
      <c r="O232" s="206">
        <v>24618693.940000001</v>
      </c>
      <c r="P232" s="192">
        <f t="shared" si="42"/>
        <v>291758858.505</v>
      </c>
      <c r="Q232" s="206">
        <v>24618693.940000001</v>
      </c>
      <c r="R232" s="206">
        <v>24618693.940000001</v>
      </c>
      <c r="S232" s="206">
        <v>24618693.940000001</v>
      </c>
      <c r="T232" s="206">
        <v>24618693.940000001</v>
      </c>
      <c r="U232" s="206">
        <v>24618693.940000001</v>
      </c>
      <c r="V232" s="206">
        <v>24618693.940000001</v>
      </c>
      <c r="W232" s="206">
        <v>24618693.940000001</v>
      </c>
      <c r="X232" s="206">
        <v>24618693.940000001</v>
      </c>
      <c r="Y232" s="206">
        <v>24618693.940000001</v>
      </c>
      <c r="Z232" s="206">
        <v>24618693.940000001</v>
      </c>
      <c r="AA232" s="206">
        <v>24618693.940000001</v>
      </c>
      <c r="AB232" s="206">
        <v>24618693.940000001</v>
      </c>
      <c r="AC232" s="206">
        <v>24618693.940000001</v>
      </c>
      <c r="AD232" s="206">
        <v>24618693.940000001</v>
      </c>
      <c r="AE232" s="206">
        <v>24618693.940000001</v>
      </c>
      <c r="AF232" s="206">
        <v>24618693.940000001</v>
      </c>
      <c r="AG232" s="192">
        <f t="shared" si="43"/>
        <v>295424327.28000003</v>
      </c>
      <c r="AI232" s="207">
        <f t="shared" si="47"/>
        <v>124068.24</v>
      </c>
      <c r="AJ232" s="207">
        <f t="shared" si="47"/>
        <v>124068.24</v>
      </c>
      <c r="AK232" s="207">
        <f t="shared" si="47"/>
        <v>124068.24</v>
      </c>
      <c r="AL232" s="207">
        <f t="shared" si="47"/>
        <v>124068.24</v>
      </c>
      <c r="AM232" s="207">
        <f t="shared" si="47"/>
        <v>124068.24</v>
      </c>
      <c r="AN232" s="207">
        <f t="shared" si="47"/>
        <v>124068.24</v>
      </c>
      <c r="AO232" s="207">
        <f t="shared" si="46"/>
        <v>124068.24</v>
      </c>
      <c r="AP232" s="207">
        <f t="shared" si="46"/>
        <v>125324.68</v>
      </c>
      <c r="AQ232" s="207">
        <f t="shared" si="46"/>
        <v>126581.12</v>
      </c>
      <c r="AR232" s="207">
        <f t="shared" si="46"/>
        <v>126581.12</v>
      </c>
      <c r="AS232" s="207">
        <f t="shared" si="46"/>
        <v>126581.12</v>
      </c>
      <c r="AT232" s="207">
        <f t="shared" si="46"/>
        <v>126581.12</v>
      </c>
      <c r="AU232" s="208">
        <f t="shared" si="44"/>
        <v>1500126.8400000003</v>
      </c>
      <c r="AV232" s="208">
        <f t="shared" si="39"/>
        <v>126581.12</v>
      </c>
      <c r="AW232" s="208">
        <f t="shared" si="39"/>
        <v>126581.12</v>
      </c>
      <c r="AX232" s="208">
        <f t="shared" si="39"/>
        <v>126581.12</v>
      </c>
      <c r="AY232" s="208">
        <f t="shared" si="38"/>
        <v>126581.12</v>
      </c>
      <c r="AZ232" s="208">
        <f t="shared" si="41"/>
        <v>86780.9</v>
      </c>
      <c r="BA232" s="208">
        <f t="shared" si="41"/>
        <v>86780.9</v>
      </c>
      <c r="BB232" s="208">
        <f t="shared" si="41"/>
        <v>86780.9</v>
      </c>
      <c r="BC232" s="208">
        <f t="shared" si="41"/>
        <v>86780.9</v>
      </c>
      <c r="BD232" s="208">
        <f t="shared" si="41"/>
        <v>86780.9</v>
      </c>
      <c r="BE232" s="208">
        <f t="shared" si="41"/>
        <v>86780.9</v>
      </c>
      <c r="BF232" s="208">
        <f t="shared" si="40"/>
        <v>86780.9</v>
      </c>
      <c r="BG232" s="208">
        <f t="shared" si="40"/>
        <v>86780.9</v>
      </c>
      <c r="BH232" s="208">
        <f t="shared" si="40"/>
        <v>86780.9</v>
      </c>
      <c r="BI232" s="208">
        <f t="shared" si="40"/>
        <v>86780.9</v>
      </c>
      <c r="BJ232" s="208">
        <f t="shared" si="40"/>
        <v>86780.9</v>
      </c>
      <c r="BK232" s="208">
        <f t="shared" si="40"/>
        <v>86780.9</v>
      </c>
      <c r="BL232" s="207">
        <f t="shared" si="45"/>
        <v>1041370.8000000002</v>
      </c>
    </row>
    <row r="233" spans="1:64">
      <c r="A233" s="190" t="s">
        <v>434</v>
      </c>
      <c r="B233" s="205">
        <v>5.1999999999999998E-2</v>
      </c>
      <c r="C233" s="205">
        <v>2.5599999999999998E-2</v>
      </c>
      <c r="D233" s="206">
        <v>18614501.309999999</v>
      </c>
      <c r="E233" s="206">
        <v>18614501.309999999</v>
      </c>
      <c r="F233" s="206">
        <v>18614501.309999999</v>
      </c>
      <c r="G233" s="206">
        <v>18614501.309999999</v>
      </c>
      <c r="H233" s="206">
        <v>18614501.309999999</v>
      </c>
      <c r="I233" s="206">
        <v>18614501.309999999</v>
      </c>
      <c r="J233" s="206">
        <v>18614501.309999999</v>
      </c>
      <c r="K233" s="206">
        <v>18683382.895</v>
      </c>
      <c r="L233" s="206">
        <v>18752264.48</v>
      </c>
      <c r="M233" s="206">
        <v>18752264.48</v>
      </c>
      <c r="N233" s="206">
        <v>18752264.48</v>
      </c>
      <c r="O233" s="206">
        <v>18752264.48</v>
      </c>
      <c r="P233" s="192">
        <f t="shared" si="42"/>
        <v>223993949.98499995</v>
      </c>
      <c r="Q233" s="206">
        <v>18752264.48</v>
      </c>
      <c r="R233" s="206">
        <v>18752264.48</v>
      </c>
      <c r="S233" s="206">
        <v>18752264.48</v>
      </c>
      <c r="T233" s="206">
        <v>18752264.48</v>
      </c>
      <c r="U233" s="206">
        <v>18752264.48</v>
      </c>
      <c r="V233" s="206">
        <v>18752264.48</v>
      </c>
      <c r="W233" s="206">
        <v>18752264.48</v>
      </c>
      <c r="X233" s="206">
        <v>18752264.48</v>
      </c>
      <c r="Y233" s="206">
        <v>18752264.48</v>
      </c>
      <c r="Z233" s="206">
        <v>18752264.48</v>
      </c>
      <c r="AA233" s="206">
        <v>18752264.48</v>
      </c>
      <c r="AB233" s="206">
        <v>18752264.48</v>
      </c>
      <c r="AC233" s="206">
        <v>18752264.48</v>
      </c>
      <c r="AD233" s="206">
        <v>18752264.48</v>
      </c>
      <c r="AE233" s="206">
        <v>18752264.48</v>
      </c>
      <c r="AF233" s="206">
        <v>18752264.48</v>
      </c>
      <c r="AG233" s="192">
        <f t="shared" si="43"/>
        <v>225027173.75999996</v>
      </c>
      <c r="AI233" s="207">
        <f t="shared" si="47"/>
        <v>80662.84</v>
      </c>
      <c r="AJ233" s="207">
        <f t="shared" si="47"/>
        <v>80662.84</v>
      </c>
      <c r="AK233" s="207">
        <f t="shared" si="47"/>
        <v>80662.84</v>
      </c>
      <c r="AL233" s="207">
        <f t="shared" si="47"/>
        <v>80662.84</v>
      </c>
      <c r="AM233" s="207">
        <f t="shared" si="47"/>
        <v>80662.84</v>
      </c>
      <c r="AN233" s="207">
        <f t="shared" si="47"/>
        <v>80662.84</v>
      </c>
      <c r="AO233" s="207">
        <f t="shared" si="46"/>
        <v>80662.84</v>
      </c>
      <c r="AP233" s="207">
        <f t="shared" si="46"/>
        <v>80961.33</v>
      </c>
      <c r="AQ233" s="207">
        <f t="shared" si="46"/>
        <v>81259.81</v>
      </c>
      <c r="AR233" s="207">
        <f t="shared" si="46"/>
        <v>81259.81</v>
      </c>
      <c r="AS233" s="207">
        <f t="shared" si="46"/>
        <v>81259.81</v>
      </c>
      <c r="AT233" s="207">
        <f t="shared" si="46"/>
        <v>81259.81</v>
      </c>
      <c r="AU233" s="208">
        <f t="shared" si="44"/>
        <v>970640.45</v>
      </c>
      <c r="AV233" s="208">
        <f t="shared" si="39"/>
        <v>81259.81</v>
      </c>
      <c r="AW233" s="208">
        <f t="shared" si="39"/>
        <v>81259.81</v>
      </c>
      <c r="AX233" s="208">
        <f t="shared" si="39"/>
        <v>81259.81</v>
      </c>
      <c r="AY233" s="208">
        <f t="shared" si="38"/>
        <v>81259.81</v>
      </c>
      <c r="AZ233" s="208">
        <f t="shared" si="41"/>
        <v>40004.83</v>
      </c>
      <c r="BA233" s="208">
        <f t="shared" si="41"/>
        <v>40004.83</v>
      </c>
      <c r="BB233" s="208">
        <f t="shared" si="41"/>
        <v>40004.83</v>
      </c>
      <c r="BC233" s="208">
        <f t="shared" si="41"/>
        <v>40004.83</v>
      </c>
      <c r="BD233" s="208">
        <f t="shared" si="41"/>
        <v>40004.83</v>
      </c>
      <c r="BE233" s="208">
        <f t="shared" si="41"/>
        <v>40004.83</v>
      </c>
      <c r="BF233" s="208">
        <f t="shared" si="40"/>
        <v>40004.83</v>
      </c>
      <c r="BG233" s="208">
        <f t="shared" si="40"/>
        <v>40004.83</v>
      </c>
      <c r="BH233" s="208">
        <f t="shared" si="40"/>
        <v>40004.83</v>
      </c>
      <c r="BI233" s="208">
        <f t="shared" si="40"/>
        <v>40004.83</v>
      </c>
      <c r="BJ233" s="208">
        <f t="shared" si="40"/>
        <v>40004.83</v>
      </c>
      <c r="BK233" s="208">
        <f t="shared" si="40"/>
        <v>40004.83</v>
      </c>
      <c r="BL233" s="207">
        <f t="shared" si="45"/>
        <v>480057.96000000014</v>
      </c>
    </row>
    <row r="234" spans="1:64">
      <c r="A234" s="190" t="s">
        <v>435</v>
      </c>
      <c r="B234" s="205">
        <v>3.5400000000000001E-2</v>
      </c>
      <c r="C234" s="205">
        <v>0</v>
      </c>
      <c r="D234" s="206">
        <v>0</v>
      </c>
      <c r="E234" s="206">
        <v>0</v>
      </c>
      <c r="F234" s="206">
        <v>0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0</v>
      </c>
      <c r="N234" s="206">
        <v>0</v>
      </c>
      <c r="O234" s="206">
        <v>0</v>
      </c>
      <c r="P234" s="192">
        <f t="shared" si="42"/>
        <v>0</v>
      </c>
      <c r="Q234" s="206">
        <v>0</v>
      </c>
      <c r="R234" s="206">
        <v>0</v>
      </c>
      <c r="S234" s="206">
        <v>0</v>
      </c>
      <c r="T234" s="206">
        <v>0</v>
      </c>
      <c r="U234" s="206">
        <v>0</v>
      </c>
      <c r="V234" s="206">
        <v>0</v>
      </c>
      <c r="W234" s="206">
        <v>0</v>
      </c>
      <c r="X234" s="206">
        <v>0</v>
      </c>
      <c r="Y234" s="206">
        <v>0</v>
      </c>
      <c r="Z234" s="206">
        <v>0</v>
      </c>
      <c r="AA234" s="206">
        <v>0</v>
      </c>
      <c r="AB234" s="206">
        <v>0</v>
      </c>
      <c r="AC234" s="206">
        <v>0</v>
      </c>
      <c r="AD234" s="206">
        <v>0</v>
      </c>
      <c r="AE234" s="206">
        <v>0</v>
      </c>
      <c r="AF234" s="206">
        <v>0</v>
      </c>
      <c r="AG234" s="192">
        <f t="shared" si="43"/>
        <v>0</v>
      </c>
      <c r="AI234" s="207">
        <f t="shared" si="47"/>
        <v>0</v>
      </c>
      <c r="AJ234" s="207">
        <f t="shared" si="47"/>
        <v>0</v>
      </c>
      <c r="AK234" s="207">
        <f t="shared" si="47"/>
        <v>0</v>
      </c>
      <c r="AL234" s="207">
        <f t="shared" si="47"/>
        <v>0</v>
      </c>
      <c r="AM234" s="207">
        <f t="shared" si="47"/>
        <v>0</v>
      </c>
      <c r="AN234" s="207">
        <f t="shared" si="47"/>
        <v>0</v>
      </c>
      <c r="AO234" s="207">
        <f t="shared" si="46"/>
        <v>0</v>
      </c>
      <c r="AP234" s="207">
        <f t="shared" si="46"/>
        <v>0</v>
      </c>
      <c r="AQ234" s="207">
        <f t="shared" si="46"/>
        <v>0</v>
      </c>
      <c r="AR234" s="207">
        <f t="shared" si="46"/>
        <v>0</v>
      </c>
      <c r="AS234" s="207">
        <f t="shared" si="46"/>
        <v>0</v>
      </c>
      <c r="AT234" s="207">
        <f t="shared" si="46"/>
        <v>0</v>
      </c>
      <c r="AU234" s="208">
        <f t="shared" si="44"/>
        <v>0</v>
      </c>
      <c r="AV234" s="208">
        <f t="shared" si="39"/>
        <v>0</v>
      </c>
      <c r="AW234" s="208">
        <f t="shared" si="39"/>
        <v>0</v>
      </c>
      <c r="AX234" s="208">
        <f t="shared" si="39"/>
        <v>0</v>
      </c>
      <c r="AY234" s="208">
        <f t="shared" si="38"/>
        <v>0</v>
      </c>
      <c r="AZ234" s="208">
        <f t="shared" si="41"/>
        <v>0</v>
      </c>
      <c r="BA234" s="208">
        <f t="shared" si="41"/>
        <v>0</v>
      </c>
      <c r="BB234" s="208">
        <f t="shared" si="41"/>
        <v>0</v>
      </c>
      <c r="BC234" s="208">
        <f t="shared" si="41"/>
        <v>0</v>
      </c>
      <c r="BD234" s="208">
        <f t="shared" si="41"/>
        <v>0</v>
      </c>
      <c r="BE234" s="208">
        <f t="shared" si="41"/>
        <v>0</v>
      </c>
      <c r="BF234" s="208">
        <f t="shared" si="40"/>
        <v>0</v>
      </c>
      <c r="BG234" s="208">
        <f t="shared" si="40"/>
        <v>0</v>
      </c>
      <c r="BH234" s="208">
        <f t="shared" si="40"/>
        <v>0</v>
      </c>
      <c r="BI234" s="208">
        <f t="shared" ref="BI234:BK297" si="48">ROUND(AD234*$C234/12,2)</f>
        <v>0</v>
      </c>
      <c r="BJ234" s="208">
        <f t="shared" si="48"/>
        <v>0</v>
      </c>
      <c r="BK234" s="208">
        <f t="shared" si="48"/>
        <v>0</v>
      </c>
      <c r="BL234" s="207">
        <f t="shared" si="45"/>
        <v>0</v>
      </c>
    </row>
    <row r="235" spans="1:64">
      <c r="A235" s="190" t="s">
        <v>436</v>
      </c>
      <c r="B235" s="205">
        <v>0</v>
      </c>
      <c r="C235" s="205">
        <v>0</v>
      </c>
      <c r="D235" s="206">
        <v>0</v>
      </c>
      <c r="E235" s="206">
        <v>0</v>
      </c>
      <c r="F235" s="206">
        <v>0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0</v>
      </c>
      <c r="O235" s="206">
        <v>0</v>
      </c>
      <c r="P235" s="192">
        <f t="shared" si="42"/>
        <v>0</v>
      </c>
      <c r="Q235" s="206">
        <v>0</v>
      </c>
      <c r="R235" s="206">
        <v>0</v>
      </c>
      <c r="S235" s="206">
        <v>0</v>
      </c>
      <c r="T235" s="206">
        <v>0</v>
      </c>
      <c r="U235" s="206">
        <v>0</v>
      </c>
      <c r="V235" s="206">
        <v>0</v>
      </c>
      <c r="W235" s="206">
        <v>0</v>
      </c>
      <c r="X235" s="206">
        <v>0</v>
      </c>
      <c r="Y235" s="206">
        <v>0</v>
      </c>
      <c r="Z235" s="206">
        <v>0</v>
      </c>
      <c r="AA235" s="206">
        <v>0</v>
      </c>
      <c r="AB235" s="206">
        <v>0</v>
      </c>
      <c r="AC235" s="206">
        <v>0</v>
      </c>
      <c r="AD235" s="206">
        <v>0</v>
      </c>
      <c r="AE235" s="206">
        <v>0</v>
      </c>
      <c r="AF235" s="206">
        <v>0</v>
      </c>
      <c r="AG235" s="192">
        <f t="shared" si="43"/>
        <v>0</v>
      </c>
      <c r="AI235" s="207">
        <f t="shared" si="47"/>
        <v>0</v>
      </c>
      <c r="AJ235" s="207">
        <f t="shared" si="47"/>
        <v>0</v>
      </c>
      <c r="AK235" s="207">
        <f t="shared" si="47"/>
        <v>0</v>
      </c>
      <c r="AL235" s="207">
        <f t="shared" si="47"/>
        <v>0</v>
      </c>
      <c r="AM235" s="207">
        <f t="shared" si="47"/>
        <v>0</v>
      </c>
      <c r="AN235" s="207">
        <f t="shared" si="47"/>
        <v>0</v>
      </c>
      <c r="AO235" s="207">
        <f t="shared" si="46"/>
        <v>0</v>
      </c>
      <c r="AP235" s="207">
        <f t="shared" si="46"/>
        <v>0</v>
      </c>
      <c r="AQ235" s="207">
        <f t="shared" si="46"/>
        <v>0</v>
      </c>
      <c r="AR235" s="207">
        <f t="shared" si="46"/>
        <v>0</v>
      </c>
      <c r="AS235" s="207">
        <f t="shared" si="46"/>
        <v>0</v>
      </c>
      <c r="AT235" s="207">
        <f t="shared" si="46"/>
        <v>0</v>
      </c>
      <c r="AU235" s="208">
        <f t="shared" si="44"/>
        <v>0</v>
      </c>
      <c r="AV235" s="208">
        <f t="shared" si="39"/>
        <v>0</v>
      </c>
      <c r="AW235" s="208">
        <f t="shared" si="39"/>
        <v>0</v>
      </c>
      <c r="AX235" s="208">
        <f t="shared" si="39"/>
        <v>0</v>
      </c>
      <c r="AY235" s="208">
        <f t="shared" si="38"/>
        <v>0</v>
      </c>
      <c r="AZ235" s="208">
        <f t="shared" si="41"/>
        <v>0</v>
      </c>
      <c r="BA235" s="208">
        <f t="shared" si="41"/>
        <v>0</v>
      </c>
      <c r="BB235" s="208">
        <f t="shared" si="41"/>
        <v>0</v>
      </c>
      <c r="BC235" s="208">
        <f t="shared" ref="BC235:BH277" si="49">ROUND(X235*$C235/12,2)</f>
        <v>0</v>
      </c>
      <c r="BD235" s="208">
        <f t="shared" si="49"/>
        <v>0</v>
      </c>
      <c r="BE235" s="208">
        <f t="shared" si="49"/>
        <v>0</v>
      </c>
      <c r="BF235" s="208">
        <f t="shared" si="49"/>
        <v>0</v>
      </c>
      <c r="BG235" s="208">
        <f t="shared" si="49"/>
        <v>0</v>
      </c>
      <c r="BH235" s="208">
        <f t="shared" si="49"/>
        <v>0</v>
      </c>
      <c r="BI235" s="208">
        <f t="shared" si="48"/>
        <v>0</v>
      </c>
      <c r="BJ235" s="208">
        <f t="shared" si="48"/>
        <v>0</v>
      </c>
      <c r="BK235" s="208">
        <f t="shared" si="48"/>
        <v>0</v>
      </c>
      <c r="BL235" s="207">
        <f t="shared" si="45"/>
        <v>0</v>
      </c>
    </row>
    <row r="236" spans="1:64">
      <c r="A236" s="190" t="s">
        <v>437</v>
      </c>
      <c r="B236" s="205">
        <v>0.43770000000000003</v>
      </c>
      <c r="C236" s="205">
        <v>0</v>
      </c>
      <c r="D236" s="206">
        <v>0</v>
      </c>
      <c r="E236" s="206">
        <v>0</v>
      </c>
      <c r="F236" s="206">
        <v>0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0</v>
      </c>
      <c r="P236" s="192">
        <f t="shared" si="42"/>
        <v>0</v>
      </c>
      <c r="Q236" s="206">
        <v>0</v>
      </c>
      <c r="R236" s="206">
        <v>0</v>
      </c>
      <c r="S236" s="206">
        <v>0</v>
      </c>
      <c r="T236" s="206">
        <v>0</v>
      </c>
      <c r="U236" s="206">
        <v>0</v>
      </c>
      <c r="V236" s="206">
        <v>0</v>
      </c>
      <c r="W236" s="206">
        <v>0</v>
      </c>
      <c r="X236" s="206">
        <v>0</v>
      </c>
      <c r="Y236" s="206">
        <v>0</v>
      </c>
      <c r="Z236" s="206">
        <v>0</v>
      </c>
      <c r="AA236" s="206">
        <v>0</v>
      </c>
      <c r="AB236" s="206">
        <v>0</v>
      </c>
      <c r="AC236" s="206">
        <v>0</v>
      </c>
      <c r="AD236" s="206">
        <v>0</v>
      </c>
      <c r="AE236" s="206">
        <v>0</v>
      </c>
      <c r="AF236" s="206">
        <v>0</v>
      </c>
      <c r="AG236" s="192">
        <f t="shared" si="43"/>
        <v>0</v>
      </c>
      <c r="AI236" s="207">
        <f t="shared" si="47"/>
        <v>0</v>
      </c>
      <c r="AJ236" s="207">
        <f t="shared" si="47"/>
        <v>0</v>
      </c>
      <c r="AK236" s="207">
        <f t="shared" si="47"/>
        <v>0</v>
      </c>
      <c r="AL236" s="207">
        <f t="shared" si="47"/>
        <v>0</v>
      </c>
      <c r="AM236" s="207">
        <f t="shared" si="47"/>
        <v>0</v>
      </c>
      <c r="AN236" s="207">
        <f t="shared" si="47"/>
        <v>0</v>
      </c>
      <c r="AO236" s="207">
        <f t="shared" si="46"/>
        <v>0</v>
      </c>
      <c r="AP236" s="207">
        <f t="shared" si="46"/>
        <v>0</v>
      </c>
      <c r="AQ236" s="207">
        <f t="shared" si="46"/>
        <v>0</v>
      </c>
      <c r="AR236" s="207">
        <f t="shared" si="46"/>
        <v>0</v>
      </c>
      <c r="AS236" s="207">
        <f t="shared" si="46"/>
        <v>0</v>
      </c>
      <c r="AT236" s="207">
        <f t="shared" si="46"/>
        <v>0</v>
      </c>
      <c r="AU236" s="208">
        <f t="shared" si="44"/>
        <v>0</v>
      </c>
      <c r="AV236" s="208">
        <f t="shared" si="39"/>
        <v>0</v>
      </c>
      <c r="AW236" s="208">
        <f t="shared" si="39"/>
        <v>0</v>
      </c>
      <c r="AX236" s="208">
        <f t="shared" si="39"/>
        <v>0</v>
      </c>
      <c r="AY236" s="208">
        <f t="shared" si="38"/>
        <v>0</v>
      </c>
      <c r="AZ236" s="208">
        <f t="shared" ref="AZ236:BE299" si="50">ROUND(U236*$C236/12,2)</f>
        <v>0</v>
      </c>
      <c r="BA236" s="208">
        <f t="shared" si="50"/>
        <v>0</v>
      </c>
      <c r="BB236" s="208">
        <f t="shared" si="50"/>
        <v>0</v>
      </c>
      <c r="BC236" s="208">
        <f t="shared" si="49"/>
        <v>0</v>
      </c>
      <c r="BD236" s="208">
        <f t="shared" si="49"/>
        <v>0</v>
      </c>
      <c r="BE236" s="208">
        <f t="shared" si="49"/>
        <v>0</v>
      </c>
      <c r="BF236" s="208">
        <f t="shared" si="49"/>
        <v>0</v>
      </c>
      <c r="BG236" s="208">
        <f t="shared" si="49"/>
        <v>0</v>
      </c>
      <c r="BH236" s="208">
        <f t="shared" si="49"/>
        <v>0</v>
      </c>
      <c r="BI236" s="208">
        <f t="shared" si="48"/>
        <v>0</v>
      </c>
      <c r="BJ236" s="208">
        <f t="shared" si="48"/>
        <v>0</v>
      </c>
      <c r="BK236" s="208">
        <f t="shared" si="48"/>
        <v>0</v>
      </c>
      <c r="BL236" s="207">
        <f t="shared" si="45"/>
        <v>0</v>
      </c>
    </row>
    <row r="237" spans="1:64">
      <c r="A237" s="190" t="s">
        <v>438</v>
      </c>
      <c r="B237" s="205">
        <v>5.6000000000000001E-2</v>
      </c>
      <c r="C237" s="205">
        <v>3.1599999999999996E-2</v>
      </c>
      <c r="D237" s="206">
        <v>22511422.190000001</v>
      </c>
      <c r="E237" s="206">
        <v>22511422.190000001</v>
      </c>
      <c r="F237" s="206">
        <v>22330799.899999999</v>
      </c>
      <c r="G237" s="206">
        <v>22150177.600000001</v>
      </c>
      <c r="H237" s="206">
        <v>22150177.600000001</v>
      </c>
      <c r="I237" s="206">
        <v>22148329.199999999</v>
      </c>
      <c r="J237" s="206">
        <v>22146480.790000003</v>
      </c>
      <c r="K237" s="206">
        <v>22146480.790000003</v>
      </c>
      <c r="L237" s="206">
        <v>22146480.790000003</v>
      </c>
      <c r="M237" s="206">
        <v>22146480.790000003</v>
      </c>
      <c r="N237" s="206">
        <v>22146480.790000003</v>
      </c>
      <c r="O237" s="206">
        <v>22146480.790000003</v>
      </c>
      <c r="P237" s="192">
        <f t="shared" si="42"/>
        <v>266681213.41999996</v>
      </c>
      <c r="Q237" s="206">
        <v>22146480.790000003</v>
      </c>
      <c r="R237" s="206">
        <v>22146480.790000003</v>
      </c>
      <c r="S237" s="206">
        <v>22146480.790000003</v>
      </c>
      <c r="T237" s="206">
        <v>22146480.790000003</v>
      </c>
      <c r="U237" s="206">
        <v>22146480.790000003</v>
      </c>
      <c r="V237" s="206">
        <v>22146480.790000003</v>
      </c>
      <c r="W237" s="206">
        <v>22146480.790000003</v>
      </c>
      <c r="X237" s="206">
        <v>22146480.790000003</v>
      </c>
      <c r="Y237" s="206">
        <v>22146480.790000003</v>
      </c>
      <c r="Z237" s="206">
        <v>22146480.790000003</v>
      </c>
      <c r="AA237" s="206">
        <v>22146480.790000003</v>
      </c>
      <c r="AB237" s="206">
        <v>22146480.790000003</v>
      </c>
      <c r="AC237" s="206">
        <v>22146480.790000003</v>
      </c>
      <c r="AD237" s="206">
        <v>22146480.790000003</v>
      </c>
      <c r="AE237" s="206">
        <v>22146480.790000003</v>
      </c>
      <c r="AF237" s="206">
        <v>22146480.790000003</v>
      </c>
      <c r="AG237" s="192">
        <f t="shared" si="43"/>
        <v>265757769.47999999</v>
      </c>
      <c r="AI237" s="207">
        <f t="shared" si="47"/>
        <v>105053.3</v>
      </c>
      <c r="AJ237" s="207">
        <f t="shared" si="47"/>
        <v>105053.3</v>
      </c>
      <c r="AK237" s="207">
        <f t="shared" si="47"/>
        <v>104210.4</v>
      </c>
      <c r="AL237" s="207">
        <f t="shared" si="47"/>
        <v>103367.5</v>
      </c>
      <c r="AM237" s="207">
        <f t="shared" si="47"/>
        <v>103367.5</v>
      </c>
      <c r="AN237" s="207">
        <f t="shared" si="47"/>
        <v>103358.87</v>
      </c>
      <c r="AO237" s="207">
        <f t="shared" si="46"/>
        <v>103350.24</v>
      </c>
      <c r="AP237" s="207">
        <f t="shared" si="46"/>
        <v>103350.24</v>
      </c>
      <c r="AQ237" s="207">
        <f t="shared" si="46"/>
        <v>103350.24</v>
      </c>
      <c r="AR237" s="207">
        <f t="shared" si="46"/>
        <v>103350.24</v>
      </c>
      <c r="AS237" s="207">
        <f t="shared" si="46"/>
        <v>103350.24</v>
      </c>
      <c r="AT237" s="207">
        <f t="shared" si="46"/>
        <v>103350.24</v>
      </c>
      <c r="AU237" s="208">
        <f t="shared" si="44"/>
        <v>1244512.31</v>
      </c>
      <c r="AV237" s="208">
        <f t="shared" si="39"/>
        <v>103350.24</v>
      </c>
      <c r="AW237" s="208">
        <f t="shared" si="39"/>
        <v>103350.24</v>
      </c>
      <c r="AX237" s="208">
        <f t="shared" si="39"/>
        <v>103350.24</v>
      </c>
      <c r="AY237" s="208">
        <f t="shared" si="38"/>
        <v>103350.24</v>
      </c>
      <c r="AZ237" s="208">
        <f t="shared" si="50"/>
        <v>58319.07</v>
      </c>
      <c r="BA237" s="208">
        <f t="shared" si="50"/>
        <v>58319.07</v>
      </c>
      <c r="BB237" s="208">
        <f t="shared" si="50"/>
        <v>58319.07</v>
      </c>
      <c r="BC237" s="208">
        <f t="shared" si="49"/>
        <v>58319.07</v>
      </c>
      <c r="BD237" s="208">
        <f t="shared" si="49"/>
        <v>58319.07</v>
      </c>
      <c r="BE237" s="208">
        <f t="shared" si="49"/>
        <v>58319.07</v>
      </c>
      <c r="BF237" s="208">
        <f t="shared" si="49"/>
        <v>58319.07</v>
      </c>
      <c r="BG237" s="208">
        <f t="shared" si="49"/>
        <v>58319.07</v>
      </c>
      <c r="BH237" s="208">
        <f t="shared" si="49"/>
        <v>58319.07</v>
      </c>
      <c r="BI237" s="208">
        <f t="shared" si="48"/>
        <v>58319.07</v>
      </c>
      <c r="BJ237" s="208">
        <f t="shared" si="48"/>
        <v>58319.07</v>
      </c>
      <c r="BK237" s="208">
        <f t="shared" si="48"/>
        <v>58319.07</v>
      </c>
      <c r="BL237" s="207">
        <f t="shared" si="45"/>
        <v>699828.83999999985</v>
      </c>
    </row>
    <row r="238" spans="1:64">
      <c r="A238" s="190" t="s">
        <v>439</v>
      </c>
      <c r="B238" s="205">
        <v>4.3400000000000001E-2</v>
      </c>
      <c r="C238" s="205">
        <v>3.04E-2</v>
      </c>
      <c r="D238" s="206">
        <v>15079983.07</v>
      </c>
      <c r="E238" s="206">
        <v>15080643.18</v>
      </c>
      <c r="F238" s="206">
        <v>15111636.140000001</v>
      </c>
      <c r="G238" s="206">
        <v>15144061.9</v>
      </c>
      <c r="H238" s="206">
        <v>15148871.529999999</v>
      </c>
      <c r="I238" s="206">
        <v>15066716.609999999</v>
      </c>
      <c r="J238" s="206">
        <v>14985689.859999999</v>
      </c>
      <c r="K238" s="206">
        <v>14990194.859999999</v>
      </c>
      <c r="L238" s="206">
        <v>14990194.859999999</v>
      </c>
      <c r="M238" s="206">
        <v>15032664.014999999</v>
      </c>
      <c r="N238" s="206">
        <v>15075133.17</v>
      </c>
      <c r="O238" s="206">
        <v>15075133.17</v>
      </c>
      <c r="P238" s="192">
        <f t="shared" si="42"/>
        <v>180780922.36499995</v>
      </c>
      <c r="Q238" s="206">
        <v>15075133.17</v>
      </c>
      <c r="R238" s="206">
        <v>15075133.17</v>
      </c>
      <c r="S238" s="206">
        <v>15075133.17</v>
      </c>
      <c r="T238" s="206">
        <v>15201756.994999999</v>
      </c>
      <c r="U238" s="206">
        <v>15328380.82</v>
      </c>
      <c r="V238" s="206">
        <v>15450841.370000001</v>
      </c>
      <c r="W238" s="206">
        <v>15633722.550000001</v>
      </c>
      <c r="X238" s="206">
        <v>15694143.18</v>
      </c>
      <c r="Y238" s="206">
        <v>15694143.18</v>
      </c>
      <c r="Z238" s="206">
        <v>15713125.549999999</v>
      </c>
      <c r="AA238" s="206">
        <v>15732107.92</v>
      </c>
      <c r="AB238" s="206">
        <v>15732107.92</v>
      </c>
      <c r="AC238" s="206">
        <v>15732107.92</v>
      </c>
      <c r="AD238" s="206">
        <v>15732107.92</v>
      </c>
      <c r="AE238" s="206">
        <v>15732107.92</v>
      </c>
      <c r="AF238" s="206">
        <v>15732107.92</v>
      </c>
      <c r="AG238" s="192">
        <f t="shared" si="43"/>
        <v>187907004.16999996</v>
      </c>
      <c r="AI238" s="207">
        <f t="shared" si="47"/>
        <v>54539.27</v>
      </c>
      <c r="AJ238" s="207">
        <f t="shared" si="47"/>
        <v>54541.66</v>
      </c>
      <c r="AK238" s="207">
        <f t="shared" si="47"/>
        <v>54653.75</v>
      </c>
      <c r="AL238" s="207">
        <f t="shared" si="47"/>
        <v>54771.02</v>
      </c>
      <c r="AM238" s="207">
        <f t="shared" si="47"/>
        <v>54788.42</v>
      </c>
      <c r="AN238" s="207">
        <f t="shared" si="47"/>
        <v>54491.29</v>
      </c>
      <c r="AO238" s="207">
        <f t="shared" si="46"/>
        <v>54198.239999999998</v>
      </c>
      <c r="AP238" s="207">
        <f t="shared" si="46"/>
        <v>54214.54</v>
      </c>
      <c r="AQ238" s="207">
        <f t="shared" si="46"/>
        <v>54214.54</v>
      </c>
      <c r="AR238" s="207">
        <f t="shared" si="46"/>
        <v>54368.13</v>
      </c>
      <c r="AS238" s="207">
        <f t="shared" si="46"/>
        <v>54521.73</v>
      </c>
      <c r="AT238" s="207">
        <f t="shared" si="46"/>
        <v>54521.73</v>
      </c>
      <c r="AU238" s="208">
        <f t="shared" si="44"/>
        <v>653824.31999999983</v>
      </c>
      <c r="AV238" s="208">
        <f t="shared" si="39"/>
        <v>54521.73</v>
      </c>
      <c r="AW238" s="208">
        <f t="shared" si="39"/>
        <v>54521.73</v>
      </c>
      <c r="AX238" s="208">
        <f t="shared" si="39"/>
        <v>54521.73</v>
      </c>
      <c r="AY238" s="208">
        <f t="shared" si="39"/>
        <v>54979.69</v>
      </c>
      <c r="AZ238" s="208">
        <f t="shared" si="50"/>
        <v>38831.9</v>
      </c>
      <c r="BA238" s="208">
        <f t="shared" si="50"/>
        <v>39142.129999999997</v>
      </c>
      <c r="BB238" s="208">
        <f t="shared" si="50"/>
        <v>39605.43</v>
      </c>
      <c r="BC238" s="208">
        <f t="shared" si="49"/>
        <v>39758.5</v>
      </c>
      <c r="BD238" s="208">
        <f t="shared" si="49"/>
        <v>39758.5</v>
      </c>
      <c r="BE238" s="208">
        <f t="shared" si="49"/>
        <v>39806.58</v>
      </c>
      <c r="BF238" s="208">
        <f t="shared" si="49"/>
        <v>39854.67</v>
      </c>
      <c r="BG238" s="208">
        <f t="shared" si="49"/>
        <v>39854.67</v>
      </c>
      <c r="BH238" s="208">
        <f t="shared" si="49"/>
        <v>39854.67</v>
      </c>
      <c r="BI238" s="208">
        <f t="shared" si="48"/>
        <v>39854.67</v>
      </c>
      <c r="BJ238" s="208">
        <f t="shared" si="48"/>
        <v>39854.67</v>
      </c>
      <c r="BK238" s="208">
        <f t="shared" si="48"/>
        <v>39854.67</v>
      </c>
      <c r="BL238" s="207">
        <f t="shared" si="45"/>
        <v>476031.05999999988</v>
      </c>
    </row>
    <row r="239" spans="1:64">
      <c r="A239" s="190" t="s">
        <v>440</v>
      </c>
      <c r="B239" s="205">
        <v>4.3400000000000001E-2</v>
      </c>
      <c r="C239" s="205">
        <v>3.2099999999999997E-2</v>
      </c>
      <c r="D239" s="206">
        <v>15752455.59</v>
      </c>
      <c r="E239" s="206">
        <v>15821617.939999999</v>
      </c>
      <c r="F239" s="206">
        <v>15886648.640000001</v>
      </c>
      <c r="G239" s="206">
        <v>15882516.99</v>
      </c>
      <c r="H239" s="206">
        <v>15882516.99</v>
      </c>
      <c r="I239" s="206">
        <v>15882516.99</v>
      </c>
      <c r="J239" s="206">
        <v>15882516.99</v>
      </c>
      <c r="K239" s="206">
        <v>15882516.99</v>
      </c>
      <c r="L239" s="206">
        <v>15882516.99</v>
      </c>
      <c r="M239" s="206">
        <v>15957611.085000001</v>
      </c>
      <c r="N239" s="206">
        <v>16032705.18</v>
      </c>
      <c r="O239" s="206">
        <v>16032705.18</v>
      </c>
      <c r="P239" s="192">
        <f t="shared" si="42"/>
        <v>190778845.55500001</v>
      </c>
      <c r="Q239" s="206">
        <v>16032705.18</v>
      </c>
      <c r="R239" s="206">
        <v>16032705.18</v>
      </c>
      <c r="S239" s="206">
        <v>17496828.484999999</v>
      </c>
      <c r="T239" s="206">
        <v>18960951.789999999</v>
      </c>
      <c r="U239" s="206">
        <v>18960951.789999999</v>
      </c>
      <c r="V239" s="206">
        <v>18960951.789999999</v>
      </c>
      <c r="W239" s="206">
        <v>18960951.789999999</v>
      </c>
      <c r="X239" s="206">
        <v>18960951.789999999</v>
      </c>
      <c r="Y239" s="206">
        <v>18960951.789999999</v>
      </c>
      <c r="Z239" s="206">
        <v>19041636.765000001</v>
      </c>
      <c r="AA239" s="206">
        <v>19122321.739999998</v>
      </c>
      <c r="AB239" s="206">
        <v>19122321.739999998</v>
      </c>
      <c r="AC239" s="206">
        <v>19122321.739999998</v>
      </c>
      <c r="AD239" s="206">
        <v>19122321.739999998</v>
      </c>
      <c r="AE239" s="206">
        <v>19122321.739999998</v>
      </c>
      <c r="AF239" s="206">
        <v>19122321.739999998</v>
      </c>
      <c r="AG239" s="192">
        <f t="shared" si="43"/>
        <v>228580326.15500003</v>
      </c>
      <c r="AI239" s="207">
        <f t="shared" si="47"/>
        <v>56971.38</v>
      </c>
      <c r="AJ239" s="207">
        <f t="shared" si="47"/>
        <v>57221.52</v>
      </c>
      <c r="AK239" s="207">
        <f t="shared" si="47"/>
        <v>57456.71</v>
      </c>
      <c r="AL239" s="207">
        <f t="shared" si="47"/>
        <v>57441.77</v>
      </c>
      <c r="AM239" s="207">
        <f t="shared" si="47"/>
        <v>57441.77</v>
      </c>
      <c r="AN239" s="207">
        <f t="shared" si="47"/>
        <v>57441.77</v>
      </c>
      <c r="AO239" s="207">
        <f t="shared" si="46"/>
        <v>57441.77</v>
      </c>
      <c r="AP239" s="207">
        <f t="shared" si="46"/>
        <v>57441.77</v>
      </c>
      <c r="AQ239" s="207">
        <f t="shared" si="46"/>
        <v>57441.77</v>
      </c>
      <c r="AR239" s="207">
        <f t="shared" si="46"/>
        <v>57713.36</v>
      </c>
      <c r="AS239" s="207">
        <f t="shared" si="46"/>
        <v>57984.95</v>
      </c>
      <c r="AT239" s="207">
        <f t="shared" si="46"/>
        <v>57984.95</v>
      </c>
      <c r="AU239" s="208">
        <f t="shared" si="44"/>
        <v>689983.49</v>
      </c>
      <c r="AV239" s="208">
        <f t="shared" ref="AV239:AY302" si="51">ROUND(Q239*$B239/12,2)</f>
        <v>57984.95</v>
      </c>
      <c r="AW239" s="208">
        <f t="shared" si="51"/>
        <v>57984.95</v>
      </c>
      <c r="AX239" s="208">
        <f t="shared" si="51"/>
        <v>63280.2</v>
      </c>
      <c r="AY239" s="208">
        <f t="shared" si="51"/>
        <v>68575.44</v>
      </c>
      <c r="AZ239" s="208">
        <f t="shared" si="50"/>
        <v>50720.55</v>
      </c>
      <c r="BA239" s="208">
        <f t="shared" si="50"/>
        <v>50720.55</v>
      </c>
      <c r="BB239" s="208">
        <f t="shared" si="50"/>
        <v>50720.55</v>
      </c>
      <c r="BC239" s="208">
        <f t="shared" si="49"/>
        <v>50720.55</v>
      </c>
      <c r="BD239" s="208">
        <f t="shared" si="49"/>
        <v>50720.55</v>
      </c>
      <c r="BE239" s="208">
        <f t="shared" si="49"/>
        <v>50936.38</v>
      </c>
      <c r="BF239" s="208">
        <f t="shared" si="49"/>
        <v>51152.21</v>
      </c>
      <c r="BG239" s="208">
        <f t="shared" si="49"/>
        <v>51152.21</v>
      </c>
      <c r="BH239" s="208">
        <f t="shared" si="49"/>
        <v>51152.21</v>
      </c>
      <c r="BI239" s="208">
        <f t="shared" si="48"/>
        <v>51152.21</v>
      </c>
      <c r="BJ239" s="208">
        <f t="shared" si="48"/>
        <v>51152.21</v>
      </c>
      <c r="BK239" s="208">
        <f t="shared" si="48"/>
        <v>51152.21</v>
      </c>
      <c r="BL239" s="207">
        <f t="shared" si="45"/>
        <v>611452.39</v>
      </c>
    </row>
    <row r="240" spans="1:64">
      <c r="A240" s="190" t="s">
        <v>441</v>
      </c>
      <c r="B240" s="205">
        <v>4.3500000000000004E-2</v>
      </c>
      <c r="C240" s="205">
        <v>3.0799999999999998E-2</v>
      </c>
      <c r="D240" s="206">
        <v>14426572.85</v>
      </c>
      <c r="E240" s="206">
        <v>14426572.85</v>
      </c>
      <c r="F240" s="206">
        <v>14426572.85</v>
      </c>
      <c r="G240" s="206">
        <v>14426572.85</v>
      </c>
      <c r="H240" s="206">
        <v>14426572.85</v>
      </c>
      <c r="I240" s="206">
        <v>14426572.85</v>
      </c>
      <c r="J240" s="206">
        <v>14426572.85</v>
      </c>
      <c r="K240" s="206">
        <v>14426572.85</v>
      </c>
      <c r="L240" s="206">
        <v>14426572.85</v>
      </c>
      <c r="M240" s="206">
        <v>14426572.85</v>
      </c>
      <c r="N240" s="206">
        <v>14426572.85</v>
      </c>
      <c r="O240" s="206">
        <v>14426572.85</v>
      </c>
      <c r="P240" s="192">
        <f t="shared" si="42"/>
        <v>173118874.19999996</v>
      </c>
      <c r="Q240" s="206">
        <v>14426572.85</v>
      </c>
      <c r="R240" s="206">
        <v>14426572.85</v>
      </c>
      <c r="S240" s="206">
        <v>14507257.824999999</v>
      </c>
      <c r="T240" s="206">
        <v>14587942.799999999</v>
      </c>
      <c r="U240" s="206">
        <v>14587942.799999999</v>
      </c>
      <c r="V240" s="206">
        <v>14587942.799999999</v>
      </c>
      <c r="W240" s="206">
        <v>14587942.799999999</v>
      </c>
      <c r="X240" s="206">
        <v>14685944.899999999</v>
      </c>
      <c r="Y240" s="206">
        <v>14783946.999999998</v>
      </c>
      <c r="Z240" s="206">
        <v>14783946.999999998</v>
      </c>
      <c r="AA240" s="206">
        <v>14783946.999999998</v>
      </c>
      <c r="AB240" s="206">
        <v>14783946.999999998</v>
      </c>
      <c r="AC240" s="206">
        <v>14783946.999999998</v>
      </c>
      <c r="AD240" s="206">
        <v>14783946.999999998</v>
      </c>
      <c r="AE240" s="206">
        <v>14783946.999999998</v>
      </c>
      <c r="AF240" s="206">
        <v>14783946.999999998</v>
      </c>
      <c r="AG240" s="192">
        <f t="shared" si="43"/>
        <v>176721349.29999998</v>
      </c>
      <c r="AI240" s="207">
        <f t="shared" si="47"/>
        <v>52296.33</v>
      </c>
      <c r="AJ240" s="207">
        <f t="shared" si="47"/>
        <v>52296.33</v>
      </c>
      <c r="AK240" s="207">
        <f t="shared" si="47"/>
        <v>52296.33</v>
      </c>
      <c r="AL240" s="207">
        <f t="shared" si="47"/>
        <v>52296.33</v>
      </c>
      <c r="AM240" s="207">
        <f t="shared" si="47"/>
        <v>52296.33</v>
      </c>
      <c r="AN240" s="207">
        <f t="shared" si="47"/>
        <v>52296.33</v>
      </c>
      <c r="AO240" s="207">
        <f t="shared" si="46"/>
        <v>52296.33</v>
      </c>
      <c r="AP240" s="207">
        <f t="shared" si="46"/>
        <v>52296.33</v>
      </c>
      <c r="AQ240" s="207">
        <f t="shared" si="46"/>
        <v>52296.33</v>
      </c>
      <c r="AR240" s="207">
        <f t="shared" si="46"/>
        <v>52296.33</v>
      </c>
      <c r="AS240" s="207">
        <f t="shared" si="46"/>
        <v>52296.33</v>
      </c>
      <c r="AT240" s="207">
        <f t="shared" si="46"/>
        <v>52296.33</v>
      </c>
      <c r="AU240" s="208">
        <f t="shared" si="44"/>
        <v>627555.96000000008</v>
      </c>
      <c r="AV240" s="208">
        <f t="shared" si="51"/>
        <v>52296.33</v>
      </c>
      <c r="AW240" s="208">
        <f t="shared" si="51"/>
        <v>52296.33</v>
      </c>
      <c r="AX240" s="208">
        <f t="shared" si="51"/>
        <v>52588.81</v>
      </c>
      <c r="AY240" s="208">
        <f t="shared" si="51"/>
        <v>52881.29</v>
      </c>
      <c r="AZ240" s="208">
        <f t="shared" si="50"/>
        <v>37442.39</v>
      </c>
      <c r="BA240" s="208">
        <f t="shared" si="50"/>
        <v>37442.39</v>
      </c>
      <c r="BB240" s="208">
        <f t="shared" si="50"/>
        <v>37442.39</v>
      </c>
      <c r="BC240" s="208">
        <f t="shared" si="49"/>
        <v>37693.93</v>
      </c>
      <c r="BD240" s="208">
        <f t="shared" si="49"/>
        <v>37945.46</v>
      </c>
      <c r="BE240" s="208">
        <f t="shared" si="49"/>
        <v>37945.46</v>
      </c>
      <c r="BF240" s="208">
        <f t="shared" si="49"/>
        <v>37945.46</v>
      </c>
      <c r="BG240" s="208">
        <f t="shared" si="49"/>
        <v>37945.46</v>
      </c>
      <c r="BH240" s="208">
        <f t="shared" si="49"/>
        <v>37945.46</v>
      </c>
      <c r="BI240" s="208">
        <f t="shared" si="48"/>
        <v>37945.46</v>
      </c>
      <c r="BJ240" s="208">
        <f t="shared" si="48"/>
        <v>37945.46</v>
      </c>
      <c r="BK240" s="208">
        <f t="shared" si="48"/>
        <v>37945.46</v>
      </c>
      <c r="BL240" s="207">
        <f t="shared" si="45"/>
        <v>453584.78000000009</v>
      </c>
    </row>
    <row r="241" spans="1:64">
      <c r="A241" s="190" t="s">
        <v>442</v>
      </c>
      <c r="B241" s="205">
        <v>4.3700000000000003E-2</v>
      </c>
      <c r="C241" s="205">
        <v>3.1999999999999994E-2</v>
      </c>
      <c r="D241" s="206">
        <v>15680731.51</v>
      </c>
      <c r="E241" s="206">
        <v>15680731.51</v>
      </c>
      <c r="F241" s="206">
        <v>15680731.51</v>
      </c>
      <c r="G241" s="206">
        <v>15680731.51</v>
      </c>
      <c r="H241" s="206">
        <v>15680731.51</v>
      </c>
      <c r="I241" s="206">
        <v>15680731.51</v>
      </c>
      <c r="J241" s="206">
        <v>15715362.385</v>
      </c>
      <c r="K241" s="206">
        <v>15749993.26</v>
      </c>
      <c r="L241" s="206">
        <v>15749993.26</v>
      </c>
      <c r="M241" s="206">
        <v>15749993.26</v>
      </c>
      <c r="N241" s="206">
        <v>15749993.26</v>
      </c>
      <c r="O241" s="206">
        <v>15749993.26</v>
      </c>
      <c r="P241" s="192">
        <f t="shared" si="42"/>
        <v>188549717.74499997</v>
      </c>
      <c r="Q241" s="206">
        <v>15749993.26</v>
      </c>
      <c r="R241" s="206">
        <v>15749993.26</v>
      </c>
      <c r="S241" s="206">
        <v>15749993.26</v>
      </c>
      <c r="T241" s="206">
        <v>15749993.26</v>
      </c>
      <c r="U241" s="206">
        <v>15749993.26</v>
      </c>
      <c r="V241" s="206">
        <v>15749993.26</v>
      </c>
      <c r="W241" s="206">
        <v>15749993.26</v>
      </c>
      <c r="X241" s="206">
        <v>15749993.26</v>
      </c>
      <c r="Y241" s="206">
        <v>15749993.26</v>
      </c>
      <c r="Z241" s="206">
        <v>15902974.025</v>
      </c>
      <c r="AA241" s="206">
        <v>16055954.789999999</v>
      </c>
      <c r="AB241" s="206">
        <v>16055954.789999999</v>
      </c>
      <c r="AC241" s="206">
        <v>16055954.789999999</v>
      </c>
      <c r="AD241" s="206">
        <v>16055954.789999999</v>
      </c>
      <c r="AE241" s="206">
        <v>16055954.789999999</v>
      </c>
      <c r="AF241" s="206">
        <v>16055954.789999999</v>
      </c>
      <c r="AG241" s="192">
        <f t="shared" si="43"/>
        <v>190988669.06499997</v>
      </c>
      <c r="AI241" s="207">
        <f t="shared" si="47"/>
        <v>57104</v>
      </c>
      <c r="AJ241" s="207">
        <f t="shared" si="47"/>
        <v>57104</v>
      </c>
      <c r="AK241" s="207">
        <f t="shared" si="47"/>
        <v>57104</v>
      </c>
      <c r="AL241" s="207">
        <f t="shared" si="47"/>
        <v>57104</v>
      </c>
      <c r="AM241" s="207">
        <f t="shared" si="47"/>
        <v>57104</v>
      </c>
      <c r="AN241" s="207">
        <f t="shared" si="47"/>
        <v>57104</v>
      </c>
      <c r="AO241" s="207">
        <f t="shared" si="46"/>
        <v>57230.11</v>
      </c>
      <c r="AP241" s="207">
        <f t="shared" si="46"/>
        <v>57356.23</v>
      </c>
      <c r="AQ241" s="207">
        <f t="shared" si="46"/>
        <v>57356.23</v>
      </c>
      <c r="AR241" s="207">
        <f t="shared" si="46"/>
        <v>57356.23</v>
      </c>
      <c r="AS241" s="207">
        <f t="shared" si="46"/>
        <v>57356.23</v>
      </c>
      <c r="AT241" s="207">
        <f t="shared" si="46"/>
        <v>57356.23</v>
      </c>
      <c r="AU241" s="208">
        <f t="shared" si="44"/>
        <v>686635.25999999989</v>
      </c>
      <c r="AV241" s="208">
        <f t="shared" si="51"/>
        <v>57356.23</v>
      </c>
      <c r="AW241" s="208">
        <f t="shared" si="51"/>
        <v>57356.23</v>
      </c>
      <c r="AX241" s="208">
        <f t="shared" si="51"/>
        <v>57356.23</v>
      </c>
      <c r="AY241" s="208">
        <f t="shared" si="51"/>
        <v>57356.23</v>
      </c>
      <c r="AZ241" s="208">
        <f t="shared" si="50"/>
        <v>41999.98</v>
      </c>
      <c r="BA241" s="208">
        <f t="shared" si="50"/>
        <v>41999.98</v>
      </c>
      <c r="BB241" s="208">
        <f t="shared" si="50"/>
        <v>41999.98</v>
      </c>
      <c r="BC241" s="208">
        <f t="shared" si="49"/>
        <v>41999.98</v>
      </c>
      <c r="BD241" s="208">
        <f t="shared" si="49"/>
        <v>41999.98</v>
      </c>
      <c r="BE241" s="208">
        <f t="shared" si="49"/>
        <v>42407.93</v>
      </c>
      <c r="BF241" s="208">
        <f t="shared" si="49"/>
        <v>42815.88</v>
      </c>
      <c r="BG241" s="208">
        <f t="shared" si="49"/>
        <v>42815.88</v>
      </c>
      <c r="BH241" s="208">
        <f t="shared" si="49"/>
        <v>42815.88</v>
      </c>
      <c r="BI241" s="208">
        <f t="shared" si="48"/>
        <v>42815.88</v>
      </c>
      <c r="BJ241" s="208">
        <f t="shared" si="48"/>
        <v>42815.88</v>
      </c>
      <c r="BK241" s="208">
        <f t="shared" si="48"/>
        <v>42815.88</v>
      </c>
      <c r="BL241" s="207">
        <f t="shared" si="45"/>
        <v>509303.11000000004</v>
      </c>
    </row>
    <row r="242" spans="1:64">
      <c r="A242" s="190" t="s">
        <v>443</v>
      </c>
      <c r="B242" s="205">
        <v>4.4200000000000003E-2</v>
      </c>
      <c r="C242" s="205">
        <v>3.0599999999999999E-2</v>
      </c>
      <c r="D242" s="206">
        <v>14940455.43</v>
      </c>
      <c r="E242" s="206">
        <v>14940455.43</v>
      </c>
      <c r="F242" s="206">
        <v>14909515.9</v>
      </c>
      <c r="G242" s="206">
        <v>14878576.369999999</v>
      </c>
      <c r="H242" s="206">
        <v>14878576.369999999</v>
      </c>
      <c r="I242" s="206">
        <v>14878576.369999999</v>
      </c>
      <c r="J242" s="206">
        <v>14878576.369999999</v>
      </c>
      <c r="K242" s="206">
        <v>14878576.369999999</v>
      </c>
      <c r="L242" s="206">
        <v>14878576.369999999</v>
      </c>
      <c r="M242" s="206">
        <v>14878576.369999999</v>
      </c>
      <c r="N242" s="206">
        <v>14878576.369999999</v>
      </c>
      <c r="O242" s="206">
        <v>14878576.369999999</v>
      </c>
      <c r="P242" s="192">
        <f t="shared" si="42"/>
        <v>178697614.09000003</v>
      </c>
      <c r="Q242" s="206">
        <v>14878576.369999999</v>
      </c>
      <c r="R242" s="206">
        <v>14878576.369999999</v>
      </c>
      <c r="S242" s="206">
        <v>14878576.369999999</v>
      </c>
      <c r="T242" s="206">
        <v>14878576.369999999</v>
      </c>
      <c r="U242" s="206">
        <v>14878576.369999999</v>
      </c>
      <c r="V242" s="206">
        <v>14878576.369999999</v>
      </c>
      <c r="W242" s="206">
        <v>14878576.369999999</v>
      </c>
      <c r="X242" s="206">
        <v>14878576.369999999</v>
      </c>
      <c r="Y242" s="206">
        <v>14878576.369999999</v>
      </c>
      <c r="Z242" s="206">
        <v>14978243.715</v>
      </c>
      <c r="AA242" s="206">
        <v>15077911.059999999</v>
      </c>
      <c r="AB242" s="206">
        <v>15077911.059999999</v>
      </c>
      <c r="AC242" s="206">
        <v>15077911.059999999</v>
      </c>
      <c r="AD242" s="206">
        <v>15077911.059999999</v>
      </c>
      <c r="AE242" s="206">
        <v>15077911.059999999</v>
      </c>
      <c r="AF242" s="206">
        <v>15077911.059999999</v>
      </c>
      <c r="AG242" s="192">
        <f t="shared" si="43"/>
        <v>179838591.92500001</v>
      </c>
      <c r="AI242" s="207">
        <f t="shared" si="47"/>
        <v>55030.68</v>
      </c>
      <c r="AJ242" s="207">
        <f t="shared" si="47"/>
        <v>55030.68</v>
      </c>
      <c r="AK242" s="207">
        <f t="shared" si="47"/>
        <v>54916.72</v>
      </c>
      <c r="AL242" s="207">
        <f t="shared" si="47"/>
        <v>54802.76</v>
      </c>
      <c r="AM242" s="207">
        <f t="shared" si="47"/>
        <v>54802.76</v>
      </c>
      <c r="AN242" s="207">
        <f t="shared" si="47"/>
        <v>54802.76</v>
      </c>
      <c r="AO242" s="207">
        <f t="shared" si="46"/>
        <v>54802.76</v>
      </c>
      <c r="AP242" s="207">
        <f t="shared" si="46"/>
        <v>54802.76</v>
      </c>
      <c r="AQ242" s="207">
        <f t="shared" si="46"/>
        <v>54802.76</v>
      </c>
      <c r="AR242" s="207">
        <f t="shared" si="46"/>
        <v>54802.76</v>
      </c>
      <c r="AS242" s="207">
        <f t="shared" si="46"/>
        <v>54802.76</v>
      </c>
      <c r="AT242" s="207">
        <f t="shared" si="46"/>
        <v>54802.76</v>
      </c>
      <c r="AU242" s="208">
        <f t="shared" si="44"/>
        <v>658202.92000000004</v>
      </c>
      <c r="AV242" s="208">
        <f t="shared" si="51"/>
        <v>54802.76</v>
      </c>
      <c r="AW242" s="208">
        <f t="shared" si="51"/>
        <v>54802.76</v>
      </c>
      <c r="AX242" s="208">
        <f t="shared" si="51"/>
        <v>54802.76</v>
      </c>
      <c r="AY242" s="208">
        <f t="shared" si="51"/>
        <v>54802.76</v>
      </c>
      <c r="AZ242" s="208">
        <f t="shared" si="50"/>
        <v>37940.370000000003</v>
      </c>
      <c r="BA242" s="208">
        <f t="shared" si="50"/>
        <v>37940.370000000003</v>
      </c>
      <c r="BB242" s="208">
        <f t="shared" si="50"/>
        <v>37940.370000000003</v>
      </c>
      <c r="BC242" s="208">
        <f t="shared" si="49"/>
        <v>37940.370000000003</v>
      </c>
      <c r="BD242" s="208">
        <f t="shared" si="49"/>
        <v>37940.370000000003</v>
      </c>
      <c r="BE242" s="208">
        <f t="shared" si="49"/>
        <v>38194.519999999997</v>
      </c>
      <c r="BF242" s="208">
        <f t="shared" si="49"/>
        <v>38448.67</v>
      </c>
      <c r="BG242" s="208">
        <f t="shared" si="49"/>
        <v>38448.67</v>
      </c>
      <c r="BH242" s="208">
        <f t="shared" si="49"/>
        <v>38448.67</v>
      </c>
      <c r="BI242" s="208">
        <f t="shared" si="48"/>
        <v>38448.67</v>
      </c>
      <c r="BJ242" s="208">
        <f t="shared" si="48"/>
        <v>38448.67</v>
      </c>
      <c r="BK242" s="208">
        <f t="shared" si="48"/>
        <v>38448.67</v>
      </c>
      <c r="BL242" s="207">
        <f t="shared" si="45"/>
        <v>458588.3899999999</v>
      </c>
    </row>
    <row r="243" spans="1:64">
      <c r="A243" s="190" t="s">
        <v>444</v>
      </c>
      <c r="B243" s="205">
        <v>4.3400000000000001E-2</v>
      </c>
      <c r="C243" s="205">
        <v>3.0199999999999998E-2</v>
      </c>
      <c r="D243" s="206">
        <v>14789388.810000001</v>
      </c>
      <c r="E243" s="206">
        <v>14789388.810000001</v>
      </c>
      <c r="F243" s="206">
        <v>14810936.83</v>
      </c>
      <c r="G243" s="206">
        <v>14832484.85</v>
      </c>
      <c r="H243" s="206">
        <v>14848423.76</v>
      </c>
      <c r="I243" s="206">
        <v>14849316.050000001</v>
      </c>
      <c r="J243" s="206">
        <v>14834269.42</v>
      </c>
      <c r="K243" s="206">
        <v>14834269.42</v>
      </c>
      <c r="L243" s="206">
        <v>14834269.42</v>
      </c>
      <c r="M243" s="206">
        <v>14834269.42</v>
      </c>
      <c r="N243" s="206">
        <v>14834269.42</v>
      </c>
      <c r="O243" s="206">
        <v>14834269.42</v>
      </c>
      <c r="P243" s="192">
        <f t="shared" si="42"/>
        <v>177925555.62999997</v>
      </c>
      <c r="Q243" s="206">
        <v>14834269.42</v>
      </c>
      <c r="R243" s="206">
        <v>14834269.42</v>
      </c>
      <c r="S243" s="206">
        <v>14834269.42</v>
      </c>
      <c r="T243" s="206">
        <v>14834269.42</v>
      </c>
      <c r="U243" s="206">
        <v>14834269.42</v>
      </c>
      <c r="V243" s="206">
        <v>14834269.42</v>
      </c>
      <c r="W243" s="206">
        <v>14834269.42</v>
      </c>
      <c r="X243" s="206">
        <v>14834269.42</v>
      </c>
      <c r="Y243" s="206">
        <v>14834269.42</v>
      </c>
      <c r="Z243" s="206">
        <v>15722994.08</v>
      </c>
      <c r="AA243" s="206">
        <v>16611718.74</v>
      </c>
      <c r="AB243" s="206">
        <v>16611718.74</v>
      </c>
      <c r="AC243" s="206">
        <v>16611718.74</v>
      </c>
      <c r="AD243" s="206">
        <v>16611718.74</v>
      </c>
      <c r="AE243" s="206">
        <v>16611718.74</v>
      </c>
      <c r="AF243" s="206">
        <v>16611718.74</v>
      </c>
      <c r="AG243" s="192">
        <f t="shared" si="43"/>
        <v>189564653.62</v>
      </c>
      <c r="AI243" s="207">
        <f t="shared" si="47"/>
        <v>53488.29</v>
      </c>
      <c r="AJ243" s="207">
        <f t="shared" si="47"/>
        <v>53488.29</v>
      </c>
      <c r="AK243" s="207">
        <f t="shared" si="47"/>
        <v>53566.22</v>
      </c>
      <c r="AL243" s="207">
        <f t="shared" si="47"/>
        <v>53644.15</v>
      </c>
      <c r="AM243" s="207">
        <f t="shared" si="47"/>
        <v>53701.8</v>
      </c>
      <c r="AN243" s="207">
        <f t="shared" si="47"/>
        <v>53705.03</v>
      </c>
      <c r="AO243" s="207">
        <f t="shared" si="46"/>
        <v>53650.61</v>
      </c>
      <c r="AP243" s="207">
        <f t="shared" si="46"/>
        <v>53650.61</v>
      </c>
      <c r="AQ243" s="207">
        <f t="shared" si="46"/>
        <v>53650.61</v>
      </c>
      <c r="AR243" s="207">
        <f t="shared" si="46"/>
        <v>53650.61</v>
      </c>
      <c r="AS243" s="207">
        <f t="shared" si="46"/>
        <v>53650.61</v>
      </c>
      <c r="AT243" s="207">
        <f t="shared" si="46"/>
        <v>53650.61</v>
      </c>
      <c r="AU243" s="208">
        <f t="shared" si="44"/>
        <v>643497.43999999994</v>
      </c>
      <c r="AV243" s="208">
        <f t="shared" si="51"/>
        <v>53650.61</v>
      </c>
      <c r="AW243" s="208">
        <f t="shared" si="51"/>
        <v>53650.61</v>
      </c>
      <c r="AX243" s="208">
        <f t="shared" si="51"/>
        <v>53650.61</v>
      </c>
      <c r="AY243" s="208">
        <f t="shared" si="51"/>
        <v>53650.61</v>
      </c>
      <c r="AZ243" s="208">
        <f t="shared" si="50"/>
        <v>37332.910000000003</v>
      </c>
      <c r="BA243" s="208">
        <f t="shared" si="50"/>
        <v>37332.910000000003</v>
      </c>
      <c r="BB243" s="208">
        <f t="shared" si="50"/>
        <v>37332.910000000003</v>
      </c>
      <c r="BC243" s="208">
        <f t="shared" si="49"/>
        <v>37332.910000000003</v>
      </c>
      <c r="BD243" s="208">
        <f t="shared" si="49"/>
        <v>37332.910000000003</v>
      </c>
      <c r="BE243" s="208">
        <f t="shared" si="49"/>
        <v>39569.54</v>
      </c>
      <c r="BF243" s="208">
        <f t="shared" si="49"/>
        <v>41806.160000000003</v>
      </c>
      <c r="BG243" s="208">
        <f t="shared" si="49"/>
        <v>41806.160000000003</v>
      </c>
      <c r="BH243" s="208">
        <f t="shared" si="49"/>
        <v>41806.160000000003</v>
      </c>
      <c r="BI243" s="208">
        <f t="shared" si="48"/>
        <v>41806.160000000003</v>
      </c>
      <c r="BJ243" s="208">
        <f t="shared" si="48"/>
        <v>41806.160000000003</v>
      </c>
      <c r="BK243" s="208">
        <f t="shared" si="48"/>
        <v>41806.160000000003</v>
      </c>
      <c r="BL243" s="207">
        <f t="shared" si="45"/>
        <v>477071.05000000016</v>
      </c>
    </row>
    <row r="244" spans="1:64">
      <c r="A244" s="190" t="s">
        <v>445</v>
      </c>
      <c r="B244" s="205">
        <v>0</v>
      </c>
      <c r="C244" s="205">
        <v>0</v>
      </c>
      <c r="D244" s="206">
        <v>0</v>
      </c>
      <c r="E244" s="206">
        <v>0</v>
      </c>
      <c r="F244" s="206">
        <v>0</v>
      </c>
      <c r="G244" s="206">
        <v>0</v>
      </c>
      <c r="H244" s="206">
        <v>0</v>
      </c>
      <c r="I244" s="206">
        <v>0</v>
      </c>
      <c r="J244" s="206">
        <v>0</v>
      </c>
      <c r="K244" s="206">
        <v>0</v>
      </c>
      <c r="L244" s="206">
        <v>0</v>
      </c>
      <c r="M244" s="206">
        <v>0</v>
      </c>
      <c r="N244" s="206">
        <v>0</v>
      </c>
      <c r="O244" s="206">
        <v>0</v>
      </c>
      <c r="P244" s="192">
        <f t="shared" si="42"/>
        <v>0</v>
      </c>
      <c r="Q244" s="206">
        <v>0</v>
      </c>
      <c r="R244" s="206">
        <v>0</v>
      </c>
      <c r="S244" s="206">
        <v>0</v>
      </c>
      <c r="T244" s="206">
        <v>0</v>
      </c>
      <c r="U244" s="206">
        <v>0</v>
      </c>
      <c r="V244" s="206">
        <v>0</v>
      </c>
      <c r="W244" s="206">
        <v>0</v>
      </c>
      <c r="X244" s="206">
        <v>0</v>
      </c>
      <c r="Y244" s="206">
        <v>0</v>
      </c>
      <c r="Z244" s="206">
        <v>0</v>
      </c>
      <c r="AA244" s="206">
        <v>0</v>
      </c>
      <c r="AB244" s="206">
        <v>0</v>
      </c>
      <c r="AC244" s="206">
        <v>0</v>
      </c>
      <c r="AD244" s="206">
        <v>0</v>
      </c>
      <c r="AE244" s="206">
        <v>0</v>
      </c>
      <c r="AF244" s="206">
        <v>0</v>
      </c>
      <c r="AG244" s="192">
        <f t="shared" si="43"/>
        <v>0</v>
      </c>
      <c r="AI244" s="207">
        <f t="shared" si="47"/>
        <v>0</v>
      </c>
      <c r="AJ244" s="207">
        <f t="shared" si="47"/>
        <v>0</v>
      </c>
      <c r="AK244" s="207">
        <f t="shared" si="47"/>
        <v>0</v>
      </c>
      <c r="AL244" s="207">
        <f t="shared" si="47"/>
        <v>0</v>
      </c>
      <c r="AM244" s="207">
        <f t="shared" si="47"/>
        <v>0</v>
      </c>
      <c r="AN244" s="207">
        <f t="shared" si="47"/>
        <v>0</v>
      </c>
      <c r="AO244" s="207">
        <f t="shared" si="46"/>
        <v>0</v>
      </c>
      <c r="AP244" s="207">
        <f t="shared" si="46"/>
        <v>0</v>
      </c>
      <c r="AQ244" s="207">
        <f t="shared" si="46"/>
        <v>0</v>
      </c>
      <c r="AR244" s="207">
        <f t="shared" si="46"/>
        <v>0</v>
      </c>
      <c r="AS244" s="207">
        <f t="shared" si="46"/>
        <v>0</v>
      </c>
      <c r="AT244" s="207">
        <f t="shared" si="46"/>
        <v>0</v>
      </c>
      <c r="AU244" s="208">
        <f t="shared" si="44"/>
        <v>0</v>
      </c>
      <c r="AV244" s="208">
        <f t="shared" si="51"/>
        <v>0</v>
      </c>
      <c r="AW244" s="208">
        <f t="shared" si="51"/>
        <v>0</v>
      </c>
      <c r="AX244" s="208">
        <f t="shared" si="51"/>
        <v>0</v>
      </c>
      <c r="AY244" s="208">
        <f t="shared" si="51"/>
        <v>0</v>
      </c>
      <c r="AZ244" s="208">
        <f t="shared" si="50"/>
        <v>0</v>
      </c>
      <c r="BA244" s="208">
        <f t="shared" si="50"/>
        <v>0</v>
      </c>
      <c r="BB244" s="208">
        <f t="shared" si="50"/>
        <v>0</v>
      </c>
      <c r="BC244" s="208">
        <f t="shared" si="49"/>
        <v>0</v>
      </c>
      <c r="BD244" s="208">
        <f t="shared" si="49"/>
        <v>0</v>
      </c>
      <c r="BE244" s="208">
        <f t="shared" si="49"/>
        <v>0</v>
      </c>
      <c r="BF244" s="208">
        <f t="shared" si="49"/>
        <v>0</v>
      </c>
      <c r="BG244" s="208">
        <f t="shared" si="49"/>
        <v>0</v>
      </c>
      <c r="BH244" s="208">
        <f t="shared" si="49"/>
        <v>0</v>
      </c>
      <c r="BI244" s="208">
        <f t="shared" si="48"/>
        <v>0</v>
      </c>
      <c r="BJ244" s="208">
        <f t="shared" si="48"/>
        <v>0</v>
      </c>
      <c r="BK244" s="208">
        <f t="shared" si="48"/>
        <v>0</v>
      </c>
      <c r="BL244" s="207">
        <f t="shared" si="45"/>
        <v>0</v>
      </c>
    </row>
    <row r="245" spans="1:64">
      <c r="A245" s="190" t="s">
        <v>446</v>
      </c>
      <c r="B245" s="205">
        <v>0</v>
      </c>
      <c r="C245" s="205">
        <v>0</v>
      </c>
      <c r="D245" s="206">
        <v>0</v>
      </c>
      <c r="E245" s="206">
        <v>0</v>
      </c>
      <c r="F245" s="206">
        <v>0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0</v>
      </c>
      <c r="M245" s="206">
        <v>0</v>
      </c>
      <c r="N245" s="206">
        <v>0</v>
      </c>
      <c r="O245" s="206">
        <v>0</v>
      </c>
      <c r="P245" s="192">
        <f t="shared" si="42"/>
        <v>0</v>
      </c>
      <c r="Q245" s="206">
        <v>0</v>
      </c>
      <c r="R245" s="206">
        <v>0</v>
      </c>
      <c r="S245" s="206">
        <v>0</v>
      </c>
      <c r="T245" s="206">
        <v>0</v>
      </c>
      <c r="U245" s="206">
        <v>0</v>
      </c>
      <c r="V245" s="206">
        <v>0</v>
      </c>
      <c r="W245" s="206">
        <v>0</v>
      </c>
      <c r="X245" s="206">
        <v>0</v>
      </c>
      <c r="Y245" s="206">
        <v>0</v>
      </c>
      <c r="Z245" s="206">
        <v>0</v>
      </c>
      <c r="AA245" s="206">
        <v>0</v>
      </c>
      <c r="AB245" s="206">
        <v>0</v>
      </c>
      <c r="AC245" s="206">
        <v>0</v>
      </c>
      <c r="AD245" s="206">
        <v>0</v>
      </c>
      <c r="AE245" s="206">
        <v>0</v>
      </c>
      <c r="AF245" s="206">
        <v>0</v>
      </c>
      <c r="AG245" s="192">
        <f t="shared" si="43"/>
        <v>0</v>
      </c>
      <c r="AI245" s="207">
        <f t="shared" si="47"/>
        <v>0</v>
      </c>
      <c r="AJ245" s="207">
        <f t="shared" si="47"/>
        <v>0</v>
      </c>
      <c r="AK245" s="207">
        <f t="shared" si="47"/>
        <v>0</v>
      </c>
      <c r="AL245" s="207">
        <f t="shared" si="47"/>
        <v>0</v>
      </c>
      <c r="AM245" s="207">
        <f t="shared" si="47"/>
        <v>0</v>
      </c>
      <c r="AN245" s="207">
        <f t="shared" si="47"/>
        <v>0</v>
      </c>
      <c r="AO245" s="207">
        <f t="shared" si="46"/>
        <v>0</v>
      </c>
      <c r="AP245" s="207">
        <f t="shared" si="46"/>
        <v>0</v>
      </c>
      <c r="AQ245" s="207">
        <f t="shared" si="46"/>
        <v>0</v>
      </c>
      <c r="AR245" s="207">
        <f t="shared" si="46"/>
        <v>0</v>
      </c>
      <c r="AS245" s="207">
        <f t="shared" si="46"/>
        <v>0</v>
      </c>
      <c r="AT245" s="207">
        <f t="shared" si="46"/>
        <v>0</v>
      </c>
      <c r="AU245" s="208">
        <f t="shared" si="44"/>
        <v>0</v>
      </c>
      <c r="AV245" s="208">
        <f t="shared" si="51"/>
        <v>0</v>
      </c>
      <c r="AW245" s="208">
        <f t="shared" si="51"/>
        <v>0</v>
      </c>
      <c r="AX245" s="208">
        <f t="shared" si="51"/>
        <v>0</v>
      </c>
      <c r="AY245" s="208">
        <f t="shared" si="51"/>
        <v>0</v>
      </c>
      <c r="AZ245" s="208">
        <f t="shared" si="50"/>
        <v>0</v>
      </c>
      <c r="BA245" s="208">
        <f t="shared" si="50"/>
        <v>0</v>
      </c>
      <c r="BB245" s="208">
        <f t="shared" si="50"/>
        <v>0</v>
      </c>
      <c r="BC245" s="208">
        <f t="shared" si="49"/>
        <v>0</v>
      </c>
      <c r="BD245" s="208">
        <f t="shared" si="49"/>
        <v>0</v>
      </c>
      <c r="BE245" s="208">
        <f t="shared" si="49"/>
        <v>0</v>
      </c>
      <c r="BF245" s="208">
        <f t="shared" si="49"/>
        <v>0</v>
      </c>
      <c r="BG245" s="208">
        <f t="shared" si="49"/>
        <v>0</v>
      </c>
      <c r="BH245" s="208">
        <f t="shared" si="49"/>
        <v>0</v>
      </c>
      <c r="BI245" s="208">
        <f t="shared" si="48"/>
        <v>0</v>
      </c>
      <c r="BJ245" s="208">
        <f t="shared" si="48"/>
        <v>0</v>
      </c>
      <c r="BK245" s="208">
        <f t="shared" si="48"/>
        <v>0</v>
      </c>
      <c r="BL245" s="207">
        <f t="shared" si="45"/>
        <v>0</v>
      </c>
    </row>
    <row r="246" spans="1:64">
      <c r="A246" s="190" t="s">
        <v>447</v>
      </c>
      <c r="B246" s="205">
        <v>4.6100000000000002E-2</v>
      </c>
      <c r="C246" s="205">
        <v>4.41E-2</v>
      </c>
      <c r="D246" s="206">
        <v>57651.55</v>
      </c>
      <c r="E246" s="206">
        <v>57651.55</v>
      </c>
      <c r="F246" s="206">
        <v>57651.55</v>
      </c>
      <c r="G246" s="206">
        <v>57651.55</v>
      </c>
      <c r="H246" s="206">
        <v>57651.55</v>
      </c>
      <c r="I246" s="206">
        <v>57651.55</v>
      </c>
      <c r="J246" s="206">
        <v>57651.55</v>
      </c>
      <c r="K246" s="206">
        <v>57651.55</v>
      </c>
      <c r="L246" s="206">
        <v>57651.55</v>
      </c>
      <c r="M246" s="206">
        <v>57651.55</v>
      </c>
      <c r="N246" s="206">
        <v>57651.55</v>
      </c>
      <c r="O246" s="206">
        <v>57651.55</v>
      </c>
      <c r="P246" s="192">
        <f t="shared" si="42"/>
        <v>691818.60000000009</v>
      </c>
      <c r="Q246" s="206">
        <v>57651.55</v>
      </c>
      <c r="R246" s="206">
        <v>57651.55</v>
      </c>
      <c r="S246" s="206">
        <v>57651.55</v>
      </c>
      <c r="T246" s="206">
        <v>57651.55</v>
      </c>
      <c r="U246" s="206">
        <v>57651.55</v>
      </c>
      <c r="V246" s="206">
        <v>57651.55</v>
      </c>
      <c r="W246" s="206">
        <v>57651.55</v>
      </c>
      <c r="X246" s="206">
        <v>57651.55</v>
      </c>
      <c r="Y246" s="206">
        <v>57651.55</v>
      </c>
      <c r="Z246" s="206">
        <v>57651.55</v>
      </c>
      <c r="AA246" s="206">
        <v>57651.55</v>
      </c>
      <c r="AB246" s="206">
        <v>57651.55</v>
      </c>
      <c r="AC246" s="206">
        <v>57651.55</v>
      </c>
      <c r="AD246" s="206">
        <v>57651.55</v>
      </c>
      <c r="AE246" s="206">
        <v>57651.55</v>
      </c>
      <c r="AF246" s="206">
        <v>57651.55</v>
      </c>
      <c r="AG246" s="192">
        <f t="shared" si="43"/>
        <v>691818.60000000009</v>
      </c>
      <c r="AI246" s="207">
        <f t="shared" si="47"/>
        <v>221.48</v>
      </c>
      <c r="AJ246" s="207">
        <f t="shared" si="47"/>
        <v>221.48</v>
      </c>
      <c r="AK246" s="207">
        <f t="shared" si="47"/>
        <v>221.48</v>
      </c>
      <c r="AL246" s="207">
        <f t="shared" si="47"/>
        <v>221.48</v>
      </c>
      <c r="AM246" s="207">
        <f t="shared" si="47"/>
        <v>221.48</v>
      </c>
      <c r="AN246" s="207">
        <f t="shared" si="47"/>
        <v>221.48</v>
      </c>
      <c r="AO246" s="207">
        <f t="shared" si="46"/>
        <v>221.48</v>
      </c>
      <c r="AP246" s="207">
        <f t="shared" si="46"/>
        <v>221.48</v>
      </c>
      <c r="AQ246" s="207">
        <f t="shared" si="46"/>
        <v>221.48</v>
      </c>
      <c r="AR246" s="207">
        <f t="shared" si="46"/>
        <v>221.48</v>
      </c>
      <c r="AS246" s="207">
        <f t="shared" si="46"/>
        <v>221.48</v>
      </c>
      <c r="AT246" s="207">
        <f t="shared" si="46"/>
        <v>221.48</v>
      </c>
      <c r="AU246" s="208">
        <f t="shared" si="44"/>
        <v>2657.7599999999998</v>
      </c>
      <c r="AV246" s="208">
        <f t="shared" si="51"/>
        <v>221.48</v>
      </c>
      <c r="AW246" s="208">
        <f t="shared" si="51"/>
        <v>221.48</v>
      </c>
      <c r="AX246" s="208">
        <f t="shared" si="51"/>
        <v>221.48</v>
      </c>
      <c r="AY246" s="208">
        <f t="shared" si="51"/>
        <v>221.48</v>
      </c>
      <c r="AZ246" s="208">
        <f t="shared" si="50"/>
        <v>211.87</v>
      </c>
      <c r="BA246" s="208">
        <f t="shared" si="50"/>
        <v>211.87</v>
      </c>
      <c r="BB246" s="208">
        <f t="shared" si="50"/>
        <v>211.87</v>
      </c>
      <c r="BC246" s="208">
        <f t="shared" si="49"/>
        <v>211.87</v>
      </c>
      <c r="BD246" s="208">
        <f t="shared" si="49"/>
        <v>211.87</v>
      </c>
      <c r="BE246" s="208">
        <f t="shared" si="49"/>
        <v>211.87</v>
      </c>
      <c r="BF246" s="208">
        <f t="shared" si="49"/>
        <v>211.87</v>
      </c>
      <c r="BG246" s="208">
        <f t="shared" si="49"/>
        <v>211.87</v>
      </c>
      <c r="BH246" s="208">
        <f t="shared" si="49"/>
        <v>211.87</v>
      </c>
      <c r="BI246" s="208">
        <f t="shared" si="48"/>
        <v>211.87</v>
      </c>
      <c r="BJ246" s="208">
        <f t="shared" si="48"/>
        <v>211.87</v>
      </c>
      <c r="BK246" s="208">
        <f t="shared" si="48"/>
        <v>211.87</v>
      </c>
      <c r="BL246" s="207">
        <f t="shared" si="45"/>
        <v>2542.4399999999991</v>
      </c>
    </row>
    <row r="247" spans="1:64">
      <c r="A247" s="190" t="s">
        <v>448</v>
      </c>
      <c r="B247" s="205">
        <v>5.6800000000000003E-2</v>
      </c>
      <c r="C247" s="205">
        <v>0</v>
      </c>
      <c r="D247" s="206">
        <v>0</v>
      </c>
      <c r="E247" s="206">
        <v>0</v>
      </c>
      <c r="F247" s="206">
        <v>0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0</v>
      </c>
      <c r="O247" s="206">
        <v>0</v>
      </c>
      <c r="P247" s="192">
        <f t="shared" si="42"/>
        <v>0</v>
      </c>
      <c r="Q247" s="206">
        <v>0</v>
      </c>
      <c r="R247" s="206">
        <v>0</v>
      </c>
      <c r="S247" s="206">
        <v>0</v>
      </c>
      <c r="T247" s="206">
        <v>0</v>
      </c>
      <c r="U247" s="206">
        <v>0</v>
      </c>
      <c r="V247" s="206">
        <v>0</v>
      </c>
      <c r="W247" s="206">
        <v>0</v>
      </c>
      <c r="X247" s="206">
        <v>0</v>
      </c>
      <c r="Y247" s="206">
        <v>0</v>
      </c>
      <c r="Z247" s="206">
        <v>0</v>
      </c>
      <c r="AA247" s="206">
        <v>0</v>
      </c>
      <c r="AB247" s="206">
        <v>0</v>
      </c>
      <c r="AC247" s="206">
        <v>0</v>
      </c>
      <c r="AD247" s="206">
        <v>0</v>
      </c>
      <c r="AE247" s="206">
        <v>0</v>
      </c>
      <c r="AF247" s="206">
        <v>0</v>
      </c>
      <c r="AG247" s="192">
        <f t="shared" si="43"/>
        <v>0</v>
      </c>
      <c r="AI247" s="207">
        <f t="shared" si="47"/>
        <v>0</v>
      </c>
      <c r="AJ247" s="207">
        <f t="shared" si="47"/>
        <v>0</v>
      </c>
      <c r="AK247" s="207">
        <f t="shared" si="47"/>
        <v>0</v>
      </c>
      <c r="AL247" s="207">
        <f t="shared" si="47"/>
        <v>0</v>
      </c>
      <c r="AM247" s="207">
        <f t="shared" si="47"/>
        <v>0</v>
      </c>
      <c r="AN247" s="207">
        <f t="shared" si="47"/>
        <v>0</v>
      </c>
      <c r="AO247" s="207">
        <f t="shared" si="46"/>
        <v>0</v>
      </c>
      <c r="AP247" s="207">
        <f t="shared" si="46"/>
        <v>0</v>
      </c>
      <c r="AQ247" s="207">
        <f t="shared" si="46"/>
        <v>0</v>
      </c>
      <c r="AR247" s="207">
        <f t="shared" si="46"/>
        <v>0</v>
      </c>
      <c r="AS247" s="207">
        <f t="shared" si="46"/>
        <v>0</v>
      </c>
      <c r="AT247" s="207">
        <f t="shared" si="46"/>
        <v>0</v>
      </c>
      <c r="AU247" s="208">
        <f t="shared" si="44"/>
        <v>0</v>
      </c>
      <c r="AV247" s="208">
        <f t="shared" si="51"/>
        <v>0</v>
      </c>
      <c r="AW247" s="208">
        <f t="shared" si="51"/>
        <v>0</v>
      </c>
      <c r="AX247" s="208">
        <f t="shared" si="51"/>
        <v>0</v>
      </c>
      <c r="AY247" s="208">
        <f t="shared" si="51"/>
        <v>0</v>
      </c>
      <c r="AZ247" s="208">
        <f t="shared" si="50"/>
        <v>0</v>
      </c>
      <c r="BA247" s="208">
        <f t="shared" si="50"/>
        <v>0</v>
      </c>
      <c r="BB247" s="208">
        <f t="shared" si="50"/>
        <v>0</v>
      </c>
      <c r="BC247" s="208">
        <f t="shared" si="49"/>
        <v>0</v>
      </c>
      <c r="BD247" s="208">
        <f t="shared" si="49"/>
        <v>0</v>
      </c>
      <c r="BE247" s="208">
        <f t="shared" si="49"/>
        <v>0</v>
      </c>
      <c r="BF247" s="208">
        <f t="shared" si="49"/>
        <v>0</v>
      </c>
      <c r="BG247" s="208">
        <f t="shared" si="49"/>
        <v>0</v>
      </c>
      <c r="BH247" s="208">
        <f t="shared" si="49"/>
        <v>0</v>
      </c>
      <c r="BI247" s="208">
        <f t="shared" si="48"/>
        <v>0</v>
      </c>
      <c r="BJ247" s="208">
        <f t="shared" si="48"/>
        <v>0</v>
      </c>
      <c r="BK247" s="208">
        <f t="shared" si="48"/>
        <v>0</v>
      </c>
      <c r="BL247" s="207">
        <f t="shared" si="45"/>
        <v>0</v>
      </c>
    </row>
    <row r="248" spans="1:64">
      <c r="A248" s="190" t="s">
        <v>449</v>
      </c>
      <c r="B248" s="205">
        <v>2.7E-2</v>
      </c>
      <c r="C248" s="205">
        <v>2.7300000000000001E-2</v>
      </c>
      <c r="D248" s="206">
        <v>17524218.390000001</v>
      </c>
      <c r="E248" s="206">
        <v>17526172.390000001</v>
      </c>
      <c r="F248" s="206">
        <v>17526629.989999998</v>
      </c>
      <c r="G248" s="206">
        <v>17526694.859999999</v>
      </c>
      <c r="H248" s="206">
        <v>17526759.719999999</v>
      </c>
      <c r="I248" s="206">
        <v>17526759.719999999</v>
      </c>
      <c r="J248" s="206">
        <v>17526759.719999999</v>
      </c>
      <c r="K248" s="206">
        <v>17526759.719999999</v>
      </c>
      <c r="L248" s="206">
        <v>17526759.719999999</v>
      </c>
      <c r="M248" s="206">
        <v>17526759.719999999</v>
      </c>
      <c r="N248" s="206">
        <v>17526759.719999999</v>
      </c>
      <c r="O248" s="206">
        <v>17526759.719999999</v>
      </c>
      <c r="P248" s="192">
        <f t="shared" si="42"/>
        <v>210317793.38999999</v>
      </c>
      <c r="Q248" s="206">
        <v>17526759.719999999</v>
      </c>
      <c r="R248" s="206">
        <v>17526759.719999999</v>
      </c>
      <c r="S248" s="206">
        <v>17526759.719999999</v>
      </c>
      <c r="T248" s="206">
        <v>17526759.719999999</v>
      </c>
      <c r="U248" s="206">
        <v>17526759.719999999</v>
      </c>
      <c r="V248" s="206">
        <v>17526759.719999999</v>
      </c>
      <c r="W248" s="206">
        <v>17526759.719999999</v>
      </c>
      <c r="X248" s="206">
        <v>17526759.719999999</v>
      </c>
      <c r="Y248" s="206">
        <v>17526759.719999999</v>
      </c>
      <c r="Z248" s="206">
        <v>17526759.719999999</v>
      </c>
      <c r="AA248" s="206">
        <v>17526759.719999999</v>
      </c>
      <c r="AB248" s="206">
        <v>17526759.719999999</v>
      </c>
      <c r="AC248" s="206">
        <v>17526759.719999999</v>
      </c>
      <c r="AD248" s="206">
        <v>17526759.719999999</v>
      </c>
      <c r="AE248" s="206">
        <v>17526759.719999999</v>
      </c>
      <c r="AF248" s="206">
        <v>17526759.719999999</v>
      </c>
      <c r="AG248" s="192">
        <f t="shared" si="43"/>
        <v>210321116.63999999</v>
      </c>
      <c r="AI248" s="207">
        <f t="shared" si="47"/>
        <v>39429.49</v>
      </c>
      <c r="AJ248" s="207">
        <f t="shared" si="47"/>
        <v>39433.89</v>
      </c>
      <c r="AK248" s="207">
        <f t="shared" si="47"/>
        <v>39434.92</v>
      </c>
      <c r="AL248" s="207">
        <f t="shared" si="47"/>
        <v>39435.06</v>
      </c>
      <c r="AM248" s="207">
        <f t="shared" si="47"/>
        <v>39435.21</v>
      </c>
      <c r="AN248" s="207">
        <f t="shared" si="47"/>
        <v>39435.21</v>
      </c>
      <c r="AO248" s="207">
        <f t="shared" si="46"/>
        <v>39435.21</v>
      </c>
      <c r="AP248" s="207">
        <f t="shared" si="46"/>
        <v>39435.21</v>
      </c>
      <c r="AQ248" s="207">
        <f t="shared" si="46"/>
        <v>39435.21</v>
      </c>
      <c r="AR248" s="207">
        <f t="shared" si="46"/>
        <v>39435.21</v>
      </c>
      <c r="AS248" s="207">
        <f t="shared" si="46"/>
        <v>39435.21</v>
      </c>
      <c r="AT248" s="207">
        <f t="shared" si="46"/>
        <v>39435.21</v>
      </c>
      <c r="AU248" s="208">
        <f t="shared" si="44"/>
        <v>473215.0400000001</v>
      </c>
      <c r="AV248" s="208">
        <f t="shared" si="51"/>
        <v>39435.21</v>
      </c>
      <c r="AW248" s="208">
        <f t="shared" si="51"/>
        <v>39435.21</v>
      </c>
      <c r="AX248" s="208">
        <f t="shared" si="51"/>
        <v>39435.21</v>
      </c>
      <c r="AY248" s="208">
        <f t="shared" si="51"/>
        <v>39435.21</v>
      </c>
      <c r="AZ248" s="208">
        <f t="shared" si="50"/>
        <v>39873.379999999997</v>
      </c>
      <c r="BA248" s="208">
        <f t="shared" si="50"/>
        <v>39873.379999999997</v>
      </c>
      <c r="BB248" s="208">
        <f t="shared" si="50"/>
        <v>39873.379999999997</v>
      </c>
      <c r="BC248" s="208">
        <f t="shared" si="49"/>
        <v>39873.379999999997</v>
      </c>
      <c r="BD248" s="208">
        <f t="shared" si="49"/>
        <v>39873.379999999997</v>
      </c>
      <c r="BE248" s="208">
        <f t="shared" si="49"/>
        <v>39873.379999999997</v>
      </c>
      <c r="BF248" s="208">
        <f t="shared" si="49"/>
        <v>39873.379999999997</v>
      </c>
      <c r="BG248" s="208">
        <f t="shared" si="49"/>
        <v>39873.379999999997</v>
      </c>
      <c r="BH248" s="208">
        <f t="shared" si="49"/>
        <v>39873.379999999997</v>
      </c>
      <c r="BI248" s="208">
        <f t="shared" si="48"/>
        <v>39873.379999999997</v>
      </c>
      <c r="BJ248" s="208">
        <f t="shared" si="48"/>
        <v>39873.379999999997</v>
      </c>
      <c r="BK248" s="208">
        <f t="shared" si="48"/>
        <v>39873.379999999997</v>
      </c>
      <c r="BL248" s="207">
        <f t="shared" si="45"/>
        <v>478480.56</v>
      </c>
    </row>
    <row r="249" spans="1:64">
      <c r="A249" s="190" t="s">
        <v>450</v>
      </c>
      <c r="B249" s="205">
        <v>4.0500000000000001E-2</v>
      </c>
      <c r="C249" s="205">
        <v>2.4E-2</v>
      </c>
      <c r="D249" s="206">
        <v>3448727.25</v>
      </c>
      <c r="E249" s="206">
        <v>3448727.25</v>
      </c>
      <c r="F249" s="206">
        <v>3448727.25</v>
      </c>
      <c r="G249" s="206">
        <v>3448727.25</v>
      </c>
      <c r="H249" s="206">
        <v>3448727.25</v>
      </c>
      <c r="I249" s="206">
        <v>3448727.25</v>
      </c>
      <c r="J249" s="206">
        <v>3448727.25</v>
      </c>
      <c r="K249" s="206">
        <v>3448727.25</v>
      </c>
      <c r="L249" s="206">
        <v>3448727.25</v>
      </c>
      <c r="M249" s="206">
        <v>3448727.25</v>
      </c>
      <c r="N249" s="206">
        <v>3448727.25</v>
      </c>
      <c r="O249" s="206">
        <v>3448727.25</v>
      </c>
      <c r="P249" s="192">
        <f t="shared" si="42"/>
        <v>41384727</v>
      </c>
      <c r="Q249" s="206">
        <v>3448727.25</v>
      </c>
      <c r="R249" s="206">
        <v>3448727.25</v>
      </c>
      <c r="S249" s="206">
        <v>3448727.25</v>
      </c>
      <c r="T249" s="206">
        <v>3448727.25</v>
      </c>
      <c r="U249" s="206">
        <v>3448727.25</v>
      </c>
      <c r="V249" s="206">
        <v>3448727.25</v>
      </c>
      <c r="W249" s="206">
        <v>3448727.25</v>
      </c>
      <c r="X249" s="206">
        <v>3448727.25</v>
      </c>
      <c r="Y249" s="206">
        <v>3448727.25</v>
      </c>
      <c r="Z249" s="206">
        <v>3448727.25</v>
      </c>
      <c r="AA249" s="206">
        <v>3448727.25</v>
      </c>
      <c r="AB249" s="206">
        <v>3448727.25</v>
      </c>
      <c r="AC249" s="206">
        <v>3448727.25</v>
      </c>
      <c r="AD249" s="206">
        <v>3448727.25</v>
      </c>
      <c r="AE249" s="206">
        <v>3448727.25</v>
      </c>
      <c r="AF249" s="206">
        <v>3448727.25</v>
      </c>
      <c r="AG249" s="192">
        <f t="shared" si="43"/>
        <v>41384727</v>
      </c>
      <c r="AI249" s="207">
        <f t="shared" si="47"/>
        <v>11639.45</v>
      </c>
      <c r="AJ249" s="207">
        <f t="shared" si="47"/>
        <v>11639.45</v>
      </c>
      <c r="AK249" s="207">
        <f t="shared" si="47"/>
        <v>11639.45</v>
      </c>
      <c r="AL249" s="207">
        <f t="shared" si="47"/>
        <v>11639.45</v>
      </c>
      <c r="AM249" s="207">
        <f t="shared" si="47"/>
        <v>11639.45</v>
      </c>
      <c r="AN249" s="207">
        <f t="shared" si="47"/>
        <v>11639.45</v>
      </c>
      <c r="AO249" s="207">
        <f t="shared" si="46"/>
        <v>11639.45</v>
      </c>
      <c r="AP249" s="207">
        <f t="shared" si="46"/>
        <v>11639.45</v>
      </c>
      <c r="AQ249" s="207">
        <f t="shared" si="46"/>
        <v>11639.45</v>
      </c>
      <c r="AR249" s="207">
        <f t="shared" si="46"/>
        <v>11639.45</v>
      </c>
      <c r="AS249" s="207">
        <f t="shared" si="46"/>
        <v>11639.45</v>
      </c>
      <c r="AT249" s="207">
        <f t="shared" si="46"/>
        <v>11639.45</v>
      </c>
      <c r="AU249" s="208">
        <f t="shared" si="44"/>
        <v>139673.4</v>
      </c>
      <c r="AV249" s="208">
        <f t="shared" si="51"/>
        <v>11639.45</v>
      </c>
      <c r="AW249" s="208">
        <f t="shared" si="51"/>
        <v>11639.45</v>
      </c>
      <c r="AX249" s="208">
        <f t="shared" si="51"/>
        <v>11639.45</v>
      </c>
      <c r="AY249" s="208">
        <f t="shared" si="51"/>
        <v>11639.45</v>
      </c>
      <c r="AZ249" s="208">
        <f t="shared" si="50"/>
        <v>6897.45</v>
      </c>
      <c r="BA249" s="208">
        <f t="shared" si="50"/>
        <v>6897.45</v>
      </c>
      <c r="BB249" s="208">
        <f t="shared" si="50"/>
        <v>6897.45</v>
      </c>
      <c r="BC249" s="208">
        <f t="shared" si="49"/>
        <v>6897.45</v>
      </c>
      <c r="BD249" s="208">
        <f t="shared" si="49"/>
        <v>6897.45</v>
      </c>
      <c r="BE249" s="208">
        <f t="shared" si="49"/>
        <v>6897.45</v>
      </c>
      <c r="BF249" s="208">
        <f t="shared" si="49"/>
        <v>6897.45</v>
      </c>
      <c r="BG249" s="208">
        <f t="shared" si="49"/>
        <v>6897.45</v>
      </c>
      <c r="BH249" s="208">
        <f t="shared" si="49"/>
        <v>6897.45</v>
      </c>
      <c r="BI249" s="208">
        <f t="shared" si="48"/>
        <v>6897.45</v>
      </c>
      <c r="BJ249" s="208">
        <f t="shared" si="48"/>
        <v>6897.45</v>
      </c>
      <c r="BK249" s="208">
        <f t="shared" si="48"/>
        <v>6897.45</v>
      </c>
      <c r="BL249" s="207">
        <f t="shared" si="45"/>
        <v>82769.39999999998</v>
      </c>
    </row>
    <row r="250" spans="1:64">
      <c r="A250" s="190" t="s">
        <v>451</v>
      </c>
      <c r="B250" s="205">
        <v>4.3200000000000002E-2</v>
      </c>
      <c r="C250" s="205">
        <v>2.0299999999999999E-2</v>
      </c>
      <c r="D250" s="206">
        <v>2449473.2200000002</v>
      </c>
      <c r="E250" s="206">
        <v>2449473.2200000002</v>
      </c>
      <c r="F250" s="206">
        <v>2449473.2200000002</v>
      </c>
      <c r="G250" s="206">
        <v>2449473.2200000002</v>
      </c>
      <c r="H250" s="206">
        <v>2449473.2200000002</v>
      </c>
      <c r="I250" s="206">
        <v>2449473.2200000002</v>
      </c>
      <c r="J250" s="206">
        <v>2449473.2200000002</v>
      </c>
      <c r="K250" s="206">
        <v>2449473.2200000002</v>
      </c>
      <c r="L250" s="206">
        <v>2449473.2200000002</v>
      </c>
      <c r="M250" s="206">
        <v>2449473.2200000002</v>
      </c>
      <c r="N250" s="206">
        <v>2449473.2200000002</v>
      </c>
      <c r="O250" s="206">
        <v>2449473.2200000002</v>
      </c>
      <c r="P250" s="192">
        <f t="shared" si="42"/>
        <v>29393678.639999997</v>
      </c>
      <c r="Q250" s="206">
        <v>2449473.2200000002</v>
      </c>
      <c r="R250" s="206">
        <v>2449473.2200000002</v>
      </c>
      <c r="S250" s="206">
        <v>2449473.2200000002</v>
      </c>
      <c r="T250" s="206">
        <v>2449473.2200000002</v>
      </c>
      <c r="U250" s="206">
        <v>2449473.2200000002</v>
      </c>
      <c r="V250" s="206">
        <v>2449473.2200000002</v>
      </c>
      <c r="W250" s="206">
        <v>2449473.2200000002</v>
      </c>
      <c r="X250" s="206">
        <v>2449473.2200000002</v>
      </c>
      <c r="Y250" s="206">
        <v>2449473.2200000002</v>
      </c>
      <c r="Z250" s="206">
        <v>2449473.2200000002</v>
      </c>
      <c r="AA250" s="206">
        <v>2449473.2200000002</v>
      </c>
      <c r="AB250" s="206">
        <v>2449473.2200000002</v>
      </c>
      <c r="AC250" s="206">
        <v>2449473.2200000002</v>
      </c>
      <c r="AD250" s="206">
        <v>2449473.2200000002</v>
      </c>
      <c r="AE250" s="206">
        <v>2449473.2200000002</v>
      </c>
      <c r="AF250" s="206">
        <v>2449473.2200000002</v>
      </c>
      <c r="AG250" s="192">
        <f t="shared" si="43"/>
        <v>29393678.639999997</v>
      </c>
      <c r="AI250" s="207">
        <f t="shared" si="47"/>
        <v>8818.1</v>
      </c>
      <c r="AJ250" s="207">
        <f t="shared" si="47"/>
        <v>8818.1</v>
      </c>
      <c r="AK250" s="207">
        <f t="shared" si="47"/>
        <v>8818.1</v>
      </c>
      <c r="AL250" s="207">
        <f t="shared" si="47"/>
        <v>8818.1</v>
      </c>
      <c r="AM250" s="207">
        <f t="shared" si="47"/>
        <v>8818.1</v>
      </c>
      <c r="AN250" s="207">
        <f t="shared" si="47"/>
        <v>8818.1</v>
      </c>
      <c r="AO250" s="207">
        <f t="shared" si="46"/>
        <v>8818.1</v>
      </c>
      <c r="AP250" s="207">
        <f t="shared" si="46"/>
        <v>8818.1</v>
      </c>
      <c r="AQ250" s="207">
        <f t="shared" si="46"/>
        <v>8818.1</v>
      </c>
      <c r="AR250" s="207">
        <f t="shared" si="46"/>
        <v>8818.1</v>
      </c>
      <c r="AS250" s="207">
        <f t="shared" si="46"/>
        <v>8818.1</v>
      </c>
      <c r="AT250" s="207">
        <f t="shared" si="46"/>
        <v>8818.1</v>
      </c>
      <c r="AU250" s="208">
        <f t="shared" si="44"/>
        <v>105817.20000000003</v>
      </c>
      <c r="AV250" s="208">
        <f t="shared" si="51"/>
        <v>8818.1</v>
      </c>
      <c r="AW250" s="208">
        <f t="shared" si="51"/>
        <v>8818.1</v>
      </c>
      <c r="AX250" s="208">
        <f t="shared" si="51"/>
        <v>8818.1</v>
      </c>
      <c r="AY250" s="208">
        <f t="shared" si="51"/>
        <v>8818.1</v>
      </c>
      <c r="AZ250" s="208">
        <f t="shared" si="50"/>
        <v>4143.6899999999996</v>
      </c>
      <c r="BA250" s="208">
        <f t="shared" si="50"/>
        <v>4143.6899999999996</v>
      </c>
      <c r="BB250" s="208">
        <f t="shared" si="50"/>
        <v>4143.6899999999996</v>
      </c>
      <c r="BC250" s="208">
        <f t="shared" si="49"/>
        <v>4143.6899999999996</v>
      </c>
      <c r="BD250" s="208">
        <f t="shared" si="49"/>
        <v>4143.6899999999996</v>
      </c>
      <c r="BE250" s="208">
        <f t="shared" si="49"/>
        <v>4143.6899999999996</v>
      </c>
      <c r="BF250" s="208">
        <f t="shared" si="49"/>
        <v>4143.6899999999996</v>
      </c>
      <c r="BG250" s="208">
        <f t="shared" si="49"/>
        <v>4143.6899999999996</v>
      </c>
      <c r="BH250" s="208">
        <f t="shared" si="49"/>
        <v>4143.6899999999996</v>
      </c>
      <c r="BI250" s="208">
        <f t="shared" si="48"/>
        <v>4143.6899999999996</v>
      </c>
      <c r="BJ250" s="208">
        <f t="shared" si="48"/>
        <v>4143.6899999999996</v>
      </c>
      <c r="BK250" s="208">
        <f t="shared" si="48"/>
        <v>4143.6899999999996</v>
      </c>
      <c r="BL250" s="207">
        <f t="shared" si="45"/>
        <v>49724.280000000006</v>
      </c>
    </row>
    <row r="251" spans="1:64">
      <c r="A251" s="190" t="s">
        <v>452</v>
      </c>
      <c r="B251" s="205">
        <v>4.3799999999999999E-2</v>
      </c>
      <c r="C251" s="205">
        <v>2.46E-2</v>
      </c>
      <c r="D251" s="206">
        <v>2652422.7000000002</v>
      </c>
      <c r="E251" s="206">
        <v>2652422.7000000002</v>
      </c>
      <c r="F251" s="206">
        <v>2580316.44</v>
      </c>
      <c r="G251" s="206">
        <v>2508210.1800000002</v>
      </c>
      <c r="H251" s="206">
        <v>2508210.1800000002</v>
      </c>
      <c r="I251" s="206">
        <v>2508210.1800000002</v>
      </c>
      <c r="J251" s="206">
        <v>2508210.1800000002</v>
      </c>
      <c r="K251" s="206">
        <v>2508210.1800000002</v>
      </c>
      <c r="L251" s="206">
        <v>2508210.1800000002</v>
      </c>
      <c r="M251" s="206">
        <v>2508210.1800000002</v>
      </c>
      <c r="N251" s="206">
        <v>2508210.1800000002</v>
      </c>
      <c r="O251" s="206">
        <v>2508210.1800000002</v>
      </c>
      <c r="P251" s="192">
        <f t="shared" si="42"/>
        <v>30459053.459999997</v>
      </c>
      <c r="Q251" s="206">
        <v>2508210.1800000002</v>
      </c>
      <c r="R251" s="206">
        <v>2508210.1800000002</v>
      </c>
      <c r="S251" s="206">
        <v>2508210.1800000002</v>
      </c>
      <c r="T251" s="206">
        <v>2508210.1800000002</v>
      </c>
      <c r="U251" s="206">
        <v>2508210.1800000002</v>
      </c>
      <c r="V251" s="206">
        <v>2508210.1800000002</v>
      </c>
      <c r="W251" s="206">
        <v>2508210.1800000002</v>
      </c>
      <c r="X251" s="206">
        <v>2508210.1800000002</v>
      </c>
      <c r="Y251" s="206">
        <v>2508210.1800000002</v>
      </c>
      <c r="Z251" s="206">
        <v>2508210.1800000002</v>
      </c>
      <c r="AA251" s="206">
        <v>2508210.1800000002</v>
      </c>
      <c r="AB251" s="206">
        <v>2508210.1800000002</v>
      </c>
      <c r="AC251" s="206">
        <v>2508210.1800000002</v>
      </c>
      <c r="AD251" s="206">
        <v>2508210.1800000002</v>
      </c>
      <c r="AE251" s="206">
        <v>2508210.1800000002</v>
      </c>
      <c r="AF251" s="206">
        <v>2508210.1800000002</v>
      </c>
      <c r="AG251" s="192">
        <f t="shared" si="43"/>
        <v>30098522.16</v>
      </c>
      <c r="AI251" s="207">
        <f t="shared" si="47"/>
        <v>9681.34</v>
      </c>
      <c r="AJ251" s="207">
        <f t="shared" si="47"/>
        <v>9681.34</v>
      </c>
      <c r="AK251" s="207">
        <f t="shared" si="47"/>
        <v>9418.16</v>
      </c>
      <c r="AL251" s="207">
        <f t="shared" si="47"/>
        <v>9154.9699999999993</v>
      </c>
      <c r="AM251" s="207">
        <f t="shared" si="47"/>
        <v>9154.9699999999993</v>
      </c>
      <c r="AN251" s="207">
        <f t="shared" si="47"/>
        <v>9154.9699999999993</v>
      </c>
      <c r="AO251" s="207">
        <f t="shared" si="46"/>
        <v>9154.9699999999993</v>
      </c>
      <c r="AP251" s="207">
        <f t="shared" si="46"/>
        <v>9154.9699999999993</v>
      </c>
      <c r="AQ251" s="207">
        <f t="shared" si="46"/>
        <v>9154.9699999999993</v>
      </c>
      <c r="AR251" s="207">
        <f t="shared" si="46"/>
        <v>9154.9699999999993</v>
      </c>
      <c r="AS251" s="207">
        <f t="shared" si="46"/>
        <v>9154.9699999999993</v>
      </c>
      <c r="AT251" s="207">
        <f t="shared" si="46"/>
        <v>9154.9699999999993</v>
      </c>
      <c r="AU251" s="208">
        <f t="shared" si="44"/>
        <v>111175.57</v>
      </c>
      <c r="AV251" s="208">
        <f t="shared" si="51"/>
        <v>9154.9699999999993</v>
      </c>
      <c r="AW251" s="208">
        <f t="shared" si="51"/>
        <v>9154.9699999999993</v>
      </c>
      <c r="AX251" s="208">
        <f t="shared" si="51"/>
        <v>9154.9699999999993</v>
      </c>
      <c r="AY251" s="208">
        <f t="shared" si="51"/>
        <v>9154.9699999999993</v>
      </c>
      <c r="AZ251" s="208">
        <f t="shared" si="50"/>
        <v>5141.83</v>
      </c>
      <c r="BA251" s="208">
        <f t="shared" si="50"/>
        <v>5141.83</v>
      </c>
      <c r="BB251" s="208">
        <f t="shared" si="50"/>
        <v>5141.83</v>
      </c>
      <c r="BC251" s="208">
        <f t="shared" si="49"/>
        <v>5141.83</v>
      </c>
      <c r="BD251" s="208">
        <f t="shared" si="49"/>
        <v>5141.83</v>
      </c>
      <c r="BE251" s="208">
        <f t="shared" si="49"/>
        <v>5141.83</v>
      </c>
      <c r="BF251" s="208">
        <f t="shared" si="49"/>
        <v>5141.83</v>
      </c>
      <c r="BG251" s="208">
        <f t="shared" si="49"/>
        <v>5141.83</v>
      </c>
      <c r="BH251" s="208">
        <f t="shared" si="49"/>
        <v>5141.83</v>
      </c>
      <c r="BI251" s="208">
        <f t="shared" si="48"/>
        <v>5141.83</v>
      </c>
      <c r="BJ251" s="208">
        <f t="shared" si="48"/>
        <v>5141.83</v>
      </c>
      <c r="BK251" s="208">
        <f t="shared" si="48"/>
        <v>5141.83</v>
      </c>
      <c r="BL251" s="207">
        <f t="shared" si="45"/>
        <v>61701.960000000014</v>
      </c>
    </row>
    <row r="252" spans="1:64">
      <c r="A252" s="190" t="s">
        <v>453</v>
      </c>
      <c r="B252" s="205">
        <v>4.6100000000000002E-2</v>
      </c>
      <c r="C252" s="205">
        <v>4.6300000000000001E-2</v>
      </c>
      <c r="D252" s="206">
        <v>8363103.3600000003</v>
      </c>
      <c r="E252" s="206">
        <v>8363103.3600000003</v>
      </c>
      <c r="F252" s="206">
        <v>8363103.3600000003</v>
      </c>
      <c r="G252" s="206">
        <v>8363103.3600000003</v>
      </c>
      <c r="H252" s="206">
        <v>8363103.3600000003</v>
      </c>
      <c r="I252" s="206">
        <v>8363103.3600000003</v>
      </c>
      <c r="J252" s="206">
        <v>8363103.3600000003</v>
      </c>
      <c r="K252" s="206">
        <v>8363103.3600000003</v>
      </c>
      <c r="L252" s="206">
        <v>8363103.3600000003</v>
      </c>
      <c r="M252" s="206">
        <v>8363103.3600000003</v>
      </c>
      <c r="N252" s="206">
        <v>8363103.3600000003</v>
      </c>
      <c r="O252" s="206">
        <v>8363103.3600000003</v>
      </c>
      <c r="P252" s="192">
        <f t="shared" si="42"/>
        <v>100357240.32000001</v>
      </c>
      <c r="Q252" s="206">
        <v>8363103.3600000003</v>
      </c>
      <c r="R252" s="206">
        <v>8363103.3600000003</v>
      </c>
      <c r="S252" s="206">
        <v>8363103.3600000003</v>
      </c>
      <c r="T252" s="206">
        <v>8363103.3600000003</v>
      </c>
      <c r="U252" s="206">
        <v>8363103.3600000003</v>
      </c>
      <c r="V252" s="206">
        <v>8363103.3600000003</v>
      </c>
      <c r="W252" s="206">
        <v>8363103.3600000003</v>
      </c>
      <c r="X252" s="206">
        <v>8363103.3600000003</v>
      </c>
      <c r="Y252" s="206">
        <v>8363103.3600000003</v>
      </c>
      <c r="Z252" s="206">
        <v>8363103.3600000003</v>
      </c>
      <c r="AA252" s="206">
        <v>8363103.3600000003</v>
      </c>
      <c r="AB252" s="206">
        <v>8363103.3600000003</v>
      </c>
      <c r="AC252" s="206">
        <v>8363103.3600000003</v>
      </c>
      <c r="AD252" s="206">
        <v>8363103.3600000003</v>
      </c>
      <c r="AE252" s="206">
        <v>8363103.3600000003</v>
      </c>
      <c r="AF252" s="206">
        <v>8363103.3600000003</v>
      </c>
      <c r="AG252" s="192">
        <f t="shared" si="43"/>
        <v>100357240.32000001</v>
      </c>
      <c r="AI252" s="207">
        <f t="shared" si="47"/>
        <v>32128.26</v>
      </c>
      <c r="AJ252" s="207">
        <f t="shared" si="47"/>
        <v>32128.26</v>
      </c>
      <c r="AK252" s="207">
        <f t="shared" si="47"/>
        <v>32128.26</v>
      </c>
      <c r="AL252" s="207">
        <f t="shared" si="47"/>
        <v>32128.26</v>
      </c>
      <c r="AM252" s="207">
        <f t="shared" si="47"/>
        <v>32128.26</v>
      </c>
      <c r="AN252" s="207">
        <f t="shared" si="47"/>
        <v>32128.26</v>
      </c>
      <c r="AO252" s="207">
        <f t="shared" si="46"/>
        <v>32128.26</v>
      </c>
      <c r="AP252" s="207">
        <f t="shared" si="46"/>
        <v>32128.26</v>
      </c>
      <c r="AQ252" s="207">
        <f t="shared" si="46"/>
        <v>32128.26</v>
      </c>
      <c r="AR252" s="207">
        <f t="shared" si="46"/>
        <v>32128.26</v>
      </c>
      <c r="AS252" s="207">
        <f t="shared" si="46"/>
        <v>32128.26</v>
      </c>
      <c r="AT252" s="207">
        <f t="shared" si="46"/>
        <v>32128.26</v>
      </c>
      <c r="AU252" s="208">
        <f t="shared" si="44"/>
        <v>385539.12000000005</v>
      </c>
      <c r="AV252" s="208">
        <f t="shared" si="51"/>
        <v>32128.26</v>
      </c>
      <c r="AW252" s="208">
        <f t="shared" si="51"/>
        <v>32128.26</v>
      </c>
      <c r="AX252" s="208">
        <f t="shared" si="51"/>
        <v>32128.26</v>
      </c>
      <c r="AY252" s="208">
        <f t="shared" si="51"/>
        <v>32128.26</v>
      </c>
      <c r="AZ252" s="208">
        <f t="shared" si="50"/>
        <v>32267.64</v>
      </c>
      <c r="BA252" s="208">
        <f t="shared" si="50"/>
        <v>32267.64</v>
      </c>
      <c r="BB252" s="208">
        <f t="shared" si="50"/>
        <v>32267.64</v>
      </c>
      <c r="BC252" s="208">
        <f t="shared" si="49"/>
        <v>32267.64</v>
      </c>
      <c r="BD252" s="208">
        <f t="shared" si="49"/>
        <v>32267.64</v>
      </c>
      <c r="BE252" s="208">
        <f t="shared" si="49"/>
        <v>32267.64</v>
      </c>
      <c r="BF252" s="208">
        <f t="shared" si="49"/>
        <v>32267.64</v>
      </c>
      <c r="BG252" s="208">
        <f t="shared" si="49"/>
        <v>32267.64</v>
      </c>
      <c r="BH252" s="208">
        <f t="shared" si="49"/>
        <v>32267.64</v>
      </c>
      <c r="BI252" s="208">
        <f t="shared" si="48"/>
        <v>32267.64</v>
      </c>
      <c r="BJ252" s="208">
        <f t="shared" si="48"/>
        <v>32267.64</v>
      </c>
      <c r="BK252" s="208">
        <f t="shared" si="48"/>
        <v>32267.64</v>
      </c>
      <c r="BL252" s="207">
        <f t="shared" si="45"/>
        <v>387211.68000000011</v>
      </c>
    </row>
    <row r="253" spans="1:64">
      <c r="A253" s="190" t="s">
        <v>454</v>
      </c>
      <c r="B253" s="205">
        <v>0</v>
      </c>
      <c r="C253" s="205">
        <v>0</v>
      </c>
      <c r="D253" s="206">
        <v>1539958.99</v>
      </c>
      <c r="E253" s="206">
        <v>1539958.99</v>
      </c>
      <c r="F253" s="206">
        <v>1539958.99</v>
      </c>
      <c r="G253" s="206">
        <v>1539958.99</v>
      </c>
      <c r="H253" s="206">
        <v>1539958.99</v>
      </c>
      <c r="I253" s="206">
        <v>1539958.99</v>
      </c>
      <c r="J253" s="206">
        <v>1539958.99</v>
      </c>
      <c r="K253" s="206">
        <v>1539958.99</v>
      </c>
      <c r="L253" s="206">
        <v>1539958.99</v>
      </c>
      <c r="M253" s="206">
        <v>1539958.99</v>
      </c>
      <c r="N253" s="206">
        <v>1539958.99</v>
      </c>
      <c r="O253" s="206">
        <v>1539958.99</v>
      </c>
      <c r="P253" s="192">
        <f t="shared" si="42"/>
        <v>18479507.879999999</v>
      </c>
      <c r="Q253" s="206">
        <v>1539958.99</v>
      </c>
      <c r="R253" s="206">
        <v>1539958.99</v>
      </c>
      <c r="S253" s="206">
        <v>1539958.99</v>
      </c>
      <c r="T253" s="206">
        <v>1539958.99</v>
      </c>
      <c r="U253" s="206">
        <v>1539958.99</v>
      </c>
      <c r="V253" s="206">
        <v>1539958.99</v>
      </c>
      <c r="W253" s="206">
        <v>1539958.99</v>
      </c>
      <c r="X253" s="206">
        <v>1539958.99</v>
      </c>
      <c r="Y253" s="206">
        <v>1539958.99</v>
      </c>
      <c r="Z253" s="206">
        <v>1539958.99</v>
      </c>
      <c r="AA253" s="206">
        <v>1539958.99</v>
      </c>
      <c r="AB253" s="206">
        <v>1539958.99</v>
      </c>
      <c r="AC253" s="206">
        <v>1539958.99</v>
      </c>
      <c r="AD253" s="206">
        <v>1539958.99</v>
      </c>
      <c r="AE253" s="206">
        <v>1539958.99</v>
      </c>
      <c r="AF253" s="206">
        <v>1539958.99</v>
      </c>
      <c r="AG253" s="192">
        <f t="shared" si="43"/>
        <v>18479507.879999999</v>
      </c>
      <c r="AI253" s="207">
        <f t="shared" si="47"/>
        <v>0</v>
      </c>
      <c r="AJ253" s="207">
        <f t="shared" si="47"/>
        <v>0</v>
      </c>
      <c r="AK253" s="207">
        <f t="shared" si="47"/>
        <v>0</v>
      </c>
      <c r="AL253" s="207">
        <f t="shared" si="47"/>
        <v>0</v>
      </c>
      <c r="AM253" s="207">
        <f t="shared" si="47"/>
        <v>0</v>
      </c>
      <c r="AN253" s="207">
        <f t="shared" si="47"/>
        <v>0</v>
      </c>
      <c r="AO253" s="207">
        <f t="shared" si="46"/>
        <v>0</v>
      </c>
      <c r="AP253" s="207">
        <f t="shared" si="46"/>
        <v>0</v>
      </c>
      <c r="AQ253" s="207">
        <f t="shared" si="46"/>
        <v>0</v>
      </c>
      <c r="AR253" s="207">
        <f t="shared" si="46"/>
        <v>0</v>
      </c>
      <c r="AS253" s="207">
        <f t="shared" si="46"/>
        <v>0</v>
      </c>
      <c r="AT253" s="207">
        <f t="shared" si="46"/>
        <v>0</v>
      </c>
      <c r="AU253" s="208">
        <f t="shared" si="44"/>
        <v>0</v>
      </c>
      <c r="AV253" s="208">
        <f t="shared" si="51"/>
        <v>0</v>
      </c>
      <c r="AW253" s="208">
        <f t="shared" si="51"/>
        <v>0</v>
      </c>
      <c r="AX253" s="208">
        <f t="shared" si="51"/>
        <v>0</v>
      </c>
      <c r="AY253" s="208">
        <f t="shared" si="51"/>
        <v>0</v>
      </c>
      <c r="AZ253" s="208">
        <f t="shared" si="50"/>
        <v>0</v>
      </c>
      <c r="BA253" s="208">
        <f t="shared" si="50"/>
        <v>0</v>
      </c>
      <c r="BB253" s="208">
        <f t="shared" si="50"/>
        <v>0</v>
      </c>
      <c r="BC253" s="208">
        <f t="shared" si="49"/>
        <v>0</v>
      </c>
      <c r="BD253" s="208">
        <f t="shared" si="49"/>
        <v>0</v>
      </c>
      <c r="BE253" s="208">
        <f t="shared" si="49"/>
        <v>0</v>
      </c>
      <c r="BF253" s="208">
        <f t="shared" si="49"/>
        <v>0</v>
      </c>
      <c r="BG253" s="208">
        <f t="shared" si="49"/>
        <v>0</v>
      </c>
      <c r="BH253" s="208">
        <f t="shared" si="49"/>
        <v>0</v>
      </c>
      <c r="BI253" s="208">
        <f t="shared" si="48"/>
        <v>0</v>
      </c>
      <c r="BJ253" s="208">
        <f t="shared" si="48"/>
        <v>0</v>
      </c>
      <c r="BK253" s="208">
        <f t="shared" si="48"/>
        <v>0</v>
      </c>
      <c r="BL253" s="207">
        <f t="shared" si="45"/>
        <v>0</v>
      </c>
    </row>
    <row r="254" spans="1:64">
      <c r="A254" s="190" t="s">
        <v>455</v>
      </c>
      <c r="B254" s="205">
        <v>0</v>
      </c>
      <c r="C254" s="205">
        <v>2.9000000000000002E-3</v>
      </c>
      <c r="D254" s="206">
        <v>3334813.58</v>
      </c>
      <c r="E254" s="206">
        <v>3334813.58</v>
      </c>
      <c r="F254" s="206">
        <v>3334813.58</v>
      </c>
      <c r="G254" s="206">
        <v>3334813.58</v>
      </c>
      <c r="H254" s="206">
        <v>3334813.58</v>
      </c>
      <c r="I254" s="206">
        <v>3334813.58</v>
      </c>
      <c r="J254" s="206">
        <v>3334813.58</v>
      </c>
      <c r="K254" s="206">
        <v>3334813.58</v>
      </c>
      <c r="L254" s="206">
        <v>3334813.58</v>
      </c>
      <c r="M254" s="206">
        <v>3334813.58</v>
      </c>
      <c r="N254" s="206">
        <v>3334813.58</v>
      </c>
      <c r="O254" s="206">
        <v>3334813.58</v>
      </c>
      <c r="P254" s="192">
        <f t="shared" si="42"/>
        <v>40017762.959999993</v>
      </c>
      <c r="Q254" s="206">
        <v>3334813.58</v>
      </c>
      <c r="R254" s="206">
        <v>3334813.58</v>
      </c>
      <c r="S254" s="206">
        <v>3334813.58</v>
      </c>
      <c r="T254" s="206">
        <v>3334813.58</v>
      </c>
      <c r="U254" s="206">
        <v>3334813.58</v>
      </c>
      <c r="V254" s="206">
        <v>3334813.58</v>
      </c>
      <c r="W254" s="206">
        <v>3334813.58</v>
      </c>
      <c r="X254" s="206">
        <v>3334813.58</v>
      </c>
      <c r="Y254" s="206">
        <v>3334813.58</v>
      </c>
      <c r="Z254" s="206">
        <v>3334813.58</v>
      </c>
      <c r="AA254" s="206">
        <v>3334813.58</v>
      </c>
      <c r="AB254" s="206">
        <v>3334813.58</v>
      </c>
      <c r="AC254" s="206">
        <v>3334813.58</v>
      </c>
      <c r="AD254" s="206">
        <v>3334813.58</v>
      </c>
      <c r="AE254" s="206">
        <v>3334813.58</v>
      </c>
      <c r="AF254" s="206">
        <v>3334813.58</v>
      </c>
      <c r="AG254" s="192">
        <f t="shared" si="43"/>
        <v>40017762.959999993</v>
      </c>
      <c r="AI254" s="207">
        <f t="shared" si="47"/>
        <v>0</v>
      </c>
      <c r="AJ254" s="207">
        <f t="shared" si="47"/>
        <v>0</v>
      </c>
      <c r="AK254" s="207">
        <f t="shared" si="47"/>
        <v>0</v>
      </c>
      <c r="AL254" s="207">
        <f t="shared" si="47"/>
        <v>0</v>
      </c>
      <c r="AM254" s="207">
        <f t="shared" si="47"/>
        <v>0</v>
      </c>
      <c r="AN254" s="207">
        <f t="shared" si="47"/>
        <v>0</v>
      </c>
      <c r="AO254" s="207">
        <f t="shared" si="46"/>
        <v>0</v>
      </c>
      <c r="AP254" s="207">
        <f t="shared" si="46"/>
        <v>0</v>
      </c>
      <c r="AQ254" s="207">
        <f t="shared" si="46"/>
        <v>0</v>
      </c>
      <c r="AR254" s="207">
        <f t="shared" ref="AR254:AT317" si="52">ROUND(M254*$B254/12,2)</f>
        <v>0</v>
      </c>
      <c r="AS254" s="207">
        <f t="shared" si="52"/>
        <v>0</v>
      </c>
      <c r="AT254" s="207">
        <f t="shared" si="52"/>
        <v>0</v>
      </c>
      <c r="AU254" s="208">
        <f t="shared" si="44"/>
        <v>0</v>
      </c>
      <c r="AV254" s="208">
        <f t="shared" si="51"/>
        <v>0</v>
      </c>
      <c r="AW254" s="208">
        <f t="shared" si="51"/>
        <v>0</v>
      </c>
      <c r="AX254" s="208">
        <f t="shared" si="51"/>
        <v>0</v>
      </c>
      <c r="AY254" s="208">
        <f t="shared" si="51"/>
        <v>0</v>
      </c>
      <c r="AZ254" s="208">
        <f t="shared" si="50"/>
        <v>805.91</v>
      </c>
      <c r="BA254" s="208">
        <f t="shared" si="50"/>
        <v>805.91</v>
      </c>
      <c r="BB254" s="208">
        <f t="shared" si="50"/>
        <v>805.91</v>
      </c>
      <c r="BC254" s="208">
        <f t="shared" si="49"/>
        <v>805.91</v>
      </c>
      <c r="BD254" s="208">
        <f t="shared" si="49"/>
        <v>805.91</v>
      </c>
      <c r="BE254" s="208">
        <f t="shared" si="49"/>
        <v>805.91</v>
      </c>
      <c r="BF254" s="208">
        <f t="shared" si="49"/>
        <v>805.91</v>
      </c>
      <c r="BG254" s="208">
        <f t="shared" si="49"/>
        <v>805.91</v>
      </c>
      <c r="BH254" s="208">
        <f t="shared" si="49"/>
        <v>805.91</v>
      </c>
      <c r="BI254" s="208">
        <f t="shared" si="48"/>
        <v>805.91</v>
      </c>
      <c r="BJ254" s="208">
        <f t="shared" si="48"/>
        <v>805.91</v>
      </c>
      <c r="BK254" s="208">
        <f t="shared" si="48"/>
        <v>805.91</v>
      </c>
      <c r="BL254" s="207">
        <f t="shared" si="45"/>
        <v>9670.92</v>
      </c>
    </row>
    <row r="255" spans="1:64">
      <c r="A255" s="190" t="s">
        <v>456</v>
      </c>
      <c r="B255" s="205">
        <v>4.36E-2</v>
      </c>
      <c r="C255" s="205">
        <v>2.58E-2</v>
      </c>
      <c r="D255" s="206">
        <v>6491084.1399999997</v>
      </c>
      <c r="E255" s="206">
        <v>6491084.1399999997</v>
      </c>
      <c r="F255" s="206">
        <v>6263384.3499999996</v>
      </c>
      <c r="G255" s="206">
        <v>6035684.5599999996</v>
      </c>
      <c r="H255" s="206">
        <v>6035684.5599999996</v>
      </c>
      <c r="I255" s="206">
        <v>6035684.5599999996</v>
      </c>
      <c r="J255" s="206">
        <v>6035684.5599999996</v>
      </c>
      <c r="K255" s="206">
        <v>6035684.5599999996</v>
      </c>
      <c r="L255" s="206">
        <v>6035684.5599999996</v>
      </c>
      <c r="M255" s="206">
        <v>6035684.5599999996</v>
      </c>
      <c r="N255" s="206">
        <v>6035684.5599999996</v>
      </c>
      <c r="O255" s="206">
        <v>6035684.5599999996</v>
      </c>
      <c r="P255" s="192">
        <f t="shared" si="42"/>
        <v>73566713.670000002</v>
      </c>
      <c r="Q255" s="206">
        <v>6035684.5599999996</v>
      </c>
      <c r="R255" s="206">
        <v>6035684.5599999996</v>
      </c>
      <c r="S255" s="206">
        <v>6035684.5599999996</v>
      </c>
      <c r="T255" s="206">
        <v>6035684.5599999996</v>
      </c>
      <c r="U255" s="206">
        <v>6035684.5599999996</v>
      </c>
      <c r="V255" s="206">
        <v>6035684.5599999996</v>
      </c>
      <c r="W255" s="206">
        <v>6035684.5599999996</v>
      </c>
      <c r="X255" s="206">
        <v>6035684.5599999996</v>
      </c>
      <c r="Y255" s="206">
        <v>6035684.5599999996</v>
      </c>
      <c r="Z255" s="206">
        <v>6035684.5599999996</v>
      </c>
      <c r="AA255" s="206">
        <v>6035684.5599999996</v>
      </c>
      <c r="AB255" s="206">
        <v>6035684.5599999996</v>
      </c>
      <c r="AC255" s="206">
        <v>6035684.5599999996</v>
      </c>
      <c r="AD255" s="206">
        <v>6035684.5599999996</v>
      </c>
      <c r="AE255" s="206">
        <v>6035684.5599999996</v>
      </c>
      <c r="AF255" s="206">
        <v>6035684.5599999996</v>
      </c>
      <c r="AG255" s="192">
        <f t="shared" si="43"/>
        <v>72428214.720000014</v>
      </c>
      <c r="AI255" s="207">
        <f t="shared" si="47"/>
        <v>23584.27</v>
      </c>
      <c r="AJ255" s="207">
        <f t="shared" si="47"/>
        <v>23584.27</v>
      </c>
      <c r="AK255" s="207">
        <f t="shared" si="47"/>
        <v>22756.959999999999</v>
      </c>
      <c r="AL255" s="207">
        <f t="shared" ref="AL255:AQ297" si="53">ROUND(G255*$B255/12,2)</f>
        <v>21929.65</v>
      </c>
      <c r="AM255" s="207">
        <f t="shared" si="53"/>
        <v>21929.65</v>
      </c>
      <c r="AN255" s="207">
        <f t="shared" si="53"/>
        <v>21929.65</v>
      </c>
      <c r="AO255" s="207">
        <f t="shared" si="53"/>
        <v>21929.65</v>
      </c>
      <c r="AP255" s="207">
        <f t="shared" si="53"/>
        <v>21929.65</v>
      </c>
      <c r="AQ255" s="207">
        <f t="shared" si="53"/>
        <v>21929.65</v>
      </c>
      <c r="AR255" s="207">
        <f t="shared" si="52"/>
        <v>21929.65</v>
      </c>
      <c r="AS255" s="207">
        <f t="shared" si="52"/>
        <v>21929.65</v>
      </c>
      <c r="AT255" s="207">
        <f t="shared" si="52"/>
        <v>21929.65</v>
      </c>
      <c r="AU255" s="208">
        <f t="shared" si="44"/>
        <v>267292.34999999998</v>
      </c>
      <c r="AV255" s="208">
        <f t="shared" si="51"/>
        <v>21929.65</v>
      </c>
      <c r="AW255" s="208">
        <f t="shared" si="51"/>
        <v>21929.65</v>
      </c>
      <c r="AX255" s="208">
        <f t="shared" si="51"/>
        <v>21929.65</v>
      </c>
      <c r="AY255" s="208">
        <f t="shared" si="51"/>
        <v>21929.65</v>
      </c>
      <c r="AZ255" s="208">
        <f t="shared" si="50"/>
        <v>12976.72</v>
      </c>
      <c r="BA255" s="208">
        <f t="shared" si="50"/>
        <v>12976.72</v>
      </c>
      <c r="BB255" s="208">
        <f t="shared" si="50"/>
        <v>12976.72</v>
      </c>
      <c r="BC255" s="208">
        <f t="shared" si="49"/>
        <v>12976.72</v>
      </c>
      <c r="BD255" s="208">
        <f t="shared" si="49"/>
        <v>12976.72</v>
      </c>
      <c r="BE255" s="208">
        <f t="shared" si="49"/>
        <v>12976.72</v>
      </c>
      <c r="BF255" s="208">
        <f t="shared" si="49"/>
        <v>12976.72</v>
      </c>
      <c r="BG255" s="208">
        <f t="shared" si="49"/>
        <v>12976.72</v>
      </c>
      <c r="BH255" s="208">
        <f t="shared" si="49"/>
        <v>12976.72</v>
      </c>
      <c r="BI255" s="208">
        <f t="shared" si="48"/>
        <v>12976.72</v>
      </c>
      <c r="BJ255" s="208">
        <f t="shared" si="48"/>
        <v>12976.72</v>
      </c>
      <c r="BK255" s="208">
        <f t="shared" si="48"/>
        <v>12976.72</v>
      </c>
      <c r="BL255" s="207">
        <f t="shared" si="45"/>
        <v>155720.63999999998</v>
      </c>
    </row>
    <row r="256" spans="1:64">
      <c r="A256" s="190" t="s">
        <v>457</v>
      </c>
      <c r="B256" s="205">
        <v>3.6600000000000001E-2</v>
      </c>
      <c r="C256" s="205">
        <v>2.4900000000000002E-2</v>
      </c>
      <c r="D256" s="206">
        <v>1911732.9500000002</v>
      </c>
      <c r="E256" s="206">
        <v>1911732.9500000002</v>
      </c>
      <c r="F256" s="206">
        <v>1911732.9500000002</v>
      </c>
      <c r="G256" s="206">
        <v>1911732.9500000002</v>
      </c>
      <c r="H256" s="206">
        <v>1911732.9500000002</v>
      </c>
      <c r="I256" s="206">
        <v>1943169.63</v>
      </c>
      <c r="J256" s="206">
        <v>1974606.3100000003</v>
      </c>
      <c r="K256" s="206">
        <v>1974606.3100000003</v>
      </c>
      <c r="L256" s="206">
        <v>1974606.3100000003</v>
      </c>
      <c r="M256" s="206">
        <v>1974606.3100000003</v>
      </c>
      <c r="N256" s="206">
        <v>1974606.3100000003</v>
      </c>
      <c r="O256" s="206">
        <v>1974606.3100000003</v>
      </c>
      <c r="P256" s="192">
        <f t="shared" si="42"/>
        <v>23349472.239999995</v>
      </c>
      <c r="Q256" s="206">
        <v>1974606.3100000003</v>
      </c>
      <c r="R256" s="206">
        <v>1974606.3100000003</v>
      </c>
      <c r="S256" s="206">
        <v>1974606.3100000003</v>
      </c>
      <c r="T256" s="206">
        <v>1974606.3100000003</v>
      </c>
      <c r="U256" s="206">
        <v>1974606.3100000003</v>
      </c>
      <c r="V256" s="206">
        <v>1974606.3100000003</v>
      </c>
      <c r="W256" s="206">
        <v>1974606.3100000003</v>
      </c>
      <c r="X256" s="206">
        <v>1974606.3100000003</v>
      </c>
      <c r="Y256" s="206">
        <v>1974606.3100000003</v>
      </c>
      <c r="Z256" s="206">
        <v>1974606.3100000003</v>
      </c>
      <c r="AA256" s="206">
        <v>1974606.3100000003</v>
      </c>
      <c r="AB256" s="206">
        <v>1974606.3100000003</v>
      </c>
      <c r="AC256" s="206">
        <v>1974606.3100000003</v>
      </c>
      <c r="AD256" s="206">
        <v>1974606.3100000003</v>
      </c>
      <c r="AE256" s="206">
        <v>1974606.3100000003</v>
      </c>
      <c r="AF256" s="206">
        <v>1974606.3100000003</v>
      </c>
      <c r="AG256" s="192">
        <f t="shared" si="43"/>
        <v>23695275.719999999</v>
      </c>
      <c r="AI256" s="207">
        <f t="shared" ref="AI256:AN319" si="54">ROUND(D256*$B256/12,2)</f>
        <v>5830.79</v>
      </c>
      <c r="AJ256" s="207">
        <f t="shared" si="54"/>
        <v>5830.79</v>
      </c>
      <c r="AK256" s="207">
        <f t="shared" si="54"/>
        <v>5830.79</v>
      </c>
      <c r="AL256" s="207">
        <f t="shared" si="53"/>
        <v>5830.79</v>
      </c>
      <c r="AM256" s="207">
        <f t="shared" si="53"/>
        <v>5830.79</v>
      </c>
      <c r="AN256" s="207">
        <f t="shared" si="53"/>
        <v>5926.67</v>
      </c>
      <c r="AO256" s="207">
        <f t="shared" si="53"/>
        <v>6022.55</v>
      </c>
      <c r="AP256" s="207">
        <f t="shared" si="53"/>
        <v>6022.55</v>
      </c>
      <c r="AQ256" s="207">
        <f t="shared" si="53"/>
        <v>6022.55</v>
      </c>
      <c r="AR256" s="207">
        <f t="shared" si="52"/>
        <v>6022.55</v>
      </c>
      <c r="AS256" s="207">
        <f t="shared" si="52"/>
        <v>6022.55</v>
      </c>
      <c r="AT256" s="207">
        <f t="shared" si="52"/>
        <v>6022.55</v>
      </c>
      <c r="AU256" s="208">
        <f t="shared" si="44"/>
        <v>71215.920000000013</v>
      </c>
      <c r="AV256" s="208">
        <f t="shared" si="51"/>
        <v>6022.55</v>
      </c>
      <c r="AW256" s="208">
        <f t="shared" si="51"/>
        <v>6022.55</v>
      </c>
      <c r="AX256" s="208">
        <f t="shared" si="51"/>
        <v>6022.55</v>
      </c>
      <c r="AY256" s="208">
        <f t="shared" si="51"/>
        <v>6022.55</v>
      </c>
      <c r="AZ256" s="208">
        <f t="shared" si="50"/>
        <v>4097.3100000000004</v>
      </c>
      <c r="BA256" s="208">
        <f t="shared" si="50"/>
        <v>4097.3100000000004</v>
      </c>
      <c r="BB256" s="208">
        <f t="shared" si="50"/>
        <v>4097.3100000000004</v>
      </c>
      <c r="BC256" s="208">
        <f t="shared" si="49"/>
        <v>4097.3100000000004</v>
      </c>
      <c r="BD256" s="208">
        <f t="shared" si="49"/>
        <v>4097.3100000000004</v>
      </c>
      <c r="BE256" s="208">
        <f t="shared" si="49"/>
        <v>4097.3100000000004</v>
      </c>
      <c r="BF256" s="208">
        <f t="shared" si="49"/>
        <v>4097.3100000000004</v>
      </c>
      <c r="BG256" s="208">
        <f t="shared" si="49"/>
        <v>4097.3100000000004</v>
      </c>
      <c r="BH256" s="208">
        <f t="shared" si="49"/>
        <v>4097.3100000000004</v>
      </c>
      <c r="BI256" s="208">
        <f t="shared" si="48"/>
        <v>4097.3100000000004</v>
      </c>
      <c r="BJ256" s="208">
        <f t="shared" si="48"/>
        <v>4097.3100000000004</v>
      </c>
      <c r="BK256" s="208">
        <f t="shared" si="48"/>
        <v>4097.3100000000004</v>
      </c>
      <c r="BL256" s="207">
        <f t="shared" si="45"/>
        <v>49167.719999999994</v>
      </c>
    </row>
    <row r="257" spans="1:64">
      <c r="A257" s="190" t="s">
        <v>458</v>
      </c>
      <c r="B257" s="205">
        <v>3.73E-2</v>
      </c>
      <c r="C257" s="205">
        <v>2.35E-2</v>
      </c>
      <c r="D257" s="206">
        <v>1635904.01</v>
      </c>
      <c r="E257" s="206">
        <v>1635904.01</v>
      </c>
      <c r="F257" s="206">
        <v>1635904.01</v>
      </c>
      <c r="G257" s="206">
        <v>1635904.01</v>
      </c>
      <c r="H257" s="206">
        <v>1635904.01</v>
      </c>
      <c r="I257" s="206">
        <v>1635904.01</v>
      </c>
      <c r="J257" s="206">
        <v>1635904.01</v>
      </c>
      <c r="K257" s="206">
        <v>1635904.01</v>
      </c>
      <c r="L257" s="206">
        <v>1635904.01</v>
      </c>
      <c r="M257" s="206">
        <v>1635904.01</v>
      </c>
      <c r="N257" s="206">
        <v>1635904.01</v>
      </c>
      <c r="O257" s="206">
        <v>1635904.01</v>
      </c>
      <c r="P257" s="192">
        <f t="shared" si="42"/>
        <v>19630848.120000001</v>
      </c>
      <c r="Q257" s="206">
        <v>1635904.01</v>
      </c>
      <c r="R257" s="206">
        <v>1635904.01</v>
      </c>
      <c r="S257" s="206">
        <v>1635904.01</v>
      </c>
      <c r="T257" s="206">
        <v>1635904.01</v>
      </c>
      <c r="U257" s="206">
        <v>1635904.01</v>
      </c>
      <c r="V257" s="206">
        <v>1635904.01</v>
      </c>
      <c r="W257" s="206">
        <v>1635904.01</v>
      </c>
      <c r="X257" s="206">
        <v>1635904.01</v>
      </c>
      <c r="Y257" s="206">
        <v>1635904.01</v>
      </c>
      <c r="Z257" s="206">
        <v>1635904.01</v>
      </c>
      <c r="AA257" s="206">
        <v>1635904.01</v>
      </c>
      <c r="AB257" s="206">
        <v>1635904.01</v>
      </c>
      <c r="AC257" s="206">
        <v>1635904.01</v>
      </c>
      <c r="AD257" s="206">
        <v>1635904.01</v>
      </c>
      <c r="AE257" s="206">
        <v>1635904.01</v>
      </c>
      <c r="AF257" s="206">
        <v>1635904.01</v>
      </c>
      <c r="AG257" s="192">
        <f t="shared" si="43"/>
        <v>19630848.120000001</v>
      </c>
      <c r="AI257" s="207">
        <f t="shared" si="54"/>
        <v>5084.93</v>
      </c>
      <c r="AJ257" s="207">
        <f t="shared" si="54"/>
        <v>5084.93</v>
      </c>
      <c r="AK257" s="207">
        <f t="shared" si="54"/>
        <v>5084.93</v>
      </c>
      <c r="AL257" s="207">
        <f t="shared" si="53"/>
        <v>5084.93</v>
      </c>
      <c r="AM257" s="207">
        <f t="shared" si="53"/>
        <v>5084.93</v>
      </c>
      <c r="AN257" s="207">
        <f t="shared" si="53"/>
        <v>5084.93</v>
      </c>
      <c r="AO257" s="207">
        <f t="shared" si="53"/>
        <v>5084.93</v>
      </c>
      <c r="AP257" s="207">
        <f t="shared" si="53"/>
        <v>5084.93</v>
      </c>
      <c r="AQ257" s="207">
        <f t="shared" si="53"/>
        <v>5084.93</v>
      </c>
      <c r="AR257" s="207">
        <f t="shared" si="52"/>
        <v>5084.93</v>
      </c>
      <c r="AS257" s="207">
        <f t="shared" si="52"/>
        <v>5084.93</v>
      </c>
      <c r="AT257" s="207">
        <f t="shared" si="52"/>
        <v>5084.93</v>
      </c>
      <c r="AU257" s="208">
        <f t="shared" si="44"/>
        <v>61019.16</v>
      </c>
      <c r="AV257" s="208">
        <f t="shared" si="51"/>
        <v>5084.93</v>
      </c>
      <c r="AW257" s="208">
        <f t="shared" si="51"/>
        <v>5084.93</v>
      </c>
      <c r="AX257" s="208">
        <f t="shared" si="51"/>
        <v>5084.93</v>
      </c>
      <c r="AY257" s="208">
        <f t="shared" si="51"/>
        <v>5084.93</v>
      </c>
      <c r="AZ257" s="208">
        <f t="shared" si="50"/>
        <v>3203.65</v>
      </c>
      <c r="BA257" s="208">
        <f t="shared" si="50"/>
        <v>3203.65</v>
      </c>
      <c r="BB257" s="208">
        <f t="shared" si="50"/>
        <v>3203.65</v>
      </c>
      <c r="BC257" s="208">
        <f t="shared" si="49"/>
        <v>3203.65</v>
      </c>
      <c r="BD257" s="208">
        <f t="shared" si="49"/>
        <v>3203.65</v>
      </c>
      <c r="BE257" s="208">
        <f t="shared" si="49"/>
        <v>3203.65</v>
      </c>
      <c r="BF257" s="208">
        <f t="shared" si="49"/>
        <v>3203.65</v>
      </c>
      <c r="BG257" s="208">
        <f t="shared" si="49"/>
        <v>3203.65</v>
      </c>
      <c r="BH257" s="208">
        <f t="shared" si="49"/>
        <v>3203.65</v>
      </c>
      <c r="BI257" s="208">
        <f t="shared" si="48"/>
        <v>3203.65</v>
      </c>
      <c r="BJ257" s="208">
        <f t="shared" si="48"/>
        <v>3203.65</v>
      </c>
      <c r="BK257" s="208">
        <f t="shared" si="48"/>
        <v>3203.65</v>
      </c>
      <c r="BL257" s="207">
        <f t="shared" si="45"/>
        <v>38443.80000000001</v>
      </c>
    </row>
    <row r="258" spans="1:64">
      <c r="A258" s="190" t="s">
        <v>459</v>
      </c>
      <c r="B258" s="205">
        <v>3.73E-2</v>
      </c>
      <c r="C258" s="205">
        <v>2.3899999999999998E-2</v>
      </c>
      <c r="D258" s="206">
        <v>1595963.67</v>
      </c>
      <c r="E258" s="206">
        <v>1595963.67</v>
      </c>
      <c r="F258" s="206">
        <v>1595963.67</v>
      </c>
      <c r="G258" s="206">
        <v>1595963.67</v>
      </c>
      <c r="H258" s="206">
        <v>1595963.67</v>
      </c>
      <c r="I258" s="206">
        <v>1595963.67</v>
      </c>
      <c r="J258" s="206">
        <v>1595963.67</v>
      </c>
      <c r="K258" s="206">
        <v>1595963.67</v>
      </c>
      <c r="L258" s="206">
        <v>1595963.67</v>
      </c>
      <c r="M258" s="206">
        <v>1595963.67</v>
      </c>
      <c r="N258" s="206">
        <v>1595963.67</v>
      </c>
      <c r="O258" s="206">
        <v>1595963.67</v>
      </c>
      <c r="P258" s="192">
        <f t="shared" si="42"/>
        <v>19151564.039999999</v>
      </c>
      <c r="Q258" s="206">
        <v>1595963.67</v>
      </c>
      <c r="R258" s="206">
        <v>1595963.67</v>
      </c>
      <c r="S258" s="206">
        <v>1595963.67</v>
      </c>
      <c r="T258" s="206">
        <v>1595963.67</v>
      </c>
      <c r="U258" s="206">
        <v>1595963.67</v>
      </c>
      <c r="V258" s="206">
        <v>1595963.67</v>
      </c>
      <c r="W258" s="206">
        <v>1595963.67</v>
      </c>
      <c r="X258" s="206">
        <v>1595963.67</v>
      </c>
      <c r="Y258" s="206">
        <v>1595963.67</v>
      </c>
      <c r="Z258" s="206">
        <v>1595963.67</v>
      </c>
      <c r="AA258" s="206">
        <v>1595963.67</v>
      </c>
      <c r="AB258" s="206">
        <v>1595963.67</v>
      </c>
      <c r="AC258" s="206">
        <v>1595963.67</v>
      </c>
      <c r="AD258" s="206">
        <v>1595963.67</v>
      </c>
      <c r="AE258" s="206">
        <v>1595963.67</v>
      </c>
      <c r="AF258" s="206">
        <v>1595963.67</v>
      </c>
      <c r="AG258" s="192">
        <f t="shared" si="43"/>
        <v>19151564.039999999</v>
      </c>
      <c r="AI258" s="207">
        <f t="shared" si="54"/>
        <v>4960.79</v>
      </c>
      <c r="AJ258" s="207">
        <f t="shared" si="54"/>
        <v>4960.79</v>
      </c>
      <c r="AK258" s="207">
        <f t="shared" si="54"/>
        <v>4960.79</v>
      </c>
      <c r="AL258" s="207">
        <f t="shared" si="53"/>
        <v>4960.79</v>
      </c>
      <c r="AM258" s="207">
        <f t="shared" si="53"/>
        <v>4960.79</v>
      </c>
      <c r="AN258" s="207">
        <f t="shared" si="53"/>
        <v>4960.79</v>
      </c>
      <c r="AO258" s="207">
        <f t="shared" si="53"/>
        <v>4960.79</v>
      </c>
      <c r="AP258" s="207">
        <f t="shared" si="53"/>
        <v>4960.79</v>
      </c>
      <c r="AQ258" s="207">
        <f t="shared" si="53"/>
        <v>4960.79</v>
      </c>
      <c r="AR258" s="207">
        <f t="shared" si="52"/>
        <v>4960.79</v>
      </c>
      <c r="AS258" s="207">
        <f t="shared" si="52"/>
        <v>4960.79</v>
      </c>
      <c r="AT258" s="207">
        <f t="shared" si="52"/>
        <v>4960.79</v>
      </c>
      <c r="AU258" s="208">
        <f t="shared" si="44"/>
        <v>59529.48</v>
      </c>
      <c r="AV258" s="208">
        <f t="shared" si="51"/>
        <v>4960.79</v>
      </c>
      <c r="AW258" s="208">
        <f t="shared" si="51"/>
        <v>4960.79</v>
      </c>
      <c r="AX258" s="208">
        <f t="shared" si="51"/>
        <v>4960.79</v>
      </c>
      <c r="AY258" s="208">
        <f t="shared" si="51"/>
        <v>4960.79</v>
      </c>
      <c r="AZ258" s="208">
        <f t="shared" si="50"/>
        <v>3178.63</v>
      </c>
      <c r="BA258" s="208">
        <f t="shared" si="50"/>
        <v>3178.63</v>
      </c>
      <c r="BB258" s="208">
        <f t="shared" si="50"/>
        <v>3178.63</v>
      </c>
      <c r="BC258" s="208">
        <f t="shared" si="49"/>
        <v>3178.63</v>
      </c>
      <c r="BD258" s="208">
        <f t="shared" si="49"/>
        <v>3178.63</v>
      </c>
      <c r="BE258" s="208">
        <f t="shared" si="49"/>
        <v>3178.63</v>
      </c>
      <c r="BF258" s="208">
        <f t="shared" si="49"/>
        <v>3178.63</v>
      </c>
      <c r="BG258" s="208">
        <f t="shared" si="49"/>
        <v>3178.63</v>
      </c>
      <c r="BH258" s="208">
        <f t="shared" si="49"/>
        <v>3178.63</v>
      </c>
      <c r="BI258" s="208">
        <f t="shared" si="48"/>
        <v>3178.63</v>
      </c>
      <c r="BJ258" s="208">
        <f t="shared" si="48"/>
        <v>3178.63</v>
      </c>
      <c r="BK258" s="208">
        <f t="shared" si="48"/>
        <v>3178.63</v>
      </c>
      <c r="BL258" s="207">
        <f t="shared" si="45"/>
        <v>38143.560000000005</v>
      </c>
    </row>
    <row r="259" spans="1:64">
      <c r="A259" s="190" t="s">
        <v>460</v>
      </c>
      <c r="B259" s="205">
        <v>3.6399999999999995E-2</v>
      </c>
      <c r="C259" s="205">
        <v>2.4300000000000002E-2</v>
      </c>
      <c r="D259" s="206">
        <v>1793484.1400000001</v>
      </c>
      <c r="E259" s="206">
        <v>1793484.1400000001</v>
      </c>
      <c r="F259" s="206">
        <v>1793484.1400000001</v>
      </c>
      <c r="G259" s="206">
        <v>1793484.1400000001</v>
      </c>
      <c r="H259" s="206">
        <v>1793484.1400000001</v>
      </c>
      <c r="I259" s="206">
        <v>1793484.1400000001</v>
      </c>
      <c r="J259" s="206">
        <v>1793484.1400000001</v>
      </c>
      <c r="K259" s="206">
        <v>1793484.1400000001</v>
      </c>
      <c r="L259" s="206">
        <v>1793484.1400000001</v>
      </c>
      <c r="M259" s="206">
        <v>1793484.1400000001</v>
      </c>
      <c r="N259" s="206">
        <v>1793484.1400000001</v>
      </c>
      <c r="O259" s="206">
        <v>1793484.1400000001</v>
      </c>
      <c r="P259" s="192">
        <f t="shared" si="42"/>
        <v>21521809.680000003</v>
      </c>
      <c r="Q259" s="206">
        <v>1793484.1400000001</v>
      </c>
      <c r="R259" s="206">
        <v>1793484.1400000001</v>
      </c>
      <c r="S259" s="206">
        <v>1793484.1400000001</v>
      </c>
      <c r="T259" s="206">
        <v>1793484.1400000001</v>
      </c>
      <c r="U259" s="206">
        <v>1793484.1400000001</v>
      </c>
      <c r="V259" s="206">
        <v>1793484.1400000001</v>
      </c>
      <c r="W259" s="206">
        <v>1793484.1400000001</v>
      </c>
      <c r="X259" s="206">
        <v>1793484.1400000001</v>
      </c>
      <c r="Y259" s="206">
        <v>1793484.1400000001</v>
      </c>
      <c r="Z259" s="206">
        <v>1793484.1400000001</v>
      </c>
      <c r="AA259" s="206">
        <v>1793484.1400000001</v>
      </c>
      <c r="AB259" s="206">
        <v>1793484.1400000001</v>
      </c>
      <c r="AC259" s="206">
        <v>1793484.1400000001</v>
      </c>
      <c r="AD259" s="206">
        <v>1793484.1400000001</v>
      </c>
      <c r="AE259" s="206">
        <v>1793484.1400000001</v>
      </c>
      <c r="AF259" s="206">
        <v>1793484.1400000001</v>
      </c>
      <c r="AG259" s="192">
        <f t="shared" si="43"/>
        <v>21521809.680000003</v>
      </c>
      <c r="AI259" s="207">
        <f t="shared" si="54"/>
        <v>5440.24</v>
      </c>
      <c r="AJ259" s="207">
        <f t="shared" si="54"/>
        <v>5440.24</v>
      </c>
      <c r="AK259" s="207">
        <f t="shared" si="54"/>
        <v>5440.24</v>
      </c>
      <c r="AL259" s="207">
        <f t="shared" si="53"/>
        <v>5440.24</v>
      </c>
      <c r="AM259" s="207">
        <f t="shared" si="53"/>
        <v>5440.24</v>
      </c>
      <c r="AN259" s="207">
        <f t="shared" si="53"/>
        <v>5440.24</v>
      </c>
      <c r="AO259" s="207">
        <f t="shared" si="53"/>
        <v>5440.24</v>
      </c>
      <c r="AP259" s="207">
        <f t="shared" si="53"/>
        <v>5440.24</v>
      </c>
      <c r="AQ259" s="207">
        <f t="shared" si="53"/>
        <v>5440.24</v>
      </c>
      <c r="AR259" s="207">
        <f t="shared" si="52"/>
        <v>5440.24</v>
      </c>
      <c r="AS259" s="207">
        <f t="shared" si="52"/>
        <v>5440.24</v>
      </c>
      <c r="AT259" s="207">
        <f t="shared" si="52"/>
        <v>5440.24</v>
      </c>
      <c r="AU259" s="208">
        <f t="shared" si="44"/>
        <v>65282.879999999983</v>
      </c>
      <c r="AV259" s="208">
        <f t="shared" si="51"/>
        <v>5440.24</v>
      </c>
      <c r="AW259" s="208">
        <f t="shared" si="51"/>
        <v>5440.24</v>
      </c>
      <c r="AX259" s="208">
        <f t="shared" si="51"/>
        <v>5440.24</v>
      </c>
      <c r="AY259" s="208">
        <f t="shared" si="51"/>
        <v>5440.24</v>
      </c>
      <c r="AZ259" s="208">
        <f t="shared" si="50"/>
        <v>3631.81</v>
      </c>
      <c r="BA259" s="208">
        <f t="shared" si="50"/>
        <v>3631.81</v>
      </c>
      <c r="BB259" s="208">
        <f t="shared" si="50"/>
        <v>3631.81</v>
      </c>
      <c r="BC259" s="208">
        <f t="shared" si="49"/>
        <v>3631.81</v>
      </c>
      <c r="BD259" s="208">
        <f t="shared" si="49"/>
        <v>3631.81</v>
      </c>
      <c r="BE259" s="208">
        <f t="shared" si="49"/>
        <v>3631.81</v>
      </c>
      <c r="BF259" s="208">
        <f t="shared" si="49"/>
        <v>3631.81</v>
      </c>
      <c r="BG259" s="208">
        <f t="shared" si="49"/>
        <v>3631.81</v>
      </c>
      <c r="BH259" s="208">
        <f t="shared" si="49"/>
        <v>3631.81</v>
      </c>
      <c r="BI259" s="208">
        <f t="shared" si="48"/>
        <v>3631.81</v>
      </c>
      <c r="BJ259" s="208">
        <f t="shared" si="48"/>
        <v>3631.81</v>
      </c>
      <c r="BK259" s="208">
        <f t="shared" si="48"/>
        <v>3631.81</v>
      </c>
      <c r="BL259" s="207">
        <f t="shared" si="45"/>
        <v>43581.72</v>
      </c>
    </row>
    <row r="260" spans="1:64">
      <c r="A260" s="190" t="s">
        <v>461</v>
      </c>
      <c r="B260" s="205">
        <v>3.6399999999999995E-2</v>
      </c>
      <c r="C260" s="205">
        <v>2.4300000000000002E-2</v>
      </c>
      <c r="D260" s="206">
        <v>1783864.62</v>
      </c>
      <c r="E260" s="206">
        <v>1783864.62</v>
      </c>
      <c r="F260" s="206">
        <v>1783864.62</v>
      </c>
      <c r="G260" s="206">
        <v>1783864.62</v>
      </c>
      <c r="H260" s="206">
        <v>1783864.62</v>
      </c>
      <c r="I260" s="206">
        <v>1783864.62</v>
      </c>
      <c r="J260" s="206">
        <v>1783864.62</v>
      </c>
      <c r="K260" s="206">
        <v>1783864.62</v>
      </c>
      <c r="L260" s="206">
        <v>1783864.62</v>
      </c>
      <c r="M260" s="206">
        <v>1783864.62</v>
      </c>
      <c r="N260" s="206">
        <v>1783864.62</v>
      </c>
      <c r="O260" s="206">
        <v>1783864.62</v>
      </c>
      <c r="P260" s="192">
        <f t="shared" si="42"/>
        <v>21406375.440000009</v>
      </c>
      <c r="Q260" s="206">
        <v>1783864.62</v>
      </c>
      <c r="R260" s="206">
        <v>1783864.62</v>
      </c>
      <c r="S260" s="206">
        <v>1783864.62</v>
      </c>
      <c r="T260" s="206">
        <v>1783864.62</v>
      </c>
      <c r="U260" s="206">
        <v>1783864.62</v>
      </c>
      <c r="V260" s="206">
        <v>1783864.62</v>
      </c>
      <c r="W260" s="206">
        <v>1783864.62</v>
      </c>
      <c r="X260" s="206">
        <v>1783864.62</v>
      </c>
      <c r="Y260" s="206">
        <v>1783864.62</v>
      </c>
      <c r="Z260" s="206">
        <v>1783864.62</v>
      </c>
      <c r="AA260" s="206">
        <v>1783864.62</v>
      </c>
      <c r="AB260" s="206">
        <v>1783864.62</v>
      </c>
      <c r="AC260" s="206">
        <v>1783864.62</v>
      </c>
      <c r="AD260" s="206">
        <v>1783864.62</v>
      </c>
      <c r="AE260" s="206">
        <v>1783864.62</v>
      </c>
      <c r="AF260" s="206">
        <v>1783864.62</v>
      </c>
      <c r="AG260" s="192">
        <f t="shared" si="43"/>
        <v>21406375.440000009</v>
      </c>
      <c r="AI260" s="207">
        <f t="shared" si="54"/>
        <v>5411.06</v>
      </c>
      <c r="AJ260" s="207">
        <f t="shared" si="54"/>
        <v>5411.06</v>
      </c>
      <c r="AK260" s="207">
        <f t="shared" si="54"/>
        <v>5411.06</v>
      </c>
      <c r="AL260" s="207">
        <f t="shared" si="53"/>
        <v>5411.06</v>
      </c>
      <c r="AM260" s="207">
        <f t="shared" si="53"/>
        <v>5411.06</v>
      </c>
      <c r="AN260" s="207">
        <f t="shared" si="53"/>
        <v>5411.06</v>
      </c>
      <c r="AO260" s="207">
        <f t="shared" si="53"/>
        <v>5411.06</v>
      </c>
      <c r="AP260" s="207">
        <f t="shared" si="53"/>
        <v>5411.06</v>
      </c>
      <c r="AQ260" s="207">
        <f t="shared" si="53"/>
        <v>5411.06</v>
      </c>
      <c r="AR260" s="207">
        <f t="shared" si="52"/>
        <v>5411.06</v>
      </c>
      <c r="AS260" s="207">
        <f t="shared" si="52"/>
        <v>5411.06</v>
      </c>
      <c r="AT260" s="207">
        <f t="shared" si="52"/>
        <v>5411.06</v>
      </c>
      <c r="AU260" s="208">
        <f t="shared" si="44"/>
        <v>64932.719999999994</v>
      </c>
      <c r="AV260" s="208">
        <f t="shared" si="51"/>
        <v>5411.06</v>
      </c>
      <c r="AW260" s="208">
        <f t="shared" si="51"/>
        <v>5411.06</v>
      </c>
      <c r="AX260" s="208">
        <f t="shared" si="51"/>
        <v>5411.06</v>
      </c>
      <c r="AY260" s="208">
        <f t="shared" si="51"/>
        <v>5411.06</v>
      </c>
      <c r="AZ260" s="208">
        <f t="shared" si="50"/>
        <v>3612.33</v>
      </c>
      <c r="BA260" s="208">
        <f t="shared" si="50"/>
        <v>3612.33</v>
      </c>
      <c r="BB260" s="208">
        <f t="shared" si="50"/>
        <v>3612.33</v>
      </c>
      <c r="BC260" s="208">
        <f t="shared" si="49"/>
        <v>3612.33</v>
      </c>
      <c r="BD260" s="208">
        <f t="shared" si="49"/>
        <v>3612.33</v>
      </c>
      <c r="BE260" s="208">
        <f t="shared" si="49"/>
        <v>3612.33</v>
      </c>
      <c r="BF260" s="208">
        <f t="shared" si="49"/>
        <v>3612.33</v>
      </c>
      <c r="BG260" s="208">
        <f t="shared" si="49"/>
        <v>3612.33</v>
      </c>
      <c r="BH260" s="208">
        <f t="shared" si="49"/>
        <v>3612.33</v>
      </c>
      <c r="BI260" s="208">
        <f t="shared" si="48"/>
        <v>3612.33</v>
      </c>
      <c r="BJ260" s="208">
        <f t="shared" si="48"/>
        <v>3612.33</v>
      </c>
      <c r="BK260" s="208">
        <f t="shared" si="48"/>
        <v>3612.33</v>
      </c>
      <c r="BL260" s="207">
        <f t="shared" si="45"/>
        <v>43347.960000000014</v>
      </c>
    </row>
    <row r="261" spans="1:64">
      <c r="A261" s="190" t="s">
        <v>462</v>
      </c>
      <c r="B261" s="205">
        <v>3.6600000000000001E-2</v>
      </c>
      <c r="C261" s="205">
        <v>3.27E-2</v>
      </c>
      <c r="D261" s="206">
        <v>1996602.87</v>
      </c>
      <c r="E261" s="206">
        <v>1996602.87</v>
      </c>
      <c r="F261" s="206">
        <v>1996602.87</v>
      </c>
      <c r="G261" s="206">
        <v>1996602.87</v>
      </c>
      <c r="H261" s="206">
        <v>1996602.87</v>
      </c>
      <c r="I261" s="206">
        <v>1996602.87</v>
      </c>
      <c r="J261" s="206">
        <v>1996602.87</v>
      </c>
      <c r="K261" s="206">
        <v>1996602.87</v>
      </c>
      <c r="L261" s="206">
        <v>1996602.87</v>
      </c>
      <c r="M261" s="206">
        <v>1996602.87</v>
      </c>
      <c r="N261" s="206">
        <v>1996602.87</v>
      </c>
      <c r="O261" s="206">
        <v>1996602.87</v>
      </c>
      <c r="P261" s="192">
        <f t="shared" si="42"/>
        <v>23959234.440000009</v>
      </c>
      <c r="Q261" s="206">
        <v>1996602.87</v>
      </c>
      <c r="R261" s="206">
        <v>1996602.87</v>
      </c>
      <c r="S261" s="206">
        <v>1996602.87</v>
      </c>
      <c r="T261" s="206">
        <v>1996602.87</v>
      </c>
      <c r="U261" s="206">
        <v>1996602.87</v>
      </c>
      <c r="V261" s="206">
        <v>1996602.87</v>
      </c>
      <c r="W261" s="206">
        <v>1996602.87</v>
      </c>
      <c r="X261" s="206">
        <v>1996602.87</v>
      </c>
      <c r="Y261" s="206">
        <v>1996602.87</v>
      </c>
      <c r="Z261" s="206">
        <v>1996602.87</v>
      </c>
      <c r="AA261" s="206">
        <v>1996602.87</v>
      </c>
      <c r="AB261" s="206">
        <v>1996602.87</v>
      </c>
      <c r="AC261" s="206">
        <v>1996602.87</v>
      </c>
      <c r="AD261" s="206">
        <v>1996602.87</v>
      </c>
      <c r="AE261" s="206">
        <v>1996602.87</v>
      </c>
      <c r="AF261" s="206">
        <v>1996602.87</v>
      </c>
      <c r="AG261" s="192">
        <f t="shared" si="43"/>
        <v>23959234.440000009</v>
      </c>
      <c r="AI261" s="207">
        <f t="shared" si="54"/>
        <v>6089.64</v>
      </c>
      <c r="AJ261" s="207">
        <f t="shared" si="54"/>
        <v>6089.64</v>
      </c>
      <c r="AK261" s="207">
        <f t="shared" si="54"/>
        <v>6089.64</v>
      </c>
      <c r="AL261" s="207">
        <f t="shared" si="53"/>
        <v>6089.64</v>
      </c>
      <c r="AM261" s="207">
        <f t="shared" si="53"/>
        <v>6089.64</v>
      </c>
      <c r="AN261" s="207">
        <f t="shared" si="53"/>
        <v>6089.64</v>
      </c>
      <c r="AO261" s="207">
        <f t="shared" si="53"/>
        <v>6089.64</v>
      </c>
      <c r="AP261" s="207">
        <f t="shared" si="53"/>
        <v>6089.64</v>
      </c>
      <c r="AQ261" s="207">
        <f t="shared" si="53"/>
        <v>6089.64</v>
      </c>
      <c r="AR261" s="207">
        <f t="shared" si="52"/>
        <v>6089.64</v>
      </c>
      <c r="AS261" s="207">
        <f t="shared" si="52"/>
        <v>6089.64</v>
      </c>
      <c r="AT261" s="207">
        <f t="shared" si="52"/>
        <v>6089.64</v>
      </c>
      <c r="AU261" s="208">
        <f t="shared" si="44"/>
        <v>73075.680000000008</v>
      </c>
      <c r="AV261" s="208">
        <f t="shared" si="51"/>
        <v>6089.64</v>
      </c>
      <c r="AW261" s="208">
        <f t="shared" si="51"/>
        <v>6089.64</v>
      </c>
      <c r="AX261" s="208">
        <f t="shared" si="51"/>
        <v>6089.64</v>
      </c>
      <c r="AY261" s="208">
        <f t="shared" si="51"/>
        <v>6089.64</v>
      </c>
      <c r="AZ261" s="208">
        <f t="shared" si="50"/>
        <v>5440.74</v>
      </c>
      <c r="BA261" s="208">
        <f t="shared" si="50"/>
        <v>5440.74</v>
      </c>
      <c r="BB261" s="208">
        <f t="shared" si="50"/>
        <v>5440.74</v>
      </c>
      <c r="BC261" s="208">
        <f t="shared" si="49"/>
        <v>5440.74</v>
      </c>
      <c r="BD261" s="208">
        <f t="shared" si="49"/>
        <v>5440.74</v>
      </c>
      <c r="BE261" s="208">
        <f t="shared" si="49"/>
        <v>5440.74</v>
      </c>
      <c r="BF261" s="208">
        <f t="shared" si="49"/>
        <v>5440.74</v>
      </c>
      <c r="BG261" s="208">
        <f t="shared" si="49"/>
        <v>5440.74</v>
      </c>
      <c r="BH261" s="208">
        <f t="shared" si="49"/>
        <v>5440.74</v>
      </c>
      <c r="BI261" s="208">
        <f t="shared" si="48"/>
        <v>5440.74</v>
      </c>
      <c r="BJ261" s="208">
        <f t="shared" si="48"/>
        <v>5440.74</v>
      </c>
      <c r="BK261" s="208">
        <f t="shared" si="48"/>
        <v>5440.74</v>
      </c>
      <c r="BL261" s="207">
        <f t="shared" si="45"/>
        <v>65288.879999999983</v>
      </c>
    </row>
    <row r="262" spans="1:64">
      <c r="A262" s="190" t="s">
        <v>463</v>
      </c>
      <c r="B262" s="205">
        <v>0</v>
      </c>
      <c r="C262" s="205">
        <v>0</v>
      </c>
      <c r="D262" s="206">
        <v>0</v>
      </c>
      <c r="E262" s="206">
        <v>0</v>
      </c>
      <c r="F262" s="206">
        <v>0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192">
        <f t="shared" ref="P262:P325" si="55">SUM(D262:O262)</f>
        <v>0</v>
      </c>
      <c r="Q262" s="206">
        <v>0</v>
      </c>
      <c r="R262" s="206">
        <v>0</v>
      </c>
      <c r="S262" s="206">
        <v>0</v>
      </c>
      <c r="T262" s="206">
        <v>0</v>
      </c>
      <c r="U262" s="206">
        <v>0</v>
      </c>
      <c r="V262" s="206">
        <v>0</v>
      </c>
      <c r="W262" s="206">
        <v>0</v>
      </c>
      <c r="X262" s="206">
        <v>0</v>
      </c>
      <c r="Y262" s="206">
        <v>0</v>
      </c>
      <c r="Z262" s="206">
        <v>0</v>
      </c>
      <c r="AA262" s="206">
        <v>0</v>
      </c>
      <c r="AB262" s="206">
        <v>0</v>
      </c>
      <c r="AC262" s="206">
        <v>0</v>
      </c>
      <c r="AD262" s="206">
        <v>0</v>
      </c>
      <c r="AE262" s="206">
        <v>0</v>
      </c>
      <c r="AF262" s="206">
        <v>0</v>
      </c>
      <c r="AG262" s="192">
        <f t="shared" ref="AG262:AG325" si="56">SUM(U262:AF262)</f>
        <v>0</v>
      </c>
      <c r="AI262" s="207">
        <f t="shared" si="54"/>
        <v>0</v>
      </c>
      <c r="AJ262" s="207">
        <f t="shared" si="54"/>
        <v>0</v>
      </c>
      <c r="AK262" s="207">
        <f t="shared" si="54"/>
        <v>0</v>
      </c>
      <c r="AL262" s="207">
        <f t="shared" si="53"/>
        <v>0</v>
      </c>
      <c r="AM262" s="207">
        <f t="shared" si="53"/>
        <v>0</v>
      </c>
      <c r="AN262" s="207">
        <f t="shared" si="53"/>
        <v>0</v>
      </c>
      <c r="AO262" s="207">
        <f t="shared" si="53"/>
        <v>0</v>
      </c>
      <c r="AP262" s="207">
        <f t="shared" si="53"/>
        <v>0</v>
      </c>
      <c r="AQ262" s="207">
        <f t="shared" si="53"/>
        <v>0</v>
      </c>
      <c r="AR262" s="207">
        <f t="shared" si="52"/>
        <v>0</v>
      </c>
      <c r="AS262" s="207">
        <f t="shared" si="52"/>
        <v>0</v>
      </c>
      <c r="AT262" s="207">
        <f t="shared" si="52"/>
        <v>0</v>
      </c>
      <c r="AU262" s="208">
        <f t="shared" ref="AU262:AU325" si="57">SUM(AI262:AT262)</f>
        <v>0</v>
      </c>
      <c r="AV262" s="208">
        <f t="shared" si="51"/>
        <v>0</v>
      </c>
      <c r="AW262" s="208">
        <f t="shared" si="51"/>
        <v>0</v>
      </c>
      <c r="AX262" s="208">
        <f t="shared" si="51"/>
        <v>0</v>
      </c>
      <c r="AY262" s="208">
        <f t="shared" si="51"/>
        <v>0</v>
      </c>
      <c r="AZ262" s="208">
        <f t="shared" si="50"/>
        <v>0</v>
      </c>
      <c r="BA262" s="208">
        <f t="shared" si="50"/>
        <v>0</v>
      </c>
      <c r="BB262" s="208">
        <f t="shared" si="50"/>
        <v>0</v>
      </c>
      <c r="BC262" s="208">
        <f t="shared" si="49"/>
        <v>0</v>
      </c>
      <c r="BD262" s="208">
        <f t="shared" si="49"/>
        <v>0</v>
      </c>
      <c r="BE262" s="208">
        <f t="shared" si="49"/>
        <v>0</v>
      </c>
      <c r="BF262" s="208">
        <f t="shared" si="49"/>
        <v>0</v>
      </c>
      <c r="BG262" s="208">
        <f t="shared" si="49"/>
        <v>0</v>
      </c>
      <c r="BH262" s="208">
        <f t="shared" si="49"/>
        <v>0</v>
      </c>
      <c r="BI262" s="208">
        <f t="shared" si="48"/>
        <v>0</v>
      </c>
      <c r="BJ262" s="208">
        <f t="shared" si="48"/>
        <v>0</v>
      </c>
      <c r="BK262" s="208">
        <f t="shared" si="48"/>
        <v>0</v>
      </c>
      <c r="BL262" s="207">
        <f t="shared" ref="BL262:BL325" si="58">SUM(AZ262:BK262)</f>
        <v>0</v>
      </c>
    </row>
    <row r="263" spans="1:64">
      <c r="A263" s="190" t="s">
        <v>464</v>
      </c>
      <c r="B263" s="205">
        <v>0</v>
      </c>
      <c r="C263" s="205">
        <v>4.41E-2</v>
      </c>
      <c r="D263" s="206">
        <v>1919304.7000000002</v>
      </c>
      <c r="E263" s="206">
        <v>1919304.7000000002</v>
      </c>
      <c r="F263" s="206">
        <v>1919304.7000000002</v>
      </c>
      <c r="G263" s="206">
        <v>1919304.7000000002</v>
      </c>
      <c r="H263" s="206">
        <v>1919304.7000000002</v>
      </c>
      <c r="I263" s="206">
        <v>1919304.7000000002</v>
      </c>
      <c r="J263" s="206">
        <v>1919304.7000000002</v>
      </c>
      <c r="K263" s="206">
        <v>1919304.7000000002</v>
      </c>
      <c r="L263" s="206">
        <v>1919304.7000000002</v>
      </c>
      <c r="M263" s="206">
        <v>1919304.7000000002</v>
      </c>
      <c r="N263" s="206">
        <v>1919304.7000000002</v>
      </c>
      <c r="O263" s="206">
        <v>1919304.7000000002</v>
      </c>
      <c r="P263" s="192">
        <f t="shared" si="55"/>
        <v>23031656.399999995</v>
      </c>
      <c r="Q263" s="206">
        <v>1919304.7000000002</v>
      </c>
      <c r="R263" s="206">
        <v>1919304.7000000002</v>
      </c>
      <c r="S263" s="206">
        <v>1919304.7000000002</v>
      </c>
      <c r="T263" s="206">
        <v>1919304.7000000002</v>
      </c>
      <c r="U263" s="206">
        <v>1919304.7000000002</v>
      </c>
      <c r="V263" s="206">
        <v>1919304.7000000002</v>
      </c>
      <c r="W263" s="206">
        <v>1919304.7000000002</v>
      </c>
      <c r="X263" s="206">
        <v>1919304.7000000002</v>
      </c>
      <c r="Y263" s="206">
        <v>959652.35000000009</v>
      </c>
      <c r="Z263" s="206">
        <v>0</v>
      </c>
      <c r="AA263" s="206">
        <v>0</v>
      </c>
      <c r="AB263" s="206">
        <v>0</v>
      </c>
      <c r="AC263" s="206">
        <v>0</v>
      </c>
      <c r="AD263" s="206">
        <v>0</v>
      </c>
      <c r="AE263" s="206">
        <v>0</v>
      </c>
      <c r="AF263" s="206">
        <v>0</v>
      </c>
      <c r="AG263" s="192">
        <f t="shared" si="56"/>
        <v>8636871.1500000004</v>
      </c>
      <c r="AI263" s="207">
        <f t="shared" si="54"/>
        <v>0</v>
      </c>
      <c r="AJ263" s="207">
        <f t="shared" si="54"/>
        <v>0</v>
      </c>
      <c r="AK263" s="207">
        <f t="shared" si="54"/>
        <v>0</v>
      </c>
      <c r="AL263" s="207">
        <f t="shared" si="53"/>
        <v>0</v>
      </c>
      <c r="AM263" s="207">
        <f t="shared" si="53"/>
        <v>0</v>
      </c>
      <c r="AN263" s="207">
        <f t="shared" si="53"/>
        <v>0</v>
      </c>
      <c r="AO263" s="207">
        <f t="shared" si="53"/>
        <v>0</v>
      </c>
      <c r="AP263" s="207">
        <f t="shared" si="53"/>
        <v>0</v>
      </c>
      <c r="AQ263" s="207">
        <f t="shared" si="53"/>
        <v>0</v>
      </c>
      <c r="AR263" s="207">
        <f t="shared" si="52"/>
        <v>0</v>
      </c>
      <c r="AS263" s="207">
        <f t="shared" si="52"/>
        <v>0</v>
      </c>
      <c r="AT263" s="207">
        <f t="shared" si="52"/>
        <v>0</v>
      </c>
      <c r="AU263" s="208">
        <f t="shared" si="57"/>
        <v>0</v>
      </c>
      <c r="AV263" s="208">
        <f t="shared" si="51"/>
        <v>0</v>
      </c>
      <c r="AW263" s="208">
        <f t="shared" si="51"/>
        <v>0</v>
      </c>
      <c r="AX263" s="208">
        <f t="shared" si="51"/>
        <v>0</v>
      </c>
      <c r="AY263" s="208">
        <f t="shared" si="51"/>
        <v>0</v>
      </c>
      <c r="AZ263" s="208">
        <f t="shared" si="50"/>
        <v>7053.44</v>
      </c>
      <c r="BA263" s="208">
        <f t="shared" si="50"/>
        <v>7053.44</v>
      </c>
      <c r="BB263" s="208">
        <f t="shared" si="50"/>
        <v>7053.44</v>
      </c>
      <c r="BC263" s="208">
        <f t="shared" si="49"/>
        <v>7053.44</v>
      </c>
      <c r="BD263" s="208">
        <f t="shared" si="49"/>
        <v>3526.72</v>
      </c>
      <c r="BE263" s="208">
        <f t="shared" si="49"/>
        <v>0</v>
      </c>
      <c r="BF263" s="208">
        <f t="shared" si="49"/>
        <v>0</v>
      </c>
      <c r="BG263" s="208">
        <f t="shared" si="49"/>
        <v>0</v>
      </c>
      <c r="BH263" s="208">
        <f t="shared" si="49"/>
        <v>0</v>
      </c>
      <c r="BI263" s="208">
        <f t="shared" si="48"/>
        <v>0</v>
      </c>
      <c r="BJ263" s="208">
        <f t="shared" si="48"/>
        <v>0</v>
      </c>
      <c r="BK263" s="208">
        <f t="shared" si="48"/>
        <v>0</v>
      </c>
      <c r="BL263" s="207">
        <f t="shared" si="58"/>
        <v>31740.48</v>
      </c>
    </row>
    <row r="264" spans="1:64">
      <c r="A264" s="190" t="s">
        <v>465</v>
      </c>
      <c r="B264" s="205">
        <v>4.36E-2</v>
      </c>
      <c r="C264" s="205">
        <v>2.24E-2</v>
      </c>
      <c r="D264" s="206">
        <v>27319.98</v>
      </c>
      <c r="E264" s="206">
        <v>27319.98</v>
      </c>
      <c r="F264" s="206">
        <v>27319.98</v>
      </c>
      <c r="G264" s="206">
        <v>27319.98</v>
      </c>
      <c r="H264" s="206">
        <v>27319.98</v>
      </c>
      <c r="I264" s="206">
        <v>27319.98</v>
      </c>
      <c r="J264" s="206">
        <v>27319.98</v>
      </c>
      <c r="K264" s="206">
        <v>27319.98</v>
      </c>
      <c r="L264" s="206">
        <v>27319.98</v>
      </c>
      <c r="M264" s="206">
        <v>27319.98</v>
      </c>
      <c r="N264" s="206">
        <v>27319.98</v>
      </c>
      <c r="O264" s="206">
        <v>27319.98</v>
      </c>
      <c r="P264" s="192">
        <f t="shared" si="55"/>
        <v>327839.76</v>
      </c>
      <c r="Q264" s="206">
        <v>27319.98</v>
      </c>
      <c r="R264" s="206">
        <v>27319.98</v>
      </c>
      <c r="S264" s="206">
        <v>27319.98</v>
      </c>
      <c r="T264" s="206">
        <v>27319.98</v>
      </c>
      <c r="U264" s="206">
        <v>27319.98</v>
      </c>
      <c r="V264" s="206">
        <v>27319.98</v>
      </c>
      <c r="W264" s="206">
        <v>27319.98</v>
      </c>
      <c r="X264" s="206">
        <v>27319.98</v>
      </c>
      <c r="Y264" s="206">
        <v>27319.98</v>
      </c>
      <c r="Z264" s="206">
        <v>27319.98</v>
      </c>
      <c r="AA264" s="206">
        <v>27319.98</v>
      </c>
      <c r="AB264" s="206">
        <v>27319.98</v>
      </c>
      <c r="AC264" s="206">
        <v>27319.98</v>
      </c>
      <c r="AD264" s="206">
        <v>27319.98</v>
      </c>
      <c r="AE264" s="206">
        <v>27319.98</v>
      </c>
      <c r="AF264" s="206">
        <v>27319.98</v>
      </c>
      <c r="AG264" s="192">
        <f t="shared" si="56"/>
        <v>327839.76</v>
      </c>
      <c r="AI264" s="207">
        <f t="shared" si="54"/>
        <v>99.26</v>
      </c>
      <c r="AJ264" s="207">
        <f t="shared" si="54"/>
        <v>99.26</v>
      </c>
      <c r="AK264" s="207">
        <f t="shared" si="54"/>
        <v>99.26</v>
      </c>
      <c r="AL264" s="207">
        <f t="shared" si="53"/>
        <v>99.26</v>
      </c>
      <c r="AM264" s="207">
        <f t="shared" si="53"/>
        <v>99.26</v>
      </c>
      <c r="AN264" s="207">
        <f t="shared" si="53"/>
        <v>99.26</v>
      </c>
      <c r="AO264" s="207">
        <f t="shared" si="53"/>
        <v>99.26</v>
      </c>
      <c r="AP264" s="207">
        <f t="shared" si="53"/>
        <v>99.26</v>
      </c>
      <c r="AQ264" s="207">
        <f t="shared" si="53"/>
        <v>99.26</v>
      </c>
      <c r="AR264" s="207">
        <f t="shared" si="52"/>
        <v>99.26</v>
      </c>
      <c r="AS264" s="207">
        <f t="shared" si="52"/>
        <v>99.26</v>
      </c>
      <c r="AT264" s="207">
        <f t="shared" si="52"/>
        <v>99.26</v>
      </c>
      <c r="AU264" s="208">
        <f t="shared" si="57"/>
        <v>1191.1200000000001</v>
      </c>
      <c r="AV264" s="208">
        <f t="shared" si="51"/>
        <v>99.26</v>
      </c>
      <c r="AW264" s="208">
        <f t="shared" si="51"/>
        <v>99.26</v>
      </c>
      <c r="AX264" s="208">
        <f t="shared" si="51"/>
        <v>99.26</v>
      </c>
      <c r="AY264" s="208">
        <f t="shared" si="51"/>
        <v>99.26</v>
      </c>
      <c r="AZ264" s="208">
        <f t="shared" si="50"/>
        <v>51</v>
      </c>
      <c r="BA264" s="208">
        <f t="shared" si="50"/>
        <v>51</v>
      </c>
      <c r="BB264" s="208">
        <f t="shared" si="50"/>
        <v>51</v>
      </c>
      <c r="BC264" s="208">
        <f t="shared" si="49"/>
        <v>51</v>
      </c>
      <c r="BD264" s="208">
        <f t="shared" si="49"/>
        <v>51</v>
      </c>
      <c r="BE264" s="208">
        <f t="shared" si="49"/>
        <v>51</v>
      </c>
      <c r="BF264" s="208">
        <f t="shared" si="49"/>
        <v>51</v>
      </c>
      <c r="BG264" s="208">
        <f t="shared" si="49"/>
        <v>51</v>
      </c>
      <c r="BH264" s="208">
        <f t="shared" si="49"/>
        <v>51</v>
      </c>
      <c r="BI264" s="208">
        <f t="shared" si="48"/>
        <v>51</v>
      </c>
      <c r="BJ264" s="208">
        <f t="shared" si="48"/>
        <v>51</v>
      </c>
      <c r="BK264" s="208">
        <f t="shared" si="48"/>
        <v>51</v>
      </c>
      <c r="BL264" s="207">
        <f t="shared" si="58"/>
        <v>612</v>
      </c>
    </row>
    <row r="265" spans="1:64">
      <c r="A265" s="190" t="s">
        <v>466</v>
      </c>
      <c r="B265" s="205">
        <v>5.3699999999999998E-2</v>
      </c>
      <c r="C265" s="205">
        <v>0</v>
      </c>
      <c r="D265" s="206">
        <v>0</v>
      </c>
      <c r="E265" s="206">
        <v>0</v>
      </c>
      <c r="F265" s="206">
        <v>0</v>
      </c>
      <c r="G265" s="206">
        <v>0</v>
      </c>
      <c r="H265" s="206">
        <v>0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192">
        <f t="shared" si="55"/>
        <v>0</v>
      </c>
      <c r="Q265" s="206">
        <v>0</v>
      </c>
      <c r="R265" s="206">
        <v>0</v>
      </c>
      <c r="S265" s="206">
        <v>0</v>
      </c>
      <c r="T265" s="206">
        <v>0</v>
      </c>
      <c r="U265" s="206">
        <v>0</v>
      </c>
      <c r="V265" s="206">
        <v>0</v>
      </c>
      <c r="W265" s="206">
        <v>0</v>
      </c>
      <c r="X265" s="206">
        <v>0</v>
      </c>
      <c r="Y265" s="206">
        <v>0</v>
      </c>
      <c r="Z265" s="206">
        <v>0</v>
      </c>
      <c r="AA265" s="206">
        <v>0</v>
      </c>
      <c r="AB265" s="206">
        <v>0</v>
      </c>
      <c r="AC265" s="206">
        <v>0</v>
      </c>
      <c r="AD265" s="206">
        <v>0</v>
      </c>
      <c r="AE265" s="206">
        <v>0</v>
      </c>
      <c r="AF265" s="206">
        <v>0</v>
      </c>
      <c r="AG265" s="192">
        <f t="shared" si="56"/>
        <v>0</v>
      </c>
      <c r="AI265" s="207">
        <f t="shared" si="54"/>
        <v>0</v>
      </c>
      <c r="AJ265" s="207">
        <f t="shared" si="54"/>
        <v>0</v>
      </c>
      <c r="AK265" s="207">
        <f t="shared" si="54"/>
        <v>0</v>
      </c>
      <c r="AL265" s="207">
        <f t="shared" si="53"/>
        <v>0</v>
      </c>
      <c r="AM265" s="207">
        <f t="shared" si="53"/>
        <v>0</v>
      </c>
      <c r="AN265" s="207">
        <f t="shared" si="53"/>
        <v>0</v>
      </c>
      <c r="AO265" s="207">
        <f t="shared" si="53"/>
        <v>0</v>
      </c>
      <c r="AP265" s="207">
        <f t="shared" si="53"/>
        <v>0</v>
      </c>
      <c r="AQ265" s="207">
        <f t="shared" si="53"/>
        <v>0</v>
      </c>
      <c r="AR265" s="207">
        <f t="shared" si="52"/>
        <v>0</v>
      </c>
      <c r="AS265" s="207">
        <f t="shared" si="52"/>
        <v>0</v>
      </c>
      <c r="AT265" s="207">
        <f t="shared" si="52"/>
        <v>0</v>
      </c>
      <c r="AU265" s="208">
        <f t="shared" si="57"/>
        <v>0</v>
      </c>
      <c r="AV265" s="208">
        <f t="shared" si="51"/>
        <v>0</v>
      </c>
      <c r="AW265" s="208">
        <f t="shared" si="51"/>
        <v>0</v>
      </c>
      <c r="AX265" s="208">
        <f t="shared" si="51"/>
        <v>0</v>
      </c>
      <c r="AY265" s="208">
        <f t="shared" si="51"/>
        <v>0</v>
      </c>
      <c r="AZ265" s="208">
        <f t="shared" si="50"/>
        <v>0</v>
      </c>
      <c r="BA265" s="208">
        <f t="shared" si="50"/>
        <v>0</v>
      </c>
      <c r="BB265" s="208">
        <f t="shared" si="50"/>
        <v>0</v>
      </c>
      <c r="BC265" s="208">
        <f t="shared" si="49"/>
        <v>0</v>
      </c>
      <c r="BD265" s="208">
        <f t="shared" si="49"/>
        <v>0</v>
      </c>
      <c r="BE265" s="208">
        <f t="shared" si="49"/>
        <v>0</v>
      </c>
      <c r="BF265" s="208">
        <f t="shared" si="49"/>
        <v>0</v>
      </c>
      <c r="BG265" s="208">
        <f t="shared" si="49"/>
        <v>0</v>
      </c>
      <c r="BH265" s="208">
        <f t="shared" si="49"/>
        <v>0</v>
      </c>
      <c r="BI265" s="208">
        <f t="shared" si="48"/>
        <v>0</v>
      </c>
      <c r="BJ265" s="208">
        <f t="shared" si="48"/>
        <v>0</v>
      </c>
      <c r="BK265" s="208">
        <f t="shared" si="48"/>
        <v>0</v>
      </c>
      <c r="BL265" s="207">
        <f t="shared" si="58"/>
        <v>0</v>
      </c>
    </row>
    <row r="266" spans="1:64">
      <c r="A266" s="190" t="s">
        <v>467</v>
      </c>
      <c r="B266" s="205">
        <v>2.8799999999999999E-2</v>
      </c>
      <c r="C266" s="205">
        <v>2.93E-2</v>
      </c>
      <c r="D266" s="206">
        <v>6807217.3200000003</v>
      </c>
      <c r="E266" s="206">
        <v>6807217.3200000003</v>
      </c>
      <c r="F266" s="206">
        <v>6807217.3200000003</v>
      </c>
      <c r="G266" s="206">
        <v>6832191.1900000004</v>
      </c>
      <c r="H266" s="206">
        <v>6857165.0499999998</v>
      </c>
      <c r="I266" s="206">
        <v>6857165.0499999998</v>
      </c>
      <c r="J266" s="206">
        <v>6857165.0499999998</v>
      </c>
      <c r="K266" s="206">
        <v>6857165.0499999998</v>
      </c>
      <c r="L266" s="206">
        <v>6857165.0499999998</v>
      </c>
      <c r="M266" s="206">
        <v>6857165.0499999998</v>
      </c>
      <c r="N266" s="206">
        <v>6857165.0499999998</v>
      </c>
      <c r="O266" s="206">
        <v>6857165.0499999998</v>
      </c>
      <c r="P266" s="192">
        <f t="shared" si="55"/>
        <v>82111163.549999982</v>
      </c>
      <c r="Q266" s="206">
        <v>6857165.0499999998</v>
      </c>
      <c r="R266" s="206">
        <v>6857165.0499999998</v>
      </c>
      <c r="S266" s="206">
        <v>6857165.0499999998</v>
      </c>
      <c r="T266" s="206">
        <v>6857165.0499999998</v>
      </c>
      <c r="U266" s="206">
        <v>6857165.0499999998</v>
      </c>
      <c r="V266" s="206">
        <v>6857165.0499999998</v>
      </c>
      <c r="W266" s="206">
        <v>6857165.0499999998</v>
      </c>
      <c r="X266" s="206">
        <v>6857165.0499999998</v>
      </c>
      <c r="Y266" s="206">
        <v>6857165.0499999998</v>
      </c>
      <c r="Z266" s="206">
        <v>6857165.0499999998</v>
      </c>
      <c r="AA266" s="206">
        <v>6857165.0499999998</v>
      </c>
      <c r="AB266" s="206">
        <v>6857165.0499999998</v>
      </c>
      <c r="AC266" s="206">
        <v>6857165.0499999998</v>
      </c>
      <c r="AD266" s="206">
        <v>6857165.0499999998</v>
      </c>
      <c r="AE266" s="206">
        <v>6857165.0499999998</v>
      </c>
      <c r="AF266" s="206">
        <v>6857165.0499999998</v>
      </c>
      <c r="AG266" s="192">
        <f t="shared" si="56"/>
        <v>82285980.599999979</v>
      </c>
      <c r="AI266" s="207">
        <f t="shared" si="54"/>
        <v>16337.32</v>
      </c>
      <c r="AJ266" s="207">
        <f t="shared" si="54"/>
        <v>16337.32</v>
      </c>
      <c r="AK266" s="207">
        <f t="shared" si="54"/>
        <v>16337.32</v>
      </c>
      <c r="AL266" s="207">
        <f t="shared" si="53"/>
        <v>16397.259999999998</v>
      </c>
      <c r="AM266" s="207">
        <f t="shared" si="53"/>
        <v>16457.2</v>
      </c>
      <c r="AN266" s="207">
        <f t="shared" si="53"/>
        <v>16457.2</v>
      </c>
      <c r="AO266" s="207">
        <f t="shared" si="53"/>
        <v>16457.2</v>
      </c>
      <c r="AP266" s="207">
        <f t="shared" si="53"/>
        <v>16457.2</v>
      </c>
      <c r="AQ266" s="207">
        <f t="shared" si="53"/>
        <v>16457.2</v>
      </c>
      <c r="AR266" s="207">
        <f t="shared" si="52"/>
        <v>16457.2</v>
      </c>
      <c r="AS266" s="207">
        <f t="shared" si="52"/>
        <v>16457.2</v>
      </c>
      <c r="AT266" s="207">
        <f t="shared" si="52"/>
        <v>16457.2</v>
      </c>
      <c r="AU266" s="208">
        <f t="shared" si="57"/>
        <v>197066.82000000004</v>
      </c>
      <c r="AV266" s="208">
        <f t="shared" si="51"/>
        <v>16457.2</v>
      </c>
      <c r="AW266" s="208">
        <f t="shared" si="51"/>
        <v>16457.2</v>
      </c>
      <c r="AX266" s="208">
        <f t="shared" si="51"/>
        <v>16457.2</v>
      </c>
      <c r="AY266" s="208">
        <f t="shared" si="51"/>
        <v>16457.2</v>
      </c>
      <c r="AZ266" s="208">
        <f t="shared" si="50"/>
        <v>16742.91</v>
      </c>
      <c r="BA266" s="208">
        <f t="shared" si="50"/>
        <v>16742.91</v>
      </c>
      <c r="BB266" s="208">
        <f t="shared" si="50"/>
        <v>16742.91</v>
      </c>
      <c r="BC266" s="208">
        <f t="shared" si="49"/>
        <v>16742.91</v>
      </c>
      <c r="BD266" s="208">
        <f t="shared" si="49"/>
        <v>16742.91</v>
      </c>
      <c r="BE266" s="208">
        <f t="shared" si="49"/>
        <v>16742.91</v>
      </c>
      <c r="BF266" s="208">
        <f t="shared" si="49"/>
        <v>16742.91</v>
      </c>
      <c r="BG266" s="208">
        <f t="shared" si="49"/>
        <v>16742.91</v>
      </c>
      <c r="BH266" s="208">
        <f t="shared" si="49"/>
        <v>16742.91</v>
      </c>
      <c r="BI266" s="208">
        <f t="shared" si="48"/>
        <v>16742.91</v>
      </c>
      <c r="BJ266" s="208">
        <f t="shared" si="48"/>
        <v>16742.91</v>
      </c>
      <c r="BK266" s="208">
        <f t="shared" si="48"/>
        <v>16742.91</v>
      </c>
      <c r="BL266" s="207">
        <f t="shared" si="58"/>
        <v>200914.92</v>
      </c>
    </row>
    <row r="267" spans="1:64">
      <c r="A267" s="190" t="s">
        <v>468</v>
      </c>
      <c r="B267" s="205">
        <v>4.02E-2</v>
      </c>
      <c r="C267" s="205">
        <v>2.0899999999999998E-2</v>
      </c>
      <c r="D267" s="206">
        <v>2602373.29</v>
      </c>
      <c r="E267" s="206">
        <v>2602373.29</v>
      </c>
      <c r="F267" s="206">
        <v>2602373.29</v>
      </c>
      <c r="G267" s="206">
        <v>2602373.29</v>
      </c>
      <c r="H267" s="206">
        <v>2602373.29</v>
      </c>
      <c r="I267" s="206">
        <v>2602373.29</v>
      </c>
      <c r="J267" s="206">
        <v>2602373.29</v>
      </c>
      <c r="K267" s="206">
        <v>2602373.29</v>
      </c>
      <c r="L267" s="206">
        <v>2602373.29</v>
      </c>
      <c r="M267" s="206">
        <v>2602373.29</v>
      </c>
      <c r="N267" s="206">
        <v>2602373.29</v>
      </c>
      <c r="O267" s="206">
        <v>2602373.29</v>
      </c>
      <c r="P267" s="192">
        <f t="shared" si="55"/>
        <v>31228479.479999993</v>
      </c>
      <c r="Q267" s="206">
        <v>2602373.29</v>
      </c>
      <c r="R267" s="206">
        <v>2602373.29</v>
      </c>
      <c r="S267" s="206">
        <v>2602373.29</v>
      </c>
      <c r="T267" s="206">
        <v>2602373.29</v>
      </c>
      <c r="U267" s="206">
        <v>2602373.29</v>
      </c>
      <c r="V267" s="206">
        <v>2602373.29</v>
      </c>
      <c r="W267" s="206">
        <v>2602373.29</v>
      </c>
      <c r="X267" s="206">
        <v>2602373.29</v>
      </c>
      <c r="Y267" s="206">
        <v>2602373.29</v>
      </c>
      <c r="Z267" s="206">
        <v>2602373.29</v>
      </c>
      <c r="AA267" s="206">
        <v>2602373.29</v>
      </c>
      <c r="AB267" s="206">
        <v>2602373.29</v>
      </c>
      <c r="AC267" s="206">
        <v>2602373.29</v>
      </c>
      <c r="AD267" s="206">
        <v>2602373.29</v>
      </c>
      <c r="AE267" s="206">
        <v>2602373.29</v>
      </c>
      <c r="AF267" s="206">
        <v>2602373.29</v>
      </c>
      <c r="AG267" s="192">
        <f t="shared" si="56"/>
        <v>31228479.479999993</v>
      </c>
      <c r="AI267" s="207">
        <f t="shared" si="54"/>
        <v>8717.9500000000007</v>
      </c>
      <c r="AJ267" s="207">
        <f t="shared" si="54"/>
        <v>8717.9500000000007</v>
      </c>
      <c r="AK267" s="207">
        <f t="shared" si="54"/>
        <v>8717.9500000000007</v>
      </c>
      <c r="AL267" s="207">
        <f t="shared" si="53"/>
        <v>8717.9500000000007</v>
      </c>
      <c r="AM267" s="207">
        <f t="shared" si="53"/>
        <v>8717.9500000000007</v>
      </c>
      <c r="AN267" s="207">
        <f t="shared" si="53"/>
        <v>8717.9500000000007</v>
      </c>
      <c r="AO267" s="207">
        <f t="shared" si="53"/>
        <v>8717.9500000000007</v>
      </c>
      <c r="AP267" s="207">
        <f t="shared" si="53"/>
        <v>8717.9500000000007</v>
      </c>
      <c r="AQ267" s="207">
        <f t="shared" si="53"/>
        <v>8717.9500000000007</v>
      </c>
      <c r="AR267" s="207">
        <f t="shared" si="52"/>
        <v>8717.9500000000007</v>
      </c>
      <c r="AS267" s="207">
        <f t="shared" si="52"/>
        <v>8717.9500000000007</v>
      </c>
      <c r="AT267" s="207">
        <f t="shared" si="52"/>
        <v>8717.9500000000007</v>
      </c>
      <c r="AU267" s="208">
        <f t="shared" si="57"/>
        <v>104615.39999999998</v>
      </c>
      <c r="AV267" s="208">
        <f t="shared" si="51"/>
        <v>8717.9500000000007</v>
      </c>
      <c r="AW267" s="208">
        <f t="shared" si="51"/>
        <v>8717.9500000000007</v>
      </c>
      <c r="AX267" s="208">
        <f t="shared" si="51"/>
        <v>8717.9500000000007</v>
      </c>
      <c r="AY267" s="208">
        <f t="shared" si="51"/>
        <v>8717.9500000000007</v>
      </c>
      <c r="AZ267" s="208">
        <f t="shared" si="50"/>
        <v>4532.47</v>
      </c>
      <c r="BA267" s="208">
        <f t="shared" si="50"/>
        <v>4532.47</v>
      </c>
      <c r="BB267" s="208">
        <f t="shared" si="50"/>
        <v>4532.47</v>
      </c>
      <c r="BC267" s="208">
        <f t="shared" si="49"/>
        <v>4532.47</v>
      </c>
      <c r="BD267" s="208">
        <f t="shared" si="49"/>
        <v>4532.47</v>
      </c>
      <c r="BE267" s="208">
        <f t="shared" si="49"/>
        <v>4532.47</v>
      </c>
      <c r="BF267" s="208">
        <f t="shared" si="49"/>
        <v>4532.47</v>
      </c>
      <c r="BG267" s="208">
        <f t="shared" si="49"/>
        <v>4532.47</v>
      </c>
      <c r="BH267" s="208">
        <f t="shared" si="49"/>
        <v>4532.47</v>
      </c>
      <c r="BI267" s="208">
        <f t="shared" si="48"/>
        <v>4532.47</v>
      </c>
      <c r="BJ267" s="208">
        <f t="shared" si="48"/>
        <v>4532.47</v>
      </c>
      <c r="BK267" s="208">
        <f t="shared" si="48"/>
        <v>4532.47</v>
      </c>
      <c r="BL267" s="207">
        <f t="shared" si="58"/>
        <v>54389.640000000007</v>
      </c>
    </row>
    <row r="268" spans="1:64">
      <c r="A268" s="190" t="s">
        <v>469</v>
      </c>
      <c r="B268" s="205">
        <v>4.48E-2</v>
      </c>
      <c r="C268" s="205">
        <v>0.03</v>
      </c>
      <c r="D268" s="206">
        <v>1059618.8799999999</v>
      </c>
      <c r="E268" s="206">
        <v>1042364.45</v>
      </c>
      <c r="F268" s="206">
        <v>1042364.45</v>
      </c>
      <c r="G268" s="206">
        <v>1042364.45</v>
      </c>
      <c r="H268" s="206">
        <v>1042364.45</v>
      </c>
      <c r="I268" s="206">
        <v>1042364.45</v>
      </c>
      <c r="J268" s="206">
        <v>1042364.45</v>
      </c>
      <c r="K268" s="206">
        <v>1042364.45</v>
      </c>
      <c r="L268" s="206">
        <v>1078579.47</v>
      </c>
      <c r="M268" s="206">
        <v>1114794.49</v>
      </c>
      <c r="N268" s="206">
        <v>1114794.49</v>
      </c>
      <c r="O268" s="206">
        <v>1114794.49</v>
      </c>
      <c r="P268" s="192">
        <f t="shared" si="55"/>
        <v>12779132.970000003</v>
      </c>
      <c r="Q268" s="206">
        <v>1114794.49</v>
      </c>
      <c r="R268" s="206">
        <v>1114794.49</v>
      </c>
      <c r="S268" s="206">
        <v>1114794.49</v>
      </c>
      <c r="T268" s="206">
        <v>1114794.49</v>
      </c>
      <c r="U268" s="206">
        <v>1114794.49</v>
      </c>
      <c r="V268" s="206">
        <v>1114794.49</v>
      </c>
      <c r="W268" s="206">
        <v>1114794.49</v>
      </c>
      <c r="X268" s="206">
        <v>1114794.49</v>
      </c>
      <c r="Y268" s="206">
        <v>1114794.49</v>
      </c>
      <c r="Z268" s="206">
        <v>1114794.49</v>
      </c>
      <c r="AA268" s="206">
        <v>1114794.49</v>
      </c>
      <c r="AB268" s="206">
        <v>1114794.49</v>
      </c>
      <c r="AC268" s="206">
        <v>1114794.49</v>
      </c>
      <c r="AD268" s="206">
        <v>1114794.49</v>
      </c>
      <c r="AE268" s="206">
        <v>1114794.49</v>
      </c>
      <c r="AF268" s="206">
        <v>1114794.49</v>
      </c>
      <c r="AG268" s="192">
        <f t="shared" si="56"/>
        <v>13377533.880000001</v>
      </c>
      <c r="AI268" s="207">
        <f t="shared" si="54"/>
        <v>3955.91</v>
      </c>
      <c r="AJ268" s="207">
        <f t="shared" si="54"/>
        <v>3891.49</v>
      </c>
      <c r="AK268" s="207">
        <f t="shared" si="54"/>
        <v>3891.49</v>
      </c>
      <c r="AL268" s="207">
        <f t="shared" si="53"/>
        <v>3891.49</v>
      </c>
      <c r="AM268" s="207">
        <f t="shared" si="53"/>
        <v>3891.49</v>
      </c>
      <c r="AN268" s="207">
        <f t="shared" si="53"/>
        <v>3891.49</v>
      </c>
      <c r="AO268" s="207">
        <f t="shared" si="53"/>
        <v>3891.49</v>
      </c>
      <c r="AP268" s="207">
        <f t="shared" si="53"/>
        <v>3891.49</v>
      </c>
      <c r="AQ268" s="207">
        <f t="shared" si="53"/>
        <v>4026.7</v>
      </c>
      <c r="AR268" s="207">
        <f t="shared" si="52"/>
        <v>4161.8999999999996</v>
      </c>
      <c r="AS268" s="207">
        <f t="shared" si="52"/>
        <v>4161.8999999999996</v>
      </c>
      <c r="AT268" s="207">
        <f t="shared" si="52"/>
        <v>4161.8999999999996</v>
      </c>
      <c r="AU268" s="208">
        <f t="shared" si="57"/>
        <v>47708.74</v>
      </c>
      <c r="AV268" s="208">
        <f t="shared" si="51"/>
        <v>4161.8999999999996</v>
      </c>
      <c r="AW268" s="208">
        <f t="shared" si="51"/>
        <v>4161.8999999999996</v>
      </c>
      <c r="AX268" s="208">
        <f t="shared" si="51"/>
        <v>4161.8999999999996</v>
      </c>
      <c r="AY268" s="208">
        <f t="shared" si="51"/>
        <v>4161.8999999999996</v>
      </c>
      <c r="AZ268" s="208">
        <f t="shared" si="50"/>
        <v>2786.99</v>
      </c>
      <c r="BA268" s="208">
        <f t="shared" si="50"/>
        <v>2786.99</v>
      </c>
      <c r="BB268" s="208">
        <f t="shared" si="50"/>
        <v>2786.99</v>
      </c>
      <c r="BC268" s="208">
        <f t="shared" si="49"/>
        <v>2786.99</v>
      </c>
      <c r="BD268" s="208">
        <f t="shared" si="49"/>
        <v>2786.99</v>
      </c>
      <c r="BE268" s="208">
        <f t="shared" si="49"/>
        <v>2786.99</v>
      </c>
      <c r="BF268" s="208">
        <f t="shared" si="49"/>
        <v>2786.99</v>
      </c>
      <c r="BG268" s="208">
        <f t="shared" si="49"/>
        <v>2786.99</v>
      </c>
      <c r="BH268" s="208">
        <f t="shared" si="49"/>
        <v>2786.99</v>
      </c>
      <c r="BI268" s="208">
        <f t="shared" si="48"/>
        <v>2786.99</v>
      </c>
      <c r="BJ268" s="208">
        <f t="shared" si="48"/>
        <v>2786.99</v>
      </c>
      <c r="BK268" s="208">
        <f t="shared" si="48"/>
        <v>2786.99</v>
      </c>
      <c r="BL268" s="207">
        <f t="shared" si="58"/>
        <v>33443.87999999999</v>
      </c>
    </row>
    <row r="269" spans="1:64">
      <c r="A269" s="190" t="s">
        <v>470</v>
      </c>
      <c r="B269" s="205">
        <v>4.5100000000000001E-2</v>
      </c>
      <c r="C269" s="205">
        <v>2.6200000000000001E-2</v>
      </c>
      <c r="D269" s="206">
        <v>1130650.06</v>
      </c>
      <c r="E269" s="206">
        <v>1130650.06</v>
      </c>
      <c r="F269" s="206">
        <v>1130650.06</v>
      </c>
      <c r="G269" s="206">
        <v>1130650.06</v>
      </c>
      <c r="H269" s="206">
        <v>1130650.06</v>
      </c>
      <c r="I269" s="206">
        <v>1130650.06</v>
      </c>
      <c r="J269" s="206">
        <v>1130650.06</v>
      </c>
      <c r="K269" s="206">
        <v>1130650.06</v>
      </c>
      <c r="L269" s="206">
        <v>1141236.9350000001</v>
      </c>
      <c r="M269" s="206">
        <v>1151823.81</v>
      </c>
      <c r="N269" s="206">
        <v>1151823.81</v>
      </c>
      <c r="O269" s="206">
        <v>1151823.81</v>
      </c>
      <c r="P269" s="192">
        <f t="shared" si="55"/>
        <v>13641908.845000004</v>
      </c>
      <c r="Q269" s="206">
        <v>1151823.81</v>
      </c>
      <c r="R269" s="206">
        <v>1151823.81</v>
      </c>
      <c r="S269" s="206">
        <v>1151823.81</v>
      </c>
      <c r="T269" s="206">
        <v>1151823.81</v>
      </c>
      <c r="U269" s="206">
        <v>1151823.81</v>
      </c>
      <c r="V269" s="206">
        <v>1151823.81</v>
      </c>
      <c r="W269" s="206">
        <v>1151823.81</v>
      </c>
      <c r="X269" s="206">
        <v>1151823.81</v>
      </c>
      <c r="Y269" s="206">
        <v>1151823.81</v>
      </c>
      <c r="Z269" s="206">
        <v>1151823.81</v>
      </c>
      <c r="AA269" s="206">
        <v>1151823.81</v>
      </c>
      <c r="AB269" s="206">
        <v>1151823.81</v>
      </c>
      <c r="AC269" s="206">
        <v>1151823.81</v>
      </c>
      <c r="AD269" s="206">
        <v>1151823.81</v>
      </c>
      <c r="AE269" s="206">
        <v>1151823.81</v>
      </c>
      <c r="AF269" s="206">
        <v>1151823.81</v>
      </c>
      <c r="AG269" s="192">
        <f t="shared" si="56"/>
        <v>13821885.720000004</v>
      </c>
      <c r="AI269" s="207">
        <f t="shared" si="54"/>
        <v>4249.3599999999997</v>
      </c>
      <c r="AJ269" s="207">
        <f t="shared" si="54"/>
        <v>4249.3599999999997</v>
      </c>
      <c r="AK269" s="207">
        <f t="shared" si="54"/>
        <v>4249.3599999999997</v>
      </c>
      <c r="AL269" s="207">
        <f t="shared" si="53"/>
        <v>4249.3599999999997</v>
      </c>
      <c r="AM269" s="207">
        <f t="shared" si="53"/>
        <v>4249.3599999999997</v>
      </c>
      <c r="AN269" s="207">
        <f t="shared" si="53"/>
        <v>4249.3599999999997</v>
      </c>
      <c r="AO269" s="207">
        <f t="shared" si="53"/>
        <v>4249.3599999999997</v>
      </c>
      <c r="AP269" s="207">
        <f t="shared" si="53"/>
        <v>4249.3599999999997</v>
      </c>
      <c r="AQ269" s="207">
        <f t="shared" si="53"/>
        <v>4289.1499999999996</v>
      </c>
      <c r="AR269" s="207">
        <f t="shared" si="52"/>
        <v>4328.9399999999996</v>
      </c>
      <c r="AS269" s="207">
        <f t="shared" si="52"/>
        <v>4328.9399999999996</v>
      </c>
      <c r="AT269" s="207">
        <f t="shared" si="52"/>
        <v>4328.9399999999996</v>
      </c>
      <c r="AU269" s="208">
        <f t="shared" si="57"/>
        <v>51270.850000000006</v>
      </c>
      <c r="AV269" s="208">
        <f t="shared" si="51"/>
        <v>4328.9399999999996</v>
      </c>
      <c r="AW269" s="208">
        <f t="shared" si="51"/>
        <v>4328.9399999999996</v>
      </c>
      <c r="AX269" s="208">
        <f t="shared" si="51"/>
        <v>4328.9399999999996</v>
      </c>
      <c r="AY269" s="208">
        <f t="shared" si="51"/>
        <v>4328.9399999999996</v>
      </c>
      <c r="AZ269" s="208">
        <f t="shared" si="50"/>
        <v>2514.8200000000002</v>
      </c>
      <c r="BA269" s="208">
        <f t="shared" si="50"/>
        <v>2514.8200000000002</v>
      </c>
      <c r="BB269" s="208">
        <f t="shared" si="50"/>
        <v>2514.8200000000002</v>
      </c>
      <c r="BC269" s="208">
        <f t="shared" si="49"/>
        <v>2514.8200000000002</v>
      </c>
      <c r="BD269" s="208">
        <f t="shared" si="49"/>
        <v>2514.8200000000002</v>
      </c>
      <c r="BE269" s="208">
        <f t="shared" si="49"/>
        <v>2514.8200000000002</v>
      </c>
      <c r="BF269" s="208">
        <f t="shared" si="49"/>
        <v>2514.8200000000002</v>
      </c>
      <c r="BG269" s="208">
        <f t="shared" si="49"/>
        <v>2514.8200000000002</v>
      </c>
      <c r="BH269" s="208">
        <f t="shared" si="49"/>
        <v>2514.8200000000002</v>
      </c>
      <c r="BI269" s="208">
        <f t="shared" si="48"/>
        <v>2514.8200000000002</v>
      </c>
      <c r="BJ269" s="208">
        <f t="shared" si="48"/>
        <v>2514.8200000000002</v>
      </c>
      <c r="BK269" s="208">
        <f t="shared" si="48"/>
        <v>2514.8200000000002</v>
      </c>
      <c r="BL269" s="207">
        <f t="shared" si="58"/>
        <v>30177.84</v>
      </c>
    </row>
    <row r="270" spans="1:64">
      <c r="A270" s="190" t="s">
        <v>471</v>
      </c>
      <c r="B270" s="205">
        <v>4.36E-2</v>
      </c>
      <c r="C270" s="205">
        <v>4.0399999999999998E-2</v>
      </c>
      <c r="D270" s="206">
        <v>285072.02</v>
      </c>
      <c r="E270" s="206">
        <v>285072.02</v>
      </c>
      <c r="F270" s="206">
        <v>285072.02</v>
      </c>
      <c r="G270" s="206">
        <v>285072.02</v>
      </c>
      <c r="H270" s="206">
        <v>285072.02</v>
      </c>
      <c r="I270" s="206">
        <v>285072.02</v>
      </c>
      <c r="J270" s="206">
        <v>285072.02</v>
      </c>
      <c r="K270" s="206">
        <v>285072.02</v>
      </c>
      <c r="L270" s="206">
        <v>285072.02</v>
      </c>
      <c r="M270" s="206">
        <v>285072.02</v>
      </c>
      <c r="N270" s="206">
        <v>285072.02</v>
      </c>
      <c r="O270" s="206">
        <v>285072.02</v>
      </c>
      <c r="P270" s="192">
        <f t="shared" si="55"/>
        <v>3420864.24</v>
      </c>
      <c r="Q270" s="206">
        <v>285072.02</v>
      </c>
      <c r="R270" s="206">
        <v>285072.02</v>
      </c>
      <c r="S270" s="206">
        <v>285072.02</v>
      </c>
      <c r="T270" s="206">
        <v>285072.02</v>
      </c>
      <c r="U270" s="206">
        <v>285072.02</v>
      </c>
      <c r="V270" s="206">
        <v>285072.02</v>
      </c>
      <c r="W270" s="206">
        <v>285072.02</v>
      </c>
      <c r="X270" s="206">
        <v>285072.02</v>
      </c>
      <c r="Y270" s="206">
        <v>285072.02</v>
      </c>
      <c r="Z270" s="206">
        <v>285072.02</v>
      </c>
      <c r="AA270" s="206">
        <v>285072.02</v>
      </c>
      <c r="AB270" s="206">
        <v>285072.02</v>
      </c>
      <c r="AC270" s="206">
        <v>285072.02</v>
      </c>
      <c r="AD270" s="206">
        <v>285072.02</v>
      </c>
      <c r="AE270" s="206">
        <v>285072.02</v>
      </c>
      <c r="AF270" s="206">
        <v>285072.02</v>
      </c>
      <c r="AG270" s="192">
        <f t="shared" si="56"/>
        <v>3420864.24</v>
      </c>
      <c r="AI270" s="207">
        <f t="shared" si="54"/>
        <v>1035.76</v>
      </c>
      <c r="AJ270" s="207">
        <f t="shared" si="54"/>
        <v>1035.76</v>
      </c>
      <c r="AK270" s="207">
        <f t="shared" si="54"/>
        <v>1035.76</v>
      </c>
      <c r="AL270" s="207">
        <f t="shared" si="53"/>
        <v>1035.76</v>
      </c>
      <c r="AM270" s="207">
        <f t="shared" si="53"/>
        <v>1035.76</v>
      </c>
      <c r="AN270" s="207">
        <f t="shared" si="53"/>
        <v>1035.76</v>
      </c>
      <c r="AO270" s="207">
        <f t="shared" si="53"/>
        <v>1035.76</v>
      </c>
      <c r="AP270" s="207">
        <f t="shared" si="53"/>
        <v>1035.76</v>
      </c>
      <c r="AQ270" s="207">
        <f t="shared" si="53"/>
        <v>1035.76</v>
      </c>
      <c r="AR270" s="207">
        <f t="shared" si="52"/>
        <v>1035.76</v>
      </c>
      <c r="AS270" s="207">
        <f t="shared" si="52"/>
        <v>1035.76</v>
      </c>
      <c r="AT270" s="207">
        <f t="shared" si="52"/>
        <v>1035.76</v>
      </c>
      <c r="AU270" s="208">
        <f t="shared" si="57"/>
        <v>12429.12</v>
      </c>
      <c r="AV270" s="208">
        <f t="shared" si="51"/>
        <v>1035.76</v>
      </c>
      <c r="AW270" s="208">
        <f t="shared" si="51"/>
        <v>1035.76</v>
      </c>
      <c r="AX270" s="208">
        <f t="shared" si="51"/>
        <v>1035.76</v>
      </c>
      <c r="AY270" s="208">
        <f t="shared" si="51"/>
        <v>1035.76</v>
      </c>
      <c r="AZ270" s="208">
        <f t="shared" si="50"/>
        <v>959.74</v>
      </c>
      <c r="BA270" s="208">
        <f t="shared" si="50"/>
        <v>959.74</v>
      </c>
      <c r="BB270" s="208">
        <f t="shared" si="50"/>
        <v>959.74</v>
      </c>
      <c r="BC270" s="208">
        <f t="shared" si="49"/>
        <v>959.74</v>
      </c>
      <c r="BD270" s="208">
        <f t="shared" si="49"/>
        <v>959.74</v>
      </c>
      <c r="BE270" s="208">
        <f t="shared" si="49"/>
        <v>959.74</v>
      </c>
      <c r="BF270" s="208">
        <f t="shared" si="49"/>
        <v>959.74</v>
      </c>
      <c r="BG270" s="208">
        <f t="shared" si="49"/>
        <v>959.74</v>
      </c>
      <c r="BH270" s="208">
        <f t="shared" si="49"/>
        <v>959.74</v>
      </c>
      <c r="BI270" s="208">
        <f t="shared" si="48"/>
        <v>959.74</v>
      </c>
      <c r="BJ270" s="208">
        <f t="shared" si="48"/>
        <v>959.74</v>
      </c>
      <c r="BK270" s="208">
        <f t="shared" si="48"/>
        <v>959.74</v>
      </c>
      <c r="BL270" s="207">
        <f t="shared" si="58"/>
        <v>11516.88</v>
      </c>
    </row>
    <row r="271" spans="1:64">
      <c r="A271" s="190" t="s">
        <v>472</v>
      </c>
      <c r="B271" s="205">
        <v>0.38280000000000003</v>
      </c>
      <c r="C271" s="205">
        <v>0</v>
      </c>
      <c r="D271" s="206">
        <v>592362.1</v>
      </c>
      <c r="E271" s="206">
        <v>598855.86</v>
      </c>
      <c r="F271" s="206">
        <v>605247.02</v>
      </c>
      <c r="G271" s="206">
        <v>605144.42000000004</v>
      </c>
      <c r="H271" s="206">
        <v>605144.42000000004</v>
      </c>
      <c r="I271" s="206">
        <v>605144.42000000004</v>
      </c>
      <c r="J271" s="206">
        <v>605144.42000000004</v>
      </c>
      <c r="K271" s="206">
        <v>605144.42000000004</v>
      </c>
      <c r="L271" s="206">
        <v>605144.42000000004</v>
      </c>
      <c r="M271" s="206">
        <v>605144.42000000004</v>
      </c>
      <c r="N271" s="206">
        <v>605144.42000000004</v>
      </c>
      <c r="O271" s="206">
        <v>605144.42000000004</v>
      </c>
      <c r="P271" s="192">
        <f t="shared" si="55"/>
        <v>7242764.7599999998</v>
      </c>
      <c r="Q271" s="206">
        <v>605144.42000000004</v>
      </c>
      <c r="R271" s="206">
        <v>605144.42000000004</v>
      </c>
      <c r="S271" s="206">
        <v>605144.42000000004</v>
      </c>
      <c r="T271" s="206">
        <v>605144.42000000004</v>
      </c>
      <c r="U271" s="206">
        <v>605144.42000000004</v>
      </c>
      <c r="V271" s="206">
        <v>605144.42000000004</v>
      </c>
      <c r="W271" s="206">
        <v>605144.42000000004</v>
      </c>
      <c r="X271" s="206">
        <v>605144.42000000004</v>
      </c>
      <c r="Y271" s="206">
        <v>605144.42000000004</v>
      </c>
      <c r="Z271" s="206">
        <v>605144.42000000004</v>
      </c>
      <c r="AA271" s="206">
        <v>605144.42000000004</v>
      </c>
      <c r="AB271" s="206">
        <v>605144.42000000004</v>
      </c>
      <c r="AC271" s="206">
        <v>605144.42000000004</v>
      </c>
      <c r="AD271" s="206">
        <v>605144.42000000004</v>
      </c>
      <c r="AE271" s="206">
        <v>605144.42000000004</v>
      </c>
      <c r="AF271" s="206">
        <v>605144.42000000004</v>
      </c>
      <c r="AG271" s="192">
        <f t="shared" si="56"/>
        <v>7261733.04</v>
      </c>
      <c r="AI271" s="207">
        <f t="shared" si="54"/>
        <v>18896.349999999999</v>
      </c>
      <c r="AJ271" s="207">
        <f t="shared" si="54"/>
        <v>19103.5</v>
      </c>
      <c r="AK271" s="207">
        <f t="shared" si="54"/>
        <v>19307.38</v>
      </c>
      <c r="AL271" s="207">
        <f t="shared" si="53"/>
        <v>19304.11</v>
      </c>
      <c r="AM271" s="207">
        <f t="shared" si="53"/>
        <v>19304.11</v>
      </c>
      <c r="AN271" s="207">
        <f t="shared" si="53"/>
        <v>19304.11</v>
      </c>
      <c r="AO271" s="207">
        <f t="shared" si="53"/>
        <v>19304.11</v>
      </c>
      <c r="AP271" s="207">
        <f t="shared" si="53"/>
        <v>19304.11</v>
      </c>
      <c r="AQ271" s="207">
        <f t="shared" si="53"/>
        <v>19304.11</v>
      </c>
      <c r="AR271" s="207">
        <f t="shared" si="52"/>
        <v>19304.11</v>
      </c>
      <c r="AS271" s="207">
        <f t="shared" si="52"/>
        <v>19304.11</v>
      </c>
      <c r="AT271" s="207">
        <f t="shared" si="52"/>
        <v>19304.11</v>
      </c>
      <c r="AU271" s="208">
        <f t="shared" si="57"/>
        <v>231044.21999999991</v>
      </c>
      <c r="AV271" s="208">
        <f t="shared" si="51"/>
        <v>19304.11</v>
      </c>
      <c r="AW271" s="208">
        <f t="shared" si="51"/>
        <v>19304.11</v>
      </c>
      <c r="AX271" s="208">
        <f t="shared" si="51"/>
        <v>19304.11</v>
      </c>
      <c r="AY271" s="208">
        <f t="shared" si="51"/>
        <v>19304.11</v>
      </c>
      <c r="AZ271" s="208">
        <f t="shared" si="50"/>
        <v>0</v>
      </c>
      <c r="BA271" s="208">
        <f t="shared" si="50"/>
        <v>0</v>
      </c>
      <c r="BB271" s="208">
        <f t="shared" si="50"/>
        <v>0</v>
      </c>
      <c r="BC271" s="208">
        <f t="shared" si="49"/>
        <v>0</v>
      </c>
      <c r="BD271" s="208">
        <f t="shared" si="49"/>
        <v>0</v>
      </c>
      <c r="BE271" s="208">
        <f t="shared" si="49"/>
        <v>0</v>
      </c>
      <c r="BF271" s="208">
        <f t="shared" si="49"/>
        <v>0</v>
      </c>
      <c r="BG271" s="208">
        <f t="shared" si="49"/>
        <v>0</v>
      </c>
      <c r="BH271" s="208">
        <f t="shared" si="49"/>
        <v>0</v>
      </c>
      <c r="BI271" s="208">
        <f t="shared" si="48"/>
        <v>0</v>
      </c>
      <c r="BJ271" s="208">
        <f t="shared" si="48"/>
        <v>0</v>
      </c>
      <c r="BK271" s="208">
        <f t="shared" si="48"/>
        <v>0</v>
      </c>
      <c r="BL271" s="207">
        <f t="shared" si="58"/>
        <v>0</v>
      </c>
    </row>
    <row r="272" spans="1:64">
      <c r="A272" s="190" t="s">
        <v>473</v>
      </c>
      <c r="B272" s="205">
        <v>0.18329999999999999</v>
      </c>
      <c r="C272" s="205">
        <v>0</v>
      </c>
      <c r="D272" s="206">
        <v>901218.54</v>
      </c>
      <c r="E272" s="206">
        <v>901218.54</v>
      </c>
      <c r="F272" s="206">
        <v>901218.54</v>
      </c>
      <c r="G272" s="206">
        <v>901218.54</v>
      </c>
      <c r="H272" s="206">
        <v>901218.54</v>
      </c>
      <c r="I272" s="206">
        <v>901218.54</v>
      </c>
      <c r="J272" s="206">
        <v>901218.54</v>
      </c>
      <c r="K272" s="206">
        <v>901218.54</v>
      </c>
      <c r="L272" s="206">
        <v>901218.54</v>
      </c>
      <c r="M272" s="206">
        <v>901218.54</v>
      </c>
      <c r="N272" s="206">
        <v>901218.54</v>
      </c>
      <c r="O272" s="206">
        <v>901218.54</v>
      </c>
      <c r="P272" s="192">
        <f t="shared" si="55"/>
        <v>10814622.48</v>
      </c>
      <c r="Q272" s="206">
        <v>901218.54</v>
      </c>
      <c r="R272" s="206">
        <v>901218.54</v>
      </c>
      <c r="S272" s="206">
        <v>901218.54</v>
      </c>
      <c r="T272" s="206">
        <v>901218.54</v>
      </c>
      <c r="U272" s="206">
        <v>901218.54</v>
      </c>
      <c r="V272" s="206">
        <v>901218.54</v>
      </c>
      <c r="W272" s="206">
        <v>901218.54</v>
      </c>
      <c r="X272" s="206">
        <v>901218.54</v>
      </c>
      <c r="Y272" s="206">
        <v>901218.54</v>
      </c>
      <c r="Z272" s="206">
        <v>901218.54</v>
      </c>
      <c r="AA272" s="206">
        <v>901218.54</v>
      </c>
      <c r="AB272" s="206">
        <v>901218.54</v>
      </c>
      <c r="AC272" s="206">
        <v>901218.54</v>
      </c>
      <c r="AD272" s="206">
        <v>901218.54</v>
      </c>
      <c r="AE272" s="206">
        <v>901218.54</v>
      </c>
      <c r="AF272" s="206">
        <v>901218.54</v>
      </c>
      <c r="AG272" s="192">
        <f t="shared" si="56"/>
        <v>10814622.48</v>
      </c>
      <c r="AI272" s="207">
        <f t="shared" si="54"/>
        <v>13766.11</v>
      </c>
      <c r="AJ272" s="207">
        <f t="shared" si="54"/>
        <v>13766.11</v>
      </c>
      <c r="AK272" s="207">
        <f t="shared" si="54"/>
        <v>13766.11</v>
      </c>
      <c r="AL272" s="207">
        <f t="shared" si="53"/>
        <v>13766.11</v>
      </c>
      <c r="AM272" s="207">
        <f t="shared" si="53"/>
        <v>13766.11</v>
      </c>
      <c r="AN272" s="207">
        <f t="shared" si="53"/>
        <v>13766.11</v>
      </c>
      <c r="AO272" s="207">
        <f t="shared" si="53"/>
        <v>13766.11</v>
      </c>
      <c r="AP272" s="207">
        <f t="shared" si="53"/>
        <v>13766.11</v>
      </c>
      <c r="AQ272" s="207">
        <f t="shared" si="53"/>
        <v>13766.11</v>
      </c>
      <c r="AR272" s="207">
        <f t="shared" si="52"/>
        <v>13766.11</v>
      </c>
      <c r="AS272" s="207">
        <f t="shared" si="52"/>
        <v>13766.11</v>
      </c>
      <c r="AT272" s="207">
        <f t="shared" si="52"/>
        <v>13766.11</v>
      </c>
      <c r="AU272" s="208">
        <f t="shared" si="57"/>
        <v>165193.32</v>
      </c>
      <c r="AV272" s="208">
        <f t="shared" si="51"/>
        <v>13766.11</v>
      </c>
      <c r="AW272" s="208">
        <f t="shared" si="51"/>
        <v>13766.11</v>
      </c>
      <c r="AX272" s="208">
        <f t="shared" si="51"/>
        <v>13766.11</v>
      </c>
      <c r="AY272" s="208">
        <f t="shared" si="51"/>
        <v>13766.11</v>
      </c>
      <c r="AZ272" s="208">
        <f t="shared" si="50"/>
        <v>0</v>
      </c>
      <c r="BA272" s="208">
        <f t="shared" si="50"/>
        <v>0</v>
      </c>
      <c r="BB272" s="208">
        <f t="shared" si="50"/>
        <v>0</v>
      </c>
      <c r="BC272" s="208">
        <f t="shared" si="49"/>
        <v>0</v>
      </c>
      <c r="BD272" s="208">
        <f t="shared" si="49"/>
        <v>0</v>
      </c>
      <c r="BE272" s="208">
        <f t="shared" si="49"/>
        <v>0</v>
      </c>
      <c r="BF272" s="208">
        <f t="shared" si="49"/>
        <v>0</v>
      </c>
      <c r="BG272" s="208">
        <f t="shared" si="49"/>
        <v>0</v>
      </c>
      <c r="BH272" s="208">
        <f t="shared" si="49"/>
        <v>0</v>
      </c>
      <c r="BI272" s="208">
        <f t="shared" si="48"/>
        <v>0</v>
      </c>
      <c r="BJ272" s="208">
        <f t="shared" si="48"/>
        <v>0</v>
      </c>
      <c r="BK272" s="208">
        <f t="shared" si="48"/>
        <v>0</v>
      </c>
      <c r="BL272" s="207">
        <f t="shared" si="58"/>
        <v>0</v>
      </c>
    </row>
    <row r="273" spans="1:64">
      <c r="A273" s="190" t="s">
        <v>474</v>
      </c>
      <c r="B273" s="205">
        <v>4.1000000000000002E-2</v>
      </c>
      <c r="C273" s="205">
        <v>1.6E-2</v>
      </c>
      <c r="D273" s="206">
        <v>2860913.24</v>
      </c>
      <c r="E273" s="206">
        <v>2860913.24</v>
      </c>
      <c r="F273" s="206">
        <v>2860913.24</v>
      </c>
      <c r="G273" s="206">
        <v>2860913.24</v>
      </c>
      <c r="H273" s="206">
        <v>2860913.24</v>
      </c>
      <c r="I273" s="206">
        <v>2860913.24</v>
      </c>
      <c r="J273" s="206">
        <v>2860913.24</v>
      </c>
      <c r="K273" s="206">
        <v>2860913.24</v>
      </c>
      <c r="L273" s="206">
        <v>2860913.24</v>
      </c>
      <c r="M273" s="206">
        <v>2868957.0850000004</v>
      </c>
      <c r="N273" s="206">
        <v>2877000.93</v>
      </c>
      <c r="O273" s="206">
        <v>2877000.93</v>
      </c>
      <c r="P273" s="192">
        <f t="shared" si="55"/>
        <v>34371178.105000004</v>
      </c>
      <c r="Q273" s="206">
        <v>2877000.93</v>
      </c>
      <c r="R273" s="206">
        <v>2877000.93</v>
      </c>
      <c r="S273" s="206">
        <v>2877000.93</v>
      </c>
      <c r="T273" s="206">
        <v>2877000.93</v>
      </c>
      <c r="U273" s="206">
        <v>2877000.93</v>
      </c>
      <c r="V273" s="206">
        <v>2877000.93</v>
      </c>
      <c r="W273" s="206">
        <v>2877000.93</v>
      </c>
      <c r="X273" s="206">
        <v>2877000.93</v>
      </c>
      <c r="Y273" s="206">
        <v>2877000.93</v>
      </c>
      <c r="Z273" s="206">
        <v>2877000.93</v>
      </c>
      <c r="AA273" s="206">
        <v>2877000.93</v>
      </c>
      <c r="AB273" s="206">
        <v>2877000.93</v>
      </c>
      <c r="AC273" s="206">
        <v>2877000.93</v>
      </c>
      <c r="AD273" s="206">
        <v>2877000.93</v>
      </c>
      <c r="AE273" s="206">
        <v>2877000.93</v>
      </c>
      <c r="AF273" s="206">
        <v>2877000.93</v>
      </c>
      <c r="AG273" s="192">
        <f t="shared" si="56"/>
        <v>34524011.160000004</v>
      </c>
      <c r="AI273" s="207">
        <f t="shared" si="54"/>
        <v>9774.7900000000009</v>
      </c>
      <c r="AJ273" s="207">
        <f t="shared" si="54"/>
        <v>9774.7900000000009</v>
      </c>
      <c r="AK273" s="207">
        <f t="shared" si="54"/>
        <v>9774.7900000000009</v>
      </c>
      <c r="AL273" s="207">
        <f t="shared" si="53"/>
        <v>9774.7900000000009</v>
      </c>
      <c r="AM273" s="207">
        <f t="shared" si="53"/>
        <v>9774.7900000000009</v>
      </c>
      <c r="AN273" s="207">
        <f t="shared" si="53"/>
        <v>9774.7900000000009</v>
      </c>
      <c r="AO273" s="207">
        <f t="shared" si="53"/>
        <v>9774.7900000000009</v>
      </c>
      <c r="AP273" s="207">
        <f t="shared" si="53"/>
        <v>9774.7900000000009</v>
      </c>
      <c r="AQ273" s="207">
        <f t="shared" si="53"/>
        <v>9774.7900000000009</v>
      </c>
      <c r="AR273" s="207">
        <f t="shared" si="52"/>
        <v>9802.27</v>
      </c>
      <c r="AS273" s="207">
        <f t="shared" si="52"/>
        <v>9829.75</v>
      </c>
      <c r="AT273" s="207">
        <f t="shared" si="52"/>
        <v>9829.75</v>
      </c>
      <c r="AU273" s="208">
        <f t="shared" si="57"/>
        <v>117434.88000000002</v>
      </c>
      <c r="AV273" s="208">
        <f t="shared" si="51"/>
        <v>9829.75</v>
      </c>
      <c r="AW273" s="208">
        <f t="shared" si="51"/>
        <v>9829.75</v>
      </c>
      <c r="AX273" s="208">
        <f t="shared" si="51"/>
        <v>9829.75</v>
      </c>
      <c r="AY273" s="208">
        <f t="shared" si="51"/>
        <v>9829.75</v>
      </c>
      <c r="AZ273" s="208">
        <f t="shared" si="50"/>
        <v>3836</v>
      </c>
      <c r="BA273" s="208">
        <f t="shared" si="50"/>
        <v>3836</v>
      </c>
      <c r="BB273" s="208">
        <f t="shared" si="50"/>
        <v>3836</v>
      </c>
      <c r="BC273" s="208">
        <f t="shared" si="49"/>
        <v>3836</v>
      </c>
      <c r="BD273" s="208">
        <f t="shared" si="49"/>
        <v>3836</v>
      </c>
      <c r="BE273" s="208">
        <f t="shared" si="49"/>
        <v>3836</v>
      </c>
      <c r="BF273" s="208">
        <f t="shared" si="49"/>
        <v>3836</v>
      </c>
      <c r="BG273" s="208">
        <f t="shared" si="49"/>
        <v>3836</v>
      </c>
      <c r="BH273" s="208">
        <f t="shared" si="49"/>
        <v>3836</v>
      </c>
      <c r="BI273" s="208">
        <f t="shared" si="48"/>
        <v>3836</v>
      </c>
      <c r="BJ273" s="208">
        <f t="shared" si="48"/>
        <v>3836</v>
      </c>
      <c r="BK273" s="208">
        <f t="shared" si="48"/>
        <v>3836</v>
      </c>
      <c r="BL273" s="207">
        <f t="shared" si="58"/>
        <v>46032</v>
      </c>
    </row>
    <row r="274" spans="1:64">
      <c r="A274" s="190" t="s">
        <v>475</v>
      </c>
      <c r="B274" s="205">
        <v>3.8800000000000001E-2</v>
      </c>
      <c r="C274" s="205">
        <v>2.9599999999999998E-2</v>
      </c>
      <c r="D274" s="206">
        <v>6214267.1799999997</v>
      </c>
      <c r="E274" s="206">
        <v>6214267.1799999997</v>
      </c>
      <c r="F274" s="206">
        <v>6214267.1799999997</v>
      </c>
      <c r="G274" s="206">
        <v>6214267.1799999997</v>
      </c>
      <c r="H274" s="206">
        <v>6214267.1799999997</v>
      </c>
      <c r="I274" s="206">
        <v>6214267.1799999997</v>
      </c>
      <c r="J274" s="206">
        <v>6214267.1799999997</v>
      </c>
      <c r="K274" s="206">
        <v>6214267.1799999997</v>
      </c>
      <c r="L274" s="206">
        <v>6214267.1799999997</v>
      </c>
      <c r="M274" s="206">
        <v>6214267.1799999997</v>
      </c>
      <c r="N274" s="206">
        <v>6214267.1799999997</v>
      </c>
      <c r="O274" s="206">
        <v>6214267.1799999997</v>
      </c>
      <c r="P274" s="192">
        <f t="shared" si="55"/>
        <v>74571206.159999996</v>
      </c>
      <c r="Q274" s="206">
        <v>6214267.1799999997</v>
      </c>
      <c r="R274" s="206">
        <v>6214267.1799999997</v>
      </c>
      <c r="S274" s="206">
        <v>6214267.1799999997</v>
      </c>
      <c r="T274" s="206">
        <v>6214267.1799999997</v>
      </c>
      <c r="U274" s="206">
        <v>6214267.1799999997</v>
      </c>
      <c r="V274" s="206">
        <v>6214267.1799999997</v>
      </c>
      <c r="W274" s="206">
        <v>6214267.1799999997</v>
      </c>
      <c r="X274" s="206">
        <v>6214267.1799999997</v>
      </c>
      <c r="Y274" s="206">
        <v>6214267.1799999997</v>
      </c>
      <c r="Z274" s="206">
        <v>6214267.1799999997</v>
      </c>
      <c r="AA274" s="206">
        <v>6214267.1799999997</v>
      </c>
      <c r="AB274" s="206">
        <v>6214267.1799999997</v>
      </c>
      <c r="AC274" s="206">
        <v>6214267.1799999997</v>
      </c>
      <c r="AD274" s="206">
        <v>6214267.1799999997</v>
      </c>
      <c r="AE274" s="206">
        <v>6214267.1799999997</v>
      </c>
      <c r="AF274" s="206">
        <v>6214267.1799999997</v>
      </c>
      <c r="AG274" s="192">
        <f t="shared" si="56"/>
        <v>74571206.159999996</v>
      </c>
      <c r="AI274" s="207">
        <f t="shared" si="54"/>
        <v>20092.8</v>
      </c>
      <c r="AJ274" s="207">
        <f t="shared" si="54"/>
        <v>20092.8</v>
      </c>
      <c r="AK274" s="207">
        <f t="shared" si="54"/>
        <v>20092.8</v>
      </c>
      <c r="AL274" s="207">
        <f t="shared" si="53"/>
        <v>20092.8</v>
      </c>
      <c r="AM274" s="207">
        <f t="shared" si="53"/>
        <v>20092.8</v>
      </c>
      <c r="AN274" s="207">
        <f t="shared" si="53"/>
        <v>20092.8</v>
      </c>
      <c r="AO274" s="207">
        <f t="shared" si="53"/>
        <v>20092.8</v>
      </c>
      <c r="AP274" s="207">
        <f t="shared" si="53"/>
        <v>20092.8</v>
      </c>
      <c r="AQ274" s="207">
        <f t="shared" si="53"/>
        <v>20092.8</v>
      </c>
      <c r="AR274" s="207">
        <f t="shared" si="52"/>
        <v>20092.8</v>
      </c>
      <c r="AS274" s="207">
        <f t="shared" si="52"/>
        <v>20092.8</v>
      </c>
      <c r="AT274" s="207">
        <f t="shared" si="52"/>
        <v>20092.8</v>
      </c>
      <c r="AU274" s="208">
        <f t="shared" si="57"/>
        <v>241113.59999999995</v>
      </c>
      <c r="AV274" s="208">
        <f t="shared" si="51"/>
        <v>20092.8</v>
      </c>
      <c r="AW274" s="208">
        <f t="shared" si="51"/>
        <v>20092.8</v>
      </c>
      <c r="AX274" s="208">
        <f t="shared" si="51"/>
        <v>20092.8</v>
      </c>
      <c r="AY274" s="208">
        <f t="shared" si="51"/>
        <v>20092.8</v>
      </c>
      <c r="AZ274" s="208">
        <f t="shared" si="50"/>
        <v>15328.53</v>
      </c>
      <c r="BA274" s="208">
        <f t="shared" si="50"/>
        <v>15328.53</v>
      </c>
      <c r="BB274" s="208">
        <f t="shared" si="50"/>
        <v>15328.53</v>
      </c>
      <c r="BC274" s="208">
        <f t="shared" si="49"/>
        <v>15328.53</v>
      </c>
      <c r="BD274" s="208">
        <f t="shared" si="49"/>
        <v>15328.53</v>
      </c>
      <c r="BE274" s="208">
        <f t="shared" si="49"/>
        <v>15328.53</v>
      </c>
      <c r="BF274" s="208">
        <f t="shared" si="49"/>
        <v>15328.53</v>
      </c>
      <c r="BG274" s="208">
        <f t="shared" si="49"/>
        <v>15328.53</v>
      </c>
      <c r="BH274" s="208">
        <f t="shared" si="49"/>
        <v>15328.53</v>
      </c>
      <c r="BI274" s="208">
        <f t="shared" si="48"/>
        <v>15328.53</v>
      </c>
      <c r="BJ274" s="208">
        <f t="shared" si="48"/>
        <v>15328.53</v>
      </c>
      <c r="BK274" s="208">
        <f t="shared" si="48"/>
        <v>15328.53</v>
      </c>
      <c r="BL274" s="207">
        <f t="shared" si="58"/>
        <v>183942.36000000002</v>
      </c>
    </row>
    <row r="275" spans="1:64">
      <c r="A275" s="190" t="s">
        <v>476</v>
      </c>
      <c r="B275" s="205">
        <v>4.2599999999999999E-2</v>
      </c>
      <c r="C275" s="205">
        <v>2.6200000000000001E-2</v>
      </c>
      <c r="D275" s="206">
        <v>782798.71</v>
      </c>
      <c r="E275" s="206">
        <v>782798.71</v>
      </c>
      <c r="F275" s="206">
        <v>782798.71</v>
      </c>
      <c r="G275" s="206">
        <v>782798.71</v>
      </c>
      <c r="H275" s="206">
        <v>782798.71</v>
      </c>
      <c r="I275" s="206">
        <v>782798.71</v>
      </c>
      <c r="J275" s="206">
        <v>782798.71</v>
      </c>
      <c r="K275" s="206">
        <v>782798.71</v>
      </c>
      <c r="L275" s="206">
        <v>782798.71</v>
      </c>
      <c r="M275" s="206">
        <v>782798.71</v>
      </c>
      <c r="N275" s="206">
        <v>782798.71</v>
      </c>
      <c r="O275" s="206">
        <v>782798.71</v>
      </c>
      <c r="P275" s="192">
        <f t="shared" si="55"/>
        <v>9393584.5199999996</v>
      </c>
      <c r="Q275" s="206">
        <v>782798.71</v>
      </c>
      <c r="R275" s="206">
        <v>782798.71</v>
      </c>
      <c r="S275" s="206">
        <v>782798.71</v>
      </c>
      <c r="T275" s="206">
        <v>782798.71</v>
      </c>
      <c r="U275" s="206">
        <v>782798.71</v>
      </c>
      <c r="V275" s="206">
        <v>782798.71</v>
      </c>
      <c r="W275" s="206">
        <v>782798.71</v>
      </c>
      <c r="X275" s="206">
        <v>782798.71</v>
      </c>
      <c r="Y275" s="206">
        <v>782798.71</v>
      </c>
      <c r="Z275" s="206">
        <v>782798.71</v>
      </c>
      <c r="AA275" s="206">
        <v>782798.71</v>
      </c>
      <c r="AB275" s="206">
        <v>782798.71</v>
      </c>
      <c r="AC275" s="206">
        <v>782798.71</v>
      </c>
      <c r="AD275" s="206">
        <v>782798.71</v>
      </c>
      <c r="AE275" s="206">
        <v>782798.71</v>
      </c>
      <c r="AF275" s="206">
        <v>782798.71</v>
      </c>
      <c r="AG275" s="192">
        <f t="shared" si="56"/>
        <v>9393584.5199999996</v>
      </c>
      <c r="AI275" s="207">
        <f t="shared" si="54"/>
        <v>2778.94</v>
      </c>
      <c r="AJ275" s="207">
        <f t="shared" si="54"/>
        <v>2778.94</v>
      </c>
      <c r="AK275" s="207">
        <f t="shared" si="54"/>
        <v>2778.94</v>
      </c>
      <c r="AL275" s="207">
        <f t="shared" si="53"/>
        <v>2778.94</v>
      </c>
      <c r="AM275" s="207">
        <f t="shared" si="53"/>
        <v>2778.94</v>
      </c>
      <c r="AN275" s="207">
        <f t="shared" si="53"/>
        <v>2778.94</v>
      </c>
      <c r="AO275" s="207">
        <f t="shared" si="53"/>
        <v>2778.94</v>
      </c>
      <c r="AP275" s="207">
        <f t="shared" si="53"/>
        <v>2778.94</v>
      </c>
      <c r="AQ275" s="207">
        <f t="shared" si="53"/>
        <v>2778.94</v>
      </c>
      <c r="AR275" s="207">
        <f t="shared" si="52"/>
        <v>2778.94</v>
      </c>
      <c r="AS275" s="207">
        <f t="shared" si="52"/>
        <v>2778.94</v>
      </c>
      <c r="AT275" s="207">
        <f t="shared" si="52"/>
        <v>2778.94</v>
      </c>
      <c r="AU275" s="208">
        <f t="shared" si="57"/>
        <v>33347.279999999992</v>
      </c>
      <c r="AV275" s="208">
        <f t="shared" si="51"/>
        <v>2778.94</v>
      </c>
      <c r="AW275" s="208">
        <f t="shared" si="51"/>
        <v>2778.94</v>
      </c>
      <c r="AX275" s="208">
        <f t="shared" si="51"/>
        <v>2778.94</v>
      </c>
      <c r="AY275" s="208">
        <f t="shared" si="51"/>
        <v>2778.94</v>
      </c>
      <c r="AZ275" s="208">
        <f t="shared" si="50"/>
        <v>1709.11</v>
      </c>
      <c r="BA275" s="208">
        <f t="shared" si="50"/>
        <v>1709.11</v>
      </c>
      <c r="BB275" s="208">
        <f t="shared" si="50"/>
        <v>1709.11</v>
      </c>
      <c r="BC275" s="208">
        <f t="shared" si="49"/>
        <v>1709.11</v>
      </c>
      <c r="BD275" s="208">
        <f t="shared" si="49"/>
        <v>1709.11</v>
      </c>
      <c r="BE275" s="208">
        <f t="shared" si="49"/>
        <v>1709.11</v>
      </c>
      <c r="BF275" s="208">
        <f t="shared" si="49"/>
        <v>1709.11</v>
      </c>
      <c r="BG275" s="208">
        <f t="shared" si="49"/>
        <v>1709.11</v>
      </c>
      <c r="BH275" s="208">
        <f t="shared" si="49"/>
        <v>1709.11</v>
      </c>
      <c r="BI275" s="208">
        <f t="shared" si="48"/>
        <v>1709.11</v>
      </c>
      <c r="BJ275" s="208">
        <f t="shared" si="48"/>
        <v>1709.11</v>
      </c>
      <c r="BK275" s="208">
        <f t="shared" si="48"/>
        <v>1709.11</v>
      </c>
      <c r="BL275" s="207">
        <f t="shared" si="58"/>
        <v>20509.320000000003</v>
      </c>
    </row>
    <row r="276" spans="1:64">
      <c r="A276" s="190" t="s">
        <v>477</v>
      </c>
      <c r="B276" s="205">
        <v>3.9800000000000002E-2</v>
      </c>
      <c r="C276" s="205">
        <v>2.5900000000000003E-2</v>
      </c>
      <c r="D276" s="206">
        <v>1709376.03</v>
      </c>
      <c r="E276" s="206">
        <v>1709376.03</v>
      </c>
      <c r="F276" s="206">
        <v>1709376.03</v>
      </c>
      <c r="G276" s="206">
        <v>1709376.03</v>
      </c>
      <c r="H276" s="206">
        <v>1709376.03</v>
      </c>
      <c r="I276" s="206">
        <v>1709376.03</v>
      </c>
      <c r="J276" s="206">
        <v>1709376.03</v>
      </c>
      <c r="K276" s="206">
        <v>1709376.03</v>
      </c>
      <c r="L276" s="206">
        <v>1709376.03</v>
      </c>
      <c r="M276" s="206">
        <v>1709376.03</v>
      </c>
      <c r="N276" s="206">
        <v>1709376.03</v>
      </c>
      <c r="O276" s="206">
        <v>1709376.03</v>
      </c>
      <c r="P276" s="192">
        <f t="shared" si="55"/>
        <v>20512512.359999999</v>
      </c>
      <c r="Q276" s="206">
        <v>1709376.03</v>
      </c>
      <c r="R276" s="206">
        <v>1709376.03</v>
      </c>
      <c r="S276" s="206">
        <v>1709376.03</v>
      </c>
      <c r="T276" s="206">
        <v>1709376.03</v>
      </c>
      <c r="U276" s="206">
        <v>1709376.03</v>
      </c>
      <c r="V276" s="206">
        <v>1709376.03</v>
      </c>
      <c r="W276" s="206">
        <v>1709376.03</v>
      </c>
      <c r="X276" s="206">
        <v>1709376.03</v>
      </c>
      <c r="Y276" s="206">
        <v>1709376.03</v>
      </c>
      <c r="Z276" s="206">
        <v>1709376.03</v>
      </c>
      <c r="AA276" s="206">
        <v>1709376.03</v>
      </c>
      <c r="AB276" s="206">
        <v>1709376.03</v>
      </c>
      <c r="AC276" s="206">
        <v>1709376.03</v>
      </c>
      <c r="AD276" s="206">
        <v>1709376.03</v>
      </c>
      <c r="AE276" s="206">
        <v>1709376.03</v>
      </c>
      <c r="AF276" s="206">
        <v>1709376.03</v>
      </c>
      <c r="AG276" s="192">
        <f t="shared" si="56"/>
        <v>20512512.359999999</v>
      </c>
      <c r="AI276" s="207">
        <f t="shared" si="54"/>
        <v>5669.43</v>
      </c>
      <c r="AJ276" s="207">
        <f t="shared" si="54"/>
        <v>5669.43</v>
      </c>
      <c r="AK276" s="207">
        <f t="shared" si="54"/>
        <v>5669.43</v>
      </c>
      <c r="AL276" s="207">
        <f t="shared" si="53"/>
        <v>5669.43</v>
      </c>
      <c r="AM276" s="207">
        <f t="shared" si="53"/>
        <v>5669.43</v>
      </c>
      <c r="AN276" s="207">
        <f t="shared" si="53"/>
        <v>5669.43</v>
      </c>
      <c r="AO276" s="207">
        <f t="shared" si="53"/>
        <v>5669.43</v>
      </c>
      <c r="AP276" s="207">
        <f t="shared" si="53"/>
        <v>5669.43</v>
      </c>
      <c r="AQ276" s="207">
        <f t="shared" si="53"/>
        <v>5669.43</v>
      </c>
      <c r="AR276" s="207">
        <f t="shared" si="52"/>
        <v>5669.43</v>
      </c>
      <c r="AS276" s="207">
        <f t="shared" si="52"/>
        <v>5669.43</v>
      </c>
      <c r="AT276" s="207">
        <f t="shared" si="52"/>
        <v>5669.43</v>
      </c>
      <c r="AU276" s="208">
        <f t="shared" si="57"/>
        <v>68033.16</v>
      </c>
      <c r="AV276" s="208">
        <f t="shared" si="51"/>
        <v>5669.43</v>
      </c>
      <c r="AW276" s="208">
        <f t="shared" si="51"/>
        <v>5669.43</v>
      </c>
      <c r="AX276" s="208">
        <f t="shared" si="51"/>
        <v>5669.43</v>
      </c>
      <c r="AY276" s="208">
        <f t="shared" si="51"/>
        <v>5669.43</v>
      </c>
      <c r="AZ276" s="208">
        <f t="shared" si="50"/>
        <v>3689.4</v>
      </c>
      <c r="BA276" s="208">
        <f t="shared" si="50"/>
        <v>3689.4</v>
      </c>
      <c r="BB276" s="208">
        <f t="shared" si="50"/>
        <v>3689.4</v>
      </c>
      <c r="BC276" s="208">
        <f t="shared" si="49"/>
        <v>3689.4</v>
      </c>
      <c r="BD276" s="208">
        <f t="shared" si="49"/>
        <v>3689.4</v>
      </c>
      <c r="BE276" s="208">
        <f t="shared" si="49"/>
        <v>3689.4</v>
      </c>
      <c r="BF276" s="208">
        <f t="shared" si="49"/>
        <v>3689.4</v>
      </c>
      <c r="BG276" s="208">
        <f t="shared" si="49"/>
        <v>3689.4</v>
      </c>
      <c r="BH276" s="208">
        <f t="shared" si="49"/>
        <v>3689.4</v>
      </c>
      <c r="BI276" s="208">
        <f t="shared" si="48"/>
        <v>3689.4</v>
      </c>
      <c r="BJ276" s="208">
        <f t="shared" si="48"/>
        <v>3689.4</v>
      </c>
      <c r="BK276" s="208">
        <f t="shared" si="48"/>
        <v>3689.4</v>
      </c>
      <c r="BL276" s="207">
        <f t="shared" si="58"/>
        <v>44272.80000000001</v>
      </c>
    </row>
    <row r="277" spans="1:64">
      <c r="A277" s="190" t="s">
        <v>478</v>
      </c>
      <c r="B277" s="205">
        <v>4.0599999999999997E-2</v>
      </c>
      <c r="C277" s="205">
        <v>2.58E-2</v>
      </c>
      <c r="D277" s="206">
        <v>2168768.83</v>
      </c>
      <c r="E277" s="206">
        <v>2168768.83</v>
      </c>
      <c r="F277" s="206">
        <v>2168768.83</v>
      </c>
      <c r="G277" s="206">
        <v>2168768.83</v>
      </c>
      <c r="H277" s="206">
        <v>2168768.83</v>
      </c>
      <c r="I277" s="206">
        <v>2168768.83</v>
      </c>
      <c r="J277" s="206">
        <v>2168768.83</v>
      </c>
      <c r="K277" s="206">
        <v>2168768.83</v>
      </c>
      <c r="L277" s="206">
        <v>2168768.83</v>
      </c>
      <c r="M277" s="206">
        <v>2168768.83</v>
      </c>
      <c r="N277" s="206">
        <v>2168768.83</v>
      </c>
      <c r="O277" s="206">
        <v>2168768.83</v>
      </c>
      <c r="P277" s="192">
        <f t="shared" si="55"/>
        <v>26025225.959999993</v>
      </c>
      <c r="Q277" s="206">
        <v>2168768.83</v>
      </c>
      <c r="R277" s="206">
        <v>2168768.83</v>
      </c>
      <c r="S277" s="206">
        <v>2168768.83</v>
      </c>
      <c r="T277" s="206">
        <v>2168768.83</v>
      </c>
      <c r="U277" s="206">
        <v>2168768.83</v>
      </c>
      <c r="V277" s="206">
        <v>2168768.83</v>
      </c>
      <c r="W277" s="206">
        <v>2168768.83</v>
      </c>
      <c r="X277" s="206">
        <v>2168768.83</v>
      </c>
      <c r="Y277" s="206">
        <v>2168768.83</v>
      </c>
      <c r="Z277" s="206">
        <v>2168768.83</v>
      </c>
      <c r="AA277" s="206">
        <v>2168768.83</v>
      </c>
      <c r="AB277" s="206">
        <v>2168768.83</v>
      </c>
      <c r="AC277" s="206">
        <v>2168768.83</v>
      </c>
      <c r="AD277" s="206">
        <v>2168768.83</v>
      </c>
      <c r="AE277" s="206">
        <v>2168768.83</v>
      </c>
      <c r="AF277" s="206">
        <v>2168768.83</v>
      </c>
      <c r="AG277" s="192">
        <f t="shared" si="56"/>
        <v>26025225.959999993</v>
      </c>
      <c r="AI277" s="207">
        <f t="shared" si="54"/>
        <v>7337.67</v>
      </c>
      <c r="AJ277" s="207">
        <f t="shared" si="54"/>
        <v>7337.67</v>
      </c>
      <c r="AK277" s="207">
        <f t="shared" si="54"/>
        <v>7337.67</v>
      </c>
      <c r="AL277" s="207">
        <f t="shared" si="53"/>
        <v>7337.67</v>
      </c>
      <c r="AM277" s="207">
        <f t="shared" si="53"/>
        <v>7337.67</v>
      </c>
      <c r="AN277" s="207">
        <f t="shared" si="53"/>
        <v>7337.67</v>
      </c>
      <c r="AO277" s="207">
        <f t="shared" si="53"/>
        <v>7337.67</v>
      </c>
      <c r="AP277" s="207">
        <f t="shared" si="53"/>
        <v>7337.67</v>
      </c>
      <c r="AQ277" s="207">
        <f t="shared" si="53"/>
        <v>7337.67</v>
      </c>
      <c r="AR277" s="207">
        <f t="shared" si="52"/>
        <v>7337.67</v>
      </c>
      <c r="AS277" s="207">
        <f t="shared" si="52"/>
        <v>7337.67</v>
      </c>
      <c r="AT277" s="207">
        <f t="shared" si="52"/>
        <v>7337.67</v>
      </c>
      <c r="AU277" s="208">
        <f t="shared" si="57"/>
        <v>88052.04</v>
      </c>
      <c r="AV277" s="208">
        <f t="shared" si="51"/>
        <v>7337.67</v>
      </c>
      <c r="AW277" s="208">
        <f t="shared" si="51"/>
        <v>7337.67</v>
      </c>
      <c r="AX277" s="208">
        <f t="shared" si="51"/>
        <v>7337.67</v>
      </c>
      <c r="AY277" s="208">
        <f t="shared" si="51"/>
        <v>7337.67</v>
      </c>
      <c r="AZ277" s="208">
        <f t="shared" si="50"/>
        <v>4662.8500000000004</v>
      </c>
      <c r="BA277" s="208">
        <f t="shared" si="50"/>
        <v>4662.8500000000004</v>
      </c>
      <c r="BB277" s="208">
        <f t="shared" si="50"/>
        <v>4662.8500000000004</v>
      </c>
      <c r="BC277" s="208">
        <f t="shared" si="49"/>
        <v>4662.8500000000004</v>
      </c>
      <c r="BD277" s="208">
        <f t="shared" si="49"/>
        <v>4662.8500000000004</v>
      </c>
      <c r="BE277" s="208">
        <f t="shared" si="49"/>
        <v>4662.8500000000004</v>
      </c>
      <c r="BF277" s="208">
        <f t="shared" ref="BF277:BK329" si="59">ROUND(AA277*$C277/12,2)</f>
        <v>4662.8500000000004</v>
      </c>
      <c r="BG277" s="208">
        <f t="shared" si="59"/>
        <v>4662.8500000000004</v>
      </c>
      <c r="BH277" s="208">
        <f t="shared" si="59"/>
        <v>4662.8500000000004</v>
      </c>
      <c r="BI277" s="208">
        <f t="shared" si="48"/>
        <v>4662.8500000000004</v>
      </c>
      <c r="BJ277" s="208">
        <f t="shared" si="48"/>
        <v>4662.8500000000004</v>
      </c>
      <c r="BK277" s="208">
        <f t="shared" si="48"/>
        <v>4662.8500000000004</v>
      </c>
      <c r="BL277" s="207">
        <f t="shared" si="58"/>
        <v>55954.19999999999</v>
      </c>
    </row>
    <row r="278" spans="1:64">
      <c r="A278" s="190" t="s">
        <v>479</v>
      </c>
      <c r="B278" s="205">
        <v>3.6799999999999999E-2</v>
      </c>
      <c r="C278" s="205">
        <v>2.4500000000000001E-2</v>
      </c>
      <c r="D278" s="206">
        <v>1943746.28</v>
      </c>
      <c r="E278" s="206">
        <v>1943746.28</v>
      </c>
      <c r="F278" s="206">
        <v>1943746.28</v>
      </c>
      <c r="G278" s="206">
        <v>1943746.28</v>
      </c>
      <c r="H278" s="206">
        <v>1943746.28</v>
      </c>
      <c r="I278" s="206">
        <v>1943746.28</v>
      </c>
      <c r="J278" s="206">
        <v>1943746.28</v>
      </c>
      <c r="K278" s="206">
        <v>1943746.28</v>
      </c>
      <c r="L278" s="206">
        <v>1943746.28</v>
      </c>
      <c r="M278" s="206">
        <v>1943746.28</v>
      </c>
      <c r="N278" s="206">
        <v>1943746.28</v>
      </c>
      <c r="O278" s="206">
        <v>1943746.28</v>
      </c>
      <c r="P278" s="192">
        <f t="shared" si="55"/>
        <v>23324955.360000003</v>
      </c>
      <c r="Q278" s="206">
        <v>1943746.28</v>
      </c>
      <c r="R278" s="206">
        <v>1943746.28</v>
      </c>
      <c r="S278" s="206">
        <v>1943746.28</v>
      </c>
      <c r="T278" s="206">
        <v>1943746.28</v>
      </c>
      <c r="U278" s="206">
        <v>1943746.28</v>
      </c>
      <c r="V278" s="206">
        <v>1943746.28</v>
      </c>
      <c r="W278" s="206">
        <v>1943746.28</v>
      </c>
      <c r="X278" s="206">
        <v>1943746.28</v>
      </c>
      <c r="Y278" s="206">
        <v>1943746.28</v>
      </c>
      <c r="Z278" s="206">
        <v>1943746.28</v>
      </c>
      <c r="AA278" s="206">
        <v>1943746.28</v>
      </c>
      <c r="AB278" s="206">
        <v>1943746.28</v>
      </c>
      <c r="AC278" s="206">
        <v>1943746.28</v>
      </c>
      <c r="AD278" s="206">
        <v>1943746.28</v>
      </c>
      <c r="AE278" s="206">
        <v>1943746.28</v>
      </c>
      <c r="AF278" s="206">
        <v>1943746.28</v>
      </c>
      <c r="AG278" s="192">
        <f t="shared" si="56"/>
        <v>23324955.360000003</v>
      </c>
      <c r="AI278" s="207">
        <f t="shared" si="54"/>
        <v>5960.82</v>
      </c>
      <c r="AJ278" s="207">
        <f t="shared" si="54"/>
        <v>5960.82</v>
      </c>
      <c r="AK278" s="207">
        <f t="shared" si="54"/>
        <v>5960.82</v>
      </c>
      <c r="AL278" s="207">
        <f t="shared" si="53"/>
        <v>5960.82</v>
      </c>
      <c r="AM278" s="207">
        <f t="shared" si="53"/>
        <v>5960.82</v>
      </c>
      <c r="AN278" s="207">
        <f t="shared" si="53"/>
        <v>5960.82</v>
      </c>
      <c r="AO278" s="207">
        <f t="shared" si="53"/>
        <v>5960.82</v>
      </c>
      <c r="AP278" s="207">
        <f t="shared" si="53"/>
        <v>5960.82</v>
      </c>
      <c r="AQ278" s="207">
        <f t="shared" si="53"/>
        <v>5960.82</v>
      </c>
      <c r="AR278" s="207">
        <f t="shared" si="52"/>
        <v>5960.82</v>
      </c>
      <c r="AS278" s="207">
        <f t="shared" si="52"/>
        <v>5960.82</v>
      </c>
      <c r="AT278" s="207">
        <f t="shared" si="52"/>
        <v>5960.82</v>
      </c>
      <c r="AU278" s="208">
        <f t="shared" si="57"/>
        <v>71529.84</v>
      </c>
      <c r="AV278" s="208">
        <f t="shared" si="51"/>
        <v>5960.82</v>
      </c>
      <c r="AW278" s="208">
        <f t="shared" si="51"/>
        <v>5960.82</v>
      </c>
      <c r="AX278" s="208">
        <f t="shared" si="51"/>
        <v>5960.82</v>
      </c>
      <c r="AY278" s="208">
        <f t="shared" si="51"/>
        <v>5960.82</v>
      </c>
      <c r="AZ278" s="208">
        <f t="shared" si="50"/>
        <v>3968.48</v>
      </c>
      <c r="BA278" s="208">
        <f t="shared" si="50"/>
        <v>3968.48</v>
      </c>
      <c r="BB278" s="208">
        <f t="shared" si="50"/>
        <v>3968.48</v>
      </c>
      <c r="BC278" s="208">
        <f t="shared" si="50"/>
        <v>3968.48</v>
      </c>
      <c r="BD278" s="208">
        <f t="shared" si="50"/>
        <v>3968.48</v>
      </c>
      <c r="BE278" s="208">
        <f t="shared" si="50"/>
        <v>3968.48</v>
      </c>
      <c r="BF278" s="208">
        <f t="shared" si="59"/>
        <v>3968.48</v>
      </c>
      <c r="BG278" s="208">
        <f t="shared" si="59"/>
        <v>3968.48</v>
      </c>
      <c r="BH278" s="208">
        <f t="shared" si="59"/>
        <v>3968.48</v>
      </c>
      <c r="BI278" s="208">
        <f t="shared" si="48"/>
        <v>3968.48</v>
      </c>
      <c r="BJ278" s="208">
        <f t="shared" si="48"/>
        <v>3968.48</v>
      </c>
      <c r="BK278" s="208">
        <f t="shared" si="48"/>
        <v>3968.48</v>
      </c>
      <c r="BL278" s="207">
        <f t="shared" si="58"/>
        <v>47621.760000000009</v>
      </c>
    </row>
    <row r="279" spans="1:64">
      <c r="A279" s="190" t="s">
        <v>480</v>
      </c>
      <c r="B279" s="205">
        <v>3.8699999999999998E-2</v>
      </c>
      <c r="C279" s="205">
        <v>2.3399999999999997E-2</v>
      </c>
      <c r="D279" s="206">
        <v>1898268.01</v>
      </c>
      <c r="E279" s="206">
        <v>1898268.01</v>
      </c>
      <c r="F279" s="206">
        <v>1898268.01</v>
      </c>
      <c r="G279" s="206">
        <v>1898268.01</v>
      </c>
      <c r="H279" s="206">
        <v>1898268.01</v>
      </c>
      <c r="I279" s="206">
        <v>1898268.01</v>
      </c>
      <c r="J279" s="206">
        <v>1898268.01</v>
      </c>
      <c r="K279" s="206">
        <v>1898268.01</v>
      </c>
      <c r="L279" s="206">
        <v>1898268.01</v>
      </c>
      <c r="M279" s="206">
        <v>1898268.01</v>
      </c>
      <c r="N279" s="206">
        <v>1898268.01</v>
      </c>
      <c r="O279" s="206">
        <v>1898268.01</v>
      </c>
      <c r="P279" s="192">
        <f t="shared" si="55"/>
        <v>22779216.120000005</v>
      </c>
      <c r="Q279" s="206">
        <v>1898268.01</v>
      </c>
      <c r="R279" s="206">
        <v>1898268.01</v>
      </c>
      <c r="S279" s="206">
        <v>1898268.01</v>
      </c>
      <c r="T279" s="206">
        <v>1898268.01</v>
      </c>
      <c r="U279" s="206">
        <v>1898268.01</v>
      </c>
      <c r="V279" s="206">
        <v>1898268.01</v>
      </c>
      <c r="W279" s="206">
        <v>1898268.01</v>
      </c>
      <c r="X279" s="206">
        <v>1898268.01</v>
      </c>
      <c r="Y279" s="206">
        <v>1898268.01</v>
      </c>
      <c r="Z279" s="206">
        <v>1898268.01</v>
      </c>
      <c r="AA279" s="206">
        <v>1898268.01</v>
      </c>
      <c r="AB279" s="206">
        <v>1898268.01</v>
      </c>
      <c r="AC279" s="206">
        <v>1898268.01</v>
      </c>
      <c r="AD279" s="206">
        <v>1898268.01</v>
      </c>
      <c r="AE279" s="206">
        <v>1898268.01</v>
      </c>
      <c r="AF279" s="206">
        <v>1898268.01</v>
      </c>
      <c r="AG279" s="192">
        <f t="shared" si="56"/>
        <v>22779216.120000005</v>
      </c>
      <c r="AI279" s="207">
        <f t="shared" si="54"/>
        <v>6121.91</v>
      </c>
      <c r="AJ279" s="207">
        <f t="shared" si="54"/>
        <v>6121.91</v>
      </c>
      <c r="AK279" s="207">
        <f t="shared" si="54"/>
        <v>6121.91</v>
      </c>
      <c r="AL279" s="207">
        <f t="shared" si="53"/>
        <v>6121.91</v>
      </c>
      <c r="AM279" s="207">
        <f t="shared" si="53"/>
        <v>6121.91</v>
      </c>
      <c r="AN279" s="207">
        <f t="shared" si="53"/>
        <v>6121.91</v>
      </c>
      <c r="AO279" s="207">
        <f t="shared" si="53"/>
        <v>6121.91</v>
      </c>
      <c r="AP279" s="207">
        <f t="shared" si="53"/>
        <v>6121.91</v>
      </c>
      <c r="AQ279" s="207">
        <f t="shared" si="53"/>
        <v>6121.91</v>
      </c>
      <c r="AR279" s="207">
        <f t="shared" si="52"/>
        <v>6121.91</v>
      </c>
      <c r="AS279" s="207">
        <f t="shared" si="52"/>
        <v>6121.91</v>
      </c>
      <c r="AT279" s="207">
        <f t="shared" si="52"/>
        <v>6121.91</v>
      </c>
      <c r="AU279" s="208">
        <f t="shared" si="57"/>
        <v>73462.920000000013</v>
      </c>
      <c r="AV279" s="208">
        <f t="shared" si="51"/>
        <v>6121.91</v>
      </c>
      <c r="AW279" s="208">
        <f t="shared" si="51"/>
        <v>6121.91</v>
      </c>
      <c r="AX279" s="208">
        <f t="shared" si="51"/>
        <v>6121.91</v>
      </c>
      <c r="AY279" s="208">
        <f t="shared" si="51"/>
        <v>6121.91</v>
      </c>
      <c r="AZ279" s="208">
        <f t="shared" si="50"/>
        <v>3701.62</v>
      </c>
      <c r="BA279" s="208">
        <f t="shared" si="50"/>
        <v>3701.62</v>
      </c>
      <c r="BB279" s="208">
        <f t="shared" si="50"/>
        <v>3701.62</v>
      </c>
      <c r="BC279" s="208">
        <f t="shared" si="50"/>
        <v>3701.62</v>
      </c>
      <c r="BD279" s="208">
        <f t="shared" si="50"/>
        <v>3701.62</v>
      </c>
      <c r="BE279" s="208">
        <f t="shared" si="50"/>
        <v>3701.62</v>
      </c>
      <c r="BF279" s="208">
        <f t="shared" si="59"/>
        <v>3701.62</v>
      </c>
      <c r="BG279" s="208">
        <f t="shared" si="59"/>
        <v>3701.62</v>
      </c>
      <c r="BH279" s="208">
        <f t="shared" si="59"/>
        <v>3701.62</v>
      </c>
      <c r="BI279" s="208">
        <f t="shared" si="48"/>
        <v>3701.62</v>
      </c>
      <c r="BJ279" s="208">
        <f t="shared" si="48"/>
        <v>3701.62</v>
      </c>
      <c r="BK279" s="208">
        <f t="shared" si="48"/>
        <v>3701.62</v>
      </c>
      <c r="BL279" s="207">
        <f t="shared" si="58"/>
        <v>44419.44</v>
      </c>
    </row>
    <row r="280" spans="1:64">
      <c r="A280" s="190" t="s">
        <v>481</v>
      </c>
      <c r="B280" s="205">
        <v>0</v>
      </c>
      <c r="C280" s="205">
        <v>0</v>
      </c>
      <c r="D280" s="206">
        <v>0</v>
      </c>
      <c r="E280" s="206">
        <v>0</v>
      </c>
      <c r="F280" s="206">
        <v>0</v>
      </c>
      <c r="G280" s="206">
        <v>0</v>
      </c>
      <c r="H280" s="206">
        <v>0</v>
      </c>
      <c r="I280" s="206">
        <v>0</v>
      </c>
      <c r="J280" s="206">
        <v>0</v>
      </c>
      <c r="K280" s="206">
        <v>0</v>
      </c>
      <c r="L280" s="206">
        <v>0</v>
      </c>
      <c r="M280" s="206">
        <v>0</v>
      </c>
      <c r="N280" s="206">
        <v>0</v>
      </c>
      <c r="O280" s="206">
        <v>0</v>
      </c>
      <c r="P280" s="192">
        <f t="shared" si="55"/>
        <v>0</v>
      </c>
      <c r="Q280" s="206">
        <v>0</v>
      </c>
      <c r="R280" s="206">
        <v>0</v>
      </c>
      <c r="S280" s="206">
        <v>0</v>
      </c>
      <c r="T280" s="206">
        <v>0</v>
      </c>
      <c r="U280" s="206">
        <v>0</v>
      </c>
      <c r="V280" s="206">
        <v>0</v>
      </c>
      <c r="W280" s="206">
        <v>0</v>
      </c>
      <c r="X280" s="206">
        <v>0</v>
      </c>
      <c r="Y280" s="206">
        <v>0</v>
      </c>
      <c r="Z280" s="206">
        <v>0</v>
      </c>
      <c r="AA280" s="206">
        <v>0</v>
      </c>
      <c r="AB280" s="206">
        <v>0</v>
      </c>
      <c r="AC280" s="206">
        <v>0</v>
      </c>
      <c r="AD280" s="206">
        <v>0</v>
      </c>
      <c r="AE280" s="206">
        <v>0</v>
      </c>
      <c r="AF280" s="206">
        <v>0</v>
      </c>
      <c r="AG280" s="192">
        <f t="shared" si="56"/>
        <v>0</v>
      </c>
      <c r="AI280" s="207">
        <f t="shared" si="54"/>
        <v>0</v>
      </c>
      <c r="AJ280" s="207">
        <f t="shared" si="54"/>
        <v>0</v>
      </c>
      <c r="AK280" s="207">
        <f t="shared" si="54"/>
        <v>0</v>
      </c>
      <c r="AL280" s="207">
        <f t="shared" si="53"/>
        <v>0</v>
      </c>
      <c r="AM280" s="207">
        <f t="shared" si="53"/>
        <v>0</v>
      </c>
      <c r="AN280" s="207">
        <f t="shared" si="53"/>
        <v>0</v>
      </c>
      <c r="AO280" s="207">
        <f t="shared" si="53"/>
        <v>0</v>
      </c>
      <c r="AP280" s="207">
        <f t="shared" si="53"/>
        <v>0</v>
      </c>
      <c r="AQ280" s="207">
        <f t="shared" si="53"/>
        <v>0</v>
      </c>
      <c r="AR280" s="207">
        <f t="shared" si="52"/>
        <v>0</v>
      </c>
      <c r="AS280" s="207">
        <f t="shared" si="52"/>
        <v>0</v>
      </c>
      <c r="AT280" s="207">
        <f t="shared" si="52"/>
        <v>0</v>
      </c>
      <c r="AU280" s="208">
        <f t="shared" si="57"/>
        <v>0</v>
      </c>
      <c r="AV280" s="208">
        <f t="shared" si="51"/>
        <v>0</v>
      </c>
      <c r="AW280" s="208">
        <f t="shared" si="51"/>
        <v>0</v>
      </c>
      <c r="AX280" s="208">
        <f t="shared" si="51"/>
        <v>0</v>
      </c>
      <c r="AY280" s="208">
        <f t="shared" si="51"/>
        <v>0</v>
      </c>
      <c r="AZ280" s="208">
        <f t="shared" si="50"/>
        <v>0</v>
      </c>
      <c r="BA280" s="208">
        <f t="shared" si="50"/>
        <v>0</v>
      </c>
      <c r="BB280" s="208">
        <f t="shared" si="50"/>
        <v>0</v>
      </c>
      <c r="BC280" s="208">
        <f t="shared" si="50"/>
        <v>0</v>
      </c>
      <c r="BD280" s="208">
        <f t="shared" si="50"/>
        <v>0</v>
      </c>
      <c r="BE280" s="208">
        <f t="shared" si="50"/>
        <v>0</v>
      </c>
      <c r="BF280" s="208">
        <f t="shared" si="59"/>
        <v>0</v>
      </c>
      <c r="BG280" s="208">
        <f t="shared" si="59"/>
        <v>0</v>
      </c>
      <c r="BH280" s="208">
        <f t="shared" si="59"/>
        <v>0</v>
      </c>
      <c r="BI280" s="208">
        <f t="shared" si="48"/>
        <v>0</v>
      </c>
      <c r="BJ280" s="208">
        <f t="shared" si="48"/>
        <v>0</v>
      </c>
      <c r="BK280" s="208">
        <f t="shared" si="48"/>
        <v>0</v>
      </c>
      <c r="BL280" s="207">
        <f t="shared" si="58"/>
        <v>0</v>
      </c>
    </row>
    <row r="281" spans="1:64">
      <c r="A281" s="190" t="s">
        <v>482</v>
      </c>
      <c r="B281" s="205">
        <v>0.14600000000000002</v>
      </c>
      <c r="C281" s="205">
        <v>9.6200000000000008E-2</v>
      </c>
      <c r="D281" s="206">
        <v>94656.49</v>
      </c>
      <c r="E281" s="206">
        <v>94656.49</v>
      </c>
      <c r="F281" s="206">
        <v>94656.49</v>
      </c>
      <c r="G281" s="206">
        <v>94656.49</v>
      </c>
      <c r="H281" s="206">
        <v>94656.49</v>
      </c>
      <c r="I281" s="206">
        <v>94656.49</v>
      </c>
      <c r="J281" s="206">
        <v>94656.49</v>
      </c>
      <c r="K281" s="206">
        <v>94656.49</v>
      </c>
      <c r="L281" s="206">
        <v>94656.49</v>
      </c>
      <c r="M281" s="206">
        <v>94656.49</v>
      </c>
      <c r="N281" s="206">
        <v>94656.49</v>
      </c>
      <c r="O281" s="206">
        <v>94656.49</v>
      </c>
      <c r="P281" s="192">
        <f t="shared" si="55"/>
        <v>1135877.8800000001</v>
      </c>
      <c r="Q281" s="206">
        <v>94656.49</v>
      </c>
      <c r="R281" s="206">
        <v>94656.49</v>
      </c>
      <c r="S281" s="206">
        <v>94656.49</v>
      </c>
      <c r="T281" s="206">
        <v>94656.49</v>
      </c>
      <c r="U281" s="206">
        <v>94656.49</v>
      </c>
      <c r="V281" s="206">
        <v>94656.49</v>
      </c>
      <c r="W281" s="206">
        <v>94656.49</v>
      </c>
      <c r="X281" s="206">
        <v>94656.49</v>
      </c>
      <c r="Y281" s="206">
        <v>47328.245000000003</v>
      </c>
      <c r="Z281" s="206">
        <v>0</v>
      </c>
      <c r="AA281" s="206">
        <v>0</v>
      </c>
      <c r="AB281" s="206">
        <v>0</v>
      </c>
      <c r="AC281" s="206">
        <v>0</v>
      </c>
      <c r="AD281" s="206">
        <v>0</v>
      </c>
      <c r="AE281" s="206">
        <v>0</v>
      </c>
      <c r="AF281" s="206">
        <v>0</v>
      </c>
      <c r="AG281" s="192">
        <f t="shared" si="56"/>
        <v>425954.20500000002</v>
      </c>
      <c r="AI281" s="207">
        <f t="shared" si="54"/>
        <v>1151.6500000000001</v>
      </c>
      <c r="AJ281" s="207">
        <f t="shared" si="54"/>
        <v>1151.6500000000001</v>
      </c>
      <c r="AK281" s="207">
        <f t="shared" si="54"/>
        <v>1151.6500000000001</v>
      </c>
      <c r="AL281" s="207">
        <f t="shared" si="53"/>
        <v>1151.6500000000001</v>
      </c>
      <c r="AM281" s="207">
        <f t="shared" si="53"/>
        <v>1151.6500000000001</v>
      </c>
      <c r="AN281" s="207">
        <f t="shared" si="53"/>
        <v>1151.6500000000001</v>
      </c>
      <c r="AO281" s="207">
        <f t="shared" si="53"/>
        <v>1151.6500000000001</v>
      </c>
      <c r="AP281" s="207">
        <f t="shared" si="53"/>
        <v>1151.6500000000001</v>
      </c>
      <c r="AQ281" s="207">
        <f t="shared" si="53"/>
        <v>1151.6500000000001</v>
      </c>
      <c r="AR281" s="207">
        <f t="shared" si="52"/>
        <v>1151.6500000000001</v>
      </c>
      <c r="AS281" s="207">
        <f t="shared" si="52"/>
        <v>1151.6500000000001</v>
      </c>
      <c r="AT281" s="207">
        <f t="shared" si="52"/>
        <v>1151.6500000000001</v>
      </c>
      <c r="AU281" s="208">
        <f t="shared" si="57"/>
        <v>13819.799999999997</v>
      </c>
      <c r="AV281" s="208">
        <f t="shared" si="51"/>
        <v>1151.6500000000001</v>
      </c>
      <c r="AW281" s="208">
        <f t="shared" si="51"/>
        <v>1151.6500000000001</v>
      </c>
      <c r="AX281" s="208">
        <f t="shared" si="51"/>
        <v>1151.6500000000001</v>
      </c>
      <c r="AY281" s="208">
        <f t="shared" si="51"/>
        <v>1151.6500000000001</v>
      </c>
      <c r="AZ281" s="208">
        <f t="shared" si="50"/>
        <v>758.83</v>
      </c>
      <c r="BA281" s="208">
        <f t="shared" si="50"/>
        <v>758.83</v>
      </c>
      <c r="BB281" s="208">
        <f t="shared" si="50"/>
        <v>758.83</v>
      </c>
      <c r="BC281" s="208">
        <f t="shared" si="50"/>
        <v>758.83</v>
      </c>
      <c r="BD281" s="208">
        <f t="shared" si="50"/>
        <v>379.41</v>
      </c>
      <c r="BE281" s="208">
        <f t="shared" si="50"/>
        <v>0</v>
      </c>
      <c r="BF281" s="208">
        <f t="shared" si="59"/>
        <v>0</v>
      </c>
      <c r="BG281" s="208">
        <f t="shared" si="59"/>
        <v>0</v>
      </c>
      <c r="BH281" s="208">
        <f t="shared" si="59"/>
        <v>0</v>
      </c>
      <c r="BI281" s="208">
        <f t="shared" si="48"/>
        <v>0</v>
      </c>
      <c r="BJ281" s="208">
        <f t="shared" si="48"/>
        <v>0</v>
      </c>
      <c r="BK281" s="208">
        <f t="shared" si="48"/>
        <v>0</v>
      </c>
      <c r="BL281" s="207">
        <f t="shared" si="58"/>
        <v>3414.73</v>
      </c>
    </row>
    <row r="282" spans="1:64">
      <c r="A282" s="190" t="s">
        <v>483</v>
      </c>
      <c r="B282" s="205">
        <v>0</v>
      </c>
      <c r="C282" s="205">
        <v>0</v>
      </c>
      <c r="D282" s="206">
        <v>0</v>
      </c>
      <c r="E282" s="206">
        <v>0</v>
      </c>
      <c r="F282" s="206">
        <v>0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0</v>
      </c>
      <c r="N282" s="206">
        <v>0</v>
      </c>
      <c r="O282" s="206">
        <v>0</v>
      </c>
      <c r="P282" s="192">
        <f t="shared" si="55"/>
        <v>0</v>
      </c>
      <c r="Q282" s="206">
        <v>0</v>
      </c>
      <c r="R282" s="206">
        <v>0</v>
      </c>
      <c r="S282" s="206">
        <v>0</v>
      </c>
      <c r="T282" s="206">
        <v>0</v>
      </c>
      <c r="U282" s="206">
        <v>0</v>
      </c>
      <c r="V282" s="206">
        <v>0</v>
      </c>
      <c r="W282" s="206">
        <v>0</v>
      </c>
      <c r="X282" s="206">
        <v>0</v>
      </c>
      <c r="Y282" s="206">
        <v>0</v>
      </c>
      <c r="Z282" s="206">
        <v>0</v>
      </c>
      <c r="AA282" s="206">
        <v>0</v>
      </c>
      <c r="AB282" s="206">
        <v>0</v>
      </c>
      <c r="AC282" s="206">
        <v>0</v>
      </c>
      <c r="AD282" s="206">
        <v>0</v>
      </c>
      <c r="AE282" s="206">
        <v>0</v>
      </c>
      <c r="AF282" s="206">
        <v>0</v>
      </c>
      <c r="AG282" s="192">
        <f t="shared" si="56"/>
        <v>0</v>
      </c>
      <c r="AI282" s="207">
        <f t="shared" si="54"/>
        <v>0</v>
      </c>
      <c r="AJ282" s="207">
        <f t="shared" si="54"/>
        <v>0</v>
      </c>
      <c r="AK282" s="207">
        <f t="shared" si="54"/>
        <v>0</v>
      </c>
      <c r="AL282" s="207">
        <f t="shared" si="53"/>
        <v>0</v>
      </c>
      <c r="AM282" s="207">
        <f t="shared" si="53"/>
        <v>0</v>
      </c>
      <c r="AN282" s="207">
        <f t="shared" si="53"/>
        <v>0</v>
      </c>
      <c r="AO282" s="207">
        <f t="shared" si="53"/>
        <v>0</v>
      </c>
      <c r="AP282" s="207">
        <f t="shared" si="53"/>
        <v>0</v>
      </c>
      <c r="AQ282" s="207">
        <f t="shared" si="53"/>
        <v>0</v>
      </c>
      <c r="AR282" s="207">
        <f t="shared" si="52"/>
        <v>0</v>
      </c>
      <c r="AS282" s="207">
        <f t="shared" si="52"/>
        <v>0</v>
      </c>
      <c r="AT282" s="207">
        <f t="shared" si="52"/>
        <v>0</v>
      </c>
      <c r="AU282" s="208">
        <f t="shared" si="57"/>
        <v>0</v>
      </c>
      <c r="AV282" s="208">
        <f t="shared" si="51"/>
        <v>0</v>
      </c>
      <c r="AW282" s="208">
        <f t="shared" si="51"/>
        <v>0</v>
      </c>
      <c r="AX282" s="208">
        <f t="shared" si="51"/>
        <v>0</v>
      </c>
      <c r="AY282" s="208">
        <f t="shared" si="51"/>
        <v>0</v>
      </c>
      <c r="AZ282" s="208">
        <f t="shared" si="50"/>
        <v>0</v>
      </c>
      <c r="BA282" s="208">
        <f t="shared" si="50"/>
        <v>0</v>
      </c>
      <c r="BB282" s="208">
        <f t="shared" si="50"/>
        <v>0</v>
      </c>
      <c r="BC282" s="208">
        <f t="shared" si="50"/>
        <v>0</v>
      </c>
      <c r="BD282" s="208">
        <f t="shared" si="50"/>
        <v>0</v>
      </c>
      <c r="BE282" s="208">
        <f t="shared" si="50"/>
        <v>0</v>
      </c>
      <c r="BF282" s="208">
        <f t="shared" si="59"/>
        <v>0</v>
      </c>
      <c r="BG282" s="208">
        <f t="shared" si="59"/>
        <v>0</v>
      </c>
      <c r="BH282" s="208">
        <f t="shared" si="59"/>
        <v>0</v>
      </c>
      <c r="BI282" s="208">
        <f t="shared" si="48"/>
        <v>0</v>
      </c>
      <c r="BJ282" s="208">
        <f t="shared" si="48"/>
        <v>0</v>
      </c>
      <c r="BK282" s="208">
        <f t="shared" si="48"/>
        <v>0</v>
      </c>
      <c r="BL282" s="207">
        <f t="shared" si="58"/>
        <v>0</v>
      </c>
    </row>
    <row r="283" spans="1:64">
      <c r="A283" s="190" t="s">
        <v>484</v>
      </c>
      <c r="B283" s="205">
        <v>2.7900000000000001E-2</v>
      </c>
      <c r="C283" s="205">
        <v>2.9399999999999999E-2</v>
      </c>
      <c r="D283" s="206">
        <v>965500.34</v>
      </c>
      <c r="E283" s="206">
        <v>965500.34</v>
      </c>
      <c r="F283" s="206">
        <v>965500.34</v>
      </c>
      <c r="G283" s="206">
        <v>965500.34</v>
      </c>
      <c r="H283" s="206">
        <v>965500.34</v>
      </c>
      <c r="I283" s="206">
        <v>965500.34</v>
      </c>
      <c r="J283" s="206">
        <v>1020711.9299999999</v>
      </c>
      <c r="K283" s="206">
        <v>1075923.52</v>
      </c>
      <c r="L283" s="206">
        <v>1075923.52</v>
      </c>
      <c r="M283" s="206">
        <v>1075923.52</v>
      </c>
      <c r="N283" s="206">
        <v>1075923.52</v>
      </c>
      <c r="O283" s="206">
        <v>1075923.52</v>
      </c>
      <c r="P283" s="192">
        <f t="shared" si="55"/>
        <v>12193331.569999998</v>
      </c>
      <c r="Q283" s="206">
        <v>1075923.52</v>
      </c>
      <c r="R283" s="206">
        <v>1075923.52</v>
      </c>
      <c r="S283" s="206">
        <v>1075923.52</v>
      </c>
      <c r="T283" s="206">
        <v>1075923.52</v>
      </c>
      <c r="U283" s="206">
        <v>1075923.52</v>
      </c>
      <c r="V283" s="206">
        <v>1075923.52</v>
      </c>
      <c r="W283" s="206">
        <v>1075923.52</v>
      </c>
      <c r="X283" s="206">
        <v>1075923.52</v>
      </c>
      <c r="Y283" s="206">
        <v>1075923.52</v>
      </c>
      <c r="Z283" s="206">
        <v>1075923.52</v>
      </c>
      <c r="AA283" s="206">
        <v>1075923.52</v>
      </c>
      <c r="AB283" s="206">
        <v>1075923.52</v>
      </c>
      <c r="AC283" s="206">
        <v>1135385.605</v>
      </c>
      <c r="AD283" s="206">
        <v>1194847.69</v>
      </c>
      <c r="AE283" s="206">
        <v>1194847.69</v>
      </c>
      <c r="AF283" s="206">
        <v>1194847.69</v>
      </c>
      <c r="AG283" s="192">
        <f t="shared" si="56"/>
        <v>13327316.834999997</v>
      </c>
      <c r="AI283" s="207">
        <f t="shared" si="54"/>
        <v>2244.79</v>
      </c>
      <c r="AJ283" s="207">
        <f t="shared" si="54"/>
        <v>2244.79</v>
      </c>
      <c r="AK283" s="207">
        <f t="shared" si="54"/>
        <v>2244.79</v>
      </c>
      <c r="AL283" s="207">
        <f t="shared" si="53"/>
        <v>2244.79</v>
      </c>
      <c r="AM283" s="207">
        <f t="shared" si="53"/>
        <v>2244.79</v>
      </c>
      <c r="AN283" s="207">
        <f t="shared" si="53"/>
        <v>2244.79</v>
      </c>
      <c r="AO283" s="207">
        <f t="shared" si="53"/>
        <v>2373.16</v>
      </c>
      <c r="AP283" s="207">
        <f t="shared" si="53"/>
        <v>2501.52</v>
      </c>
      <c r="AQ283" s="207">
        <f t="shared" si="53"/>
        <v>2501.52</v>
      </c>
      <c r="AR283" s="207">
        <f t="shared" si="52"/>
        <v>2501.52</v>
      </c>
      <c r="AS283" s="207">
        <f t="shared" si="52"/>
        <v>2501.52</v>
      </c>
      <c r="AT283" s="207">
        <f t="shared" si="52"/>
        <v>2501.52</v>
      </c>
      <c r="AU283" s="208">
        <f t="shared" si="57"/>
        <v>28349.500000000004</v>
      </c>
      <c r="AV283" s="208">
        <f t="shared" si="51"/>
        <v>2501.52</v>
      </c>
      <c r="AW283" s="208">
        <f t="shared" si="51"/>
        <v>2501.52</v>
      </c>
      <c r="AX283" s="208">
        <f t="shared" si="51"/>
        <v>2501.52</v>
      </c>
      <c r="AY283" s="208">
        <f t="shared" si="51"/>
        <v>2501.52</v>
      </c>
      <c r="AZ283" s="208">
        <f t="shared" si="50"/>
        <v>2636.01</v>
      </c>
      <c r="BA283" s="208">
        <f t="shared" si="50"/>
        <v>2636.01</v>
      </c>
      <c r="BB283" s="208">
        <f t="shared" si="50"/>
        <v>2636.01</v>
      </c>
      <c r="BC283" s="208">
        <f t="shared" si="50"/>
        <v>2636.01</v>
      </c>
      <c r="BD283" s="208">
        <f t="shared" si="50"/>
        <v>2636.01</v>
      </c>
      <c r="BE283" s="208">
        <f t="shared" si="50"/>
        <v>2636.01</v>
      </c>
      <c r="BF283" s="208">
        <f t="shared" si="59"/>
        <v>2636.01</v>
      </c>
      <c r="BG283" s="208">
        <f t="shared" si="59"/>
        <v>2636.01</v>
      </c>
      <c r="BH283" s="208">
        <f t="shared" si="59"/>
        <v>2781.69</v>
      </c>
      <c r="BI283" s="208">
        <f t="shared" si="48"/>
        <v>2927.38</v>
      </c>
      <c r="BJ283" s="208">
        <f t="shared" si="48"/>
        <v>2927.38</v>
      </c>
      <c r="BK283" s="208">
        <f t="shared" si="48"/>
        <v>2927.38</v>
      </c>
      <c r="BL283" s="207">
        <f t="shared" si="58"/>
        <v>32651.910000000003</v>
      </c>
    </row>
    <row r="284" spans="1:64">
      <c r="A284" s="190" t="s">
        <v>485</v>
      </c>
      <c r="B284" s="205">
        <v>4.0099999999999997E-2</v>
      </c>
      <c r="C284" s="205">
        <v>2.1299999999999999E-2</v>
      </c>
      <c r="D284" s="206">
        <v>2399250.0099999998</v>
      </c>
      <c r="E284" s="206">
        <v>2399250.0099999998</v>
      </c>
      <c r="F284" s="206">
        <v>2399250.0099999998</v>
      </c>
      <c r="G284" s="206">
        <v>2399250.0099999998</v>
      </c>
      <c r="H284" s="206">
        <v>2399250.0099999998</v>
      </c>
      <c r="I284" s="206">
        <v>2399250.0099999998</v>
      </c>
      <c r="J284" s="206">
        <v>2399250.0099999998</v>
      </c>
      <c r="K284" s="206">
        <v>2399250.0099999998</v>
      </c>
      <c r="L284" s="206">
        <v>2413997.8049999997</v>
      </c>
      <c r="M284" s="206">
        <v>2428745.5999999996</v>
      </c>
      <c r="N284" s="206">
        <v>2428745.5999999996</v>
      </c>
      <c r="O284" s="206">
        <v>2428745.5999999996</v>
      </c>
      <c r="P284" s="192">
        <f t="shared" si="55"/>
        <v>28894234.685000002</v>
      </c>
      <c r="Q284" s="206">
        <v>2428745.5999999996</v>
      </c>
      <c r="R284" s="206">
        <v>2428745.5999999996</v>
      </c>
      <c r="S284" s="206">
        <v>2428745.5999999996</v>
      </c>
      <c r="T284" s="206">
        <v>2428745.5999999996</v>
      </c>
      <c r="U284" s="206">
        <v>2428745.5999999996</v>
      </c>
      <c r="V284" s="206">
        <v>2428745.5999999996</v>
      </c>
      <c r="W284" s="206">
        <v>2428745.5999999996</v>
      </c>
      <c r="X284" s="206">
        <v>2428745.5999999996</v>
      </c>
      <c r="Y284" s="206">
        <v>2428745.5999999996</v>
      </c>
      <c r="Z284" s="206">
        <v>2428745.5999999996</v>
      </c>
      <c r="AA284" s="206">
        <v>2428745.5999999996</v>
      </c>
      <c r="AB284" s="206">
        <v>2428745.5999999996</v>
      </c>
      <c r="AC284" s="206">
        <v>2428745.5999999996</v>
      </c>
      <c r="AD284" s="206">
        <v>2428745.5999999996</v>
      </c>
      <c r="AE284" s="206">
        <v>2428745.5999999996</v>
      </c>
      <c r="AF284" s="206">
        <v>2428745.5999999996</v>
      </c>
      <c r="AG284" s="192">
        <f t="shared" si="56"/>
        <v>29144947.200000003</v>
      </c>
      <c r="AI284" s="207">
        <f t="shared" si="54"/>
        <v>8017.49</v>
      </c>
      <c r="AJ284" s="207">
        <f t="shared" si="54"/>
        <v>8017.49</v>
      </c>
      <c r="AK284" s="207">
        <f t="shared" si="54"/>
        <v>8017.49</v>
      </c>
      <c r="AL284" s="207">
        <f t="shared" si="53"/>
        <v>8017.49</v>
      </c>
      <c r="AM284" s="207">
        <f t="shared" si="53"/>
        <v>8017.49</v>
      </c>
      <c r="AN284" s="207">
        <f t="shared" si="53"/>
        <v>8017.49</v>
      </c>
      <c r="AO284" s="207">
        <f t="shared" si="53"/>
        <v>8017.49</v>
      </c>
      <c r="AP284" s="207">
        <f t="shared" si="53"/>
        <v>8017.49</v>
      </c>
      <c r="AQ284" s="207">
        <f t="shared" si="53"/>
        <v>8066.78</v>
      </c>
      <c r="AR284" s="207">
        <f t="shared" si="52"/>
        <v>8116.06</v>
      </c>
      <c r="AS284" s="207">
        <f t="shared" si="52"/>
        <v>8116.06</v>
      </c>
      <c r="AT284" s="207">
        <f t="shared" si="52"/>
        <v>8116.06</v>
      </c>
      <c r="AU284" s="208">
        <f t="shared" si="57"/>
        <v>96554.87999999999</v>
      </c>
      <c r="AV284" s="208">
        <f t="shared" si="51"/>
        <v>8116.06</v>
      </c>
      <c r="AW284" s="208">
        <f t="shared" si="51"/>
        <v>8116.06</v>
      </c>
      <c r="AX284" s="208">
        <f t="shared" si="51"/>
        <v>8116.06</v>
      </c>
      <c r="AY284" s="208">
        <f t="shared" si="51"/>
        <v>8116.06</v>
      </c>
      <c r="AZ284" s="208">
        <f t="shared" si="50"/>
        <v>4311.0200000000004</v>
      </c>
      <c r="BA284" s="208">
        <f t="shared" si="50"/>
        <v>4311.0200000000004</v>
      </c>
      <c r="BB284" s="208">
        <f t="shared" si="50"/>
        <v>4311.0200000000004</v>
      </c>
      <c r="BC284" s="208">
        <f t="shared" si="50"/>
        <v>4311.0200000000004</v>
      </c>
      <c r="BD284" s="208">
        <f t="shared" si="50"/>
        <v>4311.0200000000004</v>
      </c>
      <c r="BE284" s="208">
        <f t="shared" si="50"/>
        <v>4311.0200000000004</v>
      </c>
      <c r="BF284" s="208">
        <f t="shared" si="59"/>
        <v>4311.0200000000004</v>
      </c>
      <c r="BG284" s="208">
        <f t="shared" si="59"/>
        <v>4311.0200000000004</v>
      </c>
      <c r="BH284" s="208">
        <f t="shared" si="59"/>
        <v>4311.0200000000004</v>
      </c>
      <c r="BI284" s="208">
        <f t="shared" si="48"/>
        <v>4311.0200000000004</v>
      </c>
      <c r="BJ284" s="208">
        <f t="shared" si="48"/>
        <v>4311.0200000000004</v>
      </c>
      <c r="BK284" s="208">
        <f t="shared" si="48"/>
        <v>4311.0200000000004</v>
      </c>
      <c r="BL284" s="207">
        <f t="shared" si="58"/>
        <v>51732.24000000002</v>
      </c>
    </row>
    <row r="285" spans="1:64">
      <c r="A285" s="190" t="s">
        <v>486</v>
      </c>
      <c r="B285" s="205">
        <v>4.36E-2</v>
      </c>
      <c r="C285" s="205">
        <v>3.1199999999999999E-2</v>
      </c>
      <c r="D285" s="206">
        <v>32755.71</v>
      </c>
      <c r="E285" s="206">
        <v>32755.71</v>
      </c>
      <c r="F285" s="206">
        <v>32755.71</v>
      </c>
      <c r="G285" s="206">
        <v>32755.71</v>
      </c>
      <c r="H285" s="206">
        <v>32755.71</v>
      </c>
      <c r="I285" s="206">
        <v>32755.71</v>
      </c>
      <c r="J285" s="206">
        <v>32755.71</v>
      </c>
      <c r="K285" s="206">
        <v>32755.71</v>
      </c>
      <c r="L285" s="206">
        <v>32755.71</v>
      </c>
      <c r="M285" s="206">
        <v>32755.71</v>
      </c>
      <c r="N285" s="206">
        <v>32755.71</v>
      </c>
      <c r="O285" s="206">
        <v>32755.71</v>
      </c>
      <c r="P285" s="192">
        <f t="shared" si="55"/>
        <v>393068.52</v>
      </c>
      <c r="Q285" s="206">
        <v>32755.71</v>
      </c>
      <c r="R285" s="206">
        <v>32755.71</v>
      </c>
      <c r="S285" s="206">
        <v>32755.71</v>
      </c>
      <c r="T285" s="206">
        <v>32755.71</v>
      </c>
      <c r="U285" s="206">
        <v>32755.71</v>
      </c>
      <c r="V285" s="206">
        <v>32755.71</v>
      </c>
      <c r="W285" s="206">
        <v>32755.71</v>
      </c>
      <c r="X285" s="206">
        <v>32755.71</v>
      </c>
      <c r="Y285" s="206">
        <v>32755.71</v>
      </c>
      <c r="Z285" s="206">
        <v>32755.71</v>
      </c>
      <c r="AA285" s="206">
        <v>32755.71</v>
      </c>
      <c r="AB285" s="206">
        <v>32755.71</v>
      </c>
      <c r="AC285" s="206">
        <v>32755.71</v>
      </c>
      <c r="AD285" s="206">
        <v>32755.71</v>
      </c>
      <c r="AE285" s="206">
        <v>32755.71</v>
      </c>
      <c r="AF285" s="206">
        <v>32755.71</v>
      </c>
      <c r="AG285" s="192">
        <f t="shared" si="56"/>
        <v>393068.52</v>
      </c>
      <c r="AI285" s="207">
        <f t="shared" si="54"/>
        <v>119.01</v>
      </c>
      <c r="AJ285" s="207">
        <f t="shared" si="54"/>
        <v>119.01</v>
      </c>
      <c r="AK285" s="207">
        <f t="shared" si="54"/>
        <v>119.01</v>
      </c>
      <c r="AL285" s="207">
        <f t="shared" si="53"/>
        <v>119.01</v>
      </c>
      <c r="AM285" s="207">
        <f t="shared" si="53"/>
        <v>119.01</v>
      </c>
      <c r="AN285" s="207">
        <f t="shared" si="53"/>
        <v>119.01</v>
      </c>
      <c r="AO285" s="207">
        <f t="shared" si="53"/>
        <v>119.01</v>
      </c>
      <c r="AP285" s="207">
        <f t="shared" si="53"/>
        <v>119.01</v>
      </c>
      <c r="AQ285" s="207">
        <f t="shared" si="53"/>
        <v>119.01</v>
      </c>
      <c r="AR285" s="207">
        <f t="shared" si="52"/>
        <v>119.01</v>
      </c>
      <c r="AS285" s="207">
        <f t="shared" si="52"/>
        <v>119.01</v>
      </c>
      <c r="AT285" s="207">
        <f t="shared" si="52"/>
        <v>119.01</v>
      </c>
      <c r="AU285" s="208">
        <f t="shared" si="57"/>
        <v>1428.1200000000001</v>
      </c>
      <c r="AV285" s="208">
        <f t="shared" si="51"/>
        <v>119.01</v>
      </c>
      <c r="AW285" s="208">
        <f t="shared" si="51"/>
        <v>119.01</v>
      </c>
      <c r="AX285" s="208">
        <f t="shared" si="51"/>
        <v>119.01</v>
      </c>
      <c r="AY285" s="208">
        <f t="shared" si="51"/>
        <v>119.01</v>
      </c>
      <c r="AZ285" s="208">
        <f t="shared" si="50"/>
        <v>85.16</v>
      </c>
      <c r="BA285" s="208">
        <f t="shared" si="50"/>
        <v>85.16</v>
      </c>
      <c r="BB285" s="208">
        <f t="shared" si="50"/>
        <v>85.16</v>
      </c>
      <c r="BC285" s="208">
        <f t="shared" si="50"/>
        <v>85.16</v>
      </c>
      <c r="BD285" s="208">
        <f t="shared" si="50"/>
        <v>85.16</v>
      </c>
      <c r="BE285" s="208">
        <f t="shared" si="50"/>
        <v>85.16</v>
      </c>
      <c r="BF285" s="208">
        <f t="shared" si="59"/>
        <v>85.16</v>
      </c>
      <c r="BG285" s="208">
        <f t="shared" si="59"/>
        <v>85.16</v>
      </c>
      <c r="BH285" s="208">
        <f t="shared" si="59"/>
        <v>85.16</v>
      </c>
      <c r="BI285" s="208">
        <f t="shared" si="48"/>
        <v>85.16</v>
      </c>
      <c r="BJ285" s="208">
        <f t="shared" si="48"/>
        <v>85.16</v>
      </c>
      <c r="BK285" s="208">
        <f t="shared" si="48"/>
        <v>85.16</v>
      </c>
      <c r="BL285" s="207">
        <f t="shared" si="58"/>
        <v>1021.9199999999997</v>
      </c>
    </row>
    <row r="286" spans="1:64">
      <c r="A286" s="190" t="s">
        <v>487</v>
      </c>
      <c r="B286" s="205">
        <v>4.4199999999999996E-2</v>
      </c>
      <c r="C286" s="205">
        <v>2.0499999999999997E-2</v>
      </c>
      <c r="D286" s="206">
        <v>23047.78</v>
      </c>
      <c r="E286" s="206">
        <v>23047.78</v>
      </c>
      <c r="F286" s="206">
        <v>23047.78</v>
      </c>
      <c r="G286" s="206">
        <v>23047.78</v>
      </c>
      <c r="H286" s="206">
        <v>23047.78</v>
      </c>
      <c r="I286" s="206">
        <v>23047.78</v>
      </c>
      <c r="J286" s="206">
        <v>23047.78</v>
      </c>
      <c r="K286" s="206">
        <v>23047.78</v>
      </c>
      <c r="L286" s="206">
        <v>23047.78</v>
      </c>
      <c r="M286" s="206">
        <v>23047.78</v>
      </c>
      <c r="N286" s="206">
        <v>23047.78</v>
      </c>
      <c r="O286" s="206">
        <v>23047.78</v>
      </c>
      <c r="P286" s="192">
        <f t="shared" si="55"/>
        <v>276573.36</v>
      </c>
      <c r="Q286" s="206">
        <v>23047.78</v>
      </c>
      <c r="R286" s="206">
        <v>23047.78</v>
      </c>
      <c r="S286" s="206">
        <v>23047.78</v>
      </c>
      <c r="T286" s="206">
        <v>23047.78</v>
      </c>
      <c r="U286" s="206">
        <v>23047.78</v>
      </c>
      <c r="V286" s="206">
        <v>23047.78</v>
      </c>
      <c r="W286" s="206">
        <v>23047.78</v>
      </c>
      <c r="X286" s="206">
        <v>23047.78</v>
      </c>
      <c r="Y286" s="206">
        <v>4155834.2949999999</v>
      </c>
      <c r="Z286" s="206">
        <v>8288620.8100000005</v>
      </c>
      <c r="AA286" s="206">
        <v>8288620.8100000005</v>
      </c>
      <c r="AB286" s="206">
        <v>8288620.8100000005</v>
      </c>
      <c r="AC286" s="206">
        <v>8288620.8100000005</v>
      </c>
      <c r="AD286" s="206">
        <v>8288620.8100000005</v>
      </c>
      <c r="AE286" s="206">
        <v>8288620.8100000005</v>
      </c>
      <c r="AF286" s="206">
        <v>8288620.8100000005</v>
      </c>
      <c r="AG286" s="192">
        <f t="shared" si="56"/>
        <v>62268371.085000016</v>
      </c>
      <c r="AI286" s="207">
        <f t="shared" si="54"/>
        <v>84.89</v>
      </c>
      <c r="AJ286" s="207">
        <f t="shared" si="54"/>
        <v>84.89</v>
      </c>
      <c r="AK286" s="207">
        <f t="shared" si="54"/>
        <v>84.89</v>
      </c>
      <c r="AL286" s="207">
        <f t="shared" si="53"/>
        <v>84.89</v>
      </c>
      <c r="AM286" s="207">
        <f t="shared" si="53"/>
        <v>84.89</v>
      </c>
      <c r="AN286" s="207">
        <f t="shared" si="53"/>
        <v>84.89</v>
      </c>
      <c r="AO286" s="207">
        <f t="shared" si="53"/>
        <v>84.89</v>
      </c>
      <c r="AP286" s="207">
        <f t="shared" si="53"/>
        <v>84.89</v>
      </c>
      <c r="AQ286" s="207">
        <f t="shared" si="53"/>
        <v>84.89</v>
      </c>
      <c r="AR286" s="207">
        <f t="shared" si="52"/>
        <v>84.89</v>
      </c>
      <c r="AS286" s="207">
        <f t="shared" si="52"/>
        <v>84.89</v>
      </c>
      <c r="AT286" s="207">
        <f t="shared" si="52"/>
        <v>84.89</v>
      </c>
      <c r="AU286" s="208">
        <f t="shared" si="57"/>
        <v>1018.68</v>
      </c>
      <c r="AV286" s="208">
        <f t="shared" si="51"/>
        <v>84.89</v>
      </c>
      <c r="AW286" s="208">
        <f t="shared" si="51"/>
        <v>84.89</v>
      </c>
      <c r="AX286" s="208">
        <f t="shared" si="51"/>
        <v>84.89</v>
      </c>
      <c r="AY286" s="208">
        <f t="shared" si="51"/>
        <v>84.89</v>
      </c>
      <c r="AZ286" s="208">
        <f t="shared" si="50"/>
        <v>39.369999999999997</v>
      </c>
      <c r="BA286" s="208">
        <f t="shared" si="50"/>
        <v>39.369999999999997</v>
      </c>
      <c r="BB286" s="208">
        <f t="shared" si="50"/>
        <v>39.369999999999997</v>
      </c>
      <c r="BC286" s="208">
        <f t="shared" si="50"/>
        <v>39.369999999999997</v>
      </c>
      <c r="BD286" s="208">
        <f t="shared" si="50"/>
        <v>7099.55</v>
      </c>
      <c r="BE286" s="208">
        <f t="shared" si="50"/>
        <v>14159.73</v>
      </c>
      <c r="BF286" s="208">
        <f t="shared" si="59"/>
        <v>14159.73</v>
      </c>
      <c r="BG286" s="208">
        <f t="shared" si="59"/>
        <v>14159.73</v>
      </c>
      <c r="BH286" s="208">
        <f t="shared" si="59"/>
        <v>14159.73</v>
      </c>
      <c r="BI286" s="208">
        <f t="shared" si="48"/>
        <v>14159.73</v>
      </c>
      <c r="BJ286" s="208">
        <f t="shared" si="48"/>
        <v>14159.73</v>
      </c>
      <c r="BK286" s="208">
        <f t="shared" si="48"/>
        <v>14159.73</v>
      </c>
      <c r="BL286" s="207">
        <f t="shared" si="58"/>
        <v>106375.13999999998</v>
      </c>
    </row>
    <row r="287" spans="1:64">
      <c r="A287" s="190" t="s">
        <v>488</v>
      </c>
      <c r="B287" s="205">
        <v>4.2500000000000003E-2</v>
      </c>
      <c r="C287" s="205">
        <v>4.3800000000000006E-2</v>
      </c>
      <c r="D287" s="206">
        <v>271849.13</v>
      </c>
      <c r="E287" s="206">
        <v>271849.13</v>
      </c>
      <c r="F287" s="206">
        <v>271849.13</v>
      </c>
      <c r="G287" s="206">
        <v>271849.13</v>
      </c>
      <c r="H287" s="206">
        <v>271849.13</v>
      </c>
      <c r="I287" s="206">
        <v>271849.13</v>
      </c>
      <c r="J287" s="206">
        <v>271849.13</v>
      </c>
      <c r="K287" s="206">
        <v>271849.13</v>
      </c>
      <c r="L287" s="206">
        <v>271849.13</v>
      </c>
      <c r="M287" s="206">
        <v>271849.13</v>
      </c>
      <c r="N287" s="206">
        <v>271849.13</v>
      </c>
      <c r="O287" s="206">
        <v>271849.13</v>
      </c>
      <c r="P287" s="192">
        <f t="shared" si="55"/>
        <v>3262189.5599999991</v>
      </c>
      <c r="Q287" s="206">
        <v>271849.13</v>
      </c>
      <c r="R287" s="206">
        <v>271849.13</v>
      </c>
      <c r="S287" s="206">
        <v>271849.13</v>
      </c>
      <c r="T287" s="206">
        <v>271849.13</v>
      </c>
      <c r="U287" s="206">
        <v>271849.13</v>
      </c>
      <c r="V287" s="206">
        <v>271849.13</v>
      </c>
      <c r="W287" s="206">
        <v>271849.13</v>
      </c>
      <c r="X287" s="206">
        <v>271849.13</v>
      </c>
      <c r="Y287" s="206">
        <v>271849.13</v>
      </c>
      <c r="Z287" s="206">
        <v>271849.13</v>
      </c>
      <c r="AA287" s="206">
        <v>271849.13</v>
      </c>
      <c r="AB287" s="206">
        <v>271849.13</v>
      </c>
      <c r="AC287" s="206">
        <v>271849.13</v>
      </c>
      <c r="AD287" s="206">
        <v>271849.13</v>
      </c>
      <c r="AE287" s="206">
        <v>271849.13</v>
      </c>
      <c r="AF287" s="206">
        <v>271849.13</v>
      </c>
      <c r="AG287" s="192">
        <f t="shared" si="56"/>
        <v>3262189.5599999991</v>
      </c>
      <c r="AI287" s="207">
        <f t="shared" si="54"/>
        <v>962.8</v>
      </c>
      <c r="AJ287" s="207">
        <f t="shared" si="54"/>
        <v>962.8</v>
      </c>
      <c r="AK287" s="207">
        <f t="shared" si="54"/>
        <v>962.8</v>
      </c>
      <c r="AL287" s="207">
        <f t="shared" si="53"/>
        <v>962.8</v>
      </c>
      <c r="AM287" s="207">
        <f t="shared" si="53"/>
        <v>962.8</v>
      </c>
      <c r="AN287" s="207">
        <f t="shared" si="53"/>
        <v>962.8</v>
      </c>
      <c r="AO287" s="207">
        <f t="shared" si="53"/>
        <v>962.8</v>
      </c>
      <c r="AP287" s="207">
        <f t="shared" si="53"/>
        <v>962.8</v>
      </c>
      <c r="AQ287" s="207">
        <f t="shared" si="53"/>
        <v>962.8</v>
      </c>
      <c r="AR287" s="207">
        <f t="shared" si="52"/>
        <v>962.8</v>
      </c>
      <c r="AS287" s="207">
        <f t="shared" si="52"/>
        <v>962.8</v>
      </c>
      <c r="AT287" s="207">
        <f t="shared" si="52"/>
        <v>962.8</v>
      </c>
      <c r="AU287" s="208">
        <f t="shared" si="57"/>
        <v>11553.599999999999</v>
      </c>
      <c r="AV287" s="208">
        <f t="shared" si="51"/>
        <v>962.8</v>
      </c>
      <c r="AW287" s="208">
        <f t="shared" si="51"/>
        <v>962.8</v>
      </c>
      <c r="AX287" s="208">
        <f t="shared" si="51"/>
        <v>962.8</v>
      </c>
      <c r="AY287" s="208">
        <f t="shared" si="51"/>
        <v>962.8</v>
      </c>
      <c r="AZ287" s="208">
        <f t="shared" si="50"/>
        <v>992.25</v>
      </c>
      <c r="BA287" s="208">
        <f t="shared" si="50"/>
        <v>992.25</v>
      </c>
      <c r="BB287" s="208">
        <f t="shared" si="50"/>
        <v>992.25</v>
      </c>
      <c r="BC287" s="208">
        <f t="shared" si="50"/>
        <v>992.25</v>
      </c>
      <c r="BD287" s="208">
        <f t="shared" si="50"/>
        <v>992.25</v>
      </c>
      <c r="BE287" s="208">
        <f t="shared" si="50"/>
        <v>992.25</v>
      </c>
      <c r="BF287" s="208">
        <f t="shared" si="59"/>
        <v>992.25</v>
      </c>
      <c r="BG287" s="208">
        <f t="shared" si="59"/>
        <v>992.25</v>
      </c>
      <c r="BH287" s="208">
        <f t="shared" si="59"/>
        <v>992.25</v>
      </c>
      <c r="BI287" s="208">
        <f t="shared" si="48"/>
        <v>992.25</v>
      </c>
      <c r="BJ287" s="208">
        <f t="shared" si="48"/>
        <v>992.25</v>
      </c>
      <c r="BK287" s="208">
        <f t="shared" si="48"/>
        <v>992.25</v>
      </c>
      <c r="BL287" s="207">
        <f t="shared" si="58"/>
        <v>11907</v>
      </c>
    </row>
    <row r="288" spans="1:64">
      <c r="A288" s="190" t="s">
        <v>489</v>
      </c>
      <c r="B288" s="205">
        <v>0.2374</v>
      </c>
      <c r="C288" s="205">
        <v>0</v>
      </c>
      <c r="D288" s="206">
        <v>9494.380000000001</v>
      </c>
      <c r="E288" s="206">
        <v>9494.380000000001</v>
      </c>
      <c r="F288" s="206">
        <v>9494.380000000001</v>
      </c>
      <c r="G288" s="206">
        <v>9494.380000000001</v>
      </c>
      <c r="H288" s="206">
        <v>9494.380000000001</v>
      </c>
      <c r="I288" s="206">
        <v>9494.380000000001</v>
      </c>
      <c r="J288" s="206">
        <v>9494.380000000001</v>
      </c>
      <c r="K288" s="206">
        <v>9494.380000000001</v>
      </c>
      <c r="L288" s="206">
        <v>9494.380000000001</v>
      </c>
      <c r="M288" s="206">
        <v>9494.380000000001</v>
      </c>
      <c r="N288" s="206">
        <v>9494.380000000001</v>
      </c>
      <c r="O288" s="206">
        <v>9494.380000000001</v>
      </c>
      <c r="P288" s="192">
        <f t="shared" si="55"/>
        <v>113932.56000000004</v>
      </c>
      <c r="Q288" s="206">
        <v>33258.020000000004</v>
      </c>
      <c r="R288" s="206">
        <v>57021.66</v>
      </c>
      <c r="S288" s="206">
        <v>57021.66</v>
      </c>
      <c r="T288" s="206">
        <v>57021.66</v>
      </c>
      <c r="U288" s="206">
        <v>57021.66</v>
      </c>
      <c r="V288" s="206">
        <v>57021.66</v>
      </c>
      <c r="W288" s="206">
        <v>57021.66</v>
      </c>
      <c r="X288" s="206">
        <v>57021.66</v>
      </c>
      <c r="Y288" s="206">
        <v>57021.66</v>
      </c>
      <c r="Z288" s="206">
        <v>57021.66</v>
      </c>
      <c r="AA288" s="206">
        <v>57021.66</v>
      </c>
      <c r="AB288" s="206">
        <v>57021.66</v>
      </c>
      <c r="AC288" s="206">
        <v>57021.66</v>
      </c>
      <c r="AD288" s="206">
        <v>57021.66</v>
      </c>
      <c r="AE288" s="206">
        <v>57021.66</v>
      </c>
      <c r="AF288" s="206">
        <v>57021.66</v>
      </c>
      <c r="AG288" s="192">
        <f t="shared" si="56"/>
        <v>684259.92000000027</v>
      </c>
      <c r="AI288" s="207">
        <f t="shared" si="54"/>
        <v>187.83</v>
      </c>
      <c r="AJ288" s="207">
        <f t="shared" si="54"/>
        <v>187.83</v>
      </c>
      <c r="AK288" s="207">
        <f t="shared" si="54"/>
        <v>187.83</v>
      </c>
      <c r="AL288" s="207">
        <f t="shared" si="53"/>
        <v>187.83</v>
      </c>
      <c r="AM288" s="207">
        <f t="shared" si="53"/>
        <v>187.83</v>
      </c>
      <c r="AN288" s="207">
        <f t="shared" si="53"/>
        <v>187.83</v>
      </c>
      <c r="AO288" s="207">
        <f t="shared" si="53"/>
        <v>187.83</v>
      </c>
      <c r="AP288" s="207">
        <f t="shared" si="53"/>
        <v>187.83</v>
      </c>
      <c r="AQ288" s="207">
        <f t="shared" si="53"/>
        <v>187.83</v>
      </c>
      <c r="AR288" s="207">
        <f t="shared" si="52"/>
        <v>187.83</v>
      </c>
      <c r="AS288" s="207">
        <f t="shared" si="52"/>
        <v>187.83</v>
      </c>
      <c r="AT288" s="207">
        <f t="shared" si="52"/>
        <v>187.83</v>
      </c>
      <c r="AU288" s="208">
        <f t="shared" si="57"/>
        <v>2253.9599999999996</v>
      </c>
      <c r="AV288" s="208">
        <f t="shared" si="51"/>
        <v>657.95</v>
      </c>
      <c r="AW288" s="208">
        <f t="shared" si="51"/>
        <v>1128.08</v>
      </c>
      <c r="AX288" s="208">
        <f t="shared" si="51"/>
        <v>1128.08</v>
      </c>
      <c r="AY288" s="208">
        <f t="shared" si="51"/>
        <v>1128.08</v>
      </c>
      <c r="AZ288" s="208">
        <f t="shared" si="50"/>
        <v>0</v>
      </c>
      <c r="BA288" s="208">
        <f t="shared" si="50"/>
        <v>0</v>
      </c>
      <c r="BB288" s="208">
        <f t="shared" si="50"/>
        <v>0</v>
      </c>
      <c r="BC288" s="208">
        <f t="shared" si="50"/>
        <v>0</v>
      </c>
      <c r="BD288" s="208">
        <f t="shared" si="50"/>
        <v>0</v>
      </c>
      <c r="BE288" s="208">
        <f t="shared" si="50"/>
        <v>0</v>
      </c>
      <c r="BF288" s="208">
        <f t="shared" si="59"/>
        <v>0</v>
      </c>
      <c r="BG288" s="208">
        <f t="shared" si="59"/>
        <v>0</v>
      </c>
      <c r="BH288" s="208">
        <f t="shared" si="59"/>
        <v>0</v>
      </c>
      <c r="BI288" s="208">
        <f t="shared" si="48"/>
        <v>0</v>
      </c>
      <c r="BJ288" s="208">
        <f t="shared" si="48"/>
        <v>0</v>
      </c>
      <c r="BK288" s="208">
        <f t="shared" si="48"/>
        <v>0</v>
      </c>
      <c r="BL288" s="207">
        <f t="shared" si="58"/>
        <v>0</v>
      </c>
    </row>
    <row r="289" spans="1:64">
      <c r="A289" s="190" t="s">
        <v>490</v>
      </c>
      <c r="B289" s="205">
        <v>0</v>
      </c>
      <c r="C289" s="205">
        <v>0</v>
      </c>
      <c r="D289" s="206">
        <v>0</v>
      </c>
      <c r="E289" s="206">
        <v>0</v>
      </c>
      <c r="F289" s="206">
        <v>0</v>
      </c>
      <c r="G289" s="206">
        <v>0</v>
      </c>
      <c r="H289" s="206">
        <v>0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192">
        <f t="shared" si="55"/>
        <v>0</v>
      </c>
      <c r="Q289" s="206">
        <v>23763.64</v>
      </c>
      <c r="R289" s="206">
        <v>47527.28</v>
      </c>
      <c r="S289" s="206">
        <v>47527.28</v>
      </c>
      <c r="T289" s="206">
        <v>47527.28</v>
      </c>
      <c r="U289" s="206">
        <v>47527.28</v>
      </c>
      <c r="V289" s="206">
        <v>47527.28</v>
      </c>
      <c r="W289" s="206">
        <v>47527.28</v>
      </c>
      <c r="X289" s="206">
        <v>47527.28</v>
      </c>
      <c r="Y289" s="206">
        <v>47527.28</v>
      </c>
      <c r="Z289" s="206">
        <v>47527.28</v>
      </c>
      <c r="AA289" s="206">
        <v>47527.28</v>
      </c>
      <c r="AB289" s="206">
        <v>47527.28</v>
      </c>
      <c r="AC289" s="206">
        <v>47527.28</v>
      </c>
      <c r="AD289" s="206">
        <v>47527.28</v>
      </c>
      <c r="AE289" s="206">
        <v>47527.28</v>
      </c>
      <c r="AF289" s="206">
        <v>47527.28</v>
      </c>
      <c r="AG289" s="192">
        <f t="shared" si="56"/>
        <v>570327.3600000001</v>
      </c>
      <c r="AI289" s="207">
        <f t="shared" si="54"/>
        <v>0</v>
      </c>
      <c r="AJ289" s="207">
        <f t="shared" si="54"/>
        <v>0</v>
      </c>
      <c r="AK289" s="207">
        <f t="shared" si="54"/>
        <v>0</v>
      </c>
      <c r="AL289" s="207">
        <f t="shared" si="53"/>
        <v>0</v>
      </c>
      <c r="AM289" s="207">
        <f t="shared" si="53"/>
        <v>0</v>
      </c>
      <c r="AN289" s="207">
        <f t="shared" si="53"/>
        <v>0</v>
      </c>
      <c r="AO289" s="207">
        <f t="shared" si="53"/>
        <v>0</v>
      </c>
      <c r="AP289" s="207">
        <f t="shared" si="53"/>
        <v>0</v>
      </c>
      <c r="AQ289" s="207">
        <f t="shared" si="53"/>
        <v>0</v>
      </c>
      <c r="AR289" s="207">
        <f t="shared" si="52"/>
        <v>0</v>
      </c>
      <c r="AS289" s="207">
        <f t="shared" si="52"/>
        <v>0</v>
      </c>
      <c r="AT289" s="207">
        <f t="shared" si="52"/>
        <v>0</v>
      </c>
      <c r="AU289" s="208">
        <f t="shared" si="57"/>
        <v>0</v>
      </c>
      <c r="AV289" s="208">
        <f t="shared" si="51"/>
        <v>0</v>
      </c>
      <c r="AW289" s="208">
        <f t="shared" si="51"/>
        <v>0</v>
      </c>
      <c r="AX289" s="208">
        <f t="shared" si="51"/>
        <v>0</v>
      </c>
      <c r="AY289" s="208">
        <f t="shared" si="51"/>
        <v>0</v>
      </c>
      <c r="AZ289" s="208">
        <f t="shared" si="50"/>
        <v>0</v>
      </c>
      <c r="BA289" s="208">
        <f t="shared" si="50"/>
        <v>0</v>
      </c>
      <c r="BB289" s="208">
        <f t="shared" si="50"/>
        <v>0</v>
      </c>
      <c r="BC289" s="208">
        <f t="shared" si="50"/>
        <v>0</v>
      </c>
      <c r="BD289" s="208">
        <f t="shared" si="50"/>
        <v>0</v>
      </c>
      <c r="BE289" s="208">
        <f t="shared" si="50"/>
        <v>0</v>
      </c>
      <c r="BF289" s="208">
        <f t="shared" si="59"/>
        <v>0</v>
      </c>
      <c r="BG289" s="208">
        <f t="shared" si="59"/>
        <v>0</v>
      </c>
      <c r="BH289" s="208">
        <f t="shared" si="59"/>
        <v>0</v>
      </c>
      <c r="BI289" s="208">
        <f t="shared" si="48"/>
        <v>0</v>
      </c>
      <c r="BJ289" s="208">
        <f t="shared" si="48"/>
        <v>0</v>
      </c>
      <c r="BK289" s="208">
        <f t="shared" si="48"/>
        <v>0</v>
      </c>
      <c r="BL289" s="207">
        <f t="shared" si="58"/>
        <v>0</v>
      </c>
    </row>
    <row r="290" spans="1:64">
      <c r="A290" s="190" t="s">
        <v>491</v>
      </c>
      <c r="B290" s="205">
        <v>0.04</v>
      </c>
      <c r="C290" s="205">
        <v>2.0400000000000001E-2</v>
      </c>
      <c r="D290" s="206">
        <v>1299351.17</v>
      </c>
      <c r="E290" s="206">
        <v>1299351.17</v>
      </c>
      <c r="F290" s="206">
        <v>1299351.17</v>
      </c>
      <c r="G290" s="206">
        <v>1299351.17</v>
      </c>
      <c r="H290" s="206">
        <v>1299351.17</v>
      </c>
      <c r="I290" s="206">
        <v>1299351.17</v>
      </c>
      <c r="J290" s="206">
        <v>1299351.17</v>
      </c>
      <c r="K290" s="206">
        <v>1299351.17</v>
      </c>
      <c r="L290" s="206">
        <v>1299351.17</v>
      </c>
      <c r="M290" s="206">
        <v>1299351.17</v>
      </c>
      <c r="N290" s="206">
        <v>1299351.17</v>
      </c>
      <c r="O290" s="206">
        <v>1299351.17</v>
      </c>
      <c r="P290" s="192">
        <f t="shared" si="55"/>
        <v>15592214.039999999</v>
      </c>
      <c r="Q290" s="206">
        <v>1299351.17</v>
      </c>
      <c r="R290" s="206">
        <v>1299351.17</v>
      </c>
      <c r="S290" s="206">
        <v>1299351.17</v>
      </c>
      <c r="T290" s="206">
        <v>1324540.6199999999</v>
      </c>
      <c r="U290" s="206">
        <v>1349730.0699999998</v>
      </c>
      <c r="V290" s="206">
        <v>1349730.0699999998</v>
      </c>
      <c r="W290" s="206">
        <v>1349730.0699999998</v>
      </c>
      <c r="X290" s="206">
        <v>1349730.0699999998</v>
      </c>
      <c r="Y290" s="206">
        <v>1349730.0699999998</v>
      </c>
      <c r="Z290" s="206">
        <v>1349730.0699999998</v>
      </c>
      <c r="AA290" s="206">
        <v>1349730.0699999998</v>
      </c>
      <c r="AB290" s="206">
        <v>1349730.0699999998</v>
      </c>
      <c r="AC290" s="206">
        <v>1349730.0699999998</v>
      </c>
      <c r="AD290" s="206">
        <v>1349730.0699999998</v>
      </c>
      <c r="AE290" s="206">
        <v>1349730.0699999998</v>
      </c>
      <c r="AF290" s="206">
        <v>1349730.0699999998</v>
      </c>
      <c r="AG290" s="192">
        <f t="shared" si="56"/>
        <v>16196760.840000002</v>
      </c>
      <c r="AI290" s="207">
        <f t="shared" si="54"/>
        <v>4331.17</v>
      </c>
      <c r="AJ290" s="207">
        <f t="shared" si="54"/>
        <v>4331.17</v>
      </c>
      <c r="AK290" s="207">
        <f t="shared" si="54"/>
        <v>4331.17</v>
      </c>
      <c r="AL290" s="207">
        <f t="shared" si="53"/>
        <v>4331.17</v>
      </c>
      <c r="AM290" s="207">
        <f t="shared" si="53"/>
        <v>4331.17</v>
      </c>
      <c r="AN290" s="207">
        <f t="shared" si="53"/>
        <v>4331.17</v>
      </c>
      <c r="AO290" s="207">
        <f t="shared" si="53"/>
        <v>4331.17</v>
      </c>
      <c r="AP290" s="207">
        <f t="shared" si="53"/>
        <v>4331.17</v>
      </c>
      <c r="AQ290" s="207">
        <f t="shared" si="53"/>
        <v>4331.17</v>
      </c>
      <c r="AR290" s="207">
        <f t="shared" si="52"/>
        <v>4331.17</v>
      </c>
      <c r="AS290" s="207">
        <f t="shared" si="52"/>
        <v>4331.17</v>
      </c>
      <c r="AT290" s="207">
        <f t="shared" si="52"/>
        <v>4331.17</v>
      </c>
      <c r="AU290" s="208">
        <f t="shared" si="57"/>
        <v>51974.039999999986</v>
      </c>
      <c r="AV290" s="208">
        <f t="shared" si="51"/>
        <v>4331.17</v>
      </c>
      <c r="AW290" s="208">
        <f t="shared" si="51"/>
        <v>4331.17</v>
      </c>
      <c r="AX290" s="208">
        <f t="shared" si="51"/>
        <v>4331.17</v>
      </c>
      <c r="AY290" s="208">
        <f t="shared" si="51"/>
        <v>4415.1400000000003</v>
      </c>
      <c r="AZ290" s="208">
        <f t="shared" si="50"/>
        <v>2294.54</v>
      </c>
      <c r="BA290" s="208">
        <f t="shared" si="50"/>
        <v>2294.54</v>
      </c>
      <c r="BB290" s="208">
        <f t="shared" si="50"/>
        <v>2294.54</v>
      </c>
      <c r="BC290" s="208">
        <f t="shared" si="50"/>
        <v>2294.54</v>
      </c>
      <c r="BD290" s="208">
        <f t="shared" si="50"/>
        <v>2294.54</v>
      </c>
      <c r="BE290" s="208">
        <f t="shared" si="50"/>
        <v>2294.54</v>
      </c>
      <c r="BF290" s="208">
        <f t="shared" si="59"/>
        <v>2294.54</v>
      </c>
      <c r="BG290" s="208">
        <f t="shared" si="59"/>
        <v>2294.54</v>
      </c>
      <c r="BH290" s="208">
        <f t="shared" si="59"/>
        <v>2294.54</v>
      </c>
      <c r="BI290" s="208">
        <f t="shared" si="48"/>
        <v>2294.54</v>
      </c>
      <c r="BJ290" s="208">
        <f t="shared" si="48"/>
        <v>2294.54</v>
      </c>
      <c r="BK290" s="208">
        <f t="shared" si="48"/>
        <v>2294.54</v>
      </c>
      <c r="BL290" s="207">
        <f t="shared" si="58"/>
        <v>27534.480000000007</v>
      </c>
    </row>
    <row r="291" spans="1:64">
      <c r="A291" s="190" t="s">
        <v>492</v>
      </c>
      <c r="B291" s="205">
        <v>4.4000000000000004E-2</v>
      </c>
      <c r="C291" s="205">
        <v>2.7200000000000002E-2</v>
      </c>
      <c r="D291" s="206">
        <v>25332.91</v>
      </c>
      <c r="E291" s="206">
        <v>25332.91</v>
      </c>
      <c r="F291" s="206">
        <v>25332.91</v>
      </c>
      <c r="G291" s="206">
        <v>25332.91</v>
      </c>
      <c r="H291" s="206">
        <v>25332.91</v>
      </c>
      <c r="I291" s="206">
        <v>25332.91</v>
      </c>
      <c r="J291" s="206">
        <v>25332.91</v>
      </c>
      <c r="K291" s="206">
        <v>25332.91</v>
      </c>
      <c r="L291" s="206">
        <v>25332.91</v>
      </c>
      <c r="M291" s="206">
        <v>25332.91</v>
      </c>
      <c r="N291" s="206">
        <v>25332.91</v>
      </c>
      <c r="O291" s="206">
        <v>25332.91</v>
      </c>
      <c r="P291" s="192">
        <f t="shared" si="55"/>
        <v>303994.92</v>
      </c>
      <c r="Q291" s="206">
        <v>25332.91</v>
      </c>
      <c r="R291" s="206">
        <v>25332.91</v>
      </c>
      <c r="S291" s="206">
        <v>25332.91</v>
      </c>
      <c r="T291" s="206">
        <v>25332.91</v>
      </c>
      <c r="U291" s="206">
        <v>25332.91</v>
      </c>
      <c r="V291" s="206">
        <v>25332.91</v>
      </c>
      <c r="W291" s="206">
        <v>25332.91</v>
      </c>
      <c r="X291" s="206">
        <v>25332.91</v>
      </c>
      <c r="Y291" s="206">
        <v>25332.91</v>
      </c>
      <c r="Z291" s="206">
        <v>26553.91</v>
      </c>
      <c r="AA291" s="206">
        <v>27774.91</v>
      </c>
      <c r="AB291" s="206">
        <v>27774.91</v>
      </c>
      <c r="AC291" s="206">
        <v>27774.91</v>
      </c>
      <c r="AD291" s="206">
        <v>27774.91</v>
      </c>
      <c r="AE291" s="206">
        <v>27774.91</v>
      </c>
      <c r="AF291" s="206">
        <v>27774.91</v>
      </c>
      <c r="AG291" s="192">
        <f t="shared" si="56"/>
        <v>319867.91999999993</v>
      </c>
      <c r="AI291" s="207">
        <f t="shared" si="54"/>
        <v>92.89</v>
      </c>
      <c r="AJ291" s="207">
        <f t="shared" si="54"/>
        <v>92.89</v>
      </c>
      <c r="AK291" s="207">
        <f t="shared" si="54"/>
        <v>92.89</v>
      </c>
      <c r="AL291" s="207">
        <f t="shared" si="53"/>
        <v>92.89</v>
      </c>
      <c r="AM291" s="207">
        <f t="shared" si="53"/>
        <v>92.89</v>
      </c>
      <c r="AN291" s="207">
        <f t="shared" si="53"/>
        <v>92.89</v>
      </c>
      <c r="AO291" s="207">
        <f t="shared" si="53"/>
        <v>92.89</v>
      </c>
      <c r="AP291" s="207">
        <f t="shared" si="53"/>
        <v>92.89</v>
      </c>
      <c r="AQ291" s="207">
        <f t="shared" si="53"/>
        <v>92.89</v>
      </c>
      <c r="AR291" s="207">
        <f t="shared" si="52"/>
        <v>92.89</v>
      </c>
      <c r="AS291" s="207">
        <f t="shared" si="52"/>
        <v>92.89</v>
      </c>
      <c r="AT291" s="207">
        <f t="shared" si="52"/>
        <v>92.89</v>
      </c>
      <c r="AU291" s="208">
        <f t="shared" si="57"/>
        <v>1114.68</v>
      </c>
      <c r="AV291" s="208">
        <f t="shared" si="51"/>
        <v>92.89</v>
      </c>
      <c r="AW291" s="208">
        <f t="shared" si="51"/>
        <v>92.89</v>
      </c>
      <c r="AX291" s="208">
        <f t="shared" si="51"/>
        <v>92.89</v>
      </c>
      <c r="AY291" s="208">
        <f t="shared" si="51"/>
        <v>92.89</v>
      </c>
      <c r="AZ291" s="208">
        <f t="shared" si="50"/>
        <v>57.42</v>
      </c>
      <c r="BA291" s="208">
        <f t="shared" si="50"/>
        <v>57.42</v>
      </c>
      <c r="BB291" s="208">
        <f t="shared" si="50"/>
        <v>57.42</v>
      </c>
      <c r="BC291" s="208">
        <f t="shared" si="50"/>
        <v>57.42</v>
      </c>
      <c r="BD291" s="208">
        <f t="shared" si="50"/>
        <v>57.42</v>
      </c>
      <c r="BE291" s="208">
        <f t="shared" si="50"/>
        <v>60.19</v>
      </c>
      <c r="BF291" s="208">
        <f t="shared" si="59"/>
        <v>62.96</v>
      </c>
      <c r="BG291" s="208">
        <f t="shared" si="59"/>
        <v>62.96</v>
      </c>
      <c r="BH291" s="208">
        <f t="shared" si="59"/>
        <v>62.96</v>
      </c>
      <c r="BI291" s="208">
        <f t="shared" si="48"/>
        <v>62.96</v>
      </c>
      <c r="BJ291" s="208">
        <f t="shared" si="48"/>
        <v>62.96</v>
      </c>
      <c r="BK291" s="208">
        <f t="shared" si="48"/>
        <v>62.96</v>
      </c>
      <c r="BL291" s="207">
        <f t="shared" si="58"/>
        <v>725.05000000000007</v>
      </c>
    </row>
    <row r="292" spans="1:64">
      <c r="A292" s="190" t="s">
        <v>493</v>
      </c>
      <c r="B292" s="205">
        <v>3.9399999999999998E-2</v>
      </c>
      <c r="C292" s="205">
        <v>2.3199999999999998E-2</v>
      </c>
      <c r="D292" s="206">
        <v>14528.92</v>
      </c>
      <c r="E292" s="206">
        <v>14528.92</v>
      </c>
      <c r="F292" s="206">
        <v>14528.92</v>
      </c>
      <c r="G292" s="206">
        <v>14528.92</v>
      </c>
      <c r="H292" s="206">
        <v>14528.92</v>
      </c>
      <c r="I292" s="206">
        <v>14528.92</v>
      </c>
      <c r="J292" s="206">
        <v>14528.92</v>
      </c>
      <c r="K292" s="206">
        <v>14528.92</v>
      </c>
      <c r="L292" s="206">
        <v>14528.92</v>
      </c>
      <c r="M292" s="206">
        <v>14528.92</v>
      </c>
      <c r="N292" s="206">
        <v>14528.92</v>
      </c>
      <c r="O292" s="206">
        <v>14528.92</v>
      </c>
      <c r="P292" s="192">
        <f t="shared" si="55"/>
        <v>174347.04000000004</v>
      </c>
      <c r="Q292" s="206">
        <v>14528.92</v>
      </c>
      <c r="R292" s="206">
        <v>14528.92</v>
      </c>
      <c r="S292" s="206">
        <v>14528.92</v>
      </c>
      <c r="T292" s="206">
        <v>14528.92</v>
      </c>
      <c r="U292" s="206">
        <v>14528.92</v>
      </c>
      <c r="V292" s="206">
        <v>14528.92</v>
      </c>
      <c r="W292" s="206">
        <v>110170.02</v>
      </c>
      <c r="X292" s="206">
        <v>205811.12000000002</v>
      </c>
      <c r="Y292" s="206">
        <v>205811.12000000002</v>
      </c>
      <c r="Z292" s="206">
        <v>205811.12000000002</v>
      </c>
      <c r="AA292" s="206">
        <v>205811.12000000002</v>
      </c>
      <c r="AB292" s="206">
        <v>205811.12000000002</v>
      </c>
      <c r="AC292" s="206">
        <v>205811.12000000002</v>
      </c>
      <c r="AD292" s="206">
        <v>205811.12000000002</v>
      </c>
      <c r="AE292" s="206">
        <v>205811.12000000002</v>
      </c>
      <c r="AF292" s="206">
        <v>205811.12000000002</v>
      </c>
      <c r="AG292" s="192">
        <f t="shared" si="56"/>
        <v>1991527.9400000006</v>
      </c>
      <c r="AI292" s="207">
        <f t="shared" si="54"/>
        <v>47.7</v>
      </c>
      <c r="AJ292" s="207">
        <f t="shared" si="54"/>
        <v>47.7</v>
      </c>
      <c r="AK292" s="207">
        <f t="shared" si="54"/>
        <v>47.7</v>
      </c>
      <c r="AL292" s="207">
        <f t="shared" si="53"/>
        <v>47.7</v>
      </c>
      <c r="AM292" s="207">
        <f t="shared" si="53"/>
        <v>47.7</v>
      </c>
      <c r="AN292" s="207">
        <f t="shared" si="53"/>
        <v>47.7</v>
      </c>
      <c r="AO292" s="207">
        <f t="shared" si="53"/>
        <v>47.7</v>
      </c>
      <c r="AP292" s="207">
        <f t="shared" si="53"/>
        <v>47.7</v>
      </c>
      <c r="AQ292" s="207">
        <f t="shared" si="53"/>
        <v>47.7</v>
      </c>
      <c r="AR292" s="207">
        <f t="shared" si="52"/>
        <v>47.7</v>
      </c>
      <c r="AS292" s="207">
        <f t="shared" si="52"/>
        <v>47.7</v>
      </c>
      <c r="AT292" s="207">
        <f t="shared" si="52"/>
        <v>47.7</v>
      </c>
      <c r="AU292" s="208">
        <f t="shared" si="57"/>
        <v>572.4</v>
      </c>
      <c r="AV292" s="208">
        <f t="shared" si="51"/>
        <v>47.7</v>
      </c>
      <c r="AW292" s="208">
        <f t="shared" si="51"/>
        <v>47.7</v>
      </c>
      <c r="AX292" s="208">
        <f t="shared" si="51"/>
        <v>47.7</v>
      </c>
      <c r="AY292" s="208">
        <f t="shared" si="51"/>
        <v>47.7</v>
      </c>
      <c r="AZ292" s="208">
        <f t="shared" si="50"/>
        <v>28.09</v>
      </c>
      <c r="BA292" s="208">
        <f t="shared" si="50"/>
        <v>28.09</v>
      </c>
      <c r="BB292" s="208">
        <f t="shared" si="50"/>
        <v>213</v>
      </c>
      <c r="BC292" s="208">
        <f t="shared" si="50"/>
        <v>397.9</v>
      </c>
      <c r="BD292" s="208">
        <f t="shared" si="50"/>
        <v>397.9</v>
      </c>
      <c r="BE292" s="208">
        <f t="shared" si="50"/>
        <v>397.9</v>
      </c>
      <c r="BF292" s="208">
        <f t="shared" si="59"/>
        <v>397.9</v>
      </c>
      <c r="BG292" s="208">
        <f t="shared" si="59"/>
        <v>397.9</v>
      </c>
      <c r="BH292" s="208">
        <f t="shared" si="59"/>
        <v>397.9</v>
      </c>
      <c r="BI292" s="208">
        <f t="shared" si="48"/>
        <v>397.9</v>
      </c>
      <c r="BJ292" s="208">
        <f t="shared" si="48"/>
        <v>397.9</v>
      </c>
      <c r="BK292" s="208">
        <f t="shared" si="48"/>
        <v>397.9</v>
      </c>
      <c r="BL292" s="207">
        <f t="shared" si="58"/>
        <v>3850.2800000000007</v>
      </c>
    </row>
    <row r="293" spans="1:64">
      <c r="A293" s="190" t="s">
        <v>494</v>
      </c>
      <c r="B293" s="205">
        <v>0</v>
      </c>
      <c r="C293" s="205">
        <v>0</v>
      </c>
      <c r="D293" s="206">
        <v>0</v>
      </c>
      <c r="E293" s="206">
        <v>0</v>
      </c>
      <c r="F293" s="206">
        <v>0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0</v>
      </c>
      <c r="M293" s="206">
        <v>0</v>
      </c>
      <c r="N293" s="206">
        <v>0</v>
      </c>
      <c r="O293" s="206">
        <v>0</v>
      </c>
      <c r="P293" s="192">
        <f t="shared" si="55"/>
        <v>0</v>
      </c>
      <c r="Q293" s="206">
        <v>0</v>
      </c>
      <c r="R293" s="206">
        <v>0</v>
      </c>
      <c r="S293" s="206">
        <v>0</v>
      </c>
      <c r="T293" s="206">
        <v>0</v>
      </c>
      <c r="U293" s="206">
        <v>0</v>
      </c>
      <c r="V293" s="206">
        <v>0</v>
      </c>
      <c r="W293" s="206">
        <v>0</v>
      </c>
      <c r="X293" s="206">
        <v>0</v>
      </c>
      <c r="Y293" s="206">
        <v>0</v>
      </c>
      <c r="Z293" s="206">
        <v>0</v>
      </c>
      <c r="AA293" s="206">
        <v>0</v>
      </c>
      <c r="AB293" s="206">
        <v>0</v>
      </c>
      <c r="AC293" s="206">
        <v>0</v>
      </c>
      <c r="AD293" s="206">
        <v>0</v>
      </c>
      <c r="AE293" s="206">
        <v>0</v>
      </c>
      <c r="AF293" s="206">
        <v>0</v>
      </c>
      <c r="AG293" s="192">
        <f t="shared" si="56"/>
        <v>0</v>
      </c>
      <c r="AI293" s="207">
        <f t="shared" si="54"/>
        <v>0</v>
      </c>
      <c r="AJ293" s="207">
        <f t="shared" si="54"/>
        <v>0</v>
      </c>
      <c r="AK293" s="207">
        <f t="shared" si="54"/>
        <v>0</v>
      </c>
      <c r="AL293" s="207">
        <f t="shared" si="53"/>
        <v>0</v>
      </c>
      <c r="AM293" s="207">
        <f t="shared" si="53"/>
        <v>0</v>
      </c>
      <c r="AN293" s="207">
        <f t="shared" si="53"/>
        <v>0</v>
      </c>
      <c r="AO293" s="207">
        <f t="shared" si="53"/>
        <v>0</v>
      </c>
      <c r="AP293" s="207">
        <f t="shared" si="53"/>
        <v>0</v>
      </c>
      <c r="AQ293" s="207">
        <f t="shared" si="53"/>
        <v>0</v>
      </c>
      <c r="AR293" s="207">
        <f t="shared" si="52"/>
        <v>0</v>
      </c>
      <c r="AS293" s="207">
        <f t="shared" si="52"/>
        <v>0</v>
      </c>
      <c r="AT293" s="207">
        <f t="shared" si="52"/>
        <v>0</v>
      </c>
      <c r="AU293" s="208">
        <f t="shared" si="57"/>
        <v>0</v>
      </c>
      <c r="AV293" s="208">
        <f t="shared" si="51"/>
        <v>0</v>
      </c>
      <c r="AW293" s="208">
        <f t="shared" si="51"/>
        <v>0</v>
      </c>
      <c r="AX293" s="208">
        <f t="shared" si="51"/>
        <v>0</v>
      </c>
      <c r="AY293" s="208">
        <f t="shared" si="51"/>
        <v>0</v>
      </c>
      <c r="AZ293" s="208">
        <f t="shared" si="50"/>
        <v>0</v>
      </c>
      <c r="BA293" s="208">
        <f t="shared" si="50"/>
        <v>0</v>
      </c>
      <c r="BB293" s="208">
        <f t="shared" si="50"/>
        <v>0</v>
      </c>
      <c r="BC293" s="208">
        <f t="shared" si="50"/>
        <v>0</v>
      </c>
      <c r="BD293" s="208">
        <f t="shared" si="50"/>
        <v>0</v>
      </c>
      <c r="BE293" s="208">
        <f t="shared" si="50"/>
        <v>0</v>
      </c>
      <c r="BF293" s="208">
        <f t="shared" si="59"/>
        <v>0</v>
      </c>
      <c r="BG293" s="208">
        <f t="shared" si="59"/>
        <v>0</v>
      </c>
      <c r="BH293" s="208">
        <f t="shared" si="59"/>
        <v>0</v>
      </c>
      <c r="BI293" s="208">
        <f t="shared" si="48"/>
        <v>0</v>
      </c>
      <c r="BJ293" s="208">
        <f t="shared" si="48"/>
        <v>0</v>
      </c>
      <c r="BK293" s="208">
        <f t="shared" si="48"/>
        <v>0</v>
      </c>
      <c r="BL293" s="207">
        <f t="shared" si="58"/>
        <v>0</v>
      </c>
    </row>
    <row r="294" spans="1:64">
      <c r="A294" s="190" t="s">
        <v>495</v>
      </c>
      <c r="B294" s="205">
        <v>3.6899999999999995E-2</v>
      </c>
      <c r="C294" s="205">
        <v>2.3199999999999998E-2</v>
      </c>
      <c r="D294" s="206">
        <v>5204.51</v>
      </c>
      <c r="E294" s="206">
        <v>5204.51</v>
      </c>
      <c r="F294" s="206">
        <v>5204.51</v>
      </c>
      <c r="G294" s="206">
        <v>5204.51</v>
      </c>
      <c r="H294" s="206">
        <v>5204.51</v>
      </c>
      <c r="I294" s="206">
        <v>5204.51</v>
      </c>
      <c r="J294" s="206">
        <v>5204.51</v>
      </c>
      <c r="K294" s="206">
        <v>5204.51</v>
      </c>
      <c r="L294" s="206">
        <v>5204.51</v>
      </c>
      <c r="M294" s="206">
        <v>5204.51</v>
      </c>
      <c r="N294" s="206">
        <v>5204.51</v>
      </c>
      <c r="O294" s="206">
        <v>5204.51</v>
      </c>
      <c r="P294" s="192">
        <f t="shared" si="55"/>
        <v>62454.120000000017</v>
      </c>
      <c r="Q294" s="206">
        <v>5204.51</v>
      </c>
      <c r="R294" s="206">
        <v>5204.51</v>
      </c>
      <c r="S294" s="206">
        <v>5204.51</v>
      </c>
      <c r="T294" s="206">
        <v>5204.51</v>
      </c>
      <c r="U294" s="206">
        <v>5204.51</v>
      </c>
      <c r="V294" s="206">
        <v>5204.51</v>
      </c>
      <c r="W294" s="206">
        <v>5204.51</v>
      </c>
      <c r="X294" s="206">
        <v>5204.51</v>
      </c>
      <c r="Y294" s="206">
        <v>5204.51</v>
      </c>
      <c r="Z294" s="206">
        <v>5204.51</v>
      </c>
      <c r="AA294" s="206">
        <v>5204.51</v>
      </c>
      <c r="AB294" s="206">
        <v>5204.51</v>
      </c>
      <c r="AC294" s="206">
        <v>5204.51</v>
      </c>
      <c r="AD294" s="206">
        <v>5204.51</v>
      </c>
      <c r="AE294" s="206">
        <v>5204.51</v>
      </c>
      <c r="AF294" s="206">
        <v>5204.51</v>
      </c>
      <c r="AG294" s="192">
        <f t="shared" si="56"/>
        <v>62454.120000000017</v>
      </c>
      <c r="AI294" s="207">
        <f t="shared" si="54"/>
        <v>16</v>
      </c>
      <c r="AJ294" s="207">
        <f t="shared" si="54"/>
        <v>16</v>
      </c>
      <c r="AK294" s="207">
        <f t="shared" si="54"/>
        <v>16</v>
      </c>
      <c r="AL294" s="207">
        <f t="shared" si="53"/>
        <v>16</v>
      </c>
      <c r="AM294" s="207">
        <f t="shared" si="53"/>
        <v>16</v>
      </c>
      <c r="AN294" s="207">
        <f t="shared" si="53"/>
        <v>16</v>
      </c>
      <c r="AO294" s="207">
        <f t="shared" si="53"/>
        <v>16</v>
      </c>
      <c r="AP294" s="207">
        <f t="shared" si="53"/>
        <v>16</v>
      </c>
      <c r="AQ294" s="207">
        <f t="shared" si="53"/>
        <v>16</v>
      </c>
      <c r="AR294" s="207">
        <f t="shared" si="52"/>
        <v>16</v>
      </c>
      <c r="AS294" s="207">
        <f t="shared" si="52"/>
        <v>16</v>
      </c>
      <c r="AT294" s="207">
        <f t="shared" si="52"/>
        <v>16</v>
      </c>
      <c r="AU294" s="208">
        <f t="shared" si="57"/>
        <v>192</v>
      </c>
      <c r="AV294" s="208">
        <f t="shared" si="51"/>
        <v>16</v>
      </c>
      <c r="AW294" s="208">
        <f t="shared" si="51"/>
        <v>16</v>
      </c>
      <c r="AX294" s="208">
        <f t="shared" si="51"/>
        <v>16</v>
      </c>
      <c r="AY294" s="208">
        <f t="shared" si="51"/>
        <v>16</v>
      </c>
      <c r="AZ294" s="208">
        <f t="shared" si="50"/>
        <v>10.06</v>
      </c>
      <c r="BA294" s="208">
        <f t="shared" si="50"/>
        <v>10.06</v>
      </c>
      <c r="BB294" s="208">
        <f t="shared" si="50"/>
        <v>10.06</v>
      </c>
      <c r="BC294" s="208">
        <f t="shared" si="50"/>
        <v>10.06</v>
      </c>
      <c r="BD294" s="208">
        <f t="shared" si="50"/>
        <v>10.06</v>
      </c>
      <c r="BE294" s="208">
        <f t="shared" si="50"/>
        <v>10.06</v>
      </c>
      <c r="BF294" s="208">
        <f t="shared" si="59"/>
        <v>10.06</v>
      </c>
      <c r="BG294" s="208">
        <f t="shared" si="59"/>
        <v>10.06</v>
      </c>
      <c r="BH294" s="208">
        <f t="shared" si="59"/>
        <v>10.06</v>
      </c>
      <c r="BI294" s="208">
        <f t="shared" si="48"/>
        <v>10.06</v>
      </c>
      <c r="BJ294" s="208">
        <f t="shared" si="48"/>
        <v>10.06</v>
      </c>
      <c r="BK294" s="208">
        <f t="shared" si="48"/>
        <v>10.06</v>
      </c>
      <c r="BL294" s="207">
        <f t="shared" si="58"/>
        <v>120.72000000000001</v>
      </c>
    </row>
    <row r="295" spans="1:64">
      <c r="A295" s="190" t="s">
        <v>496</v>
      </c>
      <c r="B295" s="205">
        <v>3.6899999999999995E-2</v>
      </c>
      <c r="C295" s="205">
        <v>2.3199999999999998E-2</v>
      </c>
      <c r="D295" s="206">
        <v>5182.59</v>
      </c>
      <c r="E295" s="206">
        <v>5182.59</v>
      </c>
      <c r="F295" s="206">
        <v>5182.59</v>
      </c>
      <c r="G295" s="206">
        <v>5182.59</v>
      </c>
      <c r="H295" s="206">
        <v>5182.59</v>
      </c>
      <c r="I295" s="206">
        <v>5182.59</v>
      </c>
      <c r="J295" s="206">
        <v>5182.59</v>
      </c>
      <c r="K295" s="206">
        <v>5182.59</v>
      </c>
      <c r="L295" s="206">
        <v>5182.59</v>
      </c>
      <c r="M295" s="206">
        <v>5182.59</v>
      </c>
      <c r="N295" s="206">
        <v>5182.59</v>
      </c>
      <c r="O295" s="206">
        <v>5182.59</v>
      </c>
      <c r="P295" s="192">
        <f t="shared" si="55"/>
        <v>62191.079999999987</v>
      </c>
      <c r="Q295" s="206">
        <v>5182.59</v>
      </c>
      <c r="R295" s="206">
        <v>5182.59</v>
      </c>
      <c r="S295" s="206">
        <v>5182.59</v>
      </c>
      <c r="T295" s="206">
        <v>5182.59</v>
      </c>
      <c r="U295" s="206">
        <v>5182.59</v>
      </c>
      <c r="V295" s="206">
        <v>5182.59</v>
      </c>
      <c r="W295" s="206">
        <v>5182.59</v>
      </c>
      <c r="X295" s="206">
        <v>5182.59</v>
      </c>
      <c r="Y295" s="206">
        <v>5182.59</v>
      </c>
      <c r="Z295" s="206">
        <v>660087.54500000004</v>
      </c>
      <c r="AA295" s="206">
        <v>1314992.5000000002</v>
      </c>
      <c r="AB295" s="206">
        <v>1314992.5000000002</v>
      </c>
      <c r="AC295" s="206">
        <v>1565008.9000000001</v>
      </c>
      <c r="AD295" s="206">
        <v>1815025.3000000003</v>
      </c>
      <c r="AE295" s="206">
        <v>1815025.3000000003</v>
      </c>
      <c r="AF295" s="206">
        <v>1815025.3000000003</v>
      </c>
      <c r="AG295" s="192">
        <f t="shared" si="56"/>
        <v>10326070.295000002</v>
      </c>
      <c r="AI295" s="207">
        <f t="shared" si="54"/>
        <v>15.94</v>
      </c>
      <c r="AJ295" s="207">
        <f t="shared" si="54"/>
        <v>15.94</v>
      </c>
      <c r="AK295" s="207">
        <f t="shared" si="54"/>
        <v>15.94</v>
      </c>
      <c r="AL295" s="207">
        <f t="shared" si="53"/>
        <v>15.94</v>
      </c>
      <c r="AM295" s="207">
        <f t="shared" si="53"/>
        <v>15.94</v>
      </c>
      <c r="AN295" s="207">
        <f t="shared" si="53"/>
        <v>15.94</v>
      </c>
      <c r="AO295" s="207">
        <f t="shared" si="53"/>
        <v>15.94</v>
      </c>
      <c r="AP295" s="207">
        <f t="shared" si="53"/>
        <v>15.94</v>
      </c>
      <c r="AQ295" s="207">
        <f t="shared" si="53"/>
        <v>15.94</v>
      </c>
      <c r="AR295" s="207">
        <f t="shared" si="52"/>
        <v>15.94</v>
      </c>
      <c r="AS295" s="207">
        <f t="shared" si="52"/>
        <v>15.94</v>
      </c>
      <c r="AT295" s="207">
        <f t="shared" si="52"/>
        <v>15.94</v>
      </c>
      <c r="AU295" s="208">
        <f t="shared" si="57"/>
        <v>191.28</v>
      </c>
      <c r="AV295" s="208">
        <f t="shared" si="51"/>
        <v>15.94</v>
      </c>
      <c r="AW295" s="208">
        <f t="shared" si="51"/>
        <v>15.94</v>
      </c>
      <c r="AX295" s="208">
        <f t="shared" si="51"/>
        <v>15.94</v>
      </c>
      <c r="AY295" s="208">
        <f t="shared" si="51"/>
        <v>15.94</v>
      </c>
      <c r="AZ295" s="208">
        <f t="shared" si="50"/>
        <v>10.02</v>
      </c>
      <c r="BA295" s="208">
        <f t="shared" si="50"/>
        <v>10.02</v>
      </c>
      <c r="BB295" s="208">
        <f t="shared" si="50"/>
        <v>10.02</v>
      </c>
      <c r="BC295" s="208">
        <f t="shared" si="50"/>
        <v>10.02</v>
      </c>
      <c r="BD295" s="208">
        <f t="shared" si="50"/>
        <v>10.02</v>
      </c>
      <c r="BE295" s="208">
        <f t="shared" si="50"/>
        <v>1276.17</v>
      </c>
      <c r="BF295" s="208">
        <f t="shared" si="59"/>
        <v>2542.3200000000002</v>
      </c>
      <c r="BG295" s="208">
        <f t="shared" si="59"/>
        <v>2542.3200000000002</v>
      </c>
      <c r="BH295" s="208">
        <f t="shared" si="59"/>
        <v>3025.68</v>
      </c>
      <c r="BI295" s="208">
        <f t="shared" si="48"/>
        <v>3509.05</v>
      </c>
      <c r="BJ295" s="208">
        <f t="shared" si="48"/>
        <v>3509.05</v>
      </c>
      <c r="BK295" s="208">
        <f t="shared" si="48"/>
        <v>3509.05</v>
      </c>
      <c r="BL295" s="207">
        <f t="shared" si="58"/>
        <v>19963.739999999998</v>
      </c>
    </row>
    <row r="296" spans="1:64">
      <c r="A296" s="190" t="s">
        <v>497</v>
      </c>
      <c r="B296" s="205">
        <v>3.6999999999999998E-2</v>
      </c>
      <c r="C296" s="205">
        <v>2.3300000000000001E-2</v>
      </c>
      <c r="D296" s="206">
        <v>5328.4400000000005</v>
      </c>
      <c r="E296" s="206">
        <v>5328.4400000000005</v>
      </c>
      <c r="F296" s="206">
        <v>5328.4400000000005</v>
      </c>
      <c r="G296" s="206">
        <v>5328.4400000000005</v>
      </c>
      <c r="H296" s="206">
        <v>5328.4400000000005</v>
      </c>
      <c r="I296" s="206">
        <v>5328.4400000000005</v>
      </c>
      <c r="J296" s="206">
        <v>5328.4400000000005</v>
      </c>
      <c r="K296" s="206">
        <v>5328.4400000000005</v>
      </c>
      <c r="L296" s="206">
        <v>5328.4400000000005</v>
      </c>
      <c r="M296" s="206">
        <v>5328.4400000000005</v>
      </c>
      <c r="N296" s="206">
        <v>5328.4400000000005</v>
      </c>
      <c r="O296" s="206">
        <v>5328.4400000000005</v>
      </c>
      <c r="P296" s="192">
        <f t="shared" si="55"/>
        <v>63941.280000000021</v>
      </c>
      <c r="Q296" s="206">
        <v>5328.4400000000005</v>
      </c>
      <c r="R296" s="206">
        <v>5328.4400000000005</v>
      </c>
      <c r="S296" s="206">
        <v>5328.4400000000005</v>
      </c>
      <c r="T296" s="206">
        <v>5328.4400000000005</v>
      </c>
      <c r="U296" s="206">
        <v>5328.4400000000005</v>
      </c>
      <c r="V296" s="206">
        <v>5328.4400000000005</v>
      </c>
      <c r="W296" s="206">
        <v>5328.4400000000005</v>
      </c>
      <c r="X296" s="206">
        <v>5328.4400000000005</v>
      </c>
      <c r="Y296" s="206">
        <v>5328.4400000000005</v>
      </c>
      <c r="Z296" s="206">
        <v>5328.4400000000005</v>
      </c>
      <c r="AA296" s="206">
        <v>5328.4400000000005</v>
      </c>
      <c r="AB296" s="206">
        <v>5328.4400000000005</v>
      </c>
      <c r="AC296" s="206">
        <v>5328.4400000000005</v>
      </c>
      <c r="AD296" s="206">
        <v>5328.4400000000005</v>
      </c>
      <c r="AE296" s="206">
        <v>5328.4400000000005</v>
      </c>
      <c r="AF296" s="206">
        <v>5328.4400000000005</v>
      </c>
      <c r="AG296" s="192">
        <f t="shared" si="56"/>
        <v>63941.280000000021</v>
      </c>
      <c r="AI296" s="207">
        <f t="shared" si="54"/>
        <v>16.43</v>
      </c>
      <c r="AJ296" s="207">
        <f t="shared" si="54"/>
        <v>16.43</v>
      </c>
      <c r="AK296" s="207">
        <f t="shared" si="54"/>
        <v>16.43</v>
      </c>
      <c r="AL296" s="207">
        <f t="shared" si="53"/>
        <v>16.43</v>
      </c>
      <c r="AM296" s="207">
        <f t="shared" si="53"/>
        <v>16.43</v>
      </c>
      <c r="AN296" s="207">
        <f t="shared" si="53"/>
        <v>16.43</v>
      </c>
      <c r="AO296" s="207">
        <f t="shared" si="53"/>
        <v>16.43</v>
      </c>
      <c r="AP296" s="207">
        <f t="shared" si="53"/>
        <v>16.43</v>
      </c>
      <c r="AQ296" s="207">
        <f t="shared" si="53"/>
        <v>16.43</v>
      </c>
      <c r="AR296" s="207">
        <f t="shared" si="52"/>
        <v>16.43</v>
      </c>
      <c r="AS296" s="207">
        <f t="shared" si="52"/>
        <v>16.43</v>
      </c>
      <c r="AT296" s="207">
        <f t="shared" si="52"/>
        <v>16.43</v>
      </c>
      <c r="AU296" s="208">
        <f t="shared" si="57"/>
        <v>197.16000000000005</v>
      </c>
      <c r="AV296" s="208">
        <f t="shared" si="51"/>
        <v>16.43</v>
      </c>
      <c r="AW296" s="208">
        <f t="shared" si="51"/>
        <v>16.43</v>
      </c>
      <c r="AX296" s="208">
        <f t="shared" si="51"/>
        <v>16.43</v>
      </c>
      <c r="AY296" s="208">
        <f t="shared" si="51"/>
        <v>16.43</v>
      </c>
      <c r="AZ296" s="208">
        <f t="shared" si="50"/>
        <v>10.35</v>
      </c>
      <c r="BA296" s="208">
        <f t="shared" si="50"/>
        <v>10.35</v>
      </c>
      <c r="BB296" s="208">
        <f t="shared" si="50"/>
        <v>10.35</v>
      </c>
      <c r="BC296" s="208">
        <f t="shared" si="50"/>
        <v>10.35</v>
      </c>
      <c r="BD296" s="208">
        <f t="shared" si="50"/>
        <v>10.35</v>
      </c>
      <c r="BE296" s="208">
        <f t="shared" si="50"/>
        <v>10.35</v>
      </c>
      <c r="BF296" s="208">
        <f t="shared" si="59"/>
        <v>10.35</v>
      </c>
      <c r="BG296" s="208">
        <f t="shared" si="59"/>
        <v>10.35</v>
      </c>
      <c r="BH296" s="208">
        <f t="shared" si="59"/>
        <v>10.35</v>
      </c>
      <c r="BI296" s="208">
        <f t="shared" si="48"/>
        <v>10.35</v>
      </c>
      <c r="BJ296" s="208">
        <f t="shared" si="48"/>
        <v>10.35</v>
      </c>
      <c r="BK296" s="208">
        <f t="shared" si="48"/>
        <v>10.35</v>
      </c>
      <c r="BL296" s="207">
        <f t="shared" si="58"/>
        <v>124.19999999999997</v>
      </c>
    </row>
    <row r="297" spans="1:64">
      <c r="A297" s="190" t="s">
        <v>498</v>
      </c>
      <c r="B297" s="205">
        <v>0</v>
      </c>
      <c r="C297" s="205">
        <v>0</v>
      </c>
      <c r="D297" s="206">
        <v>0</v>
      </c>
      <c r="E297" s="206">
        <v>0</v>
      </c>
      <c r="F297" s="206">
        <v>0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192">
        <f t="shared" si="55"/>
        <v>0</v>
      </c>
      <c r="Q297" s="206">
        <v>0</v>
      </c>
      <c r="R297" s="206">
        <v>0</v>
      </c>
      <c r="S297" s="206">
        <v>0</v>
      </c>
      <c r="T297" s="206">
        <v>0</v>
      </c>
      <c r="U297" s="206">
        <v>0</v>
      </c>
      <c r="V297" s="206">
        <v>0</v>
      </c>
      <c r="W297" s="206">
        <v>0</v>
      </c>
      <c r="X297" s="206">
        <v>0</v>
      </c>
      <c r="Y297" s="206">
        <v>0</v>
      </c>
      <c r="Z297" s="206">
        <v>0</v>
      </c>
      <c r="AA297" s="206">
        <v>0</v>
      </c>
      <c r="AB297" s="206">
        <v>0</v>
      </c>
      <c r="AC297" s="206">
        <v>0</v>
      </c>
      <c r="AD297" s="206">
        <v>0</v>
      </c>
      <c r="AE297" s="206">
        <v>0</v>
      </c>
      <c r="AF297" s="206">
        <v>0</v>
      </c>
      <c r="AG297" s="192">
        <f t="shared" si="56"/>
        <v>0</v>
      </c>
      <c r="AI297" s="207">
        <f t="shared" si="54"/>
        <v>0</v>
      </c>
      <c r="AJ297" s="207">
        <f t="shared" si="54"/>
        <v>0</v>
      </c>
      <c r="AK297" s="207">
        <f t="shared" si="54"/>
        <v>0</v>
      </c>
      <c r="AL297" s="207">
        <f t="shared" si="53"/>
        <v>0</v>
      </c>
      <c r="AM297" s="207">
        <f t="shared" si="53"/>
        <v>0</v>
      </c>
      <c r="AN297" s="207">
        <f t="shared" si="53"/>
        <v>0</v>
      </c>
      <c r="AO297" s="207">
        <f t="shared" ref="AO297:AT349" si="60">ROUND(J297*$B297/12,2)</f>
        <v>0</v>
      </c>
      <c r="AP297" s="207">
        <f t="shared" si="60"/>
        <v>0</v>
      </c>
      <c r="AQ297" s="207">
        <f t="shared" si="60"/>
        <v>0</v>
      </c>
      <c r="AR297" s="207">
        <f t="shared" si="52"/>
        <v>0</v>
      </c>
      <c r="AS297" s="207">
        <f t="shared" si="52"/>
        <v>0</v>
      </c>
      <c r="AT297" s="207">
        <f t="shared" si="52"/>
        <v>0</v>
      </c>
      <c r="AU297" s="208">
        <f t="shared" si="57"/>
        <v>0</v>
      </c>
      <c r="AV297" s="208">
        <f t="shared" si="51"/>
        <v>0</v>
      </c>
      <c r="AW297" s="208">
        <f t="shared" si="51"/>
        <v>0</v>
      </c>
      <c r="AX297" s="208">
        <f t="shared" si="51"/>
        <v>0</v>
      </c>
      <c r="AY297" s="208">
        <f t="shared" si="51"/>
        <v>0</v>
      </c>
      <c r="AZ297" s="208">
        <f t="shared" si="50"/>
        <v>0</v>
      </c>
      <c r="BA297" s="208">
        <f t="shared" si="50"/>
        <v>0</v>
      </c>
      <c r="BB297" s="208">
        <f t="shared" si="50"/>
        <v>0</v>
      </c>
      <c r="BC297" s="208">
        <f t="shared" si="50"/>
        <v>0</v>
      </c>
      <c r="BD297" s="208">
        <f t="shared" si="50"/>
        <v>0</v>
      </c>
      <c r="BE297" s="208">
        <f t="shared" si="50"/>
        <v>0</v>
      </c>
      <c r="BF297" s="208">
        <f t="shared" si="59"/>
        <v>0</v>
      </c>
      <c r="BG297" s="208">
        <f t="shared" si="59"/>
        <v>0</v>
      </c>
      <c r="BH297" s="208">
        <f t="shared" si="59"/>
        <v>0</v>
      </c>
      <c r="BI297" s="208">
        <f t="shared" si="48"/>
        <v>0</v>
      </c>
      <c r="BJ297" s="208">
        <f t="shared" si="48"/>
        <v>0</v>
      </c>
      <c r="BK297" s="208">
        <f t="shared" si="48"/>
        <v>0</v>
      </c>
      <c r="BL297" s="207">
        <f t="shared" si="58"/>
        <v>0</v>
      </c>
    </row>
    <row r="298" spans="1:64">
      <c r="A298" s="190" t="s">
        <v>499</v>
      </c>
      <c r="B298" s="205">
        <v>0.17559999999999998</v>
      </c>
      <c r="C298" s="205">
        <v>0</v>
      </c>
      <c r="D298" s="206">
        <v>9488.39</v>
      </c>
      <c r="E298" s="206">
        <v>9488.39</v>
      </c>
      <c r="F298" s="206">
        <v>9488.39</v>
      </c>
      <c r="G298" s="206">
        <v>9488.39</v>
      </c>
      <c r="H298" s="206">
        <v>9488.39</v>
      </c>
      <c r="I298" s="206">
        <v>9488.39</v>
      </c>
      <c r="J298" s="206">
        <v>9488.39</v>
      </c>
      <c r="K298" s="206">
        <v>9488.39</v>
      </c>
      <c r="L298" s="206">
        <v>9488.39</v>
      </c>
      <c r="M298" s="206">
        <v>9488.39</v>
      </c>
      <c r="N298" s="206">
        <v>9488.39</v>
      </c>
      <c r="O298" s="206">
        <v>9488.39</v>
      </c>
      <c r="P298" s="192">
        <f t="shared" si="55"/>
        <v>113860.68</v>
      </c>
      <c r="Q298" s="206">
        <v>9488.39</v>
      </c>
      <c r="R298" s="206">
        <v>9488.39</v>
      </c>
      <c r="S298" s="206">
        <v>9488.39</v>
      </c>
      <c r="T298" s="206">
        <v>9488.39</v>
      </c>
      <c r="U298" s="206">
        <v>9488.39</v>
      </c>
      <c r="V298" s="206">
        <v>9488.39</v>
      </c>
      <c r="W298" s="206">
        <v>9488.39</v>
      </c>
      <c r="X298" s="206">
        <v>9488.39</v>
      </c>
      <c r="Y298" s="206">
        <v>4744.1949999999997</v>
      </c>
      <c r="Z298" s="206">
        <v>0</v>
      </c>
      <c r="AA298" s="206">
        <v>0</v>
      </c>
      <c r="AB298" s="206">
        <v>0</v>
      </c>
      <c r="AC298" s="206">
        <v>0</v>
      </c>
      <c r="AD298" s="206">
        <v>0</v>
      </c>
      <c r="AE298" s="206">
        <v>0</v>
      </c>
      <c r="AF298" s="206">
        <v>0</v>
      </c>
      <c r="AG298" s="192">
        <f t="shared" si="56"/>
        <v>42697.754999999997</v>
      </c>
      <c r="AI298" s="207">
        <f t="shared" si="54"/>
        <v>138.85</v>
      </c>
      <c r="AJ298" s="207">
        <f t="shared" si="54"/>
        <v>138.85</v>
      </c>
      <c r="AK298" s="207">
        <f t="shared" si="54"/>
        <v>138.85</v>
      </c>
      <c r="AL298" s="207">
        <f t="shared" si="54"/>
        <v>138.85</v>
      </c>
      <c r="AM298" s="207">
        <f t="shared" si="54"/>
        <v>138.85</v>
      </c>
      <c r="AN298" s="207">
        <f t="shared" si="54"/>
        <v>138.85</v>
      </c>
      <c r="AO298" s="207">
        <f t="shared" si="60"/>
        <v>138.85</v>
      </c>
      <c r="AP298" s="207">
        <f t="shared" si="60"/>
        <v>138.85</v>
      </c>
      <c r="AQ298" s="207">
        <f t="shared" si="60"/>
        <v>138.85</v>
      </c>
      <c r="AR298" s="207">
        <f t="shared" si="52"/>
        <v>138.85</v>
      </c>
      <c r="AS298" s="207">
        <f t="shared" si="52"/>
        <v>138.85</v>
      </c>
      <c r="AT298" s="207">
        <f t="shared" si="52"/>
        <v>138.85</v>
      </c>
      <c r="AU298" s="208">
        <f t="shared" si="57"/>
        <v>1666.1999999999996</v>
      </c>
      <c r="AV298" s="208">
        <f t="shared" si="51"/>
        <v>138.85</v>
      </c>
      <c r="AW298" s="208">
        <f t="shared" si="51"/>
        <v>138.85</v>
      </c>
      <c r="AX298" s="208">
        <f t="shared" si="51"/>
        <v>138.85</v>
      </c>
      <c r="AY298" s="208">
        <f t="shared" si="51"/>
        <v>138.85</v>
      </c>
      <c r="AZ298" s="208">
        <f t="shared" si="50"/>
        <v>0</v>
      </c>
      <c r="BA298" s="208">
        <f t="shared" si="50"/>
        <v>0</v>
      </c>
      <c r="BB298" s="208">
        <f t="shared" si="50"/>
        <v>0</v>
      </c>
      <c r="BC298" s="208">
        <f t="shared" si="50"/>
        <v>0</v>
      </c>
      <c r="BD298" s="208">
        <f t="shared" si="50"/>
        <v>0</v>
      </c>
      <c r="BE298" s="208">
        <f t="shared" si="50"/>
        <v>0</v>
      </c>
      <c r="BF298" s="208">
        <f t="shared" si="59"/>
        <v>0</v>
      </c>
      <c r="BG298" s="208">
        <f t="shared" si="59"/>
        <v>0</v>
      </c>
      <c r="BH298" s="208">
        <f t="shared" si="59"/>
        <v>0</v>
      </c>
      <c r="BI298" s="208">
        <f t="shared" si="59"/>
        <v>0</v>
      </c>
      <c r="BJ298" s="208">
        <f t="shared" si="59"/>
        <v>0</v>
      </c>
      <c r="BK298" s="208">
        <f t="shared" si="59"/>
        <v>0</v>
      </c>
      <c r="BL298" s="207">
        <f t="shared" si="58"/>
        <v>0</v>
      </c>
    </row>
    <row r="299" spans="1:64">
      <c r="A299" s="190" t="s">
        <v>500</v>
      </c>
      <c r="B299" s="205">
        <v>1.14E-2</v>
      </c>
      <c r="C299" s="205">
        <v>1.14E-2</v>
      </c>
      <c r="D299" s="206">
        <v>653945.04</v>
      </c>
      <c r="E299" s="206">
        <v>653945.04</v>
      </c>
      <c r="F299" s="206">
        <v>653945.04</v>
      </c>
      <c r="G299" s="206">
        <v>653945.04</v>
      </c>
      <c r="H299" s="206">
        <v>653945.04</v>
      </c>
      <c r="I299" s="206">
        <v>653945.04</v>
      </c>
      <c r="J299" s="206">
        <v>653945.04</v>
      </c>
      <c r="K299" s="206">
        <v>653945.04</v>
      </c>
      <c r="L299" s="206">
        <v>653945.04</v>
      </c>
      <c r="M299" s="206">
        <v>653945.04</v>
      </c>
      <c r="N299" s="206">
        <v>653945.04</v>
      </c>
      <c r="O299" s="206">
        <v>653945.04</v>
      </c>
      <c r="P299" s="192">
        <f t="shared" si="55"/>
        <v>7847340.4800000004</v>
      </c>
      <c r="Q299" s="206">
        <v>653945.04</v>
      </c>
      <c r="R299" s="206">
        <v>653945.04</v>
      </c>
      <c r="S299" s="206">
        <v>653945.04</v>
      </c>
      <c r="T299" s="206">
        <v>653945.04</v>
      </c>
      <c r="U299" s="206">
        <v>653945.04</v>
      </c>
      <c r="V299" s="206">
        <v>653945.04</v>
      </c>
      <c r="W299" s="206">
        <v>653945.04</v>
      </c>
      <c r="X299" s="206">
        <v>653945.04</v>
      </c>
      <c r="Y299" s="206">
        <v>653945.04</v>
      </c>
      <c r="Z299" s="206">
        <v>653945.04</v>
      </c>
      <c r="AA299" s="206">
        <v>653945.04</v>
      </c>
      <c r="AB299" s="206">
        <v>653945.04</v>
      </c>
      <c r="AC299" s="206">
        <v>653945.04</v>
      </c>
      <c r="AD299" s="206">
        <v>653945.04</v>
      </c>
      <c r="AE299" s="206">
        <v>653945.04</v>
      </c>
      <c r="AF299" s="206">
        <v>653945.04</v>
      </c>
      <c r="AG299" s="192">
        <f t="shared" si="56"/>
        <v>7847340.4800000004</v>
      </c>
      <c r="AI299" s="207">
        <f t="shared" si="54"/>
        <v>621.25</v>
      </c>
      <c r="AJ299" s="207">
        <f t="shared" si="54"/>
        <v>621.25</v>
      </c>
      <c r="AK299" s="207">
        <f t="shared" si="54"/>
        <v>621.25</v>
      </c>
      <c r="AL299" s="207">
        <f t="shared" si="54"/>
        <v>621.25</v>
      </c>
      <c r="AM299" s="207">
        <f t="shared" si="54"/>
        <v>621.25</v>
      </c>
      <c r="AN299" s="207">
        <f t="shared" si="54"/>
        <v>621.25</v>
      </c>
      <c r="AO299" s="207">
        <f t="shared" si="60"/>
        <v>621.25</v>
      </c>
      <c r="AP299" s="207">
        <f t="shared" si="60"/>
        <v>621.25</v>
      </c>
      <c r="AQ299" s="207">
        <f t="shared" si="60"/>
        <v>621.25</v>
      </c>
      <c r="AR299" s="207">
        <f t="shared" si="52"/>
        <v>621.25</v>
      </c>
      <c r="AS299" s="207">
        <f t="shared" si="52"/>
        <v>621.25</v>
      </c>
      <c r="AT299" s="207">
        <f t="shared" si="52"/>
        <v>621.25</v>
      </c>
      <c r="AU299" s="208">
        <f t="shared" si="57"/>
        <v>7455</v>
      </c>
      <c r="AV299" s="208">
        <f t="shared" si="51"/>
        <v>621.25</v>
      </c>
      <c r="AW299" s="208">
        <f t="shared" si="51"/>
        <v>621.25</v>
      </c>
      <c r="AX299" s="208">
        <f t="shared" si="51"/>
        <v>621.25</v>
      </c>
      <c r="AY299" s="208">
        <f t="shared" si="51"/>
        <v>621.25</v>
      </c>
      <c r="AZ299" s="208">
        <f t="shared" si="50"/>
        <v>621.25</v>
      </c>
      <c r="BA299" s="208">
        <f t="shared" si="50"/>
        <v>621.25</v>
      </c>
      <c r="BB299" s="208">
        <f t="shared" si="50"/>
        <v>621.25</v>
      </c>
      <c r="BC299" s="208">
        <f t="shared" ref="BC299:BK347" si="61">ROUND(X299*$C299/12,2)</f>
        <v>621.25</v>
      </c>
      <c r="BD299" s="208">
        <f t="shared" si="61"/>
        <v>621.25</v>
      </c>
      <c r="BE299" s="208">
        <f t="shared" si="61"/>
        <v>621.25</v>
      </c>
      <c r="BF299" s="208">
        <f t="shared" si="59"/>
        <v>621.25</v>
      </c>
      <c r="BG299" s="208">
        <f t="shared" si="59"/>
        <v>621.25</v>
      </c>
      <c r="BH299" s="208">
        <f t="shared" si="59"/>
        <v>621.25</v>
      </c>
      <c r="BI299" s="208">
        <f t="shared" si="59"/>
        <v>621.25</v>
      </c>
      <c r="BJ299" s="208">
        <f t="shared" si="59"/>
        <v>621.25</v>
      </c>
      <c r="BK299" s="208">
        <f t="shared" si="59"/>
        <v>621.25</v>
      </c>
      <c r="BL299" s="207">
        <f t="shared" si="58"/>
        <v>7455</v>
      </c>
    </row>
    <row r="300" spans="1:64">
      <c r="A300" s="190" t="s">
        <v>501</v>
      </c>
      <c r="B300" s="205">
        <v>1.14E-2</v>
      </c>
      <c r="C300" s="205">
        <v>1.14E-2</v>
      </c>
      <c r="D300" s="206">
        <v>7933707.5499999998</v>
      </c>
      <c r="E300" s="206">
        <v>7933707.5499999998</v>
      </c>
      <c r="F300" s="206">
        <v>7933707.5499999998</v>
      </c>
      <c r="G300" s="206">
        <v>7933707.5499999998</v>
      </c>
      <c r="H300" s="206">
        <v>7933707.5499999998</v>
      </c>
      <c r="I300" s="206">
        <v>7933707.5499999998</v>
      </c>
      <c r="J300" s="206">
        <v>7933707.5499999998</v>
      </c>
      <c r="K300" s="206">
        <v>7933707.5499999998</v>
      </c>
      <c r="L300" s="206">
        <v>7933707.5499999998</v>
      </c>
      <c r="M300" s="206">
        <v>7933707.5499999998</v>
      </c>
      <c r="N300" s="206">
        <v>7933707.5499999998</v>
      </c>
      <c r="O300" s="206">
        <v>7933707.5499999998</v>
      </c>
      <c r="P300" s="192">
        <f t="shared" si="55"/>
        <v>95204490.599999979</v>
      </c>
      <c r="Q300" s="206">
        <v>7933707.5499999998</v>
      </c>
      <c r="R300" s="206">
        <v>7933707.5499999998</v>
      </c>
      <c r="S300" s="206">
        <v>7933707.5499999998</v>
      </c>
      <c r="T300" s="206">
        <v>7933707.5499999998</v>
      </c>
      <c r="U300" s="206">
        <v>7933707.5499999998</v>
      </c>
      <c r="V300" s="206">
        <v>7933707.5499999998</v>
      </c>
      <c r="W300" s="206">
        <v>7933707.5499999998</v>
      </c>
      <c r="X300" s="206">
        <v>7933707.5499999998</v>
      </c>
      <c r="Y300" s="206">
        <v>7933707.5499999998</v>
      </c>
      <c r="Z300" s="206">
        <v>7933707.5499999998</v>
      </c>
      <c r="AA300" s="206">
        <v>7933707.5499999998</v>
      </c>
      <c r="AB300" s="206">
        <v>7933707.5499999998</v>
      </c>
      <c r="AC300" s="206">
        <v>7933707.5499999998</v>
      </c>
      <c r="AD300" s="206">
        <v>7933707.5499999998</v>
      </c>
      <c r="AE300" s="206">
        <v>7933707.5499999998</v>
      </c>
      <c r="AF300" s="206">
        <v>7933707.5499999998</v>
      </c>
      <c r="AG300" s="192">
        <f t="shared" si="56"/>
        <v>95204490.599999979</v>
      </c>
      <c r="AI300" s="207">
        <f t="shared" si="54"/>
        <v>7537.02</v>
      </c>
      <c r="AJ300" s="207">
        <f t="shared" si="54"/>
        <v>7537.02</v>
      </c>
      <c r="AK300" s="207">
        <f t="shared" si="54"/>
        <v>7537.02</v>
      </c>
      <c r="AL300" s="207">
        <f t="shared" si="54"/>
        <v>7537.02</v>
      </c>
      <c r="AM300" s="207">
        <f t="shared" si="54"/>
        <v>7537.02</v>
      </c>
      <c r="AN300" s="207">
        <f t="shared" si="54"/>
        <v>7537.02</v>
      </c>
      <c r="AO300" s="207">
        <f t="shared" si="60"/>
        <v>7537.02</v>
      </c>
      <c r="AP300" s="207">
        <f t="shared" si="60"/>
        <v>7537.02</v>
      </c>
      <c r="AQ300" s="207">
        <f t="shared" si="60"/>
        <v>7537.02</v>
      </c>
      <c r="AR300" s="207">
        <f t="shared" si="52"/>
        <v>7537.02</v>
      </c>
      <c r="AS300" s="207">
        <f t="shared" si="52"/>
        <v>7537.02</v>
      </c>
      <c r="AT300" s="207">
        <f t="shared" si="52"/>
        <v>7537.02</v>
      </c>
      <c r="AU300" s="208">
        <f t="shared" si="57"/>
        <v>90444.240000000034</v>
      </c>
      <c r="AV300" s="208">
        <f t="shared" si="51"/>
        <v>7537.02</v>
      </c>
      <c r="AW300" s="208">
        <f t="shared" si="51"/>
        <v>7537.02</v>
      </c>
      <c r="AX300" s="208">
        <f t="shared" si="51"/>
        <v>7537.02</v>
      </c>
      <c r="AY300" s="208">
        <f t="shared" si="51"/>
        <v>7537.02</v>
      </c>
      <c r="AZ300" s="208">
        <f t="shared" ref="AZ300:BK357" si="62">ROUND(U300*$C300/12,2)</f>
        <v>7537.02</v>
      </c>
      <c r="BA300" s="208">
        <f t="shared" si="62"/>
        <v>7537.02</v>
      </c>
      <c r="BB300" s="208">
        <f t="shared" si="62"/>
        <v>7537.02</v>
      </c>
      <c r="BC300" s="208">
        <f t="shared" si="61"/>
        <v>7537.02</v>
      </c>
      <c r="BD300" s="208">
        <f t="shared" si="61"/>
        <v>7537.02</v>
      </c>
      <c r="BE300" s="208">
        <f t="shared" si="61"/>
        <v>7537.02</v>
      </c>
      <c r="BF300" s="208">
        <f t="shared" si="59"/>
        <v>7537.02</v>
      </c>
      <c r="BG300" s="208">
        <f t="shared" si="59"/>
        <v>7537.02</v>
      </c>
      <c r="BH300" s="208">
        <f t="shared" si="59"/>
        <v>7537.02</v>
      </c>
      <c r="BI300" s="208">
        <f t="shared" si="59"/>
        <v>7537.02</v>
      </c>
      <c r="BJ300" s="208">
        <f t="shared" si="59"/>
        <v>7537.02</v>
      </c>
      <c r="BK300" s="208">
        <f t="shared" si="59"/>
        <v>7537.02</v>
      </c>
      <c r="BL300" s="207">
        <f t="shared" si="58"/>
        <v>90444.240000000034</v>
      </c>
    </row>
    <row r="301" spans="1:64">
      <c r="A301" s="190" t="s">
        <v>502</v>
      </c>
      <c r="B301" s="205">
        <v>0</v>
      </c>
      <c r="C301" s="205">
        <v>0</v>
      </c>
      <c r="D301" s="206">
        <v>408580.32</v>
      </c>
      <c r="E301" s="206">
        <v>408580.32</v>
      </c>
      <c r="F301" s="206">
        <v>408580.32</v>
      </c>
      <c r="G301" s="206">
        <v>408580.32</v>
      </c>
      <c r="H301" s="206">
        <v>408580.32</v>
      </c>
      <c r="I301" s="206">
        <v>408580.32</v>
      </c>
      <c r="J301" s="206">
        <v>408580.32</v>
      </c>
      <c r="K301" s="206">
        <v>408580.32</v>
      </c>
      <c r="L301" s="206">
        <v>408580.32</v>
      </c>
      <c r="M301" s="206">
        <v>408580.32</v>
      </c>
      <c r="N301" s="206">
        <v>408580.32</v>
      </c>
      <c r="O301" s="206">
        <v>408580.32</v>
      </c>
      <c r="P301" s="192">
        <f t="shared" si="55"/>
        <v>4902963.84</v>
      </c>
      <c r="Q301" s="206">
        <v>408580.32</v>
      </c>
      <c r="R301" s="206">
        <v>408580.32</v>
      </c>
      <c r="S301" s="206">
        <v>408580.32</v>
      </c>
      <c r="T301" s="206">
        <v>408580.32</v>
      </c>
      <c r="U301" s="206">
        <v>408580.32</v>
      </c>
      <c r="V301" s="206">
        <v>408580.32</v>
      </c>
      <c r="W301" s="206">
        <v>408580.32</v>
      </c>
      <c r="X301" s="206">
        <v>408580.32</v>
      </c>
      <c r="Y301" s="206">
        <v>408580.32</v>
      </c>
      <c r="Z301" s="206">
        <v>408580.32</v>
      </c>
      <c r="AA301" s="206">
        <v>408580.32</v>
      </c>
      <c r="AB301" s="206">
        <v>408580.32</v>
      </c>
      <c r="AC301" s="206">
        <v>408580.32</v>
      </c>
      <c r="AD301" s="206">
        <v>408580.32</v>
      </c>
      <c r="AE301" s="206">
        <v>408580.32</v>
      </c>
      <c r="AF301" s="206">
        <v>408580.32</v>
      </c>
      <c r="AG301" s="192">
        <f t="shared" si="56"/>
        <v>4902963.84</v>
      </c>
      <c r="AI301" s="207">
        <f t="shared" si="54"/>
        <v>0</v>
      </c>
      <c r="AJ301" s="207">
        <f t="shared" si="54"/>
        <v>0</v>
      </c>
      <c r="AK301" s="207">
        <f t="shared" si="54"/>
        <v>0</v>
      </c>
      <c r="AL301" s="207">
        <f t="shared" si="54"/>
        <v>0</v>
      </c>
      <c r="AM301" s="207">
        <f t="shared" si="54"/>
        <v>0</v>
      </c>
      <c r="AN301" s="207">
        <f t="shared" si="54"/>
        <v>0</v>
      </c>
      <c r="AO301" s="207">
        <f t="shared" si="60"/>
        <v>0</v>
      </c>
      <c r="AP301" s="207">
        <f t="shared" si="60"/>
        <v>0</v>
      </c>
      <c r="AQ301" s="207">
        <f t="shared" si="60"/>
        <v>0</v>
      </c>
      <c r="AR301" s="207">
        <f t="shared" si="52"/>
        <v>0</v>
      </c>
      <c r="AS301" s="207">
        <f t="shared" si="52"/>
        <v>0</v>
      </c>
      <c r="AT301" s="207">
        <f t="shared" si="52"/>
        <v>0</v>
      </c>
      <c r="AU301" s="208">
        <f t="shared" si="57"/>
        <v>0</v>
      </c>
      <c r="AV301" s="208">
        <f t="shared" si="51"/>
        <v>0</v>
      </c>
      <c r="AW301" s="208">
        <f t="shared" si="51"/>
        <v>0</v>
      </c>
      <c r="AX301" s="208">
        <f t="shared" si="51"/>
        <v>0</v>
      </c>
      <c r="AY301" s="208">
        <f t="shared" si="51"/>
        <v>0</v>
      </c>
      <c r="AZ301" s="208">
        <f t="shared" si="62"/>
        <v>0</v>
      </c>
      <c r="BA301" s="208">
        <f t="shared" si="62"/>
        <v>0</v>
      </c>
      <c r="BB301" s="208">
        <f t="shared" si="62"/>
        <v>0</v>
      </c>
      <c r="BC301" s="208">
        <f t="shared" si="61"/>
        <v>0</v>
      </c>
      <c r="BD301" s="208">
        <f t="shared" si="61"/>
        <v>0</v>
      </c>
      <c r="BE301" s="208">
        <f t="shared" si="61"/>
        <v>0</v>
      </c>
      <c r="BF301" s="208">
        <f t="shared" si="59"/>
        <v>0</v>
      </c>
      <c r="BG301" s="208">
        <f t="shared" si="59"/>
        <v>0</v>
      </c>
      <c r="BH301" s="208">
        <f t="shared" si="59"/>
        <v>0</v>
      </c>
      <c r="BI301" s="208">
        <f t="shared" si="59"/>
        <v>0</v>
      </c>
      <c r="BJ301" s="208">
        <f t="shared" si="59"/>
        <v>0</v>
      </c>
      <c r="BK301" s="208">
        <f t="shared" si="59"/>
        <v>0</v>
      </c>
      <c r="BL301" s="207">
        <f t="shared" si="58"/>
        <v>0</v>
      </c>
    </row>
    <row r="302" spans="1:64">
      <c r="A302" s="190" t="s">
        <v>503</v>
      </c>
      <c r="B302" s="205">
        <v>0</v>
      </c>
      <c r="C302" s="205">
        <v>0</v>
      </c>
      <c r="D302" s="206">
        <v>2147782.37</v>
      </c>
      <c r="E302" s="206">
        <v>2147782.37</v>
      </c>
      <c r="F302" s="206">
        <v>2147782.37</v>
      </c>
      <c r="G302" s="206">
        <v>2147782.37</v>
      </c>
      <c r="H302" s="206">
        <v>2147782.37</v>
      </c>
      <c r="I302" s="206">
        <v>2147782.37</v>
      </c>
      <c r="J302" s="206">
        <v>2147782.37</v>
      </c>
      <c r="K302" s="206">
        <v>2147782.37</v>
      </c>
      <c r="L302" s="206">
        <v>2147782.37</v>
      </c>
      <c r="M302" s="206">
        <v>2147782.37</v>
      </c>
      <c r="N302" s="206">
        <v>2147782.37</v>
      </c>
      <c r="O302" s="206">
        <v>2147782.37</v>
      </c>
      <c r="P302" s="192">
        <f t="shared" si="55"/>
        <v>25773388.440000009</v>
      </c>
      <c r="Q302" s="206">
        <v>2147782.37</v>
      </c>
      <c r="R302" s="206">
        <v>2147782.37</v>
      </c>
      <c r="S302" s="206">
        <v>2147782.37</v>
      </c>
      <c r="T302" s="206">
        <v>2147782.37</v>
      </c>
      <c r="U302" s="206">
        <v>2147782.37</v>
      </c>
      <c r="V302" s="206">
        <v>2147782.37</v>
      </c>
      <c r="W302" s="206">
        <v>2147782.37</v>
      </c>
      <c r="X302" s="206">
        <v>2147782.37</v>
      </c>
      <c r="Y302" s="206">
        <v>2147782.37</v>
      </c>
      <c r="Z302" s="206">
        <v>2147782.37</v>
      </c>
      <c r="AA302" s="206">
        <v>2147782.37</v>
      </c>
      <c r="AB302" s="206">
        <v>2147782.37</v>
      </c>
      <c r="AC302" s="206">
        <v>2147782.37</v>
      </c>
      <c r="AD302" s="206">
        <v>2147782.37</v>
      </c>
      <c r="AE302" s="206">
        <v>2147782.37</v>
      </c>
      <c r="AF302" s="206">
        <v>2147782.37</v>
      </c>
      <c r="AG302" s="192">
        <f t="shared" si="56"/>
        <v>25773388.440000009</v>
      </c>
      <c r="AI302" s="207">
        <f t="shared" si="54"/>
        <v>0</v>
      </c>
      <c r="AJ302" s="207">
        <f t="shared" si="54"/>
        <v>0</v>
      </c>
      <c r="AK302" s="207">
        <f t="shared" si="54"/>
        <v>0</v>
      </c>
      <c r="AL302" s="207">
        <f t="shared" si="54"/>
        <v>0</v>
      </c>
      <c r="AM302" s="207">
        <f t="shared" si="54"/>
        <v>0</v>
      </c>
      <c r="AN302" s="207">
        <f t="shared" si="54"/>
        <v>0</v>
      </c>
      <c r="AO302" s="207">
        <f t="shared" si="60"/>
        <v>0</v>
      </c>
      <c r="AP302" s="207">
        <f t="shared" si="60"/>
        <v>0</v>
      </c>
      <c r="AQ302" s="207">
        <f t="shared" si="60"/>
        <v>0</v>
      </c>
      <c r="AR302" s="207">
        <f t="shared" si="52"/>
        <v>0</v>
      </c>
      <c r="AS302" s="207">
        <f t="shared" si="52"/>
        <v>0</v>
      </c>
      <c r="AT302" s="207">
        <f t="shared" si="52"/>
        <v>0</v>
      </c>
      <c r="AU302" s="208">
        <f t="shared" si="57"/>
        <v>0</v>
      </c>
      <c r="AV302" s="208">
        <f t="shared" si="51"/>
        <v>0</v>
      </c>
      <c r="AW302" s="208">
        <f t="shared" si="51"/>
        <v>0</v>
      </c>
      <c r="AX302" s="208">
        <f t="shared" si="51"/>
        <v>0</v>
      </c>
      <c r="AY302" s="208">
        <f t="shared" ref="AY302:AY365" si="63">ROUND(T302*$B302/12,2)</f>
        <v>0</v>
      </c>
      <c r="AZ302" s="208">
        <f t="shared" si="62"/>
        <v>0</v>
      </c>
      <c r="BA302" s="208">
        <f t="shared" si="62"/>
        <v>0</v>
      </c>
      <c r="BB302" s="208">
        <f t="shared" si="62"/>
        <v>0</v>
      </c>
      <c r="BC302" s="208">
        <f t="shared" si="61"/>
        <v>0</v>
      </c>
      <c r="BD302" s="208">
        <f t="shared" si="61"/>
        <v>0</v>
      </c>
      <c r="BE302" s="208">
        <f t="shared" si="61"/>
        <v>0</v>
      </c>
      <c r="BF302" s="208">
        <f t="shared" si="59"/>
        <v>0</v>
      </c>
      <c r="BG302" s="208">
        <f t="shared" si="59"/>
        <v>0</v>
      </c>
      <c r="BH302" s="208">
        <f t="shared" si="59"/>
        <v>0</v>
      </c>
      <c r="BI302" s="208">
        <f t="shared" si="59"/>
        <v>0</v>
      </c>
      <c r="BJ302" s="208">
        <f t="shared" si="59"/>
        <v>0</v>
      </c>
      <c r="BK302" s="208">
        <f t="shared" si="59"/>
        <v>0</v>
      </c>
      <c r="BL302" s="207">
        <f t="shared" si="58"/>
        <v>0</v>
      </c>
    </row>
    <row r="303" spans="1:64">
      <c r="A303" s="190" t="s">
        <v>504</v>
      </c>
      <c r="B303" s="205">
        <v>1.7500000000000002E-2</v>
      </c>
      <c r="C303" s="205">
        <v>1.7500000000000002E-2</v>
      </c>
      <c r="D303" s="206">
        <v>8907312.9700000007</v>
      </c>
      <c r="E303" s="206">
        <v>8907312.9700000007</v>
      </c>
      <c r="F303" s="206">
        <v>8907312.9700000007</v>
      </c>
      <c r="G303" s="206">
        <v>8907312.9700000007</v>
      </c>
      <c r="H303" s="206">
        <v>8907312.9700000007</v>
      </c>
      <c r="I303" s="206">
        <v>8907312.9700000007</v>
      </c>
      <c r="J303" s="206">
        <v>8907312.9700000007</v>
      </c>
      <c r="K303" s="206">
        <v>8907312.9700000007</v>
      </c>
      <c r="L303" s="206">
        <v>8907312.9700000007</v>
      </c>
      <c r="M303" s="206">
        <v>8907312.9700000007</v>
      </c>
      <c r="N303" s="206">
        <v>8907312.9700000007</v>
      </c>
      <c r="O303" s="206">
        <v>8907312.9700000007</v>
      </c>
      <c r="P303" s="192">
        <f t="shared" si="55"/>
        <v>106887755.64</v>
      </c>
      <c r="Q303" s="206">
        <v>8907312.9700000007</v>
      </c>
      <c r="R303" s="206">
        <v>8907312.9700000007</v>
      </c>
      <c r="S303" s="206">
        <v>8907312.9700000007</v>
      </c>
      <c r="T303" s="206">
        <v>8907312.9700000007</v>
      </c>
      <c r="U303" s="206">
        <v>8907312.9700000007</v>
      </c>
      <c r="V303" s="206">
        <v>8907312.9700000007</v>
      </c>
      <c r="W303" s="206">
        <v>8907312.9700000007</v>
      </c>
      <c r="X303" s="206">
        <v>8907312.9700000007</v>
      </c>
      <c r="Y303" s="206">
        <v>8907312.9700000007</v>
      </c>
      <c r="Z303" s="206">
        <v>8907312.9700000007</v>
      </c>
      <c r="AA303" s="206">
        <v>8907312.9700000007</v>
      </c>
      <c r="AB303" s="206">
        <v>8907312.9700000007</v>
      </c>
      <c r="AC303" s="206">
        <v>8907312.9700000007</v>
      </c>
      <c r="AD303" s="206">
        <v>8907312.9700000007</v>
      </c>
      <c r="AE303" s="206">
        <v>8907312.9700000007</v>
      </c>
      <c r="AF303" s="206">
        <v>8907312.9700000007</v>
      </c>
      <c r="AG303" s="192">
        <f t="shared" si="56"/>
        <v>106887755.64</v>
      </c>
      <c r="AI303" s="207">
        <f t="shared" si="54"/>
        <v>12989.83</v>
      </c>
      <c r="AJ303" s="207">
        <f t="shared" si="54"/>
        <v>12989.83</v>
      </c>
      <c r="AK303" s="207">
        <f t="shared" si="54"/>
        <v>12989.83</v>
      </c>
      <c r="AL303" s="207">
        <f t="shared" si="54"/>
        <v>12989.83</v>
      </c>
      <c r="AM303" s="207">
        <f t="shared" si="54"/>
        <v>12989.83</v>
      </c>
      <c r="AN303" s="207">
        <f t="shared" si="54"/>
        <v>12989.83</v>
      </c>
      <c r="AO303" s="207">
        <f t="shared" si="60"/>
        <v>12989.83</v>
      </c>
      <c r="AP303" s="207">
        <f t="shared" si="60"/>
        <v>12989.83</v>
      </c>
      <c r="AQ303" s="207">
        <f t="shared" si="60"/>
        <v>12989.83</v>
      </c>
      <c r="AR303" s="207">
        <f t="shared" si="52"/>
        <v>12989.83</v>
      </c>
      <c r="AS303" s="207">
        <f t="shared" si="52"/>
        <v>12989.83</v>
      </c>
      <c r="AT303" s="207">
        <f t="shared" si="52"/>
        <v>12989.83</v>
      </c>
      <c r="AU303" s="208">
        <f t="shared" si="57"/>
        <v>155877.96</v>
      </c>
      <c r="AV303" s="208">
        <f t="shared" ref="AV303:AY366" si="64">ROUND(Q303*$B303/12,2)</f>
        <v>12989.83</v>
      </c>
      <c r="AW303" s="208">
        <f t="shared" si="64"/>
        <v>12989.83</v>
      </c>
      <c r="AX303" s="208">
        <f t="shared" si="64"/>
        <v>12989.83</v>
      </c>
      <c r="AY303" s="208">
        <f t="shared" si="63"/>
        <v>12989.83</v>
      </c>
      <c r="AZ303" s="208">
        <f t="shared" si="62"/>
        <v>12989.83</v>
      </c>
      <c r="BA303" s="208">
        <f t="shared" si="62"/>
        <v>12989.83</v>
      </c>
      <c r="BB303" s="208">
        <f t="shared" si="62"/>
        <v>12989.83</v>
      </c>
      <c r="BC303" s="208">
        <f t="shared" si="61"/>
        <v>12989.83</v>
      </c>
      <c r="BD303" s="208">
        <f t="shared" si="61"/>
        <v>12989.83</v>
      </c>
      <c r="BE303" s="208">
        <f t="shared" si="61"/>
        <v>12989.83</v>
      </c>
      <c r="BF303" s="208">
        <f t="shared" si="59"/>
        <v>12989.83</v>
      </c>
      <c r="BG303" s="208">
        <f t="shared" si="59"/>
        <v>12989.83</v>
      </c>
      <c r="BH303" s="208">
        <f t="shared" si="59"/>
        <v>12989.83</v>
      </c>
      <c r="BI303" s="208">
        <f t="shared" si="59"/>
        <v>12989.83</v>
      </c>
      <c r="BJ303" s="208">
        <f t="shared" si="59"/>
        <v>12989.83</v>
      </c>
      <c r="BK303" s="208">
        <f t="shared" si="59"/>
        <v>12989.83</v>
      </c>
      <c r="BL303" s="207">
        <f t="shared" si="58"/>
        <v>155877.96</v>
      </c>
    </row>
    <row r="304" spans="1:64">
      <c r="A304" s="190" t="s">
        <v>505</v>
      </c>
      <c r="B304" s="205">
        <v>1.7500000000000002E-2</v>
      </c>
      <c r="C304" s="205">
        <v>1.7500000000000002E-2</v>
      </c>
      <c r="D304" s="206">
        <v>8299776.8600000003</v>
      </c>
      <c r="E304" s="206">
        <v>8304834.0800000001</v>
      </c>
      <c r="F304" s="206">
        <v>8445577.4399999995</v>
      </c>
      <c r="G304" s="206">
        <v>8581354.2899999991</v>
      </c>
      <c r="H304" s="206">
        <v>8581445.0099999998</v>
      </c>
      <c r="I304" s="206">
        <v>8581445.0099999998</v>
      </c>
      <c r="J304" s="206">
        <v>8581445.0099999998</v>
      </c>
      <c r="K304" s="206">
        <v>8581445.0099999998</v>
      </c>
      <c r="L304" s="206">
        <v>8581445.0099999998</v>
      </c>
      <c r="M304" s="206">
        <v>8581445.0099999998</v>
      </c>
      <c r="N304" s="206">
        <v>8581445.0099999998</v>
      </c>
      <c r="O304" s="206">
        <v>8581445.0099999998</v>
      </c>
      <c r="P304" s="192">
        <f t="shared" si="55"/>
        <v>102283102.75000001</v>
      </c>
      <c r="Q304" s="206">
        <v>8581445.0099999998</v>
      </c>
      <c r="R304" s="206">
        <v>8581445.0099999998</v>
      </c>
      <c r="S304" s="206">
        <v>8581445.0099999998</v>
      </c>
      <c r="T304" s="206">
        <v>8581445.0099999998</v>
      </c>
      <c r="U304" s="206">
        <v>8581445.0099999998</v>
      </c>
      <c r="V304" s="206">
        <v>8581445.0099999998</v>
      </c>
      <c r="W304" s="206">
        <v>8581445.0099999998</v>
      </c>
      <c r="X304" s="206">
        <v>8581445.0099999998</v>
      </c>
      <c r="Y304" s="206">
        <v>8581445.0099999998</v>
      </c>
      <c r="Z304" s="206">
        <v>8581445.0099999998</v>
      </c>
      <c r="AA304" s="206">
        <v>8581445.0099999998</v>
      </c>
      <c r="AB304" s="206">
        <v>8581445.0099999998</v>
      </c>
      <c r="AC304" s="206">
        <v>8581445.0099999998</v>
      </c>
      <c r="AD304" s="206">
        <v>8581445.0099999998</v>
      </c>
      <c r="AE304" s="206">
        <v>8581445.0099999998</v>
      </c>
      <c r="AF304" s="206">
        <v>8581445.0099999998</v>
      </c>
      <c r="AG304" s="192">
        <f t="shared" si="56"/>
        <v>102977340.12000002</v>
      </c>
      <c r="AI304" s="207">
        <f t="shared" si="54"/>
        <v>12103.84</v>
      </c>
      <c r="AJ304" s="207">
        <f t="shared" si="54"/>
        <v>12111.22</v>
      </c>
      <c r="AK304" s="207">
        <f t="shared" si="54"/>
        <v>12316.47</v>
      </c>
      <c r="AL304" s="207">
        <f t="shared" si="54"/>
        <v>12514.48</v>
      </c>
      <c r="AM304" s="207">
        <f t="shared" si="54"/>
        <v>12514.61</v>
      </c>
      <c r="AN304" s="207">
        <f t="shared" si="54"/>
        <v>12514.61</v>
      </c>
      <c r="AO304" s="207">
        <f t="shared" si="60"/>
        <v>12514.61</v>
      </c>
      <c r="AP304" s="207">
        <f t="shared" si="60"/>
        <v>12514.61</v>
      </c>
      <c r="AQ304" s="207">
        <f t="shared" si="60"/>
        <v>12514.61</v>
      </c>
      <c r="AR304" s="207">
        <f t="shared" si="52"/>
        <v>12514.61</v>
      </c>
      <c r="AS304" s="207">
        <f t="shared" si="52"/>
        <v>12514.61</v>
      </c>
      <c r="AT304" s="207">
        <f t="shared" si="52"/>
        <v>12514.61</v>
      </c>
      <c r="AU304" s="208">
        <f t="shared" si="57"/>
        <v>149162.89000000001</v>
      </c>
      <c r="AV304" s="208">
        <f t="shared" si="64"/>
        <v>12514.61</v>
      </c>
      <c r="AW304" s="208">
        <f t="shared" si="64"/>
        <v>12514.61</v>
      </c>
      <c r="AX304" s="208">
        <f t="shared" si="64"/>
        <v>12514.61</v>
      </c>
      <c r="AY304" s="208">
        <f t="shared" si="63"/>
        <v>12514.61</v>
      </c>
      <c r="AZ304" s="208">
        <f t="shared" si="62"/>
        <v>12514.61</v>
      </c>
      <c r="BA304" s="208">
        <f t="shared" si="62"/>
        <v>12514.61</v>
      </c>
      <c r="BB304" s="208">
        <f t="shared" si="62"/>
        <v>12514.61</v>
      </c>
      <c r="BC304" s="208">
        <f t="shared" si="61"/>
        <v>12514.61</v>
      </c>
      <c r="BD304" s="208">
        <f t="shared" si="61"/>
        <v>12514.61</v>
      </c>
      <c r="BE304" s="208">
        <f t="shared" si="61"/>
        <v>12514.61</v>
      </c>
      <c r="BF304" s="208">
        <f t="shared" si="59"/>
        <v>12514.61</v>
      </c>
      <c r="BG304" s="208">
        <f t="shared" si="59"/>
        <v>12514.61</v>
      </c>
      <c r="BH304" s="208">
        <f t="shared" si="59"/>
        <v>12514.61</v>
      </c>
      <c r="BI304" s="208">
        <f t="shared" si="59"/>
        <v>12514.61</v>
      </c>
      <c r="BJ304" s="208">
        <f t="shared" si="59"/>
        <v>12514.61</v>
      </c>
      <c r="BK304" s="208">
        <f t="shared" si="59"/>
        <v>12514.61</v>
      </c>
      <c r="BL304" s="207">
        <f t="shared" si="58"/>
        <v>150175.32</v>
      </c>
    </row>
    <row r="305" spans="1:64">
      <c r="A305" s="190" t="s">
        <v>506</v>
      </c>
      <c r="B305" s="205">
        <v>1.7500000000000002E-2</v>
      </c>
      <c r="C305" s="205">
        <v>1.7500000000000002E-2</v>
      </c>
      <c r="D305" s="206">
        <v>222958.59</v>
      </c>
      <c r="E305" s="206">
        <v>222958.59</v>
      </c>
      <c r="F305" s="206">
        <v>222958.59</v>
      </c>
      <c r="G305" s="206">
        <v>222958.59</v>
      </c>
      <c r="H305" s="206">
        <v>222958.59</v>
      </c>
      <c r="I305" s="206">
        <v>222958.59</v>
      </c>
      <c r="J305" s="206">
        <v>222958.59</v>
      </c>
      <c r="K305" s="206">
        <v>222958.59</v>
      </c>
      <c r="L305" s="206">
        <v>222958.59</v>
      </c>
      <c r="M305" s="206">
        <v>222958.59</v>
      </c>
      <c r="N305" s="206">
        <v>222958.59</v>
      </c>
      <c r="O305" s="206">
        <v>222958.59</v>
      </c>
      <c r="P305" s="192">
        <f t="shared" si="55"/>
        <v>2675503.08</v>
      </c>
      <c r="Q305" s="206">
        <v>222958.59</v>
      </c>
      <c r="R305" s="206">
        <v>222958.59</v>
      </c>
      <c r="S305" s="206">
        <v>222958.59</v>
      </c>
      <c r="T305" s="206">
        <v>222958.59</v>
      </c>
      <c r="U305" s="206">
        <v>222958.59</v>
      </c>
      <c r="V305" s="206">
        <v>222958.59</v>
      </c>
      <c r="W305" s="206">
        <v>222958.59</v>
      </c>
      <c r="X305" s="206">
        <v>222958.59</v>
      </c>
      <c r="Y305" s="206">
        <v>222958.59</v>
      </c>
      <c r="Z305" s="206">
        <v>222958.59</v>
      </c>
      <c r="AA305" s="206">
        <v>222958.59</v>
      </c>
      <c r="AB305" s="206">
        <v>222958.59</v>
      </c>
      <c r="AC305" s="206">
        <v>222958.59</v>
      </c>
      <c r="AD305" s="206">
        <v>222958.59</v>
      </c>
      <c r="AE305" s="206">
        <v>222958.59</v>
      </c>
      <c r="AF305" s="206">
        <v>222958.59</v>
      </c>
      <c r="AG305" s="192">
        <f t="shared" si="56"/>
        <v>2675503.08</v>
      </c>
      <c r="AI305" s="207">
        <f t="shared" si="54"/>
        <v>325.14999999999998</v>
      </c>
      <c r="AJ305" s="207">
        <f t="shared" si="54"/>
        <v>325.14999999999998</v>
      </c>
      <c r="AK305" s="207">
        <f t="shared" si="54"/>
        <v>325.14999999999998</v>
      </c>
      <c r="AL305" s="207">
        <f t="shared" si="54"/>
        <v>325.14999999999998</v>
      </c>
      <c r="AM305" s="207">
        <f t="shared" si="54"/>
        <v>325.14999999999998</v>
      </c>
      <c r="AN305" s="207">
        <f t="shared" si="54"/>
        <v>325.14999999999998</v>
      </c>
      <c r="AO305" s="207">
        <f t="shared" si="60"/>
        <v>325.14999999999998</v>
      </c>
      <c r="AP305" s="207">
        <f t="shared" si="60"/>
        <v>325.14999999999998</v>
      </c>
      <c r="AQ305" s="207">
        <f t="shared" si="60"/>
        <v>325.14999999999998</v>
      </c>
      <c r="AR305" s="207">
        <f t="shared" si="52"/>
        <v>325.14999999999998</v>
      </c>
      <c r="AS305" s="207">
        <f t="shared" si="52"/>
        <v>325.14999999999998</v>
      </c>
      <c r="AT305" s="207">
        <f t="shared" si="52"/>
        <v>325.14999999999998</v>
      </c>
      <c r="AU305" s="208">
        <f t="shared" si="57"/>
        <v>3901.8000000000006</v>
      </c>
      <c r="AV305" s="208">
        <f t="shared" si="64"/>
        <v>325.14999999999998</v>
      </c>
      <c r="AW305" s="208">
        <f t="shared" si="64"/>
        <v>325.14999999999998</v>
      </c>
      <c r="AX305" s="208">
        <f t="shared" si="64"/>
        <v>325.14999999999998</v>
      </c>
      <c r="AY305" s="208">
        <f t="shared" si="63"/>
        <v>325.14999999999998</v>
      </c>
      <c r="AZ305" s="208">
        <f t="shared" si="62"/>
        <v>325.14999999999998</v>
      </c>
      <c r="BA305" s="208">
        <f t="shared" si="62"/>
        <v>325.14999999999998</v>
      </c>
      <c r="BB305" s="208">
        <f t="shared" si="62"/>
        <v>325.14999999999998</v>
      </c>
      <c r="BC305" s="208">
        <f t="shared" si="61"/>
        <v>325.14999999999998</v>
      </c>
      <c r="BD305" s="208">
        <f t="shared" si="61"/>
        <v>325.14999999999998</v>
      </c>
      <c r="BE305" s="208">
        <f t="shared" si="61"/>
        <v>325.14999999999998</v>
      </c>
      <c r="BF305" s="208">
        <f t="shared" si="59"/>
        <v>325.14999999999998</v>
      </c>
      <c r="BG305" s="208">
        <f t="shared" si="59"/>
        <v>325.14999999999998</v>
      </c>
      <c r="BH305" s="208">
        <f t="shared" si="59"/>
        <v>325.14999999999998</v>
      </c>
      <c r="BI305" s="208">
        <f t="shared" si="59"/>
        <v>325.14999999999998</v>
      </c>
      <c r="BJ305" s="208">
        <f t="shared" si="59"/>
        <v>325.14999999999998</v>
      </c>
      <c r="BK305" s="208">
        <f t="shared" si="59"/>
        <v>325.14999999999998</v>
      </c>
      <c r="BL305" s="207">
        <f t="shared" si="58"/>
        <v>3901.8000000000006</v>
      </c>
    </row>
    <row r="306" spans="1:64">
      <c r="A306" s="190" t="s">
        <v>507</v>
      </c>
      <c r="B306" s="205">
        <v>1.7399999999999999E-2</v>
      </c>
      <c r="C306" s="205">
        <v>1.7399999999999999E-2</v>
      </c>
      <c r="D306" s="206">
        <v>0</v>
      </c>
      <c r="E306" s="206">
        <v>0</v>
      </c>
      <c r="F306" s="206">
        <v>0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0</v>
      </c>
      <c r="N306" s="206">
        <v>0</v>
      </c>
      <c r="O306" s="206">
        <v>0</v>
      </c>
      <c r="P306" s="192">
        <f t="shared" si="55"/>
        <v>0</v>
      </c>
      <c r="Q306" s="206">
        <v>0</v>
      </c>
      <c r="R306" s="206">
        <v>0</v>
      </c>
      <c r="S306" s="206">
        <v>0</v>
      </c>
      <c r="T306" s="206">
        <v>0</v>
      </c>
      <c r="U306" s="206">
        <v>0</v>
      </c>
      <c r="V306" s="206">
        <v>0</v>
      </c>
      <c r="W306" s="206">
        <v>0</v>
      </c>
      <c r="X306" s="206">
        <v>0</v>
      </c>
      <c r="Y306" s="206">
        <v>0</v>
      </c>
      <c r="Z306" s="206">
        <v>0</v>
      </c>
      <c r="AA306" s="206">
        <v>0</v>
      </c>
      <c r="AB306" s="206">
        <v>0</v>
      </c>
      <c r="AC306" s="206">
        <v>0</v>
      </c>
      <c r="AD306" s="206">
        <v>0</v>
      </c>
      <c r="AE306" s="206">
        <v>0</v>
      </c>
      <c r="AF306" s="206">
        <v>0</v>
      </c>
      <c r="AG306" s="192">
        <f t="shared" si="56"/>
        <v>0</v>
      </c>
      <c r="AI306" s="207">
        <f t="shared" si="54"/>
        <v>0</v>
      </c>
      <c r="AJ306" s="207">
        <f t="shared" si="54"/>
        <v>0</v>
      </c>
      <c r="AK306" s="207">
        <f t="shared" si="54"/>
        <v>0</v>
      </c>
      <c r="AL306" s="207">
        <f t="shared" si="54"/>
        <v>0</v>
      </c>
      <c r="AM306" s="207">
        <f t="shared" si="54"/>
        <v>0</v>
      </c>
      <c r="AN306" s="207">
        <f t="shared" si="54"/>
        <v>0</v>
      </c>
      <c r="AO306" s="207">
        <f t="shared" si="60"/>
        <v>0</v>
      </c>
      <c r="AP306" s="207">
        <f t="shared" si="60"/>
        <v>0</v>
      </c>
      <c r="AQ306" s="207">
        <f t="shared" si="60"/>
        <v>0</v>
      </c>
      <c r="AR306" s="207">
        <f t="shared" si="52"/>
        <v>0</v>
      </c>
      <c r="AS306" s="207">
        <f t="shared" si="52"/>
        <v>0</v>
      </c>
      <c r="AT306" s="207">
        <f t="shared" si="52"/>
        <v>0</v>
      </c>
      <c r="AU306" s="208">
        <f t="shared" si="57"/>
        <v>0</v>
      </c>
      <c r="AV306" s="208">
        <f t="shared" si="64"/>
        <v>0</v>
      </c>
      <c r="AW306" s="208">
        <f t="shared" si="64"/>
        <v>0</v>
      </c>
      <c r="AX306" s="208">
        <f t="shared" si="64"/>
        <v>0</v>
      </c>
      <c r="AY306" s="208">
        <f t="shared" si="63"/>
        <v>0</v>
      </c>
      <c r="AZ306" s="208">
        <f t="shared" si="62"/>
        <v>0</v>
      </c>
      <c r="BA306" s="208">
        <f t="shared" si="62"/>
        <v>0</v>
      </c>
      <c r="BB306" s="208">
        <f t="shared" si="62"/>
        <v>0</v>
      </c>
      <c r="BC306" s="208">
        <f t="shared" si="61"/>
        <v>0</v>
      </c>
      <c r="BD306" s="208">
        <f t="shared" si="61"/>
        <v>0</v>
      </c>
      <c r="BE306" s="208">
        <f t="shared" si="61"/>
        <v>0</v>
      </c>
      <c r="BF306" s="208">
        <f t="shared" si="59"/>
        <v>0</v>
      </c>
      <c r="BG306" s="208">
        <f t="shared" si="59"/>
        <v>0</v>
      </c>
      <c r="BH306" s="208">
        <f t="shared" si="59"/>
        <v>0</v>
      </c>
      <c r="BI306" s="208">
        <f t="shared" si="59"/>
        <v>0</v>
      </c>
      <c r="BJ306" s="208">
        <f t="shared" si="59"/>
        <v>0</v>
      </c>
      <c r="BK306" s="208">
        <f t="shared" si="59"/>
        <v>0</v>
      </c>
      <c r="BL306" s="207">
        <f t="shared" si="58"/>
        <v>0</v>
      </c>
    </row>
    <row r="307" spans="1:64">
      <c r="A307" s="190" t="s">
        <v>508</v>
      </c>
      <c r="B307" s="205">
        <v>1.17E-2</v>
      </c>
      <c r="C307" s="205">
        <v>1.17E-2</v>
      </c>
      <c r="D307" s="206">
        <v>0</v>
      </c>
      <c r="E307" s="206">
        <v>0</v>
      </c>
      <c r="F307" s="206">
        <v>0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0</v>
      </c>
      <c r="O307" s="206">
        <v>0</v>
      </c>
      <c r="P307" s="192">
        <f t="shared" si="55"/>
        <v>0</v>
      </c>
      <c r="Q307" s="206">
        <v>0</v>
      </c>
      <c r="R307" s="206">
        <v>0</v>
      </c>
      <c r="S307" s="206">
        <v>0</v>
      </c>
      <c r="T307" s="206">
        <v>0</v>
      </c>
      <c r="U307" s="206">
        <v>0</v>
      </c>
      <c r="V307" s="206">
        <v>0</v>
      </c>
      <c r="W307" s="206">
        <v>0</v>
      </c>
      <c r="X307" s="206">
        <v>0</v>
      </c>
      <c r="Y307" s="206">
        <v>0</v>
      </c>
      <c r="Z307" s="206">
        <v>0</v>
      </c>
      <c r="AA307" s="206">
        <v>0</v>
      </c>
      <c r="AB307" s="206">
        <v>0</v>
      </c>
      <c r="AC307" s="206">
        <v>0</v>
      </c>
      <c r="AD307" s="206">
        <v>0</v>
      </c>
      <c r="AE307" s="206">
        <v>0</v>
      </c>
      <c r="AF307" s="206">
        <v>0</v>
      </c>
      <c r="AG307" s="192">
        <f t="shared" si="56"/>
        <v>0</v>
      </c>
      <c r="AI307" s="207">
        <f t="shared" si="54"/>
        <v>0</v>
      </c>
      <c r="AJ307" s="207">
        <f t="shared" si="54"/>
        <v>0</v>
      </c>
      <c r="AK307" s="207">
        <f t="shared" si="54"/>
        <v>0</v>
      </c>
      <c r="AL307" s="207">
        <f t="shared" si="54"/>
        <v>0</v>
      </c>
      <c r="AM307" s="207">
        <f t="shared" si="54"/>
        <v>0</v>
      </c>
      <c r="AN307" s="207">
        <f t="shared" si="54"/>
        <v>0</v>
      </c>
      <c r="AO307" s="207">
        <f t="shared" si="60"/>
        <v>0</v>
      </c>
      <c r="AP307" s="207">
        <f t="shared" si="60"/>
        <v>0</v>
      </c>
      <c r="AQ307" s="207">
        <f t="shared" si="60"/>
        <v>0</v>
      </c>
      <c r="AR307" s="207">
        <f t="shared" si="52"/>
        <v>0</v>
      </c>
      <c r="AS307" s="207">
        <f t="shared" si="52"/>
        <v>0</v>
      </c>
      <c r="AT307" s="207">
        <f t="shared" si="52"/>
        <v>0</v>
      </c>
      <c r="AU307" s="208">
        <f t="shared" si="57"/>
        <v>0</v>
      </c>
      <c r="AV307" s="208">
        <f t="shared" si="64"/>
        <v>0</v>
      </c>
      <c r="AW307" s="208">
        <f t="shared" si="64"/>
        <v>0</v>
      </c>
      <c r="AX307" s="208">
        <f t="shared" si="64"/>
        <v>0</v>
      </c>
      <c r="AY307" s="208">
        <f t="shared" si="63"/>
        <v>0</v>
      </c>
      <c r="AZ307" s="208">
        <f t="shared" si="62"/>
        <v>0</v>
      </c>
      <c r="BA307" s="208">
        <f t="shared" si="62"/>
        <v>0</v>
      </c>
      <c r="BB307" s="208">
        <f t="shared" si="62"/>
        <v>0</v>
      </c>
      <c r="BC307" s="208">
        <f t="shared" si="61"/>
        <v>0</v>
      </c>
      <c r="BD307" s="208">
        <f t="shared" si="61"/>
        <v>0</v>
      </c>
      <c r="BE307" s="208">
        <f t="shared" si="61"/>
        <v>0</v>
      </c>
      <c r="BF307" s="208">
        <f t="shared" si="59"/>
        <v>0</v>
      </c>
      <c r="BG307" s="208">
        <f t="shared" si="59"/>
        <v>0</v>
      </c>
      <c r="BH307" s="208">
        <f t="shared" si="59"/>
        <v>0</v>
      </c>
      <c r="BI307" s="208">
        <f t="shared" si="59"/>
        <v>0</v>
      </c>
      <c r="BJ307" s="208">
        <f t="shared" si="59"/>
        <v>0</v>
      </c>
      <c r="BK307" s="208">
        <f t="shared" si="59"/>
        <v>0</v>
      </c>
      <c r="BL307" s="207">
        <f t="shared" si="58"/>
        <v>0</v>
      </c>
    </row>
    <row r="308" spans="1:64">
      <c r="A308" s="190" t="s">
        <v>509</v>
      </c>
      <c r="B308" s="205">
        <v>1.61E-2</v>
      </c>
      <c r="C308" s="205">
        <v>1.61E-2</v>
      </c>
      <c r="D308" s="206">
        <v>18478876.170000002</v>
      </c>
      <c r="E308" s="206">
        <v>18478876.170000002</v>
      </c>
      <c r="F308" s="206">
        <v>18478876.170000002</v>
      </c>
      <c r="G308" s="206">
        <v>18478876.170000002</v>
      </c>
      <c r="H308" s="206">
        <v>18478876.170000002</v>
      </c>
      <c r="I308" s="206">
        <v>18478876.170000002</v>
      </c>
      <c r="J308" s="206">
        <v>18478876.170000002</v>
      </c>
      <c r="K308" s="206">
        <v>18478876.170000002</v>
      </c>
      <c r="L308" s="206">
        <v>18478876.170000002</v>
      </c>
      <c r="M308" s="206">
        <v>18478876.170000002</v>
      </c>
      <c r="N308" s="206">
        <v>18478876.170000002</v>
      </c>
      <c r="O308" s="206">
        <v>18478876.170000002</v>
      </c>
      <c r="P308" s="192">
        <f t="shared" si="55"/>
        <v>221746514.04000008</v>
      </c>
      <c r="Q308" s="206">
        <v>18478876.170000002</v>
      </c>
      <c r="R308" s="206">
        <v>19605188.775000002</v>
      </c>
      <c r="S308" s="206">
        <v>20731501.380000003</v>
      </c>
      <c r="T308" s="206">
        <v>20731501.380000003</v>
      </c>
      <c r="U308" s="206">
        <v>20731501.380000003</v>
      </c>
      <c r="V308" s="206">
        <v>20731501.380000003</v>
      </c>
      <c r="W308" s="206">
        <v>20731501.380000003</v>
      </c>
      <c r="X308" s="206">
        <v>20731501.380000003</v>
      </c>
      <c r="Y308" s="206">
        <v>20731501.380000003</v>
      </c>
      <c r="Z308" s="206">
        <v>20731501.380000003</v>
      </c>
      <c r="AA308" s="206">
        <v>20731501.380000003</v>
      </c>
      <c r="AB308" s="206">
        <v>20731501.380000003</v>
      </c>
      <c r="AC308" s="206">
        <v>20731501.380000003</v>
      </c>
      <c r="AD308" s="206">
        <v>20731501.380000003</v>
      </c>
      <c r="AE308" s="206">
        <v>20731501.380000003</v>
      </c>
      <c r="AF308" s="206">
        <v>20731501.380000003</v>
      </c>
      <c r="AG308" s="192">
        <f t="shared" si="56"/>
        <v>248778016.55999997</v>
      </c>
      <c r="AI308" s="207">
        <f t="shared" si="54"/>
        <v>24792.49</v>
      </c>
      <c r="AJ308" s="207">
        <f t="shared" si="54"/>
        <v>24792.49</v>
      </c>
      <c r="AK308" s="207">
        <f t="shared" si="54"/>
        <v>24792.49</v>
      </c>
      <c r="AL308" s="207">
        <f t="shared" si="54"/>
        <v>24792.49</v>
      </c>
      <c r="AM308" s="207">
        <f t="shared" si="54"/>
        <v>24792.49</v>
      </c>
      <c r="AN308" s="207">
        <f t="shared" si="54"/>
        <v>24792.49</v>
      </c>
      <c r="AO308" s="207">
        <f t="shared" si="60"/>
        <v>24792.49</v>
      </c>
      <c r="AP308" s="207">
        <f t="shared" si="60"/>
        <v>24792.49</v>
      </c>
      <c r="AQ308" s="207">
        <f t="shared" si="60"/>
        <v>24792.49</v>
      </c>
      <c r="AR308" s="207">
        <f t="shared" si="52"/>
        <v>24792.49</v>
      </c>
      <c r="AS308" s="207">
        <f t="shared" si="52"/>
        <v>24792.49</v>
      </c>
      <c r="AT308" s="207">
        <f t="shared" si="52"/>
        <v>24792.49</v>
      </c>
      <c r="AU308" s="208">
        <f t="shared" si="57"/>
        <v>297509.87999999995</v>
      </c>
      <c r="AV308" s="208">
        <f t="shared" si="64"/>
        <v>24792.49</v>
      </c>
      <c r="AW308" s="208">
        <f t="shared" si="64"/>
        <v>26303.63</v>
      </c>
      <c r="AX308" s="208">
        <f t="shared" si="64"/>
        <v>27814.76</v>
      </c>
      <c r="AY308" s="208">
        <f t="shared" si="63"/>
        <v>27814.76</v>
      </c>
      <c r="AZ308" s="208">
        <f t="shared" si="62"/>
        <v>27814.76</v>
      </c>
      <c r="BA308" s="208">
        <f t="shared" si="62"/>
        <v>27814.76</v>
      </c>
      <c r="BB308" s="208">
        <f t="shared" si="62"/>
        <v>27814.76</v>
      </c>
      <c r="BC308" s="208">
        <f t="shared" si="61"/>
        <v>27814.76</v>
      </c>
      <c r="BD308" s="208">
        <f t="shared" si="61"/>
        <v>27814.76</v>
      </c>
      <c r="BE308" s="208">
        <f t="shared" si="61"/>
        <v>27814.76</v>
      </c>
      <c r="BF308" s="208">
        <f t="shared" si="59"/>
        <v>27814.76</v>
      </c>
      <c r="BG308" s="208">
        <f t="shared" si="59"/>
        <v>27814.76</v>
      </c>
      <c r="BH308" s="208">
        <f t="shared" si="59"/>
        <v>27814.76</v>
      </c>
      <c r="BI308" s="208">
        <f t="shared" si="59"/>
        <v>27814.76</v>
      </c>
      <c r="BJ308" s="208">
        <f t="shared" si="59"/>
        <v>27814.76</v>
      </c>
      <c r="BK308" s="208">
        <f t="shared" si="59"/>
        <v>27814.76</v>
      </c>
      <c r="BL308" s="207">
        <f t="shared" si="58"/>
        <v>333777.12000000005</v>
      </c>
    </row>
    <row r="309" spans="1:64">
      <c r="A309" s="190" t="s">
        <v>510</v>
      </c>
      <c r="B309" s="205">
        <v>1.61E-2</v>
      </c>
      <c r="C309" s="205">
        <v>1.61E-2</v>
      </c>
      <c r="D309" s="206">
        <v>216099938.71000001</v>
      </c>
      <c r="E309" s="206">
        <v>216242313.16</v>
      </c>
      <c r="F309" s="206">
        <v>216065356.38999999</v>
      </c>
      <c r="G309" s="206">
        <v>217518156.25</v>
      </c>
      <c r="H309" s="206">
        <v>219548521.86000001</v>
      </c>
      <c r="I309" s="206">
        <v>219895994.25</v>
      </c>
      <c r="J309" s="206">
        <v>219502147.86499998</v>
      </c>
      <c r="K309" s="206">
        <v>219950953.465</v>
      </c>
      <c r="L309" s="206">
        <v>221705089.94</v>
      </c>
      <c r="M309" s="206">
        <v>223495212.12499997</v>
      </c>
      <c r="N309" s="206">
        <v>227712331.74499997</v>
      </c>
      <c r="O309" s="206">
        <v>231217325.65999997</v>
      </c>
      <c r="P309" s="192">
        <f t="shared" si="55"/>
        <v>2648953341.4199996</v>
      </c>
      <c r="Q309" s="206">
        <v>235762466.54499996</v>
      </c>
      <c r="R309" s="206">
        <v>240245153.18000001</v>
      </c>
      <c r="S309" s="206">
        <v>240778299.55000001</v>
      </c>
      <c r="T309" s="206">
        <v>241415617.65000001</v>
      </c>
      <c r="U309" s="206">
        <v>241466639.81500003</v>
      </c>
      <c r="V309" s="206">
        <v>242768569.11500004</v>
      </c>
      <c r="W309" s="206">
        <v>247651545.06500006</v>
      </c>
      <c r="X309" s="206">
        <v>251360644.38000008</v>
      </c>
      <c r="Y309" s="206">
        <v>252617067.77500007</v>
      </c>
      <c r="Z309" s="206">
        <v>255623820.70500004</v>
      </c>
      <c r="AA309" s="206">
        <v>257562449.85000002</v>
      </c>
      <c r="AB309" s="206">
        <v>257491241.31500006</v>
      </c>
      <c r="AC309" s="206">
        <v>257397584.24500003</v>
      </c>
      <c r="AD309" s="206">
        <v>257307721.69500005</v>
      </c>
      <c r="AE309" s="206">
        <v>257139129.43000007</v>
      </c>
      <c r="AF309" s="206">
        <v>257723369.01000005</v>
      </c>
      <c r="AG309" s="192">
        <f t="shared" si="56"/>
        <v>3036109782.4000006</v>
      </c>
      <c r="AI309" s="207">
        <f t="shared" si="54"/>
        <v>289934.08000000002</v>
      </c>
      <c r="AJ309" s="207">
        <f t="shared" si="54"/>
        <v>290125.09999999998</v>
      </c>
      <c r="AK309" s="207">
        <f t="shared" si="54"/>
        <v>289887.69</v>
      </c>
      <c r="AL309" s="207">
        <f t="shared" si="54"/>
        <v>291836.86</v>
      </c>
      <c r="AM309" s="207">
        <f t="shared" si="54"/>
        <v>294560.93</v>
      </c>
      <c r="AN309" s="207">
        <f t="shared" si="54"/>
        <v>295027.13</v>
      </c>
      <c r="AO309" s="207">
        <f t="shared" si="60"/>
        <v>294498.71999999997</v>
      </c>
      <c r="AP309" s="207">
        <f t="shared" si="60"/>
        <v>295100.86</v>
      </c>
      <c r="AQ309" s="207">
        <f t="shared" si="60"/>
        <v>297454.33</v>
      </c>
      <c r="AR309" s="207">
        <f t="shared" si="52"/>
        <v>299856.08</v>
      </c>
      <c r="AS309" s="207">
        <f t="shared" si="52"/>
        <v>305514.05</v>
      </c>
      <c r="AT309" s="207">
        <f t="shared" si="52"/>
        <v>310216.58</v>
      </c>
      <c r="AU309" s="208">
        <f t="shared" si="57"/>
        <v>3554012.41</v>
      </c>
      <c r="AV309" s="208">
        <f t="shared" si="64"/>
        <v>316314.64</v>
      </c>
      <c r="AW309" s="208">
        <f t="shared" si="64"/>
        <v>322328.90999999997</v>
      </c>
      <c r="AX309" s="208">
        <f t="shared" si="64"/>
        <v>323044.21999999997</v>
      </c>
      <c r="AY309" s="208">
        <f t="shared" si="63"/>
        <v>323899.28999999998</v>
      </c>
      <c r="AZ309" s="208">
        <f t="shared" si="62"/>
        <v>323967.74</v>
      </c>
      <c r="BA309" s="208">
        <f t="shared" si="62"/>
        <v>325714.5</v>
      </c>
      <c r="BB309" s="208">
        <f t="shared" si="62"/>
        <v>332265.82</v>
      </c>
      <c r="BC309" s="208">
        <f t="shared" si="61"/>
        <v>337242.2</v>
      </c>
      <c r="BD309" s="208">
        <f t="shared" si="61"/>
        <v>338927.9</v>
      </c>
      <c r="BE309" s="208">
        <f t="shared" si="61"/>
        <v>342961.96</v>
      </c>
      <c r="BF309" s="208">
        <f t="shared" si="59"/>
        <v>345562.95</v>
      </c>
      <c r="BG309" s="208">
        <f t="shared" si="59"/>
        <v>345467.42</v>
      </c>
      <c r="BH309" s="208">
        <f t="shared" si="59"/>
        <v>345341.76</v>
      </c>
      <c r="BI309" s="208">
        <f t="shared" si="59"/>
        <v>345221.19</v>
      </c>
      <c r="BJ309" s="208">
        <f t="shared" si="59"/>
        <v>344995</v>
      </c>
      <c r="BK309" s="208">
        <f t="shared" si="59"/>
        <v>345778.85</v>
      </c>
      <c r="BL309" s="207">
        <f t="shared" si="58"/>
        <v>4073447.29</v>
      </c>
    </row>
    <row r="310" spans="1:64">
      <c r="A310" s="190" t="s">
        <v>511</v>
      </c>
      <c r="B310" s="205">
        <v>1.61E-2</v>
      </c>
      <c r="C310" s="205">
        <v>1.61E-2</v>
      </c>
      <c r="D310" s="206">
        <v>3425003.99</v>
      </c>
      <c r="E310" s="206">
        <v>3425003.99</v>
      </c>
      <c r="F310" s="206">
        <v>3425003.99</v>
      </c>
      <c r="G310" s="206">
        <v>3425003.99</v>
      </c>
      <c r="H310" s="206">
        <v>3425003.99</v>
      </c>
      <c r="I310" s="206">
        <v>3425003.99</v>
      </c>
      <c r="J310" s="206">
        <v>3425003.99</v>
      </c>
      <c r="K310" s="206">
        <v>3425003.99</v>
      </c>
      <c r="L310" s="206">
        <v>3425003.99</v>
      </c>
      <c r="M310" s="206">
        <v>3425003.99</v>
      </c>
      <c r="N310" s="206">
        <v>3425003.99</v>
      </c>
      <c r="O310" s="206">
        <v>3425003.99</v>
      </c>
      <c r="P310" s="192">
        <f t="shared" si="55"/>
        <v>41100047.880000018</v>
      </c>
      <c r="Q310" s="206">
        <v>3425003.99</v>
      </c>
      <c r="R310" s="206">
        <v>3425003.99</v>
      </c>
      <c r="S310" s="206">
        <v>3425003.99</v>
      </c>
      <c r="T310" s="206">
        <v>3425003.99</v>
      </c>
      <c r="U310" s="206">
        <v>3425003.99</v>
      </c>
      <c r="V310" s="206">
        <v>3425003.99</v>
      </c>
      <c r="W310" s="206">
        <v>3425003.99</v>
      </c>
      <c r="X310" s="206">
        <v>3425003.99</v>
      </c>
      <c r="Y310" s="206">
        <v>3425003.99</v>
      </c>
      <c r="Z310" s="206">
        <v>3425003.99</v>
      </c>
      <c r="AA310" s="206">
        <v>3425003.99</v>
      </c>
      <c r="AB310" s="206">
        <v>3425003.99</v>
      </c>
      <c r="AC310" s="206">
        <v>3425003.99</v>
      </c>
      <c r="AD310" s="206">
        <v>3425003.99</v>
      </c>
      <c r="AE310" s="206">
        <v>3425003.99</v>
      </c>
      <c r="AF310" s="206">
        <v>3425003.99</v>
      </c>
      <c r="AG310" s="192">
        <f t="shared" si="56"/>
        <v>41100047.880000018</v>
      </c>
      <c r="AI310" s="207">
        <f t="shared" si="54"/>
        <v>4595.21</v>
      </c>
      <c r="AJ310" s="207">
        <f t="shared" si="54"/>
        <v>4595.21</v>
      </c>
      <c r="AK310" s="207">
        <f t="shared" si="54"/>
        <v>4595.21</v>
      </c>
      <c r="AL310" s="207">
        <f t="shared" si="54"/>
        <v>4595.21</v>
      </c>
      <c r="AM310" s="207">
        <f t="shared" si="54"/>
        <v>4595.21</v>
      </c>
      <c r="AN310" s="207">
        <f t="shared" si="54"/>
        <v>4595.21</v>
      </c>
      <c r="AO310" s="207">
        <f t="shared" si="60"/>
        <v>4595.21</v>
      </c>
      <c r="AP310" s="207">
        <f t="shared" si="60"/>
        <v>4595.21</v>
      </c>
      <c r="AQ310" s="207">
        <f t="shared" si="60"/>
        <v>4595.21</v>
      </c>
      <c r="AR310" s="207">
        <f t="shared" si="52"/>
        <v>4595.21</v>
      </c>
      <c r="AS310" s="207">
        <f t="shared" si="52"/>
        <v>4595.21</v>
      </c>
      <c r="AT310" s="207">
        <f t="shared" si="52"/>
        <v>4595.21</v>
      </c>
      <c r="AU310" s="208">
        <f t="shared" si="57"/>
        <v>55142.52</v>
      </c>
      <c r="AV310" s="208">
        <f t="shared" si="64"/>
        <v>4595.21</v>
      </c>
      <c r="AW310" s="208">
        <f t="shared" si="64"/>
        <v>4595.21</v>
      </c>
      <c r="AX310" s="208">
        <f t="shared" si="64"/>
        <v>4595.21</v>
      </c>
      <c r="AY310" s="208">
        <f t="shared" si="63"/>
        <v>4595.21</v>
      </c>
      <c r="AZ310" s="208">
        <f t="shared" si="62"/>
        <v>4595.21</v>
      </c>
      <c r="BA310" s="208">
        <f t="shared" si="62"/>
        <v>4595.21</v>
      </c>
      <c r="BB310" s="208">
        <f t="shared" si="62"/>
        <v>4595.21</v>
      </c>
      <c r="BC310" s="208">
        <f t="shared" si="61"/>
        <v>4595.21</v>
      </c>
      <c r="BD310" s="208">
        <f t="shared" si="61"/>
        <v>4595.21</v>
      </c>
      <c r="BE310" s="208">
        <f t="shared" si="61"/>
        <v>4595.21</v>
      </c>
      <c r="BF310" s="208">
        <f t="shared" si="59"/>
        <v>4595.21</v>
      </c>
      <c r="BG310" s="208">
        <f t="shared" si="59"/>
        <v>4595.21</v>
      </c>
      <c r="BH310" s="208">
        <f t="shared" si="59"/>
        <v>4595.21</v>
      </c>
      <c r="BI310" s="208">
        <f t="shared" si="59"/>
        <v>4595.21</v>
      </c>
      <c r="BJ310" s="208">
        <f t="shared" si="59"/>
        <v>4595.21</v>
      </c>
      <c r="BK310" s="208">
        <f t="shared" si="59"/>
        <v>4595.21</v>
      </c>
      <c r="BL310" s="207">
        <f t="shared" si="58"/>
        <v>55142.52</v>
      </c>
    </row>
    <row r="311" spans="1:64">
      <c r="A311" s="190" t="s">
        <v>512</v>
      </c>
      <c r="B311" s="205">
        <v>1.3800000000000002E-2</v>
      </c>
      <c r="C311" s="205">
        <v>1.3800000000000002E-2</v>
      </c>
      <c r="D311" s="206">
        <v>0</v>
      </c>
      <c r="E311" s="206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192">
        <f t="shared" si="55"/>
        <v>0</v>
      </c>
      <c r="Q311" s="206">
        <v>0</v>
      </c>
      <c r="R311" s="206">
        <v>0</v>
      </c>
      <c r="S311" s="206">
        <v>0</v>
      </c>
      <c r="T311" s="206">
        <v>0</v>
      </c>
      <c r="U311" s="206">
        <v>0</v>
      </c>
      <c r="V311" s="206">
        <v>0</v>
      </c>
      <c r="W311" s="206">
        <v>0</v>
      </c>
      <c r="X311" s="206">
        <v>0</v>
      </c>
      <c r="Y311" s="206">
        <v>0</v>
      </c>
      <c r="Z311" s="206">
        <v>0</v>
      </c>
      <c r="AA311" s="206">
        <v>0</v>
      </c>
      <c r="AB311" s="206">
        <v>0</v>
      </c>
      <c r="AC311" s="206">
        <v>0</v>
      </c>
      <c r="AD311" s="206">
        <v>0</v>
      </c>
      <c r="AE311" s="206">
        <v>0</v>
      </c>
      <c r="AF311" s="206">
        <v>0</v>
      </c>
      <c r="AG311" s="192">
        <f t="shared" si="56"/>
        <v>0</v>
      </c>
      <c r="AI311" s="207">
        <f t="shared" si="54"/>
        <v>0</v>
      </c>
      <c r="AJ311" s="207">
        <f t="shared" si="54"/>
        <v>0</v>
      </c>
      <c r="AK311" s="207">
        <f t="shared" si="54"/>
        <v>0</v>
      </c>
      <c r="AL311" s="207">
        <f t="shared" si="54"/>
        <v>0</v>
      </c>
      <c r="AM311" s="207">
        <f t="shared" si="54"/>
        <v>0</v>
      </c>
      <c r="AN311" s="207">
        <f t="shared" si="54"/>
        <v>0</v>
      </c>
      <c r="AO311" s="207">
        <f t="shared" si="60"/>
        <v>0</v>
      </c>
      <c r="AP311" s="207">
        <f t="shared" si="60"/>
        <v>0</v>
      </c>
      <c r="AQ311" s="207">
        <f t="shared" si="60"/>
        <v>0</v>
      </c>
      <c r="AR311" s="207">
        <f t="shared" si="52"/>
        <v>0</v>
      </c>
      <c r="AS311" s="207">
        <f t="shared" si="52"/>
        <v>0</v>
      </c>
      <c r="AT311" s="207">
        <f t="shared" si="52"/>
        <v>0</v>
      </c>
      <c r="AU311" s="208">
        <f t="shared" si="57"/>
        <v>0</v>
      </c>
      <c r="AV311" s="208">
        <f t="shared" si="64"/>
        <v>0</v>
      </c>
      <c r="AW311" s="208">
        <f t="shared" si="64"/>
        <v>0</v>
      </c>
      <c r="AX311" s="208">
        <f t="shared" si="64"/>
        <v>0</v>
      </c>
      <c r="AY311" s="208">
        <f t="shared" si="63"/>
        <v>0</v>
      </c>
      <c r="AZ311" s="208">
        <f t="shared" si="62"/>
        <v>0</v>
      </c>
      <c r="BA311" s="208">
        <f t="shared" si="62"/>
        <v>0</v>
      </c>
      <c r="BB311" s="208">
        <f t="shared" si="62"/>
        <v>0</v>
      </c>
      <c r="BC311" s="208">
        <f t="shared" si="61"/>
        <v>0</v>
      </c>
      <c r="BD311" s="208">
        <f t="shared" si="61"/>
        <v>0</v>
      </c>
      <c r="BE311" s="208">
        <f t="shared" si="61"/>
        <v>0</v>
      </c>
      <c r="BF311" s="208">
        <f t="shared" si="59"/>
        <v>0</v>
      </c>
      <c r="BG311" s="208">
        <f t="shared" si="59"/>
        <v>0</v>
      </c>
      <c r="BH311" s="208">
        <f t="shared" si="59"/>
        <v>0</v>
      </c>
      <c r="BI311" s="208">
        <f t="shared" si="59"/>
        <v>0</v>
      </c>
      <c r="BJ311" s="208">
        <f t="shared" si="59"/>
        <v>0</v>
      </c>
      <c r="BK311" s="208">
        <f t="shared" si="59"/>
        <v>0</v>
      </c>
      <c r="BL311" s="207">
        <f t="shared" si="58"/>
        <v>0</v>
      </c>
    </row>
    <row r="312" spans="1:64">
      <c r="A312" s="190" t="s">
        <v>513</v>
      </c>
      <c r="B312" s="205">
        <v>1.3199999999999998E-2</v>
      </c>
      <c r="C312" s="205">
        <v>1.3199999999999998E-2</v>
      </c>
      <c r="D312" s="206">
        <v>0</v>
      </c>
      <c r="E312" s="206">
        <v>0</v>
      </c>
      <c r="F312" s="206">
        <v>0</v>
      </c>
      <c r="G312" s="206">
        <v>0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192">
        <f t="shared" si="55"/>
        <v>0</v>
      </c>
      <c r="Q312" s="206">
        <v>0</v>
      </c>
      <c r="R312" s="206">
        <v>0</v>
      </c>
      <c r="S312" s="206">
        <v>0</v>
      </c>
      <c r="T312" s="206">
        <v>0</v>
      </c>
      <c r="U312" s="206">
        <v>0</v>
      </c>
      <c r="V312" s="206">
        <v>0</v>
      </c>
      <c r="W312" s="206">
        <v>0</v>
      </c>
      <c r="X312" s="206">
        <v>0</v>
      </c>
      <c r="Y312" s="206">
        <v>0</v>
      </c>
      <c r="Z312" s="206">
        <v>0</v>
      </c>
      <c r="AA312" s="206">
        <v>0</v>
      </c>
      <c r="AB312" s="206">
        <v>0</v>
      </c>
      <c r="AC312" s="206">
        <v>0</v>
      </c>
      <c r="AD312" s="206">
        <v>0</v>
      </c>
      <c r="AE312" s="206">
        <v>0</v>
      </c>
      <c r="AF312" s="206">
        <v>0</v>
      </c>
      <c r="AG312" s="192">
        <f t="shared" si="56"/>
        <v>0</v>
      </c>
      <c r="AI312" s="207">
        <f t="shared" si="54"/>
        <v>0</v>
      </c>
      <c r="AJ312" s="207">
        <f t="shared" si="54"/>
        <v>0</v>
      </c>
      <c r="AK312" s="207">
        <f t="shared" si="54"/>
        <v>0</v>
      </c>
      <c r="AL312" s="207">
        <f t="shared" si="54"/>
        <v>0</v>
      </c>
      <c r="AM312" s="207">
        <f t="shared" si="54"/>
        <v>0</v>
      </c>
      <c r="AN312" s="207">
        <f t="shared" si="54"/>
        <v>0</v>
      </c>
      <c r="AO312" s="207">
        <f t="shared" si="60"/>
        <v>0</v>
      </c>
      <c r="AP312" s="207">
        <f t="shared" si="60"/>
        <v>0</v>
      </c>
      <c r="AQ312" s="207">
        <f t="shared" si="60"/>
        <v>0</v>
      </c>
      <c r="AR312" s="207">
        <f t="shared" si="52"/>
        <v>0</v>
      </c>
      <c r="AS312" s="207">
        <f t="shared" si="52"/>
        <v>0</v>
      </c>
      <c r="AT312" s="207">
        <f t="shared" si="52"/>
        <v>0</v>
      </c>
      <c r="AU312" s="208">
        <f t="shared" si="57"/>
        <v>0</v>
      </c>
      <c r="AV312" s="208">
        <f t="shared" si="64"/>
        <v>0</v>
      </c>
      <c r="AW312" s="208">
        <f t="shared" si="64"/>
        <v>0</v>
      </c>
      <c r="AX312" s="208">
        <f t="shared" si="64"/>
        <v>0</v>
      </c>
      <c r="AY312" s="208">
        <f t="shared" si="63"/>
        <v>0</v>
      </c>
      <c r="AZ312" s="208">
        <f t="shared" si="62"/>
        <v>0</v>
      </c>
      <c r="BA312" s="208">
        <f t="shared" si="62"/>
        <v>0</v>
      </c>
      <c r="BB312" s="208">
        <f t="shared" si="62"/>
        <v>0</v>
      </c>
      <c r="BC312" s="208">
        <f t="shared" si="61"/>
        <v>0</v>
      </c>
      <c r="BD312" s="208">
        <f t="shared" si="61"/>
        <v>0</v>
      </c>
      <c r="BE312" s="208">
        <f t="shared" si="61"/>
        <v>0</v>
      </c>
      <c r="BF312" s="208">
        <f t="shared" si="59"/>
        <v>0</v>
      </c>
      <c r="BG312" s="208">
        <f t="shared" si="59"/>
        <v>0</v>
      </c>
      <c r="BH312" s="208">
        <f t="shared" si="59"/>
        <v>0</v>
      </c>
      <c r="BI312" s="208">
        <f t="shared" si="59"/>
        <v>0</v>
      </c>
      <c r="BJ312" s="208">
        <f t="shared" si="59"/>
        <v>0</v>
      </c>
      <c r="BK312" s="208">
        <f t="shared" si="59"/>
        <v>0</v>
      </c>
      <c r="BL312" s="207">
        <f t="shared" si="58"/>
        <v>0</v>
      </c>
    </row>
    <row r="313" spans="1:64">
      <c r="A313" s="190" t="s">
        <v>514</v>
      </c>
      <c r="B313" s="205">
        <v>1.84E-2</v>
      </c>
      <c r="C313" s="205">
        <v>1.84E-2</v>
      </c>
      <c r="D313" s="206">
        <v>14414536.970000001</v>
      </c>
      <c r="E313" s="206">
        <v>15023571.51</v>
      </c>
      <c r="F313" s="206">
        <v>15023571.51</v>
      </c>
      <c r="G313" s="206">
        <v>15023571.51</v>
      </c>
      <c r="H313" s="206">
        <v>15023571.51</v>
      </c>
      <c r="I313" s="206">
        <v>15023571.51</v>
      </c>
      <c r="J313" s="206">
        <v>15023571.51</v>
      </c>
      <c r="K313" s="206">
        <v>15023571.51</v>
      </c>
      <c r="L313" s="206">
        <v>15023571.51</v>
      </c>
      <c r="M313" s="206">
        <v>15023571.51</v>
      </c>
      <c r="N313" s="206">
        <v>15023571.51</v>
      </c>
      <c r="O313" s="206">
        <v>15023571.51</v>
      </c>
      <c r="P313" s="192">
        <f t="shared" si="55"/>
        <v>179673823.57999998</v>
      </c>
      <c r="Q313" s="206">
        <v>15023571.51</v>
      </c>
      <c r="R313" s="206">
        <v>15023571.51</v>
      </c>
      <c r="S313" s="206">
        <v>15023571.51</v>
      </c>
      <c r="T313" s="206">
        <v>15023571.51</v>
      </c>
      <c r="U313" s="206">
        <v>15023571.51</v>
      </c>
      <c r="V313" s="206">
        <v>15023571.51</v>
      </c>
      <c r="W313" s="206">
        <v>15023571.51</v>
      </c>
      <c r="X313" s="206">
        <v>15023571.51</v>
      </c>
      <c r="Y313" s="206">
        <v>15023571.51</v>
      </c>
      <c r="Z313" s="206">
        <v>15023571.51</v>
      </c>
      <c r="AA313" s="206">
        <v>15023571.51</v>
      </c>
      <c r="AB313" s="206">
        <v>15023571.51</v>
      </c>
      <c r="AC313" s="206">
        <v>15023571.51</v>
      </c>
      <c r="AD313" s="206">
        <v>15023571.51</v>
      </c>
      <c r="AE313" s="206">
        <v>15023571.51</v>
      </c>
      <c r="AF313" s="206">
        <v>15023571.51</v>
      </c>
      <c r="AG313" s="192">
        <f t="shared" si="56"/>
        <v>180282858.11999997</v>
      </c>
      <c r="AI313" s="207">
        <f t="shared" si="54"/>
        <v>22102.29</v>
      </c>
      <c r="AJ313" s="207">
        <f t="shared" si="54"/>
        <v>23036.14</v>
      </c>
      <c r="AK313" s="207">
        <f t="shared" si="54"/>
        <v>23036.14</v>
      </c>
      <c r="AL313" s="207">
        <f t="shared" si="54"/>
        <v>23036.14</v>
      </c>
      <c r="AM313" s="207">
        <f t="shared" si="54"/>
        <v>23036.14</v>
      </c>
      <c r="AN313" s="207">
        <f t="shared" si="54"/>
        <v>23036.14</v>
      </c>
      <c r="AO313" s="207">
        <f t="shared" si="60"/>
        <v>23036.14</v>
      </c>
      <c r="AP313" s="207">
        <f t="shared" si="60"/>
        <v>23036.14</v>
      </c>
      <c r="AQ313" s="207">
        <f t="shared" si="60"/>
        <v>23036.14</v>
      </c>
      <c r="AR313" s="207">
        <f t="shared" si="52"/>
        <v>23036.14</v>
      </c>
      <c r="AS313" s="207">
        <f t="shared" si="52"/>
        <v>23036.14</v>
      </c>
      <c r="AT313" s="207">
        <f t="shared" si="52"/>
        <v>23036.14</v>
      </c>
      <c r="AU313" s="208">
        <f t="shared" si="57"/>
        <v>275499.83000000007</v>
      </c>
      <c r="AV313" s="208">
        <f t="shared" si="64"/>
        <v>23036.14</v>
      </c>
      <c r="AW313" s="208">
        <f t="shared" si="64"/>
        <v>23036.14</v>
      </c>
      <c r="AX313" s="208">
        <f t="shared" si="64"/>
        <v>23036.14</v>
      </c>
      <c r="AY313" s="208">
        <f t="shared" si="63"/>
        <v>23036.14</v>
      </c>
      <c r="AZ313" s="208">
        <f t="shared" si="62"/>
        <v>23036.14</v>
      </c>
      <c r="BA313" s="208">
        <f t="shared" si="62"/>
        <v>23036.14</v>
      </c>
      <c r="BB313" s="208">
        <f t="shared" si="62"/>
        <v>23036.14</v>
      </c>
      <c r="BC313" s="208">
        <f t="shared" si="61"/>
        <v>23036.14</v>
      </c>
      <c r="BD313" s="208">
        <f t="shared" si="61"/>
        <v>23036.14</v>
      </c>
      <c r="BE313" s="208">
        <f t="shared" si="61"/>
        <v>23036.14</v>
      </c>
      <c r="BF313" s="208">
        <f t="shared" si="59"/>
        <v>23036.14</v>
      </c>
      <c r="BG313" s="208">
        <f t="shared" si="59"/>
        <v>23036.14</v>
      </c>
      <c r="BH313" s="208">
        <f t="shared" si="59"/>
        <v>23036.14</v>
      </c>
      <c r="BI313" s="208">
        <f t="shared" si="59"/>
        <v>23036.14</v>
      </c>
      <c r="BJ313" s="208">
        <f t="shared" si="59"/>
        <v>23036.14</v>
      </c>
      <c r="BK313" s="208">
        <f t="shared" si="59"/>
        <v>23036.14</v>
      </c>
      <c r="BL313" s="207">
        <f t="shared" si="58"/>
        <v>276433.68000000005</v>
      </c>
    </row>
    <row r="314" spans="1:64">
      <c r="A314" s="190" t="s">
        <v>515</v>
      </c>
      <c r="B314" s="205">
        <v>1.84E-2</v>
      </c>
      <c r="C314" s="205">
        <v>1.84E-2</v>
      </c>
      <c r="D314" s="206">
        <v>31333694.780000001</v>
      </c>
      <c r="E314" s="206">
        <v>31333694.780000001</v>
      </c>
      <c r="F314" s="206">
        <v>31333694.780000001</v>
      </c>
      <c r="G314" s="206">
        <v>31333694.780000001</v>
      </c>
      <c r="H314" s="206">
        <v>31333694.780000001</v>
      </c>
      <c r="I314" s="206">
        <v>31333694.780000001</v>
      </c>
      <c r="J314" s="206">
        <v>31333694.780000001</v>
      </c>
      <c r="K314" s="206">
        <v>31333694.780000001</v>
      </c>
      <c r="L314" s="206">
        <v>31333694.780000001</v>
      </c>
      <c r="M314" s="206">
        <v>31333694.780000001</v>
      </c>
      <c r="N314" s="206">
        <v>31333694.780000001</v>
      </c>
      <c r="O314" s="206">
        <v>31333694.780000001</v>
      </c>
      <c r="P314" s="192">
        <f t="shared" si="55"/>
        <v>376004337.3599999</v>
      </c>
      <c r="Q314" s="206">
        <v>31333694.780000001</v>
      </c>
      <c r="R314" s="206">
        <v>31333694.780000001</v>
      </c>
      <c r="S314" s="206">
        <v>31333694.780000001</v>
      </c>
      <c r="T314" s="206">
        <v>31333694.780000001</v>
      </c>
      <c r="U314" s="206">
        <v>31333694.780000001</v>
      </c>
      <c r="V314" s="206">
        <v>31333694.780000001</v>
      </c>
      <c r="W314" s="206">
        <v>31333694.780000001</v>
      </c>
      <c r="X314" s="206">
        <v>31333694.780000001</v>
      </c>
      <c r="Y314" s="206">
        <v>31333694.780000001</v>
      </c>
      <c r="Z314" s="206">
        <v>31333694.780000001</v>
      </c>
      <c r="AA314" s="206">
        <v>31333694.780000001</v>
      </c>
      <c r="AB314" s="206">
        <v>31333694.780000001</v>
      </c>
      <c r="AC314" s="206">
        <v>31333694.780000001</v>
      </c>
      <c r="AD314" s="206">
        <v>31333694.780000001</v>
      </c>
      <c r="AE314" s="206">
        <v>31333694.780000001</v>
      </c>
      <c r="AF314" s="206">
        <v>31333694.780000001</v>
      </c>
      <c r="AG314" s="192">
        <f t="shared" si="56"/>
        <v>376004337.3599999</v>
      </c>
      <c r="AI314" s="207">
        <f t="shared" si="54"/>
        <v>48045</v>
      </c>
      <c r="AJ314" s="207">
        <f t="shared" si="54"/>
        <v>48045</v>
      </c>
      <c r="AK314" s="207">
        <f t="shared" si="54"/>
        <v>48045</v>
      </c>
      <c r="AL314" s="207">
        <f t="shared" si="54"/>
        <v>48045</v>
      </c>
      <c r="AM314" s="207">
        <f t="shared" si="54"/>
        <v>48045</v>
      </c>
      <c r="AN314" s="207">
        <f t="shared" si="54"/>
        <v>48045</v>
      </c>
      <c r="AO314" s="207">
        <f t="shared" si="60"/>
        <v>48045</v>
      </c>
      <c r="AP314" s="207">
        <f t="shared" si="60"/>
        <v>48045</v>
      </c>
      <c r="AQ314" s="207">
        <f t="shared" si="60"/>
        <v>48045</v>
      </c>
      <c r="AR314" s="207">
        <f t="shared" si="52"/>
        <v>48045</v>
      </c>
      <c r="AS314" s="207">
        <f t="shared" si="52"/>
        <v>48045</v>
      </c>
      <c r="AT314" s="207">
        <f t="shared" si="52"/>
        <v>48045</v>
      </c>
      <c r="AU314" s="208">
        <f t="shared" si="57"/>
        <v>576540</v>
      </c>
      <c r="AV314" s="208">
        <f t="shared" si="64"/>
        <v>48045</v>
      </c>
      <c r="AW314" s="208">
        <f t="shared" si="64"/>
        <v>48045</v>
      </c>
      <c r="AX314" s="208">
        <f t="shared" si="64"/>
        <v>48045</v>
      </c>
      <c r="AY314" s="208">
        <f t="shared" si="63"/>
        <v>48045</v>
      </c>
      <c r="AZ314" s="208">
        <f t="shared" si="62"/>
        <v>48045</v>
      </c>
      <c r="BA314" s="208">
        <f t="shared" si="62"/>
        <v>48045</v>
      </c>
      <c r="BB314" s="208">
        <f t="shared" si="62"/>
        <v>48045</v>
      </c>
      <c r="BC314" s="208">
        <f t="shared" si="61"/>
        <v>48045</v>
      </c>
      <c r="BD314" s="208">
        <f t="shared" si="61"/>
        <v>48045</v>
      </c>
      <c r="BE314" s="208">
        <f t="shared" si="61"/>
        <v>48045</v>
      </c>
      <c r="BF314" s="208">
        <f t="shared" si="59"/>
        <v>48045</v>
      </c>
      <c r="BG314" s="208">
        <f t="shared" si="59"/>
        <v>48045</v>
      </c>
      <c r="BH314" s="208">
        <f t="shared" si="59"/>
        <v>48045</v>
      </c>
      <c r="BI314" s="208">
        <f t="shared" si="59"/>
        <v>48045</v>
      </c>
      <c r="BJ314" s="208">
        <f t="shared" si="59"/>
        <v>48045</v>
      </c>
      <c r="BK314" s="208">
        <f t="shared" si="59"/>
        <v>48045</v>
      </c>
      <c r="BL314" s="207">
        <f t="shared" si="58"/>
        <v>576540</v>
      </c>
    </row>
    <row r="315" spans="1:64">
      <c r="A315" s="190" t="s">
        <v>516</v>
      </c>
      <c r="B315" s="205">
        <v>2.98E-2</v>
      </c>
      <c r="C315" s="205">
        <v>2.98E-2</v>
      </c>
      <c r="D315" s="206">
        <v>13877671.050000001</v>
      </c>
      <c r="E315" s="206">
        <v>13877671.050000001</v>
      </c>
      <c r="F315" s="206">
        <v>14165075.800000001</v>
      </c>
      <c r="G315" s="206">
        <v>14452480.539999999</v>
      </c>
      <c r="H315" s="206">
        <v>14452480.539999999</v>
      </c>
      <c r="I315" s="206">
        <v>14452480.539999999</v>
      </c>
      <c r="J315" s="206">
        <v>14452480.539999999</v>
      </c>
      <c r="K315" s="206">
        <v>14452480.539999999</v>
      </c>
      <c r="L315" s="206">
        <v>14452480.539999999</v>
      </c>
      <c r="M315" s="206">
        <v>14452480.539999999</v>
      </c>
      <c r="N315" s="206">
        <v>14452480.539999999</v>
      </c>
      <c r="O315" s="206">
        <v>14452480.539999999</v>
      </c>
      <c r="P315" s="192">
        <f t="shared" si="55"/>
        <v>171992742.75999996</v>
      </c>
      <c r="Q315" s="206">
        <v>14452480.539999999</v>
      </c>
      <c r="R315" s="206">
        <v>14452480.539999999</v>
      </c>
      <c r="S315" s="206">
        <v>14452480.539999999</v>
      </c>
      <c r="T315" s="206">
        <v>14452480.539999999</v>
      </c>
      <c r="U315" s="206">
        <v>14452480.539999999</v>
      </c>
      <c r="V315" s="206">
        <v>14452480.539999999</v>
      </c>
      <c r="W315" s="206">
        <v>14452480.539999999</v>
      </c>
      <c r="X315" s="206">
        <v>14452480.539999999</v>
      </c>
      <c r="Y315" s="206">
        <v>14452480.539999999</v>
      </c>
      <c r="Z315" s="206">
        <v>14452480.539999999</v>
      </c>
      <c r="AA315" s="206">
        <v>14452480.539999999</v>
      </c>
      <c r="AB315" s="206">
        <v>14452480.539999999</v>
      </c>
      <c r="AC315" s="206">
        <v>14452480.539999999</v>
      </c>
      <c r="AD315" s="206">
        <v>14452480.539999999</v>
      </c>
      <c r="AE315" s="206">
        <v>14452480.539999999</v>
      </c>
      <c r="AF315" s="206">
        <v>14452480.539999999</v>
      </c>
      <c r="AG315" s="192">
        <f t="shared" si="56"/>
        <v>173429766.47999993</v>
      </c>
      <c r="AI315" s="207">
        <f t="shared" si="54"/>
        <v>34462.879999999997</v>
      </c>
      <c r="AJ315" s="207">
        <f t="shared" si="54"/>
        <v>34462.879999999997</v>
      </c>
      <c r="AK315" s="207">
        <f t="shared" si="54"/>
        <v>35176.6</v>
      </c>
      <c r="AL315" s="207">
        <f t="shared" si="54"/>
        <v>35890.33</v>
      </c>
      <c r="AM315" s="207">
        <f t="shared" si="54"/>
        <v>35890.33</v>
      </c>
      <c r="AN315" s="207">
        <f t="shared" si="54"/>
        <v>35890.33</v>
      </c>
      <c r="AO315" s="207">
        <f t="shared" si="60"/>
        <v>35890.33</v>
      </c>
      <c r="AP315" s="207">
        <f t="shared" si="60"/>
        <v>35890.33</v>
      </c>
      <c r="AQ315" s="207">
        <f t="shared" si="60"/>
        <v>35890.33</v>
      </c>
      <c r="AR315" s="207">
        <f t="shared" si="52"/>
        <v>35890.33</v>
      </c>
      <c r="AS315" s="207">
        <f t="shared" si="52"/>
        <v>35890.33</v>
      </c>
      <c r="AT315" s="207">
        <f t="shared" si="52"/>
        <v>35890.33</v>
      </c>
      <c r="AU315" s="208">
        <f t="shared" si="57"/>
        <v>427115.33000000013</v>
      </c>
      <c r="AV315" s="208">
        <f t="shared" si="64"/>
        <v>35890.33</v>
      </c>
      <c r="AW315" s="208">
        <f t="shared" si="64"/>
        <v>35890.33</v>
      </c>
      <c r="AX315" s="208">
        <f t="shared" si="64"/>
        <v>35890.33</v>
      </c>
      <c r="AY315" s="208">
        <f t="shared" si="63"/>
        <v>35890.33</v>
      </c>
      <c r="AZ315" s="208">
        <f t="shared" si="62"/>
        <v>35890.33</v>
      </c>
      <c r="BA315" s="208">
        <f t="shared" si="62"/>
        <v>35890.33</v>
      </c>
      <c r="BB315" s="208">
        <f t="shared" si="62"/>
        <v>35890.33</v>
      </c>
      <c r="BC315" s="208">
        <f t="shared" si="61"/>
        <v>35890.33</v>
      </c>
      <c r="BD315" s="208">
        <f t="shared" si="61"/>
        <v>35890.33</v>
      </c>
      <c r="BE315" s="208">
        <f t="shared" si="61"/>
        <v>35890.33</v>
      </c>
      <c r="BF315" s="208">
        <f t="shared" si="59"/>
        <v>35890.33</v>
      </c>
      <c r="BG315" s="208">
        <f t="shared" si="59"/>
        <v>35890.33</v>
      </c>
      <c r="BH315" s="208">
        <f t="shared" si="59"/>
        <v>35890.33</v>
      </c>
      <c r="BI315" s="208">
        <f t="shared" si="59"/>
        <v>35890.33</v>
      </c>
      <c r="BJ315" s="208">
        <f t="shared" si="59"/>
        <v>35890.33</v>
      </c>
      <c r="BK315" s="208">
        <f t="shared" si="59"/>
        <v>35890.33</v>
      </c>
      <c r="BL315" s="207">
        <f t="shared" si="58"/>
        <v>430683.96000000014</v>
      </c>
    </row>
    <row r="316" spans="1:64">
      <c r="A316" s="190" t="s">
        <v>517</v>
      </c>
      <c r="B316" s="205">
        <v>2.98E-2</v>
      </c>
      <c r="C316" s="205">
        <v>2.98E-2</v>
      </c>
      <c r="D316" s="206">
        <v>93748132.090000004</v>
      </c>
      <c r="E316" s="206">
        <v>93882328.780000001</v>
      </c>
      <c r="F316" s="206">
        <v>94868944.459999993</v>
      </c>
      <c r="G316" s="206">
        <v>95878124.340000004</v>
      </c>
      <c r="H316" s="206">
        <v>95962369.730000004</v>
      </c>
      <c r="I316" s="206">
        <v>96717270.280000001</v>
      </c>
      <c r="J316" s="206">
        <v>98258208.915000007</v>
      </c>
      <c r="K316" s="206">
        <v>99172117.405000001</v>
      </c>
      <c r="L316" s="206">
        <v>99630305.499999985</v>
      </c>
      <c r="M316" s="206">
        <v>102599068.72999999</v>
      </c>
      <c r="N316" s="206">
        <v>105167814.575</v>
      </c>
      <c r="O316" s="206">
        <v>105208244.97500001</v>
      </c>
      <c r="P316" s="192">
        <f t="shared" si="55"/>
        <v>1181092929.7799997</v>
      </c>
      <c r="Q316" s="206">
        <v>105284689.30000001</v>
      </c>
      <c r="R316" s="206">
        <v>106943358.31000002</v>
      </c>
      <c r="S316" s="206">
        <v>108566013.36500001</v>
      </c>
      <c r="T316" s="206">
        <v>110054147.12</v>
      </c>
      <c r="U316" s="206">
        <v>111753981.55500001</v>
      </c>
      <c r="V316" s="206">
        <v>112006112.60500002</v>
      </c>
      <c r="W316" s="206">
        <v>112098742.74500002</v>
      </c>
      <c r="X316" s="206">
        <v>112191372.88500002</v>
      </c>
      <c r="Y316" s="206">
        <v>112983887.27500002</v>
      </c>
      <c r="Z316" s="206">
        <v>114487844.55000001</v>
      </c>
      <c r="AA316" s="206">
        <v>115236676.15500002</v>
      </c>
      <c r="AB316" s="206">
        <v>115271023.22000001</v>
      </c>
      <c r="AC316" s="206">
        <v>117696645.35500002</v>
      </c>
      <c r="AD316" s="206">
        <v>120122267.49000001</v>
      </c>
      <c r="AE316" s="206">
        <v>120156614.55000001</v>
      </c>
      <c r="AF316" s="206">
        <v>120190961.61000001</v>
      </c>
      <c r="AG316" s="192">
        <f t="shared" si="56"/>
        <v>1384196129.9949999</v>
      </c>
      <c r="AI316" s="207">
        <f t="shared" si="54"/>
        <v>232807.86</v>
      </c>
      <c r="AJ316" s="207">
        <f t="shared" si="54"/>
        <v>233141.12</v>
      </c>
      <c r="AK316" s="207">
        <f t="shared" si="54"/>
        <v>235591.21</v>
      </c>
      <c r="AL316" s="207">
        <f t="shared" si="54"/>
        <v>238097.34</v>
      </c>
      <c r="AM316" s="207">
        <f t="shared" si="54"/>
        <v>238306.55</v>
      </c>
      <c r="AN316" s="207">
        <f t="shared" si="54"/>
        <v>240181.22</v>
      </c>
      <c r="AO316" s="207">
        <f t="shared" si="60"/>
        <v>244007.89</v>
      </c>
      <c r="AP316" s="207">
        <f t="shared" si="60"/>
        <v>246277.42</v>
      </c>
      <c r="AQ316" s="207">
        <f t="shared" si="60"/>
        <v>247415.26</v>
      </c>
      <c r="AR316" s="207">
        <f t="shared" si="52"/>
        <v>254787.69</v>
      </c>
      <c r="AS316" s="207">
        <f t="shared" si="52"/>
        <v>261166.74</v>
      </c>
      <c r="AT316" s="207">
        <f t="shared" si="52"/>
        <v>261267.14</v>
      </c>
      <c r="AU316" s="208">
        <f t="shared" si="57"/>
        <v>2933047.44</v>
      </c>
      <c r="AV316" s="208">
        <f t="shared" si="64"/>
        <v>261456.98</v>
      </c>
      <c r="AW316" s="208">
        <f t="shared" si="64"/>
        <v>265576.01</v>
      </c>
      <c r="AX316" s="208">
        <f t="shared" si="64"/>
        <v>269605.59999999998</v>
      </c>
      <c r="AY316" s="208">
        <f t="shared" si="63"/>
        <v>273301.13</v>
      </c>
      <c r="AZ316" s="208">
        <f t="shared" si="62"/>
        <v>277522.39</v>
      </c>
      <c r="BA316" s="208">
        <f t="shared" si="62"/>
        <v>278148.51</v>
      </c>
      <c r="BB316" s="208">
        <f t="shared" si="62"/>
        <v>278378.53999999998</v>
      </c>
      <c r="BC316" s="208">
        <f t="shared" si="61"/>
        <v>278608.58</v>
      </c>
      <c r="BD316" s="208">
        <f t="shared" si="61"/>
        <v>280576.65000000002</v>
      </c>
      <c r="BE316" s="208">
        <f t="shared" si="61"/>
        <v>284311.48</v>
      </c>
      <c r="BF316" s="208">
        <f t="shared" si="59"/>
        <v>286171.08</v>
      </c>
      <c r="BG316" s="208">
        <f t="shared" si="59"/>
        <v>286256.37</v>
      </c>
      <c r="BH316" s="208">
        <f t="shared" si="59"/>
        <v>292280</v>
      </c>
      <c r="BI316" s="208">
        <f t="shared" si="59"/>
        <v>298303.63</v>
      </c>
      <c r="BJ316" s="208">
        <f t="shared" si="59"/>
        <v>298388.93</v>
      </c>
      <c r="BK316" s="208">
        <f t="shared" si="59"/>
        <v>298474.21999999997</v>
      </c>
      <c r="BL316" s="207">
        <f t="shared" si="58"/>
        <v>3437420.38</v>
      </c>
    </row>
    <row r="317" spans="1:64">
      <c r="A317" s="190" t="s">
        <v>518</v>
      </c>
      <c r="B317" s="205">
        <v>3.32E-2</v>
      </c>
      <c r="C317" s="205">
        <v>3.32E-2</v>
      </c>
      <c r="D317" s="206">
        <v>7391652.7800000003</v>
      </c>
      <c r="E317" s="206">
        <v>6900519.3499999996</v>
      </c>
      <c r="F317" s="206">
        <v>6613114.6100000003</v>
      </c>
      <c r="G317" s="206">
        <v>6325709.8600000003</v>
      </c>
      <c r="H317" s="206">
        <v>6325709.8600000003</v>
      </c>
      <c r="I317" s="206">
        <v>6325709.8600000003</v>
      </c>
      <c r="J317" s="206">
        <v>6325709.8600000003</v>
      </c>
      <c r="K317" s="206">
        <v>6325709.8600000003</v>
      </c>
      <c r="L317" s="206">
        <v>6325709.8600000003</v>
      </c>
      <c r="M317" s="206">
        <v>6325709.8600000003</v>
      </c>
      <c r="N317" s="206">
        <v>6325709.8600000003</v>
      </c>
      <c r="O317" s="206">
        <v>6325709.8600000003</v>
      </c>
      <c r="P317" s="192">
        <f t="shared" si="55"/>
        <v>77836675.480000004</v>
      </c>
      <c r="Q317" s="206">
        <v>6325709.8600000003</v>
      </c>
      <c r="R317" s="206">
        <v>6325709.8600000003</v>
      </c>
      <c r="S317" s="206">
        <v>6325709.8600000003</v>
      </c>
      <c r="T317" s="206">
        <v>6325709.8600000003</v>
      </c>
      <c r="U317" s="206">
        <v>6325709.8600000003</v>
      </c>
      <c r="V317" s="206">
        <v>6325709.8600000003</v>
      </c>
      <c r="W317" s="206">
        <v>6325709.8600000003</v>
      </c>
      <c r="X317" s="206">
        <v>6325709.8600000003</v>
      </c>
      <c r="Y317" s="206">
        <v>6325709.8600000003</v>
      </c>
      <c r="Z317" s="206">
        <v>6325709.8600000003</v>
      </c>
      <c r="AA317" s="206">
        <v>6325709.8600000003</v>
      </c>
      <c r="AB317" s="206">
        <v>6325709.8600000003</v>
      </c>
      <c r="AC317" s="206">
        <v>6325709.8600000003</v>
      </c>
      <c r="AD317" s="206">
        <v>6325709.8600000003</v>
      </c>
      <c r="AE317" s="206">
        <v>6325709.8600000003</v>
      </c>
      <c r="AF317" s="206">
        <v>6325709.8600000003</v>
      </c>
      <c r="AG317" s="192">
        <f t="shared" si="56"/>
        <v>75908518.320000008</v>
      </c>
      <c r="AI317" s="207">
        <f t="shared" si="54"/>
        <v>20450.240000000002</v>
      </c>
      <c r="AJ317" s="207">
        <f t="shared" si="54"/>
        <v>19091.439999999999</v>
      </c>
      <c r="AK317" s="207">
        <f t="shared" si="54"/>
        <v>18296.28</v>
      </c>
      <c r="AL317" s="207">
        <f t="shared" si="54"/>
        <v>17501.13</v>
      </c>
      <c r="AM317" s="207">
        <f t="shared" si="54"/>
        <v>17501.13</v>
      </c>
      <c r="AN317" s="207">
        <f t="shared" si="54"/>
        <v>17501.13</v>
      </c>
      <c r="AO317" s="207">
        <f t="shared" si="60"/>
        <v>17501.13</v>
      </c>
      <c r="AP317" s="207">
        <f t="shared" si="60"/>
        <v>17501.13</v>
      </c>
      <c r="AQ317" s="207">
        <f t="shared" si="60"/>
        <v>17501.13</v>
      </c>
      <c r="AR317" s="207">
        <f t="shared" si="52"/>
        <v>17501.13</v>
      </c>
      <c r="AS317" s="207">
        <f t="shared" si="52"/>
        <v>17501.13</v>
      </c>
      <c r="AT317" s="207">
        <f t="shared" si="52"/>
        <v>17501.13</v>
      </c>
      <c r="AU317" s="208">
        <f t="shared" si="57"/>
        <v>215348.13000000003</v>
      </c>
      <c r="AV317" s="208">
        <f t="shared" si="64"/>
        <v>17501.13</v>
      </c>
      <c r="AW317" s="208">
        <f t="shared" si="64"/>
        <v>17501.13</v>
      </c>
      <c r="AX317" s="208">
        <f t="shared" si="64"/>
        <v>17501.13</v>
      </c>
      <c r="AY317" s="208">
        <f t="shared" si="63"/>
        <v>17501.13</v>
      </c>
      <c r="AZ317" s="208">
        <f t="shared" si="62"/>
        <v>17501.13</v>
      </c>
      <c r="BA317" s="208">
        <f t="shared" si="62"/>
        <v>17501.13</v>
      </c>
      <c r="BB317" s="208">
        <f t="shared" si="62"/>
        <v>17501.13</v>
      </c>
      <c r="BC317" s="208">
        <f t="shared" si="61"/>
        <v>17501.13</v>
      </c>
      <c r="BD317" s="208">
        <f t="shared" si="61"/>
        <v>17501.13</v>
      </c>
      <c r="BE317" s="208">
        <f t="shared" si="61"/>
        <v>17501.13</v>
      </c>
      <c r="BF317" s="208">
        <f t="shared" si="59"/>
        <v>17501.13</v>
      </c>
      <c r="BG317" s="208">
        <f t="shared" si="59"/>
        <v>17501.13</v>
      </c>
      <c r="BH317" s="208">
        <f t="shared" si="59"/>
        <v>17501.13</v>
      </c>
      <c r="BI317" s="208">
        <f t="shared" si="59"/>
        <v>17501.13</v>
      </c>
      <c r="BJ317" s="208">
        <f t="shared" si="59"/>
        <v>17501.13</v>
      </c>
      <c r="BK317" s="208">
        <f t="shared" si="59"/>
        <v>17501.13</v>
      </c>
      <c r="BL317" s="207">
        <f t="shared" si="58"/>
        <v>210013.56000000003</v>
      </c>
    </row>
    <row r="318" spans="1:64">
      <c r="A318" s="190" t="s">
        <v>519</v>
      </c>
      <c r="B318" s="205">
        <v>3.32E-2</v>
      </c>
      <c r="C318" s="205">
        <v>3.32E-2</v>
      </c>
      <c r="D318" s="206">
        <v>59590724.490000002</v>
      </c>
      <c r="E318" s="206">
        <v>59684916.299999997</v>
      </c>
      <c r="F318" s="206">
        <v>59837518.210000001</v>
      </c>
      <c r="G318" s="206">
        <v>59968282.07</v>
      </c>
      <c r="H318" s="206">
        <v>60327396.530000001</v>
      </c>
      <c r="I318" s="206">
        <v>61370691.020000003</v>
      </c>
      <c r="J318" s="206">
        <v>62128316.625</v>
      </c>
      <c r="K318" s="206">
        <v>62156138.410000004</v>
      </c>
      <c r="L318" s="206">
        <v>62156138.410000004</v>
      </c>
      <c r="M318" s="206">
        <v>62156138.410000004</v>
      </c>
      <c r="N318" s="206">
        <v>62156138.410000004</v>
      </c>
      <c r="O318" s="206">
        <v>62156138.410000004</v>
      </c>
      <c r="P318" s="192">
        <f t="shared" si="55"/>
        <v>733688537.29499996</v>
      </c>
      <c r="Q318" s="206">
        <v>62156138.410000004</v>
      </c>
      <c r="R318" s="206">
        <v>62156138.410000004</v>
      </c>
      <c r="S318" s="206">
        <v>62156138.410000004</v>
      </c>
      <c r="T318" s="206">
        <v>62156138.410000004</v>
      </c>
      <c r="U318" s="206">
        <v>62156138.410000004</v>
      </c>
      <c r="V318" s="206">
        <v>62156138.410000004</v>
      </c>
      <c r="W318" s="206">
        <v>62156138.410000004</v>
      </c>
      <c r="X318" s="206">
        <v>62156138.410000004</v>
      </c>
      <c r="Y318" s="206">
        <v>62156138.410000004</v>
      </c>
      <c r="Z318" s="206">
        <v>67159051.49000001</v>
      </c>
      <c r="AA318" s="206">
        <v>72161964.570000008</v>
      </c>
      <c r="AB318" s="206">
        <v>72161964.570000008</v>
      </c>
      <c r="AC318" s="206">
        <v>72161964.570000008</v>
      </c>
      <c r="AD318" s="206">
        <v>72161964.570000008</v>
      </c>
      <c r="AE318" s="206">
        <v>72161964.570000008</v>
      </c>
      <c r="AF318" s="206">
        <v>72161964.570000008</v>
      </c>
      <c r="AG318" s="192">
        <f t="shared" si="56"/>
        <v>810911530.96000016</v>
      </c>
      <c r="AI318" s="207">
        <f t="shared" si="54"/>
        <v>164867.67000000001</v>
      </c>
      <c r="AJ318" s="207">
        <f t="shared" si="54"/>
        <v>165128.26999999999</v>
      </c>
      <c r="AK318" s="207">
        <f t="shared" si="54"/>
        <v>165550.47</v>
      </c>
      <c r="AL318" s="207">
        <f t="shared" si="54"/>
        <v>165912.25</v>
      </c>
      <c r="AM318" s="207">
        <f t="shared" si="54"/>
        <v>166905.79999999999</v>
      </c>
      <c r="AN318" s="207">
        <f t="shared" si="54"/>
        <v>169792.25</v>
      </c>
      <c r="AO318" s="207">
        <f t="shared" si="60"/>
        <v>171888.34</v>
      </c>
      <c r="AP318" s="207">
        <f t="shared" si="60"/>
        <v>171965.32</v>
      </c>
      <c r="AQ318" s="207">
        <f t="shared" si="60"/>
        <v>171965.32</v>
      </c>
      <c r="AR318" s="207">
        <f t="shared" si="60"/>
        <v>171965.32</v>
      </c>
      <c r="AS318" s="207">
        <f t="shared" si="60"/>
        <v>171965.32</v>
      </c>
      <c r="AT318" s="207">
        <f t="shared" si="60"/>
        <v>171965.32</v>
      </c>
      <c r="AU318" s="208">
        <f t="shared" si="57"/>
        <v>2029871.6500000004</v>
      </c>
      <c r="AV318" s="208">
        <f t="shared" si="64"/>
        <v>171965.32</v>
      </c>
      <c r="AW318" s="208">
        <f t="shared" si="64"/>
        <v>171965.32</v>
      </c>
      <c r="AX318" s="208">
        <f t="shared" si="64"/>
        <v>171965.32</v>
      </c>
      <c r="AY318" s="208">
        <f t="shared" si="63"/>
        <v>171965.32</v>
      </c>
      <c r="AZ318" s="208">
        <f t="shared" si="62"/>
        <v>171965.32</v>
      </c>
      <c r="BA318" s="208">
        <f t="shared" si="62"/>
        <v>171965.32</v>
      </c>
      <c r="BB318" s="208">
        <f t="shared" si="62"/>
        <v>171965.32</v>
      </c>
      <c r="BC318" s="208">
        <f t="shared" si="61"/>
        <v>171965.32</v>
      </c>
      <c r="BD318" s="208">
        <f t="shared" si="61"/>
        <v>171965.32</v>
      </c>
      <c r="BE318" s="208">
        <f t="shared" si="61"/>
        <v>185806.71</v>
      </c>
      <c r="BF318" s="208">
        <f t="shared" si="59"/>
        <v>199648.1</v>
      </c>
      <c r="BG318" s="208">
        <f t="shared" si="59"/>
        <v>199648.1</v>
      </c>
      <c r="BH318" s="208">
        <f t="shared" si="59"/>
        <v>199648.1</v>
      </c>
      <c r="BI318" s="208">
        <f t="shared" si="59"/>
        <v>199648.1</v>
      </c>
      <c r="BJ318" s="208">
        <f t="shared" si="59"/>
        <v>199648.1</v>
      </c>
      <c r="BK318" s="208">
        <f t="shared" si="59"/>
        <v>199648.1</v>
      </c>
      <c r="BL318" s="207">
        <f t="shared" si="58"/>
        <v>2243521.9100000006</v>
      </c>
    </row>
    <row r="319" spans="1:64">
      <c r="A319" s="190" t="s">
        <v>520</v>
      </c>
      <c r="B319" s="205">
        <v>1.83E-2</v>
      </c>
      <c r="C319" s="205">
        <v>1.83E-2</v>
      </c>
      <c r="D319" s="206">
        <v>1941041.52</v>
      </c>
      <c r="E319" s="206">
        <v>1941041.52</v>
      </c>
      <c r="F319" s="206">
        <v>1941041.52</v>
      </c>
      <c r="G319" s="206">
        <v>1941041.52</v>
      </c>
      <c r="H319" s="206">
        <v>1941041.52</v>
      </c>
      <c r="I319" s="206">
        <v>1941041.52</v>
      </c>
      <c r="J319" s="206">
        <v>1941041.52</v>
      </c>
      <c r="K319" s="206">
        <v>1941041.52</v>
      </c>
      <c r="L319" s="206">
        <v>1941041.52</v>
      </c>
      <c r="M319" s="206">
        <v>1941041.52</v>
      </c>
      <c r="N319" s="206">
        <v>1941041.52</v>
      </c>
      <c r="O319" s="206">
        <v>1941041.52</v>
      </c>
      <c r="P319" s="192">
        <f t="shared" si="55"/>
        <v>23292498.239999998</v>
      </c>
      <c r="Q319" s="206">
        <v>1941041.52</v>
      </c>
      <c r="R319" s="206">
        <v>1941041.52</v>
      </c>
      <c r="S319" s="206">
        <v>1941041.52</v>
      </c>
      <c r="T319" s="206">
        <v>1941041.52</v>
      </c>
      <c r="U319" s="206">
        <v>1941041.52</v>
      </c>
      <c r="V319" s="206">
        <v>1941041.52</v>
      </c>
      <c r="W319" s="206">
        <v>1941041.52</v>
      </c>
      <c r="X319" s="206">
        <v>1941041.52</v>
      </c>
      <c r="Y319" s="206">
        <v>1941041.52</v>
      </c>
      <c r="Z319" s="206">
        <v>1941041.52</v>
      </c>
      <c r="AA319" s="206">
        <v>1941041.52</v>
      </c>
      <c r="AB319" s="206">
        <v>1941041.52</v>
      </c>
      <c r="AC319" s="206">
        <v>1941041.52</v>
      </c>
      <c r="AD319" s="206">
        <v>1941041.52</v>
      </c>
      <c r="AE319" s="206">
        <v>1941041.52</v>
      </c>
      <c r="AF319" s="206">
        <v>1941041.52</v>
      </c>
      <c r="AG319" s="192">
        <f t="shared" si="56"/>
        <v>23292498.239999998</v>
      </c>
      <c r="AI319" s="207">
        <f t="shared" si="54"/>
        <v>2960.09</v>
      </c>
      <c r="AJ319" s="207">
        <f t="shared" si="54"/>
        <v>2960.09</v>
      </c>
      <c r="AK319" s="207">
        <f t="shared" si="54"/>
        <v>2960.09</v>
      </c>
      <c r="AL319" s="207">
        <f t="shared" ref="AL319:AT367" si="65">ROUND(G319*$B319/12,2)</f>
        <v>2960.09</v>
      </c>
      <c r="AM319" s="207">
        <f t="shared" si="65"/>
        <v>2960.09</v>
      </c>
      <c r="AN319" s="207">
        <f t="shared" si="65"/>
        <v>2960.09</v>
      </c>
      <c r="AO319" s="207">
        <f t="shared" si="60"/>
        <v>2960.09</v>
      </c>
      <c r="AP319" s="207">
        <f t="shared" si="60"/>
        <v>2960.09</v>
      </c>
      <c r="AQ319" s="207">
        <f t="shared" si="60"/>
        <v>2960.09</v>
      </c>
      <c r="AR319" s="207">
        <f t="shared" si="60"/>
        <v>2960.09</v>
      </c>
      <c r="AS319" s="207">
        <f t="shared" si="60"/>
        <v>2960.09</v>
      </c>
      <c r="AT319" s="207">
        <f t="shared" si="60"/>
        <v>2960.09</v>
      </c>
      <c r="AU319" s="208">
        <f t="shared" si="57"/>
        <v>35521.08</v>
      </c>
      <c r="AV319" s="208">
        <f t="shared" si="64"/>
        <v>2960.09</v>
      </c>
      <c r="AW319" s="208">
        <f t="shared" si="64"/>
        <v>2960.09</v>
      </c>
      <c r="AX319" s="208">
        <f t="shared" si="64"/>
        <v>2960.09</v>
      </c>
      <c r="AY319" s="208">
        <f t="shared" si="63"/>
        <v>2960.09</v>
      </c>
      <c r="AZ319" s="208">
        <f t="shared" si="62"/>
        <v>2960.09</v>
      </c>
      <c r="BA319" s="208">
        <f t="shared" si="62"/>
        <v>2960.09</v>
      </c>
      <c r="BB319" s="208">
        <f t="shared" si="62"/>
        <v>2960.09</v>
      </c>
      <c r="BC319" s="208">
        <f t="shared" si="61"/>
        <v>2960.09</v>
      </c>
      <c r="BD319" s="208">
        <f t="shared" si="61"/>
        <v>2960.09</v>
      </c>
      <c r="BE319" s="208">
        <f t="shared" si="61"/>
        <v>2960.09</v>
      </c>
      <c r="BF319" s="208">
        <f t="shared" si="59"/>
        <v>2960.09</v>
      </c>
      <c r="BG319" s="208">
        <f t="shared" si="59"/>
        <v>2960.09</v>
      </c>
      <c r="BH319" s="208">
        <f t="shared" si="59"/>
        <v>2960.09</v>
      </c>
      <c r="BI319" s="208">
        <f t="shared" si="59"/>
        <v>2960.09</v>
      </c>
      <c r="BJ319" s="208">
        <f t="shared" si="59"/>
        <v>2960.09</v>
      </c>
      <c r="BK319" s="208">
        <f t="shared" si="59"/>
        <v>2960.09</v>
      </c>
      <c r="BL319" s="207">
        <f t="shared" si="58"/>
        <v>35521.08</v>
      </c>
    </row>
    <row r="320" spans="1:64">
      <c r="A320" s="190" t="s">
        <v>521</v>
      </c>
      <c r="B320" s="205">
        <v>2.4400000000000002E-2</v>
      </c>
      <c r="C320" s="205">
        <v>2.4400000000000002E-2</v>
      </c>
      <c r="D320" s="206">
        <v>8498390.5500000007</v>
      </c>
      <c r="E320" s="206">
        <v>8498390.5500000007</v>
      </c>
      <c r="F320" s="206">
        <v>8498390.5500000007</v>
      </c>
      <c r="G320" s="206">
        <v>8498390.5500000007</v>
      </c>
      <c r="H320" s="206">
        <v>8498390.5500000007</v>
      </c>
      <c r="I320" s="206">
        <v>8498390.5500000007</v>
      </c>
      <c r="J320" s="206">
        <v>8498390.5500000007</v>
      </c>
      <c r="K320" s="206">
        <v>8498390.5500000007</v>
      </c>
      <c r="L320" s="206">
        <v>8498390.5500000007</v>
      </c>
      <c r="M320" s="206">
        <v>8498390.5500000007</v>
      </c>
      <c r="N320" s="206">
        <v>8498390.5500000007</v>
      </c>
      <c r="O320" s="206">
        <v>8498390.5500000007</v>
      </c>
      <c r="P320" s="192">
        <f t="shared" si="55"/>
        <v>101980686.59999998</v>
      </c>
      <c r="Q320" s="206">
        <v>8498390.5500000007</v>
      </c>
      <c r="R320" s="206">
        <v>8498390.5500000007</v>
      </c>
      <c r="S320" s="206">
        <v>8498390.5500000007</v>
      </c>
      <c r="T320" s="206">
        <v>8498390.5500000007</v>
      </c>
      <c r="U320" s="206">
        <v>8498390.5500000007</v>
      </c>
      <c r="V320" s="206">
        <v>8498390.5500000007</v>
      </c>
      <c r="W320" s="206">
        <v>8498390.5500000007</v>
      </c>
      <c r="X320" s="206">
        <v>8498390.5500000007</v>
      </c>
      <c r="Y320" s="206">
        <v>8498390.5500000007</v>
      </c>
      <c r="Z320" s="206">
        <v>8498390.5500000007</v>
      </c>
      <c r="AA320" s="206">
        <v>8498390.5500000007</v>
      </c>
      <c r="AB320" s="206">
        <v>8498390.5500000007</v>
      </c>
      <c r="AC320" s="206">
        <v>8498390.5500000007</v>
      </c>
      <c r="AD320" s="206">
        <v>8498390.5500000007</v>
      </c>
      <c r="AE320" s="206">
        <v>8498390.5500000007</v>
      </c>
      <c r="AF320" s="206">
        <v>8498390.5500000007</v>
      </c>
      <c r="AG320" s="192">
        <f t="shared" si="56"/>
        <v>101980686.59999998</v>
      </c>
      <c r="AI320" s="207">
        <f t="shared" ref="AI320:AT377" si="66">ROUND(D320*$B320/12,2)</f>
        <v>17280.060000000001</v>
      </c>
      <c r="AJ320" s="207">
        <f t="shared" si="66"/>
        <v>17280.060000000001</v>
      </c>
      <c r="AK320" s="207">
        <f t="shared" si="66"/>
        <v>17280.060000000001</v>
      </c>
      <c r="AL320" s="207">
        <f t="shared" si="65"/>
        <v>17280.060000000001</v>
      </c>
      <c r="AM320" s="207">
        <f t="shared" si="65"/>
        <v>17280.060000000001</v>
      </c>
      <c r="AN320" s="207">
        <f t="shared" si="65"/>
        <v>17280.060000000001</v>
      </c>
      <c r="AO320" s="207">
        <f t="shared" si="60"/>
        <v>17280.060000000001</v>
      </c>
      <c r="AP320" s="207">
        <f t="shared" si="60"/>
        <v>17280.060000000001</v>
      </c>
      <c r="AQ320" s="207">
        <f t="shared" si="60"/>
        <v>17280.060000000001</v>
      </c>
      <c r="AR320" s="207">
        <f t="shared" si="60"/>
        <v>17280.060000000001</v>
      </c>
      <c r="AS320" s="207">
        <f t="shared" si="60"/>
        <v>17280.060000000001</v>
      </c>
      <c r="AT320" s="207">
        <f t="shared" si="60"/>
        <v>17280.060000000001</v>
      </c>
      <c r="AU320" s="208">
        <f t="shared" si="57"/>
        <v>207360.72</v>
      </c>
      <c r="AV320" s="208">
        <f t="shared" si="64"/>
        <v>17280.060000000001</v>
      </c>
      <c r="AW320" s="208">
        <f t="shared" si="64"/>
        <v>17280.060000000001</v>
      </c>
      <c r="AX320" s="208">
        <f t="shared" si="64"/>
        <v>17280.060000000001</v>
      </c>
      <c r="AY320" s="208">
        <f t="shared" si="63"/>
        <v>17280.060000000001</v>
      </c>
      <c r="AZ320" s="208">
        <f t="shared" si="62"/>
        <v>17280.060000000001</v>
      </c>
      <c r="BA320" s="208">
        <f t="shared" si="62"/>
        <v>17280.060000000001</v>
      </c>
      <c r="BB320" s="208">
        <f t="shared" si="62"/>
        <v>17280.060000000001</v>
      </c>
      <c r="BC320" s="208">
        <f t="shared" si="61"/>
        <v>17280.060000000001</v>
      </c>
      <c r="BD320" s="208">
        <f t="shared" si="61"/>
        <v>17280.060000000001</v>
      </c>
      <c r="BE320" s="208">
        <f t="shared" si="61"/>
        <v>17280.060000000001</v>
      </c>
      <c r="BF320" s="208">
        <f t="shared" si="59"/>
        <v>17280.060000000001</v>
      </c>
      <c r="BG320" s="208">
        <f t="shared" si="59"/>
        <v>17280.060000000001</v>
      </c>
      <c r="BH320" s="208">
        <f t="shared" si="59"/>
        <v>17280.060000000001</v>
      </c>
      <c r="BI320" s="208">
        <f t="shared" si="59"/>
        <v>17280.060000000001</v>
      </c>
      <c r="BJ320" s="208">
        <f t="shared" si="59"/>
        <v>17280.060000000001</v>
      </c>
      <c r="BK320" s="208">
        <f t="shared" si="59"/>
        <v>17280.060000000001</v>
      </c>
      <c r="BL320" s="207">
        <f t="shared" si="58"/>
        <v>207360.72</v>
      </c>
    </row>
    <row r="321" spans="1:68">
      <c r="A321" s="190" t="s">
        <v>522</v>
      </c>
      <c r="B321" s="205">
        <v>0</v>
      </c>
      <c r="C321" s="205">
        <v>0</v>
      </c>
      <c r="D321" s="206">
        <v>519009.11</v>
      </c>
      <c r="E321" s="206">
        <v>519009.11</v>
      </c>
      <c r="F321" s="206">
        <v>519009.11</v>
      </c>
      <c r="G321" s="206">
        <v>519009.11</v>
      </c>
      <c r="H321" s="206">
        <v>519009.11</v>
      </c>
      <c r="I321" s="206">
        <v>519009.11</v>
      </c>
      <c r="J321" s="206">
        <v>519009.11</v>
      </c>
      <c r="K321" s="206">
        <v>519009.11</v>
      </c>
      <c r="L321" s="206">
        <v>519009.11</v>
      </c>
      <c r="M321" s="206">
        <v>519009.11</v>
      </c>
      <c r="N321" s="206">
        <v>519009.11</v>
      </c>
      <c r="O321" s="206">
        <v>519009.11</v>
      </c>
      <c r="P321" s="192">
        <f t="shared" si="55"/>
        <v>6228109.3200000003</v>
      </c>
      <c r="Q321" s="206">
        <v>519009.11</v>
      </c>
      <c r="R321" s="206">
        <v>519009.11</v>
      </c>
      <c r="S321" s="206">
        <v>519009.11</v>
      </c>
      <c r="T321" s="206">
        <v>519009.11</v>
      </c>
      <c r="U321" s="206">
        <v>519009.11</v>
      </c>
      <c r="V321" s="206">
        <v>519009.11</v>
      </c>
      <c r="W321" s="206">
        <v>519009.11</v>
      </c>
      <c r="X321" s="206">
        <v>519009.11</v>
      </c>
      <c r="Y321" s="206">
        <v>519009.11</v>
      </c>
      <c r="Z321" s="206">
        <v>519009.11</v>
      </c>
      <c r="AA321" s="206">
        <v>519009.11</v>
      </c>
      <c r="AB321" s="206">
        <v>519009.11</v>
      </c>
      <c r="AC321" s="206">
        <v>519009.11</v>
      </c>
      <c r="AD321" s="206">
        <v>519009.11</v>
      </c>
      <c r="AE321" s="206">
        <v>519009.11</v>
      </c>
      <c r="AF321" s="206">
        <v>519009.11</v>
      </c>
      <c r="AG321" s="192">
        <f t="shared" si="56"/>
        <v>6228109.3200000003</v>
      </c>
      <c r="AI321" s="207">
        <f t="shared" si="66"/>
        <v>0</v>
      </c>
      <c r="AJ321" s="207">
        <f t="shared" si="66"/>
        <v>0</v>
      </c>
      <c r="AK321" s="207">
        <f t="shared" si="66"/>
        <v>0</v>
      </c>
      <c r="AL321" s="207">
        <f t="shared" si="65"/>
        <v>0</v>
      </c>
      <c r="AM321" s="207">
        <f t="shared" si="65"/>
        <v>0</v>
      </c>
      <c r="AN321" s="207">
        <f t="shared" si="65"/>
        <v>0</v>
      </c>
      <c r="AO321" s="207">
        <f t="shared" si="60"/>
        <v>0</v>
      </c>
      <c r="AP321" s="207">
        <f t="shared" si="60"/>
        <v>0</v>
      </c>
      <c r="AQ321" s="207">
        <f t="shared" si="60"/>
        <v>0</v>
      </c>
      <c r="AR321" s="207">
        <f t="shared" si="60"/>
        <v>0</v>
      </c>
      <c r="AS321" s="207">
        <f t="shared" si="60"/>
        <v>0</v>
      </c>
      <c r="AT321" s="207">
        <f t="shared" si="60"/>
        <v>0</v>
      </c>
      <c r="AU321" s="208">
        <f t="shared" si="57"/>
        <v>0</v>
      </c>
      <c r="AV321" s="208">
        <f t="shared" si="64"/>
        <v>0</v>
      </c>
      <c r="AW321" s="208">
        <f t="shared" si="64"/>
        <v>0</v>
      </c>
      <c r="AX321" s="208">
        <f t="shared" si="64"/>
        <v>0</v>
      </c>
      <c r="AY321" s="208">
        <f t="shared" si="63"/>
        <v>0</v>
      </c>
      <c r="AZ321" s="208">
        <f t="shared" si="62"/>
        <v>0</v>
      </c>
      <c r="BA321" s="208">
        <f t="shared" si="62"/>
        <v>0</v>
      </c>
      <c r="BB321" s="208">
        <f t="shared" si="62"/>
        <v>0</v>
      </c>
      <c r="BC321" s="208">
        <f t="shared" si="61"/>
        <v>0</v>
      </c>
      <c r="BD321" s="208">
        <f t="shared" si="61"/>
        <v>0</v>
      </c>
      <c r="BE321" s="208">
        <f t="shared" si="61"/>
        <v>0</v>
      </c>
      <c r="BF321" s="208">
        <f t="shared" si="59"/>
        <v>0</v>
      </c>
      <c r="BG321" s="208">
        <f t="shared" si="59"/>
        <v>0</v>
      </c>
      <c r="BH321" s="208">
        <f t="shared" si="59"/>
        <v>0</v>
      </c>
      <c r="BI321" s="208">
        <f t="shared" si="59"/>
        <v>0</v>
      </c>
      <c r="BJ321" s="208">
        <f t="shared" si="59"/>
        <v>0</v>
      </c>
      <c r="BK321" s="208">
        <f t="shared" si="59"/>
        <v>0</v>
      </c>
      <c r="BL321" s="207">
        <f t="shared" si="58"/>
        <v>0</v>
      </c>
    </row>
    <row r="322" spans="1:68">
      <c r="A322" s="190" t="s">
        <v>523</v>
      </c>
      <c r="B322" s="205">
        <v>0</v>
      </c>
      <c r="C322" s="205">
        <v>0</v>
      </c>
      <c r="D322" s="206">
        <v>4117062.41</v>
      </c>
      <c r="E322" s="206">
        <v>4117062.41</v>
      </c>
      <c r="F322" s="206">
        <v>4117062.41</v>
      </c>
      <c r="G322" s="206">
        <v>4117062.41</v>
      </c>
      <c r="H322" s="206">
        <v>4117062.41</v>
      </c>
      <c r="I322" s="206">
        <v>4117062.41</v>
      </c>
      <c r="J322" s="206">
        <v>4117062.41</v>
      </c>
      <c r="K322" s="206">
        <v>4117062.41</v>
      </c>
      <c r="L322" s="206">
        <v>4117062.41</v>
      </c>
      <c r="M322" s="206">
        <v>4117062.41</v>
      </c>
      <c r="N322" s="206">
        <v>4117062.41</v>
      </c>
      <c r="O322" s="206">
        <v>4117062.41</v>
      </c>
      <c r="P322" s="192">
        <f t="shared" si="55"/>
        <v>49404748.919999987</v>
      </c>
      <c r="Q322" s="206">
        <v>4117062.41</v>
      </c>
      <c r="R322" s="206">
        <v>4117062.41</v>
      </c>
      <c r="S322" s="206">
        <v>4117062.41</v>
      </c>
      <c r="T322" s="206">
        <v>4117062.41</v>
      </c>
      <c r="U322" s="206">
        <v>4117062.41</v>
      </c>
      <c r="V322" s="206">
        <v>4117062.41</v>
      </c>
      <c r="W322" s="206">
        <v>4117062.41</v>
      </c>
      <c r="X322" s="206">
        <v>4117062.41</v>
      </c>
      <c r="Y322" s="206">
        <v>4117062.41</v>
      </c>
      <c r="Z322" s="206">
        <v>4117062.41</v>
      </c>
      <c r="AA322" s="206">
        <v>4117062.41</v>
      </c>
      <c r="AB322" s="206">
        <v>4117062.41</v>
      </c>
      <c r="AC322" s="206">
        <v>4117062.41</v>
      </c>
      <c r="AD322" s="206">
        <v>4117062.41</v>
      </c>
      <c r="AE322" s="206">
        <v>4117062.41</v>
      </c>
      <c r="AF322" s="206">
        <v>4117062.41</v>
      </c>
      <c r="AG322" s="192">
        <f t="shared" si="56"/>
        <v>49404748.919999987</v>
      </c>
      <c r="AI322" s="207">
        <f t="shared" si="66"/>
        <v>0</v>
      </c>
      <c r="AJ322" s="207">
        <f t="shared" si="66"/>
        <v>0</v>
      </c>
      <c r="AK322" s="207">
        <f t="shared" si="66"/>
        <v>0</v>
      </c>
      <c r="AL322" s="207">
        <f t="shared" si="65"/>
        <v>0</v>
      </c>
      <c r="AM322" s="207">
        <f t="shared" si="65"/>
        <v>0</v>
      </c>
      <c r="AN322" s="207">
        <f t="shared" si="65"/>
        <v>0</v>
      </c>
      <c r="AO322" s="207">
        <f t="shared" si="60"/>
        <v>0</v>
      </c>
      <c r="AP322" s="207">
        <f t="shared" si="60"/>
        <v>0</v>
      </c>
      <c r="AQ322" s="207">
        <f t="shared" si="60"/>
        <v>0</v>
      </c>
      <c r="AR322" s="207">
        <f t="shared" si="60"/>
        <v>0</v>
      </c>
      <c r="AS322" s="207">
        <f t="shared" si="60"/>
        <v>0</v>
      </c>
      <c r="AT322" s="207">
        <f t="shared" si="60"/>
        <v>0</v>
      </c>
      <c r="AU322" s="208">
        <f t="shared" si="57"/>
        <v>0</v>
      </c>
      <c r="AV322" s="208">
        <f t="shared" si="64"/>
        <v>0</v>
      </c>
      <c r="AW322" s="208">
        <f t="shared" si="64"/>
        <v>0</v>
      </c>
      <c r="AX322" s="208">
        <f t="shared" si="64"/>
        <v>0</v>
      </c>
      <c r="AY322" s="208">
        <f t="shared" si="63"/>
        <v>0</v>
      </c>
      <c r="AZ322" s="208">
        <f t="shared" si="62"/>
        <v>0</v>
      </c>
      <c r="BA322" s="208">
        <f t="shared" si="62"/>
        <v>0</v>
      </c>
      <c r="BB322" s="208">
        <f t="shared" si="62"/>
        <v>0</v>
      </c>
      <c r="BC322" s="208">
        <f t="shared" si="61"/>
        <v>0</v>
      </c>
      <c r="BD322" s="208">
        <f t="shared" si="61"/>
        <v>0</v>
      </c>
      <c r="BE322" s="208">
        <f t="shared" si="61"/>
        <v>0</v>
      </c>
      <c r="BF322" s="208">
        <f t="shared" si="59"/>
        <v>0</v>
      </c>
      <c r="BG322" s="208">
        <f t="shared" si="59"/>
        <v>0</v>
      </c>
      <c r="BH322" s="208">
        <f t="shared" si="59"/>
        <v>0</v>
      </c>
      <c r="BI322" s="208">
        <f t="shared" si="59"/>
        <v>0</v>
      </c>
      <c r="BJ322" s="208">
        <f t="shared" si="59"/>
        <v>0</v>
      </c>
      <c r="BK322" s="208">
        <f t="shared" si="59"/>
        <v>0</v>
      </c>
      <c r="BL322" s="207">
        <f t="shared" si="58"/>
        <v>0</v>
      </c>
    </row>
    <row r="323" spans="1:68">
      <c r="A323" s="190" t="s">
        <v>524</v>
      </c>
      <c r="B323" s="205">
        <v>0</v>
      </c>
      <c r="C323" s="205">
        <v>0</v>
      </c>
      <c r="D323" s="206">
        <v>2377982.9900000002</v>
      </c>
      <c r="E323" s="206">
        <v>2377982.9900000002</v>
      </c>
      <c r="F323" s="206">
        <v>2377982.9900000002</v>
      </c>
      <c r="G323" s="206">
        <v>2377982.9900000002</v>
      </c>
      <c r="H323" s="206">
        <v>2377982.9900000002</v>
      </c>
      <c r="I323" s="206">
        <v>2377982.9900000002</v>
      </c>
      <c r="J323" s="206">
        <v>2377982.9900000002</v>
      </c>
      <c r="K323" s="206">
        <v>2377982.9900000002</v>
      </c>
      <c r="L323" s="206">
        <v>2377982.9900000002</v>
      </c>
      <c r="M323" s="206">
        <v>2377982.9900000002</v>
      </c>
      <c r="N323" s="206">
        <v>2377982.9900000002</v>
      </c>
      <c r="O323" s="206">
        <v>2377982.9900000002</v>
      </c>
      <c r="P323" s="192">
        <f t="shared" si="55"/>
        <v>28535795.88000001</v>
      </c>
      <c r="Q323" s="206">
        <v>2377982.9900000002</v>
      </c>
      <c r="R323" s="206">
        <v>2377982.9900000002</v>
      </c>
      <c r="S323" s="206">
        <v>2377982.9900000002</v>
      </c>
      <c r="T323" s="206">
        <v>2377982.9900000002</v>
      </c>
      <c r="U323" s="206">
        <v>2377982.9900000002</v>
      </c>
      <c r="V323" s="206">
        <v>2377982.9900000002</v>
      </c>
      <c r="W323" s="206">
        <v>2377982.9900000002</v>
      </c>
      <c r="X323" s="206">
        <v>2377982.9900000002</v>
      </c>
      <c r="Y323" s="206">
        <v>2377982.9900000002</v>
      </c>
      <c r="Z323" s="206">
        <v>2377982.9900000002</v>
      </c>
      <c r="AA323" s="206">
        <v>2377982.9900000002</v>
      </c>
      <c r="AB323" s="206">
        <v>2377982.9900000002</v>
      </c>
      <c r="AC323" s="206">
        <v>2377982.9900000002</v>
      </c>
      <c r="AD323" s="206">
        <v>2377982.9900000002</v>
      </c>
      <c r="AE323" s="206">
        <v>2377982.9900000002</v>
      </c>
      <c r="AF323" s="206">
        <v>2377982.9900000002</v>
      </c>
      <c r="AG323" s="192">
        <f t="shared" si="56"/>
        <v>28535795.88000001</v>
      </c>
      <c r="AI323" s="207">
        <f t="shared" si="66"/>
        <v>0</v>
      </c>
      <c r="AJ323" s="207">
        <f t="shared" si="66"/>
        <v>0</v>
      </c>
      <c r="AK323" s="207">
        <f t="shared" si="66"/>
        <v>0</v>
      </c>
      <c r="AL323" s="207">
        <f t="shared" si="65"/>
        <v>0</v>
      </c>
      <c r="AM323" s="207">
        <f t="shared" si="65"/>
        <v>0</v>
      </c>
      <c r="AN323" s="207">
        <f t="shared" si="65"/>
        <v>0</v>
      </c>
      <c r="AO323" s="207">
        <f t="shared" si="60"/>
        <v>0</v>
      </c>
      <c r="AP323" s="207">
        <f t="shared" si="60"/>
        <v>0</v>
      </c>
      <c r="AQ323" s="207">
        <f t="shared" si="60"/>
        <v>0</v>
      </c>
      <c r="AR323" s="207">
        <f t="shared" si="60"/>
        <v>0</v>
      </c>
      <c r="AS323" s="207">
        <f t="shared" si="60"/>
        <v>0</v>
      </c>
      <c r="AT323" s="207">
        <f t="shared" si="60"/>
        <v>0</v>
      </c>
      <c r="AU323" s="208">
        <f t="shared" si="57"/>
        <v>0</v>
      </c>
      <c r="AV323" s="208">
        <f t="shared" si="64"/>
        <v>0</v>
      </c>
      <c r="AW323" s="208">
        <f t="shared" si="64"/>
        <v>0</v>
      </c>
      <c r="AX323" s="208">
        <f t="shared" si="64"/>
        <v>0</v>
      </c>
      <c r="AY323" s="208">
        <f t="shared" si="63"/>
        <v>0</v>
      </c>
      <c r="AZ323" s="208">
        <f t="shared" si="62"/>
        <v>0</v>
      </c>
      <c r="BA323" s="208">
        <f t="shared" si="62"/>
        <v>0</v>
      </c>
      <c r="BB323" s="208">
        <f t="shared" si="62"/>
        <v>0</v>
      </c>
      <c r="BC323" s="208">
        <f t="shared" si="61"/>
        <v>0</v>
      </c>
      <c r="BD323" s="208">
        <f t="shared" si="61"/>
        <v>0</v>
      </c>
      <c r="BE323" s="208">
        <f t="shared" si="61"/>
        <v>0</v>
      </c>
      <c r="BF323" s="208">
        <f t="shared" si="59"/>
        <v>0</v>
      </c>
      <c r="BG323" s="208">
        <f t="shared" si="59"/>
        <v>0</v>
      </c>
      <c r="BH323" s="208">
        <f t="shared" si="59"/>
        <v>0</v>
      </c>
      <c r="BI323" s="208">
        <f t="shared" si="59"/>
        <v>0</v>
      </c>
      <c r="BJ323" s="208">
        <f t="shared" si="59"/>
        <v>0</v>
      </c>
      <c r="BK323" s="208">
        <f t="shared" si="59"/>
        <v>0</v>
      </c>
      <c r="BL323" s="207">
        <f t="shared" si="58"/>
        <v>0</v>
      </c>
    </row>
    <row r="324" spans="1:68">
      <c r="A324" s="190" t="s">
        <v>525</v>
      </c>
      <c r="B324" s="205">
        <v>2.0499999999999997E-2</v>
      </c>
      <c r="C324" s="205">
        <v>2.0499999999999997E-2</v>
      </c>
      <c r="D324" s="206">
        <v>12951866.82</v>
      </c>
      <c r="E324" s="206">
        <v>12990159.609999999</v>
      </c>
      <c r="F324" s="206">
        <v>13028452.4</v>
      </c>
      <c r="G324" s="206">
        <v>13034910.24</v>
      </c>
      <c r="H324" s="206">
        <v>13041368.08</v>
      </c>
      <c r="I324" s="206">
        <v>13041056.050000001</v>
      </c>
      <c r="J324" s="206">
        <v>13480519.404999999</v>
      </c>
      <c r="K324" s="206">
        <v>14397472.984999999</v>
      </c>
      <c r="L324" s="206">
        <v>15351829.375</v>
      </c>
      <c r="M324" s="206">
        <v>16214649.550000001</v>
      </c>
      <c r="N324" s="206">
        <v>19100843.030000001</v>
      </c>
      <c r="O324" s="206">
        <v>24099342.535</v>
      </c>
      <c r="P324" s="192">
        <f t="shared" si="55"/>
        <v>180732470.08000001</v>
      </c>
      <c r="Q324" s="206">
        <v>26597290.539999999</v>
      </c>
      <c r="R324" s="206">
        <v>26597290.539999999</v>
      </c>
      <c r="S324" s="206">
        <v>26597290.539999999</v>
      </c>
      <c r="T324" s="206">
        <v>26597290.539999999</v>
      </c>
      <c r="U324" s="206">
        <v>26597290.539999999</v>
      </c>
      <c r="V324" s="206">
        <v>26597290.539999999</v>
      </c>
      <c r="W324" s="206">
        <v>26597290.539999999</v>
      </c>
      <c r="X324" s="206">
        <v>26597290.539999999</v>
      </c>
      <c r="Y324" s="206">
        <v>26597290.539999999</v>
      </c>
      <c r="Z324" s="206">
        <v>26804069.099999998</v>
      </c>
      <c r="AA324" s="206">
        <v>27010847.66</v>
      </c>
      <c r="AB324" s="206">
        <v>27010847.66</v>
      </c>
      <c r="AC324" s="206">
        <v>27010847.66</v>
      </c>
      <c r="AD324" s="206">
        <v>27010847.66</v>
      </c>
      <c r="AE324" s="206">
        <v>27010847.66</v>
      </c>
      <c r="AF324" s="206">
        <v>27010847.66</v>
      </c>
      <c r="AG324" s="192">
        <f t="shared" si="56"/>
        <v>321855607.75999999</v>
      </c>
      <c r="AI324" s="207">
        <f t="shared" si="66"/>
        <v>22126.11</v>
      </c>
      <c r="AJ324" s="207">
        <f t="shared" si="66"/>
        <v>22191.52</v>
      </c>
      <c r="AK324" s="207">
        <f t="shared" si="66"/>
        <v>22256.94</v>
      </c>
      <c r="AL324" s="207">
        <f t="shared" si="65"/>
        <v>22267.97</v>
      </c>
      <c r="AM324" s="207">
        <f t="shared" si="65"/>
        <v>22279</v>
      </c>
      <c r="AN324" s="207">
        <f t="shared" si="65"/>
        <v>22278.47</v>
      </c>
      <c r="AO324" s="207">
        <f t="shared" si="60"/>
        <v>23029.22</v>
      </c>
      <c r="AP324" s="207">
        <f t="shared" si="60"/>
        <v>24595.68</v>
      </c>
      <c r="AQ324" s="207">
        <f t="shared" si="60"/>
        <v>26226.04</v>
      </c>
      <c r="AR324" s="207">
        <f t="shared" si="60"/>
        <v>27700.03</v>
      </c>
      <c r="AS324" s="207">
        <f t="shared" si="60"/>
        <v>32630.61</v>
      </c>
      <c r="AT324" s="207">
        <f t="shared" si="60"/>
        <v>41169.71</v>
      </c>
      <c r="AU324" s="208">
        <f t="shared" si="57"/>
        <v>308751.30000000005</v>
      </c>
      <c r="AV324" s="208">
        <f t="shared" si="64"/>
        <v>45437.04</v>
      </c>
      <c r="AW324" s="208">
        <f t="shared" si="64"/>
        <v>45437.04</v>
      </c>
      <c r="AX324" s="208">
        <f t="shared" si="64"/>
        <v>45437.04</v>
      </c>
      <c r="AY324" s="208">
        <f t="shared" si="63"/>
        <v>45437.04</v>
      </c>
      <c r="AZ324" s="208">
        <f t="shared" si="62"/>
        <v>45437.04</v>
      </c>
      <c r="BA324" s="208">
        <f t="shared" si="62"/>
        <v>45437.04</v>
      </c>
      <c r="BB324" s="208">
        <f t="shared" si="62"/>
        <v>45437.04</v>
      </c>
      <c r="BC324" s="208">
        <f t="shared" si="61"/>
        <v>45437.04</v>
      </c>
      <c r="BD324" s="208">
        <f t="shared" si="61"/>
        <v>45437.04</v>
      </c>
      <c r="BE324" s="208">
        <f t="shared" si="61"/>
        <v>45790.28</v>
      </c>
      <c r="BF324" s="208">
        <f t="shared" si="59"/>
        <v>46143.53</v>
      </c>
      <c r="BG324" s="208">
        <f t="shared" si="59"/>
        <v>46143.53</v>
      </c>
      <c r="BH324" s="208">
        <f t="shared" si="59"/>
        <v>46143.53</v>
      </c>
      <c r="BI324" s="208">
        <f t="shared" si="59"/>
        <v>46143.53</v>
      </c>
      <c r="BJ324" s="208">
        <f t="shared" si="59"/>
        <v>46143.53</v>
      </c>
      <c r="BK324" s="208">
        <f t="shared" si="59"/>
        <v>46143.53</v>
      </c>
      <c r="BL324" s="207">
        <f t="shared" si="58"/>
        <v>549836.66000000015</v>
      </c>
    </row>
    <row r="325" spans="1:68">
      <c r="A325" s="190" t="s">
        <v>526</v>
      </c>
      <c r="B325" s="205">
        <v>2.1000000000000001E-2</v>
      </c>
      <c r="C325" s="205">
        <v>2.1000000000000001E-2</v>
      </c>
      <c r="D325" s="206">
        <v>168936699.49000001</v>
      </c>
      <c r="E325" s="206">
        <v>169688980.21000001</v>
      </c>
      <c r="F325" s="206">
        <v>170478268.30000001</v>
      </c>
      <c r="G325" s="206">
        <v>172041463.43000001</v>
      </c>
      <c r="H325" s="206">
        <v>173554086.78</v>
      </c>
      <c r="I325" s="206">
        <v>173893464.84</v>
      </c>
      <c r="J325" s="206">
        <v>175560610.035</v>
      </c>
      <c r="K325" s="206">
        <v>177549649.14000002</v>
      </c>
      <c r="L325" s="206">
        <v>178138118.10499999</v>
      </c>
      <c r="M325" s="206">
        <v>181159740.39000002</v>
      </c>
      <c r="N325" s="206">
        <v>184008449.78500003</v>
      </c>
      <c r="O325" s="206">
        <v>184284940.14000002</v>
      </c>
      <c r="P325" s="192">
        <f t="shared" si="55"/>
        <v>2109294470.6450005</v>
      </c>
      <c r="Q325" s="206">
        <v>184784513.68000004</v>
      </c>
      <c r="R325" s="206">
        <v>185537767.46500003</v>
      </c>
      <c r="S325" s="206">
        <v>186233200.78000006</v>
      </c>
      <c r="T325" s="206">
        <v>187277051.40000007</v>
      </c>
      <c r="U325" s="206">
        <v>188296177.14000008</v>
      </c>
      <c r="V325" s="206">
        <v>188935475.27500007</v>
      </c>
      <c r="W325" s="206">
        <v>189552612.02500004</v>
      </c>
      <c r="X325" s="206">
        <v>190093903.79500005</v>
      </c>
      <c r="Y325" s="206">
        <v>191128167.34500006</v>
      </c>
      <c r="Z325" s="206">
        <v>192571976.80000004</v>
      </c>
      <c r="AA325" s="206">
        <v>193350390.89000008</v>
      </c>
      <c r="AB325" s="206">
        <v>193422348.82000005</v>
      </c>
      <c r="AC325" s="206">
        <v>193528456.10500005</v>
      </c>
      <c r="AD325" s="206">
        <v>193634239.30000004</v>
      </c>
      <c r="AE325" s="206">
        <v>193782607.07500005</v>
      </c>
      <c r="AF325" s="206">
        <v>194427628.76500008</v>
      </c>
      <c r="AG325" s="192">
        <f t="shared" si="56"/>
        <v>2302723983.3350005</v>
      </c>
      <c r="AI325" s="207">
        <f t="shared" si="66"/>
        <v>295639.21999999997</v>
      </c>
      <c r="AJ325" s="207">
        <f t="shared" si="66"/>
        <v>296955.71999999997</v>
      </c>
      <c r="AK325" s="207">
        <f t="shared" si="66"/>
        <v>298336.96999999997</v>
      </c>
      <c r="AL325" s="207">
        <f t="shared" si="65"/>
        <v>301072.56</v>
      </c>
      <c r="AM325" s="207">
        <f t="shared" si="65"/>
        <v>303719.65000000002</v>
      </c>
      <c r="AN325" s="207">
        <f t="shared" si="65"/>
        <v>304313.56</v>
      </c>
      <c r="AO325" s="207">
        <f t="shared" si="60"/>
        <v>307231.07</v>
      </c>
      <c r="AP325" s="207">
        <f t="shared" si="60"/>
        <v>310711.89</v>
      </c>
      <c r="AQ325" s="207">
        <f t="shared" si="60"/>
        <v>311741.71000000002</v>
      </c>
      <c r="AR325" s="207">
        <f t="shared" si="60"/>
        <v>317029.55</v>
      </c>
      <c r="AS325" s="207">
        <f t="shared" si="60"/>
        <v>322014.78999999998</v>
      </c>
      <c r="AT325" s="207">
        <f t="shared" si="60"/>
        <v>322498.65000000002</v>
      </c>
      <c r="AU325" s="208">
        <f t="shared" si="57"/>
        <v>3691265.34</v>
      </c>
      <c r="AV325" s="208">
        <f t="shared" si="64"/>
        <v>323372.90000000002</v>
      </c>
      <c r="AW325" s="208">
        <f t="shared" si="64"/>
        <v>324691.09000000003</v>
      </c>
      <c r="AX325" s="208">
        <f t="shared" si="64"/>
        <v>325908.09999999998</v>
      </c>
      <c r="AY325" s="208">
        <f t="shared" si="63"/>
        <v>327734.84000000003</v>
      </c>
      <c r="AZ325" s="208">
        <f t="shared" si="62"/>
        <v>329518.31</v>
      </c>
      <c r="BA325" s="208">
        <f t="shared" si="62"/>
        <v>330637.08</v>
      </c>
      <c r="BB325" s="208">
        <f t="shared" si="62"/>
        <v>331717.07</v>
      </c>
      <c r="BC325" s="208">
        <f t="shared" si="61"/>
        <v>332664.33</v>
      </c>
      <c r="BD325" s="208">
        <f t="shared" si="61"/>
        <v>334474.28999999998</v>
      </c>
      <c r="BE325" s="208">
        <f t="shared" si="61"/>
        <v>337000.96000000002</v>
      </c>
      <c r="BF325" s="208">
        <f t="shared" si="59"/>
        <v>338363.18</v>
      </c>
      <c r="BG325" s="208">
        <f t="shared" si="59"/>
        <v>338489.11</v>
      </c>
      <c r="BH325" s="208">
        <f t="shared" si="59"/>
        <v>338674.8</v>
      </c>
      <c r="BI325" s="208">
        <f t="shared" si="59"/>
        <v>338859.92</v>
      </c>
      <c r="BJ325" s="208">
        <f t="shared" si="59"/>
        <v>339119.56</v>
      </c>
      <c r="BK325" s="208">
        <f t="shared" si="59"/>
        <v>340248.35</v>
      </c>
      <c r="BL325" s="207">
        <f t="shared" si="58"/>
        <v>4029766.96</v>
      </c>
    </row>
    <row r="326" spans="1:68">
      <c r="A326" s="190" t="s">
        <v>527</v>
      </c>
      <c r="B326" s="205">
        <v>0</v>
      </c>
      <c r="C326" s="205">
        <v>0</v>
      </c>
      <c r="D326" s="206">
        <v>11748.710000000001</v>
      </c>
      <c r="E326" s="206">
        <v>11748.710000000001</v>
      </c>
      <c r="F326" s="206">
        <v>11748.710000000001</v>
      </c>
      <c r="G326" s="206">
        <v>11748.710000000001</v>
      </c>
      <c r="H326" s="206">
        <v>11748.710000000001</v>
      </c>
      <c r="I326" s="206">
        <v>11748.710000000001</v>
      </c>
      <c r="J326" s="206">
        <v>11748.710000000001</v>
      </c>
      <c r="K326" s="206">
        <v>11748.710000000001</v>
      </c>
      <c r="L326" s="206">
        <v>11748.710000000001</v>
      </c>
      <c r="M326" s="206">
        <v>11748.710000000001</v>
      </c>
      <c r="N326" s="206">
        <v>11748.710000000001</v>
      </c>
      <c r="O326" s="206">
        <v>11748.710000000001</v>
      </c>
      <c r="P326" s="192">
        <f t="shared" ref="P326:P389" si="67">SUM(D326:O326)</f>
        <v>140984.52000000005</v>
      </c>
      <c r="Q326" s="206">
        <v>11748.710000000001</v>
      </c>
      <c r="R326" s="206">
        <v>11748.710000000001</v>
      </c>
      <c r="S326" s="206">
        <v>11748.710000000001</v>
      </c>
      <c r="T326" s="206">
        <v>11748.710000000001</v>
      </c>
      <c r="U326" s="206">
        <v>11748.710000000001</v>
      </c>
      <c r="V326" s="206">
        <v>11748.710000000001</v>
      </c>
      <c r="W326" s="206">
        <v>11748.710000000001</v>
      </c>
      <c r="X326" s="206">
        <v>11748.710000000001</v>
      </c>
      <c r="Y326" s="206">
        <v>11748.710000000001</v>
      </c>
      <c r="Z326" s="206">
        <v>11748.710000000001</v>
      </c>
      <c r="AA326" s="206">
        <v>11748.710000000001</v>
      </c>
      <c r="AB326" s="206">
        <v>11748.710000000001</v>
      </c>
      <c r="AC326" s="206">
        <v>11748.710000000001</v>
      </c>
      <c r="AD326" s="206">
        <v>11748.710000000001</v>
      </c>
      <c r="AE326" s="206">
        <v>11748.710000000001</v>
      </c>
      <c r="AF326" s="206">
        <v>11748.710000000001</v>
      </c>
      <c r="AG326" s="192">
        <f t="shared" ref="AG326:AG389" si="68">SUM(U326:AF326)</f>
        <v>140984.52000000005</v>
      </c>
      <c r="AI326" s="207">
        <f t="shared" si="66"/>
        <v>0</v>
      </c>
      <c r="AJ326" s="207">
        <f t="shared" si="66"/>
        <v>0</v>
      </c>
      <c r="AK326" s="207">
        <f t="shared" si="66"/>
        <v>0</v>
      </c>
      <c r="AL326" s="207">
        <f t="shared" si="65"/>
        <v>0</v>
      </c>
      <c r="AM326" s="207">
        <f t="shared" si="65"/>
        <v>0</v>
      </c>
      <c r="AN326" s="207">
        <f t="shared" si="65"/>
        <v>0</v>
      </c>
      <c r="AO326" s="207">
        <f t="shared" si="60"/>
        <v>0</v>
      </c>
      <c r="AP326" s="207">
        <f t="shared" si="60"/>
        <v>0</v>
      </c>
      <c r="AQ326" s="207">
        <f t="shared" si="60"/>
        <v>0</v>
      </c>
      <c r="AR326" s="207">
        <f t="shared" si="60"/>
        <v>0</v>
      </c>
      <c r="AS326" s="207">
        <f t="shared" si="60"/>
        <v>0</v>
      </c>
      <c r="AT326" s="207">
        <f t="shared" si="60"/>
        <v>0</v>
      </c>
      <c r="AU326" s="208">
        <f t="shared" ref="AU326:AU389" si="69">SUM(AI326:AT326)</f>
        <v>0</v>
      </c>
      <c r="AV326" s="208">
        <f t="shared" si="64"/>
        <v>0</v>
      </c>
      <c r="AW326" s="208">
        <f t="shared" si="64"/>
        <v>0</v>
      </c>
      <c r="AX326" s="208">
        <f t="shared" si="64"/>
        <v>0</v>
      </c>
      <c r="AY326" s="208">
        <f t="shared" si="63"/>
        <v>0</v>
      </c>
      <c r="AZ326" s="208">
        <f t="shared" si="62"/>
        <v>0</v>
      </c>
      <c r="BA326" s="208">
        <f t="shared" si="62"/>
        <v>0</v>
      </c>
      <c r="BB326" s="208">
        <f t="shared" si="62"/>
        <v>0</v>
      </c>
      <c r="BC326" s="208">
        <f t="shared" si="61"/>
        <v>0</v>
      </c>
      <c r="BD326" s="208">
        <f t="shared" si="61"/>
        <v>0</v>
      </c>
      <c r="BE326" s="208">
        <f t="shared" si="61"/>
        <v>0</v>
      </c>
      <c r="BF326" s="208">
        <f t="shared" si="59"/>
        <v>0</v>
      </c>
      <c r="BG326" s="208">
        <f t="shared" si="59"/>
        <v>0</v>
      </c>
      <c r="BH326" s="208">
        <f t="shared" si="59"/>
        <v>0</v>
      </c>
      <c r="BI326" s="208">
        <f t="shared" si="59"/>
        <v>0</v>
      </c>
      <c r="BJ326" s="208">
        <f t="shared" si="59"/>
        <v>0</v>
      </c>
      <c r="BK326" s="208">
        <f t="shared" si="59"/>
        <v>0</v>
      </c>
      <c r="BL326" s="207">
        <f t="shared" ref="BL326:BL389" si="70">SUM(AZ326:BK326)</f>
        <v>0</v>
      </c>
    </row>
    <row r="327" spans="1:68">
      <c r="A327" s="190" t="s">
        <v>528</v>
      </c>
      <c r="B327" s="205">
        <v>2.7100000000000003E-2</v>
      </c>
      <c r="C327" s="205">
        <v>2.7100000000000003E-2</v>
      </c>
      <c r="D327" s="206">
        <v>223488338.53</v>
      </c>
      <c r="E327" s="206">
        <v>224661376.66999999</v>
      </c>
      <c r="F327" s="206">
        <v>226922118.30000001</v>
      </c>
      <c r="G327" s="206">
        <v>227928996.03999999</v>
      </c>
      <c r="H327" s="206">
        <v>231418413.05000001</v>
      </c>
      <c r="I327" s="206">
        <v>235497575.06</v>
      </c>
      <c r="J327" s="206">
        <v>237592425.62</v>
      </c>
      <c r="K327" s="206">
        <v>238861678.52500001</v>
      </c>
      <c r="L327" s="206">
        <v>239310833.35500002</v>
      </c>
      <c r="M327" s="206">
        <v>241452781.36000001</v>
      </c>
      <c r="N327" s="206">
        <v>243772165.60500005</v>
      </c>
      <c r="O327" s="206">
        <v>244477152.95500001</v>
      </c>
      <c r="P327" s="192">
        <f t="shared" si="67"/>
        <v>2815383855.0700002</v>
      </c>
      <c r="Q327" s="206">
        <v>245113437.26500002</v>
      </c>
      <c r="R327" s="206">
        <v>245761237.125</v>
      </c>
      <c r="S327" s="206">
        <v>246373876.54000002</v>
      </c>
      <c r="T327" s="206">
        <v>246921738.28500003</v>
      </c>
      <c r="U327" s="206">
        <v>247333012.84000006</v>
      </c>
      <c r="V327" s="206">
        <v>247627678.37500006</v>
      </c>
      <c r="W327" s="206">
        <v>248080665.64500004</v>
      </c>
      <c r="X327" s="206">
        <v>248586268.06500006</v>
      </c>
      <c r="Y327" s="206">
        <v>249054064.3300001</v>
      </c>
      <c r="Z327" s="206">
        <v>249725658.63000008</v>
      </c>
      <c r="AA327" s="206">
        <v>250519954.69500008</v>
      </c>
      <c r="AB327" s="206">
        <v>251246702.78000006</v>
      </c>
      <c r="AC327" s="206">
        <v>251938106.71000004</v>
      </c>
      <c r="AD327" s="206">
        <v>252643100.52000007</v>
      </c>
      <c r="AE327" s="206">
        <v>253298026.4250001</v>
      </c>
      <c r="AF327" s="206">
        <v>253901474.6400001</v>
      </c>
      <c r="AG327" s="192">
        <f t="shared" si="68"/>
        <v>3003954713.6550007</v>
      </c>
      <c r="AI327" s="207">
        <f t="shared" si="66"/>
        <v>504711.16</v>
      </c>
      <c r="AJ327" s="207">
        <f t="shared" si="66"/>
        <v>507360.28</v>
      </c>
      <c r="AK327" s="207">
        <f t="shared" si="66"/>
        <v>512465.78</v>
      </c>
      <c r="AL327" s="207">
        <f t="shared" si="65"/>
        <v>514739.65</v>
      </c>
      <c r="AM327" s="207">
        <f t="shared" si="65"/>
        <v>522619.92</v>
      </c>
      <c r="AN327" s="207">
        <f t="shared" si="65"/>
        <v>531832.02</v>
      </c>
      <c r="AO327" s="207">
        <f t="shared" si="60"/>
        <v>536562.89</v>
      </c>
      <c r="AP327" s="207">
        <f t="shared" si="60"/>
        <v>539429.29</v>
      </c>
      <c r="AQ327" s="207">
        <f t="shared" si="60"/>
        <v>540443.63</v>
      </c>
      <c r="AR327" s="207">
        <f t="shared" si="60"/>
        <v>545280.86</v>
      </c>
      <c r="AS327" s="207">
        <f t="shared" si="60"/>
        <v>550518.81000000006</v>
      </c>
      <c r="AT327" s="207">
        <f t="shared" si="60"/>
        <v>552110.9</v>
      </c>
      <c r="AU327" s="208">
        <f t="shared" si="69"/>
        <v>6358075.1900000013</v>
      </c>
      <c r="AV327" s="208">
        <f t="shared" si="64"/>
        <v>553547.85</v>
      </c>
      <c r="AW327" s="208">
        <f t="shared" si="64"/>
        <v>555010.79</v>
      </c>
      <c r="AX327" s="208">
        <f t="shared" si="64"/>
        <v>556394.34</v>
      </c>
      <c r="AY327" s="208">
        <f t="shared" si="63"/>
        <v>557631.59</v>
      </c>
      <c r="AZ327" s="208">
        <f t="shared" si="62"/>
        <v>558560.39</v>
      </c>
      <c r="BA327" s="208">
        <f t="shared" si="62"/>
        <v>559225.84</v>
      </c>
      <c r="BB327" s="208">
        <f t="shared" si="62"/>
        <v>560248.84</v>
      </c>
      <c r="BC327" s="208">
        <f t="shared" si="61"/>
        <v>561390.66</v>
      </c>
      <c r="BD327" s="208">
        <f t="shared" si="61"/>
        <v>562447.1</v>
      </c>
      <c r="BE327" s="208">
        <f t="shared" si="61"/>
        <v>563963.78</v>
      </c>
      <c r="BF327" s="208">
        <f t="shared" si="59"/>
        <v>565757.56000000006</v>
      </c>
      <c r="BG327" s="208">
        <f t="shared" si="59"/>
        <v>567398.80000000005</v>
      </c>
      <c r="BH327" s="208">
        <f t="shared" si="59"/>
        <v>568960.22</v>
      </c>
      <c r="BI327" s="208">
        <f t="shared" si="59"/>
        <v>570552.34</v>
      </c>
      <c r="BJ327" s="208">
        <f t="shared" si="59"/>
        <v>572031.38</v>
      </c>
      <c r="BK327" s="208">
        <f t="shared" si="59"/>
        <v>573394.16</v>
      </c>
      <c r="BL327" s="207">
        <f t="shared" si="70"/>
        <v>6783931.0700000003</v>
      </c>
    </row>
    <row r="328" spans="1:68">
      <c r="A328" s="190" t="s">
        <v>529</v>
      </c>
      <c r="B328" s="205">
        <v>2.06E-2</v>
      </c>
      <c r="C328" s="205">
        <v>2.06E-2</v>
      </c>
      <c r="D328" s="206">
        <v>380247197.67000002</v>
      </c>
      <c r="E328" s="206">
        <v>381262489.80000001</v>
      </c>
      <c r="F328" s="206">
        <v>383964262.20999998</v>
      </c>
      <c r="G328" s="206">
        <v>385561376.99000001</v>
      </c>
      <c r="H328" s="206">
        <v>388540476.79000002</v>
      </c>
      <c r="I328" s="206">
        <v>390435714.25</v>
      </c>
      <c r="J328" s="206">
        <v>392351259.52999997</v>
      </c>
      <c r="K328" s="206">
        <v>395269897.69999993</v>
      </c>
      <c r="L328" s="206">
        <v>396578285.31499994</v>
      </c>
      <c r="M328" s="206">
        <v>401594890.005</v>
      </c>
      <c r="N328" s="206">
        <v>406885323.90499991</v>
      </c>
      <c r="O328" s="206">
        <v>408581300.60999995</v>
      </c>
      <c r="P328" s="192">
        <f t="shared" si="67"/>
        <v>4711272474.7749996</v>
      </c>
      <c r="Q328" s="206">
        <v>410333742.9749999</v>
      </c>
      <c r="R328" s="206">
        <v>412160994.71999985</v>
      </c>
      <c r="S328" s="206">
        <v>413848024.11499989</v>
      </c>
      <c r="T328" s="206">
        <v>417100100.24999988</v>
      </c>
      <c r="U328" s="206">
        <v>420396744.55999988</v>
      </c>
      <c r="V328" s="206">
        <v>421990662.2299999</v>
      </c>
      <c r="W328" s="206">
        <v>423662914.34999985</v>
      </c>
      <c r="X328" s="206">
        <v>425497742.44499981</v>
      </c>
      <c r="Y328" s="206">
        <v>427184605.92499983</v>
      </c>
      <c r="Z328" s="206">
        <v>432506691.39499992</v>
      </c>
      <c r="AA328" s="206">
        <v>437947065.17999983</v>
      </c>
      <c r="AB328" s="206">
        <v>439686147.40499991</v>
      </c>
      <c r="AC328" s="206">
        <v>441612245.77499992</v>
      </c>
      <c r="AD328" s="206">
        <v>443582573.77499986</v>
      </c>
      <c r="AE328" s="206">
        <v>445297783.75499988</v>
      </c>
      <c r="AF328" s="206">
        <v>447169968.53499991</v>
      </c>
      <c r="AG328" s="192">
        <f t="shared" si="68"/>
        <v>5206535145.329999</v>
      </c>
      <c r="AI328" s="207">
        <f t="shared" si="66"/>
        <v>652757.68999999994</v>
      </c>
      <c r="AJ328" s="207">
        <f t="shared" si="66"/>
        <v>654500.61</v>
      </c>
      <c r="AK328" s="207">
        <f t="shared" si="66"/>
        <v>659138.65</v>
      </c>
      <c r="AL328" s="207">
        <f t="shared" si="65"/>
        <v>661880.36</v>
      </c>
      <c r="AM328" s="207">
        <f t="shared" si="65"/>
        <v>666994.49</v>
      </c>
      <c r="AN328" s="207">
        <f t="shared" si="65"/>
        <v>670247.98</v>
      </c>
      <c r="AO328" s="207">
        <f t="shared" si="60"/>
        <v>673536.33</v>
      </c>
      <c r="AP328" s="207">
        <f t="shared" si="60"/>
        <v>678546.66</v>
      </c>
      <c r="AQ328" s="207">
        <f t="shared" si="60"/>
        <v>680792.72</v>
      </c>
      <c r="AR328" s="207">
        <f t="shared" si="60"/>
        <v>689404.56</v>
      </c>
      <c r="AS328" s="207">
        <f t="shared" si="60"/>
        <v>698486.47</v>
      </c>
      <c r="AT328" s="207">
        <f t="shared" si="60"/>
        <v>701397.9</v>
      </c>
      <c r="AU328" s="208">
        <f t="shared" si="69"/>
        <v>8087684.419999999</v>
      </c>
      <c r="AV328" s="208">
        <f t="shared" si="64"/>
        <v>704406.26</v>
      </c>
      <c r="AW328" s="208">
        <f t="shared" si="64"/>
        <v>707543.04000000004</v>
      </c>
      <c r="AX328" s="208">
        <f t="shared" si="64"/>
        <v>710439.11</v>
      </c>
      <c r="AY328" s="208">
        <f t="shared" si="63"/>
        <v>716021.84</v>
      </c>
      <c r="AZ328" s="208">
        <f t="shared" si="62"/>
        <v>721681.08</v>
      </c>
      <c r="BA328" s="208">
        <f t="shared" si="62"/>
        <v>724417.3</v>
      </c>
      <c r="BB328" s="208">
        <f t="shared" si="62"/>
        <v>727288</v>
      </c>
      <c r="BC328" s="208">
        <f t="shared" si="61"/>
        <v>730437.79</v>
      </c>
      <c r="BD328" s="208">
        <f t="shared" si="61"/>
        <v>733333.57</v>
      </c>
      <c r="BE328" s="208">
        <f t="shared" si="61"/>
        <v>742469.82</v>
      </c>
      <c r="BF328" s="208">
        <f t="shared" si="59"/>
        <v>751809.13</v>
      </c>
      <c r="BG328" s="208">
        <f t="shared" si="59"/>
        <v>754794.55</v>
      </c>
      <c r="BH328" s="208">
        <f t="shared" si="59"/>
        <v>758101.02</v>
      </c>
      <c r="BI328" s="208">
        <f t="shared" si="59"/>
        <v>761483.42</v>
      </c>
      <c r="BJ328" s="208">
        <f t="shared" si="59"/>
        <v>764427.86</v>
      </c>
      <c r="BK328" s="208">
        <f t="shared" si="59"/>
        <v>767641.78</v>
      </c>
      <c r="BL328" s="207">
        <f t="shared" si="70"/>
        <v>8937885.3200000003</v>
      </c>
    </row>
    <row r="329" spans="1:68">
      <c r="A329" s="190" t="s">
        <v>530</v>
      </c>
      <c r="B329" s="205">
        <v>1.6E-2</v>
      </c>
      <c r="C329" s="205">
        <v>1.6E-2</v>
      </c>
      <c r="D329" s="206">
        <v>89487472.950000003</v>
      </c>
      <c r="E329" s="206">
        <v>87774727.719999999</v>
      </c>
      <c r="F329" s="206">
        <v>87861238.400000006</v>
      </c>
      <c r="G329" s="206">
        <v>87700233.930000007</v>
      </c>
      <c r="H329" s="206">
        <v>87639597.549999997</v>
      </c>
      <c r="I329" s="206">
        <v>87815957</v>
      </c>
      <c r="J329" s="206">
        <v>87857645.859999999</v>
      </c>
      <c r="K329" s="206">
        <v>87857645.859999999</v>
      </c>
      <c r="L329" s="206">
        <v>87857645.859999999</v>
      </c>
      <c r="M329" s="206">
        <v>93003720.430000007</v>
      </c>
      <c r="N329" s="206">
        <v>98149795</v>
      </c>
      <c r="O329" s="206">
        <v>98149795</v>
      </c>
      <c r="P329" s="192">
        <f t="shared" si="67"/>
        <v>1081155475.5599999</v>
      </c>
      <c r="Q329" s="206">
        <v>98149795</v>
      </c>
      <c r="R329" s="206">
        <v>98149795</v>
      </c>
      <c r="S329" s="206">
        <v>98149795</v>
      </c>
      <c r="T329" s="206">
        <v>98149795</v>
      </c>
      <c r="U329" s="206">
        <v>98149795</v>
      </c>
      <c r="V329" s="206">
        <v>98149795</v>
      </c>
      <c r="W329" s="206">
        <v>98149795</v>
      </c>
      <c r="X329" s="206">
        <v>98149795</v>
      </c>
      <c r="Y329" s="206">
        <v>98149795</v>
      </c>
      <c r="Z329" s="206">
        <v>103623049.345</v>
      </c>
      <c r="AA329" s="206">
        <v>109096303.69</v>
      </c>
      <c r="AB329" s="206">
        <v>109096303.69</v>
      </c>
      <c r="AC329" s="206">
        <v>109096303.69</v>
      </c>
      <c r="AD329" s="206">
        <v>109096303.69</v>
      </c>
      <c r="AE329" s="206">
        <v>109096303.69</v>
      </c>
      <c r="AF329" s="206">
        <v>109096303.69</v>
      </c>
      <c r="AG329" s="192">
        <f t="shared" si="68"/>
        <v>1248949846.4850004</v>
      </c>
      <c r="AI329" s="207">
        <f t="shared" si="66"/>
        <v>119316.63</v>
      </c>
      <c r="AJ329" s="207">
        <f t="shared" si="66"/>
        <v>117032.97</v>
      </c>
      <c r="AK329" s="207">
        <f t="shared" si="66"/>
        <v>117148.32</v>
      </c>
      <c r="AL329" s="207">
        <f t="shared" si="65"/>
        <v>116933.65</v>
      </c>
      <c r="AM329" s="207">
        <f t="shared" si="65"/>
        <v>116852.8</v>
      </c>
      <c r="AN329" s="207">
        <f t="shared" si="65"/>
        <v>117087.94</v>
      </c>
      <c r="AO329" s="207">
        <f t="shared" si="60"/>
        <v>117143.53</v>
      </c>
      <c r="AP329" s="207">
        <f t="shared" si="60"/>
        <v>117143.53</v>
      </c>
      <c r="AQ329" s="207">
        <f t="shared" si="60"/>
        <v>117143.53</v>
      </c>
      <c r="AR329" s="207">
        <f t="shared" si="60"/>
        <v>124004.96</v>
      </c>
      <c r="AS329" s="207">
        <f t="shared" si="60"/>
        <v>130866.39</v>
      </c>
      <c r="AT329" s="207">
        <f t="shared" si="60"/>
        <v>130866.39</v>
      </c>
      <c r="AU329" s="208">
        <f t="shared" si="69"/>
        <v>1441540.64</v>
      </c>
      <c r="AV329" s="208">
        <f t="shared" si="64"/>
        <v>130866.39</v>
      </c>
      <c r="AW329" s="208">
        <f t="shared" si="64"/>
        <v>130866.39</v>
      </c>
      <c r="AX329" s="208">
        <f t="shared" si="64"/>
        <v>130866.39</v>
      </c>
      <c r="AY329" s="208">
        <f t="shared" si="63"/>
        <v>130866.39</v>
      </c>
      <c r="AZ329" s="208">
        <f t="shared" si="62"/>
        <v>130866.39</v>
      </c>
      <c r="BA329" s="208">
        <f t="shared" si="62"/>
        <v>130866.39</v>
      </c>
      <c r="BB329" s="208">
        <f t="shared" si="62"/>
        <v>130866.39</v>
      </c>
      <c r="BC329" s="208">
        <f t="shared" si="61"/>
        <v>130866.39</v>
      </c>
      <c r="BD329" s="208">
        <f t="shared" si="61"/>
        <v>130866.39</v>
      </c>
      <c r="BE329" s="208">
        <f t="shared" si="61"/>
        <v>138164.07</v>
      </c>
      <c r="BF329" s="208">
        <f t="shared" si="59"/>
        <v>145461.74</v>
      </c>
      <c r="BG329" s="208">
        <f t="shared" si="59"/>
        <v>145461.74</v>
      </c>
      <c r="BH329" s="208">
        <f t="shared" si="59"/>
        <v>145461.74</v>
      </c>
      <c r="BI329" s="208">
        <f t="shared" si="59"/>
        <v>145461.74</v>
      </c>
      <c r="BJ329" s="208">
        <f t="shared" si="59"/>
        <v>145461.74</v>
      </c>
      <c r="BK329" s="208">
        <f t="shared" si="59"/>
        <v>145461.74</v>
      </c>
      <c r="BL329" s="207">
        <f t="shared" si="70"/>
        <v>1665266.46</v>
      </c>
    </row>
    <row r="330" spans="1:68">
      <c r="A330" s="190" t="s">
        <v>531</v>
      </c>
      <c r="B330" s="205">
        <v>2.0599999999999997E-2</v>
      </c>
      <c r="C330" s="205">
        <v>2.0599999999999997E-2</v>
      </c>
      <c r="D330" s="206">
        <v>321853460.70999998</v>
      </c>
      <c r="E330" s="206">
        <v>327543400.44999999</v>
      </c>
      <c r="F330" s="206">
        <v>331163419.92000002</v>
      </c>
      <c r="G330" s="206">
        <v>332981328.06999999</v>
      </c>
      <c r="H330" s="206">
        <v>334377085.51999998</v>
      </c>
      <c r="I330" s="206">
        <v>336035639.51999998</v>
      </c>
      <c r="J330" s="206">
        <v>338155719.66000009</v>
      </c>
      <c r="K330" s="206">
        <v>340520960.86000007</v>
      </c>
      <c r="L330" s="206">
        <v>342820002.315</v>
      </c>
      <c r="M330" s="206">
        <v>346577384.95499998</v>
      </c>
      <c r="N330" s="206">
        <v>350233182.94</v>
      </c>
      <c r="O330" s="206">
        <v>352055915.57499999</v>
      </c>
      <c r="P330" s="192">
        <f t="shared" si="67"/>
        <v>4054317500.4949999</v>
      </c>
      <c r="Q330" s="206">
        <v>353640932.09000003</v>
      </c>
      <c r="R330" s="206">
        <v>355395355.32500011</v>
      </c>
      <c r="S330" s="206">
        <v>357286969.8350001</v>
      </c>
      <c r="T330" s="206">
        <v>359158850.58500004</v>
      </c>
      <c r="U330" s="206">
        <v>360808509.1450001</v>
      </c>
      <c r="V330" s="206">
        <v>362504706.07000011</v>
      </c>
      <c r="W330" s="206">
        <v>364321888.09500009</v>
      </c>
      <c r="X330" s="206">
        <v>366174048.50500011</v>
      </c>
      <c r="Y330" s="206">
        <v>368160978.81500006</v>
      </c>
      <c r="Z330" s="206">
        <v>371272081.44500005</v>
      </c>
      <c r="AA330" s="206">
        <v>374376723.59000009</v>
      </c>
      <c r="AB330" s="206">
        <v>376076522.67000008</v>
      </c>
      <c r="AC330" s="206">
        <v>377569725.28000009</v>
      </c>
      <c r="AD330" s="206">
        <v>379201177.60500014</v>
      </c>
      <c r="AE330" s="206">
        <v>380953088.77500015</v>
      </c>
      <c r="AF330" s="206">
        <v>382693371.05500019</v>
      </c>
      <c r="AG330" s="192">
        <f t="shared" si="68"/>
        <v>4464112821.0500011</v>
      </c>
      <c r="AI330" s="207">
        <f t="shared" si="66"/>
        <v>552515.11</v>
      </c>
      <c r="AJ330" s="207">
        <f t="shared" si="66"/>
        <v>562282.84</v>
      </c>
      <c r="AK330" s="207">
        <f t="shared" si="66"/>
        <v>568497.19999999995</v>
      </c>
      <c r="AL330" s="207">
        <f t="shared" si="65"/>
        <v>571617.94999999995</v>
      </c>
      <c r="AM330" s="207">
        <f t="shared" si="65"/>
        <v>574014</v>
      </c>
      <c r="AN330" s="207">
        <f t="shared" si="65"/>
        <v>576861.18000000005</v>
      </c>
      <c r="AO330" s="207">
        <f t="shared" si="60"/>
        <v>580500.65</v>
      </c>
      <c r="AP330" s="207">
        <f t="shared" si="60"/>
        <v>584560.98</v>
      </c>
      <c r="AQ330" s="207">
        <f t="shared" si="60"/>
        <v>588507.67000000004</v>
      </c>
      <c r="AR330" s="207">
        <f t="shared" si="60"/>
        <v>594957.84</v>
      </c>
      <c r="AS330" s="207">
        <f t="shared" si="60"/>
        <v>601233.63</v>
      </c>
      <c r="AT330" s="207">
        <f t="shared" si="60"/>
        <v>604362.66</v>
      </c>
      <c r="AU330" s="208">
        <f t="shared" si="69"/>
        <v>6959911.71</v>
      </c>
      <c r="AV330" s="208">
        <f t="shared" si="64"/>
        <v>607083.6</v>
      </c>
      <c r="AW330" s="208">
        <f t="shared" si="64"/>
        <v>610095.35999999999</v>
      </c>
      <c r="AX330" s="208">
        <f t="shared" si="64"/>
        <v>613342.63</v>
      </c>
      <c r="AY330" s="208">
        <f t="shared" si="63"/>
        <v>616556.03</v>
      </c>
      <c r="AZ330" s="208">
        <f t="shared" si="62"/>
        <v>619387.93999999994</v>
      </c>
      <c r="BA330" s="208">
        <f t="shared" si="62"/>
        <v>622299.75</v>
      </c>
      <c r="BB330" s="208">
        <f t="shared" si="62"/>
        <v>625419.24</v>
      </c>
      <c r="BC330" s="208">
        <f t="shared" si="61"/>
        <v>628598.78</v>
      </c>
      <c r="BD330" s="208">
        <f t="shared" si="61"/>
        <v>632009.68000000005</v>
      </c>
      <c r="BE330" s="208">
        <f t="shared" si="61"/>
        <v>637350.41</v>
      </c>
      <c r="BF330" s="208">
        <f t="shared" si="61"/>
        <v>642680.04</v>
      </c>
      <c r="BG330" s="208">
        <f t="shared" si="61"/>
        <v>645598.03</v>
      </c>
      <c r="BH330" s="208">
        <f t="shared" si="61"/>
        <v>648161.36</v>
      </c>
      <c r="BI330" s="208">
        <f t="shared" si="61"/>
        <v>650962.02</v>
      </c>
      <c r="BJ330" s="208">
        <f t="shared" si="61"/>
        <v>653969.47</v>
      </c>
      <c r="BK330" s="208">
        <f t="shared" si="61"/>
        <v>656956.94999999995</v>
      </c>
      <c r="BL330" s="207">
        <f t="shared" si="70"/>
        <v>7663393.6699999999</v>
      </c>
    </row>
    <row r="331" spans="1:68">
      <c r="A331" s="190" t="s">
        <v>532</v>
      </c>
      <c r="B331" s="205">
        <v>2.3299999999999998E-2</v>
      </c>
      <c r="C331" s="205">
        <v>2.3299999999999998E-2</v>
      </c>
      <c r="D331" s="206">
        <v>174391897.83000001</v>
      </c>
      <c r="E331" s="206">
        <v>175130479.94</v>
      </c>
      <c r="F331" s="206">
        <v>176176771.52000001</v>
      </c>
      <c r="G331" s="206">
        <v>176495103.31</v>
      </c>
      <c r="H331" s="206">
        <v>177005930.87</v>
      </c>
      <c r="I331" s="206">
        <v>177768196.97999999</v>
      </c>
      <c r="J331" s="206">
        <v>178073324.98500001</v>
      </c>
      <c r="K331" s="206">
        <v>178106408.155</v>
      </c>
      <c r="L331" s="206">
        <v>178068403.02000001</v>
      </c>
      <c r="M331" s="206">
        <v>178034577.97999999</v>
      </c>
      <c r="N331" s="206">
        <v>178207799.04499999</v>
      </c>
      <c r="O331" s="206">
        <v>178540559.39500001</v>
      </c>
      <c r="P331" s="192">
        <f t="shared" si="67"/>
        <v>2125999453.03</v>
      </c>
      <c r="Q331" s="206">
        <v>178875676.125</v>
      </c>
      <c r="R331" s="206">
        <v>179232635.715</v>
      </c>
      <c r="S331" s="206">
        <v>179569944.39500001</v>
      </c>
      <c r="T331" s="206">
        <v>179922561.22500002</v>
      </c>
      <c r="U331" s="206">
        <v>180249966.06500003</v>
      </c>
      <c r="V331" s="206">
        <v>180497277.90500003</v>
      </c>
      <c r="W331" s="206">
        <v>180851957.55500001</v>
      </c>
      <c r="X331" s="206">
        <v>181289415.73500004</v>
      </c>
      <c r="Y331" s="206">
        <v>181640463.13000005</v>
      </c>
      <c r="Z331" s="206">
        <v>181894683.16500002</v>
      </c>
      <c r="AA331" s="206">
        <v>182173090.54499999</v>
      </c>
      <c r="AB331" s="206">
        <v>182537355.67000002</v>
      </c>
      <c r="AC331" s="206">
        <v>182903683.51000005</v>
      </c>
      <c r="AD331" s="206">
        <v>183264168.79000008</v>
      </c>
      <c r="AE331" s="206">
        <v>183605208.45000005</v>
      </c>
      <c r="AF331" s="206">
        <v>183961979.48500004</v>
      </c>
      <c r="AG331" s="192">
        <f t="shared" si="68"/>
        <v>2184869250.0050001</v>
      </c>
      <c r="AI331" s="207">
        <f t="shared" si="66"/>
        <v>338610.93</v>
      </c>
      <c r="AJ331" s="207">
        <f t="shared" si="66"/>
        <v>340045.02</v>
      </c>
      <c r="AK331" s="207">
        <f t="shared" si="66"/>
        <v>342076.56</v>
      </c>
      <c r="AL331" s="207">
        <f t="shared" si="65"/>
        <v>342694.66</v>
      </c>
      <c r="AM331" s="207">
        <f t="shared" si="65"/>
        <v>343686.52</v>
      </c>
      <c r="AN331" s="207">
        <f t="shared" si="65"/>
        <v>345166.58</v>
      </c>
      <c r="AO331" s="207">
        <f t="shared" si="60"/>
        <v>345759.04</v>
      </c>
      <c r="AP331" s="207">
        <f t="shared" si="60"/>
        <v>345823.28</v>
      </c>
      <c r="AQ331" s="207">
        <f t="shared" si="60"/>
        <v>345749.48</v>
      </c>
      <c r="AR331" s="207">
        <f t="shared" si="60"/>
        <v>345683.81</v>
      </c>
      <c r="AS331" s="207">
        <f t="shared" si="60"/>
        <v>346020.14</v>
      </c>
      <c r="AT331" s="207">
        <f t="shared" si="60"/>
        <v>346666.25</v>
      </c>
      <c r="AU331" s="208">
        <f t="shared" si="69"/>
        <v>4127982.27</v>
      </c>
      <c r="AV331" s="208">
        <f t="shared" si="64"/>
        <v>347316.94</v>
      </c>
      <c r="AW331" s="208">
        <f t="shared" si="64"/>
        <v>348010.03</v>
      </c>
      <c r="AX331" s="208">
        <f t="shared" si="64"/>
        <v>348664.98</v>
      </c>
      <c r="AY331" s="208">
        <f t="shared" si="63"/>
        <v>349349.64</v>
      </c>
      <c r="AZ331" s="208">
        <f t="shared" si="62"/>
        <v>349985.35</v>
      </c>
      <c r="BA331" s="208">
        <f t="shared" si="62"/>
        <v>350465.55</v>
      </c>
      <c r="BB331" s="208">
        <f t="shared" si="62"/>
        <v>351154.22</v>
      </c>
      <c r="BC331" s="208">
        <f t="shared" si="61"/>
        <v>352003.62</v>
      </c>
      <c r="BD331" s="208">
        <f t="shared" si="61"/>
        <v>352685.23</v>
      </c>
      <c r="BE331" s="208">
        <f t="shared" si="61"/>
        <v>353178.84</v>
      </c>
      <c r="BF331" s="208">
        <f t="shared" si="61"/>
        <v>353719.42</v>
      </c>
      <c r="BG331" s="208">
        <f t="shared" si="61"/>
        <v>354426.7</v>
      </c>
      <c r="BH331" s="208">
        <f t="shared" si="61"/>
        <v>355137.99</v>
      </c>
      <c r="BI331" s="208">
        <f t="shared" si="61"/>
        <v>355837.93</v>
      </c>
      <c r="BJ331" s="208">
        <f t="shared" si="61"/>
        <v>356500.11</v>
      </c>
      <c r="BK331" s="208">
        <f t="shared" si="61"/>
        <v>357192.84</v>
      </c>
      <c r="BL331" s="207">
        <f t="shared" si="70"/>
        <v>4242287.8</v>
      </c>
    </row>
    <row r="332" spans="1:68">
      <c r="A332" s="190" t="s">
        <v>533</v>
      </c>
      <c r="B332" s="205">
        <v>3.73E-2</v>
      </c>
      <c r="C332" s="205">
        <v>3.73E-2</v>
      </c>
      <c r="D332" s="206">
        <v>14130897.369999999</v>
      </c>
      <c r="E332" s="206">
        <v>14145097.470000001</v>
      </c>
      <c r="F332" s="206">
        <v>14172247.17</v>
      </c>
      <c r="G332" s="206">
        <v>14185196.77</v>
      </c>
      <c r="H332" s="206">
        <v>14194348.529999999</v>
      </c>
      <c r="I332" s="206">
        <v>14212622.93</v>
      </c>
      <c r="J332" s="206">
        <v>14221745.58</v>
      </c>
      <c r="K332" s="206">
        <v>14221745.58</v>
      </c>
      <c r="L332" s="206">
        <v>14221745.58</v>
      </c>
      <c r="M332" s="206">
        <v>14221745.58</v>
      </c>
      <c r="N332" s="206">
        <v>14221745.58</v>
      </c>
      <c r="O332" s="206">
        <v>14221745.58</v>
      </c>
      <c r="P332" s="192">
        <f t="shared" si="67"/>
        <v>170370883.72000003</v>
      </c>
      <c r="Q332" s="206">
        <v>14221745.58</v>
      </c>
      <c r="R332" s="206">
        <v>14221745.58</v>
      </c>
      <c r="S332" s="206">
        <v>14221745.58</v>
      </c>
      <c r="T332" s="206">
        <v>14221745.58</v>
      </c>
      <c r="U332" s="206">
        <v>14221745.58</v>
      </c>
      <c r="V332" s="206">
        <v>14221745.58</v>
      </c>
      <c r="W332" s="206">
        <v>14221745.58</v>
      </c>
      <c r="X332" s="206">
        <v>14221745.58</v>
      </c>
      <c r="Y332" s="206">
        <v>14221745.58</v>
      </c>
      <c r="Z332" s="206">
        <v>14377586.195</v>
      </c>
      <c r="AA332" s="206">
        <v>14533426.810000001</v>
      </c>
      <c r="AB332" s="206">
        <v>14533426.810000001</v>
      </c>
      <c r="AC332" s="206">
        <v>14533426.810000001</v>
      </c>
      <c r="AD332" s="206">
        <v>14533426.810000001</v>
      </c>
      <c r="AE332" s="206">
        <v>14533426.810000001</v>
      </c>
      <c r="AF332" s="206">
        <v>14533426.810000001</v>
      </c>
      <c r="AG332" s="192">
        <f t="shared" si="68"/>
        <v>172686874.95500001</v>
      </c>
      <c r="AI332" s="207">
        <f t="shared" si="66"/>
        <v>43923.54</v>
      </c>
      <c r="AJ332" s="207">
        <f t="shared" si="66"/>
        <v>43967.68</v>
      </c>
      <c r="AK332" s="207">
        <f t="shared" si="66"/>
        <v>44052.07</v>
      </c>
      <c r="AL332" s="207">
        <f t="shared" si="65"/>
        <v>44092.32</v>
      </c>
      <c r="AM332" s="207">
        <f t="shared" si="65"/>
        <v>44120.77</v>
      </c>
      <c r="AN332" s="207">
        <f t="shared" si="65"/>
        <v>44177.57</v>
      </c>
      <c r="AO332" s="207">
        <f t="shared" si="60"/>
        <v>44205.93</v>
      </c>
      <c r="AP332" s="207">
        <f t="shared" si="60"/>
        <v>44205.93</v>
      </c>
      <c r="AQ332" s="207">
        <f t="shared" si="60"/>
        <v>44205.93</v>
      </c>
      <c r="AR332" s="207">
        <f t="shared" si="60"/>
        <v>44205.93</v>
      </c>
      <c r="AS332" s="207">
        <f t="shared" si="60"/>
        <v>44205.93</v>
      </c>
      <c r="AT332" s="207">
        <f t="shared" si="60"/>
        <v>44205.93</v>
      </c>
      <c r="AU332" s="208">
        <f t="shared" si="69"/>
        <v>529569.53</v>
      </c>
      <c r="AV332" s="208">
        <f t="shared" si="64"/>
        <v>44205.93</v>
      </c>
      <c r="AW332" s="208">
        <f t="shared" si="64"/>
        <v>44205.93</v>
      </c>
      <c r="AX332" s="208">
        <f t="shared" si="64"/>
        <v>44205.93</v>
      </c>
      <c r="AY332" s="208">
        <f t="shared" si="63"/>
        <v>44205.93</v>
      </c>
      <c r="AZ332" s="208">
        <f t="shared" si="62"/>
        <v>44205.93</v>
      </c>
      <c r="BA332" s="208">
        <f t="shared" si="62"/>
        <v>44205.93</v>
      </c>
      <c r="BB332" s="208">
        <f t="shared" si="62"/>
        <v>44205.93</v>
      </c>
      <c r="BC332" s="208">
        <f t="shared" si="61"/>
        <v>44205.93</v>
      </c>
      <c r="BD332" s="208">
        <f t="shared" si="61"/>
        <v>44205.93</v>
      </c>
      <c r="BE332" s="208">
        <f t="shared" si="61"/>
        <v>44690.33</v>
      </c>
      <c r="BF332" s="208">
        <f t="shared" si="61"/>
        <v>45174.74</v>
      </c>
      <c r="BG332" s="208">
        <f t="shared" si="61"/>
        <v>45174.74</v>
      </c>
      <c r="BH332" s="208">
        <f t="shared" si="61"/>
        <v>45174.74</v>
      </c>
      <c r="BI332" s="208">
        <f t="shared" si="61"/>
        <v>45174.74</v>
      </c>
      <c r="BJ332" s="208">
        <f t="shared" si="61"/>
        <v>45174.74</v>
      </c>
      <c r="BK332" s="208">
        <f t="shared" si="61"/>
        <v>45174.74</v>
      </c>
      <c r="BL332" s="207">
        <f t="shared" si="70"/>
        <v>536768.41999999993</v>
      </c>
    </row>
    <row r="333" spans="1:68">
      <c r="A333" s="190" t="s">
        <v>534</v>
      </c>
      <c r="B333" s="205">
        <v>2.63E-2</v>
      </c>
      <c r="C333" s="205">
        <v>2.63E-2</v>
      </c>
      <c r="D333" s="206">
        <v>25472004.34</v>
      </c>
      <c r="E333" s="206">
        <v>25472004.34</v>
      </c>
      <c r="F333" s="206">
        <v>25472004.34</v>
      </c>
      <c r="G333" s="206">
        <v>25472004.34</v>
      </c>
      <c r="H333" s="206">
        <v>25472004.34</v>
      </c>
      <c r="I333" s="206">
        <v>25472004.34</v>
      </c>
      <c r="J333" s="206">
        <v>25647113.809999999</v>
      </c>
      <c r="K333" s="206">
        <v>26124054.015000001</v>
      </c>
      <c r="L333" s="206">
        <v>26425884.75</v>
      </c>
      <c r="M333" s="206">
        <v>26827951.305</v>
      </c>
      <c r="N333" s="206">
        <v>27230017.859999999</v>
      </c>
      <c r="O333" s="206">
        <v>27230017.859999999</v>
      </c>
      <c r="P333" s="192">
        <f t="shared" si="67"/>
        <v>312317065.64000005</v>
      </c>
      <c r="Q333" s="206">
        <v>27230017.859999999</v>
      </c>
      <c r="R333" s="206">
        <v>27230017.859999999</v>
      </c>
      <c r="S333" s="206">
        <v>27230017.859999999</v>
      </c>
      <c r="T333" s="206">
        <v>27230017.859999999</v>
      </c>
      <c r="U333" s="206">
        <v>27255017.859999999</v>
      </c>
      <c r="V333" s="206">
        <v>27280017.859999999</v>
      </c>
      <c r="W333" s="206">
        <v>27280017.859999999</v>
      </c>
      <c r="X333" s="206">
        <v>27280017.859999999</v>
      </c>
      <c r="Y333" s="206">
        <v>27280017.859999999</v>
      </c>
      <c r="Z333" s="206">
        <v>27280017.859999999</v>
      </c>
      <c r="AA333" s="206">
        <v>27280017.859999999</v>
      </c>
      <c r="AB333" s="206">
        <v>27280017.859999999</v>
      </c>
      <c r="AC333" s="206">
        <v>27280017.859999999</v>
      </c>
      <c r="AD333" s="206">
        <v>27280017.859999999</v>
      </c>
      <c r="AE333" s="206">
        <v>27280017.859999999</v>
      </c>
      <c r="AF333" s="206">
        <v>27280017.859999999</v>
      </c>
      <c r="AG333" s="192">
        <f t="shared" si="68"/>
        <v>327335214.32000011</v>
      </c>
      <c r="AI333" s="207">
        <f t="shared" si="66"/>
        <v>55826.14</v>
      </c>
      <c r="AJ333" s="207">
        <f t="shared" si="66"/>
        <v>55826.14</v>
      </c>
      <c r="AK333" s="207">
        <f t="shared" si="66"/>
        <v>55826.14</v>
      </c>
      <c r="AL333" s="207">
        <f t="shared" si="65"/>
        <v>55826.14</v>
      </c>
      <c r="AM333" s="207">
        <f t="shared" si="65"/>
        <v>55826.14</v>
      </c>
      <c r="AN333" s="207">
        <f t="shared" si="65"/>
        <v>55826.14</v>
      </c>
      <c r="AO333" s="207">
        <f t="shared" si="60"/>
        <v>56209.919999999998</v>
      </c>
      <c r="AP333" s="207">
        <f t="shared" si="60"/>
        <v>57255.22</v>
      </c>
      <c r="AQ333" s="207">
        <f t="shared" si="60"/>
        <v>57916.73</v>
      </c>
      <c r="AR333" s="207">
        <f t="shared" si="60"/>
        <v>58797.93</v>
      </c>
      <c r="AS333" s="207">
        <f t="shared" si="60"/>
        <v>59679.12</v>
      </c>
      <c r="AT333" s="207">
        <f t="shared" si="60"/>
        <v>59679.12</v>
      </c>
      <c r="AU333" s="208">
        <f t="shared" si="69"/>
        <v>684494.88</v>
      </c>
      <c r="AV333" s="208">
        <f t="shared" si="64"/>
        <v>59679.12</v>
      </c>
      <c r="AW333" s="208">
        <f t="shared" si="64"/>
        <v>59679.12</v>
      </c>
      <c r="AX333" s="208">
        <f t="shared" si="64"/>
        <v>59679.12</v>
      </c>
      <c r="AY333" s="208">
        <f t="shared" si="63"/>
        <v>59679.12</v>
      </c>
      <c r="AZ333" s="208">
        <f t="shared" si="62"/>
        <v>59733.91</v>
      </c>
      <c r="BA333" s="208">
        <f t="shared" si="62"/>
        <v>59788.71</v>
      </c>
      <c r="BB333" s="208">
        <f t="shared" si="62"/>
        <v>59788.71</v>
      </c>
      <c r="BC333" s="208">
        <f t="shared" si="61"/>
        <v>59788.71</v>
      </c>
      <c r="BD333" s="208">
        <f t="shared" si="61"/>
        <v>59788.71</v>
      </c>
      <c r="BE333" s="208">
        <f t="shared" si="61"/>
        <v>59788.71</v>
      </c>
      <c r="BF333" s="208">
        <f t="shared" si="61"/>
        <v>59788.71</v>
      </c>
      <c r="BG333" s="208">
        <f t="shared" si="61"/>
        <v>59788.71</v>
      </c>
      <c r="BH333" s="208">
        <f t="shared" si="61"/>
        <v>59788.71</v>
      </c>
      <c r="BI333" s="208">
        <f t="shared" si="61"/>
        <v>59788.71</v>
      </c>
      <c r="BJ333" s="208">
        <f t="shared" si="61"/>
        <v>59788.71</v>
      </c>
      <c r="BK333" s="208">
        <f t="shared" si="61"/>
        <v>59788.71</v>
      </c>
      <c r="BL333" s="207">
        <f t="shared" si="70"/>
        <v>717409.72</v>
      </c>
    </row>
    <row r="334" spans="1:68">
      <c r="A334" s="190" t="s">
        <v>535</v>
      </c>
      <c r="B334" s="205">
        <v>2.7900000000000001E-2</v>
      </c>
      <c r="C334" s="205">
        <v>2.7900000000000001E-2</v>
      </c>
      <c r="D334" s="206">
        <v>34702449.219999999</v>
      </c>
      <c r="E334" s="206">
        <v>34779031.890000001</v>
      </c>
      <c r="F334" s="206">
        <v>34939630.899999999</v>
      </c>
      <c r="G334" s="206">
        <v>35023647.229999997</v>
      </c>
      <c r="H334" s="206">
        <v>35190370.520000003</v>
      </c>
      <c r="I334" s="206">
        <v>35374546.799999997</v>
      </c>
      <c r="J334" s="206">
        <v>35412384.684999995</v>
      </c>
      <c r="K334" s="206">
        <v>35716037.945</v>
      </c>
      <c r="L334" s="206">
        <v>35969677.5</v>
      </c>
      <c r="M334" s="206">
        <v>35884509.780000001</v>
      </c>
      <c r="N334" s="206">
        <v>35898469.710000001</v>
      </c>
      <c r="O334" s="206">
        <v>36044335.530000001</v>
      </c>
      <c r="P334" s="192">
        <f t="shared" si="67"/>
        <v>424935091.71000004</v>
      </c>
      <c r="Q334" s="206">
        <v>36150998.357858799</v>
      </c>
      <c r="R334" s="206">
        <v>36194969.888576396</v>
      </c>
      <c r="S334" s="206">
        <v>36219255.049294002</v>
      </c>
      <c r="T334" s="206">
        <v>36237259.357152797</v>
      </c>
      <c r="U334" s="206">
        <v>36258159.477152795</v>
      </c>
      <c r="V334" s="206">
        <v>36277453.272152796</v>
      </c>
      <c r="W334" s="206">
        <v>36289843.352152795</v>
      </c>
      <c r="X334" s="206">
        <v>36304150.882152803</v>
      </c>
      <c r="Y334" s="206">
        <v>36313409.607152797</v>
      </c>
      <c r="Z334" s="206">
        <v>36305289.464439064</v>
      </c>
      <c r="AA334" s="206">
        <v>36309411.285710722</v>
      </c>
      <c r="AB334" s="206">
        <v>36322366.623681508</v>
      </c>
      <c r="AC334" s="206">
        <v>36328464.186652295</v>
      </c>
      <c r="AD334" s="206">
        <v>36335683.074623078</v>
      </c>
      <c r="AE334" s="206">
        <v>36334308.57259386</v>
      </c>
      <c r="AF334" s="206">
        <v>36328205.26556465</v>
      </c>
      <c r="AG334" s="192">
        <f t="shared" si="68"/>
        <v>435706745.0640291</v>
      </c>
      <c r="AI334" s="207">
        <f t="shared" si="66"/>
        <v>80683.19</v>
      </c>
      <c r="AJ334" s="207">
        <f t="shared" si="66"/>
        <v>80861.25</v>
      </c>
      <c r="AK334" s="207">
        <f t="shared" si="66"/>
        <v>81234.64</v>
      </c>
      <c r="AL334" s="207">
        <f t="shared" si="65"/>
        <v>81429.98</v>
      </c>
      <c r="AM334" s="207">
        <f t="shared" si="65"/>
        <v>81817.61</v>
      </c>
      <c r="AN334" s="207">
        <f t="shared" si="65"/>
        <v>82245.820000000007</v>
      </c>
      <c r="AO334" s="207">
        <f t="shared" si="60"/>
        <v>82333.789999999994</v>
      </c>
      <c r="AP334" s="207">
        <f t="shared" si="60"/>
        <v>83039.789999999994</v>
      </c>
      <c r="AQ334" s="207">
        <f t="shared" si="60"/>
        <v>83629.5</v>
      </c>
      <c r="AR334" s="207">
        <f t="shared" si="60"/>
        <v>83431.490000000005</v>
      </c>
      <c r="AS334" s="207">
        <f t="shared" si="60"/>
        <v>83463.94</v>
      </c>
      <c r="AT334" s="207">
        <f t="shared" si="60"/>
        <v>83803.08</v>
      </c>
      <c r="AU334" s="208">
        <f t="shared" si="69"/>
        <v>987974.08</v>
      </c>
      <c r="AV334" s="208">
        <f t="shared" si="64"/>
        <v>84051.07</v>
      </c>
      <c r="AW334" s="208">
        <f t="shared" si="64"/>
        <v>84153.3</v>
      </c>
      <c r="AX334" s="208">
        <f t="shared" si="64"/>
        <v>84209.77</v>
      </c>
      <c r="AY334" s="208">
        <f t="shared" si="63"/>
        <v>84251.63</v>
      </c>
      <c r="AZ334" s="208">
        <f t="shared" si="62"/>
        <v>84300.22</v>
      </c>
      <c r="BA334" s="208">
        <f t="shared" si="62"/>
        <v>84345.08</v>
      </c>
      <c r="BB334" s="208">
        <f t="shared" si="62"/>
        <v>84373.89</v>
      </c>
      <c r="BC334" s="208">
        <f t="shared" si="61"/>
        <v>84407.15</v>
      </c>
      <c r="BD334" s="208">
        <f t="shared" si="61"/>
        <v>84428.68</v>
      </c>
      <c r="BE334" s="208">
        <f t="shared" si="61"/>
        <v>84409.8</v>
      </c>
      <c r="BF334" s="208">
        <f t="shared" si="61"/>
        <v>84419.38</v>
      </c>
      <c r="BG334" s="208">
        <f t="shared" si="61"/>
        <v>84449.5</v>
      </c>
      <c r="BH334" s="208">
        <f t="shared" si="61"/>
        <v>84463.679999999993</v>
      </c>
      <c r="BI334" s="208">
        <f t="shared" si="61"/>
        <v>84480.46</v>
      </c>
      <c r="BJ334" s="208">
        <f t="shared" si="61"/>
        <v>84477.27</v>
      </c>
      <c r="BK334" s="208">
        <f t="shared" si="61"/>
        <v>84463.08</v>
      </c>
      <c r="BL334" s="207">
        <f t="shared" si="70"/>
        <v>1013018.1899999998</v>
      </c>
    </row>
    <row r="335" spans="1:68">
      <c r="A335" s="190" t="s">
        <v>536</v>
      </c>
      <c r="B335" s="205">
        <v>6.8500000000000005E-2</v>
      </c>
      <c r="C335" s="205">
        <v>6.8500000000000005E-2</v>
      </c>
      <c r="D335" s="206">
        <v>3009964.83</v>
      </c>
      <c r="E335" s="206">
        <v>3010317.48</v>
      </c>
      <c r="F335" s="206">
        <v>3010670.16</v>
      </c>
      <c r="G335" s="206">
        <v>3012931.61</v>
      </c>
      <c r="H335" s="206">
        <v>3015030.87</v>
      </c>
      <c r="I335" s="206">
        <v>3015218.59</v>
      </c>
      <c r="J335" s="206">
        <v>3015392.17</v>
      </c>
      <c r="K335" s="206">
        <v>3015392.17</v>
      </c>
      <c r="L335" s="206">
        <v>3015392.17</v>
      </c>
      <c r="M335" s="206">
        <v>3015392.17</v>
      </c>
      <c r="N335" s="206">
        <v>3015392.17</v>
      </c>
      <c r="O335" s="206">
        <v>3015392.17</v>
      </c>
      <c r="P335" s="192">
        <f t="shared" si="67"/>
        <v>36166486.56000001</v>
      </c>
      <c r="Q335" s="206">
        <v>3015392.17</v>
      </c>
      <c r="R335" s="206">
        <v>3015392.17</v>
      </c>
      <c r="S335" s="206">
        <v>3015392.17</v>
      </c>
      <c r="T335" s="206">
        <v>3015392.17</v>
      </c>
      <c r="U335" s="206">
        <v>3015392.17</v>
      </c>
      <c r="V335" s="206">
        <v>3015392.17</v>
      </c>
      <c r="W335" s="206">
        <v>3015392.17</v>
      </c>
      <c r="X335" s="206">
        <v>3015392.17</v>
      </c>
      <c r="Y335" s="206">
        <v>3015392.17</v>
      </c>
      <c r="Z335" s="206">
        <v>3015392.17</v>
      </c>
      <c r="AA335" s="206">
        <v>3015392.17</v>
      </c>
      <c r="AB335" s="206">
        <v>3015392.17</v>
      </c>
      <c r="AC335" s="206">
        <v>3015392.17</v>
      </c>
      <c r="AD335" s="206">
        <v>3015392.17</v>
      </c>
      <c r="AE335" s="206">
        <v>3015392.17</v>
      </c>
      <c r="AF335" s="206">
        <v>3015392.17</v>
      </c>
      <c r="AG335" s="192">
        <f t="shared" si="68"/>
        <v>36184706.040000007</v>
      </c>
      <c r="AI335" s="207">
        <f t="shared" si="66"/>
        <v>17181.88</v>
      </c>
      <c r="AJ335" s="207">
        <f t="shared" si="66"/>
        <v>17183.900000000001</v>
      </c>
      <c r="AK335" s="207">
        <f t="shared" si="66"/>
        <v>17185.91</v>
      </c>
      <c r="AL335" s="207">
        <f t="shared" si="65"/>
        <v>17198.82</v>
      </c>
      <c r="AM335" s="207">
        <f t="shared" si="65"/>
        <v>17210.8</v>
      </c>
      <c r="AN335" s="207">
        <f t="shared" si="65"/>
        <v>17211.87</v>
      </c>
      <c r="AO335" s="207">
        <f t="shared" si="60"/>
        <v>17212.86</v>
      </c>
      <c r="AP335" s="207">
        <f t="shared" si="60"/>
        <v>17212.86</v>
      </c>
      <c r="AQ335" s="207">
        <f t="shared" si="60"/>
        <v>17212.86</v>
      </c>
      <c r="AR335" s="207">
        <f t="shared" si="60"/>
        <v>17212.86</v>
      </c>
      <c r="AS335" s="207">
        <f t="shared" si="60"/>
        <v>17212.86</v>
      </c>
      <c r="AT335" s="207">
        <f t="shared" si="60"/>
        <v>17212.86</v>
      </c>
      <c r="AU335" s="208">
        <f t="shared" si="69"/>
        <v>206450.33999999997</v>
      </c>
      <c r="AV335" s="208">
        <f t="shared" si="64"/>
        <v>17212.86</v>
      </c>
      <c r="AW335" s="208">
        <f t="shared" si="64"/>
        <v>17212.86</v>
      </c>
      <c r="AX335" s="208">
        <f t="shared" si="64"/>
        <v>17212.86</v>
      </c>
      <c r="AY335" s="208">
        <f t="shared" si="63"/>
        <v>17212.86</v>
      </c>
      <c r="AZ335" s="208">
        <f t="shared" si="62"/>
        <v>17212.86</v>
      </c>
      <c r="BA335" s="208">
        <f t="shared" si="62"/>
        <v>17212.86</v>
      </c>
      <c r="BB335" s="208">
        <f t="shared" si="62"/>
        <v>17212.86</v>
      </c>
      <c r="BC335" s="208">
        <f t="shared" si="61"/>
        <v>17212.86</v>
      </c>
      <c r="BD335" s="208">
        <f t="shared" si="61"/>
        <v>17212.86</v>
      </c>
      <c r="BE335" s="208">
        <f t="shared" si="61"/>
        <v>17212.86</v>
      </c>
      <c r="BF335" s="208">
        <f t="shared" si="61"/>
        <v>17212.86</v>
      </c>
      <c r="BG335" s="208">
        <f t="shared" si="61"/>
        <v>17212.86</v>
      </c>
      <c r="BH335" s="208">
        <f t="shared" si="61"/>
        <v>17212.86</v>
      </c>
      <c r="BI335" s="208">
        <f t="shared" si="61"/>
        <v>17212.86</v>
      </c>
      <c r="BJ335" s="208">
        <f t="shared" si="61"/>
        <v>17212.86</v>
      </c>
      <c r="BK335" s="208">
        <f t="shared" si="61"/>
        <v>17212.86</v>
      </c>
      <c r="BL335" s="207">
        <f t="shared" si="70"/>
        <v>206554.31999999995</v>
      </c>
      <c r="BP335" s="207">
        <f>BL335</f>
        <v>206554.31999999995</v>
      </c>
    </row>
    <row r="336" spans="1:68">
      <c r="A336" s="190" t="s">
        <v>537</v>
      </c>
      <c r="B336" s="205">
        <v>3.3000000000000002E-2</v>
      </c>
      <c r="C336" s="205">
        <v>3.3000000000000002E-2</v>
      </c>
      <c r="D336" s="206">
        <v>5927405.0899999999</v>
      </c>
      <c r="E336" s="206">
        <v>5927405.0899999999</v>
      </c>
      <c r="F336" s="206">
        <v>5927405.0899999999</v>
      </c>
      <c r="G336" s="206">
        <v>5927405.0899999999</v>
      </c>
      <c r="H336" s="206">
        <v>5927405.0899999999</v>
      </c>
      <c r="I336" s="206">
        <v>5927405.0899999999</v>
      </c>
      <c r="J336" s="206">
        <v>5927405.0899999999</v>
      </c>
      <c r="K336" s="206">
        <v>5927405.0899999999</v>
      </c>
      <c r="L336" s="206">
        <v>5927405.0899999999</v>
      </c>
      <c r="M336" s="206">
        <v>5927405.0899999999</v>
      </c>
      <c r="N336" s="206">
        <v>5927405.0899999999</v>
      </c>
      <c r="O336" s="206">
        <v>5927405.0899999999</v>
      </c>
      <c r="P336" s="192">
        <f t="shared" si="67"/>
        <v>71128861.080000013</v>
      </c>
      <c r="Q336" s="206">
        <v>5927405.0899999999</v>
      </c>
      <c r="R336" s="206">
        <v>5927405.0899999999</v>
      </c>
      <c r="S336" s="206">
        <v>5927405.0899999999</v>
      </c>
      <c r="T336" s="206">
        <v>5927405.0899999999</v>
      </c>
      <c r="U336" s="206">
        <v>5927405.0899999999</v>
      </c>
      <c r="V336" s="206">
        <v>5927405.0899999999</v>
      </c>
      <c r="W336" s="206">
        <v>5927405.0899999999</v>
      </c>
      <c r="X336" s="206">
        <v>5927405.0899999999</v>
      </c>
      <c r="Y336" s="206">
        <v>5927405.0899999999</v>
      </c>
      <c r="Z336" s="206">
        <v>5927405.0899999999</v>
      </c>
      <c r="AA336" s="206">
        <v>5927405.0899999999</v>
      </c>
      <c r="AB336" s="206">
        <v>5927405.0899999999</v>
      </c>
      <c r="AC336" s="206">
        <v>5927405.0899999999</v>
      </c>
      <c r="AD336" s="206">
        <v>5927405.0899999999</v>
      </c>
      <c r="AE336" s="206">
        <v>5927405.0899999999</v>
      </c>
      <c r="AF336" s="206">
        <v>5927405.0899999999</v>
      </c>
      <c r="AG336" s="192">
        <f t="shared" si="68"/>
        <v>71128861.080000013</v>
      </c>
      <c r="AI336" s="207">
        <f t="shared" si="66"/>
        <v>16300.36</v>
      </c>
      <c r="AJ336" s="207">
        <f t="shared" si="66"/>
        <v>16300.36</v>
      </c>
      <c r="AK336" s="207">
        <f t="shared" si="66"/>
        <v>16300.36</v>
      </c>
      <c r="AL336" s="207">
        <f t="shared" si="65"/>
        <v>16300.36</v>
      </c>
      <c r="AM336" s="207">
        <f t="shared" si="65"/>
        <v>16300.36</v>
      </c>
      <c r="AN336" s="207">
        <f t="shared" si="65"/>
        <v>16300.36</v>
      </c>
      <c r="AO336" s="207">
        <f t="shared" si="60"/>
        <v>16300.36</v>
      </c>
      <c r="AP336" s="207">
        <f t="shared" si="60"/>
        <v>16300.36</v>
      </c>
      <c r="AQ336" s="207">
        <f t="shared" si="60"/>
        <v>16300.36</v>
      </c>
      <c r="AR336" s="207">
        <f t="shared" si="60"/>
        <v>16300.36</v>
      </c>
      <c r="AS336" s="207">
        <f t="shared" si="60"/>
        <v>16300.36</v>
      </c>
      <c r="AT336" s="207">
        <f t="shared" si="60"/>
        <v>16300.36</v>
      </c>
      <c r="AU336" s="208">
        <f t="shared" si="69"/>
        <v>195604.31999999995</v>
      </c>
      <c r="AV336" s="208">
        <f t="shared" si="64"/>
        <v>16300.36</v>
      </c>
      <c r="AW336" s="208">
        <f t="shared" si="64"/>
        <v>16300.36</v>
      </c>
      <c r="AX336" s="208">
        <f t="shared" si="64"/>
        <v>16300.36</v>
      </c>
      <c r="AY336" s="208">
        <f t="shared" si="63"/>
        <v>16300.36</v>
      </c>
      <c r="AZ336" s="208">
        <f t="shared" si="62"/>
        <v>16300.36</v>
      </c>
      <c r="BA336" s="208">
        <f t="shared" si="62"/>
        <v>16300.36</v>
      </c>
      <c r="BB336" s="208">
        <f t="shared" si="62"/>
        <v>16300.36</v>
      </c>
      <c r="BC336" s="208">
        <f t="shared" si="61"/>
        <v>16300.36</v>
      </c>
      <c r="BD336" s="208">
        <f t="shared" si="61"/>
        <v>16300.36</v>
      </c>
      <c r="BE336" s="208">
        <f t="shared" si="61"/>
        <v>16300.36</v>
      </c>
      <c r="BF336" s="208">
        <f t="shared" si="61"/>
        <v>16300.36</v>
      </c>
      <c r="BG336" s="208">
        <f t="shared" si="61"/>
        <v>16300.36</v>
      </c>
      <c r="BH336" s="208">
        <f t="shared" si="61"/>
        <v>16300.36</v>
      </c>
      <c r="BI336" s="208">
        <f t="shared" si="61"/>
        <v>16300.36</v>
      </c>
      <c r="BJ336" s="208">
        <f t="shared" si="61"/>
        <v>16300.36</v>
      </c>
      <c r="BK336" s="208">
        <f t="shared" si="61"/>
        <v>16300.36</v>
      </c>
      <c r="BL336" s="207">
        <f t="shared" si="70"/>
        <v>195604.31999999995</v>
      </c>
    </row>
    <row r="337" spans="1:68">
      <c r="A337" s="190" t="s">
        <v>538</v>
      </c>
      <c r="B337" s="205">
        <v>0.1</v>
      </c>
      <c r="C337" s="205">
        <v>0.1</v>
      </c>
      <c r="D337" s="206">
        <v>175550.89</v>
      </c>
      <c r="E337" s="206">
        <v>175856.19</v>
      </c>
      <c r="F337" s="206">
        <v>176161.49</v>
      </c>
      <c r="G337" s="206">
        <v>176161.49</v>
      </c>
      <c r="H337" s="206">
        <v>176161.49</v>
      </c>
      <c r="I337" s="206">
        <v>176161.49</v>
      </c>
      <c r="J337" s="206">
        <v>179774.535</v>
      </c>
      <c r="K337" s="206">
        <v>183387.58</v>
      </c>
      <c r="L337" s="206">
        <v>183387.58</v>
      </c>
      <c r="M337" s="206">
        <v>183387.58</v>
      </c>
      <c r="N337" s="206">
        <v>183387.58</v>
      </c>
      <c r="O337" s="206">
        <v>183387.58</v>
      </c>
      <c r="P337" s="192">
        <f t="shared" si="67"/>
        <v>2152765.4750000001</v>
      </c>
      <c r="Q337" s="206">
        <v>183387.58</v>
      </c>
      <c r="R337" s="206">
        <v>183387.58</v>
      </c>
      <c r="S337" s="206">
        <v>183387.58</v>
      </c>
      <c r="T337" s="206">
        <v>183387.58</v>
      </c>
      <c r="U337" s="206">
        <v>183387.58</v>
      </c>
      <c r="V337" s="206">
        <v>183387.58</v>
      </c>
      <c r="W337" s="206">
        <v>183387.58</v>
      </c>
      <c r="X337" s="206">
        <v>183387.58</v>
      </c>
      <c r="Y337" s="206">
        <v>183387.58</v>
      </c>
      <c r="Z337" s="206">
        <v>183387.58</v>
      </c>
      <c r="AA337" s="206">
        <v>183387.58</v>
      </c>
      <c r="AB337" s="206">
        <v>183387.58</v>
      </c>
      <c r="AC337" s="206">
        <v>183387.58</v>
      </c>
      <c r="AD337" s="206">
        <v>183387.58</v>
      </c>
      <c r="AE337" s="206">
        <v>183387.58</v>
      </c>
      <c r="AF337" s="206">
        <v>183387.58</v>
      </c>
      <c r="AG337" s="192">
        <f t="shared" si="68"/>
        <v>2200650.9600000004</v>
      </c>
      <c r="AI337" s="207">
        <f t="shared" si="66"/>
        <v>1462.92</v>
      </c>
      <c r="AJ337" s="207">
        <f t="shared" si="66"/>
        <v>1465.47</v>
      </c>
      <c r="AK337" s="207">
        <f t="shared" si="66"/>
        <v>1468.01</v>
      </c>
      <c r="AL337" s="207">
        <f t="shared" si="65"/>
        <v>1468.01</v>
      </c>
      <c r="AM337" s="207">
        <f t="shared" si="65"/>
        <v>1468.01</v>
      </c>
      <c r="AN337" s="207">
        <f t="shared" si="65"/>
        <v>1468.01</v>
      </c>
      <c r="AO337" s="207">
        <f t="shared" si="60"/>
        <v>1498.12</v>
      </c>
      <c r="AP337" s="207">
        <f t="shared" si="60"/>
        <v>1528.23</v>
      </c>
      <c r="AQ337" s="207">
        <f t="shared" si="60"/>
        <v>1528.23</v>
      </c>
      <c r="AR337" s="207">
        <f t="shared" si="60"/>
        <v>1528.23</v>
      </c>
      <c r="AS337" s="207">
        <f t="shared" si="60"/>
        <v>1528.23</v>
      </c>
      <c r="AT337" s="207">
        <f t="shared" si="60"/>
        <v>1528.23</v>
      </c>
      <c r="AU337" s="208">
        <f t="shared" si="69"/>
        <v>17939.699999999997</v>
      </c>
      <c r="AV337" s="208">
        <f t="shared" si="64"/>
        <v>1528.23</v>
      </c>
      <c r="AW337" s="208">
        <f t="shared" si="64"/>
        <v>1528.23</v>
      </c>
      <c r="AX337" s="208">
        <f t="shared" si="64"/>
        <v>1528.23</v>
      </c>
      <c r="AY337" s="208">
        <f t="shared" si="63"/>
        <v>1528.23</v>
      </c>
      <c r="AZ337" s="208">
        <f t="shared" si="62"/>
        <v>1528.23</v>
      </c>
      <c r="BA337" s="208">
        <f t="shared" si="62"/>
        <v>1528.23</v>
      </c>
      <c r="BB337" s="208">
        <f t="shared" si="62"/>
        <v>1528.23</v>
      </c>
      <c r="BC337" s="208">
        <f t="shared" si="61"/>
        <v>1528.23</v>
      </c>
      <c r="BD337" s="208">
        <f t="shared" si="61"/>
        <v>1528.23</v>
      </c>
      <c r="BE337" s="208">
        <f t="shared" si="61"/>
        <v>1528.23</v>
      </c>
      <c r="BF337" s="208">
        <f t="shared" si="61"/>
        <v>1528.23</v>
      </c>
      <c r="BG337" s="208">
        <f t="shared" si="61"/>
        <v>1528.23</v>
      </c>
      <c r="BH337" s="208">
        <f t="shared" si="61"/>
        <v>1528.23</v>
      </c>
      <c r="BI337" s="208">
        <f t="shared" si="61"/>
        <v>1528.23</v>
      </c>
      <c r="BJ337" s="208">
        <f t="shared" si="61"/>
        <v>1528.23</v>
      </c>
      <c r="BK337" s="208">
        <f t="shared" si="61"/>
        <v>1528.23</v>
      </c>
      <c r="BL337" s="207">
        <f t="shared" si="70"/>
        <v>18338.759999999998</v>
      </c>
    </row>
    <row r="338" spans="1:68">
      <c r="A338" s="190" t="s">
        <v>539</v>
      </c>
      <c r="B338" s="205">
        <v>5.3800000000000001E-2</v>
      </c>
      <c r="C338" s="205">
        <v>5.3800000000000001E-2</v>
      </c>
      <c r="D338" s="206">
        <v>62220611.609999999</v>
      </c>
      <c r="E338" s="206">
        <v>62213469.299999997</v>
      </c>
      <c r="F338" s="206">
        <v>62469163.659999996</v>
      </c>
      <c r="G338" s="206">
        <v>62567712.689999998</v>
      </c>
      <c r="H338" s="206">
        <v>62924360.350000001</v>
      </c>
      <c r="I338" s="206">
        <v>63444967.869999997</v>
      </c>
      <c r="J338" s="206">
        <v>63840691.584999993</v>
      </c>
      <c r="K338" s="206">
        <v>64444756.88499999</v>
      </c>
      <c r="L338" s="206">
        <v>65119073.254999988</v>
      </c>
      <c r="M338" s="206">
        <v>65659742.124999985</v>
      </c>
      <c r="N338" s="206">
        <v>66116579.784999982</v>
      </c>
      <c r="O338" s="206">
        <v>66547212.159999982</v>
      </c>
      <c r="P338" s="192">
        <f t="shared" si="67"/>
        <v>767568341.27499986</v>
      </c>
      <c r="Q338" s="206">
        <v>66992870.144999981</v>
      </c>
      <c r="R338" s="206">
        <v>67468411.384999976</v>
      </c>
      <c r="S338" s="206">
        <v>67963001.259999976</v>
      </c>
      <c r="T338" s="206">
        <v>68425745.769999981</v>
      </c>
      <c r="U338" s="206">
        <v>68844517.844999969</v>
      </c>
      <c r="V338" s="206">
        <v>69291500.989999965</v>
      </c>
      <c r="W338" s="206">
        <v>69765196.044999957</v>
      </c>
      <c r="X338" s="206">
        <v>70298172.644999966</v>
      </c>
      <c r="Y338" s="206">
        <v>70843674.584999964</v>
      </c>
      <c r="Z338" s="206">
        <v>71291796.589999959</v>
      </c>
      <c r="AA338" s="206">
        <v>71733838.019999951</v>
      </c>
      <c r="AB338" s="206">
        <v>72211089.594999954</v>
      </c>
      <c r="AC338" s="206">
        <v>72704371.724999964</v>
      </c>
      <c r="AD338" s="206">
        <v>73228016.689999968</v>
      </c>
      <c r="AE338" s="206">
        <v>73771407.449999973</v>
      </c>
      <c r="AF338" s="206">
        <v>74282239.179999977</v>
      </c>
      <c r="AG338" s="192">
        <f t="shared" si="68"/>
        <v>858265821.35999954</v>
      </c>
      <c r="AI338" s="207">
        <f t="shared" si="66"/>
        <v>278955.74</v>
      </c>
      <c r="AJ338" s="207">
        <f t="shared" si="66"/>
        <v>278923.71999999997</v>
      </c>
      <c r="AK338" s="207">
        <f t="shared" si="66"/>
        <v>280070.08</v>
      </c>
      <c r="AL338" s="207">
        <f t="shared" si="65"/>
        <v>280511.90999999997</v>
      </c>
      <c r="AM338" s="207">
        <f t="shared" si="65"/>
        <v>282110.88</v>
      </c>
      <c r="AN338" s="207">
        <f t="shared" si="65"/>
        <v>284444.94</v>
      </c>
      <c r="AO338" s="207">
        <f t="shared" si="60"/>
        <v>286219.09999999998</v>
      </c>
      <c r="AP338" s="207">
        <f t="shared" si="60"/>
        <v>288927.33</v>
      </c>
      <c r="AQ338" s="207">
        <f t="shared" si="60"/>
        <v>291950.51</v>
      </c>
      <c r="AR338" s="207">
        <f t="shared" si="60"/>
        <v>294374.51</v>
      </c>
      <c r="AS338" s="207">
        <f t="shared" si="60"/>
        <v>296422.67</v>
      </c>
      <c r="AT338" s="207">
        <f t="shared" si="60"/>
        <v>298353.33</v>
      </c>
      <c r="AU338" s="208">
        <f t="shared" si="69"/>
        <v>3441264.7199999997</v>
      </c>
      <c r="AV338" s="208">
        <f t="shared" si="64"/>
        <v>300351.37</v>
      </c>
      <c r="AW338" s="208">
        <f t="shared" si="64"/>
        <v>302483.38</v>
      </c>
      <c r="AX338" s="208">
        <f t="shared" si="64"/>
        <v>304700.78999999998</v>
      </c>
      <c r="AY338" s="208">
        <f t="shared" si="63"/>
        <v>306775.43</v>
      </c>
      <c r="AZ338" s="208">
        <f t="shared" si="62"/>
        <v>308652.92</v>
      </c>
      <c r="BA338" s="208">
        <f t="shared" si="62"/>
        <v>310656.90000000002</v>
      </c>
      <c r="BB338" s="208">
        <f t="shared" si="62"/>
        <v>312780.63</v>
      </c>
      <c r="BC338" s="208">
        <f t="shared" si="61"/>
        <v>315170.14</v>
      </c>
      <c r="BD338" s="208">
        <f t="shared" si="61"/>
        <v>317615.81</v>
      </c>
      <c r="BE338" s="208">
        <f t="shared" si="61"/>
        <v>319624.89</v>
      </c>
      <c r="BF338" s="208">
        <f t="shared" si="61"/>
        <v>321606.71000000002</v>
      </c>
      <c r="BG338" s="208">
        <f t="shared" si="61"/>
        <v>323746.39</v>
      </c>
      <c r="BH338" s="208">
        <f t="shared" si="61"/>
        <v>325957.93</v>
      </c>
      <c r="BI338" s="208">
        <f t="shared" si="61"/>
        <v>328305.61</v>
      </c>
      <c r="BJ338" s="208">
        <f t="shared" si="61"/>
        <v>330741.81</v>
      </c>
      <c r="BK338" s="208">
        <f t="shared" si="61"/>
        <v>333032.03999999998</v>
      </c>
      <c r="BL338" s="207">
        <f t="shared" si="70"/>
        <v>3847891.7800000003</v>
      </c>
    </row>
    <row r="339" spans="1:68">
      <c r="A339" s="190" t="s">
        <v>540</v>
      </c>
      <c r="B339" s="205">
        <v>3.6400000000000002E-2</v>
      </c>
      <c r="C339" s="205">
        <v>3.6400000000000002E-2</v>
      </c>
      <c r="D339" s="206">
        <v>64541351.740000002</v>
      </c>
      <c r="E339" s="206">
        <v>65247923.780000001</v>
      </c>
      <c r="F339" s="206">
        <v>65374823.539999999</v>
      </c>
      <c r="G339" s="206">
        <v>65410717.460000001</v>
      </c>
      <c r="H339" s="206">
        <v>65610665.590000004</v>
      </c>
      <c r="I339" s="206">
        <v>65829075.200000003</v>
      </c>
      <c r="J339" s="206">
        <v>65847536.670000002</v>
      </c>
      <c r="K339" s="206">
        <v>65847536.670000002</v>
      </c>
      <c r="L339" s="206">
        <v>65847536.670000002</v>
      </c>
      <c r="M339" s="206">
        <v>65847536.670000002</v>
      </c>
      <c r="N339" s="206">
        <v>65847536.670000002</v>
      </c>
      <c r="O339" s="206">
        <v>65847536.670000002</v>
      </c>
      <c r="P339" s="192">
        <f t="shared" si="67"/>
        <v>787099777.32999992</v>
      </c>
      <c r="Q339" s="206">
        <v>65847536.670000002</v>
      </c>
      <c r="R339" s="206">
        <v>65847536.670000002</v>
      </c>
      <c r="S339" s="206">
        <v>65847536.670000002</v>
      </c>
      <c r="T339" s="206">
        <v>65847536.670000002</v>
      </c>
      <c r="U339" s="206">
        <v>65847536.670000002</v>
      </c>
      <c r="V339" s="206">
        <v>65847536.670000002</v>
      </c>
      <c r="W339" s="206">
        <v>65847536.670000002</v>
      </c>
      <c r="X339" s="206">
        <v>65847536.670000002</v>
      </c>
      <c r="Y339" s="206">
        <v>65847536.670000002</v>
      </c>
      <c r="Z339" s="206">
        <v>65847536.670000002</v>
      </c>
      <c r="AA339" s="206">
        <v>65847536.670000002</v>
      </c>
      <c r="AB339" s="206">
        <v>65847536.670000002</v>
      </c>
      <c r="AC339" s="206">
        <v>65847536.670000002</v>
      </c>
      <c r="AD339" s="206">
        <v>65847536.670000002</v>
      </c>
      <c r="AE339" s="206">
        <v>65847536.670000002</v>
      </c>
      <c r="AF339" s="206">
        <v>65847536.670000002</v>
      </c>
      <c r="AG339" s="192">
        <f t="shared" si="68"/>
        <v>790170440.03999996</v>
      </c>
      <c r="AI339" s="207">
        <f t="shared" si="66"/>
        <v>195775.43</v>
      </c>
      <c r="AJ339" s="207">
        <f t="shared" si="66"/>
        <v>197918.7</v>
      </c>
      <c r="AK339" s="207">
        <f t="shared" si="66"/>
        <v>198303.63</v>
      </c>
      <c r="AL339" s="207">
        <f t="shared" si="65"/>
        <v>198412.51</v>
      </c>
      <c r="AM339" s="207">
        <f t="shared" si="65"/>
        <v>199019.02</v>
      </c>
      <c r="AN339" s="207">
        <f t="shared" si="65"/>
        <v>199681.53</v>
      </c>
      <c r="AO339" s="207">
        <f t="shared" si="60"/>
        <v>199737.53</v>
      </c>
      <c r="AP339" s="207">
        <f t="shared" si="60"/>
        <v>199737.53</v>
      </c>
      <c r="AQ339" s="207">
        <f t="shared" si="60"/>
        <v>199737.53</v>
      </c>
      <c r="AR339" s="207">
        <f t="shared" si="60"/>
        <v>199737.53</v>
      </c>
      <c r="AS339" s="207">
        <f t="shared" si="60"/>
        <v>199737.53</v>
      </c>
      <c r="AT339" s="207">
        <f t="shared" si="60"/>
        <v>199737.53</v>
      </c>
      <c r="AU339" s="208">
        <f t="shared" si="69"/>
        <v>2387536</v>
      </c>
      <c r="AV339" s="208">
        <f t="shared" si="64"/>
        <v>199737.53</v>
      </c>
      <c r="AW339" s="208">
        <f t="shared" si="64"/>
        <v>199737.53</v>
      </c>
      <c r="AX339" s="208">
        <f t="shared" si="64"/>
        <v>199737.53</v>
      </c>
      <c r="AY339" s="208">
        <f t="shared" si="63"/>
        <v>199737.53</v>
      </c>
      <c r="AZ339" s="208">
        <f t="shared" si="62"/>
        <v>199737.53</v>
      </c>
      <c r="BA339" s="208">
        <f t="shared" si="62"/>
        <v>199737.53</v>
      </c>
      <c r="BB339" s="208">
        <f t="shared" si="62"/>
        <v>199737.53</v>
      </c>
      <c r="BC339" s="208">
        <f t="shared" si="61"/>
        <v>199737.53</v>
      </c>
      <c r="BD339" s="208">
        <f t="shared" si="61"/>
        <v>199737.53</v>
      </c>
      <c r="BE339" s="208">
        <f t="shared" si="61"/>
        <v>199737.53</v>
      </c>
      <c r="BF339" s="208">
        <f t="shared" si="61"/>
        <v>199737.53</v>
      </c>
      <c r="BG339" s="208">
        <f t="shared" si="61"/>
        <v>199737.53</v>
      </c>
      <c r="BH339" s="208">
        <f t="shared" si="61"/>
        <v>199737.53</v>
      </c>
      <c r="BI339" s="208">
        <f t="shared" si="61"/>
        <v>199737.53</v>
      </c>
      <c r="BJ339" s="208">
        <f t="shared" si="61"/>
        <v>199737.53</v>
      </c>
      <c r="BK339" s="208">
        <f t="shared" si="61"/>
        <v>199737.53</v>
      </c>
      <c r="BL339" s="207">
        <f t="shared" si="70"/>
        <v>2396850.36</v>
      </c>
    </row>
    <row r="340" spans="1:68">
      <c r="A340" s="190" t="s">
        <v>541</v>
      </c>
      <c r="B340" s="205">
        <v>0</v>
      </c>
      <c r="C340" s="205">
        <v>0</v>
      </c>
      <c r="D340" s="206">
        <v>0</v>
      </c>
      <c r="E340" s="206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6">
        <v>0</v>
      </c>
      <c r="P340" s="192">
        <f t="shared" si="67"/>
        <v>0</v>
      </c>
      <c r="Q340" s="206">
        <v>0</v>
      </c>
      <c r="R340" s="206">
        <v>0</v>
      </c>
      <c r="S340" s="206">
        <v>0</v>
      </c>
      <c r="T340" s="206">
        <v>0</v>
      </c>
      <c r="U340" s="206">
        <v>0</v>
      </c>
      <c r="V340" s="206">
        <v>0</v>
      </c>
      <c r="W340" s="206">
        <v>0</v>
      </c>
      <c r="X340" s="206">
        <v>0</v>
      </c>
      <c r="Y340" s="206">
        <v>0</v>
      </c>
      <c r="Z340" s="206">
        <v>0</v>
      </c>
      <c r="AA340" s="206">
        <v>0</v>
      </c>
      <c r="AB340" s="206">
        <v>0</v>
      </c>
      <c r="AC340" s="206">
        <v>0</v>
      </c>
      <c r="AD340" s="206">
        <v>0</v>
      </c>
      <c r="AE340" s="206">
        <v>0</v>
      </c>
      <c r="AF340" s="206">
        <v>0</v>
      </c>
      <c r="AG340" s="192">
        <f t="shared" si="68"/>
        <v>0</v>
      </c>
      <c r="AI340" s="207">
        <f t="shared" si="66"/>
        <v>0</v>
      </c>
      <c r="AJ340" s="207">
        <f t="shared" si="66"/>
        <v>0</v>
      </c>
      <c r="AK340" s="207">
        <f t="shared" si="66"/>
        <v>0</v>
      </c>
      <c r="AL340" s="207">
        <f t="shared" si="65"/>
        <v>0</v>
      </c>
      <c r="AM340" s="207">
        <f t="shared" si="65"/>
        <v>0</v>
      </c>
      <c r="AN340" s="207">
        <f t="shared" si="65"/>
        <v>0</v>
      </c>
      <c r="AO340" s="207">
        <f t="shared" si="60"/>
        <v>0</v>
      </c>
      <c r="AP340" s="207">
        <f t="shared" si="60"/>
        <v>0</v>
      </c>
      <c r="AQ340" s="207">
        <f t="shared" si="60"/>
        <v>0</v>
      </c>
      <c r="AR340" s="207">
        <f t="shared" si="60"/>
        <v>0</v>
      </c>
      <c r="AS340" s="207">
        <f t="shared" si="60"/>
        <v>0</v>
      </c>
      <c r="AT340" s="207">
        <f t="shared" si="60"/>
        <v>0</v>
      </c>
      <c r="AU340" s="208">
        <f t="shared" si="69"/>
        <v>0</v>
      </c>
      <c r="AV340" s="208">
        <f t="shared" si="64"/>
        <v>0</v>
      </c>
      <c r="AW340" s="208">
        <f t="shared" si="64"/>
        <v>0</v>
      </c>
      <c r="AX340" s="208">
        <f t="shared" si="64"/>
        <v>0</v>
      </c>
      <c r="AY340" s="208">
        <f t="shared" si="63"/>
        <v>0</v>
      </c>
      <c r="AZ340" s="208">
        <f t="shared" si="62"/>
        <v>0</v>
      </c>
      <c r="BA340" s="208">
        <f t="shared" si="62"/>
        <v>0</v>
      </c>
      <c r="BB340" s="208">
        <f t="shared" si="62"/>
        <v>0</v>
      </c>
      <c r="BC340" s="208">
        <f t="shared" si="61"/>
        <v>0</v>
      </c>
      <c r="BD340" s="208">
        <f t="shared" si="61"/>
        <v>0</v>
      </c>
      <c r="BE340" s="208">
        <f t="shared" si="61"/>
        <v>0</v>
      </c>
      <c r="BF340" s="208">
        <f t="shared" si="61"/>
        <v>0</v>
      </c>
      <c r="BG340" s="208">
        <f t="shared" si="61"/>
        <v>0</v>
      </c>
      <c r="BH340" s="208">
        <f t="shared" si="61"/>
        <v>0</v>
      </c>
      <c r="BI340" s="208">
        <f t="shared" si="61"/>
        <v>0</v>
      </c>
      <c r="BJ340" s="208">
        <f t="shared" si="61"/>
        <v>0</v>
      </c>
      <c r="BK340" s="208">
        <f t="shared" si="61"/>
        <v>0</v>
      </c>
      <c r="BL340" s="207">
        <f t="shared" si="70"/>
        <v>0</v>
      </c>
    </row>
    <row r="341" spans="1:68">
      <c r="A341" s="190" t="s">
        <v>542</v>
      </c>
      <c r="B341" s="205">
        <v>5.33E-2</v>
      </c>
      <c r="C341" s="205">
        <v>5.33E-2</v>
      </c>
      <c r="D341" s="206">
        <v>396787.73</v>
      </c>
      <c r="E341" s="206">
        <v>396787.73</v>
      </c>
      <c r="F341" s="206">
        <v>396787.73</v>
      </c>
      <c r="G341" s="206">
        <v>393794.45</v>
      </c>
      <c r="H341" s="206">
        <v>390801.16000000003</v>
      </c>
      <c r="I341" s="206">
        <v>390801.16000000003</v>
      </c>
      <c r="J341" s="206">
        <v>390801.16000000003</v>
      </c>
      <c r="K341" s="206">
        <v>390801.16000000003</v>
      </c>
      <c r="L341" s="206">
        <v>390801.16000000003</v>
      </c>
      <c r="M341" s="206">
        <v>390801.16000000003</v>
      </c>
      <c r="N341" s="206">
        <v>390801.16000000003</v>
      </c>
      <c r="O341" s="206">
        <v>390801.16000000003</v>
      </c>
      <c r="P341" s="192">
        <f t="shared" si="67"/>
        <v>4710566.9200000009</v>
      </c>
      <c r="Q341" s="206">
        <v>390801.16000000003</v>
      </c>
      <c r="R341" s="206">
        <v>390801.16000000003</v>
      </c>
      <c r="S341" s="206">
        <v>390801.16000000003</v>
      </c>
      <c r="T341" s="206">
        <v>390801.16000000003</v>
      </c>
      <c r="U341" s="206">
        <v>390801.16000000003</v>
      </c>
      <c r="V341" s="206">
        <v>390801.16000000003</v>
      </c>
      <c r="W341" s="206">
        <v>390801.16000000003</v>
      </c>
      <c r="X341" s="206">
        <v>390801.16000000003</v>
      </c>
      <c r="Y341" s="206">
        <v>390801.16000000003</v>
      </c>
      <c r="Z341" s="206">
        <v>390801.16000000003</v>
      </c>
      <c r="AA341" s="206">
        <v>390801.16000000003</v>
      </c>
      <c r="AB341" s="206">
        <v>390801.16000000003</v>
      </c>
      <c r="AC341" s="206">
        <v>390801.16000000003</v>
      </c>
      <c r="AD341" s="206">
        <v>390801.16000000003</v>
      </c>
      <c r="AE341" s="206">
        <v>390801.16000000003</v>
      </c>
      <c r="AF341" s="206">
        <v>390801.16000000003</v>
      </c>
      <c r="AG341" s="192">
        <f t="shared" si="68"/>
        <v>4689613.9200000009</v>
      </c>
      <c r="AI341" s="207">
        <f t="shared" si="66"/>
        <v>1762.4</v>
      </c>
      <c r="AJ341" s="207">
        <f t="shared" si="66"/>
        <v>1762.4</v>
      </c>
      <c r="AK341" s="207">
        <f t="shared" si="66"/>
        <v>1762.4</v>
      </c>
      <c r="AL341" s="207">
        <f t="shared" si="65"/>
        <v>1749.1</v>
      </c>
      <c r="AM341" s="207">
        <f t="shared" si="65"/>
        <v>1735.81</v>
      </c>
      <c r="AN341" s="207">
        <f t="shared" si="65"/>
        <v>1735.81</v>
      </c>
      <c r="AO341" s="207">
        <f t="shared" si="60"/>
        <v>1735.81</v>
      </c>
      <c r="AP341" s="207">
        <f t="shared" si="60"/>
        <v>1735.81</v>
      </c>
      <c r="AQ341" s="207">
        <f t="shared" si="60"/>
        <v>1735.81</v>
      </c>
      <c r="AR341" s="207">
        <f t="shared" si="60"/>
        <v>1735.81</v>
      </c>
      <c r="AS341" s="207">
        <f t="shared" si="60"/>
        <v>1735.81</v>
      </c>
      <c r="AT341" s="207">
        <f t="shared" si="60"/>
        <v>1735.81</v>
      </c>
      <c r="AU341" s="208">
        <f t="shared" si="69"/>
        <v>20922.780000000002</v>
      </c>
      <c r="AV341" s="208">
        <f t="shared" si="64"/>
        <v>1735.81</v>
      </c>
      <c r="AW341" s="208">
        <f t="shared" si="64"/>
        <v>1735.81</v>
      </c>
      <c r="AX341" s="208">
        <f t="shared" si="64"/>
        <v>1735.81</v>
      </c>
      <c r="AY341" s="208">
        <f t="shared" si="63"/>
        <v>1735.81</v>
      </c>
      <c r="AZ341" s="208">
        <f t="shared" si="62"/>
        <v>1735.81</v>
      </c>
      <c r="BA341" s="208">
        <f t="shared" si="62"/>
        <v>1735.81</v>
      </c>
      <c r="BB341" s="208">
        <f t="shared" si="62"/>
        <v>1735.81</v>
      </c>
      <c r="BC341" s="208">
        <f t="shared" si="61"/>
        <v>1735.81</v>
      </c>
      <c r="BD341" s="208">
        <f t="shared" si="61"/>
        <v>1735.81</v>
      </c>
      <c r="BE341" s="208">
        <f t="shared" si="61"/>
        <v>1735.81</v>
      </c>
      <c r="BF341" s="208">
        <f t="shared" si="61"/>
        <v>1735.81</v>
      </c>
      <c r="BG341" s="208">
        <f t="shared" si="61"/>
        <v>1735.81</v>
      </c>
      <c r="BH341" s="208">
        <f t="shared" si="61"/>
        <v>1735.81</v>
      </c>
      <c r="BI341" s="208">
        <f t="shared" si="61"/>
        <v>1735.81</v>
      </c>
      <c r="BJ341" s="208">
        <f t="shared" si="61"/>
        <v>1735.81</v>
      </c>
      <c r="BK341" s="208">
        <f t="shared" si="61"/>
        <v>1735.81</v>
      </c>
      <c r="BL341" s="207">
        <f t="shared" si="70"/>
        <v>20829.72</v>
      </c>
    </row>
    <row r="342" spans="1:68">
      <c r="A342" s="190" t="s">
        <v>543</v>
      </c>
      <c r="B342" s="205">
        <v>4.2799999999999998E-2</v>
      </c>
      <c r="C342" s="205">
        <v>4.2799999999999998E-2</v>
      </c>
      <c r="D342" s="206">
        <v>6999523.5099999998</v>
      </c>
      <c r="E342" s="206">
        <v>7187139.5300000003</v>
      </c>
      <c r="F342" s="206">
        <v>7222089.1500000004</v>
      </c>
      <c r="G342" s="206">
        <v>7208440.6500000004</v>
      </c>
      <c r="H342" s="206">
        <v>7130882.6900000004</v>
      </c>
      <c r="I342" s="206">
        <v>7101922.8499999996</v>
      </c>
      <c r="J342" s="206">
        <v>7769456.2349999994</v>
      </c>
      <c r="K342" s="206">
        <v>8534392.75</v>
      </c>
      <c r="L342" s="206">
        <v>8688094.1749999989</v>
      </c>
      <c r="M342" s="206">
        <v>8837026.1549999993</v>
      </c>
      <c r="N342" s="206">
        <v>8965856.0349999983</v>
      </c>
      <c r="O342" s="206">
        <v>9038248.4249999989</v>
      </c>
      <c r="P342" s="192">
        <f t="shared" si="67"/>
        <v>94683072.154999986</v>
      </c>
      <c r="Q342" s="206">
        <v>9128140.834999999</v>
      </c>
      <c r="R342" s="206">
        <v>9220998.7449999992</v>
      </c>
      <c r="S342" s="206">
        <v>9296356.6349999998</v>
      </c>
      <c r="T342" s="206">
        <v>9377645.5250000004</v>
      </c>
      <c r="U342" s="206">
        <v>9350500.0500000007</v>
      </c>
      <c r="V342" s="206">
        <v>9322432.3050000016</v>
      </c>
      <c r="W342" s="206">
        <v>9515298.9299999997</v>
      </c>
      <c r="X342" s="206">
        <v>9700191.3250000011</v>
      </c>
      <c r="Y342" s="206">
        <v>9775618.0150000006</v>
      </c>
      <c r="Z342" s="206">
        <v>10044648.220000003</v>
      </c>
      <c r="AA342" s="206">
        <v>10292486.255000001</v>
      </c>
      <c r="AB342" s="206">
        <v>10328562.905000001</v>
      </c>
      <c r="AC342" s="206">
        <v>10364639.555000002</v>
      </c>
      <c r="AD342" s="206">
        <v>10403681.705000002</v>
      </c>
      <c r="AE342" s="206">
        <v>10492723.855000002</v>
      </c>
      <c r="AF342" s="206">
        <v>10496618.090000004</v>
      </c>
      <c r="AG342" s="192">
        <f t="shared" si="68"/>
        <v>120087401.21000002</v>
      </c>
      <c r="AI342" s="207">
        <f t="shared" si="66"/>
        <v>24964.97</v>
      </c>
      <c r="AJ342" s="207">
        <f t="shared" si="66"/>
        <v>25634.13</v>
      </c>
      <c r="AK342" s="207">
        <f t="shared" si="66"/>
        <v>25758.78</v>
      </c>
      <c r="AL342" s="207">
        <f t="shared" si="65"/>
        <v>25710.1</v>
      </c>
      <c r="AM342" s="207">
        <f t="shared" si="65"/>
        <v>25433.48</v>
      </c>
      <c r="AN342" s="207">
        <f t="shared" si="65"/>
        <v>25330.19</v>
      </c>
      <c r="AO342" s="207">
        <f t="shared" si="60"/>
        <v>27711.06</v>
      </c>
      <c r="AP342" s="207">
        <f t="shared" si="60"/>
        <v>30439.33</v>
      </c>
      <c r="AQ342" s="207">
        <f t="shared" si="60"/>
        <v>30987.54</v>
      </c>
      <c r="AR342" s="207">
        <f t="shared" si="60"/>
        <v>31518.73</v>
      </c>
      <c r="AS342" s="207">
        <f t="shared" si="60"/>
        <v>31978.22</v>
      </c>
      <c r="AT342" s="207">
        <f t="shared" si="60"/>
        <v>32236.42</v>
      </c>
      <c r="AU342" s="208">
        <f t="shared" si="69"/>
        <v>337702.95</v>
      </c>
      <c r="AV342" s="208">
        <f t="shared" si="64"/>
        <v>32557.040000000001</v>
      </c>
      <c r="AW342" s="208">
        <f t="shared" si="64"/>
        <v>32888.230000000003</v>
      </c>
      <c r="AX342" s="208">
        <f t="shared" si="64"/>
        <v>33157.01</v>
      </c>
      <c r="AY342" s="208">
        <f t="shared" si="63"/>
        <v>33446.94</v>
      </c>
      <c r="AZ342" s="208">
        <f t="shared" si="62"/>
        <v>33350.120000000003</v>
      </c>
      <c r="BA342" s="208">
        <f t="shared" si="62"/>
        <v>33250.01</v>
      </c>
      <c r="BB342" s="208">
        <f t="shared" si="62"/>
        <v>33937.9</v>
      </c>
      <c r="BC342" s="208">
        <f t="shared" si="61"/>
        <v>34597.35</v>
      </c>
      <c r="BD342" s="208">
        <f t="shared" si="61"/>
        <v>34866.370000000003</v>
      </c>
      <c r="BE342" s="208">
        <f t="shared" si="61"/>
        <v>35825.910000000003</v>
      </c>
      <c r="BF342" s="208">
        <f t="shared" si="61"/>
        <v>36709.870000000003</v>
      </c>
      <c r="BG342" s="208">
        <f t="shared" si="61"/>
        <v>36838.54</v>
      </c>
      <c r="BH342" s="208">
        <f t="shared" si="61"/>
        <v>36967.21</v>
      </c>
      <c r="BI342" s="208">
        <f t="shared" si="61"/>
        <v>37106.46</v>
      </c>
      <c r="BJ342" s="208">
        <f t="shared" si="61"/>
        <v>37424.050000000003</v>
      </c>
      <c r="BK342" s="208">
        <f t="shared" si="61"/>
        <v>37437.94</v>
      </c>
      <c r="BL342" s="207">
        <f t="shared" si="70"/>
        <v>428311.73000000004</v>
      </c>
    </row>
    <row r="343" spans="1:68">
      <c r="A343" s="190" t="s">
        <v>544</v>
      </c>
      <c r="B343" s="205">
        <v>0.30320000000000003</v>
      </c>
      <c r="C343" s="205">
        <v>0.30320000000000003</v>
      </c>
      <c r="D343" s="206">
        <v>0</v>
      </c>
      <c r="E343" s="206">
        <v>0</v>
      </c>
      <c r="F343" s="206">
        <v>0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0</v>
      </c>
      <c r="O343" s="206">
        <v>0</v>
      </c>
      <c r="P343" s="192">
        <f t="shared" si="67"/>
        <v>0</v>
      </c>
      <c r="Q343" s="206">
        <v>0</v>
      </c>
      <c r="R343" s="206">
        <v>0</v>
      </c>
      <c r="S343" s="206">
        <v>0</v>
      </c>
      <c r="T343" s="206">
        <v>0</v>
      </c>
      <c r="U343" s="206">
        <v>0</v>
      </c>
      <c r="V343" s="206">
        <v>0</v>
      </c>
      <c r="W343" s="206">
        <v>0</v>
      </c>
      <c r="X343" s="206">
        <v>0</v>
      </c>
      <c r="Y343" s="206">
        <v>0</v>
      </c>
      <c r="Z343" s="206">
        <v>0</v>
      </c>
      <c r="AA343" s="206">
        <v>0</v>
      </c>
      <c r="AB343" s="206">
        <v>0</v>
      </c>
      <c r="AC343" s="206">
        <v>0</v>
      </c>
      <c r="AD343" s="206">
        <v>0</v>
      </c>
      <c r="AE343" s="206">
        <v>0</v>
      </c>
      <c r="AF343" s="206">
        <v>0</v>
      </c>
      <c r="AG343" s="192">
        <f t="shared" si="68"/>
        <v>0</v>
      </c>
      <c r="AI343" s="207">
        <f t="shared" si="66"/>
        <v>0</v>
      </c>
      <c r="AJ343" s="207">
        <f t="shared" si="66"/>
        <v>0</v>
      </c>
      <c r="AK343" s="207">
        <f t="shared" si="66"/>
        <v>0</v>
      </c>
      <c r="AL343" s="207">
        <f t="shared" si="65"/>
        <v>0</v>
      </c>
      <c r="AM343" s="207">
        <f t="shared" si="65"/>
        <v>0</v>
      </c>
      <c r="AN343" s="207">
        <f t="shared" si="65"/>
        <v>0</v>
      </c>
      <c r="AO343" s="207">
        <f t="shared" si="60"/>
        <v>0</v>
      </c>
      <c r="AP343" s="207">
        <f t="shared" si="60"/>
        <v>0</v>
      </c>
      <c r="AQ343" s="207">
        <f t="shared" si="60"/>
        <v>0</v>
      </c>
      <c r="AR343" s="207">
        <f t="shared" si="60"/>
        <v>0</v>
      </c>
      <c r="AS343" s="207">
        <f t="shared" si="60"/>
        <v>0</v>
      </c>
      <c r="AT343" s="207">
        <f t="shared" si="60"/>
        <v>0</v>
      </c>
      <c r="AU343" s="208">
        <f t="shared" si="69"/>
        <v>0</v>
      </c>
      <c r="AV343" s="208">
        <f t="shared" si="64"/>
        <v>0</v>
      </c>
      <c r="AW343" s="208">
        <f t="shared" si="64"/>
        <v>0</v>
      </c>
      <c r="AX343" s="208">
        <f t="shared" si="64"/>
        <v>0</v>
      </c>
      <c r="AY343" s="208">
        <f t="shared" si="63"/>
        <v>0</v>
      </c>
      <c r="AZ343" s="208">
        <f t="shared" si="62"/>
        <v>0</v>
      </c>
      <c r="BA343" s="208">
        <f t="shared" si="62"/>
        <v>0</v>
      </c>
      <c r="BB343" s="208">
        <f t="shared" si="62"/>
        <v>0</v>
      </c>
      <c r="BC343" s="208">
        <f t="shared" si="61"/>
        <v>0</v>
      </c>
      <c r="BD343" s="208">
        <f t="shared" si="61"/>
        <v>0</v>
      </c>
      <c r="BE343" s="208">
        <f t="shared" si="61"/>
        <v>0</v>
      </c>
      <c r="BF343" s="208">
        <f t="shared" si="61"/>
        <v>0</v>
      </c>
      <c r="BG343" s="208">
        <f t="shared" si="61"/>
        <v>0</v>
      </c>
      <c r="BH343" s="208">
        <f t="shared" si="61"/>
        <v>0</v>
      </c>
      <c r="BI343" s="208">
        <f t="shared" si="61"/>
        <v>0</v>
      </c>
      <c r="BJ343" s="208">
        <f t="shared" si="61"/>
        <v>0</v>
      </c>
      <c r="BK343" s="208">
        <f t="shared" si="61"/>
        <v>0</v>
      </c>
      <c r="BL343" s="207">
        <f t="shared" si="70"/>
        <v>0</v>
      </c>
    </row>
    <row r="344" spans="1:68">
      <c r="A344" s="190" t="s">
        <v>545</v>
      </c>
      <c r="B344" s="205">
        <v>3.5700000000000003E-2</v>
      </c>
      <c r="C344" s="205">
        <v>3.5700000000000003E-2</v>
      </c>
      <c r="D344" s="206">
        <v>196248.24</v>
      </c>
      <c r="E344" s="206">
        <v>291881.97000000003</v>
      </c>
      <c r="F344" s="206">
        <v>291881.97000000003</v>
      </c>
      <c r="G344" s="206">
        <v>196248.24</v>
      </c>
      <c r="H344" s="206">
        <v>196248.24</v>
      </c>
      <c r="I344" s="206">
        <v>196248.24</v>
      </c>
      <c r="J344" s="206">
        <v>196248.24</v>
      </c>
      <c r="K344" s="206">
        <v>196248.24</v>
      </c>
      <c r="L344" s="206">
        <v>196248.24</v>
      </c>
      <c r="M344" s="206">
        <v>196248.24</v>
      </c>
      <c r="N344" s="206">
        <v>196248.24</v>
      </c>
      <c r="O344" s="206">
        <v>196248.24</v>
      </c>
      <c r="P344" s="192">
        <f t="shared" si="67"/>
        <v>2546246.3400000008</v>
      </c>
      <c r="Q344" s="206">
        <v>196248.24</v>
      </c>
      <c r="R344" s="206">
        <v>196248.24</v>
      </c>
      <c r="S344" s="206">
        <v>196248.24</v>
      </c>
      <c r="T344" s="206">
        <v>196248.24</v>
      </c>
      <c r="U344" s="206">
        <v>196248.24</v>
      </c>
      <c r="V344" s="206">
        <v>196248.24</v>
      </c>
      <c r="W344" s="206">
        <v>196248.24</v>
      </c>
      <c r="X344" s="206">
        <v>196248.24</v>
      </c>
      <c r="Y344" s="206">
        <v>196248.24</v>
      </c>
      <c r="Z344" s="206">
        <v>196248.24</v>
      </c>
      <c r="AA344" s="206">
        <v>196248.24</v>
      </c>
      <c r="AB344" s="206">
        <v>196248.24</v>
      </c>
      <c r="AC344" s="206">
        <v>196248.24</v>
      </c>
      <c r="AD344" s="206">
        <v>196248.24</v>
      </c>
      <c r="AE344" s="206">
        <v>196248.24</v>
      </c>
      <c r="AF344" s="206">
        <v>196248.24</v>
      </c>
      <c r="AG344" s="192">
        <f t="shared" si="68"/>
        <v>2354978.88</v>
      </c>
      <c r="AI344" s="207">
        <f t="shared" si="66"/>
        <v>583.84</v>
      </c>
      <c r="AJ344" s="207">
        <f t="shared" si="66"/>
        <v>868.35</v>
      </c>
      <c r="AK344" s="207">
        <f t="shared" si="66"/>
        <v>868.35</v>
      </c>
      <c r="AL344" s="207">
        <f t="shared" si="65"/>
        <v>583.84</v>
      </c>
      <c r="AM344" s="207">
        <f t="shared" si="65"/>
        <v>583.84</v>
      </c>
      <c r="AN344" s="207">
        <f t="shared" si="65"/>
        <v>583.84</v>
      </c>
      <c r="AO344" s="207">
        <f t="shared" si="60"/>
        <v>583.84</v>
      </c>
      <c r="AP344" s="207">
        <f t="shared" si="60"/>
        <v>583.84</v>
      </c>
      <c r="AQ344" s="207">
        <f t="shared" si="60"/>
        <v>583.84</v>
      </c>
      <c r="AR344" s="207">
        <f t="shared" si="60"/>
        <v>583.84</v>
      </c>
      <c r="AS344" s="207">
        <f t="shared" si="60"/>
        <v>583.84</v>
      </c>
      <c r="AT344" s="207">
        <f t="shared" si="60"/>
        <v>583.84</v>
      </c>
      <c r="AU344" s="208">
        <f t="shared" si="69"/>
        <v>7575.1000000000013</v>
      </c>
      <c r="AV344" s="208">
        <f t="shared" si="64"/>
        <v>583.84</v>
      </c>
      <c r="AW344" s="208">
        <f t="shared" si="64"/>
        <v>583.84</v>
      </c>
      <c r="AX344" s="208">
        <f t="shared" si="64"/>
        <v>583.84</v>
      </c>
      <c r="AY344" s="208">
        <f t="shared" si="63"/>
        <v>583.84</v>
      </c>
      <c r="AZ344" s="208">
        <f t="shared" si="62"/>
        <v>583.84</v>
      </c>
      <c r="BA344" s="208">
        <f t="shared" si="62"/>
        <v>583.84</v>
      </c>
      <c r="BB344" s="208">
        <f t="shared" si="62"/>
        <v>583.84</v>
      </c>
      <c r="BC344" s="208">
        <f t="shared" si="61"/>
        <v>583.84</v>
      </c>
      <c r="BD344" s="208">
        <f t="shared" si="61"/>
        <v>583.84</v>
      </c>
      <c r="BE344" s="208">
        <f t="shared" si="61"/>
        <v>583.84</v>
      </c>
      <c r="BF344" s="208">
        <f t="shared" si="61"/>
        <v>583.84</v>
      </c>
      <c r="BG344" s="208">
        <f t="shared" si="61"/>
        <v>583.84</v>
      </c>
      <c r="BH344" s="208">
        <f t="shared" si="61"/>
        <v>583.84</v>
      </c>
      <c r="BI344" s="208">
        <f t="shared" si="61"/>
        <v>583.84</v>
      </c>
      <c r="BJ344" s="208">
        <f t="shared" si="61"/>
        <v>583.84</v>
      </c>
      <c r="BK344" s="208">
        <f t="shared" si="61"/>
        <v>583.84</v>
      </c>
      <c r="BL344" s="207">
        <f t="shared" si="70"/>
        <v>7006.0800000000008</v>
      </c>
    </row>
    <row r="345" spans="1:68">
      <c r="A345" s="190" t="s">
        <v>546</v>
      </c>
      <c r="B345" s="205">
        <v>0.12280000000000001</v>
      </c>
      <c r="C345" s="205">
        <v>0.12280000000000001</v>
      </c>
      <c r="D345" s="206">
        <v>6804108.75</v>
      </c>
      <c r="E345" s="206">
        <v>6804139.3499999996</v>
      </c>
      <c r="F345" s="206">
        <v>6804139.3499999996</v>
      </c>
      <c r="G345" s="206">
        <v>6804139.3499999996</v>
      </c>
      <c r="H345" s="206">
        <v>6804139.3499999996</v>
      </c>
      <c r="I345" s="206">
        <v>6804831.6299999999</v>
      </c>
      <c r="J345" s="206">
        <v>6823761.1299999999</v>
      </c>
      <c r="K345" s="206">
        <v>6842840.0899999999</v>
      </c>
      <c r="L345" s="206">
        <v>6844726.504999999</v>
      </c>
      <c r="M345" s="206">
        <v>6846878.3549999995</v>
      </c>
      <c r="N345" s="206">
        <v>6850631.335</v>
      </c>
      <c r="O345" s="206">
        <v>6855922.9849999994</v>
      </c>
      <c r="P345" s="192">
        <f t="shared" si="67"/>
        <v>81890258.179999992</v>
      </c>
      <c r="Q345" s="206">
        <v>6861214.6549999993</v>
      </c>
      <c r="R345" s="206">
        <v>6866506.3249999993</v>
      </c>
      <c r="S345" s="206">
        <v>6871797.9949999992</v>
      </c>
      <c r="T345" s="206">
        <v>6877089.6649999991</v>
      </c>
      <c r="U345" s="206">
        <v>6882381.334999999</v>
      </c>
      <c r="V345" s="206">
        <v>6887673.004999999</v>
      </c>
      <c r="W345" s="206">
        <v>6892964.6749999989</v>
      </c>
      <c r="X345" s="206">
        <v>6898256.3449999988</v>
      </c>
      <c r="Y345" s="206">
        <v>6903548.0149999987</v>
      </c>
      <c r="Z345" s="206">
        <v>6908839.6849999987</v>
      </c>
      <c r="AA345" s="206">
        <v>6914277.2049999982</v>
      </c>
      <c r="AB345" s="206">
        <v>6919860.5549999988</v>
      </c>
      <c r="AC345" s="206">
        <v>6925443.8849999988</v>
      </c>
      <c r="AD345" s="206">
        <v>6931027.2149999989</v>
      </c>
      <c r="AE345" s="206">
        <v>6936610.544999999</v>
      </c>
      <c r="AF345" s="206">
        <v>6942193.8749999991</v>
      </c>
      <c r="AG345" s="192">
        <f t="shared" si="68"/>
        <v>82943076.339999989</v>
      </c>
      <c r="AI345" s="207">
        <f t="shared" si="66"/>
        <v>69628.710000000006</v>
      </c>
      <c r="AJ345" s="207">
        <f t="shared" si="66"/>
        <v>69629.03</v>
      </c>
      <c r="AK345" s="207">
        <f t="shared" si="66"/>
        <v>69629.03</v>
      </c>
      <c r="AL345" s="207">
        <f t="shared" si="65"/>
        <v>69629.03</v>
      </c>
      <c r="AM345" s="207">
        <f t="shared" si="65"/>
        <v>69629.03</v>
      </c>
      <c r="AN345" s="207">
        <f t="shared" si="65"/>
        <v>69636.11</v>
      </c>
      <c r="AO345" s="207">
        <f t="shared" si="60"/>
        <v>69829.820000000007</v>
      </c>
      <c r="AP345" s="207">
        <f t="shared" si="60"/>
        <v>70025.06</v>
      </c>
      <c r="AQ345" s="207">
        <f t="shared" si="60"/>
        <v>70044.37</v>
      </c>
      <c r="AR345" s="207">
        <f t="shared" si="60"/>
        <v>70066.39</v>
      </c>
      <c r="AS345" s="207">
        <f t="shared" si="60"/>
        <v>70104.789999999994</v>
      </c>
      <c r="AT345" s="207">
        <f t="shared" si="60"/>
        <v>70158.95</v>
      </c>
      <c r="AU345" s="208">
        <f t="shared" si="69"/>
        <v>838010.32</v>
      </c>
      <c r="AV345" s="208">
        <f t="shared" si="64"/>
        <v>70213.100000000006</v>
      </c>
      <c r="AW345" s="208">
        <f t="shared" si="64"/>
        <v>70267.25</v>
      </c>
      <c r="AX345" s="208">
        <f t="shared" si="64"/>
        <v>70321.399999999994</v>
      </c>
      <c r="AY345" s="208">
        <f t="shared" si="63"/>
        <v>70375.55</v>
      </c>
      <c r="AZ345" s="208">
        <f t="shared" si="62"/>
        <v>70429.7</v>
      </c>
      <c r="BA345" s="208">
        <f t="shared" si="62"/>
        <v>70483.850000000006</v>
      </c>
      <c r="BB345" s="208">
        <f t="shared" si="62"/>
        <v>70538.009999999995</v>
      </c>
      <c r="BC345" s="208">
        <f t="shared" si="61"/>
        <v>70592.160000000003</v>
      </c>
      <c r="BD345" s="208">
        <f t="shared" si="61"/>
        <v>70646.31</v>
      </c>
      <c r="BE345" s="208">
        <f t="shared" si="61"/>
        <v>70700.460000000006</v>
      </c>
      <c r="BF345" s="208">
        <f t="shared" si="61"/>
        <v>70756.100000000006</v>
      </c>
      <c r="BG345" s="208">
        <f t="shared" si="61"/>
        <v>70813.240000000005</v>
      </c>
      <c r="BH345" s="208">
        <f t="shared" si="61"/>
        <v>70870.38</v>
      </c>
      <c r="BI345" s="208">
        <f t="shared" si="61"/>
        <v>70927.509999999995</v>
      </c>
      <c r="BJ345" s="208">
        <f t="shared" si="61"/>
        <v>70984.649999999994</v>
      </c>
      <c r="BK345" s="208">
        <f t="shared" si="61"/>
        <v>71041.78</v>
      </c>
      <c r="BL345" s="207">
        <f t="shared" si="70"/>
        <v>848784.15</v>
      </c>
      <c r="BP345" s="207">
        <f>BL345</f>
        <v>848784.15</v>
      </c>
    </row>
    <row r="346" spans="1:68">
      <c r="A346" s="190" t="s">
        <v>547</v>
      </c>
      <c r="B346" s="205">
        <v>0</v>
      </c>
      <c r="C346" s="205">
        <v>0</v>
      </c>
      <c r="D346" s="206">
        <v>476.1345</v>
      </c>
      <c r="E346" s="206">
        <v>476.1345</v>
      </c>
      <c r="F346" s="206">
        <v>476.1345</v>
      </c>
      <c r="G346" s="206">
        <v>476.1345</v>
      </c>
      <c r="H346" s="206">
        <v>476.1345</v>
      </c>
      <c r="I346" s="206">
        <v>476.1345</v>
      </c>
      <c r="J346" s="206">
        <v>476.1345</v>
      </c>
      <c r="K346" s="206">
        <v>476.1345</v>
      </c>
      <c r="L346" s="206">
        <v>476.1345</v>
      </c>
      <c r="M346" s="206">
        <v>476.1345</v>
      </c>
      <c r="N346" s="206">
        <v>476.1345</v>
      </c>
      <c r="O346" s="206">
        <v>476.1345</v>
      </c>
      <c r="P346" s="192">
        <f t="shared" si="67"/>
        <v>5713.6140000000005</v>
      </c>
      <c r="Q346" s="206">
        <v>476.1345</v>
      </c>
      <c r="R346" s="206">
        <v>476.1345</v>
      </c>
      <c r="S346" s="206">
        <v>476.1345</v>
      </c>
      <c r="T346" s="206">
        <v>476.1345</v>
      </c>
      <c r="U346" s="206">
        <v>476.1345</v>
      </c>
      <c r="V346" s="206">
        <v>476.1345</v>
      </c>
      <c r="W346" s="206">
        <v>476.1345</v>
      </c>
      <c r="X346" s="206">
        <v>476.1345</v>
      </c>
      <c r="Y346" s="206">
        <v>476.1345</v>
      </c>
      <c r="Z346" s="206">
        <v>476.1345</v>
      </c>
      <c r="AA346" s="206">
        <v>476.1345</v>
      </c>
      <c r="AB346" s="206">
        <v>476.1345</v>
      </c>
      <c r="AC346" s="206">
        <v>476.1345</v>
      </c>
      <c r="AD346" s="206">
        <v>476.1345</v>
      </c>
      <c r="AE346" s="206">
        <v>476.1345</v>
      </c>
      <c r="AF346" s="206">
        <v>476.1345</v>
      </c>
      <c r="AG346" s="192">
        <f t="shared" si="68"/>
        <v>5713.6140000000005</v>
      </c>
      <c r="AI346" s="207">
        <f t="shared" si="66"/>
        <v>0</v>
      </c>
      <c r="AJ346" s="207">
        <f t="shared" si="66"/>
        <v>0</v>
      </c>
      <c r="AK346" s="207">
        <f t="shared" si="66"/>
        <v>0</v>
      </c>
      <c r="AL346" s="207">
        <f t="shared" si="65"/>
        <v>0</v>
      </c>
      <c r="AM346" s="207">
        <f t="shared" si="65"/>
        <v>0</v>
      </c>
      <c r="AN346" s="207">
        <f t="shared" si="65"/>
        <v>0</v>
      </c>
      <c r="AO346" s="207">
        <f t="shared" si="60"/>
        <v>0</v>
      </c>
      <c r="AP346" s="207">
        <f t="shared" si="60"/>
        <v>0</v>
      </c>
      <c r="AQ346" s="207">
        <f t="shared" si="60"/>
        <v>0</v>
      </c>
      <c r="AR346" s="207">
        <f t="shared" si="60"/>
        <v>0</v>
      </c>
      <c r="AS346" s="207">
        <f t="shared" si="60"/>
        <v>0</v>
      </c>
      <c r="AT346" s="207">
        <f t="shared" si="60"/>
        <v>0</v>
      </c>
      <c r="AU346" s="208">
        <f t="shared" si="69"/>
        <v>0</v>
      </c>
      <c r="AV346" s="208">
        <f t="shared" si="64"/>
        <v>0</v>
      </c>
      <c r="AW346" s="208">
        <f t="shared" si="64"/>
        <v>0</v>
      </c>
      <c r="AX346" s="208">
        <f t="shared" si="64"/>
        <v>0</v>
      </c>
      <c r="AY346" s="208">
        <f t="shared" si="63"/>
        <v>0</v>
      </c>
      <c r="AZ346" s="208">
        <f t="shared" si="62"/>
        <v>0</v>
      </c>
      <c r="BA346" s="208">
        <f t="shared" si="62"/>
        <v>0</v>
      </c>
      <c r="BB346" s="208">
        <f t="shared" si="62"/>
        <v>0</v>
      </c>
      <c r="BC346" s="208">
        <f t="shared" si="61"/>
        <v>0</v>
      </c>
      <c r="BD346" s="208">
        <f t="shared" si="61"/>
        <v>0</v>
      </c>
      <c r="BE346" s="208">
        <f t="shared" si="61"/>
        <v>0</v>
      </c>
      <c r="BF346" s="208">
        <f t="shared" si="61"/>
        <v>0</v>
      </c>
      <c r="BG346" s="208">
        <f t="shared" si="61"/>
        <v>0</v>
      </c>
      <c r="BH346" s="208">
        <f t="shared" si="61"/>
        <v>0</v>
      </c>
      <c r="BI346" s="208">
        <f t="shared" si="61"/>
        <v>0</v>
      </c>
      <c r="BJ346" s="208">
        <f t="shared" si="61"/>
        <v>0</v>
      </c>
      <c r="BK346" s="208">
        <f t="shared" si="61"/>
        <v>0</v>
      </c>
      <c r="BL346" s="207">
        <f t="shared" si="70"/>
        <v>0</v>
      </c>
    </row>
    <row r="347" spans="1:68">
      <c r="A347" s="190" t="s">
        <v>548</v>
      </c>
      <c r="B347" s="205">
        <v>0</v>
      </c>
      <c r="C347" s="205">
        <v>0</v>
      </c>
      <c r="D347" s="206">
        <v>43546.1967</v>
      </c>
      <c r="E347" s="206">
        <v>43546.1967</v>
      </c>
      <c r="F347" s="206">
        <v>43546.1967</v>
      </c>
      <c r="G347" s="206">
        <v>43546.1967</v>
      </c>
      <c r="H347" s="206">
        <v>43546.1967</v>
      </c>
      <c r="I347" s="206">
        <v>43546.1967</v>
      </c>
      <c r="J347" s="206">
        <v>43546.1967</v>
      </c>
      <c r="K347" s="206">
        <v>43546.1967</v>
      </c>
      <c r="L347" s="206">
        <v>43546.1967</v>
      </c>
      <c r="M347" s="206">
        <v>43546.1967</v>
      </c>
      <c r="N347" s="206">
        <v>43546.1967</v>
      </c>
      <c r="O347" s="206">
        <v>43546.1967</v>
      </c>
      <c r="P347" s="192">
        <f t="shared" si="67"/>
        <v>522554.36039999989</v>
      </c>
      <c r="Q347" s="206">
        <v>43546.1967</v>
      </c>
      <c r="R347" s="206">
        <v>43546.1967</v>
      </c>
      <c r="S347" s="206">
        <v>43546.1967</v>
      </c>
      <c r="T347" s="206">
        <v>43546.1967</v>
      </c>
      <c r="U347" s="206">
        <v>43546.1967</v>
      </c>
      <c r="V347" s="206">
        <v>43546.1967</v>
      </c>
      <c r="W347" s="206">
        <v>43546.1967</v>
      </c>
      <c r="X347" s="206">
        <v>43546.1967</v>
      </c>
      <c r="Y347" s="206">
        <v>43546.1967</v>
      </c>
      <c r="Z347" s="206">
        <v>43546.1967</v>
      </c>
      <c r="AA347" s="206">
        <v>43546.1967</v>
      </c>
      <c r="AB347" s="206">
        <v>43546.1967</v>
      </c>
      <c r="AC347" s="206">
        <v>43546.1967</v>
      </c>
      <c r="AD347" s="206">
        <v>43546.1967</v>
      </c>
      <c r="AE347" s="206">
        <v>43546.1967</v>
      </c>
      <c r="AF347" s="206">
        <v>43546.1967</v>
      </c>
      <c r="AG347" s="192">
        <f t="shared" si="68"/>
        <v>522554.36039999989</v>
      </c>
      <c r="AI347" s="207">
        <f t="shared" si="66"/>
        <v>0</v>
      </c>
      <c r="AJ347" s="207">
        <f t="shared" si="66"/>
        <v>0</v>
      </c>
      <c r="AK347" s="207">
        <f t="shared" si="66"/>
        <v>0</v>
      </c>
      <c r="AL347" s="207">
        <f t="shared" si="65"/>
        <v>0</v>
      </c>
      <c r="AM347" s="207">
        <f t="shared" si="65"/>
        <v>0</v>
      </c>
      <c r="AN347" s="207">
        <f t="shared" si="65"/>
        <v>0</v>
      </c>
      <c r="AO347" s="207">
        <f t="shared" si="60"/>
        <v>0</v>
      </c>
      <c r="AP347" s="207">
        <f t="shared" si="60"/>
        <v>0</v>
      </c>
      <c r="AQ347" s="207">
        <f t="shared" si="60"/>
        <v>0</v>
      </c>
      <c r="AR347" s="207">
        <f t="shared" si="60"/>
        <v>0</v>
      </c>
      <c r="AS347" s="207">
        <f t="shared" si="60"/>
        <v>0</v>
      </c>
      <c r="AT347" s="207">
        <f t="shared" si="60"/>
        <v>0</v>
      </c>
      <c r="AU347" s="208">
        <f t="shared" si="69"/>
        <v>0</v>
      </c>
      <c r="AV347" s="208">
        <f t="shared" si="64"/>
        <v>0</v>
      </c>
      <c r="AW347" s="208">
        <f t="shared" si="64"/>
        <v>0</v>
      </c>
      <c r="AX347" s="208">
        <f t="shared" si="64"/>
        <v>0</v>
      </c>
      <c r="AY347" s="208">
        <f t="shared" si="63"/>
        <v>0</v>
      </c>
      <c r="AZ347" s="208">
        <f t="shared" si="62"/>
        <v>0</v>
      </c>
      <c r="BA347" s="208">
        <f t="shared" si="62"/>
        <v>0</v>
      </c>
      <c r="BB347" s="208">
        <f t="shared" si="62"/>
        <v>0</v>
      </c>
      <c r="BC347" s="208">
        <f t="shared" si="61"/>
        <v>0</v>
      </c>
      <c r="BD347" s="208">
        <f t="shared" si="61"/>
        <v>0</v>
      </c>
      <c r="BE347" s="208">
        <f t="shared" si="61"/>
        <v>0</v>
      </c>
      <c r="BF347" s="208">
        <f t="shared" si="61"/>
        <v>0</v>
      </c>
      <c r="BG347" s="208">
        <f t="shared" si="61"/>
        <v>0</v>
      </c>
      <c r="BH347" s="208">
        <f t="shared" si="61"/>
        <v>0</v>
      </c>
      <c r="BI347" s="208">
        <f t="shared" si="61"/>
        <v>0</v>
      </c>
      <c r="BJ347" s="208">
        <f t="shared" si="61"/>
        <v>0</v>
      </c>
      <c r="BK347" s="208">
        <f t="shared" si="61"/>
        <v>0</v>
      </c>
      <c r="BL347" s="207">
        <f t="shared" si="70"/>
        <v>0</v>
      </c>
    </row>
    <row r="348" spans="1:68">
      <c r="A348" s="190" t="s">
        <v>549</v>
      </c>
      <c r="B348" s="205">
        <v>0</v>
      </c>
      <c r="C348" s="205">
        <v>0</v>
      </c>
      <c r="D348" s="206">
        <v>172.45169999999999</v>
      </c>
      <c r="E348" s="206">
        <v>172.45169999999999</v>
      </c>
      <c r="F348" s="206">
        <v>172.45169999999999</v>
      </c>
      <c r="G348" s="206">
        <v>172.45169999999999</v>
      </c>
      <c r="H348" s="206">
        <v>172.45169999999999</v>
      </c>
      <c r="I348" s="206">
        <v>172.45169999999999</v>
      </c>
      <c r="J348" s="206">
        <v>172.45169999999999</v>
      </c>
      <c r="K348" s="206">
        <v>172.45169999999999</v>
      </c>
      <c r="L348" s="206">
        <v>172.45169999999999</v>
      </c>
      <c r="M348" s="206">
        <v>172.45169999999999</v>
      </c>
      <c r="N348" s="206">
        <v>172.45169999999999</v>
      </c>
      <c r="O348" s="206">
        <v>172.45169999999999</v>
      </c>
      <c r="P348" s="192">
        <f t="shared" si="67"/>
        <v>2069.4204000000004</v>
      </c>
      <c r="Q348" s="206">
        <v>172.45169999999999</v>
      </c>
      <c r="R348" s="206">
        <v>172.45169999999999</v>
      </c>
      <c r="S348" s="206">
        <v>172.45169999999999</v>
      </c>
      <c r="T348" s="206">
        <v>172.45169999999999</v>
      </c>
      <c r="U348" s="206">
        <v>172.45169999999999</v>
      </c>
      <c r="V348" s="206">
        <v>172.45169999999999</v>
      </c>
      <c r="W348" s="206">
        <v>172.45169999999999</v>
      </c>
      <c r="X348" s="206">
        <v>172.45169999999999</v>
      </c>
      <c r="Y348" s="206">
        <v>172.45169999999999</v>
      </c>
      <c r="Z348" s="206">
        <v>172.45169999999999</v>
      </c>
      <c r="AA348" s="206">
        <v>172.45169999999999</v>
      </c>
      <c r="AB348" s="206">
        <v>172.45169999999999</v>
      </c>
      <c r="AC348" s="206">
        <v>172.45169999999999</v>
      </c>
      <c r="AD348" s="206">
        <v>172.45169999999999</v>
      </c>
      <c r="AE348" s="206">
        <v>172.45169999999999</v>
      </c>
      <c r="AF348" s="206">
        <v>172.45169999999999</v>
      </c>
      <c r="AG348" s="192">
        <f t="shared" si="68"/>
        <v>2069.4204000000004</v>
      </c>
      <c r="AI348" s="207">
        <f t="shared" si="66"/>
        <v>0</v>
      </c>
      <c r="AJ348" s="207">
        <f t="shared" si="66"/>
        <v>0</v>
      </c>
      <c r="AK348" s="207">
        <f t="shared" si="66"/>
        <v>0</v>
      </c>
      <c r="AL348" s="207">
        <f t="shared" si="65"/>
        <v>0</v>
      </c>
      <c r="AM348" s="207">
        <f t="shared" si="65"/>
        <v>0</v>
      </c>
      <c r="AN348" s="207">
        <f t="shared" si="65"/>
        <v>0</v>
      </c>
      <c r="AO348" s="207">
        <f t="shared" si="60"/>
        <v>0</v>
      </c>
      <c r="AP348" s="207">
        <f t="shared" si="60"/>
        <v>0</v>
      </c>
      <c r="AQ348" s="207">
        <f t="shared" si="60"/>
        <v>0</v>
      </c>
      <c r="AR348" s="207">
        <f t="shared" si="60"/>
        <v>0</v>
      </c>
      <c r="AS348" s="207">
        <f t="shared" si="60"/>
        <v>0</v>
      </c>
      <c r="AT348" s="207">
        <f t="shared" si="60"/>
        <v>0</v>
      </c>
      <c r="AU348" s="208">
        <f t="shared" si="69"/>
        <v>0</v>
      </c>
      <c r="AV348" s="208">
        <f t="shared" si="64"/>
        <v>0</v>
      </c>
      <c r="AW348" s="208">
        <f t="shared" si="64"/>
        <v>0</v>
      </c>
      <c r="AX348" s="208">
        <f t="shared" si="64"/>
        <v>0</v>
      </c>
      <c r="AY348" s="208">
        <f t="shared" si="63"/>
        <v>0</v>
      </c>
      <c r="AZ348" s="208">
        <f t="shared" si="62"/>
        <v>0</v>
      </c>
      <c r="BA348" s="208">
        <f t="shared" si="62"/>
        <v>0</v>
      </c>
      <c r="BB348" s="208">
        <f t="shared" si="62"/>
        <v>0</v>
      </c>
      <c r="BC348" s="208">
        <f t="shared" si="62"/>
        <v>0</v>
      </c>
      <c r="BD348" s="208">
        <f t="shared" si="62"/>
        <v>0</v>
      </c>
      <c r="BE348" s="208">
        <f t="shared" si="62"/>
        <v>0</v>
      </c>
      <c r="BF348" s="208">
        <f t="shared" si="62"/>
        <v>0</v>
      </c>
      <c r="BG348" s="208">
        <f t="shared" si="62"/>
        <v>0</v>
      </c>
      <c r="BH348" s="208">
        <f t="shared" si="62"/>
        <v>0</v>
      </c>
      <c r="BI348" s="208">
        <f t="shared" si="62"/>
        <v>0</v>
      </c>
      <c r="BJ348" s="208">
        <f t="shared" si="62"/>
        <v>0</v>
      </c>
      <c r="BK348" s="208">
        <f t="shared" si="62"/>
        <v>0</v>
      </c>
      <c r="BL348" s="207">
        <f t="shared" si="70"/>
        <v>0</v>
      </c>
    </row>
    <row r="349" spans="1:68">
      <c r="A349" s="190" t="s">
        <v>550</v>
      </c>
      <c r="B349" s="205">
        <v>0</v>
      </c>
      <c r="C349" s="205">
        <v>0</v>
      </c>
      <c r="D349" s="206">
        <v>424711.62209999992</v>
      </c>
      <c r="E349" s="206">
        <v>424711.62209999992</v>
      </c>
      <c r="F349" s="206">
        <v>424711.62209999992</v>
      </c>
      <c r="G349" s="206">
        <v>424711.62209999992</v>
      </c>
      <c r="H349" s="206">
        <v>424711.62209999992</v>
      </c>
      <c r="I349" s="206">
        <v>424711.62209999992</v>
      </c>
      <c r="J349" s="206">
        <v>424711.62209999992</v>
      </c>
      <c r="K349" s="206">
        <v>424711.62209999992</v>
      </c>
      <c r="L349" s="206">
        <v>424711.62209999992</v>
      </c>
      <c r="M349" s="206">
        <v>424711.62209999992</v>
      </c>
      <c r="N349" s="206">
        <v>424711.62209999992</v>
      </c>
      <c r="O349" s="206">
        <v>424711.62209999992</v>
      </c>
      <c r="P349" s="192">
        <f t="shared" si="67"/>
        <v>5096539.4651999995</v>
      </c>
      <c r="Q349" s="206">
        <v>424711.62209999992</v>
      </c>
      <c r="R349" s="206">
        <v>424711.62209999992</v>
      </c>
      <c r="S349" s="206">
        <v>424711.62209999992</v>
      </c>
      <c r="T349" s="206">
        <v>424711.62209999992</v>
      </c>
      <c r="U349" s="206">
        <v>424711.62209999992</v>
      </c>
      <c r="V349" s="206">
        <v>424711.62209999992</v>
      </c>
      <c r="W349" s="206">
        <v>424711.62209999992</v>
      </c>
      <c r="X349" s="206">
        <v>424711.62209999992</v>
      </c>
      <c r="Y349" s="206">
        <v>424711.62209999992</v>
      </c>
      <c r="Z349" s="206">
        <v>424711.62209999992</v>
      </c>
      <c r="AA349" s="206">
        <v>424711.62209999992</v>
      </c>
      <c r="AB349" s="206">
        <v>424711.62209999992</v>
      </c>
      <c r="AC349" s="206">
        <v>424711.62209999992</v>
      </c>
      <c r="AD349" s="206">
        <v>424711.62209999992</v>
      </c>
      <c r="AE349" s="206">
        <v>424711.62209999992</v>
      </c>
      <c r="AF349" s="206">
        <v>424711.62209999992</v>
      </c>
      <c r="AG349" s="192">
        <f t="shared" si="68"/>
        <v>5096539.4651999995</v>
      </c>
      <c r="AI349" s="207">
        <f t="shared" si="66"/>
        <v>0</v>
      </c>
      <c r="AJ349" s="207">
        <f t="shared" si="66"/>
        <v>0</v>
      </c>
      <c r="AK349" s="207">
        <f t="shared" si="66"/>
        <v>0</v>
      </c>
      <c r="AL349" s="207">
        <f t="shared" si="65"/>
        <v>0</v>
      </c>
      <c r="AM349" s="207">
        <f t="shared" si="65"/>
        <v>0</v>
      </c>
      <c r="AN349" s="207">
        <f t="shared" si="65"/>
        <v>0</v>
      </c>
      <c r="AO349" s="207">
        <f t="shared" si="60"/>
        <v>0</v>
      </c>
      <c r="AP349" s="207">
        <f t="shared" si="60"/>
        <v>0</v>
      </c>
      <c r="AQ349" s="207">
        <f t="shared" si="60"/>
        <v>0</v>
      </c>
      <c r="AR349" s="207">
        <f t="shared" si="60"/>
        <v>0</v>
      </c>
      <c r="AS349" s="207">
        <f t="shared" si="60"/>
        <v>0</v>
      </c>
      <c r="AT349" s="207">
        <f t="shared" si="60"/>
        <v>0</v>
      </c>
      <c r="AU349" s="208">
        <f t="shared" si="69"/>
        <v>0</v>
      </c>
      <c r="AV349" s="208">
        <f t="shared" si="64"/>
        <v>0</v>
      </c>
      <c r="AW349" s="208">
        <f t="shared" si="64"/>
        <v>0</v>
      </c>
      <c r="AX349" s="208">
        <f t="shared" si="64"/>
        <v>0</v>
      </c>
      <c r="AY349" s="208">
        <f t="shared" si="63"/>
        <v>0</v>
      </c>
      <c r="AZ349" s="208">
        <f t="shared" si="62"/>
        <v>0</v>
      </c>
      <c r="BA349" s="208">
        <f t="shared" si="62"/>
        <v>0</v>
      </c>
      <c r="BB349" s="208">
        <f t="shared" si="62"/>
        <v>0</v>
      </c>
      <c r="BC349" s="208">
        <f t="shared" si="62"/>
        <v>0</v>
      </c>
      <c r="BD349" s="208">
        <f t="shared" si="62"/>
        <v>0</v>
      </c>
      <c r="BE349" s="208">
        <f t="shared" si="62"/>
        <v>0</v>
      </c>
      <c r="BF349" s="208">
        <f t="shared" si="62"/>
        <v>0</v>
      </c>
      <c r="BG349" s="208">
        <f t="shared" si="62"/>
        <v>0</v>
      </c>
      <c r="BH349" s="208">
        <f t="shared" si="62"/>
        <v>0</v>
      </c>
      <c r="BI349" s="208">
        <f t="shared" si="62"/>
        <v>0</v>
      </c>
      <c r="BJ349" s="208">
        <f t="shared" si="62"/>
        <v>0</v>
      </c>
      <c r="BK349" s="208">
        <f t="shared" si="62"/>
        <v>0</v>
      </c>
      <c r="BL349" s="207">
        <f t="shared" si="70"/>
        <v>0</v>
      </c>
    </row>
    <row r="350" spans="1:68">
      <c r="A350" s="190" t="s">
        <v>551</v>
      </c>
      <c r="B350" s="205">
        <v>0</v>
      </c>
      <c r="C350" s="205">
        <v>0</v>
      </c>
      <c r="D350" s="206">
        <v>57809.780100000004</v>
      </c>
      <c r="E350" s="206">
        <v>57809.780100000004</v>
      </c>
      <c r="F350" s="206">
        <v>57809.780100000004</v>
      </c>
      <c r="G350" s="206">
        <v>57809.780100000004</v>
      </c>
      <c r="H350" s="206">
        <v>57809.780100000004</v>
      </c>
      <c r="I350" s="206">
        <v>57809.780100000004</v>
      </c>
      <c r="J350" s="206">
        <v>57809.780100000004</v>
      </c>
      <c r="K350" s="206">
        <v>57809.780100000004</v>
      </c>
      <c r="L350" s="206">
        <v>57809.780100000004</v>
      </c>
      <c r="M350" s="206">
        <v>57809.780100000004</v>
      </c>
      <c r="N350" s="206">
        <v>57809.780100000004</v>
      </c>
      <c r="O350" s="206">
        <v>57809.780100000004</v>
      </c>
      <c r="P350" s="192">
        <f t="shared" si="67"/>
        <v>693717.36119999981</v>
      </c>
      <c r="Q350" s="206">
        <v>57809.780100000004</v>
      </c>
      <c r="R350" s="206">
        <v>57809.780100000004</v>
      </c>
      <c r="S350" s="206">
        <v>57809.780100000004</v>
      </c>
      <c r="T350" s="206">
        <v>57809.780100000004</v>
      </c>
      <c r="U350" s="206">
        <v>57809.780100000004</v>
      </c>
      <c r="V350" s="206">
        <v>57809.780100000004</v>
      </c>
      <c r="W350" s="206">
        <v>57809.780100000004</v>
      </c>
      <c r="X350" s="206">
        <v>57809.780100000004</v>
      </c>
      <c r="Y350" s="206">
        <v>57809.780100000004</v>
      </c>
      <c r="Z350" s="206">
        <v>57809.780100000004</v>
      </c>
      <c r="AA350" s="206">
        <v>57809.780100000004</v>
      </c>
      <c r="AB350" s="206">
        <v>57809.780100000004</v>
      </c>
      <c r="AC350" s="206">
        <v>57809.780100000004</v>
      </c>
      <c r="AD350" s="206">
        <v>57809.780100000004</v>
      </c>
      <c r="AE350" s="206">
        <v>57809.780100000004</v>
      </c>
      <c r="AF350" s="206">
        <v>57809.780100000004</v>
      </c>
      <c r="AG350" s="192">
        <f t="shared" si="68"/>
        <v>693717.36119999981</v>
      </c>
      <c r="AI350" s="207">
        <f t="shared" si="66"/>
        <v>0</v>
      </c>
      <c r="AJ350" s="207">
        <f t="shared" si="66"/>
        <v>0</v>
      </c>
      <c r="AK350" s="207">
        <f t="shared" si="66"/>
        <v>0</v>
      </c>
      <c r="AL350" s="207">
        <f t="shared" si="65"/>
        <v>0</v>
      </c>
      <c r="AM350" s="207">
        <f t="shared" si="65"/>
        <v>0</v>
      </c>
      <c r="AN350" s="207">
        <f t="shared" si="65"/>
        <v>0</v>
      </c>
      <c r="AO350" s="207">
        <f t="shared" si="65"/>
        <v>0</v>
      </c>
      <c r="AP350" s="207">
        <f t="shared" si="65"/>
        <v>0</v>
      </c>
      <c r="AQ350" s="207">
        <f t="shared" si="65"/>
        <v>0</v>
      </c>
      <c r="AR350" s="207">
        <f t="shared" si="65"/>
        <v>0</v>
      </c>
      <c r="AS350" s="207">
        <f t="shared" si="65"/>
        <v>0</v>
      </c>
      <c r="AT350" s="207">
        <f t="shared" si="65"/>
        <v>0</v>
      </c>
      <c r="AU350" s="208">
        <f t="shared" si="69"/>
        <v>0</v>
      </c>
      <c r="AV350" s="208">
        <f t="shared" si="64"/>
        <v>0</v>
      </c>
      <c r="AW350" s="208">
        <f t="shared" si="64"/>
        <v>0</v>
      </c>
      <c r="AX350" s="208">
        <f t="shared" si="64"/>
        <v>0</v>
      </c>
      <c r="AY350" s="208">
        <f t="shared" si="63"/>
        <v>0</v>
      </c>
      <c r="AZ350" s="208">
        <f t="shared" si="62"/>
        <v>0</v>
      </c>
      <c r="BA350" s="208">
        <f t="shared" si="62"/>
        <v>0</v>
      </c>
      <c r="BB350" s="208">
        <f t="shared" si="62"/>
        <v>0</v>
      </c>
      <c r="BC350" s="208">
        <f t="shared" si="62"/>
        <v>0</v>
      </c>
      <c r="BD350" s="208">
        <f t="shared" si="62"/>
        <v>0</v>
      </c>
      <c r="BE350" s="208">
        <f t="shared" si="62"/>
        <v>0</v>
      </c>
      <c r="BF350" s="208">
        <f t="shared" si="62"/>
        <v>0</v>
      </c>
      <c r="BG350" s="208">
        <f t="shared" si="62"/>
        <v>0</v>
      </c>
      <c r="BH350" s="208">
        <f t="shared" si="62"/>
        <v>0</v>
      </c>
      <c r="BI350" s="208">
        <f t="shared" si="62"/>
        <v>0</v>
      </c>
      <c r="BJ350" s="208">
        <f t="shared" si="62"/>
        <v>0</v>
      </c>
      <c r="BK350" s="208">
        <f t="shared" si="62"/>
        <v>0</v>
      </c>
      <c r="BL350" s="207">
        <f t="shared" si="70"/>
        <v>0</v>
      </c>
    </row>
    <row r="351" spans="1:68">
      <c r="A351" s="190" t="s">
        <v>552</v>
      </c>
      <c r="B351" s="205">
        <v>0</v>
      </c>
      <c r="C351" s="205">
        <v>0</v>
      </c>
      <c r="D351" s="206">
        <v>0</v>
      </c>
      <c r="E351" s="206">
        <v>0</v>
      </c>
      <c r="F351" s="206">
        <v>0</v>
      </c>
      <c r="G351" s="206">
        <v>0</v>
      </c>
      <c r="H351" s="206">
        <v>0</v>
      </c>
      <c r="I351" s="206">
        <v>0</v>
      </c>
      <c r="J351" s="206">
        <v>0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192">
        <f t="shared" si="67"/>
        <v>0</v>
      </c>
      <c r="Q351" s="206">
        <v>0</v>
      </c>
      <c r="R351" s="206">
        <v>0</v>
      </c>
      <c r="S351" s="206">
        <v>0</v>
      </c>
      <c r="T351" s="206">
        <v>0</v>
      </c>
      <c r="U351" s="206">
        <v>0</v>
      </c>
      <c r="V351" s="206">
        <v>0</v>
      </c>
      <c r="W351" s="206">
        <v>0</v>
      </c>
      <c r="X351" s="206">
        <v>0</v>
      </c>
      <c r="Y351" s="206">
        <v>0</v>
      </c>
      <c r="Z351" s="206">
        <v>0</v>
      </c>
      <c r="AA351" s="206">
        <v>0</v>
      </c>
      <c r="AB351" s="206">
        <v>0</v>
      </c>
      <c r="AC351" s="206">
        <v>0</v>
      </c>
      <c r="AD351" s="206">
        <v>0</v>
      </c>
      <c r="AE351" s="206">
        <v>0</v>
      </c>
      <c r="AF351" s="206">
        <v>0</v>
      </c>
      <c r="AG351" s="192">
        <f t="shared" si="68"/>
        <v>0</v>
      </c>
      <c r="AI351" s="207">
        <f t="shared" si="66"/>
        <v>0</v>
      </c>
      <c r="AJ351" s="207">
        <f t="shared" si="66"/>
        <v>0</v>
      </c>
      <c r="AK351" s="207">
        <f t="shared" si="66"/>
        <v>0</v>
      </c>
      <c r="AL351" s="207">
        <f t="shared" si="65"/>
        <v>0</v>
      </c>
      <c r="AM351" s="207">
        <f t="shared" si="65"/>
        <v>0</v>
      </c>
      <c r="AN351" s="207">
        <f t="shared" si="65"/>
        <v>0</v>
      </c>
      <c r="AO351" s="207">
        <f t="shared" si="65"/>
        <v>0</v>
      </c>
      <c r="AP351" s="207">
        <f t="shared" si="65"/>
        <v>0</v>
      </c>
      <c r="AQ351" s="207">
        <f t="shared" si="65"/>
        <v>0</v>
      </c>
      <c r="AR351" s="207">
        <f t="shared" si="65"/>
        <v>0</v>
      </c>
      <c r="AS351" s="207">
        <f t="shared" si="65"/>
        <v>0</v>
      </c>
      <c r="AT351" s="207">
        <f t="shared" si="65"/>
        <v>0</v>
      </c>
      <c r="AU351" s="208">
        <f t="shared" si="69"/>
        <v>0</v>
      </c>
      <c r="AV351" s="208">
        <f t="shared" si="64"/>
        <v>0</v>
      </c>
      <c r="AW351" s="208">
        <f t="shared" si="64"/>
        <v>0</v>
      </c>
      <c r="AX351" s="208">
        <f t="shared" si="64"/>
        <v>0</v>
      </c>
      <c r="AY351" s="208">
        <f t="shared" si="63"/>
        <v>0</v>
      </c>
      <c r="AZ351" s="208">
        <f t="shared" si="62"/>
        <v>0</v>
      </c>
      <c r="BA351" s="208">
        <f t="shared" si="62"/>
        <v>0</v>
      </c>
      <c r="BB351" s="208">
        <f t="shared" si="62"/>
        <v>0</v>
      </c>
      <c r="BC351" s="208">
        <f t="shared" si="62"/>
        <v>0</v>
      </c>
      <c r="BD351" s="208">
        <f t="shared" si="62"/>
        <v>0</v>
      </c>
      <c r="BE351" s="208">
        <f t="shared" si="62"/>
        <v>0</v>
      </c>
      <c r="BF351" s="208">
        <f t="shared" si="62"/>
        <v>0</v>
      </c>
      <c r="BG351" s="208">
        <f t="shared" si="62"/>
        <v>0</v>
      </c>
      <c r="BH351" s="208">
        <f t="shared" si="62"/>
        <v>0</v>
      </c>
      <c r="BI351" s="208">
        <f t="shared" si="62"/>
        <v>0</v>
      </c>
      <c r="BJ351" s="208">
        <f t="shared" si="62"/>
        <v>0</v>
      </c>
      <c r="BK351" s="208">
        <f t="shared" si="62"/>
        <v>0</v>
      </c>
      <c r="BL351" s="207">
        <f t="shared" si="70"/>
        <v>0</v>
      </c>
    </row>
    <row r="352" spans="1:68">
      <c r="A352" s="190" t="s">
        <v>553</v>
      </c>
      <c r="B352" s="205">
        <v>0.2172</v>
      </c>
      <c r="C352" s="205">
        <v>0.2172</v>
      </c>
      <c r="D352" s="206">
        <v>44897846.193899997</v>
      </c>
      <c r="E352" s="206">
        <v>44945497.690499999</v>
      </c>
      <c r="F352" s="206">
        <v>45089943.235799998</v>
      </c>
      <c r="G352" s="206">
        <v>45146580.078000002</v>
      </c>
      <c r="H352" s="206">
        <v>45049464.585899994</v>
      </c>
      <c r="I352" s="206">
        <v>44030595.9441</v>
      </c>
      <c r="J352" s="206">
        <v>46230917.703450002</v>
      </c>
      <c r="K352" s="206">
        <v>49587976.738950007</v>
      </c>
      <c r="L352" s="206">
        <v>50155193.526300006</v>
      </c>
      <c r="M352" s="206">
        <v>51684826.350149997</v>
      </c>
      <c r="N352" s="206">
        <v>52546691.394900002</v>
      </c>
      <c r="O352" s="206">
        <v>52689453.191849992</v>
      </c>
      <c r="P352" s="192">
        <f t="shared" si="67"/>
        <v>572054986.63380003</v>
      </c>
      <c r="Q352" s="206">
        <v>52815670.765649997</v>
      </c>
      <c r="R352" s="206">
        <v>55638703.210950002</v>
      </c>
      <c r="S352" s="206">
        <v>58958443.834500007</v>
      </c>
      <c r="T352" s="206">
        <v>62471214.645600013</v>
      </c>
      <c r="U352" s="206">
        <v>66012190.497000016</v>
      </c>
      <c r="V352" s="206">
        <v>66265224.982050002</v>
      </c>
      <c r="W352" s="206">
        <v>67470191.709150016</v>
      </c>
      <c r="X352" s="206">
        <v>68141935.63395001</v>
      </c>
      <c r="Y352" s="206">
        <v>68188146.431249991</v>
      </c>
      <c r="Z352" s="206">
        <v>69363109.474350005</v>
      </c>
      <c r="AA352" s="206">
        <v>69523670.9322</v>
      </c>
      <c r="AB352" s="206">
        <v>69034771.032000005</v>
      </c>
      <c r="AC352" s="206">
        <v>68887042.708200008</v>
      </c>
      <c r="AD352" s="206">
        <v>68721941.019299999</v>
      </c>
      <c r="AE352" s="206">
        <v>68647109.82585001</v>
      </c>
      <c r="AF352" s="206">
        <v>69016010.497800022</v>
      </c>
      <c r="AG352" s="192">
        <f t="shared" si="68"/>
        <v>819271344.74310005</v>
      </c>
      <c r="AI352" s="207">
        <f t="shared" si="66"/>
        <v>812651.02</v>
      </c>
      <c r="AJ352" s="207">
        <f t="shared" si="66"/>
        <v>813513.51</v>
      </c>
      <c r="AK352" s="207">
        <f t="shared" si="66"/>
        <v>816127.97</v>
      </c>
      <c r="AL352" s="207">
        <f t="shared" si="65"/>
        <v>817153.1</v>
      </c>
      <c r="AM352" s="207">
        <f t="shared" si="65"/>
        <v>815395.31</v>
      </c>
      <c r="AN352" s="207">
        <f t="shared" si="65"/>
        <v>796953.79</v>
      </c>
      <c r="AO352" s="207">
        <f t="shared" si="65"/>
        <v>836779.61</v>
      </c>
      <c r="AP352" s="207">
        <f t="shared" si="65"/>
        <v>897542.38</v>
      </c>
      <c r="AQ352" s="207">
        <f t="shared" si="65"/>
        <v>907809</v>
      </c>
      <c r="AR352" s="207">
        <f t="shared" si="65"/>
        <v>935495.36</v>
      </c>
      <c r="AS352" s="207">
        <f t="shared" si="65"/>
        <v>951095.11</v>
      </c>
      <c r="AT352" s="207">
        <f t="shared" si="65"/>
        <v>953679.1</v>
      </c>
      <c r="AU352" s="208">
        <f t="shared" si="69"/>
        <v>10354195.26</v>
      </c>
      <c r="AV352" s="208">
        <f t="shared" si="64"/>
        <v>955963.64</v>
      </c>
      <c r="AW352" s="208">
        <f t="shared" si="64"/>
        <v>1007060.53</v>
      </c>
      <c r="AX352" s="208">
        <f t="shared" si="64"/>
        <v>1067147.83</v>
      </c>
      <c r="AY352" s="208">
        <f t="shared" si="63"/>
        <v>1130728.99</v>
      </c>
      <c r="AZ352" s="208">
        <f t="shared" si="62"/>
        <v>1194820.6499999999</v>
      </c>
      <c r="BA352" s="208">
        <f t="shared" si="62"/>
        <v>1199400.57</v>
      </c>
      <c r="BB352" s="208">
        <f t="shared" si="62"/>
        <v>1221210.47</v>
      </c>
      <c r="BC352" s="208">
        <f t="shared" si="62"/>
        <v>1233369.03</v>
      </c>
      <c r="BD352" s="208">
        <f t="shared" si="62"/>
        <v>1234205.45</v>
      </c>
      <c r="BE352" s="208">
        <f t="shared" si="62"/>
        <v>1255472.28</v>
      </c>
      <c r="BF352" s="208">
        <f t="shared" si="62"/>
        <v>1258378.44</v>
      </c>
      <c r="BG352" s="208">
        <f t="shared" si="62"/>
        <v>1249529.3600000001</v>
      </c>
      <c r="BH352" s="208">
        <f t="shared" si="62"/>
        <v>1246855.47</v>
      </c>
      <c r="BI352" s="208">
        <f t="shared" si="62"/>
        <v>1243867.1299999999</v>
      </c>
      <c r="BJ352" s="208">
        <f t="shared" si="62"/>
        <v>1242512.69</v>
      </c>
      <c r="BK352" s="208">
        <f t="shared" si="62"/>
        <v>1249189.79</v>
      </c>
      <c r="BL352" s="207">
        <f t="shared" si="70"/>
        <v>14828811.330000002</v>
      </c>
    </row>
    <row r="353" spans="1:64">
      <c r="A353" s="190" t="s">
        <v>554</v>
      </c>
      <c r="B353" s="205">
        <v>0.1004</v>
      </c>
      <c r="C353" s="205">
        <v>0.1004</v>
      </c>
      <c r="D353" s="206">
        <v>10879724.985299999</v>
      </c>
      <c r="E353" s="206">
        <v>10879724.985299999</v>
      </c>
      <c r="F353" s="206">
        <v>10879724.985299999</v>
      </c>
      <c r="G353" s="206">
        <v>10879724.985299999</v>
      </c>
      <c r="H353" s="206">
        <v>10790723.5275</v>
      </c>
      <c r="I353" s="206">
        <v>10701722.069699999</v>
      </c>
      <c r="J353" s="206">
        <v>10822694.22555</v>
      </c>
      <c r="K353" s="206">
        <v>10931827.1061</v>
      </c>
      <c r="L353" s="206">
        <v>10919987.830799999</v>
      </c>
      <c r="M353" s="206">
        <v>10919987.830799999</v>
      </c>
      <c r="N353" s="206">
        <v>10919987.830799999</v>
      </c>
      <c r="O353" s="206">
        <v>10870347.767999999</v>
      </c>
      <c r="P353" s="192">
        <f t="shared" si="67"/>
        <v>130396178.13044998</v>
      </c>
      <c r="Q353" s="206">
        <v>10820707.7052</v>
      </c>
      <c r="R353" s="206">
        <v>10769272.669499999</v>
      </c>
      <c r="S353" s="206">
        <v>9956184.8666999992</v>
      </c>
      <c r="T353" s="206">
        <v>9194532.0995999984</v>
      </c>
      <c r="U353" s="206">
        <v>9194532.0995999984</v>
      </c>
      <c r="V353" s="206">
        <v>9194532.0995999984</v>
      </c>
      <c r="W353" s="206">
        <v>9194532.0995999984</v>
      </c>
      <c r="X353" s="206">
        <v>9194532.0995999984</v>
      </c>
      <c r="Y353" s="206">
        <v>9146938.5975000001</v>
      </c>
      <c r="Z353" s="206">
        <v>9099345.0954</v>
      </c>
      <c r="AA353" s="206">
        <v>9099345.0954</v>
      </c>
      <c r="AB353" s="206">
        <v>9099345.0954</v>
      </c>
      <c r="AC353" s="206">
        <v>9099345.0954</v>
      </c>
      <c r="AD353" s="206">
        <v>9099345.0954</v>
      </c>
      <c r="AE353" s="206">
        <v>9099345.0954</v>
      </c>
      <c r="AF353" s="206">
        <v>9040314.8674499989</v>
      </c>
      <c r="AG353" s="192">
        <f t="shared" si="68"/>
        <v>109561452.43575001</v>
      </c>
      <c r="AI353" s="207">
        <f t="shared" si="66"/>
        <v>91027.03</v>
      </c>
      <c r="AJ353" s="207">
        <f t="shared" si="66"/>
        <v>91027.03</v>
      </c>
      <c r="AK353" s="207">
        <f t="shared" si="66"/>
        <v>91027.03</v>
      </c>
      <c r="AL353" s="207">
        <f t="shared" si="65"/>
        <v>91027.03</v>
      </c>
      <c r="AM353" s="207">
        <f t="shared" si="65"/>
        <v>90282.39</v>
      </c>
      <c r="AN353" s="207">
        <f t="shared" si="65"/>
        <v>89537.74</v>
      </c>
      <c r="AO353" s="207">
        <f t="shared" si="65"/>
        <v>90549.88</v>
      </c>
      <c r="AP353" s="207">
        <f t="shared" si="65"/>
        <v>91462.95</v>
      </c>
      <c r="AQ353" s="207">
        <f t="shared" si="65"/>
        <v>91363.9</v>
      </c>
      <c r="AR353" s="207">
        <f t="shared" si="65"/>
        <v>91363.9</v>
      </c>
      <c r="AS353" s="207">
        <f t="shared" si="65"/>
        <v>91363.9</v>
      </c>
      <c r="AT353" s="207">
        <f t="shared" si="65"/>
        <v>90948.58</v>
      </c>
      <c r="AU353" s="208">
        <f t="shared" si="69"/>
        <v>1090981.3600000001</v>
      </c>
      <c r="AV353" s="208">
        <f t="shared" si="64"/>
        <v>90533.25</v>
      </c>
      <c r="AW353" s="208">
        <f t="shared" si="64"/>
        <v>90102.91</v>
      </c>
      <c r="AX353" s="208">
        <f t="shared" si="64"/>
        <v>83300.08</v>
      </c>
      <c r="AY353" s="208">
        <f t="shared" si="63"/>
        <v>76927.59</v>
      </c>
      <c r="AZ353" s="208">
        <f t="shared" si="62"/>
        <v>76927.59</v>
      </c>
      <c r="BA353" s="208">
        <f t="shared" si="62"/>
        <v>76927.59</v>
      </c>
      <c r="BB353" s="208">
        <f t="shared" si="62"/>
        <v>76927.59</v>
      </c>
      <c r="BC353" s="208">
        <f t="shared" si="62"/>
        <v>76927.59</v>
      </c>
      <c r="BD353" s="208">
        <f t="shared" si="62"/>
        <v>76529.39</v>
      </c>
      <c r="BE353" s="208">
        <f t="shared" si="62"/>
        <v>76131.19</v>
      </c>
      <c r="BF353" s="208">
        <f t="shared" si="62"/>
        <v>76131.19</v>
      </c>
      <c r="BG353" s="208">
        <f t="shared" si="62"/>
        <v>76131.19</v>
      </c>
      <c r="BH353" s="208">
        <f t="shared" si="62"/>
        <v>76131.19</v>
      </c>
      <c r="BI353" s="208">
        <f t="shared" si="62"/>
        <v>76131.19</v>
      </c>
      <c r="BJ353" s="208">
        <f t="shared" si="62"/>
        <v>76131.19</v>
      </c>
      <c r="BK353" s="208">
        <f t="shared" si="62"/>
        <v>75637.3</v>
      </c>
      <c r="BL353" s="207">
        <f t="shared" si="70"/>
        <v>916664.19</v>
      </c>
    </row>
    <row r="354" spans="1:64">
      <c r="A354" s="190" t="s">
        <v>555</v>
      </c>
      <c r="B354" s="205">
        <v>0</v>
      </c>
      <c r="C354" s="205">
        <v>0</v>
      </c>
      <c r="D354" s="206">
        <v>0</v>
      </c>
      <c r="E354" s="206">
        <v>0</v>
      </c>
      <c r="F354" s="206">
        <v>0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0</v>
      </c>
      <c r="N354" s="206">
        <v>0</v>
      </c>
      <c r="O354" s="206">
        <v>0</v>
      </c>
      <c r="P354" s="192">
        <f t="shared" si="67"/>
        <v>0</v>
      </c>
      <c r="Q354" s="206">
        <v>0</v>
      </c>
      <c r="R354" s="206">
        <v>0</v>
      </c>
      <c r="S354" s="206">
        <v>0</v>
      </c>
      <c r="T354" s="206">
        <v>0</v>
      </c>
      <c r="U354" s="206">
        <v>0</v>
      </c>
      <c r="V354" s="206">
        <v>0</v>
      </c>
      <c r="W354" s="206">
        <v>0</v>
      </c>
      <c r="X354" s="206">
        <v>0</v>
      </c>
      <c r="Y354" s="206">
        <v>0</v>
      </c>
      <c r="Z354" s="206">
        <v>0</v>
      </c>
      <c r="AA354" s="206">
        <v>0</v>
      </c>
      <c r="AB354" s="206">
        <v>0</v>
      </c>
      <c r="AC354" s="206">
        <v>0</v>
      </c>
      <c r="AD354" s="206">
        <v>0</v>
      </c>
      <c r="AE354" s="206">
        <v>0</v>
      </c>
      <c r="AF354" s="206">
        <v>0</v>
      </c>
      <c r="AG354" s="192">
        <f t="shared" si="68"/>
        <v>0</v>
      </c>
      <c r="AI354" s="207">
        <f t="shared" si="66"/>
        <v>0</v>
      </c>
      <c r="AJ354" s="207">
        <f t="shared" si="66"/>
        <v>0</v>
      </c>
      <c r="AK354" s="207">
        <f t="shared" si="66"/>
        <v>0</v>
      </c>
      <c r="AL354" s="207">
        <f t="shared" si="65"/>
        <v>0</v>
      </c>
      <c r="AM354" s="207">
        <f t="shared" si="65"/>
        <v>0</v>
      </c>
      <c r="AN354" s="207">
        <f t="shared" si="65"/>
        <v>0</v>
      </c>
      <c r="AO354" s="207">
        <f t="shared" si="65"/>
        <v>0</v>
      </c>
      <c r="AP354" s="207">
        <f t="shared" si="65"/>
        <v>0</v>
      </c>
      <c r="AQ354" s="207">
        <f t="shared" si="65"/>
        <v>0</v>
      </c>
      <c r="AR354" s="207">
        <f t="shared" si="65"/>
        <v>0</v>
      </c>
      <c r="AS354" s="207">
        <f t="shared" si="65"/>
        <v>0</v>
      </c>
      <c r="AT354" s="207">
        <f t="shared" si="65"/>
        <v>0</v>
      </c>
      <c r="AU354" s="208">
        <f t="shared" si="69"/>
        <v>0</v>
      </c>
      <c r="AV354" s="208">
        <f t="shared" si="64"/>
        <v>0</v>
      </c>
      <c r="AW354" s="208">
        <f t="shared" si="64"/>
        <v>0</v>
      </c>
      <c r="AX354" s="208">
        <f t="shared" si="64"/>
        <v>0</v>
      </c>
      <c r="AY354" s="208">
        <f t="shared" si="63"/>
        <v>0</v>
      </c>
      <c r="AZ354" s="208">
        <f t="shared" si="62"/>
        <v>0</v>
      </c>
      <c r="BA354" s="208">
        <f t="shared" si="62"/>
        <v>0</v>
      </c>
      <c r="BB354" s="208">
        <f t="shared" si="62"/>
        <v>0</v>
      </c>
      <c r="BC354" s="208">
        <f t="shared" si="62"/>
        <v>0</v>
      </c>
      <c r="BD354" s="208">
        <f t="shared" si="62"/>
        <v>0</v>
      </c>
      <c r="BE354" s="208">
        <f t="shared" si="62"/>
        <v>0</v>
      </c>
      <c r="BF354" s="208">
        <f t="shared" si="62"/>
        <v>0</v>
      </c>
      <c r="BG354" s="208">
        <f t="shared" si="62"/>
        <v>0</v>
      </c>
      <c r="BH354" s="208">
        <f t="shared" si="62"/>
        <v>0</v>
      </c>
      <c r="BI354" s="208">
        <f t="shared" si="62"/>
        <v>0</v>
      </c>
      <c r="BJ354" s="208">
        <f t="shared" si="62"/>
        <v>0</v>
      </c>
      <c r="BK354" s="208">
        <f t="shared" si="62"/>
        <v>0</v>
      </c>
      <c r="BL354" s="207">
        <f t="shared" si="70"/>
        <v>0</v>
      </c>
    </row>
    <row r="355" spans="1:64">
      <c r="A355" s="190" t="s">
        <v>556</v>
      </c>
      <c r="B355" s="205">
        <v>0</v>
      </c>
      <c r="C355" s="205">
        <v>0</v>
      </c>
      <c r="D355" s="206">
        <v>1079432.1152999999</v>
      </c>
      <c r="E355" s="206">
        <v>1079432.1152999999</v>
      </c>
      <c r="F355" s="206">
        <v>1079432.1152999999</v>
      </c>
      <c r="G355" s="206">
        <v>1079432.1152999999</v>
      </c>
      <c r="H355" s="206">
        <v>1079432.1152999999</v>
      </c>
      <c r="I355" s="206">
        <v>1079432.1152999999</v>
      </c>
      <c r="J355" s="206">
        <v>1079432.1152999999</v>
      </c>
      <c r="K355" s="206">
        <v>1079432.1152999999</v>
      </c>
      <c r="L355" s="206">
        <v>1079432.1152999999</v>
      </c>
      <c r="M355" s="206">
        <v>1079432.1152999999</v>
      </c>
      <c r="N355" s="206">
        <v>1079432.1152999999</v>
      </c>
      <c r="O355" s="206">
        <v>1079432.1152999999</v>
      </c>
      <c r="P355" s="192">
        <f t="shared" si="67"/>
        <v>12953185.383599998</v>
      </c>
      <c r="Q355" s="206">
        <v>1079432.1152999999</v>
      </c>
      <c r="R355" s="206">
        <v>1079432.1152999999</v>
      </c>
      <c r="S355" s="206">
        <v>1079432.1152999999</v>
      </c>
      <c r="T355" s="206">
        <v>1079432.1152999999</v>
      </c>
      <c r="U355" s="206">
        <v>1079432.1152999999</v>
      </c>
      <c r="V355" s="206">
        <v>1079432.1152999999</v>
      </c>
      <c r="W355" s="206">
        <v>1079432.1152999999</v>
      </c>
      <c r="X355" s="206">
        <v>1079432.1152999999</v>
      </c>
      <c r="Y355" s="206">
        <v>1079432.1152999999</v>
      </c>
      <c r="Z355" s="206">
        <v>1079432.1152999999</v>
      </c>
      <c r="AA355" s="206">
        <v>1079432.1152999999</v>
      </c>
      <c r="AB355" s="206">
        <v>1079432.1152999999</v>
      </c>
      <c r="AC355" s="206">
        <v>1079432.1152999999</v>
      </c>
      <c r="AD355" s="206">
        <v>1079432.1152999999</v>
      </c>
      <c r="AE355" s="206">
        <v>1079432.1152999999</v>
      </c>
      <c r="AF355" s="206">
        <v>1079432.1152999999</v>
      </c>
      <c r="AG355" s="192">
        <f t="shared" si="68"/>
        <v>12953185.383599998</v>
      </c>
      <c r="AI355" s="207">
        <f t="shared" si="66"/>
        <v>0</v>
      </c>
      <c r="AJ355" s="207">
        <f t="shared" si="66"/>
        <v>0</v>
      </c>
      <c r="AK355" s="207">
        <f t="shared" si="66"/>
        <v>0</v>
      </c>
      <c r="AL355" s="207">
        <f t="shared" si="65"/>
        <v>0</v>
      </c>
      <c r="AM355" s="207">
        <f t="shared" si="65"/>
        <v>0</v>
      </c>
      <c r="AN355" s="207">
        <f t="shared" si="65"/>
        <v>0</v>
      </c>
      <c r="AO355" s="207">
        <f t="shared" si="65"/>
        <v>0</v>
      </c>
      <c r="AP355" s="207">
        <f t="shared" si="65"/>
        <v>0</v>
      </c>
      <c r="AQ355" s="207">
        <f t="shared" si="65"/>
        <v>0</v>
      </c>
      <c r="AR355" s="207">
        <f t="shared" si="65"/>
        <v>0</v>
      </c>
      <c r="AS355" s="207">
        <f t="shared" si="65"/>
        <v>0</v>
      </c>
      <c r="AT355" s="207">
        <f t="shared" si="65"/>
        <v>0</v>
      </c>
      <c r="AU355" s="208">
        <f t="shared" si="69"/>
        <v>0</v>
      </c>
      <c r="AV355" s="208">
        <f t="shared" si="64"/>
        <v>0</v>
      </c>
      <c r="AW355" s="208">
        <f t="shared" si="64"/>
        <v>0</v>
      </c>
      <c r="AX355" s="208">
        <f t="shared" si="64"/>
        <v>0</v>
      </c>
      <c r="AY355" s="208">
        <f t="shared" si="63"/>
        <v>0</v>
      </c>
      <c r="AZ355" s="208">
        <f t="shared" si="62"/>
        <v>0</v>
      </c>
      <c r="BA355" s="208">
        <f t="shared" si="62"/>
        <v>0</v>
      </c>
      <c r="BB355" s="208">
        <f t="shared" si="62"/>
        <v>0</v>
      </c>
      <c r="BC355" s="208">
        <f t="shared" si="62"/>
        <v>0</v>
      </c>
      <c r="BD355" s="208">
        <f t="shared" si="62"/>
        <v>0</v>
      </c>
      <c r="BE355" s="208">
        <f t="shared" si="62"/>
        <v>0</v>
      </c>
      <c r="BF355" s="208">
        <f t="shared" si="62"/>
        <v>0</v>
      </c>
      <c r="BG355" s="208">
        <f t="shared" si="62"/>
        <v>0</v>
      </c>
      <c r="BH355" s="208">
        <f t="shared" si="62"/>
        <v>0</v>
      </c>
      <c r="BI355" s="208">
        <f t="shared" si="62"/>
        <v>0</v>
      </c>
      <c r="BJ355" s="208">
        <f t="shared" si="62"/>
        <v>0</v>
      </c>
      <c r="BK355" s="208">
        <f t="shared" si="62"/>
        <v>0</v>
      </c>
      <c r="BL355" s="207">
        <f t="shared" si="70"/>
        <v>0</v>
      </c>
    </row>
    <row r="356" spans="1:64">
      <c r="A356" s="190" t="s">
        <v>557</v>
      </c>
      <c r="B356" s="205">
        <v>1.15E-2</v>
      </c>
      <c r="C356" s="205">
        <v>1.15E-2</v>
      </c>
      <c r="D356" s="206">
        <v>0</v>
      </c>
      <c r="E356" s="206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0</v>
      </c>
      <c r="P356" s="192">
        <f t="shared" si="67"/>
        <v>0</v>
      </c>
      <c r="Q356" s="206">
        <v>0</v>
      </c>
      <c r="R356" s="206">
        <v>0</v>
      </c>
      <c r="S356" s="206">
        <v>0</v>
      </c>
      <c r="T356" s="206">
        <v>0</v>
      </c>
      <c r="U356" s="206">
        <v>0</v>
      </c>
      <c r="V356" s="206">
        <v>0</v>
      </c>
      <c r="W356" s="206">
        <v>0</v>
      </c>
      <c r="X356" s="206">
        <v>0</v>
      </c>
      <c r="Y356" s="206">
        <v>0</v>
      </c>
      <c r="Z356" s="206">
        <v>0</v>
      </c>
      <c r="AA356" s="206">
        <v>0</v>
      </c>
      <c r="AB356" s="206">
        <v>0</v>
      </c>
      <c r="AC356" s="206">
        <v>0</v>
      </c>
      <c r="AD356" s="206">
        <v>0</v>
      </c>
      <c r="AE356" s="206">
        <v>0</v>
      </c>
      <c r="AF356" s="206">
        <v>0</v>
      </c>
      <c r="AG356" s="192">
        <f t="shared" si="68"/>
        <v>0</v>
      </c>
      <c r="AI356" s="207">
        <f t="shared" si="66"/>
        <v>0</v>
      </c>
      <c r="AJ356" s="207">
        <f t="shared" si="66"/>
        <v>0</v>
      </c>
      <c r="AK356" s="207">
        <f t="shared" si="66"/>
        <v>0</v>
      </c>
      <c r="AL356" s="207">
        <f t="shared" si="65"/>
        <v>0</v>
      </c>
      <c r="AM356" s="207">
        <f t="shared" si="65"/>
        <v>0</v>
      </c>
      <c r="AN356" s="207">
        <f t="shared" si="65"/>
        <v>0</v>
      </c>
      <c r="AO356" s="207">
        <f t="shared" si="65"/>
        <v>0</v>
      </c>
      <c r="AP356" s="207">
        <f t="shared" si="65"/>
        <v>0</v>
      </c>
      <c r="AQ356" s="207">
        <f t="shared" si="65"/>
        <v>0</v>
      </c>
      <c r="AR356" s="207">
        <f t="shared" si="65"/>
        <v>0</v>
      </c>
      <c r="AS356" s="207">
        <f t="shared" si="65"/>
        <v>0</v>
      </c>
      <c r="AT356" s="207">
        <f t="shared" si="65"/>
        <v>0</v>
      </c>
      <c r="AU356" s="208">
        <f t="shared" si="69"/>
        <v>0</v>
      </c>
      <c r="AV356" s="208">
        <f t="shared" si="64"/>
        <v>0</v>
      </c>
      <c r="AW356" s="208">
        <f t="shared" si="64"/>
        <v>0</v>
      </c>
      <c r="AX356" s="208">
        <f t="shared" si="64"/>
        <v>0</v>
      </c>
      <c r="AY356" s="208">
        <f t="shared" si="63"/>
        <v>0</v>
      </c>
      <c r="AZ356" s="208">
        <f t="shared" si="62"/>
        <v>0</v>
      </c>
      <c r="BA356" s="208">
        <f t="shared" si="62"/>
        <v>0</v>
      </c>
      <c r="BB356" s="208">
        <f t="shared" si="62"/>
        <v>0</v>
      </c>
      <c r="BC356" s="208">
        <f t="shared" si="62"/>
        <v>0</v>
      </c>
      <c r="BD356" s="208">
        <f t="shared" si="62"/>
        <v>0</v>
      </c>
      <c r="BE356" s="208">
        <f t="shared" si="62"/>
        <v>0</v>
      </c>
      <c r="BF356" s="208">
        <f t="shared" si="62"/>
        <v>0</v>
      </c>
      <c r="BG356" s="208">
        <f t="shared" si="62"/>
        <v>0</v>
      </c>
      <c r="BH356" s="208">
        <f t="shared" si="62"/>
        <v>0</v>
      </c>
      <c r="BI356" s="208">
        <f t="shared" si="62"/>
        <v>0</v>
      </c>
      <c r="BJ356" s="208">
        <f t="shared" si="62"/>
        <v>0</v>
      </c>
      <c r="BK356" s="208">
        <f t="shared" si="62"/>
        <v>0</v>
      </c>
      <c r="BL356" s="207">
        <f t="shared" si="70"/>
        <v>0</v>
      </c>
    </row>
    <row r="357" spans="1:64">
      <c r="A357" s="190" t="s">
        <v>558</v>
      </c>
      <c r="B357" s="205">
        <v>2.75E-2</v>
      </c>
      <c r="C357" s="205">
        <v>2.75E-2</v>
      </c>
      <c r="D357" s="206">
        <v>27755307.704700001</v>
      </c>
      <c r="E357" s="206">
        <v>27141866.944499996</v>
      </c>
      <c r="F357" s="206">
        <v>26398369.719599999</v>
      </c>
      <c r="G357" s="206">
        <v>26272750.493099999</v>
      </c>
      <c r="H357" s="206">
        <v>26300911.580399994</v>
      </c>
      <c r="I357" s="206">
        <v>26326835.108100001</v>
      </c>
      <c r="J357" s="206">
        <v>27559984.436700001</v>
      </c>
      <c r="K357" s="206">
        <v>30903983.1798</v>
      </c>
      <c r="L357" s="206">
        <v>33286892.090549998</v>
      </c>
      <c r="M357" s="206">
        <v>38120575.251900002</v>
      </c>
      <c r="N357" s="206">
        <v>42743211.159599997</v>
      </c>
      <c r="O357" s="206">
        <v>43069162.036350004</v>
      </c>
      <c r="P357" s="192">
        <f t="shared" si="67"/>
        <v>375879849.70530003</v>
      </c>
      <c r="Q357" s="206">
        <v>43378193.81295</v>
      </c>
      <c r="R357" s="206">
        <v>43463958.874049999</v>
      </c>
      <c r="S357" s="206">
        <v>43549767.922650002</v>
      </c>
      <c r="T357" s="206">
        <v>43658778.962999992</v>
      </c>
      <c r="U357" s="206">
        <v>43767915.048599996</v>
      </c>
      <c r="V357" s="206">
        <v>43971539.478899993</v>
      </c>
      <c r="W357" s="206">
        <v>44306991.458999991</v>
      </c>
      <c r="X357" s="206">
        <v>44629325.669699997</v>
      </c>
      <c r="Y357" s="206">
        <v>44834298.346199997</v>
      </c>
      <c r="Z357" s="206">
        <v>47357761.060799994</v>
      </c>
      <c r="AA357" s="206">
        <v>49823776.045199998</v>
      </c>
      <c r="AB357" s="206">
        <v>49828665.454199992</v>
      </c>
      <c r="AC357" s="206">
        <v>49853810.986199997</v>
      </c>
      <c r="AD357" s="206">
        <v>49871024.909550004</v>
      </c>
      <c r="AE357" s="206">
        <v>49873221.362400003</v>
      </c>
      <c r="AF357" s="206">
        <v>50104172.352600001</v>
      </c>
      <c r="AG357" s="192">
        <f t="shared" si="68"/>
        <v>568222502.17334998</v>
      </c>
      <c r="AI357" s="207">
        <f t="shared" si="66"/>
        <v>63605.91</v>
      </c>
      <c r="AJ357" s="207">
        <f t="shared" si="66"/>
        <v>62200.11</v>
      </c>
      <c r="AK357" s="207">
        <f t="shared" si="66"/>
        <v>60496.26</v>
      </c>
      <c r="AL357" s="207">
        <f t="shared" si="65"/>
        <v>60208.39</v>
      </c>
      <c r="AM357" s="207">
        <f t="shared" si="65"/>
        <v>60272.92</v>
      </c>
      <c r="AN357" s="207">
        <f t="shared" si="65"/>
        <v>60332.33</v>
      </c>
      <c r="AO357" s="207">
        <f t="shared" si="65"/>
        <v>63158.3</v>
      </c>
      <c r="AP357" s="207">
        <f t="shared" si="65"/>
        <v>70821.63</v>
      </c>
      <c r="AQ357" s="207">
        <f t="shared" si="65"/>
        <v>76282.460000000006</v>
      </c>
      <c r="AR357" s="207">
        <f t="shared" si="65"/>
        <v>87359.65</v>
      </c>
      <c r="AS357" s="207">
        <f t="shared" si="65"/>
        <v>97953.19</v>
      </c>
      <c r="AT357" s="207">
        <f t="shared" si="65"/>
        <v>98700.160000000003</v>
      </c>
      <c r="AU357" s="208">
        <f t="shared" si="69"/>
        <v>861391.30999999994</v>
      </c>
      <c r="AV357" s="208">
        <f t="shared" si="64"/>
        <v>99408.36</v>
      </c>
      <c r="AW357" s="208">
        <f t="shared" si="64"/>
        <v>99604.91</v>
      </c>
      <c r="AX357" s="208">
        <f t="shared" si="64"/>
        <v>99801.55</v>
      </c>
      <c r="AY357" s="208">
        <f t="shared" si="63"/>
        <v>100051.37</v>
      </c>
      <c r="AZ357" s="208">
        <f t="shared" si="62"/>
        <v>100301.47</v>
      </c>
      <c r="BA357" s="208">
        <f t="shared" si="62"/>
        <v>100768.11</v>
      </c>
      <c r="BB357" s="208">
        <f t="shared" si="62"/>
        <v>101536.86</v>
      </c>
      <c r="BC357" s="208">
        <f t="shared" ref="BC357:BK385" si="71">ROUND(X357*$C357/12,2)</f>
        <v>102275.54</v>
      </c>
      <c r="BD357" s="208">
        <f t="shared" si="71"/>
        <v>102745.27</v>
      </c>
      <c r="BE357" s="208">
        <f t="shared" si="71"/>
        <v>108528.2</v>
      </c>
      <c r="BF357" s="208">
        <f t="shared" si="71"/>
        <v>114179.49</v>
      </c>
      <c r="BG357" s="208">
        <f t="shared" si="71"/>
        <v>114190.69</v>
      </c>
      <c r="BH357" s="208">
        <f t="shared" si="71"/>
        <v>114248.32000000001</v>
      </c>
      <c r="BI357" s="208">
        <f t="shared" si="71"/>
        <v>114287.77</v>
      </c>
      <c r="BJ357" s="208">
        <f t="shared" si="71"/>
        <v>114292.8</v>
      </c>
      <c r="BK357" s="208">
        <f t="shared" si="71"/>
        <v>114822.06</v>
      </c>
      <c r="BL357" s="207">
        <f t="shared" si="70"/>
        <v>1302176.58</v>
      </c>
    </row>
    <row r="358" spans="1:64">
      <c r="A358" s="190" t="s">
        <v>559</v>
      </c>
      <c r="B358" s="205">
        <v>2.75E-2</v>
      </c>
      <c r="C358" s="205">
        <v>2.75E-2</v>
      </c>
      <c r="D358" s="206">
        <v>669642.43319999997</v>
      </c>
      <c r="E358" s="206">
        <v>662293.2845999999</v>
      </c>
      <c r="F358" s="206">
        <v>662293.2845999999</v>
      </c>
      <c r="G358" s="206">
        <v>663631.62929999991</v>
      </c>
      <c r="H358" s="206">
        <v>664969.96709999989</v>
      </c>
      <c r="I358" s="206">
        <v>643023.82019999996</v>
      </c>
      <c r="J358" s="206">
        <v>621077.66639999987</v>
      </c>
      <c r="K358" s="206">
        <v>621077.66639999987</v>
      </c>
      <c r="L358" s="206">
        <v>621077.66639999987</v>
      </c>
      <c r="M358" s="206">
        <v>621077.66639999987</v>
      </c>
      <c r="N358" s="206">
        <v>621077.66639999987</v>
      </c>
      <c r="O358" s="206">
        <v>621077.66639999987</v>
      </c>
      <c r="P358" s="192">
        <f t="shared" si="67"/>
        <v>7692320.4173999969</v>
      </c>
      <c r="Q358" s="206">
        <v>621077.66639999987</v>
      </c>
      <c r="R358" s="206">
        <v>621077.66639999987</v>
      </c>
      <c r="S358" s="206">
        <v>621077.66639999987</v>
      </c>
      <c r="T358" s="206">
        <v>621077.66639999987</v>
      </c>
      <c r="U358" s="206">
        <v>621077.66639999987</v>
      </c>
      <c r="V358" s="206">
        <v>621077.66639999987</v>
      </c>
      <c r="W358" s="206">
        <v>621077.66639999987</v>
      </c>
      <c r="X358" s="206">
        <v>621077.66639999987</v>
      </c>
      <c r="Y358" s="206">
        <v>621077.66639999987</v>
      </c>
      <c r="Z358" s="206">
        <v>621077.66639999987</v>
      </c>
      <c r="AA358" s="206">
        <v>621077.66639999987</v>
      </c>
      <c r="AB358" s="206">
        <v>621077.66639999987</v>
      </c>
      <c r="AC358" s="206">
        <v>621077.66639999987</v>
      </c>
      <c r="AD358" s="206">
        <v>621077.66639999987</v>
      </c>
      <c r="AE358" s="206">
        <v>621077.66639999987</v>
      </c>
      <c r="AF358" s="206">
        <v>621077.66639999987</v>
      </c>
      <c r="AG358" s="192">
        <f t="shared" si="68"/>
        <v>7452931.9967999971</v>
      </c>
      <c r="AI358" s="207">
        <f t="shared" si="66"/>
        <v>1534.6</v>
      </c>
      <c r="AJ358" s="207">
        <f t="shared" si="66"/>
        <v>1517.76</v>
      </c>
      <c r="AK358" s="207">
        <f t="shared" si="66"/>
        <v>1517.76</v>
      </c>
      <c r="AL358" s="207">
        <f t="shared" si="65"/>
        <v>1520.82</v>
      </c>
      <c r="AM358" s="207">
        <f t="shared" si="65"/>
        <v>1523.89</v>
      </c>
      <c r="AN358" s="207">
        <f t="shared" si="65"/>
        <v>1473.6</v>
      </c>
      <c r="AO358" s="207">
        <f t="shared" si="65"/>
        <v>1423.3</v>
      </c>
      <c r="AP358" s="207">
        <f t="shared" si="65"/>
        <v>1423.3</v>
      </c>
      <c r="AQ358" s="207">
        <f t="shared" si="65"/>
        <v>1423.3</v>
      </c>
      <c r="AR358" s="207">
        <f t="shared" si="65"/>
        <v>1423.3</v>
      </c>
      <c r="AS358" s="207">
        <f t="shared" si="65"/>
        <v>1423.3</v>
      </c>
      <c r="AT358" s="207">
        <f t="shared" si="65"/>
        <v>1423.3</v>
      </c>
      <c r="AU358" s="208">
        <f t="shared" si="69"/>
        <v>17628.229999999996</v>
      </c>
      <c r="AV358" s="208">
        <f t="shared" si="64"/>
        <v>1423.3</v>
      </c>
      <c r="AW358" s="208">
        <f t="shared" si="64"/>
        <v>1423.3</v>
      </c>
      <c r="AX358" s="208">
        <f t="shared" si="64"/>
        <v>1423.3</v>
      </c>
      <c r="AY358" s="208">
        <f t="shared" si="63"/>
        <v>1423.3</v>
      </c>
      <c r="AZ358" s="208">
        <f t="shared" ref="AZ358:BE414" si="72">ROUND(U358*$C358/12,2)</f>
        <v>1423.3</v>
      </c>
      <c r="BA358" s="208">
        <f t="shared" si="72"/>
        <v>1423.3</v>
      </c>
      <c r="BB358" s="208">
        <f t="shared" si="72"/>
        <v>1423.3</v>
      </c>
      <c r="BC358" s="208">
        <f t="shared" si="71"/>
        <v>1423.3</v>
      </c>
      <c r="BD358" s="208">
        <f t="shared" si="71"/>
        <v>1423.3</v>
      </c>
      <c r="BE358" s="208">
        <f t="shared" si="71"/>
        <v>1423.3</v>
      </c>
      <c r="BF358" s="208">
        <f t="shared" si="71"/>
        <v>1423.3</v>
      </c>
      <c r="BG358" s="208">
        <f t="shared" si="71"/>
        <v>1423.3</v>
      </c>
      <c r="BH358" s="208">
        <f t="shared" si="71"/>
        <v>1423.3</v>
      </c>
      <c r="BI358" s="208">
        <f t="shared" si="71"/>
        <v>1423.3</v>
      </c>
      <c r="BJ358" s="208">
        <f t="shared" si="71"/>
        <v>1423.3</v>
      </c>
      <c r="BK358" s="208">
        <f t="shared" si="71"/>
        <v>1423.3</v>
      </c>
      <c r="BL358" s="207">
        <f t="shared" si="70"/>
        <v>17079.599999999995</v>
      </c>
    </row>
    <row r="359" spans="1:64">
      <c r="A359" s="190" t="s">
        <v>560</v>
      </c>
      <c r="B359" s="205">
        <v>2.75E-2</v>
      </c>
      <c r="C359" s="205">
        <v>2.75E-2</v>
      </c>
      <c r="D359" s="206">
        <v>2089738.8093000001</v>
      </c>
      <c r="E359" s="206">
        <v>2090104.9992</v>
      </c>
      <c r="F359" s="206">
        <v>2540738.9897999996</v>
      </c>
      <c r="G359" s="206">
        <v>3064732.3589999997</v>
      </c>
      <c r="H359" s="206">
        <v>3138189.8969999994</v>
      </c>
      <c r="I359" s="206">
        <v>3132977.5265999995</v>
      </c>
      <c r="J359" s="206">
        <v>3127765.1492999997</v>
      </c>
      <c r="K359" s="206">
        <v>3127765.1492999997</v>
      </c>
      <c r="L359" s="206">
        <v>3127765.1492999997</v>
      </c>
      <c r="M359" s="206">
        <v>3127765.1492999997</v>
      </c>
      <c r="N359" s="206">
        <v>3127765.1492999997</v>
      </c>
      <c r="O359" s="206">
        <v>3127765.1492999997</v>
      </c>
      <c r="P359" s="192">
        <f t="shared" si="67"/>
        <v>34823073.476700008</v>
      </c>
      <c r="Q359" s="206">
        <v>3127765.1492999997</v>
      </c>
      <c r="R359" s="206">
        <v>3127765.1492999997</v>
      </c>
      <c r="S359" s="206">
        <v>3127765.1492999997</v>
      </c>
      <c r="T359" s="206">
        <v>3127765.1492999997</v>
      </c>
      <c r="U359" s="206">
        <v>3127765.1492999997</v>
      </c>
      <c r="V359" s="206">
        <v>3127765.1492999997</v>
      </c>
      <c r="W359" s="206">
        <v>3127765.1492999997</v>
      </c>
      <c r="X359" s="206">
        <v>3127765.1492999997</v>
      </c>
      <c r="Y359" s="206">
        <v>3127765.1492999997</v>
      </c>
      <c r="Z359" s="206">
        <v>3127765.1492999997</v>
      </c>
      <c r="AA359" s="206">
        <v>3127765.1492999997</v>
      </c>
      <c r="AB359" s="206">
        <v>3127765.1492999997</v>
      </c>
      <c r="AC359" s="206">
        <v>3127765.1492999997</v>
      </c>
      <c r="AD359" s="206">
        <v>3127765.1492999997</v>
      </c>
      <c r="AE359" s="206">
        <v>3127765.1492999997</v>
      </c>
      <c r="AF359" s="206">
        <v>3127765.1492999997</v>
      </c>
      <c r="AG359" s="192">
        <f t="shared" si="68"/>
        <v>37533181.791600004</v>
      </c>
      <c r="AI359" s="207">
        <f t="shared" si="66"/>
        <v>4788.9799999999996</v>
      </c>
      <c r="AJ359" s="207">
        <f t="shared" si="66"/>
        <v>4789.82</v>
      </c>
      <c r="AK359" s="207">
        <f t="shared" si="66"/>
        <v>5822.53</v>
      </c>
      <c r="AL359" s="207">
        <f t="shared" si="65"/>
        <v>7023.34</v>
      </c>
      <c r="AM359" s="207">
        <f t="shared" si="65"/>
        <v>7191.69</v>
      </c>
      <c r="AN359" s="207">
        <f t="shared" si="65"/>
        <v>7179.74</v>
      </c>
      <c r="AO359" s="207">
        <f t="shared" si="65"/>
        <v>7167.8</v>
      </c>
      <c r="AP359" s="207">
        <f t="shared" si="65"/>
        <v>7167.8</v>
      </c>
      <c r="AQ359" s="207">
        <f t="shared" si="65"/>
        <v>7167.8</v>
      </c>
      <c r="AR359" s="207">
        <f t="shared" si="65"/>
        <v>7167.8</v>
      </c>
      <c r="AS359" s="207">
        <f t="shared" si="65"/>
        <v>7167.8</v>
      </c>
      <c r="AT359" s="207">
        <f t="shared" si="65"/>
        <v>7167.8</v>
      </c>
      <c r="AU359" s="208">
        <f t="shared" si="69"/>
        <v>79802.900000000009</v>
      </c>
      <c r="AV359" s="208">
        <f t="shared" si="64"/>
        <v>7167.8</v>
      </c>
      <c r="AW359" s="208">
        <f t="shared" si="64"/>
        <v>7167.8</v>
      </c>
      <c r="AX359" s="208">
        <f t="shared" si="64"/>
        <v>7167.8</v>
      </c>
      <c r="AY359" s="208">
        <f t="shared" si="63"/>
        <v>7167.8</v>
      </c>
      <c r="AZ359" s="208">
        <f t="shared" si="72"/>
        <v>7167.8</v>
      </c>
      <c r="BA359" s="208">
        <f t="shared" si="72"/>
        <v>7167.8</v>
      </c>
      <c r="BB359" s="208">
        <f t="shared" si="72"/>
        <v>7167.8</v>
      </c>
      <c r="BC359" s="208">
        <f t="shared" si="71"/>
        <v>7167.8</v>
      </c>
      <c r="BD359" s="208">
        <f t="shared" si="71"/>
        <v>7167.8</v>
      </c>
      <c r="BE359" s="208">
        <f t="shared" si="71"/>
        <v>7167.8</v>
      </c>
      <c r="BF359" s="208">
        <f t="shared" si="71"/>
        <v>7167.8</v>
      </c>
      <c r="BG359" s="208">
        <f t="shared" si="71"/>
        <v>7167.8</v>
      </c>
      <c r="BH359" s="208">
        <f t="shared" si="71"/>
        <v>7167.8</v>
      </c>
      <c r="BI359" s="208">
        <f t="shared" si="71"/>
        <v>7167.8</v>
      </c>
      <c r="BJ359" s="208">
        <f t="shared" si="71"/>
        <v>7167.8</v>
      </c>
      <c r="BK359" s="208">
        <f t="shared" si="71"/>
        <v>7167.8</v>
      </c>
      <c r="BL359" s="207">
        <f t="shared" si="70"/>
        <v>86013.60000000002</v>
      </c>
    </row>
    <row r="360" spans="1:64">
      <c r="A360" s="190" t="s">
        <v>561</v>
      </c>
      <c r="B360" s="205">
        <v>2.75E-2</v>
      </c>
      <c r="C360" s="205">
        <v>2.75E-2</v>
      </c>
      <c r="D360" s="206">
        <v>19888331.7894</v>
      </c>
      <c r="E360" s="206">
        <v>19936142.710499998</v>
      </c>
      <c r="F360" s="206">
        <v>19983737.095799997</v>
      </c>
      <c r="G360" s="206">
        <v>20001275.922899999</v>
      </c>
      <c r="H360" s="206">
        <v>20057155.158899996</v>
      </c>
      <c r="I360" s="206">
        <v>20308633.538699999</v>
      </c>
      <c r="J360" s="206">
        <v>20521988.0592</v>
      </c>
      <c r="K360" s="206">
        <v>20521988.0592</v>
      </c>
      <c r="L360" s="206">
        <v>20521988.0592</v>
      </c>
      <c r="M360" s="206">
        <v>20521988.0592</v>
      </c>
      <c r="N360" s="206">
        <v>20521988.0592</v>
      </c>
      <c r="O360" s="206">
        <v>20521988.0592</v>
      </c>
      <c r="P360" s="192">
        <f t="shared" si="67"/>
        <v>243307204.57139993</v>
      </c>
      <c r="Q360" s="206">
        <v>20521988.0592</v>
      </c>
      <c r="R360" s="206">
        <v>20521988.0592</v>
      </c>
      <c r="S360" s="206">
        <v>20521988.0592</v>
      </c>
      <c r="T360" s="206">
        <v>20521988.0592</v>
      </c>
      <c r="U360" s="206">
        <v>20521988.0592</v>
      </c>
      <c r="V360" s="206">
        <v>20521988.0592</v>
      </c>
      <c r="W360" s="206">
        <v>20521988.0592</v>
      </c>
      <c r="X360" s="206">
        <v>20521988.0592</v>
      </c>
      <c r="Y360" s="206">
        <v>20521988.0592</v>
      </c>
      <c r="Z360" s="206">
        <v>20521988.0592</v>
      </c>
      <c r="AA360" s="206">
        <v>20521988.0592</v>
      </c>
      <c r="AB360" s="206">
        <v>20521988.0592</v>
      </c>
      <c r="AC360" s="206">
        <v>20521988.0592</v>
      </c>
      <c r="AD360" s="206">
        <v>20521988.0592</v>
      </c>
      <c r="AE360" s="206">
        <v>20521988.0592</v>
      </c>
      <c r="AF360" s="206">
        <v>20521988.0592</v>
      </c>
      <c r="AG360" s="192">
        <f t="shared" si="68"/>
        <v>246263856.71039996</v>
      </c>
      <c r="AI360" s="207">
        <f t="shared" si="66"/>
        <v>45577.43</v>
      </c>
      <c r="AJ360" s="207">
        <f t="shared" si="66"/>
        <v>45686.99</v>
      </c>
      <c r="AK360" s="207">
        <f t="shared" si="66"/>
        <v>45796.06</v>
      </c>
      <c r="AL360" s="207">
        <f t="shared" si="65"/>
        <v>45836.26</v>
      </c>
      <c r="AM360" s="207">
        <f t="shared" si="65"/>
        <v>45964.31</v>
      </c>
      <c r="AN360" s="207">
        <f t="shared" si="65"/>
        <v>46540.62</v>
      </c>
      <c r="AO360" s="207">
        <f t="shared" si="65"/>
        <v>47029.56</v>
      </c>
      <c r="AP360" s="207">
        <f t="shared" si="65"/>
        <v>47029.56</v>
      </c>
      <c r="AQ360" s="207">
        <f t="shared" si="65"/>
        <v>47029.56</v>
      </c>
      <c r="AR360" s="207">
        <f t="shared" si="65"/>
        <v>47029.56</v>
      </c>
      <c r="AS360" s="207">
        <f t="shared" si="65"/>
        <v>47029.56</v>
      </c>
      <c r="AT360" s="207">
        <f t="shared" si="65"/>
        <v>47029.56</v>
      </c>
      <c r="AU360" s="208">
        <f t="shared" si="69"/>
        <v>557579.03</v>
      </c>
      <c r="AV360" s="208">
        <f t="shared" si="64"/>
        <v>47029.56</v>
      </c>
      <c r="AW360" s="208">
        <f t="shared" si="64"/>
        <v>47029.56</v>
      </c>
      <c r="AX360" s="208">
        <f t="shared" si="64"/>
        <v>47029.56</v>
      </c>
      <c r="AY360" s="208">
        <f t="shared" si="63"/>
        <v>47029.56</v>
      </c>
      <c r="AZ360" s="208">
        <f t="shared" si="72"/>
        <v>47029.56</v>
      </c>
      <c r="BA360" s="208">
        <f t="shared" si="72"/>
        <v>47029.56</v>
      </c>
      <c r="BB360" s="208">
        <f t="shared" si="72"/>
        <v>47029.56</v>
      </c>
      <c r="BC360" s="208">
        <f t="shared" si="71"/>
        <v>47029.56</v>
      </c>
      <c r="BD360" s="208">
        <f t="shared" si="71"/>
        <v>47029.56</v>
      </c>
      <c r="BE360" s="208">
        <f t="shared" si="71"/>
        <v>47029.56</v>
      </c>
      <c r="BF360" s="208">
        <f t="shared" si="71"/>
        <v>47029.56</v>
      </c>
      <c r="BG360" s="208">
        <f t="shared" si="71"/>
        <v>47029.56</v>
      </c>
      <c r="BH360" s="208">
        <f t="shared" si="71"/>
        <v>47029.56</v>
      </c>
      <c r="BI360" s="208">
        <f t="shared" si="71"/>
        <v>47029.56</v>
      </c>
      <c r="BJ360" s="208">
        <f t="shared" si="71"/>
        <v>47029.56</v>
      </c>
      <c r="BK360" s="208">
        <f t="shared" si="71"/>
        <v>47029.56</v>
      </c>
      <c r="BL360" s="207">
        <f t="shared" si="70"/>
        <v>564354.72</v>
      </c>
    </row>
    <row r="361" spans="1:64">
      <c r="A361" s="190" t="s">
        <v>562</v>
      </c>
      <c r="B361" s="205">
        <v>2.75E-2</v>
      </c>
      <c r="C361" s="205">
        <v>2.75E-2</v>
      </c>
      <c r="D361" s="206">
        <v>198668.5191</v>
      </c>
      <c r="E361" s="206">
        <v>198668.5191</v>
      </c>
      <c r="F361" s="206">
        <v>198668.5191</v>
      </c>
      <c r="G361" s="206">
        <v>197330.1813</v>
      </c>
      <c r="H361" s="206">
        <v>195991.83659999998</v>
      </c>
      <c r="I361" s="206">
        <v>193967.8113</v>
      </c>
      <c r="J361" s="206">
        <v>191943.77909999999</v>
      </c>
      <c r="K361" s="206">
        <v>191943.77909999999</v>
      </c>
      <c r="L361" s="206">
        <v>191943.77909999999</v>
      </c>
      <c r="M361" s="206">
        <v>191943.77909999999</v>
      </c>
      <c r="N361" s="206">
        <v>191943.77909999999</v>
      </c>
      <c r="O361" s="206">
        <v>191943.77909999999</v>
      </c>
      <c r="P361" s="192">
        <f t="shared" si="67"/>
        <v>2334958.0610999996</v>
      </c>
      <c r="Q361" s="206">
        <v>191943.77909999999</v>
      </c>
      <c r="R361" s="206">
        <v>191943.77909999999</v>
      </c>
      <c r="S361" s="206">
        <v>191943.77909999999</v>
      </c>
      <c r="T361" s="206">
        <v>191943.77909999999</v>
      </c>
      <c r="U361" s="206">
        <v>191943.77909999999</v>
      </c>
      <c r="V361" s="206">
        <v>191943.77909999999</v>
      </c>
      <c r="W361" s="206">
        <v>191943.77909999999</v>
      </c>
      <c r="X361" s="206">
        <v>191943.77909999999</v>
      </c>
      <c r="Y361" s="206">
        <v>191943.77909999999</v>
      </c>
      <c r="Z361" s="206">
        <v>191943.77909999999</v>
      </c>
      <c r="AA361" s="206">
        <v>191943.77909999999</v>
      </c>
      <c r="AB361" s="206">
        <v>191943.77909999999</v>
      </c>
      <c r="AC361" s="206">
        <v>191943.77909999999</v>
      </c>
      <c r="AD361" s="206">
        <v>191943.77909999999</v>
      </c>
      <c r="AE361" s="206">
        <v>191943.77909999999</v>
      </c>
      <c r="AF361" s="206">
        <v>191943.77909999999</v>
      </c>
      <c r="AG361" s="192">
        <f t="shared" si="68"/>
        <v>2303325.3491999996</v>
      </c>
      <c r="AI361" s="207">
        <f t="shared" si="66"/>
        <v>455.28</v>
      </c>
      <c r="AJ361" s="207">
        <f t="shared" si="66"/>
        <v>455.28</v>
      </c>
      <c r="AK361" s="207">
        <f t="shared" si="66"/>
        <v>455.28</v>
      </c>
      <c r="AL361" s="207">
        <f t="shared" si="65"/>
        <v>452.21</v>
      </c>
      <c r="AM361" s="207">
        <f t="shared" si="65"/>
        <v>449.15</v>
      </c>
      <c r="AN361" s="207">
        <f t="shared" si="65"/>
        <v>444.51</v>
      </c>
      <c r="AO361" s="207">
        <f t="shared" si="65"/>
        <v>439.87</v>
      </c>
      <c r="AP361" s="207">
        <f t="shared" si="65"/>
        <v>439.87</v>
      </c>
      <c r="AQ361" s="207">
        <f t="shared" si="65"/>
        <v>439.87</v>
      </c>
      <c r="AR361" s="207">
        <f t="shared" si="65"/>
        <v>439.87</v>
      </c>
      <c r="AS361" s="207">
        <f t="shared" si="65"/>
        <v>439.87</v>
      </c>
      <c r="AT361" s="207">
        <f t="shared" si="65"/>
        <v>439.87</v>
      </c>
      <c r="AU361" s="208">
        <f t="shared" si="69"/>
        <v>5350.9299999999994</v>
      </c>
      <c r="AV361" s="208">
        <f t="shared" si="64"/>
        <v>439.87</v>
      </c>
      <c r="AW361" s="208">
        <f t="shared" si="64"/>
        <v>439.87</v>
      </c>
      <c r="AX361" s="208">
        <f t="shared" si="64"/>
        <v>439.87</v>
      </c>
      <c r="AY361" s="208">
        <f t="shared" si="63"/>
        <v>439.87</v>
      </c>
      <c r="AZ361" s="208">
        <f t="shared" si="72"/>
        <v>439.87</v>
      </c>
      <c r="BA361" s="208">
        <f t="shared" si="72"/>
        <v>439.87</v>
      </c>
      <c r="BB361" s="208">
        <f t="shared" si="72"/>
        <v>439.87</v>
      </c>
      <c r="BC361" s="208">
        <f t="shared" si="71"/>
        <v>439.87</v>
      </c>
      <c r="BD361" s="208">
        <f t="shared" si="71"/>
        <v>439.87</v>
      </c>
      <c r="BE361" s="208">
        <f t="shared" si="71"/>
        <v>439.87</v>
      </c>
      <c r="BF361" s="208">
        <f t="shared" si="71"/>
        <v>439.87</v>
      </c>
      <c r="BG361" s="208">
        <f t="shared" si="71"/>
        <v>439.87</v>
      </c>
      <c r="BH361" s="208">
        <f t="shared" si="71"/>
        <v>439.87</v>
      </c>
      <c r="BI361" s="208">
        <f t="shared" si="71"/>
        <v>439.87</v>
      </c>
      <c r="BJ361" s="208">
        <f t="shared" si="71"/>
        <v>439.87</v>
      </c>
      <c r="BK361" s="208">
        <f t="shared" si="71"/>
        <v>439.87</v>
      </c>
      <c r="BL361" s="207">
        <f t="shared" si="70"/>
        <v>5278.44</v>
      </c>
    </row>
    <row r="362" spans="1:64">
      <c r="A362" s="190" t="s">
        <v>563</v>
      </c>
      <c r="B362" s="205">
        <v>2.5600000000000001E-2</v>
      </c>
      <c r="C362" s="205">
        <v>2.5600000000000001E-2</v>
      </c>
      <c r="D362" s="206">
        <v>275729.5821</v>
      </c>
      <c r="E362" s="206">
        <v>275729.5821</v>
      </c>
      <c r="F362" s="206">
        <v>275729.5821</v>
      </c>
      <c r="G362" s="206">
        <v>275729.5821</v>
      </c>
      <c r="H362" s="206">
        <v>275729.5821</v>
      </c>
      <c r="I362" s="206">
        <v>275729.5821</v>
      </c>
      <c r="J362" s="206">
        <v>275729.5821</v>
      </c>
      <c r="K362" s="206">
        <v>275729.5821</v>
      </c>
      <c r="L362" s="206">
        <v>275729.5821</v>
      </c>
      <c r="M362" s="206">
        <v>275729.5821</v>
      </c>
      <c r="N362" s="206">
        <v>275729.5821</v>
      </c>
      <c r="O362" s="206">
        <v>275729.5821</v>
      </c>
      <c r="P362" s="192">
        <f t="shared" si="67"/>
        <v>3308754.9852000009</v>
      </c>
      <c r="Q362" s="206">
        <v>275729.5821</v>
      </c>
      <c r="R362" s="206">
        <v>275729.5821</v>
      </c>
      <c r="S362" s="206">
        <v>275729.5821</v>
      </c>
      <c r="T362" s="206">
        <v>275729.5821</v>
      </c>
      <c r="U362" s="206">
        <v>275729.5821</v>
      </c>
      <c r="V362" s="206">
        <v>275729.5821</v>
      </c>
      <c r="W362" s="206">
        <v>275729.5821</v>
      </c>
      <c r="X362" s="206">
        <v>275729.5821</v>
      </c>
      <c r="Y362" s="206">
        <v>275729.5821</v>
      </c>
      <c r="Z362" s="206">
        <v>275729.5821</v>
      </c>
      <c r="AA362" s="206">
        <v>275729.5821</v>
      </c>
      <c r="AB362" s="206">
        <v>275729.5821</v>
      </c>
      <c r="AC362" s="206">
        <v>275729.5821</v>
      </c>
      <c r="AD362" s="206">
        <v>275729.5821</v>
      </c>
      <c r="AE362" s="206">
        <v>275729.5821</v>
      </c>
      <c r="AF362" s="206">
        <v>275729.5821</v>
      </c>
      <c r="AG362" s="192">
        <f t="shared" si="68"/>
        <v>3308754.9852000009</v>
      </c>
      <c r="AI362" s="207">
        <f t="shared" si="66"/>
        <v>588.22</v>
      </c>
      <c r="AJ362" s="207">
        <f t="shared" si="66"/>
        <v>588.22</v>
      </c>
      <c r="AK362" s="207">
        <f t="shared" si="66"/>
        <v>588.22</v>
      </c>
      <c r="AL362" s="207">
        <f t="shared" si="65"/>
        <v>588.22</v>
      </c>
      <c r="AM362" s="207">
        <f t="shared" si="65"/>
        <v>588.22</v>
      </c>
      <c r="AN362" s="207">
        <f t="shared" si="65"/>
        <v>588.22</v>
      </c>
      <c r="AO362" s="207">
        <f t="shared" si="65"/>
        <v>588.22</v>
      </c>
      <c r="AP362" s="207">
        <f t="shared" si="65"/>
        <v>588.22</v>
      </c>
      <c r="AQ362" s="207">
        <f t="shared" si="65"/>
        <v>588.22</v>
      </c>
      <c r="AR362" s="207">
        <f t="shared" si="65"/>
        <v>588.22</v>
      </c>
      <c r="AS362" s="207">
        <f t="shared" si="65"/>
        <v>588.22</v>
      </c>
      <c r="AT362" s="207">
        <f t="shared" si="65"/>
        <v>588.22</v>
      </c>
      <c r="AU362" s="208">
        <f t="shared" si="69"/>
        <v>7058.6400000000021</v>
      </c>
      <c r="AV362" s="208">
        <f t="shared" si="64"/>
        <v>588.22</v>
      </c>
      <c r="AW362" s="208">
        <f t="shared" si="64"/>
        <v>588.22</v>
      </c>
      <c r="AX362" s="208">
        <f t="shared" si="64"/>
        <v>588.22</v>
      </c>
      <c r="AY362" s="208">
        <f t="shared" si="63"/>
        <v>588.22</v>
      </c>
      <c r="AZ362" s="208">
        <f t="shared" si="72"/>
        <v>588.22</v>
      </c>
      <c r="BA362" s="208">
        <f t="shared" si="72"/>
        <v>588.22</v>
      </c>
      <c r="BB362" s="208">
        <f t="shared" si="72"/>
        <v>588.22</v>
      </c>
      <c r="BC362" s="208">
        <f t="shared" si="71"/>
        <v>588.22</v>
      </c>
      <c r="BD362" s="208">
        <f t="shared" si="71"/>
        <v>588.22</v>
      </c>
      <c r="BE362" s="208">
        <f t="shared" si="71"/>
        <v>588.22</v>
      </c>
      <c r="BF362" s="208">
        <f t="shared" si="71"/>
        <v>588.22</v>
      </c>
      <c r="BG362" s="208">
        <f t="shared" si="71"/>
        <v>588.22</v>
      </c>
      <c r="BH362" s="208">
        <f t="shared" si="71"/>
        <v>588.22</v>
      </c>
      <c r="BI362" s="208">
        <f t="shared" si="71"/>
        <v>588.22</v>
      </c>
      <c r="BJ362" s="208">
        <f t="shared" si="71"/>
        <v>588.22</v>
      </c>
      <c r="BK362" s="208">
        <f t="shared" si="71"/>
        <v>588.22</v>
      </c>
      <c r="BL362" s="207">
        <f t="shared" si="70"/>
        <v>7058.6400000000021</v>
      </c>
    </row>
    <row r="363" spans="1:64">
      <c r="A363" s="190" t="s">
        <v>564</v>
      </c>
      <c r="B363" s="205">
        <v>1.9399999999999997E-2</v>
      </c>
      <c r="C363" s="205">
        <v>1.9399999999999997E-2</v>
      </c>
      <c r="D363" s="206">
        <v>7166962.2626999998</v>
      </c>
      <c r="E363" s="206">
        <v>7171243.8506999994</v>
      </c>
      <c r="F363" s="206">
        <v>7175525.4386999998</v>
      </c>
      <c r="G363" s="206">
        <v>7172231.2337999996</v>
      </c>
      <c r="H363" s="206">
        <v>7168937.0219999999</v>
      </c>
      <c r="I363" s="206">
        <v>7168937.0219999999</v>
      </c>
      <c r="J363" s="206">
        <v>7210062.2467499999</v>
      </c>
      <c r="K363" s="206">
        <v>7251187.4715000009</v>
      </c>
      <c r="L363" s="206">
        <v>7251187.4715000009</v>
      </c>
      <c r="M363" s="206">
        <v>7251187.4715000009</v>
      </c>
      <c r="N363" s="206">
        <v>7251187.4715000009</v>
      </c>
      <c r="O363" s="206">
        <v>7251187.4715000009</v>
      </c>
      <c r="P363" s="192">
        <f t="shared" si="67"/>
        <v>86489836.434149981</v>
      </c>
      <c r="Q363" s="206">
        <v>7251187.4715000009</v>
      </c>
      <c r="R363" s="206">
        <v>7251187.4715000009</v>
      </c>
      <c r="S363" s="206">
        <v>7251187.4715000009</v>
      </c>
      <c r="T363" s="206">
        <v>7251187.4715000009</v>
      </c>
      <c r="U363" s="206">
        <v>7251187.4715000009</v>
      </c>
      <c r="V363" s="206">
        <v>7251187.4715000009</v>
      </c>
      <c r="W363" s="206">
        <v>7251187.4715000009</v>
      </c>
      <c r="X363" s="206">
        <v>7251187.4715000009</v>
      </c>
      <c r="Y363" s="206">
        <v>7251187.4715000009</v>
      </c>
      <c r="Z363" s="206">
        <v>7251187.4715000009</v>
      </c>
      <c r="AA363" s="206">
        <v>7251187.4715000009</v>
      </c>
      <c r="AB363" s="206">
        <v>7251187.4715000009</v>
      </c>
      <c r="AC363" s="206">
        <v>7251187.4715000009</v>
      </c>
      <c r="AD363" s="206">
        <v>7251187.4715000009</v>
      </c>
      <c r="AE363" s="206">
        <v>7251187.4715000009</v>
      </c>
      <c r="AF363" s="206">
        <v>7251187.4715000009</v>
      </c>
      <c r="AG363" s="192">
        <f t="shared" si="68"/>
        <v>87014249.657999992</v>
      </c>
      <c r="AI363" s="207">
        <f t="shared" si="66"/>
        <v>11586.59</v>
      </c>
      <c r="AJ363" s="207">
        <f t="shared" si="66"/>
        <v>11593.51</v>
      </c>
      <c r="AK363" s="207">
        <f t="shared" si="66"/>
        <v>11600.43</v>
      </c>
      <c r="AL363" s="207">
        <f t="shared" si="65"/>
        <v>11595.11</v>
      </c>
      <c r="AM363" s="207">
        <f t="shared" si="65"/>
        <v>11589.78</v>
      </c>
      <c r="AN363" s="207">
        <f t="shared" si="65"/>
        <v>11589.78</v>
      </c>
      <c r="AO363" s="207">
        <f t="shared" si="65"/>
        <v>11656.27</v>
      </c>
      <c r="AP363" s="207">
        <f t="shared" si="65"/>
        <v>11722.75</v>
      </c>
      <c r="AQ363" s="207">
        <f t="shared" si="65"/>
        <v>11722.75</v>
      </c>
      <c r="AR363" s="207">
        <f t="shared" si="65"/>
        <v>11722.75</v>
      </c>
      <c r="AS363" s="207">
        <f t="shared" si="65"/>
        <v>11722.75</v>
      </c>
      <c r="AT363" s="207">
        <f t="shared" si="65"/>
        <v>11722.75</v>
      </c>
      <c r="AU363" s="208">
        <f t="shared" si="69"/>
        <v>139825.22</v>
      </c>
      <c r="AV363" s="208">
        <f t="shared" si="64"/>
        <v>11722.75</v>
      </c>
      <c r="AW363" s="208">
        <f t="shared" si="64"/>
        <v>11722.75</v>
      </c>
      <c r="AX363" s="208">
        <f t="shared" si="64"/>
        <v>11722.75</v>
      </c>
      <c r="AY363" s="208">
        <f t="shared" si="63"/>
        <v>11722.75</v>
      </c>
      <c r="AZ363" s="208">
        <f t="shared" si="72"/>
        <v>11722.75</v>
      </c>
      <c r="BA363" s="208">
        <f t="shared" si="72"/>
        <v>11722.75</v>
      </c>
      <c r="BB363" s="208">
        <f t="shared" si="72"/>
        <v>11722.75</v>
      </c>
      <c r="BC363" s="208">
        <f t="shared" si="71"/>
        <v>11722.75</v>
      </c>
      <c r="BD363" s="208">
        <f t="shared" si="71"/>
        <v>11722.75</v>
      </c>
      <c r="BE363" s="208">
        <f t="shared" si="71"/>
        <v>11722.75</v>
      </c>
      <c r="BF363" s="208">
        <f t="shared" si="71"/>
        <v>11722.75</v>
      </c>
      <c r="BG363" s="208">
        <f t="shared" si="71"/>
        <v>11722.75</v>
      </c>
      <c r="BH363" s="208">
        <f t="shared" si="71"/>
        <v>11722.75</v>
      </c>
      <c r="BI363" s="208">
        <f t="shared" si="71"/>
        <v>11722.75</v>
      </c>
      <c r="BJ363" s="208">
        <f t="shared" si="71"/>
        <v>11722.75</v>
      </c>
      <c r="BK363" s="208">
        <f t="shared" si="71"/>
        <v>11722.75</v>
      </c>
      <c r="BL363" s="207">
        <f t="shared" si="70"/>
        <v>140673</v>
      </c>
    </row>
    <row r="364" spans="1:64">
      <c r="A364" s="190" t="s">
        <v>565</v>
      </c>
      <c r="B364" s="205">
        <v>2.6100000000000002E-2</v>
      </c>
      <c r="C364" s="205">
        <v>2.6100000000000002E-2</v>
      </c>
      <c r="D364" s="206">
        <v>715347.73649999988</v>
      </c>
      <c r="E364" s="206">
        <v>715347.73649999988</v>
      </c>
      <c r="F364" s="206">
        <v>715347.73649999988</v>
      </c>
      <c r="G364" s="206">
        <v>715344.92819999997</v>
      </c>
      <c r="H364" s="206">
        <v>715342.1129999999</v>
      </c>
      <c r="I364" s="206">
        <v>715342.1129999999</v>
      </c>
      <c r="J364" s="206">
        <v>715342.1129999999</v>
      </c>
      <c r="K364" s="206">
        <v>715342.1129999999</v>
      </c>
      <c r="L364" s="206">
        <v>715342.1129999999</v>
      </c>
      <c r="M364" s="206">
        <v>715342.1129999999</v>
      </c>
      <c r="N364" s="206">
        <v>715342.1129999999</v>
      </c>
      <c r="O364" s="206">
        <v>715342.1129999999</v>
      </c>
      <c r="P364" s="192">
        <f t="shared" si="67"/>
        <v>8584125.0416999981</v>
      </c>
      <c r="Q364" s="206">
        <v>715342.1129999999</v>
      </c>
      <c r="R364" s="206">
        <v>715342.1129999999</v>
      </c>
      <c r="S364" s="206">
        <v>715342.1129999999</v>
      </c>
      <c r="T364" s="206">
        <v>715342.1129999999</v>
      </c>
      <c r="U364" s="206">
        <v>715342.1129999999</v>
      </c>
      <c r="V364" s="206">
        <v>715342.1129999999</v>
      </c>
      <c r="W364" s="206">
        <v>715342.1129999999</v>
      </c>
      <c r="X364" s="206">
        <v>715342.1129999999</v>
      </c>
      <c r="Y364" s="206">
        <v>715342.1129999999</v>
      </c>
      <c r="Z364" s="206">
        <v>715342.1129999999</v>
      </c>
      <c r="AA364" s="206">
        <v>715342.1129999999</v>
      </c>
      <c r="AB364" s="206">
        <v>715342.1129999999</v>
      </c>
      <c r="AC364" s="206">
        <v>715342.1129999999</v>
      </c>
      <c r="AD364" s="206">
        <v>715342.1129999999</v>
      </c>
      <c r="AE364" s="206">
        <v>715342.1129999999</v>
      </c>
      <c r="AF364" s="206">
        <v>715342.1129999999</v>
      </c>
      <c r="AG364" s="192">
        <f t="shared" si="68"/>
        <v>8584105.3559999987</v>
      </c>
      <c r="AI364" s="207">
        <f t="shared" si="66"/>
        <v>1555.88</v>
      </c>
      <c r="AJ364" s="207">
        <f t="shared" si="66"/>
        <v>1555.88</v>
      </c>
      <c r="AK364" s="207">
        <f t="shared" si="66"/>
        <v>1555.88</v>
      </c>
      <c r="AL364" s="207">
        <f t="shared" si="65"/>
        <v>1555.88</v>
      </c>
      <c r="AM364" s="207">
        <f t="shared" si="65"/>
        <v>1555.87</v>
      </c>
      <c r="AN364" s="207">
        <f t="shared" si="65"/>
        <v>1555.87</v>
      </c>
      <c r="AO364" s="207">
        <f t="shared" si="65"/>
        <v>1555.87</v>
      </c>
      <c r="AP364" s="207">
        <f t="shared" si="65"/>
        <v>1555.87</v>
      </c>
      <c r="AQ364" s="207">
        <f t="shared" si="65"/>
        <v>1555.87</v>
      </c>
      <c r="AR364" s="207">
        <f t="shared" si="65"/>
        <v>1555.87</v>
      </c>
      <c r="AS364" s="207">
        <f t="shared" si="65"/>
        <v>1555.87</v>
      </c>
      <c r="AT364" s="207">
        <f t="shared" si="65"/>
        <v>1555.87</v>
      </c>
      <c r="AU364" s="208">
        <f t="shared" si="69"/>
        <v>18670.479999999996</v>
      </c>
      <c r="AV364" s="208">
        <f t="shared" si="64"/>
        <v>1555.87</v>
      </c>
      <c r="AW364" s="208">
        <f t="shared" si="64"/>
        <v>1555.87</v>
      </c>
      <c r="AX364" s="208">
        <f t="shared" si="64"/>
        <v>1555.87</v>
      </c>
      <c r="AY364" s="208">
        <f t="shared" si="63"/>
        <v>1555.87</v>
      </c>
      <c r="AZ364" s="208">
        <f t="shared" si="72"/>
        <v>1555.87</v>
      </c>
      <c r="BA364" s="208">
        <f t="shared" si="72"/>
        <v>1555.87</v>
      </c>
      <c r="BB364" s="208">
        <f t="shared" si="72"/>
        <v>1555.87</v>
      </c>
      <c r="BC364" s="208">
        <f t="shared" si="71"/>
        <v>1555.87</v>
      </c>
      <c r="BD364" s="208">
        <f t="shared" si="71"/>
        <v>1555.87</v>
      </c>
      <c r="BE364" s="208">
        <f t="shared" si="71"/>
        <v>1555.87</v>
      </c>
      <c r="BF364" s="208">
        <f t="shared" si="71"/>
        <v>1555.87</v>
      </c>
      <c r="BG364" s="208">
        <f t="shared" si="71"/>
        <v>1555.87</v>
      </c>
      <c r="BH364" s="208">
        <f t="shared" si="71"/>
        <v>1555.87</v>
      </c>
      <c r="BI364" s="208">
        <f t="shared" si="71"/>
        <v>1555.87</v>
      </c>
      <c r="BJ364" s="208">
        <f t="shared" si="71"/>
        <v>1555.87</v>
      </c>
      <c r="BK364" s="208">
        <f t="shared" si="71"/>
        <v>1555.87</v>
      </c>
      <c r="BL364" s="207">
        <f t="shared" si="70"/>
        <v>18670.439999999995</v>
      </c>
    </row>
    <row r="365" spans="1:64">
      <c r="A365" s="190" t="s">
        <v>566</v>
      </c>
      <c r="B365" s="205">
        <v>1.9700000000000002E-2</v>
      </c>
      <c r="C365" s="205">
        <v>1.9700000000000002E-2</v>
      </c>
      <c r="D365" s="206">
        <v>758798.84429999988</v>
      </c>
      <c r="E365" s="206">
        <v>758798.84429999988</v>
      </c>
      <c r="F365" s="206">
        <v>758798.84429999988</v>
      </c>
      <c r="G365" s="206">
        <v>758798.84429999988</v>
      </c>
      <c r="H365" s="206">
        <v>758798.84429999988</v>
      </c>
      <c r="I365" s="206">
        <v>758798.84429999988</v>
      </c>
      <c r="J365" s="206">
        <v>758798.84429999988</v>
      </c>
      <c r="K365" s="206">
        <v>758798.84429999988</v>
      </c>
      <c r="L365" s="206">
        <v>758798.84429999988</v>
      </c>
      <c r="M365" s="206">
        <v>758798.84429999988</v>
      </c>
      <c r="N365" s="206">
        <v>758798.84429999988</v>
      </c>
      <c r="O365" s="206">
        <v>758798.84429999988</v>
      </c>
      <c r="P365" s="192">
        <f t="shared" si="67"/>
        <v>9105586.1315999981</v>
      </c>
      <c r="Q365" s="206">
        <v>758798.84429999988</v>
      </c>
      <c r="R365" s="206">
        <v>758798.84429999988</v>
      </c>
      <c r="S365" s="206">
        <v>758798.84429999988</v>
      </c>
      <c r="T365" s="206">
        <v>758798.84429999988</v>
      </c>
      <c r="U365" s="206">
        <v>758798.84429999988</v>
      </c>
      <c r="V365" s="206">
        <v>758798.84429999988</v>
      </c>
      <c r="W365" s="206">
        <v>758798.84429999988</v>
      </c>
      <c r="X365" s="206">
        <v>758798.84429999988</v>
      </c>
      <c r="Y365" s="206">
        <v>758798.84429999988</v>
      </c>
      <c r="Z365" s="206">
        <v>758798.84429999988</v>
      </c>
      <c r="AA365" s="206">
        <v>758798.84429999988</v>
      </c>
      <c r="AB365" s="206">
        <v>758798.84429999988</v>
      </c>
      <c r="AC365" s="206">
        <v>758798.84429999988</v>
      </c>
      <c r="AD365" s="206">
        <v>758798.84429999988</v>
      </c>
      <c r="AE365" s="206">
        <v>758798.84429999988</v>
      </c>
      <c r="AF365" s="206">
        <v>758798.84429999988</v>
      </c>
      <c r="AG365" s="192">
        <f t="shared" si="68"/>
        <v>9105586.1315999981</v>
      </c>
      <c r="AI365" s="207">
        <f t="shared" si="66"/>
        <v>1245.69</v>
      </c>
      <c r="AJ365" s="207">
        <f t="shared" si="66"/>
        <v>1245.69</v>
      </c>
      <c r="AK365" s="207">
        <f t="shared" si="66"/>
        <v>1245.69</v>
      </c>
      <c r="AL365" s="207">
        <f t="shared" si="65"/>
        <v>1245.69</v>
      </c>
      <c r="AM365" s="207">
        <f t="shared" si="65"/>
        <v>1245.69</v>
      </c>
      <c r="AN365" s="207">
        <f t="shared" si="65"/>
        <v>1245.69</v>
      </c>
      <c r="AO365" s="207">
        <f t="shared" si="65"/>
        <v>1245.69</v>
      </c>
      <c r="AP365" s="207">
        <f t="shared" si="65"/>
        <v>1245.69</v>
      </c>
      <c r="AQ365" s="207">
        <f t="shared" si="65"/>
        <v>1245.69</v>
      </c>
      <c r="AR365" s="207">
        <f t="shared" si="65"/>
        <v>1245.69</v>
      </c>
      <c r="AS365" s="207">
        <f t="shared" si="65"/>
        <v>1245.69</v>
      </c>
      <c r="AT365" s="207">
        <f t="shared" si="65"/>
        <v>1245.69</v>
      </c>
      <c r="AU365" s="208">
        <f t="shared" si="69"/>
        <v>14948.280000000004</v>
      </c>
      <c r="AV365" s="208">
        <f t="shared" si="64"/>
        <v>1245.69</v>
      </c>
      <c r="AW365" s="208">
        <f t="shared" si="64"/>
        <v>1245.69</v>
      </c>
      <c r="AX365" s="208">
        <f t="shared" si="64"/>
        <v>1245.69</v>
      </c>
      <c r="AY365" s="208">
        <f t="shared" si="63"/>
        <v>1245.69</v>
      </c>
      <c r="AZ365" s="208">
        <f t="shared" si="72"/>
        <v>1245.69</v>
      </c>
      <c r="BA365" s="208">
        <f t="shared" si="72"/>
        <v>1245.69</v>
      </c>
      <c r="BB365" s="208">
        <f t="shared" si="72"/>
        <v>1245.69</v>
      </c>
      <c r="BC365" s="208">
        <f t="shared" si="71"/>
        <v>1245.69</v>
      </c>
      <c r="BD365" s="208">
        <f t="shared" si="71"/>
        <v>1245.69</v>
      </c>
      <c r="BE365" s="208">
        <f t="shared" si="71"/>
        <v>1245.69</v>
      </c>
      <c r="BF365" s="208">
        <f t="shared" si="71"/>
        <v>1245.69</v>
      </c>
      <c r="BG365" s="208">
        <f t="shared" si="71"/>
        <v>1245.69</v>
      </c>
      <c r="BH365" s="208">
        <f t="shared" si="71"/>
        <v>1245.69</v>
      </c>
      <c r="BI365" s="208">
        <f t="shared" si="71"/>
        <v>1245.69</v>
      </c>
      <c r="BJ365" s="208">
        <f t="shared" si="71"/>
        <v>1245.69</v>
      </c>
      <c r="BK365" s="208">
        <f t="shared" si="71"/>
        <v>1245.69</v>
      </c>
      <c r="BL365" s="207">
        <f t="shared" si="70"/>
        <v>14948.280000000004</v>
      </c>
    </row>
    <row r="366" spans="1:64">
      <c r="A366" s="190" t="s">
        <v>567</v>
      </c>
      <c r="B366" s="205">
        <v>1.41E-2</v>
      </c>
      <c r="C366" s="205">
        <v>1.41E-2</v>
      </c>
      <c r="D366" s="206">
        <v>5759074.9190999996</v>
      </c>
      <c r="E366" s="206">
        <v>5728617.8567999993</v>
      </c>
      <c r="F366" s="206">
        <v>5690811.6527999993</v>
      </c>
      <c r="G366" s="206">
        <v>5628232.6409999998</v>
      </c>
      <c r="H366" s="206">
        <v>5582521.5830999995</v>
      </c>
      <c r="I366" s="206">
        <v>5613977.6756999996</v>
      </c>
      <c r="J366" s="206">
        <v>5621363.2010999992</v>
      </c>
      <c r="K366" s="206">
        <v>5614160.5877999989</v>
      </c>
      <c r="L366" s="206">
        <v>5614160.5877999989</v>
      </c>
      <c r="M366" s="206">
        <v>5634599.9816999985</v>
      </c>
      <c r="N366" s="206">
        <v>5651430.9895499991</v>
      </c>
      <c r="O366" s="206">
        <v>5647822.6034999993</v>
      </c>
      <c r="P366" s="192">
        <f t="shared" si="67"/>
        <v>67786774.279949978</v>
      </c>
      <c r="Q366" s="206">
        <v>5612375.2610999988</v>
      </c>
      <c r="R366" s="206">
        <v>5576927.9186999993</v>
      </c>
      <c r="S366" s="206">
        <v>5575354.1873999992</v>
      </c>
      <c r="T366" s="206">
        <v>5563034.7755999994</v>
      </c>
      <c r="U366" s="206">
        <v>5552289.0950999986</v>
      </c>
      <c r="V366" s="206">
        <v>5552289.0950999986</v>
      </c>
      <c r="W366" s="206">
        <v>5552289.0950999986</v>
      </c>
      <c r="X366" s="206">
        <v>5508096.9962999988</v>
      </c>
      <c r="Y366" s="206">
        <v>5463904.897499999</v>
      </c>
      <c r="Z366" s="206">
        <v>5463904.897499999</v>
      </c>
      <c r="AA366" s="206">
        <v>5463904.897499999</v>
      </c>
      <c r="AB366" s="206">
        <v>5459380.0292999987</v>
      </c>
      <c r="AC366" s="206">
        <v>5454855.1610999992</v>
      </c>
      <c r="AD366" s="206">
        <v>5454855.1610999992</v>
      </c>
      <c r="AE366" s="206">
        <v>5454855.1610999992</v>
      </c>
      <c r="AF366" s="206">
        <v>5454855.1610999992</v>
      </c>
      <c r="AG366" s="192">
        <f t="shared" si="68"/>
        <v>65835479.647799991</v>
      </c>
      <c r="AI366" s="207">
        <f t="shared" si="66"/>
        <v>6766.91</v>
      </c>
      <c r="AJ366" s="207">
        <f t="shared" si="66"/>
        <v>6731.13</v>
      </c>
      <c r="AK366" s="207">
        <f t="shared" si="66"/>
        <v>6686.7</v>
      </c>
      <c r="AL366" s="207">
        <f t="shared" si="65"/>
        <v>6613.17</v>
      </c>
      <c r="AM366" s="207">
        <f t="shared" si="65"/>
        <v>6559.46</v>
      </c>
      <c r="AN366" s="207">
        <f t="shared" si="65"/>
        <v>6596.42</v>
      </c>
      <c r="AO366" s="207">
        <f t="shared" si="65"/>
        <v>6605.1</v>
      </c>
      <c r="AP366" s="207">
        <f t="shared" si="65"/>
        <v>6596.64</v>
      </c>
      <c r="AQ366" s="207">
        <f t="shared" si="65"/>
        <v>6596.64</v>
      </c>
      <c r="AR366" s="207">
        <f t="shared" si="65"/>
        <v>6620.65</v>
      </c>
      <c r="AS366" s="207">
        <f t="shared" si="65"/>
        <v>6640.43</v>
      </c>
      <c r="AT366" s="207">
        <f t="shared" si="65"/>
        <v>6636.19</v>
      </c>
      <c r="AU366" s="208">
        <f t="shared" si="69"/>
        <v>79649.440000000002</v>
      </c>
      <c r="AV366" s="208">
        <f t="shared" si="64"/>
        <v>6594.54</v>
      </c>
      <c r="AW366" s="208">
        <f t="shared" si="64"/>
        <v>6552.89</v>
      </c>
      <c r="AX366" s="208">
        <f t="shared" si="64"/>
        <v>6551.04</v>
      </c>
      <c r="AY366" s="208">
        <f t="shared" si="64"/>
        <v>6536.57</v>
      </c>
      <c r="AZ366" s="208">
        <f t="shared" si="72"/>
        <v>6523.94</v>
      </c>
      <c r="BA366" s="208">
        <f t="shared" si="72"/>
        <v>6523.94</v>
      </c>
      <c r="BB366" s="208">
        <f t="shared" si="72"/>
        <v>6523.94</v>
      </c>
      <c r="BC366" s="208">
        <f t="shared" si="71"/>
        <v>6472.01</v>
      </c>
      <c r="BD366" s="208">
        <f t="shared" si="71"/>
        <v>6420.09</v>
      </c>
      <c r="BE366" s="208">
        <f t="shared" si="71"/>
        <v>6420.09</v>
      </c>
      <c r="BF366" s="208">
        <f t="shared" si="71"/>
        <v>6420.09</v>
      </c>
      <c r="BG366" s="208">
        <f t="shared" si="71"/>
        <v>6414.77</v>
      </c>
      <c r="BH366" s="208">
        <f t="shared" si="71"/>
        <v>6409.45</v>
      </c>
      <c r="BI366" s="208">
        <f t="shared" si="71"/>
        <v>6409.45</v>
      </c>
      <c r="BJ366" s="208">
        <f t="shared" si="71"/>
        <v>6409.45</v>
      </c>
      <c r="BK366" s="208">
        <f t="shared" si="71"/>
        <v>6409.45</v>
      </c>
      <c r="BL366" s="207">
        <f t="shared" si="70"/>
        <v>77356.67</v>
      </c>
    </row>
    <row r="367" spans="1:64">
      <c r="A367" s="190" t="s">
        <v>568</v>
      </c>
      <c r="B367" s="205">
        <v>0.1353</v>
      </c>
      <c r="C367" s="205">
        <v>0.1353</v>
      </c>
      <c r="D367" s="206">
        <v>1054485.7725</v>
      </c>
      <c r="E367" s="206">
        <v>1029829.5471</v>
      </c>
      <c r="F367" s="206">
        <v>1004759.8184999998</v>
      </c>
      <c r="G367" s="206">
        <v>1004346.3221999998</v>
      </c>
      <c r="H367" s="206">
        <v>1020042.8492999999</v>
      </c>
      <c r="I367" s="206">
        <v>1035739.3764</v>
      </c>
      <c r="J367" s="206">
        <v>943884.17519999994</v>
      </c>
      <c r="K367" s="206">
        <v>852028.97400000005</v>
      </c>
      <c r="L367" s="206">
        <v>852028.97400000005</v>
      </c>
      <c r="M367" s="206">
        <v>852028.97400000005</v>
      </c>
      <c r="N367" s="206">
        <v>852028.97400000005</v>
      </c>
      <c r="O367" s="206">
        <v>852028.97400000005</v>
      </c>
      <c r="P367" s="192">
        <f t="shared" si="67"/>
        <v>11353232.731199998</v>
      </c>
      <c r="Q367" s="206">
        <v>860312.76899999997</v>
      </c>
      <c r="R367" s="206">
        <v>868596.56400000001</v>
      </c>
      <c r="S367" s="206">
        <v>868596.56400000001</v>
      </c>
      <c r="T367" s="206">
        <v>876880.35899999994</v>
      </c>
      <c r="U367" s="206">
        <v>895681.82400000002</v>
      </c>
      <c r="V367" s="206">
        <v>920223.054</v>
      </c>
      <c r="W367" s="206">
        <v>942530.40899999999</v>
      </c>
      <c r="X367" s="206">
        <v>950814.20400000003</v>
      </c>
      <c r="Y367" s="206">
        <v>950814.20400000003</v>
      </c>
      <c r="Z367" s="206">
        <v>1131312.0906</v>
      </c>
      <c r="AA367" s="206">
        <v>1312159.2206999999</v>
      </c>
      <c r="AB367" s="206">
        <v>1306734.51315</v>
      </c>
      <c r="AC367" s="206">
        <v>1301942.29755</v>
      </c>
      <c r="AD367" s="206">
        <v>1306765.7115000002</v>
      </c>
      <c r="AE367" s="206">
        <v>1283934.6844500001</v>
      </c>
      <c r="AF367" s="206">
        <v>1268551.5174000002</v>
      </c>
      <c r="AG367" s="192">
        <f t="shared" si="68"/>
        <v>13571463.730350003</v>
      </c>
      <c r="AI367" s="207">
        <f t="shared" si="66"/>
        <v>11889.33</v>
      </c>
      <c r="AJ367" s="207">
        <f t="shared" si="66"/>
        <v>11611.33</v>
      </c>
      <c r="AK367" s="207">
        <f t="shared" si="66"/>
        <v>11328.67</v>
      </c>
      <c r="AL367" s="207">
        <f t="shared" si="65"/>
        <v>11324</v>
      </c>
      <c r="AM367" s="207">
        <f t="shared" si="65"/>
        <v>11500.98</v>
      </c>
      <c r="AN367" s="207">
        <f t="shared" si="65"/>
        <v>11677.96</v>
      </c>
      <c r="AO367" s="207">
        <f t="shared" si="65"/>
        <v>10642.29</v>
      </c>
      <c r="AP367" s="207">
        <f t="shared" si="65"/>
        <v>9606.6299999999992</v>
      </c>
      <c r="AQ367" s="207">
        <f t="shared" si="65"/>
        <v>9606.6299999999992</v>
      </c>
      <c r="AR367" s="207">
        <f t="shared" si="65"/>
        <v>9606.6299999999992</v>
      </c>
      <c r="AS367" s="207">
        <f t="shared" si="65"/>
        <v>9606.6299999999992</v>
      </c>
      <c r="AT367" s="207">
        <f t="shared" si="65"/>
        <v>9606.6299999999992</v>
      </c>
      <c r="AU367" s="208">
        <f t="shared" si="69"/>
        <v>128007.71000000002</v>
      </c>
      <c r="AV367" s="208">
        <f t="shared" ref="AV367:AY414" si="73">ROUND(Q367*$B367/12,2)</f>
        <v>9700.0300000000007</v>
      </c>
      <c r="AW367" s="208">
        <f t="shared" si="73"/>
        <v>9793.43</v>
      </c>
      <c r="AX367" s="208">
        <f t="shared" si="73"/>
        <v>9793.43</v>
      </c>
      <c r="AY367" s="208">
        <f t="shared" si="73"/>
        <v>9886.83</v>
      </c>
      <c r="AZ367" s="208">
        <f t="shared" si="72"/>
        <v>10098.81</v>
      </c>
      <c r="BA367" s="208">
        <f t="shared" si="72"/>
        <v>10375.51</v>
      </c>
      <c r="BB367" s="208">
        <f t="shared" si="72"/>
        <v>10627.03</v>
      </c>
      <c r="BC367" s="208">
        <f t="shared" si="71"/>
        <v>10720.43</v>
      </c>
      <c r="BD367" s="208">
        <f t="shared" si="71"/>
        <v>10720.43</v>
      </c>
      <c r="BE367" s="208">
        <f t="shared" si="71"/>
        <v>12755.54</v>
      </c>
      <c r="BF367" s="208">
        <f t="shared" si="71"/>
        <v>14794.6</v>
      </c>
      <c r="BG367" s="208">
        <f t="shared" si="71"/>
        <v>14733.43</v>
      </c>
      <c r="BH367" s="208">
        <f t="shared" si="71"/>
        <v>14679.4</v>
      </c>
      <c r="BI367" s="208">
        <f t="shared" si="71"/>
        <v>14733.78</v>
      </c>
      <c r="BJ367" s="208">
        <f t="shared" si="71"/>
        <v>14476.36</v>
      </c>
      <c r="BK367" s="208">
        <f t="shared" si="71"/>
        <v>14302.92</v>
      </c>
      <c r="BL367" s="207">
        <f t="shared" si="70"/>
        <v>153018.24000000002</v>
      </c>
    </row>
    <row r="368" spans="1:64">
      <c r="A368" s="190" t="s">
        <v>569</v>
      </c>
      <c r="B368" s="205">
        <v>0.18590000000000001</v>
      </c>
      <c r="C368" s="205">
        <v>0.18590000000000001</v>
      </c>
      <c r="D368" s="206">
        <v>18023290.424399998</v>
      </c>
      <c r="E368" s="206">
        <v>18075062.442299999</v>
      </c>
      <c r="F368" s="206">
        <v>18125833.884299997</v>
      </c>
      <c r="G368" s="206">
        <v>17642921.279699996</v>
      </c>
      <c r="H368" s="206">
        <v>17110879.164000001</v>
      </c>
      <c r="I368" s="206">
        <v>17006361.510599997</v>
      </c>
      <c r="J368" s="206">
        <v>16995075.660149999</v>
      </c>
      <c r="K368" s="206">
        <v>17289523.155149996</v>
      </c>
      <c r="L368" s="206">
        <v>17610620.627099998</v>
      </c>
      <c r="M368" s="206">
        <v>17880264.119399998</v>
      </c>
      <c r="N368" s="206">
        <v>18043793.439749997</v>
      </c>
      <c r="O368" s="206">
        <v>18012988.752</v>
      </c>
      <c r="P368" s="192">
        <f t="shared" si="67"/>
        <v>211816614.45884997</v>
      </c>
      <c r="Q368" s="206">
        <v>18117757.210049998</v>
      </c>
      <c r="R368" s="206">
        <v>18209272.5207</v>
      </c>
      <c r="S368" s="206">
        <v>17936185.003799997</v>
      </c>
      <c r="T368" s="206">
        <v>17758549.678799998</v>
      </c>
      <c r="U368" s="206">
        <v>17839400.390849996</v>
      </c>
      <c r="V368" s="206">
        <v>17742386.670299996</v>
      </c>
      <c r="W368" s="206">
        <v>17650027.617299996</v>
      </c>
      <c r="X368" s="206">
        <v>17491896.998399999</v>
      </c>
      <c r="Y368" s="206">
        <v>17650679.891549997</v>
      </c>
      <c r="Z368" s="206">
        <v>18898593.170849998</v>
      </c>
      <c r="AA368" s="206">
        <v>19822399.519050002</v>
      </c>
      <c r="AB368" s="206">
        <v>19676827.141650002</v>
      </c>
      <c r="AC368" s="206">
        <v>19403737.83075</v>
      </c>
      <c r="AD368" s="206">
        <v>19168360.880399998</v>
      </c>
      <c r="AE368" s="206">
        <v>18982139.881949998</v>
      </c>
      <c r="AF368" s="206">
        <v>18810579.717149999</v>
      </c>
      <c r="AG368" s="192">
        <f t="shared" si="68"/>
        <v>223137029.71019998</v>
      </c>
      <c r="AI368" s="207">
        <f t="shared" si="66"/>
        <v>279210.81</v>
      </c>
      <c r="AJ368" s="207">
        <f t="shared" si="66"/>
        <v>280012.84000000003</v>
      </c>
      <c r="AK368" s="207">
        <f t="shared" si="66"/>
        <v>280799.38</v>
      </c>
      <c r="AL368" s="207">
        <f t="shared" si="66"/>
        <v>273318.26</v>
      </c>
      <c r="AM368" s="207">
        <f t="shared" si="66"/>
        <v>265076.03999999998</v>
      </c>
      <c r="AN368" s="207">
        <f t="shared" si="66"/>
        <v>263456.88</v>
      </c>
      <c r="AO368" s="207">
        <f t="shared" si="66"/>
        <v>263282.05</v>
      </c>
      <c r="AP368" s="207">
        <f t="shared" si="66"/>
        <v>267843.53000000003</v>
      </c>
      <c r="AQ368" s="207">
        <f t="shared" si="66"/>
        <v>272817.86</v>
      </c>
      <c r="AR368" s="207">
        <f t="shared" si="66"/>
        <v>276995.09000000003</v>
      </c>
      <c r="AS368" s="207">
        <f t="shared" si="66"/>
        <v>279528.43</v>
      </c>
      <c r="AT368" s="207">
        <f t="shared" si="66"/>
        <v>279051.21999999997</v>
      </c>
      <c r="AU368" s="208">
        <f t="shared" si="69"/>
        <v>3281392.3899999997</v>
      </c>
      <c r="AV368" s="208">
        <f t="shared" si="73"/>
        <v>280674.26</v>
      </c>
      <c r="AW368" s="208">
        <f t="shared" si="73"/>
        <v>282091.98</v>
      </c>
      <c r="AX368" s="208">
        <f t="shared" si="73"/>
        <v>277861.40000000002</v>
      </c>
      <c r="AY368" s="208">
        <f t="shared" si="73"/>
        <v>275109.53000000003</v>
      </c>
      <c r="AZ368" s="208">
        <f t="shared" si="72"/>
        <v>276362.03999999998</v>
      </c>
      <c r="BA368" s="208">
        <f t="shared" si="72"/>
        <v>274859.14</v>
      </c>
      <c r="BB368" s="208">
        <f t="shared" si="72"/>
        <v>273428.34000000003</v>
      </c>
      <c r="BC368" s="208">
        <f t="shared" si="71"/>
        <v>270978.64</v>
      </c>
      <c r="BD368" s="208">
        <f t="shared" si="71"/>
        <v>273438.45</v>
      </c>
      <c r="BE368" s="208">
        <f t="shared" si="71"/>
        <v>292770.71000000002</v>
      </c>
      <c r="BF368" s="208">
        <f t="shared" si="71"/>
        <v>307082.01</v>
      </c>
      <c r="BG368" s="208">
        <f t="shared" si="71"/>
        <v>304826.84999999998</v>
      </c>
      <c r="BH368" s="208">
        <f t="shared" si="71"/>
        <v>300596.24</v>
      </c>
      <c r="BI368" s="208">
        <f t="shared" si="71"/>
        <v>296949.86</v>
      </c>
      <c r="BJ368" s="208">
        <f t="shared" si="71"/>
        <v>294064.98</v>
      </c>
      <c r="BK368" s="208">
        <f t="shared" si="71"/>
        <v>291407.23</v>
      </c>
      <c r="BL368" s="207">
        <f t="shared" si="70"/>
        <v>3456764.4899999998</v>
      </c>
    </row>
    <row r="369" spans="1:64">
      <c r="A369" s="190" t="s">
        <v>570</v>
      </c>
      <c r="B369" s="205">
        <v>0.21709999999999999</v>
      </c>
      <c r="C369" s="205">
        <v>0.21709999999999999</v>
      </c>
      <c r="D369" s="206">
        <v>4158572.4885</v>
      </c>
      <c r="E369" s="206">
        <v>4168523.8340999996</v>
      </c>
      <c r="F369" s="206">
        <v>4173834.7985999999</v>
      </c>
      <c r="G369" s="206">
        <v>4663160.8220999995</v>
      </c>
      <c r="H369" s="206">
        <v>5098553.5820999993</v>
      </c>
      <c r="I369" s="206">
        <v>4703542.0509000001</v>
      </c>
      <c r="J369" s="206">
        <v>4362455.2168499995</v>
      </c>
      <c r="K369" s="206">
        <v>4350514.7047499996</v>
      </c>
      <c r="L369" s="206">
        <v>4678310.7760499995</v>
      </c>
      <c r="M369" s="206">
        <v>5082974.6862000003</v>
      </c>
      <c r="N369" s="206">
        <v>5148687.6503999997</v>
      </c>
      <c r="O369" s="206">
        <v>5149653.4537499994</v>
      </c>
      <c r="P369" s="192">
        <f t="shared" si="67"/>
        <v>55738784.064300001</v>
      </c>
      <c r="Q369" s="206">
        <v>5155670.2640999993</v>
      </c>
      <c r="R369" s="206">
        <v>5167326.4340999993</v>
      </c>
      <c r="S369" s="206">
        <v>5178982.6040999992</v>
      </c>
      <c r="T369" s="206">
        <v>5188996.0393499993</v>
      </c>
      <c r="U369" s="206">
        <v>4668741.2315999996</v>
      </c>
      <c r="V369" s="206">
        <v>4150129.1585999993</v>
      </c>
      <c r="W369" s="206">
        <v>4161411.1139999996</v>
      </c>
      <c r="X369" s="206">
        <v>4126064.7185999993</v>
      </c>
      <c r="Y369" s="206">
        <v>4090902.1529999999</v>
      </c>
      <c r="Z369" s="206">
        <v>4664389.5982499998</v>
      </c>
      <c r="AA369" s="206">
        <v>5233016.4212999996</v>
      </c>
      <c r="AB369" s="206">
        <v>5236901.8113000002</v>
      </c>
      <c r="AC369" s="206">
        <v>5245838.2083000001</v>
      </c>
      <c r="AD369" s="206">
        <v>5257494.3783</v>
      </c>
      <c r="AE369" s="206">
        <v>5269150.5482999999</v>
      </c>
      <c r="AF369" s="206">
        <v>5241181.2913499996</v>
      </c>
      <c r="AG369" s="192">
        <f t="shared" si="68"/>
        <v>57345220.632900007</v>
      </c>
      <c r="AI369" s="207">
        <f t="shared" si="66"/>
        <v>75235.509999999995</v>
      </c>
      <c r="AJ369" s="207">
        <f t="shared" si="66"/>
        <v>75415.539999999994</v>
      </c>
      <c r="AK369" s="207">
        <f t="shared" si="66"/>
        <v>75511.63</v>
      </c>
      <c r="AL369" s="207">
        <f t="shared" si="66"/>
        <v>84364.35</v>
      </c>
      <c r="AM369" s="207">
        <f t="shared" si="66"/>
        <v>92241.33</v>
      </c>
      <c r="AN369" s="207">
        <f t="shared" si="66"/>
        <v>85094.91</v>
      </c>
      <c r="AO369" s="207">
        <f t="shared" si="66"/>
        <v>78924.09</v>
      </c>
      <c r="AP369" s="207">
        <f t="shared" si="66"/>
        <v>78708.06</v>
      </c>
      <c r="AQ369" s="207">
        <f t="shared" si="66"/>
        <v>84638.44</v>
      </c>
      <c r="AR369" s="207">
        <f t="shared" si="66"/>
        <v>91959.48</v>
      </c>
      <c r="AS369" s="207">
        <f t="shared" si="66"/>
        <v>93148.34</v>
      </c>
      <c r="AT369" s="207">
        <f t="shared" si="66"/>
        <v>93165.81</v>
      </c>
      <c r="AU369" s="208">
        <f t="shared" si="69"/>
        <v>1008407.4899999998</v>
      </c>
      <c r="AV369" s="208">
        <f t="shared" si="73"/>
        <v>93274.67</v>
      </c>
      <c r="AW369" s="208">
        <f t="shared" si="73"/>
        <v>93485.55</v>
      </c>
      <c r="AX369" s="208">
        <f t="shared" si="73"/>
        <v>93696.43</v>
      </c>
      <c r="AY369" s="208">
        <f t="shared" si="73"/>
        <v>93877.59</v>
      </c>
      <c r="AZ369" s="208">
        <f t="shared" si="72"/>
        <v>84465.31</v>
      </c>
      <c r="BA369" s="208">
        <f t="shared" si="72"/>
        <v>75082.75</v>
      </c>
      <c r="BB369" s="208">
        <f>ROUND(W369*$C369/12,2)</f>
        <v>75286.86</v>
      </c>
      <c r="BC369" s="208">
        <f t="shared" si="71"/>
        <v>74647.39</v>
      </c>
      <c r="BD369" s="208">
        <f t="shared" si="71"/>
        <v>74011.240000000005</v>
      </c>
      <c r="BE369" s="208">
        <f t="shared" si="71"/>
        <v>84386.58</v>
      </c>
      <c r="BF369" s="208">
        <f t="shared" si="71"/>
        <v>94673.99</v>
      </c>
      <c r="BG369" s="208">
        <f t="shared" si="71"/>
        <v>94744.28</v>
      </c>
      <c r="BH369" s="208">
        <f t="shared" si="71"/>
        <v>94905.96</v>
      </c>
      <c r="BI369" s="208">
        <f t="shared" si="71"/>
        <v>95116.84</v>
      </c>
      <c r="BJ369" s="208">
        <f t="shared" si="71"/>
        <v>95327.72</v>
      </c>
      <c r="BK369" s="208">
        <f t="shared" si="71"/>
        <v>94821.7</v>
      </c>
      <c r="BL369" s="207">
        <f t="shared" si="70"/>
        <v>1037470.6199999999</v>
      </c>
    </row>
    <row r="370" spans="1:64">
      <c r="A370" s="190" t="s">
        <v>571</v>
      </c>
      <c r="B370" s="205">
        <v>0.18590000000000001</v>
      </c>
      <c r="C370" s="205">
        <v>0.18590000000000001</v>
      </c>
      <c r="D370" s="206">
        <v>0</v>
      </c>
      <c r="E370" s="206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192">
        <f t="shared" si="67"/>
        <v>0</v>
      </c>
      <c r="Q370" s="206">
        <v>0</v>
      </c>
      <c r="R370" s="206">
        <v>0</v>
      </c>
      <c r="S370" s="206">
        <v>0</v>
      </c>
      <c r="T370" s="206">
        <v>0</v>
      </c>
      <c r="U370" s="206">
        <v>0</v>
      </c>
      <c r="V370" s="206">
        <v>0</v>
      </c>
      <c r="W370" s="206">
        <v>0</v>
      </c>
      <c r="X370" s="206">
        <v>0</v>
      </c>
      <c r="Y370" s="206">
        <v>0</v>
      </c>
      <c r="Z370" s="206">
        <v>0</v>
      </c>
      <c r="AA370" s="206">
        <v>0</v>
      </c>
      <c r="AB370" s="206">
        <v>0</v>
      </c>
      <c r="AC370" s="206">
        <v>0</v>
      </c>
      <c r="AD370" s="206">
        <v>0</v>
      </c>
      <c r="AE370" s="206">
        <v>0</v>
      </c>
      <c r="AF370" s="206">
        <v>0</v>
      </c>
      <c r="AG370" s="192">
        <f t="shared" si="68"/>
        <v>0</v>
      </c>
      <c r="AI370" s="207">
        <f t="shared" si="66"/>
        <v>0</v>
      </c>
      <c r="AJ370" s="207">
        <f t="shared" si="66"/>
        <v>0</v>
      </c>
      <c r="AK370" s="207">
        <f t="shared" si="66"/>
        <v>0</v>
      </c>
      <c r="AL370" s="207">
        <f t="shared" si="66"/>
        <v>0</v>
      </c>
      <c r="AM370" s="207">
        <f t="shared" si="66"/>
        <v>0</v>
      </c>
      <c r="AN370" s="207">
        <f t="shared" si="66"/>
        <v>0</v>
      </c>
      <c r="AO370" s="207">
        <f t="shared" si="66"/>
        <v>0</v>
      </c>
      <c r="AP370" s="207">
        <f t="shared" si="66"/>
        <v>0</v>
      </c>
      <c r="AQ370" s="207">
        <f t="shared" si="66"/>
        <v>0</v>
      </c>
      <c r="AR370" s="207">
        <f t="shared" si="66"/>
        <v>0</v>
      </c>
      <c r="AS370" s="207">
        <f t="shared" si="66"/>
        <v>0</v>
      </c>
      <c r="AT370" s="207">
        <f t="shared" si="66"/>
        <v>0</v>
      </c>
      <c r="AU370" s="208">
        <f t="shared" si="69"/>
        <v>0</v>
      </c>
      <c r="AV370" s="208">
        <f t="shared" si="73"/>
        <v>0</v>
      </c>
      <c r="AW370" s="208">
        <f t="shared" si="73"/>
        <v>0</v>
      </c>
      <c r="AX370" s="208">
        <f t="shared" si="73"/>
        <v>0</v>
      </c>
      <c r="AY370" s="208">
        <f t="shared" si="73"/>
        <v>0</v>
      </c>
      <c r="AZ370" s="208">
        <f t="shared" si="72"/>
        <v>0</v>
      </c>
      <c r="BA370" s="208">
        <f t="shared" si="72"/>
        <v>0</v>
      </c>
      <c r="BB370" s="208">
        <f t="shared" si="72"/>
        <v>0</v>
      </c>
      <c r="BC370" s="208">
        <f t="shared" si="71"/>
        <v>0</v>
      </c>
      <c r="BD370" s="208">
        <f t="shared" si="71"/>
        <v>0</v>
      </c>
      <c r="BE370" s="208">
        <f t="shared" si="71"/>
        <v>0</v>
      </c>
      <c r="BF370" s="208">
        <f t="shared" si="71"/>
        <v>0</v>
      </c>
      <c r="BG370" s="208">
        <f t="shared" si="71"/>
        <v>0</v>
      </c>
      <c r="BH370" s="208">
        <f t="shared" si="71"/>
        <v>0</v>
      </c>
      <c r="BI370" s="208">
        <f t="shared" si="71"/>
        <v>0</v>
      </c>
      <c r="BJ370" s="208">
        <f t="shared" si="71"/>
        <v>0</v>
      </c>
      <c r="BK370" s="208">
        <f t="shared" si="71"/>
        <v>0</v>
      </c>
      <c r="BL370" s="207">
        <f t="shared" si="70"/>
        <v>0</v>
      </c>
    </row>
    <row r="371" spans="1:64">
      <c r="A371" s="190" t="s">
        <v>572</v>
      </c>
      <c r="B371" s="205">
        <v>0.1142</v>
      </c>
      <c r="C371" s="205">
        <v>0.1142</v>
      </c>
      <c r="D371" s="206">
        <v>622052.89170000004</v>
      </c>
      <c r="E371" s="206">
        <v>622052.89170000004</v>
      </c>
      <c r="F371" s="206">
        <v>625062.16110000003</v>
      </c>
      <c r="G371" s="206">
        <v>628071.43050000002</v>
      </c>
      <c r="H371" s="206">
        <v>628071.43050000002</v>
      </c>
      <c r="I371" s="206">
        <v>628071.43050000002</v>
      </c>
      <c r="J371" s="206">
        <v>628071.43050000002</v>
      </c>
      <c r="K371" s="206">
        <v>628071.43050000002</v>
      </c>
      <c r="L371" s="206">
        <v>756949.73400000005</v>
      </c>
      <c r="M371" s="206">
        <v>885828.03749999998</v>
      </c>
      <c r="N371" s="206">
        <v>885828.03749999998</v>
      </c>
      <c r="O371" s="206">
        <v>885828.03749999998</v>
      </c>
      <c r="P371" s="192">
        <f t="shared" si="67"/>
        <v>8423958.9434999991</v>
      </c>
      <c r="Q371" s="206">
        <v>885828.03749999998</v>
      </c>
      <c r="R371" s="206">
        <v>885828.03749999998</v>
      </c>
      <c r="S371" s="206">
        <v>885828.03749999998</v>
      </c>
      <c r="T371" s="206">
        <v>885828.03749999998</v>
      </c>
      <c r="U371" s="206">
        <v>885828.03749999998</v>
      </c>
      <c r="V371" s="206">
        <v>885828.03749999998</v>
      </c>
      <c r="W371" s="206">
        <v>885828.03749999998</v>
      </c>
      <c r="X371" s="206">
        <v>885828.03749999998</v>
      </c>
      <c r="Y371" s="206">
        <v>1016794.35</v>
      </c>
      <c r="Z371" s="206">
        <v>1154745.5325</v>
      </c>
      <c r="AA371" s="206">
        <v>1168278.0194999999</v>
      </c>
      <c r="AB371" s="206">
        <v>1181373.2535000001</v>
      </c>
      <c r="AC371" s="206">
        <v>1194468.4875</v>
      </c>
      <c r="AD371" s="206">
        <v>1207563.7215000002</v>
      </c>
      <c r="AE371" s="206">
        <v>1220658.9555000002</v>
      </c>
      <c r="AF371" s="206">
        <v>1246849.0750500003</v>
      </c>
      <c r="AG371" s="192">
        <f t="shared" si="68"/>
        <v>12934043.545049999</v>
      </c>
      <c r="AI371" s="207">
        <f t="shared" si="66"/>
        <v>5919.87</v>
      </c>
      <c r="AJ371" s="207">
        <f t="shared" si="66"/>
        <v>5919.87</v>
      </c>
      <c r="AK371" s="207">
        <f t="shared" si="66"/>
        <v>5948.51</v>
      </c>
      <c r="AL371" s="207">
        <f t="shared" si="66"/>
        <v>5977.15</v>
      </c>
      <c r="AM371" s="207">
        <f t="shared" si="66"/>
        <v>5977.15</v>
      </c>
      <c r="AN371" s="207">
        <f t="shared" si="66"/>
        <v>5977.15</v>
      </c>
      <c r="AO371" s="207">
        <f t="shared" si="66"/>
        <v>5977.15</v>
      </c>
      <c r="AP371" s="207">
        <f t="shared" si="66"/>
        <v>5977.15</v>
      </c>
      <c r="AQ371" s="207">
        <f t="shared" si="66"/>
        <v>7203.64</v>
      </c>
      <c r="AR371" s="207">
        <f t="shared" si="66"/>
        <v>8430.1299999999992</v>
      </c>
      <c r="AS371" s="207">
        <f t="shared" si="66"/>
        <v>8430.1299999999992</v>
      </c>
      <c r="AT371" s="207">
        <f t="shared" si="66"/>
        <v>8430.1299999999992</v>
      </c>
      <c r="AU371" s="208">
        <f t="shared" si="69"/>
        <v>80168.030000000013</v>
      </c>
      <c r="AV371" s="208">
        <f t="shared" si="73"/>
        <v>8430.1299999999992</v>
      </c>
      <c r="AW371" s="208">
        <f t="shared" si="73"/>
        <v>8430.1299999999992</v>
      </c>
      <c r="AX371" s="208">
        <f t="shared" si="73"/>
        <v>8430.1299999999992</v>
      </c>
      <c r="AY371" s="208">
        <f t="shared" si="73"/>
        <v>8430.1299999999992</v>
      </c>
      <c r="AZ371" s="208">
        <f t="shared" si="72"/>
        <v>8430.1299999999992</v>
      </c>
      <c r="BA371" s="208">
        <f t="shared" si="72"/>
        <v>8430.1299999999992</v>
      </c>
      <c r="BB371" s="208">
        <f t="shared" si="72"/>
        <v>8430.1299999999992</v>
      </c>
      <c r="BC371" s="208">
        <f t="shared" si="71"/>
        <v>8430.1299999999992</v>
      </c>
      <c r="BD371" s="208">
        <f t="shared" si="71"/>
        <v>9676.49</v>
      </c>
      <c r="BE371" s="208">
        <f t="shared" si="71"/>
        <v>10989.33</v>
      </c>
      <c r="BF371" s="208">
        <f t="shared" si="71"/>
        <v>11118.11</v>
      </c>
      <c r="BG371" s="208">
        <f t="shared" si="71"/>
        <v>11242.74</v>
      </c>
      <c r="BH371" s="208">
        <f t="shared" si="71"/>
        <v>11367.36</v>
      </c>
      <c r="BI371" s="208">
        <f t="shared" si="71"/>
        <v>11491.98</v>
      </c>
      <c r="BJ371" s="208">
        <f t="shared" si="71"/>
        <v>11616.6</v>
      </c>
      <c r="BK371" s="208">
        <f t="shared" si="71"/>
        <v>11865.85</v>
      </c>
      <c r="BL371" s="207">
        <f t="shared" si="70"/>
        <v>123088.98000000001</v>
      </c>
    </row>
    <row r="372" spans="1:64">
      <c r="A372" s="190" t="s">
        <v>573</v>
      </c>
      <c r="B372" s="205">
        <v>5.6300000000000003E-2</v>
      </c>
      <c r="C372" s="205">
        <v>5.6300000000000003E-2</v>
      </c>
      <c r="D372" s="206">
        <v>49298.499000000003</v>
      </c>
      <c r="E372" s="206">
        <v>49298.499000000003</v>
      </c>
      <c r="F372" s="206">
        <v>49298.499000000003</v>
      </c>
      <c r="G372" s="206">
        <v>49298.499000000003</v>
      </c>
      <c r="H372" s="206">
        <v>49298.499000000003</v>
      </c>
      <c r="I372" s="206">
        <v>49298.499000000003</v>
      </c>
      <c r="J372" s="206">
        <v>49298.499000000003</v>
      </c>
      <c r="K372" s="206">
        <v>49298.499000000003</v>
      </c>
      <c r="L372" s="206">
        <v>49298.499000000003</v>
      </c>
      <c r="M372" s="206">
        <v>49298.499000000003</v>
      </c>
      <c r="N372" s="206">
        <v>49298.499000000003</v>
      </c>
      <c r="O372" s="206">
        <v>49298.499000000003</v>
      </c>
      <c r="P372" s="192">
        <f t="shared" si="67"/>
        <v>591581.98800000001</v>
      </c>
      <c r="Q372" s="206">
        <v>49298.499000000003</v>
      </c>
      <c r="R372" s="206">
        <v>49298.499000000003</v>
      </c>
      <c r="S372" s="206">
        <v>49298.499000000003</v>
      </c>
      <c r="T372" s="206">
        <v>49298.499000000003</v>
      </c>
      <c r="U372" s="206">
        <v>49298.499000000003</v>
      </c>
      <c r="V372" s="206">
        <v>49298.499000000003</v>
      </c>
      <c r="W372" s="206">
        <v>49298.499000000003</v>
      </c>
      <c r="X372" s="206">
        <v>49298.499000000003</v>
      </c>
      <c r="Y372" s="206">
        <v>49298.499000000003</v>
      </c>
      <c r="Z372" s="206">
        <v>49298.499000000003</v>
      </c>
      <c r="AA372" s="206">
        <v>49298.499000000003</v>
      </c>
      <c r="AB372" s="206">
        <v>49298.499000000003</v>
      </c>
      <c r="AC372" s="206">
        <v>49298.499000000003</v>
      </c>
      <c r="AD372" s="206">
        <v>49298.499000000003</v>
      </c>
      <c r="AE372" s="206">
        <v>49298.499000000003</v>
      </c>
      <c r="AF372" s="206">
        <v>49298.499000000003</v>
      </c>
      <c r="AG372" s="192">
        <f t="shared" si="68"/>
        <v>591581.98800000001</v>
      </c>
      <c r="AI372" s="207">
        <f t="shared" si="66"/>
        <v>231.29</v>
      </c>
      <c r="AJ372" s="207">
        <f t="shared" si="66"/>
        <v>231.29</v>
      </c>
      <c r="AK372" s="207">
        <f t="shared" si="66"/>
        <v>231.29</v>
      </c>
      <c r="AL372" s="207">
        <f t="shared" si="66"/>
        <v>231.29</v>
      </c>
      <c r="AM372" s="207">
        <f t="shared" si="66"/>
        <v>231.29</v>
      </c>
      <c r="AN372" s="207">
        <f t="shared" si="66"/>
        <v>231.29</v>
      </c>
      <c r="AO372" s="207">
        <f t="shared" si="66"/>
        <v>231.29</v>
      </c>
      <c r="AP372" s="207">
        <f t="shared" si="66"/>
        <v>231.29</v>
      </c>
      <c r="AQ372" s="207">
        <f t="shared" si="66"/>
        <v>231.29</v>
      </c>
      <c r="AR372" s="207">
        <f t="shared" si="66"/>
        <v>231.29</v>
      </c>
      <c r="AS372" s="207">
        <f t="shared" si="66"/>
        <v>231.29</v>
      </c>
      <c r="AT372" s="207">
        <f t="shared" si="66"/>
        <v>231.29</v>
      </c>
      <c r="AU372" s="208">
        <f t="shared" si="69"/>
        <v>2775.48</v>
      </c>
      <c r="AV372" s="208">
        <f t="shared" si="73"/>
        <v>231.29</v>
      </c>
      <c r="AW372" s="208">
        <f t="shared" si="73"/>
        <v>231.29</v>
      </c>
      <c r="AX372" s="208">
        <f t="shared" si="73"/>
        <v>231.29</v>
      </c>
      <c r="AY372" s="208">
        <f t="shared" si="73"/>
        <v>231.29</v>
      </c>
      <c r="AZ372" s="208">
        <f t="shared" si="72"/>
        <v>231.29</v>
      </c>
      <c r="BA372" s="208">
        <f t="shared" si="72"/>
        <v>231.29</v>
      </c>
      <c r="BB372" s="208">
        <f t="shared" si="72"/>
        <v>231.29</v>
      </c>
      <c r="BC372" s="208">
        <f t="shared" si="71"/>
        <v>231.29</v>
      </c>
      <c r="BD372" s="208">
        <f t="shared" si="71"/>
        <v>231.29</v>
      </c>
      <c r="BE372" s="208">
        <f t="shared" si="71"/>
        <v>231.29</v>
      </c>
      <c r="BF372" s="208">
        <f t="shared" si="71"/>
        <v>231.29</v>
      </c>
      <c r="BG372" s="208">
        <f t="shared" si="71"/>
        <v>231.29</v>
      </c>
      <c r="BH372" s="208">
        <f t="shared" si="71"/>
        <v>231.29</v>
      </c>
      <c r="BI372" s="208">
        <f t="shared" si="71"/>
        <v>231.29</v>
      </c>
      <c r="BJ372" s="208">
        <f t="shared" si="71"/>
        <v>231.29</v>
      </c>
      <c r="BK372" s="208">
        <f t="shared" si="71"/>
        <v>231.29</v>
      </c>
      <c r="BL372" s="207">
        <f t="shared" si="70"/>
        <v>2775.48</v>
      </c>
    </row>
    <row r="373" spans="1:64">
      <c r="A373" s="190" t="s">
        <v>574</v>
      </c>
      <c r="B373" s="205">
        <v>5.1499999999999997E-2</v>
      </c>
      <c r="C373" s="205">
        <v>5.1499999999999997E-2</v>
      </c>
      <c r="D373" s="206">
        <v>1176817.6527</v>
      </c>
      <c r="E373" s="206">
        <v>1176817.6527</v>
      </c>
      <c r="F373" s="206">
        <v>1176817.6527</v>
      </c>
      <c r="G373" s="206">
        <v>815012.48879999993</v>
      </c>
      <c r="H373" s="206">
        <v>453207.32489999995</v>
      </c>
      <c r="I373" s="206">
        <v>453207.32489999995</v>
      </c>
      <c r="J373" s="206">
        <v>453207.32489999995</v>
      </c>
      <c r="K373" s="206">
        <v>453207.32489999995</v>
      </c>
      <c r="L373" s="206">
        <v>730550.44784999988</v>
      </c>
      <c r="M373" s="206">
        <v>1157336.6377499998</v>
      </c>
      <c r="N373" s="206">
        <v>1306779.7046999999</v>
      </c>
      <c r="O373" s="206">
        <v>1306779.7046999999</v>
      </c>
      <c r="P373" s="192">
        <f t="shared" si="67"/>
        <v>10659741.241500001</v>
      </c>
      <c r="Q373" s="206">
        <v>1306779.7046999999</v>
      </c>
      <c r="R373" s="206">
        <v>1306779.7046999999</v>
      </c>
      <c r="S373" s="206">
        <v>1306779.7046999999</v>
      </c>
      <c r="T373" s="206">
        <v>1306779.7046999999</v>
      </c>
      <c r="U373" s="206">
        <v>1306779.7046999999</v>
      </c>
      <c r="V373" s="206">
        <v>1306779.7046999999</v>
      </c>
      <c r="W373" s="206">
        <v>1306779.7046999999</v>
      </c>
      <c r="X373" s="206">
        <v>1306779.7046999999</v>
      </c>
      <c r="Y373" s="206">
        <v>1376628.4046999998</v>
      </c>
      <c r="Z373" s="206">
        <v>1446477.1046999998</v>
      </c>
      <c r="AA373" s="206">
        <v>1446477.1046999998</v>
      </c>
      <c r="AB373" s="206">
        <v>1446477.1046999998</v>
      </c>
      <c r="AC373" s="206">
        <v>1446477.1046999998</v>
      </c>
      <c r="AD373" s="206">
        <v>1446477.1046999998</v>
      </c>
      <c r="AE373" s="206">
        <v>1446477.1046999998</v>
      </c>
      <c r="AF373" s="206">
        <v>1446477.1046999998</v>
      </c>
      <c r="AG373" s="192">
        <f t="shared" si="68"/>
        <v>16729086.956399994</v>
      </c>
      <c r="AI373" s="207">
        <f t="shared" si="66"/>
        <v>5050.51</v>
      </c>
      <c r="AJ373" s="207">
        <f t="shared" si="66"/>
        <v>5050.51</v>
      </c>
      <c r="AK373" s="207">
        <f t="shared" si="66"/>
        <v>5050.51</v>
      </c>
      <c r="AL373" s="207">
        <f t="shared" si="66"/>
        <v>3497.76</v>
      </c>
      <c r="AM373" s="207">
        <f t="shared" si="66"/>
        <v>1945.01</v>
      </c>
      <c r="AN373" s="207">
        <f t="shared" si="66"/>
        <v>1945.01</v>
      </c>
      <c r="AO373" s="207">
        <f t="shared" si="66"/>
        <v>1945.01</v>
      </c>
      <c r="AP373" s="207">
        <f t="shared" si="66"/>
        <v>1945.01</v>
      </c>
      <c r="AQ373" s="207">
        <f t="shared" si="66"/>
        <v>3135.28</v>
      </c>
      <c r="AR373" s="207">
        <f t="shared" si="66"/>
        <v>4966.8999999999996</v>
      </c>
      <c r="AS373" s="207">
        <f t="shared" si="66"/>
        <v>5608.26</v>
      </c>
      <c r="AT373" s="207">
        <f t="shared" si="66"/>
        <v>5608.26</v>
      </c>
      <c r="AU373" s="208">
        <f t="shared" si="69"/>
        <v>45748.03</v>
      </c>
      <c r="AV373" s="208">
        <f t="shared" si="73"/>
        <v>5608.26</v>
      </c>
      <c r="AW373" s="208">
        <f t="shared" si="73"/>
        <v>5608.26</v>
      </c>
      <c r="AX373" s="208">
        <f t="shared" si="73"/>
        <v>5608.26</v>
      </c>
      <c r="AY373" s="208">
        <f t="shared" si="73"/>
        <v>5608.26</v>
      </c>
      <c r="AZ373" s="208">
        <f t="shared" si="72"/>
        <v>5608.26</v>
      </c>
      <c r="BA373" s="208">
        <f t="shared" si="72"/>
        <v>5608.26</v>
      </c>
      <c r="BB373" s="208">
        <f t="shared" si="72"/>
        <v>5608.26</v>
      </c>
      <c r="BC373" s="208">
        <f t="shared" si="71"/>
        <v>5608.26</v>
      </c>
      <c r="BD373" s="208">
        <f t="shared" si="71"/>
        <v>5908.03</v>
      </c>
      <c r="BE373" s="208">
        <f t="shared" si="71"/>
        <v>6207.8</v>
      </c>
      <c r="BF373" s="208">
        <f t="shared" si="71"/>
        <v>6207.8</v>
      </c>
      <c r="BG373" s="208">
        <f t="shared" si="71"/>
        <v>6207.8</v>
      </c>
      <c r="BH373" s="208">
        <f t="shared" si="71"/>
        <v>6207.8</v>
      </c>
      <c r="BI373" s="208">
        <f t="shared" si="71"/>
        <v>6207.8</v>
      </c>
      <c r="BJ373" s="208">
        <f t="shared" si="71"/>
        <v>6207.8</v>
      </c>
      <c r="BK373" s="208">
        <f t="shared" si="71"/>
        <v>6207.8</v>
      </c>
      <c r="BL373" s="207">
        <f t="shared" si="70"/>
        <v>71795.670000000013</v>
      </c>
    </row>
    <row r="374" spans="1:64">
      <c r="A374" s="190" t="s">
        <v>575</v>
      </c>
      <c r="B374" s="205">
        <v>4.2500000000000003E-2</v>
      </c>
      <c r="C374" s="205">
        <v>4.2500000000000003E-2</v>
      </c>
      <c r="D374" s="206">
        <v>2965322.2856999999</v>
      </c>
      <c r="E374" s="206">
        <v>3002096.6154</v>
      </c>
      <c r="F374" s="206">
        <v>3040254.9401999996</v>
      </c>
      <c r="G374" s="206">
        <v>2878815.1088999999</v>
      </c>
      <c r="H374" s="206">
        <v>2715728.3303999999</v>
      </c>
      <c r="I374" s="206">
        <v>2698984.1556000002</v>
      </c>
      <c r="J374" s="206">
        <v>2700774.0156</v>
      </c>
      <c r="K374" s="206">
        <v>2728455.6632999997</v>
      </c>
      <c r="L374" s="206">
        <v>2749143.1535999998</v>
      </c>
      <c r="M374" s="206">
        <v>2777933.0378999994</v>
      </c>
      <c r="N374" s="206">
        <v>2798874.1583999996</v>
      </c>
      <c r="O374" s="206">
        <v>2802565.2788999993</v>
      </c>
      <c r="P374" s="192">
        <f t="shared" si="67"/>
        <v>33858946.743900001</v>
      </c>
      <c r="Q374" s="206">
        <v>2802565.2788999993</v>
      </c>
      <c r="R374" s="206">
        <v>2806251.5452499995</v>
      </c>
      <c r="S374" s="206">
        <v>2809937.8115999997</v>
      </c>
      <c r="T374" s="206">
        <v>2800906.2704999996</v>
      </c>
      <c r="U374" s="206">
        <v>2795559.6329999994</v>
      </c>
      <c r="V374" s="206">
        <v>2799244.5365999998</v>
      </c>
      <c r="W374" s="206">
        <v>2799244.5365999998</v>
      </c>
      <c r="X374" s="206">
        <v>2802922.0571999997</v>
      </c>
      <c r="Y374" s="206">
        <v>2806599.5777999996</v>
      </c>
      <c r="Z374" s="206">
        <v>2806599.5777999996</v>
      </c>
      <c r="AA374" s="206">
        <v>2810290.6982999998</v>
      </c>
      <c r="AB374" s="206">
        <v>2813981.8187999995</v>
      </c>
      <c r="AC374" s="206">
        <v>2813981.8187999995</v>
      </c>
      <c r="AD374" s="206">
        <v>2817668.0851499997</v>
      </c>
      <c r="AE374" s="206">
        <v>2821354.3514999994</v>
      </c>
      <c r="AF374" s="206">
        <v>2798392.0829999996</v>
      </c>
      <c r="AG374" s="192">
        <f t="shared" si="68"/>
        <v>33685838.774549991</v>
      </c>
      <c r="AI374" s="207">
        <f t="shared" si="66"/>
        <v>10502.18</v>
      </c>
      <c r="AJ374" s="207">
        <f t="shared" si="66"/>
        <v>10632.43</v>
      </c>
      <c r="AK374" s="207">
        <f t="shared" si="66"/>
        <v>10767.57</v>
      </c>
      <c r="AL374" s="207">
        <f t="shared" si="66"/>
        <v>10195.799999999999</v>
      </c>
      <c r="AM374" s="207">
        <f t="shared" si="66"/>
        <v>9618.2000000000007</v>
      </c>
      <c r="AN374" s="207">
        <f t="shared" si="66"/>
        <v>9558.9</v>
      </c>
      <c r="AO374" s="207">
        <f t="shared" si="66"/>
        <v>9565.24</v>
      </c>
      <c r="AP374" s="207">
        <f t="shared" si="66"/>
        <v>9663.2800000000007</v>
      </c>
      <c r="AQ374" s="207">
        <f t="shared" si="66"/>
        <v>9736.5499999999993</v>
      </c>
      <c r="AR374" s="207">
        <f t="shared" si="66"/>
        <v>9838.51</v>
      </c>
      <c r="AS374" s="207">
        <f t="shared" si="66"/>
        <v>9912.68</v>
      </c>
      <c r="AT374" s="207">
        <f t="shared" si="66"/>
        <v>9925.75</v>
      </c>
      <c r="AU374" s="208">
        <f t="shared" si="69"/>
        <v>119917.09</v>
      </c>
      <c r="AV374" s="208">
        <f t="shared" si="73"/>
        <v>9925.75</v>
      </c>
      <c r="AW374" s="208">
        <f t="shared" si="73"/>
        <v>9938.81</v>
      </c>
      <c r="AX374" s="208">
        <f t="shared" si="73"/>
        <v>9951.86</v>
      </c>
      <c r="AY374" s="208">
        <f t="shared" si="73"/>
        <v>9919.8799999999992</v>
      </c>
      <c r="AZ374" s="208">
        <f t="shared" si="72"/>
        <v>9900.94</v>
      </c>
      <c r="BA374" s="208">
        <f t="shared" si="72"/>
        <v>9913.99</v>
      </c>
      <c r="BB374" s="208">
        <f t="shared" si="72"/>
        <v>9913.99</v>
      </c>
      <c r="BC374" s="208">
        <f t="shared" si="71"/>
        <v>9927.02</v>
      </c>
      <c r="BD374" s="208">
        <f t="shared" si="71"/>
        <v>9940.0400000000009</v>
      </c>
      <c r="BE374" s="208">
        <f t="shared" si="71"/>
        <v>9940.0400000000009</v>
      </c>
      <c r="BF374" s="208">
        <f t="shared" si="71"/>
        <v>9953.11</v>
      </c>
      <c r="BG374" s="208">
        <f t="shared" si="71"/>
        <v>9966.19</v>
      </c>
      <c r="BH374" s="208">
        <f t="shared" si="71"/>
        <v>9966.19</v>
      </c>
      <c r="BI374" s="208">
        <f t="shared" si="71"/>
        <v>9979.24</v>
      </c>
      <c r="BJ374" s="208">
        <f t="shared" si="71"/>
        <v>9992.2999999999993</v>
      </c>
      <c r="BK374" s="208">
        <f t="shared" si="71"/>
        <v>9910.9699999999993</v>
      </c>
      <c r="BL374" s="207">
        <f t="shared" si="70"/>
        <v>119304.02000000002</v>
      </c>
    </row>
    <row r="375" spans="1:64">
      <c r="A375" s="190" t="s">
        <v>576</v>
      </c>
      <c r="B375" s="205">
        <v>0.61240000000000006</v>
      </c>
      <c r="C375" s="205">
        <v>0.61240000000000006</v>
      </c>
      <c r="D375" s="206">
        <v>0</v>
      </c>
      <c r="E375" s="206">
        <v>0</v>
      </c>
      <c r="F375" s="206">
        <v>0</v>
      </c>
      <c r="G375" s="206">
        <v>0</v>
      </c>
      <c r="H375" s="206">
        <v>0</v>
      </c>
      <c r="I375" s="206">
        <v>0</v>
      </c>
      <c r="J375" s="206">
        <v>0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192">
        <f t="shared" si="67"/>
        <v>0</v>
      </c>
      <c r="Q375" s="206">
        <v>0</v>
      </c>
      <c r="R375" s="206">
        <v>0</v>
      </c>
      <c r="S375" s="206">
        <v>0</v>
      </c>
      <c r="T375" s="206">
        <v>0</v>
      </c>
      <c r="U375" s="206">
        <v>0</v>
      </c>
      <c r="V375" s="206">
        <v>0</v>
      </c>
      <c r="W375" s="206">
        <v>0</v>
      </c>
      <c r="X375" s="206">
        <v>0</v>
      </c>
      <c r="Y375" s="206">
        <v>0</v>
      </c>
      <c r="Z375" s="206">
        <v>0</v>
      </c>
      <c r="AA375" s="206">
        <v>0</v>
      </c>
      <c r="AB375" s="206">
        <v>0</v>
      </c>
      <c r="AC375" s="206">
        <v>0</v>
      </c>
      <c r="AD375" s="206">
        <v>0</v>
      </c>
      <c r="AE375" s="206">
        <v>0</v>
      </c>
      <c r="AF375" s="206">
        <v>0</v>
      </c>
      <c r="AG375" s="192">
        <f t="shared" si="68"/>
        <v>0</v>
      </c>
      <c r="AI375" s="207">
        <f t="shared" si="66"/>
        <v>0</v>
      </c>
      <c r="AJ375" s="207">
        <f t="shared" si="66"/>
        <v>0</v>
      </c>
      <c r="AK375" s="207">
        <f t="shared" si="66"/>
        <v>0</v>
      </c>
      <c r="AL375" s="207">
        <f t="shared" si="66"/>
        <v>0</v>
      </c>
      <c r="AM375" s="207">
        <f t="shared" si="66"/>
        <v>0</v>
      </c>
      <c r="AN375" s="207">
        <f t="shared" si="66"/>
        <v>0</v>
      </c>
      <c r="AO375" s="207">
        <f t="shared" si="66"/>
        <v>0</v>
      </c>
      <c r="AP375" s="207">
        <f t="shared" si="66"/>
        <v>0</v>
      </c>
      <c r="AQ375" s="207">
        <f t="shared" si="66"/>
        <v>0</v>
      </c>
      <c r="AR375" s="207">
        <f t="shared" si="66"/>
        <v>0</v>
      </c>
      <c r="AS375" s="207">
        <f t="shared" si="66"/>
        <v>0</v>
      </c>
      <c r="AT375" s="207">
        <f t="shared" si="66"/>
        <v>0</v>
      </c>
      <c r="AU375" s="208">
        <f t="shared" si="69"/>
        <v>0</v>
      </c>
      <c r="AV375" s="208">
        <f t="shared" si="73"/>
        <v>0</v>
      </c>
      <c r="AW375" s="208">
        <f t="shared" si="73"/>
        <v>0</v>
      </c>
      <c r="AX375" s="208">
        <f t="shared" si="73"/>
        <v>0</v>
      </c>
      <c r="AY375" s="208">
        <f t="shared" si="73"/>
        <v>0</v>
      </c>
      <c r="AZ375" s="208">
        <f t="shared" si="72"/>
        <v>0</v>
      </c>
      <c r="BA375" s="208">
        <f t="shared" si="72"/>
        <v>0</v>
      </c>
      <c r="BB375" s="208">
        <f t="shared" si="72"/>
        <v>0</v>
      </c>
      <c r="BC375" s="208">
        <f t="shared" si="71"/>
        <v>0</v>
      </c>
      <c r="BD375" s="208">
        <f t="shared" si="71"/>
        <v>0</v>
      </c>
      <c r="BE375" s="208">
        <f t="shared" si="71"/>
        <v>0</v>
      </c>
      <c r="BF375" s="208">
        <f t="shared" si="71"/>
        <v>0</v>
      </c>
      <c r="BG375" s="208">
        <f t="shared" si="71"/>
        <v>0</v>
      </c>
      <c r="BH375" s="208">
        <f t="shared" si="71"/>
        <v>0</v>
      </c>
      <c r="BI375" s="208">
        <f t="shared" si="71"/>
        <v>0</v>
      </c>
      <c r="BJ375" s="208">
        <f t="shared" si="71"/>
        <v>0</v>
      </c>
      <c r="BK375" s="208">
        <f t="shared" si="71"/>
        <v>0</v>
      </c>
      <c r="BL375" s="207">
        <f t="shared" si="70"/>
        <v>0</v>
      </c>
    </row>
    <row r="376" spans="1:64">
      <c r="A376" s="190" t="s">
        <v>577</v>
      </c>
      <c r="B376" s="205">
        <v>1.4E-2</v>
      </c>
      <c r="C376" s="205">
        <v>1.4E-2</v>
      </c>
      <c r="D376" s="206">
        <v>20284.268100000001</v>
      </c>
      <c r="E376" s="206">
        <v>20284.268100000001</v>
      </c>
      <c r="F376" s="206">
        <v>20284.268100000001</v>
      </c>
      <c r="G376" s="206">
        <v>20284.268100000001</v>
      </c>
      <c r="H376" s="206">
        <v>20284.268100000001</v>
      </c>
      <c r="I376" s="206">
        <v>20284.268100000001</v>
      </c>
      <c r="J376" s="206">
        <v>20284.268100000001</v>
      </c>
      <c r="K376" s="206">
        <v>28219.268100000001</v>
      </c>
      <c r="L376" s="206">
        <v>36154.268100000001</v>
      </c>
      <c r="M376" s="206">
        <v>36154.268100000001</v>
      </c>
      <c r="N376" s="206">
        <v>36154.268100000001</v>
      </c>
      <c r="O376" s="206">
        <v>36154.268100000001</v>
      </c>
      <c r="P376" s="192">
        <f t="shared" si="67"/>
        <v>314826.21719999996</v>
      </c>
      <c r="Q376" s="206">
        <v>36154.268100000001</v>
      </c>
      <c r="R376" s="206">
        <v>36154.268100000001</v>
      </c>
      <c r="S376" s="206">
        <v>36154.268100000001</v>
      </c>
      <c r="T376" s="206">
        <v>36154.268100000001</v>
      </c>
      <c r="U376" s="206">
        <v>36154.268100000001</v>
      </c>
      <c r="V376" s="206">
        <v>36154.268100000001</v>
      </c>
      <c r="W376" s="206">
        <v>36154.268100000001</v>
      </c>
      <c r="X376" s="206">
        <v>36154.268100000001</v>
      </c>
      <c r="Y376" s="206">
        <v>36154.268100000001</v>
      </c>
      <c r="Z376" s="206">
        <v>36154.268100000001</v>
      </c>
      <c r="AA376" s="206">
        <v>36154.268100000001</v>
      </c>
      <c r="AB376" s="206">
        <v>36154.268100000001</v>
      </c>
      <c r="AC376" s="206">
        <v>36154.268100000001</v>
      </c>
      <c r="AD376" s="206">
        <v>36154.268100000001</v>
      </c>
      <c r="AE376" s="206">
        <v>36154.268100000001</v>
      </c>
      <c r="AF376" s="206">
        <v>36154.268100000001</v>
      </c>
      <c r="AG376" s="192">
        <f t="shared" si="68"/>
        <v>433851.2171999999</v>
      </c>
      <c r="AI376" s="207">
        <f t="shared" si="66"/>
        <v>23.66</v>
      </c>
      <c r="AJ376" s="207">
        <f t="shared" si="66"/>
        <v>23.66</v>
      </c>
      <c r="AK376" s="207">
        <f t="shared" si="66"/>
        <v>23.66</v>
      </c>
      <c r="AL376" s="207">
        <f t="shared" si="66"/>
        <v>23.66</v>
      </c>
      <c r="AM376" s="207">
        <f t="shared" si="66"/>
        <v>23.66</v>
      </c>
      <c r="AN376" s="207">
        <f t="shared" si="66"/>
        <v>23.66</v>
      </c>
      <c r="AO376" s="207">
        <f t="shared" si="66"/>
        <v>23.66</v>
      </c>
      <c r="AP376" s="207">
        <f t="shared" si="66"/>
        <v>32.92</v>
      </c>
      <c r="AQ376" s="207">
        <f t="shared" si="66"/>
        <v>42.18</v>
      </c>
      <c r="AR376" s="207">
        <f t="shared" si="66"/>
        <v>42.18</v>
      </c>
      <c r="AS376" s="207">
        <f t="shared" si="66"/>
        <v>42.18</v>
      </c>
      <c r="AT376" s="207">
        <f t="shared" si="66"/>
        <v>42.18</v>
      </c>
      <c r="AU376" s="208">
        <f t="shared" si="69"/>
        <v>367.26000000000005</v>
      </c>
      <c r="AV376" s="208">
        <f t="shared" si="73"/>
        <v>42.18</v>
      </c>
      <c r="AW376" s="208">
        <f t="shared" si="73"/>
        <v>42.18</v>
      </c>
      <c r="AX376" s="208">
        <f t="shared" si="73"/>
        <v>42.18</v>
      </c>
      <c r="AY376" s="208">
        <f t="shared" si="73"/>
        <v>42.18</v>
      </c>
      <c r="AZ376" s="208">
        <f t="shared" si="72"/>
        <v>42.18</v>
      </c>
      <c r="BA376" s="208">
        <f t="shared" si="72"/>
        <v>42.18</v>
      </c>
      <c r="BB376" s="208">
        <f t="shared" si="72"/>
        <v>42.18</v>
      </c>
      <c r="BC376" s="208">
        <f t="shared" si="71"/>
        <v>42.18</v>
      </c>
      <c r="BD376" s="208">
        <f t="shared" si="71"/>
        <v>42.18</v>
      </c>
      <c r="BE376" s="208">
        <f t="shared" si="71"/>
        <v>42.18</v>
      </c>
      <c r="BF376" s="208">
        <f t="shared" si="71"/>
        <v>42.18</v>
      </c>
      <c r="BG376" s="208">
        <f t="shared" si="71"/>
        <v>42.18</v>
      </c>
      <c r="BH376" s="208">
        <f t="shared" si="71"/>
        <v>42.18</v>
      </c>
      <c r="BI376" s="208">
        <f t="shared" si="71"/>
        <v>42.18</v>
      </c>
      <c r="BJ376" s="208">
        <f t="shared" si="71"/>
        <v>42.18</v>
      </c>
      <c r="BK376" s="208">
        <f t="shared" si="71"/>
        <v>42.18</v>
      </c>
      <c r="BL376" s="207">
        <f t="shared" si="70"/>
        <v>506.16</v>
      </c>
    </row>
    <row r="377" spans="1:64">
      <c r="A377" s="190" t="s">
        <v>578</v>
      </c>
      <c r="B377" s="205">
        <v>7.9000000000000008E-3</v>
      </c>
      <c r="C377" s="205">
        <v>7.9000000000000008E-3</v>
      </c>
      <c r="D377" s="206">
        <v>344553.25949999999</v>
      </c>
      <c r="E377" s="206">
        <v>344553.25949999999</v>
      </c>
      <c r="F377" s="206">
        <v>344553.25949999999</v>
      </c>
      <c r="G377" s="206">
        <v>344553.25949999999</v>
      </c>
      <c r="H377" s="206">
        <v>344553.25949999999</v>
      </c>
      <c r="I377" s="206">
        <v>344553.25949999999</v>
      </c>
      <c r="J377" s="206">
        <v>344553.25949999999</v>
      </c>
      <c r="K377" s="206">
        <v>344553.25949999999</v>
      </c>
      <c r="L377" s="206">
        <v>344553.25949999999</v>
      </c>
      <c r="M377" s="206">
        <v>344553.25949999999</v>
      </c>
      <c r="N377" s="206">
        <v>344553.25949999999</v>
      </c>
      <c r="O377" s="206">
        <v>344553.25949999999</v>
      </c>
      <c r="P377" s="192">
        <f t="shared" si="67"/>
        <v>4134639.1140000005</v>
      </c>
      <c r="Q377" s="206">
        <v>344553.25949999999</v>
      </c>
      <c r="R377" s="206">
        <v>344553.25949999999</v>
      </c>
      <c r="S377" s="206">
        <v>344553.25949999999</v>
      </c>
      <c r="T377" s="206">
        <v>344553.25949999999</v>
      </c>
      <c r="U377" s="206">
        <v>344553.25949999999</v>
      </c>
      <c r="V377" s="206">
        <v>344553.25949999999</v>
      </c>
      <c r="W377" s="206">
        <v>344553.25949999999</v>
      </c>
      <c r="X377" s="206">
        <v>344553.25949999999</v>
      </c>
      <c r="Y377" s="206">
        <v>344553.25949999999</v>
      </c>
      <c r="Z377" s="206">
        <v>344553.25949999999</v>
      </c>
      <c r="AA377" s="206">
        <v>344553.25949999999</v>
      </c>
      <c r="AB377" s="206">
        <v>344553.25949999999</v>
      </c>
      <c r="AC377" s="206">
        <v>344553.25949999999</v>
      </c>
      <c r="AD377" s="206">
        <v>344553.25949999999</v>
      </c>
      <c r="AE377" s="206">
        <v>344553.25949999999</v>
      </c>
      <c r="AF377" s="206">
        <v>344553.25949999999</v>
      </c>
      <c r="AG377" s="192">
        <f t="shared" si="68"/>
        <v>4134639.1140000005</v>
      </c>
      <c r="AI377" s="207">
        <f t="shared" si="66"/>
        <v>226.83</v>
      </c>
      <c r="AJ377" s="207">
        <f t="shared" si="66"/>
        <v>226.83</v>
      </c>
      <c r="AK377" s="207">
        <f t="shared" si="66"/>
        <v>226.83</v>
      </c>
      <c r="AL377" s="207">
        <f t="shared" ref="AL377:AT405" si="74">ROUND(G377*$B377/12,2)</f>
        <v>226.83</v>
      </c>
      <c r="AM377" s="207">
        <f t="shared" si="74"/>
        <v>226.83</v>
      </c>
      <c r="AN377" s="207">
        <f t="shared" si="74"/>
        <v>226.83</v>
      </c>
      <c r="AO377" s="207">
        <f t="shared" si="74"/>
        <v>226.83</v>
      </c>
      <c r="AP377" s="207">
        <f t="shared" si="74"/>
        <v>226.83</v>
      </c>
      <c r="AQ377" s="207">
        <f t="shared" si="74"/>
        <v>226.83</v>
      </c>
      <c r="AR377" s="207">
        <f t="shared" si="74"/>
        <v>226.83</v>
      </c>
      <c r="AS377" s="207">
        <f t="shared" si="74"/>
        <v>226.83</v>
      </c>
      <c r="AT377" s="207">
        <f t="shared" si="74"/>
        <v>226.83</v>
      </c>
      <c r="AU377" s="208">
        <f t="shared" si="69"/>
        <v>2721.9599999999996</v>
      </c>
      <c r="AV377" s="208">
        <f t="shared" si="73"/>
        <v>226.83</v>
      </c>
      <c r="AW377" s="208">
        <f t="shared" si="73"/>
        <v>226.83</v>
      </c>
      <c r="AX377" s="208">
        <f t="shared" si="73"/>
        <v>226.83</v>
      </c>
      <c r="AY377" s="208">
        <f t="shared" si="73"/>
        <v>226.83</v>
      </c>
      <c r="AZ377" s="208">
        <f t="shared" si="72"/>
        <v>226.83</v>
      </c>
      <c r="BA377" s="208">
        <f t="shared" si="72"/>
        <v>226.83</v>
      </c>
      <c r="BB377" s="208">
        <f t="shared" si="72"/>
        <v>226.83</v>
      </c>
      <c r="BC377" s="208">
        <f t="shared" si="71"/>
        <v>226.83</v>
      </c>
      <c r="BD377" s="208">
        <f t="shared" si="71"/>
        <v>226.83</v>
      </c>
      <c r="BE377" s="208">
        <f t="shared" si="71"/>
        <v>226.83</v>
      </c>
      <c r="BF377" s="208">
        <f t="shared" si="71"/>
        <v>226.83</v>
      </c>
      <c r="BG377" s="208">
        <f t="shared" si="71"/>
        <v>226.83</v>
      </c>
      <c r="BH377" s="208">
        <f t="shared" si="71"/>
        <v>226.83</v>
      </c>
      <c r="BI377" s="208">
        <f t="shared" si="71"/>
        <v>226.83</v>
      </c>
      <c r="BJ377" s="208">
        <f t="shared" si="71"/>
        <v>226.83</v>
      </c>
      <c r="BK377" s="208">
        <f t="shared" si="71"/>
        <v>226.83</v>
      </c>
      <c r="BL377" s="207">
        <f t="shared" si="70"/>
        <v>2721.9599999999996</v>
      </c>
    </row>
    <row r="378" spans="1:64">
      <c r="A378" s="190" t="s">
        <v>579</v>
      </c>
      <c r="B378" s="205">
        <v>7.9000000000000008E-3</v>
      </c>
      <c r="C378" s="205">
        <v>7.9000000000000008E-3</v>
      </c>
      <c r="D378" s="206">
        <v>14066046.156599998</v>
      </c>
      <c r="E378" s="206">
        <v>14066046.156599998</v>
      </c>
      <c r="F378" s="206">
        <v>14066046.156599998</v>
      </c>
      <c r="G378" s="206">
        <v>14066046.156599998</v>
      </c>
      <c r="H378" s="206">
        <v>14080175.755799999</v>
      </c>
      <c r="I378" s="206">
        <v>14094305.348099997</v>
      </c>
      <c r="J378" s="206">
        <v>14175830.904299999</v>
      </c>
      <c r="K378" s="206">
        <v>14274548.324549999</v>
      </c>
      <c r="L378" s="206">
        <v>14315726.727599999</v>
      </c>
      <c r="M378" s="206">
        <v>14377923.745049996</v>
      </c>
      <c r="N378" s="206">
        <v>14416134.223499998</v>
      </c>
      <c r="O378" s="206">
        <v>14416134.223499998</v>
      </c>
      <c r="P378" s="192">
        <f t="shared" si="67"/>
        <v>170414963.87879997</v>
      </c>
      <c r="Q378" s="206">
        <v>14416134.223499998</v>
      </c>
      <c r="R378" s="206">
        <v>14416134.223499998</v>
      </c>
      <c r="S378" s="206">
        <v>14416134.223499998</v>
      </c>
      <c r="T378" s="206">
        <v>14416134.223499998</v>
      </c>
      <c r="U378" s="206">
        <v>14416134.223499998</v>
      </c>
      <c r="V378" s="206">
        <v>14416134.223499998</v>
      </c>
      <c r="W378" s="206">
        <v>14416134.223499998</v>
      </c>
      <c r="X378" s="206">
        <v>14416134.223499998</v>
      </c>
      <c r="Y378" s="206">
        <v>14416134.223499998</v>
      </c>
      <c r="Z378" s="206">
        <v>14621840.473499998</v>
      </c>
      <c r="AA378" s="206">
        <v>14827546.723499998</v>
      </c>
      <c r="AB378" s="206">
        <v>14827546.723499998</v>
      </c>
      <c r="AC378" s="206">
        <v>14827546.723499998</v>
      </c>
      <c r="AD378" s="206">
        <v>14827546.723499998</v>
      </c>
      <c r="AE378" s="206">
        <v>14827546.723499998</v>
      </c>
      <c r="AF378" s="206">
        <v>14827546.723499998</v>
      </c>
      <c r="AG378" s="192">
        <f t="shared" si="68"/>
        <v>175667791.93199998</v>
      </c>
      <c r="AI378" s="207">
        <f t="shared" ref="AI378:AN414" si="75">ROUND(D378*$B378/12,2)</f>
        <v>9260.15</v>
      </c>
      <c r="AJ378" s="207">
        <f t="shared" si="75"/>
        <v>9260.15</v>
      </c>
      <c r="AK378" s="207">
        <f t="shared" si="75"/>
        <v>9260.15</v>
      </c>
      <c r="AL378" s="207">
        <f t="shared" si="74"/>
        <v>9260.15</v>
      </c>
      <c r="AM378" s="207">
        <f t="shared" si="74"/>
        <v>9269.4500000000007</v>
      </c>
      <c r="AN378" s="207">
        <f t="shared" si="74"/>
        <v>9278.75</v>
      </c>
      <c r="AO378" s="207">
        <f t="shared" si="74"/>
        <v>9332.42</v>
      </c>
      <c r="AP378" s="207">
        <f t="shared" si="74"/>
        <v>9397.41</v>
      </c>
      <c r="AQ378" s="207">
        <f t="shared" si="74"/>
        <v>9424.52</v>
      </c>
      <c r="AR378" s="207">
        <f t="shared" si="74"/>
        <v>9465.4699999999993</v>
      </c>
      <c r="AS378" s="207">
        <f t="shared" si="74"/>
        <v>9490.6200000000008</v>
      </c>
      <c r="AT378" s="207">
        <f t="shared" si="74"/>
        <v>9490.6200000000008</v>
      </c>
      <c r="AU378" s="208">
        <f t="shared" si="69"/>
        <v>112189.86</v>
      </c>
      <c r="AV378" s="208">
        <f t="shared" si="73"/>
        <v>9490.6200000000008</v>
      </c>
      <c r="AW378" s="208">
        <f t="shared" si="73"/>
        <v>9490.6200000000008</v>
      </c>
      <c r="AX378" s="208">
        <f t="shared" si="73"/>
        <v>9490.6200000000008</v>
      </c>
      <c r="AY378" s="208">
        <f t="shared" si="73"/>
        <v>9490.6200000000008</v>
      </c>
      <c r="AZ378" s="208">
        <f t="shared" si="72"/>
        <v>9490.6200000000008</v>
      </c>
      <c r="BA378" s="208">
        <f t="shared" si="72"/>
        <v>9490.6200000000008</v>
      </c>
      <c r="BB378" s="208">
        <f t="shared" si="72"/>
        <v>9490.6200000000008</v>
      </c>
      <c r="BC378" s="208">
        <f t="shared" si="71"/>
        <v>9490.6200000000008</v>
      </c>
      <c r="BD378" s="208">
        <f t="shared" si="71"/>
        <v>9490.6200000000008</v>
      </c>
      <c r="BE378" s="208">
        <f t="shared" si="71"/>
        <v>9626.0400000000009</v>
      </c>
      <c r="BF378" s="208">
        <f t="shared" si="71"/>
        <v>9761.4699999999993</v>
      </c>
      <c r="BG378" s="208">
        <f t="shared" si="71"/>
        <v>9761.4699999999993</v>
      </c>
      <c r="BH378" s="208">
        <f t="shared" si="71"/>
        <v>9761.4699999999993</v>
      </c>
      <c r="BI378" s="208">
        <f t="shared" si="71"/>
        <v>9761.4699999999993</v>
      </c>
      <c r="BJ378" s="208">
        <f t="shared" si="71"/>
        <v>9761.4699999999993</v>
      </c>
      <c r="BK378" s="208">
        <f t="shared" si="71"/>
        <v>9761.4699999999993</v>
      </c>
      <c r="BL378" s="207">
        <f t="shared" si="70"/>
        <v>115647.96</v>
      </c>
    </row>
    <row r="379" spans="1:64">
      <c r="A379" s="190" t="s">
        <v>580</v>
      </c>
      <c r="B379" s="205">
        <v>3.1300000000000001E-2</v>
      </c>
      <c r="C379" s="205">
        <v>3.1300000000000001E-2</v>
      </c>
      <c r="D379" s="206">
        <v>11766995.9232</v>
      </c>
      <c r="E379" s="206">
        <v>11768727.250499999</v>
      </c>
      <c r="F379" s="206">
        <v>11768937.320999999</v>
      </c>
      <c r="G379" s="206">
        <v>12235609.588799998</v>
      </c>
      <c r="H379" s="206">
        <v>12700399.550399998</v>
      </c>
      <c r="I379" s="206">
        <v>12707070.373799998</v>
      </c>
      <c r="J379" s="206">
        <v>13184335.7907</v>
      </c>
      <c r="K379" s="206">
        <v>13672450.7469</v>
      </c>
      <c r="L379" s="206">
        <v>13761791.315549998</v>
      </c>
      <c r="M379" s="206">
        <v>14011021.395899998</v>
      </c>
      <c r="N379" s="206">
        <v>14190103.512899999</v>
      </c>
      <c r="O379" s="206">
        <v>14190103.512899999</v>
      </c>
      <c r="P379" s="192">
        <f t="shared" si="67"/>
        <v>155957546.28255001</v>
      </c>
      <c r="Q379" s="206">
        <v>15538949.4816</v>
      </c>
      <c r="R379" s="206">
        <v>16948053.967949998</v>
      </c>
      <c r="S379" s="206">
        <v>17068571.003249999</v>
      </c>
      <c r="T379" s="206">
        <v>17189088.038550001</v>
      </c>
      <c r="U379" s="206">
        <v>17309605.073850002</v>
      </c>
      <c r="V379" s="206">
        <v>17430122.10915</v>
      </c>
      <c r="W379" s="206">
        <v>17550639.144450001</v>
      </c>
      <c r="X379" s="206">
        <v>17703603.070950001</v>
      </c>
      <c r="Y379" s="206">
        <v>17861202.269100003</v>
      </c>
      <c r="Z379" s="206">
        <v>18107596.149300002</v>
      </c>
      <c r="AA379" s="206">
        <v>18289096.240200002</v>
      </c>
      <c r="AB379" s="206">
        <v>18289096.240200002</v>
      </c>
      <c r="AC379" s="206">
        <v>18289096.240200002</v>
      </c>
      <c r="AD379" s="206">
        <v>18289096.240200002</v>
      </c>
      <c r="AE379" s="206">
        <v>18289096.240200002</v>
      </c>
      <c r="AF379" s="206">
        <v>18289096.240200002</v>
      </c>
      <c r="AG379" s="192">
        <f t="shared" si="68"/>
        <v>215697345.25800008</v>
      </c>
      <c r="AI379" s="207">
        <f t="shared" si="75"/>
        <v>30692.25</v>
      </c>
      <c r="AJ379" s="207">
        <f t="shared" si="75"/>
        <v>30696.76</v>
      </c>
      <c r="AK379" s="207">
        <f t="shared" si="75"/>
        <v>30697.31</v>
      </c>
      <c r="AL379" s="207">
        <f t="shared" si="74"/>
        <v>31914.55</v>
      </c>
      <c r="AM379" s="207">
        <f t="shared" si="74"/>
        <v>33126.879999999997</v>
      </c>
      <c r="AN379" s="207">
        <f t="shared" si="74"/>
        <v>33144.28</v>
      </c>
      <c r="AO379" s="207">
        <f t="shared" si="74"/>
        <v>34389.14</v>
      </c>
      <c r="AP379" s="207">
        <f t="shared" si="74"/>
        <v>35662.31</v>
      </c>
      <c r="AQ379" s="207">
        <f t="shared" si="74"/>
        <v>35895.339999999997</v>
      </c>
      <c r="AR379" s="207">
        <f t="shared" si="74"/>
        <v>36545.410000000003</v>
      </c>
      <c r="AS379" s="207">
        <f t="shared" si="74"/>
        <v>37012.519999999997</v>
      </c>
      <c r="AT379" s="207">
        <f t="shared" si="74"/>
        <v>37012.519999999997</v>
      </c>
      <c r="AU379" s="208">
        <f t="shared" si="69"/>
        <v>406789.27</v>
      </c>
      <c r="AV379" s="208">
        <f t="shared" si="73"/>
        <v>40530.76</v>
      </c>
      <c r="AW379" s="208">
        <f t="shared" si="73"/>
        <v>44206.17</v>
      </c>
      <c r="AX379" s="208">
        <f t="shared" si="73"/>
        <v>44520.52</v>
      </c>
      <c r="AY379" s="208">
        <f t="shared" si="73"/>
        <v>44834.87</v>
      </c>
      <c r="AZ379" s="208">
        <f t="shared" si="72"/>
        <v>45149.22</v>
      </c>
      <c r="BA379" s="208">
        <f t="shared" si="72"/>
        <v>45463.57</v>
      </c>
      <c r="BB379" s="208">
        <f t="shared" si="72"/>
        <v>45777.919999999998</v>
      </c>
      <c r="BC379" s="208">
        <f t="shared" si="71"/>
        <v>46176.9</v>
      </c>
      <c r="BD379" s="208">
        <f t="shared" si="71"/>
        <v>46587.97</v>
      </c>
      <c r="BE379" s="208">
        <f t="shared" si="71"/>
        <v>47230.65</v>
      </c>
      <c r="BF379" s="208">
        <f t="shared" si="71"/>
        <v>47704.06</v>
      </c>
      <c r="BG379" s="208">
        <f t="shared" si="71"/>
        <v>47704.06</v>
      </c>
      <c r="BH379" s="208">
        <f t="shared" si="71"/>
        <v>47704.06</v>
      </c>
      <c r="BI379" s="208">
        <f t="shared" si="71"/>
        <v>47704.06</v>
      </c>
      <c r="BJ379" s="208">
        <f t="shared" si="71"/>
        <v>47704.06</v>
      </c>
      <c r="BK379" s="208">
        <f t="shared" si="71"/>
        <v>47704.06</v>
      </c>
      <c r="BL379" s="207">
        <f t="shared" si="70"/>
        <v>562610.59000000008</v>
      </c>
    </row>
    <row r="380" spans="1:64">
      <c r="A380" s="190" t="s">
        <v>581</v>
      </c>
      <c r="B380" s="205">
        <v>4.24E-2</v>
      </c>
      <c r="C380" s="205">
        <v>4.0999999999999995E-2</v>
      </c>
      <c r="D380" s="206">
        <v>629097.75</v>
      </c>
      <c r="E380" s="206">
        <v>629097.75</v>
      </c>
      <c r="F380" s="206">
        <v>629097.75</v>
      </c>
      <c r="G380" s="206">
        <v>629097.75</v>
      </c>
      <c r="H380" s="206">
        <v>629097.75</v>
      </c>
      <c r="I380" s="206">
        <v>629097.75</v>
      </c>
      <c r="J380" s="206">
        <v>634143.65</v>
      </c>
      <c r="K380" s="206">
        <v>639189.55000000005</v>
      </c>
      <c r="L380" s="206">
        <v>639189.55000000005</v>
      </c>
      <c r="M380" s="206">
        <v>639189.55000000005</v>
      </c>
      <c r="N380" s="206">
        <v>639189.55000000005</v>
      </c>
      <c r="O380" s="206">
        <v>639189.55000000005</v>
      </c>
      <c r="P380" s="192">
        <f t="shared" si="67"/>
        <v>7604677.8999999994</v>
      </c>
      <c r="Q380" s="206">
        <v>639189.55000000005</v>
      </c>
      <c r="R380" s="206">
        <v>639189.55000000005</v>
      </c>
      <c r="S380" s="206">
        <v>639189.55000000005</v>
      </c>
      <c r="T380" s="206">
        <v>639189.55000000005</v>
      </c>
      <c r="U380" s="206">
        <v>639189.55000000005</v>
      </c>
      <c r="V380" s="206">
        <v>639189.55000000005</v>
      </c>
      <c r="W380" s="206">
        <v>639189.55000000005</v>
      </c>
      <c r="X380" s="206">
        <v>639189.55000000005</v>
      </c>
      <c r="Y380" s="206">
        <v>639189.55000000005</v>
      </c>
      <c r="Z380" s="206">
        <v>639189.55000000005</v>
      </c>
      <c r="AA380" s="206">
        <v>639189.55000000005</v>
      </c>
      <c r="AB380" s="206">
        <v>639189.55000000005</v>
      </c>
      <c r="AC380" s="206">
        <v>639189.55000000005</v>
      </c>
      <c r="AD380" s="206">
        <v>639189.55000000005</v>
      </c>
      <c r="AE380" s="206">
        <v>639189.55000000005</v>
      </c>
      <c r="AF380" s="206">
        <v>639189.55000000005</v>
      </c>
      <c r="AG380" s="192">
        <f t="shared" si="68"/>
        <v>7670274.5999999987</v>
      </c>
      <c r="AI380" s="207">
        <f t="shared" si="75"/>
        <v>2222.81</v>
      </c>
      <c r="AJ380" s="207">
        <f t="shared" si="75"/>
        <v>2222.81</v>
      </c>
      <c r="AK380" s="207">
        <f t="shared" si="75"/>
        <v>2222.81</v>
      </c>
      <c r="AL380" s="207">
        <f t="shared" si="74"/>
        <v>2222.81</v>
      </c>
      <c r="AM380" s="207">
        <f t="shared" si="74"/>
        <v>2222.81</v>
      </c>
      <c r="AN380" s="207">
        <f t="shared" si="74"/>
        <v>2222.81</v>
      </c>
      <c r="AO380" s="207">
        <f t="shared" si="74"/>
        <v>2240.64</v>
      </c>
      <c r="AP380" s="207">
        <f t="shared" si="74"/>
        <v>2258.4699999999998</v>
      </c>
      <c r="AQ380" s="207">
        <f t="shared" si="74"/>
        <v>2258.4699999999998</v>
      </c>
      <c r="AR380" s="207">
        <f t="shared" si="74"/>
        <v>2258.4699999999998</v>
      </c>
      <c r="AS380" s="207">
        <f t="shared" si="74"/>
        <v>2258.4699999999998</v>
      </c>
      <c r="AT380" s="207">
        <f t="shared" si="74"/>
        <v>2258.4699999999998</v>
      </c>
      <c r="AU380" s="208">
        <f t="shared" si="69"/>
        <v>26869.850000000002</v>
      </c>
      <c r="AV380" s="208">
        <f t="shared" si="73"/>
        <v>2258.4699999999998</v>
      </c>
      <c r="AW380" s="208">
        <f t="shared" si="73"/>
        <v>2258.4699999999998</v>
      </c>
      <c r="AX380" s="208">
        <f t="shared" si="73"/>
        <v>2258.4699999999998</v>
      </c>
      <c r="AY380" s="208">
        <f t="shared" si="73"/>
        <v>2258.4699999999998</v>
      </c>
      <c r="AZ380" s="208">
        <f t="shared" si="72"/>
        <v>2183.9</v>
      </c>
      <c r="BA380" s="208">
        <f t="shared" si="72"/>
        <v>2183.9</v>
      </c>
      <c r="BB380" s="208">
        <f t="shared" si="72"/>
        <v>2183.9</v>
      </c>
      <c r="BC380" s="208">
        <f t="shared" si="71"/>
        <v>2183.9</v>
      </c>
      <c r="BD380" s="208">
        <f t="shared" si="71"/>
        <v>2183.9</v>
      </c>
      <c r="BE380" s="208">
        <f t="shared" si="71"/>
        <v>2183.9</v>
      </c>
      <c r="BF380" s="208">
        <f t="shared" si="71"/>
        <v>2183.9</v>
      </c>
      <c r="BG380" s="208">
        <f t="shared" si="71"/>
        <v>2183.9</v>
      </c>
      <c r="BH380" s="208">
        <f t="shared" si="71"/>
        <v>2183.9</v>
      </c>
      <c r="BI380" s="208">
        <f t="shared" si="71"/>
        <v>2183.9</v>
      </c>
      <c r="BJ380" s="208">
        <f t="shared" si="71"/>
        <v>2183.9</v>
      </c>
      <c r="BK380" s="208">
        <f t="shared" si="71"/>
        <v>2183.9</v>
      </c>
      <c r="BL380" s="207">
        <f t="shared" si="70"/>
        <v>26206.800000000007</v>
      </c>
    </row>
    <row r="381" spans="1:64">
      <c r="A381" s="190" t="s">
        <v>582</v>
      </c>
      <c r="B381" s="205">
        <v>4.6100000000000002E-2</v>
      </c>
      <c r="C381" s="205">
        <v>4.5399999999999996E-2</v>
      </c>
      <c r="D381" s="206">
        <v>503250.72000000003</v>
      </c>
      <c r="E381" s="206">
        <v>503250.72000000003</v>
      </c>
      <c r="F381" s="206">
        <v>635499.57000000007</v>
      </c>
      <c r="G381" s="206">
        <v>626617.92000000004</v>
      </c>
      <c r="H381" s="206">
        <v>489492.25</v>
      </c>
      <c r="I381" s="206">
        <v>515994.42</v>
      </c>
      <c r="J381" s="206">
        <v>538491.76</v>
      </c>
      <c r="K381" s="206">
        <v>538491.76</v>
      </c>
      <c r="L381" s="206">
        <v>538491.76</v>
      </c>
      <c r="M381" s="206">
        <v>538491.76</v>
      </c>
      <c r="N381" s="206">
        <v>538491.76</v>
      </c>
      <c r="O381" s="206">
        <v>538491.76</v>
      </c>
      <c r="P381" s="192">
        <f t="shared" si="67"/>
        <v>6505056.1599999992</v>
      </c>
      <c r="Q381" s="206">
        <v>538491.76</v>
      </c>
      <c r="R381" s="206">
        <v>538491.76</v>
      </c>
      <c r="S381" s="206">
        <v>538491.76</v>
      </c>
      <c r="T381" s="206">
        <v>538491.76</v>
      </c>
      <c r="U381" s="206">
        <v>538491.76</v>
      </c>
      <c r="V381" s="206">
        <v>538491.76</v>
      </c>
      <c r="W381" s="206">
        <v>538491.76</v>
      </c>
      <c r="X381" s="206">
        <v>538491.76</v>
      </c>
      <c r="Y381" s="206">
        <v>538491.76</v>
      </c>
      <c r="Z381" s="206">
        <v>538491.76</v>
      </c>
      <c r="AA381" s="206">
        <v>538491.76</v>
      </c>
      <c r="AB381" s="206">
        <v>538491.76</v>
      </c>
      <c r="AC381" s="206">
        <v>538491.76</v>
      </c>
      <c r="AD381" s="206">
        <v>538491.76</v>
      </c>
      <c r="AE381" s="206">
        <v>538491.76</v>
      </c>
      <c r="AF381" s="206">
        <v>538491.76</v>
      </c>
      <c r="AG381" s="192">
        <f t="shared" si="68"/>
        <v>6461901.1199999982</v>
      </c>
      <c r="AI381" s="207">
        <f t="shared" si="75"/>
        <v>1933.32</v>
      </c>
      <c r="AJ381" s="207">
        <f t="shared" si="75"/>
        <v>1933.32</v>
      </c>
      <c r="AK381" s="207">
        <f t="shared" si="75"/>
        <v>2441.38</v>
      </c>
      <c r="AL381" s="207">
        <f t="shared" si="74"/>
        <v>2407.2600000000002</v>
      </c>
      <c r="AM381" s="207">
        <f t="shared" si="74"/>
        <v>1880.47</v>
      </c>
      <c r="AN381" s="207">
        <f t="shared" si="74"/>
        <v>1982.28</v>
      </c>
      <c r="AO381" s="207">
        <f t="shared" si="74"/>
        <v>2068.71</v>
      </c>
      <c r="AP381" s="207">
        <f t="shared" si="74"/>
        <v>2068.71</v>
      </c>
      <c r="AQ381" s="207">
        <f t="shared" si="74"/>
        <v>2068.71</v>
      </c>
      <c r="AR381" s="207">
        <f t="shared" si="74"/>
        <v>2068.71</v>
      </c>
      <c r="AS381" s="207">
        <f t="shared" si="74"/>
        <v>2068.71</v>
      </c>
      <c r="AT381" s="207">
        <f t="shared" si="74"/>
        <v>2068.71</v>
      </c>
      <c r="AU381" s="208">
        <f t="shared" si="69"/>
        <v>24990.289999999997</v>
      </c>
      <c r="AV381" s="208">
        <f t="shared" si="73"/>
        <v>2068.71</v>
      </c>
      <c r="AW381" s="208">
        <f t="shared" si="73"/>
        <v>2068.71</v>
      </c>
      <c r="AX381" s="208">
        <f t="shared" si="73"/>
        <v>2068.71</v>
      </c>
      <c r="AY381" s="208">
        <f t="shared" si="73"/>
        <v>2068.71</v>
      </c>
      <c r="AZ381" s="208">
        <f t="shared" si="72"/>
        <v>2037.29</v>
      </c>
      <c r="BA381" s="208">
        <f t="shared" si="72"/>
        <v>2037.29</v>
      </c>
      <c r="BB381" s="208">
        <f t="shared" si="72"/>
        <v>2037.29</v>
      </c>
      <c r="BC381" s="208">
        <f t="shared" si="71"/>
        <v>2037.29</v>
      </c>
      <c r="BD381" s="208">
        <f t="shared" si="71"/>
        <v>2037.29</v>
      </c>
      <c r="BE381" s="208">
        <f t="shared" si="71"/>
        <v>2037.29</v>
      </c>
      <c r="BF381" s="208">
        <f t="shared" si="71"/>
        <v>2037.29</v>
      </c>
      <c r="BG381" s="208">
        <f t="shared" si="71"/>
        <v>2037.29</v>
      </c>
      <c r="BH381" s="208">
        <f t="shared" si="71"/>
        <v>2037.29</v>
      </c>
      <c r="BI381" s="208">
        <f t="shared" si="71"/>
        <v>2037.29</v>
      </c>
      <c r="BJ381" s="208">
        <f t="shared" si="71"/>
        <v>2037.29</v>
      </c>
      <c r="BK381" s="208">
        <f t="shared" si="71"/>
        <v>2037.29</v>
      </c>
      <c r="BL381" s="207">
        <f t="shared" si="70"/>
        <v>24447.480000000007</v>
      </c>
    </row>
    <row r="382" spans="1:64">
      <c r="A382" s="190" t="s">
        <v>583</v>
      </c>
      <c r="B382" s="205">
        <v>4.36E-2</v>
      </c>
      <c r="C382" s="205">
        <v>4.36E-2</v>
      </c>
      <c r="D382" s="206">
        <v>0</v>
      </c>
      <c r="E382" s="206">
        <v>0</v>
      </c>
      <c r="F382" s="206">
        <v>0</v>
      </c>
      <c r="G382" s="206">
        <v>129719.92</v>
      </c>
      <c r="H382" s="206">
        <v>259439.84</v>
      </c>
      <c r="I382" s="206">
        <v>259439.84</v>
      </c>
      <c r="J382" s="206">
        <v>259439.84</v>
      </c>
      <c r="K382" s="206">
        <v>259439.84</v>
      </c>
      <c r="L382" s="206">
        <v>259439.84</v>
      </c>
      <c r="M382" s="206">
        <v>259439.84</v>
      </c>
      <c r="N382" s="206">
        <v>259439.84</v>
      </c>
      <c r="O382" s="206">
        <v>259439.84</v>
      </c>
      <c r="P382" s="192">
        <f t="shared" si="67"/>
        <v>2205238.64</v>
      </c>
      <c r="Q382" s="206">
        <v>259439.84</v>
      </c>
      <c r="R382" s="206">
        <v>259439.84</v>
      </c>
      <c r="S382" s="206">
        <v>259439.84</v>
      </c>
      <c r="T382" s="206">
        <v>259439.84</v>
      </c>
      <c r="U382" s="206">
        <v>259439.84</v>
      </c>
      <c r="V382" s="206">
        <v>259439.84</v>
      </c>
      <c r="W382" s="206">
        <v>259439.84</v>
      </c>
      <c r="X382" s="206">
        <v>259439.84</v>
      </c>
      <c r="Y382" s="206">
        <v>259439.84</v>
      </c>
      <c r="Z382" s="206">
        <v>259439.84</v>
      </c>
      <c r="AA382" s="206">
        <v>259439.84</v>
      </c>
      <c r="AB382" s="206">
        <v>259439.84</v>
      </c>
      <c r="AC382" s="206">
        <v>259439.84</v>
      </c>
      <c r="AD382" s="206">
        <v>259439.84</v>
      </c>
      <c r="AE382" s="206">
        <v>259439.84</v>
      </c>
      <c r="AF382" s="206">
        <v>259439.84</v>
      </c>
      <c r="AG382" s="192">
        <f t="shared" si="68"/>
        <v>3113278.0799999996</v>
      </c>
      <c r="AI382" s="207">
        <f t="shared" si="75"/>
        <v>0</v>
      </c>
      <c r="AJ382" s="207">
        <f t="shared" si="75"/>
        <v>0</v>
      </c>
      <c r="AK382" s="207">
        <f t="shared" si="75"/>
        <v>0</v>
      </c>
      <c r="AL382" s="207">
        <f t="shared" si="74"/>
        <v>471.32</v>
      </c>
      <c r="AM382" s="207">
        <f t="shared" si="74"/>
        <v>942.63</v>
      </c>
      <c r="AN382" s="207">
        <f t="shared" si="74"/>
        <v>942.63</v>
      </c>
      <c r="AO382" s="207">
        <f t="shared" si="74"/>
        <v>942.63</v>
      </c>
      <c r="AP382" s="207">
        <f t="shared" si="74"/>
        <v>942.63</v>
      </c>
      <c r="AQ382" s="207">
        <f t="shared" si="74"/>
        <v>942.63</v>
      </c>
      <c r="AR382" s="207">
        <f t="shared" si="74"/>
        <v>942.63</v>
      </c>
      <c r="AS382" s="207">
        <f t="shared" si="74"/>
        <v>942.63</v>
      </c>
      <c r="AT382" s="207">
        <f t="shared" si="74"/>
        <v>942.63</v>
      </c>
      <c r="AU382" s="208">
        <f t="shared" si="69"/>
        <v>8012.3600000000006</v>
      </c>
      <c r="AV382" s="208">
        <f t="shared" si="73"/>
        <v>942.63</v>
      </c>
      <c r="AW382" s="208">
        <f t="shared" si="73"/>
        <v>942.63</v>
      </c>
      <c r="AX382" s="208">
        <f t="shared" si="73"/>
        <v>942.63</v>
      </c>
      <c r="AY382" s="208">
        <f t="shared" si="73"/>
        <v>942.63</v>
      </c>
      <c r="AZ382" s="208">
        <f t="shared" si="72"/>
        <v>942.63</v>
      </c>
      <c r="BA382" s="208">
        <f t="shared" si="72"/>
        <v>942.63</v>
      </c>
      <c r="BB382" s="208">
        <f t="shared" si="72"/>
        <v>942.63</v>
      </c>
      <c r="BC382" s="208">
        <f t="shared" si="71"/>
        <v>942.63</v>
      </c>
      <c r="BD382" s="208">
        <f t="shared" si="71"/>
        <v>942.63</v>
      </c>
      <c r="BE382" s="208">
        <f t="shared" si="71"/>
        <v>942.63</v>
      </c>
      <c r="BF382" s="208">
        <f t="shared" si="71"/>
        <v>942.63</v>
      </c>
      <c r="BG382" s="208">
        <f t="shared" si="71"/>
        <v>942.63</v>
      </c>
      <c r="BH382" s="208">
        <f t="shared" si="71"/>
        <v>942.63</v>
      </c>
      <c r="BI382" s="208">
        <f t="shared" si="71"/>
        <v>942.63</v>
      </c>
      <c r="BJ382" s="208">
        <f t="shared" si="71"/>
        <v>942.63</v>
      </c>
      <c r="BK382" s="208">
        <f t="shared" si="71"/>
        <v>942.63</v>
      </c>
      <c r="BL382" s="207">
        <f t="shared" si="70"/>
        <v>11311.559999999998</v>
      </c>
    </row>
    <row r="383" spans="1:64">
      <c r="A383" s="190" t="s">
        <v>584</v>
      </c>
      <c r="B383" s="205">
        <v>4.2500000000000003E-2</v>
      </c>
      <c r="C383" s="205">
        <v>4.3999999999999997E-2</v>
      </c>
      <c r="D383" s="206">
        <v>0</v>
      </c>
      <c r="E383" s="206">
        <v>0</v>
      </c>
      <c r="F383" s="206">
        <v>0</v>
      </c>
      <c r="G383" s="206">
        <v>11942.36</v>
      </c>
      <c r="H383" s="206">
        <v>23884.71</v>
      </c>
      <c r="I383" s="206">
        <v>23884.71</v>
      </c>
      <c r="J383" s="206">
        <v>23884.71</v>
      </c>
      <c r="K383" s="206">
        <v>23884.71</v>
      </c>
      <c r="L383" s="206">
        <v>23884.71</v>
      </c>
      <c r="M383" s="206">
        <v>23884.71</v>
      </c>
      <c r="N383" s="206">
        <v>23884.71</v>
      </c>
      <c r="O383" s="206">
        <v>23884.71</v>
      </c>
      <c r="P383" s="192">
        <f t="shared" si="67"/>
        <v>203020.03999999995</v>
      </c>
      <c r="Q383" s="206">
        <v>23884.71</v>
      </c>
      <c r="R383" s="206">
        <v>23884.71</v>
      </c>
      <c r="S383" s="206">
        <v>23884.71</v>
      </c>
      <c r="T383" s="206">
        <v>23884.71</v>
      </c>
      <c r="U383" s="206">
        <v>23884.71</v>
      </c>
      <c r="V383" s="206">
        <v>23884.71</v>
      </c>
      <c r="W383" s="206">
        <v>23884.71</v>
      </c>
      <c r="X383" s="206">
        <v>23884.71</v>
      </c>
      <c r="Y383" s="206">
        <v>23884.71</v>
      </c>
      <c r="Z383" s="206">
        <v>23884.71</v>
      </c>
      <c r="AA383" s="206">
        <v>23884.71</v>
      </c>
      <c r="AB383" s="206">
        <v>23884.71</v>
      </c>
      <c r="AC383" s="206">
        <v>23884.71</v>
      </c>
      <c r="AD383" s="206">
        <v>23884.71</v>
      </c>
      <c r="AE383" s="206">
        <v>23884.71</v>
      </c>
      <c r="AF383" s="206">
        <v>23884.71</v>
      </c>
      <c r="AG383" s="192">
        <f t="shared" si="68"/>
        <v>286616.51999999996</v>
      </c>
      <c r="AI383" s="207">
        <f t="shared" si="75"/>
        <v>0</v>
      </c>
      <c r="AJ383" s="207">
        <f t="shared" si="75"/>
        <v>0</v>
      </c>
      <c r="AK383" s="207">
        <f t="shared" si="75"/>
        <v>0</v>
      </c>
      <c r="AL383" s="207">
        <f t="shared" si="74"/>
        <v>42.3</v>
      </c>
      <c r="AM383" s="207">
        <f t="shared" si="74"/>
        <v>84.59</v>
      </c>
      <c r="AN383" s="207">
        <f t="shared" si="74"/>
        <v>84.59</v>
      </c>
      <c r="AO383" s="207">
        <f t="shared" si="74"/>
        <v>84.59</v>
      </c>
      <c r="AP383" s="207">
        <f t="shared" si="74"/>
        <v>84.59</v>
      </c>
      <c r="AQ383" s="207">
        <f t="shared" si="74"/>
        <v>84.59</v>
      </c>
      <c r="AR383" s="207">
        <f t="shared" si="74"/>
        <v>84.59</v>
      </c>
      <c r="AS383" s="207">
        <f t="shared" si="74"/>
        <v>84.59</v>
      </c>
      <c r="AT383" s="207">
        <f t="shared" si="74"/>
        <v>84.59</v>
      </c>
      <c r="AU383" s="208">
        <f t="shared" si="69"/>
        <v>719.02000000000021</v>
      </c>
      <c r="AV383" s="208">
        <f t="shared" si="73"/>
        <v>84.59</v>
      </c>
      <c r="AW383" s="208">
        <f t="shared" si="73"/>
        <v>84.59</v>
      </c>
      <c r="AX383" s="208">
        <f t="shared" si="73"/>
        <v>84.59</v>
      </c>
      <c r="AY383" s="208">
        <f t="shared" si="73"/>
        <v>84.59</v>
      </c>
      <c r="AZ383" s="208">
        <f t="shared" si="72"/>
        <v>87.58</v>
      </c>
      <c r="BA383" s="208">
        <f t="shared" si="72"/>
        <v>87.58</v>
      </c>
      <c r="BB383" s="208">
        <f t="shared" si="72"/>
        <v>87.58</v>
      </c>
      <c r="BC383" s="208">
        <f t="shared" si="71"/>
        <v>87.58</v>
      </c>
      <c r="BD383" s="208">
        <f t="shared" si="71"/>
        <v>87.58</v>
      </c>
      <c r="BE383" s="208">
        <f t="shared" si="71"/>
        <v>87.58</v>
      </c>
      <c r="BF383" s="208">
        <f t="shared" si="71"/>
        <v>87.58</v>
      </c>
      <c r="BG383" s="208">
        <f t="shared" si="71"/>
        <v>87.58</v>
      </c>
      <c r="BH383" s="208">
        <f t="shared" si="71"/>
        <v>87.58</v>
      </c>
      <c r="BI383" s="208">
        <f t="shared" si="71"/>
        <v>87.58</v>
      </c>
      <c r="BJ383" s="208">
        <f t="shared" si="71"/>
        <v>87.58</v>
      </c>
      <c r="BK383" s="208">
        <f t="shared" si="71"/>
        <v>87.58</v>
      </c>
      <c r="BL383" s="207">
        <f t="shared" si="70"/>
        <v>1050.9600000000003</v>
      </c>
    </row>
    <row r="384" spans="1:64">
      <c r="A384" s="190" t="s">
        <v>585</v>
      </c>
      <c r="B384" s="205">
        <v>0</v>
      </c>
      <c r="C384" s="205">
        <v>0</v>
      </c>
      <c r="D384" s="206">
        <v>0</v>
      </c>
      <c r="E384" s="206">
        <v>0</v>
      </c>
      <c r="F384" s="206">
        <v>10054.370000000001</v>
      </c>
      <c r="G384" s="206">
        <v>20108.740000000002</v>
      </c>
      <c r="H384" s="206">
        <v>20108.740000000002</v>
      </c>
      <c r="I384" s="206">
        <v>20108.740000000002</v>
      </c>
      <c r="J384" s="206">
        <v>20108.740000000002</v>
      </c>
      <c r="K384" s="206">
        <v>20108.740000000002</v>
      </c>
      <c r="L384" s="206">
        <v>20108.740000000002</v>
      </c>
      <c r="M384" s="206">
        <v>20108.740000000002</v>
      </c>
      <c r="N384" s="206">
        <v>20108.740000000002</v>
      </c>
      <c r="O384" s="206">
        <v>20108.740000000002</v>
      </c>
      <c r="P384" s="192">
        <f t="shared" si="67"/>
        <v>191033.03</v>
      </c>
      <c r="Q384" s="206">
        <v>20108.740000000002</v>
      </c>
      <c r="R384" s="206">
        <v>20108.740000000002</v>
      </c>
      <c r="S384" s="206">
        <v>20108.740000000002</v>
      </c>
      <c r="T384" s="206">
        <v>20108.740000000002</v>
      </c>
      <c r="U384" s="206">
        <v>20108.740000000002</v>
      </c>
      <c r="V384" s="206">
        <v>20108.740000000002</v>
      </c>
      <c r="W384" s="206">
        <v>20108.740000000002</v>
      </c>
      <c r="X384" s="206">
        <v>20108.740000000002</v>
      </c>
      <c r="Y384" s="206">
        <v>20108.740000000002</v>
      </c>
      <c r="Z384" s="206">
        <v>20108.740000000002</v>
      </c>
      <c r="AA384" s="206">
        <v>20108.740000000002</v>
      </c>
      <c r="AB384" s="206">
        <v>20108.740000000002</v>
      </c>
      <c r="AC384" s="206">
        <v>20108.740000000002</v>
      </c>
      <c r="AD384" s="206">
        <v>20108.740000000002</v>
      </c>
      <c r="AE384" s="206">
        <v>20108.740000000002</v>
      </c>
      <c r="AF384" s="206">
        <v>20108.740000000002</v>
      </c>
      <c r="AG384" s="192">
        <f t="shared" si="68"/>
        <v>241304.87999999998</v>
      </c>
      <c r="AI384" s="207">
        <f t="shared" si="75"/>
        <v>0</v>
      </c>
      <c r="AJ384" s="207">
        <f t="shared" si="75"/>
        <v>0</v>
      </c>
      <c r="AK384" s="207">
        <f t="shared" si="75"/>
        <v>0</v>
      </c>
      <c r="AL384" s="207">
        <f t="shared" si="74"/>
        <v>0</v>
      </c>
      <c r="AM384" s="207">
        <f t="shared" si="74"/>
        <v>0</v>
      </c>
      <c r="AN384" s="207">
        <f t="shared" si="74"/>
        <v>0</v>
      </c>
      <c r="AO384" s="207">
        <f t="shared" si="74"/>
        <v>0</v>
      </c>
      <c r="AP384" s="207">
        <f t="shared" si="74"/>
        <v>0</v>
      </c>
      <c r="AQ384" s="207">
        <f t="shared" si="74"/>
        <v>0</v>
      </c>
      <c r="AR384" s="207">
        <f t="shared" si="74"/>
        <v>0</v>
      </c>
      <c r="AS384" s="207">
        <f t="shared" si="74"/>
        <v>0</v>
      </c>
      <c r="AT384" s="207">
        <f t="shared" si="74"/>
        <v>0</v>
      </c>
      <c r="AU384" s="208">
        <f t="shared" si="69"/>
        <v>0</v>
      </c>
      <c r="AV384" s="208">
        <f t="shared" si="73"/>
        <v>0</v>
      </c>
      <c r="AW384" s="208">
        <f t="shared" si="73"/>
        <v>0</v>
      </c>
      <c r="AX384" s="208">
        <f t="shared" si="73"/>
        <v>0</v>
      </c>
      <c r="AY384" s="208">
        <f t="shared" si="73"/>
        <v>0</v>
      </c>
      <c r="AZ384" s="208">
        <f t="shared" si="72"/>
        <v>0</v>
      </c>
      <c r="BA384" s="208">
        <f t="shared" si="72"/>
        <v>0</v>
      </c>
      <c r="BB384" s="208">
        <f t="shared" si="72"/>
        <v>0</v>
      </c>
      <c r="BC384" s="208">
        <f t="shared" si="71"/>
        <v>0</v>
      </c>
      <c r="BD384" s="208">
        <f t="shared" si="71"/>
        <v>0</v>
      </c>
      <c r="BE384" s="208">
        <f t="shared" si="71"/>
        <v>0</v>
      </c>
      <c r="BF384" s="208">
        <f t="shared" si="71"/>
        <v>0</v>
      </c>
      <c r="BG384" s="208">
        <f t="shared" si="71"/>
        <v>0</v>
      </c>
      <c r="BH384" s="208">
        <f t="shared" si="71"/>
        <v>0</v>
      </c>
      <c r="BI384" s="208">
        <f t="shared" si="71"/>
        <v>0</v>
      </c>
      <c r="BJ384" s="208">
        <f t="shared" si="71"/>
        <v>0</v>
      </c>
      <c r="BK384" s="208">
        <f t="shared" si="71"/>
        <v>0</v>
      </c>
      <c r="BL384" s="207">
        <f t="shared" si="70"/>
        <v>0</v>
      </c>
    </row>
    <row r="385" spans="1:67">
      <c r="A385" s="190" t="s">
        <v>586</v>
      </c>
      <c r="B385" s="205">
        <v>2.1600000000000001E-2</v>
      </c>
      <c r="C385" s="205">
        <v>2.29E-2</v>
      </c>
      <c r="D385" s="206">
        <v>742261.26</v>
      </c>
      <c r="E385" s="206">
        <v>742261.26</v>
      </c>
      <c r="F385" s="206">
        <v>743990.08</v>
      </c>
      <c r="G385" s="206">
        <v>745718.89</v>
      </c>
      <c r="H385" s="206">
        <v>745718.89</v>
      </c>
      <c r="I385" s="206">
        <v>745718.89</v>
      </c>
      <c r="J385" s="206">
        <v>746356.97</v>
      </c>
      <c r="K385" s="206">
        <v>746995.05</v>
      </c>
      <c r="L385" s="206">
        <v>746995.05</v>
      </c>
      <c r="M385" s="206">
        <v>746995.05</v>
      </c>
      <c r="N385" s="206">
        <v>746995.05</v>
      </c>
      <c r="O385" s="206">
        <v>746995.05</v>
      </c>
      <c r="P385" s="192">
        <f t="shared" si="67"/>
        <v>8947001.4900000002</v>
      </c>
      <c r="Q385" s="206">
        <v>746995.05</v>
      </c>
      <c r="R385" s="206">
        <v>746995.05</v>
      </c>
      <c r="S385" s="206">
        <v>746995.05</v>
      </c>
      <c r="T385" s="206">
        <v>746995.05</v>
      </c>
      <c r="U385" s="206">
        <v>746995.05</v>
      </c>
      <c r="V385" s="206">
        <v>746995.05</v>
      </c>
      <c r="W385" s="206">
        <v>746995.05</v>
      </c>
      <c r="X385" s="206">
        <v>746995.05</v>
      </c>
      <c r="Y385" s="206">
        <v>746995.05</v>
      </c>
      <c r="Z385" s="206">
        <v>746995.05</v>
      </c>
      <c r="AA385" s="206">
        <v>746995.05</v>
      </c>
      <c r="AB385" s="206">
        <v>746995.05</v>
      </c>
      <c r="AC385" s="206">
        <v>746995.05</v>
      </c>
      <c r="AD385" s="206">
        <v>746995.05</v>
      </c>
      <c r="AE385" s="206">
        <v>746995.05</v>
      </c>
      <c r="AF385" s="206">
        <v>746995.05</v>
      </c>
      <c r="AG385" s="192">
        <f t="shared" si="68"/>
        <v>8963940.5999999996</v>
      </c>
      <c r="AI385" s="207">
        <f t="shared" si="75"/>
        <v>1336.07</v>
      </c>
      <c r="AJ385" s="207">
        <f t="shared" si="75"/>
        <v>1336.07</v>
      </c>
      <c r="AK385" s="207">
        <f t="shared" si="75"/>
        <v>1339.18</v>
      </c>
      <c r="AL385" s="207">
        <f t="shared" si="74"/>
        <v>1342.29</v>
      </c>
      <c r="AM385" s="207">
        <f t="shared" si="74"/>
        <v>1342.29</v>
      </c>
      <c r="AN385" s="207">
        <f t="shared" si="74"/>
        <v>1342.29</v>
      </c>
      <c r="AO385" s="207">
        <f t="shared" si="74"/>
        <v>1343.44</v>
      </c>
      <c r="AP385" s="207">
        <f t="shared" si="74"/>
        <v>1344.59</v>
      </c>
      <c r="AQ385" s="207">
        <f t="shared" si="74"/>
        <v>1344.59</v>
      </c>
      <c r="AR385" s="207">
        <f t="shared" si="74"/>
        <v>1344.59</v>
      </c>
      <c r="AS385" s="207">
        <f t="shared" si="74"/>
        <v>1344.59</v>
      </c>
      <c r="AT385" s="207">
        <f t="shared" si="74"/>
        <v>1344.59</v>
      </c>
      <c r="AU385" s="208">
        <f t="shared" si="69"/>
        <v>16104.58</v>
      </c>
      <c r="AV385" s="208">
        <f t="shared" si="73"/>
        <v>1344.59</v>
      </c>
      <c r="AW385" s="208">
        <f t="shared" si="73"/>
        <v>1344.59</v>
      </c>
      <c r="AX385" s="208">
        <f t="shared" si="73"/>
        <v>1344.59</v>
      </c>
      <c r="AY385" s="208">
        <f t="shared" si="73"/>
        <v>1344.59</v>
      </c>
      <c r="AZ385" s="208">
        <f t="shared" si="72"/>
        <v>1425.52</v>
      </c>
      <c r="BA385" s="208">
        <f t="shared" si="72"/>
        <v>1425.52</v>
      </c>
      <c r="BB385" s="208">
        <f t="shared" si="72"/>
        <v>1425.52</v>
      </c>
      <c r="BC385" s="208">
        <f t="shared" si="71"/>
        <v>1425.52</v>
      </c>
      <c r="BD385" s="208">
        <f t="shared" si="71"/>
        <v>1425.52</v>
      </c>
      <c r="BE385" s="208">
        <f t="shared" si="71"/>
        <v>1425.52</v>
      </c>
      <c r="BF385" s="208">
        <f t="shared" ref="BF385:BK414" si="76">ROUND(AA385*$C385/12,2)</f>
        <v>1425.52</v>
      </c>
      <c r="BG385" s="208">
        <f t="shared" si="76"/>
        <v>1425.52</v>
      </c>
      <c r="BH385" s="208">
        <f t="shared" si="76"/>
        <v>1425.52</v>
      </c>
      <c r="BI385" s="208">
        <f t="shared" si="76"/>
        <v>1425.52</v>
      </c>
      <c r="BJ385" s="208">
        <f t="shared" si="76"/>
        <v>1425.52</v>
      </c>
      <c r="BK385" s="208">
        <f t="shared" si="76"/>
        <v>1425.52</v>
      </c>
      <c r="BL385" s="207">
        <f t="shared" si="70"/>
        <v>17106.240000000002</v>
      </c>
    </row>
    <row r="386" spans="1:67">
      <c r="A386" s="190" t="s">
        <v>587</v>
      </c>
      <c r="B386" s="205">
        <v>3.61E-2</v>
      </c>
      <c r="C386" s="205">
        <v>4.8600000000000004E-2</v>
      </c>
      <c r="D386" s="206">
        <v>0</v>
      </c>
      <c r="E386" s="206">
        <v>0</v>
      </c>
      <c r="F386" s="206">
        <v>0</v>
      </c>
      <c r="G386" s="206">
        <v>0</v>
      </c>
      <c r="H386" s="206">
        <v>0</v>
      </c>
      <c r="I386" s="206">
        <v>0</v>
      </c>
      <c r="J386" s="206">
        <v>8152480.75</v>
      </c>
      <c r="K386" s="206">
        <v>9758509.5700000003</v>
      </c>
      <c r="L386" s="206">
        <v>11524971.57</v>
      </c>
      <c r="M386" s="206">
        <v>13543248.34</v>
      </c>
      <c r="N386" s="206">
        <v>14678286.609999999</v>
      </c>
      <c r="O386" s="206">
        <v>14678286.609999999</v>
      </c>
      <c r="P386" s="192">
        <f t="shared" si="67"/>
        <v>72335783.450000003</v>
      </c>
      <c r="Q386" s="206">
        <v>14678286.609999999</v>
      </c>
      <c r="R386" s="206">
        <v>25394725.125</v>
      </c>
      <c r="S386" s="206">
        <v>36111163.640000001</v>
      </c>
      <c r="T386" s="206">
        <v>36111163.640000001</v>
      </c>
      <c r="U386" s="206">
        <v>36111163.640000001</v>
      </c>
      <c r="V386" s="206">
        <v>36111163.640000001</v>
      </c>
      <c r="W386" s="206">
        <v>36111163.640000001</v>
      </c>
      <c r="X386" s="206">
        <v>36111163.640000001</v>
      </c>
      <c r="Y386" s="206">
        <v>36111163.640000001</v>
      </c>
      <c r="Z386" s="206">
        <v>36111163.640000001</v>
      </c>
      <c r="AA386" s="206">
        <v>36111163.640000001</v>
      </c>
      <c r="AB386" s="206">
        <v>36111163.640000001</v>
      </c>
      <c r="AC386" s="206">
        <v>36111163.640000001</v>
      </c>
      <c r="AD386" s="206">
        <v>36111163.640000001</v>
      </c>
      <c r="AE386" s="206">
        <v>36111163.640000001</v>
      </c>
      <c r="AF386" s="206">
        <v>36111163.640000001</v>
      </c>
      <c r="AG386" s="192">
        <f t="shared" si="68"/>
        <v>433333963.67999989</v>
      </c>
      <c r="AI386" s="207">
        <f t="shared" si="75"/>
        <v>0</v>
      </c>
      <c r="AJ386" s="207">
        <f t="shared" si="75"/>
        <v>0</v>
      </c>
      <c r="AK386" s="207">
        <f t="shared" si="75"/>
        <v>0</v>
      </c>
      <c r="AL386" s="207">
        <f t="shared" si="74"/>
        <v>0</v>
      </c>
      <c r="AM386" s="207">
        <f t="shared" si="74"/>
        <v>0</v>
      </c>
      <c r="AN386" s="207">
        <f t="shared" si="74"/>
        <v>0</v>
      </c>
      <c r="AO386" s="207">
        <f t="shared" si="74"/>
        <v>24525.38</v>
      </c>
      <c r="AP386" s="207">
        <f t="shared" si="74"/>
        <v>29356.85</v>
      </c>
      <c r="AQ386" s="207">
        <f t="shared" si="74"/>
        <v>34670.959999999999</v>
      </c>
      <c r="AR386" s="207">
        <f t="shared" si="74"/>
        <v>40742.61</v>
      </c>
      <c r="AS386" s="207">
        <f t="shared" si="74"/>
        <v>44157.18</v>
      </c>
      <c r="AT386" s="207">
        <f t="shared" si="74"/>
        <v>44157.18</v>
      </c>
      <c r="AU386" s="208">
        <f t="shared" si="69"/>
        <v>217610.16</v>
      </c>
      <c r="AV386" s="208">
        <f t="shared" si="73"/>
        <v>44157.18</v>
      </c>
      <c r="AW386" s="208">
        <f t="shared" si="73"/>
        <v>76395.8</v>
      </c>
      <c r="AX386" s="208">
        <f t="shared" si="73"/>
        <v>108634.42</v>
      </c>
      <c r="AY386" s="208">
        <f t="shared" si="73"/>
        <v>108634.42</v>
      </c>
      <c r="AZ386" s="208">
        <f t="shared" si="72"/>
        <v>146250.21</v>
      </c>
      <c r="BA386" s="208">
        <f t="shared" si="72"/>
        <v>146250.21</v>
      </c>
      <c r="BB386" s="208">
        <f t="shared" si="72"/>
        <v>146250.21</v>
      </c>
      <c r="BC386" s="208">
        <f t="shared" si="72"/>
        <v>146250.21</v>
      </c>
      <c r="BD386" s="208">
        <f t="shared" si="72"/>
        <v>146250.21</v>
      </c>
      <c r="BE386" s="208">
        <f t="shared" si="72"/>
        <v>146250.21</v>
      </c>
      <c r="BF386" s="208">
        <f t="shared" si="76"/>
        <v>146250.21</v>
      </c>
      <c r="BG386" s="208">
        <f t="shared" si="76"/>
        <v>146250.21</v>
      </c>
      <c r="BH386" s="208">
        <f t="shared" si="76"/>
        <v>146250.21</v>
      </c>
      <c r="BI386" s="208">
        <f t="shared" si="76"/>
        <v>146250.21</v>
      </c>
      <c r="BJ386" s="208">
        <f t="shared" si="76"/>
        <v>146250.21</v>
      </c>
      <c r="BK386" s="208">
        <f t="shared" si="76"/>
        <v>146250.21</v>
      </c>
      <c r="BL386" s="207">
        <f t="shared" si="70"/>
        <v>1755002.5199999998</v>
      </c>
      <c r="BO386" s="207">
        <f t="shared" ref="BO386:BO391" si="77">BL386</f>
        <v>1755002.5199999998</v>
      </c>
    </row>
    <row r="387" spans="1:67">
      <c r="A387" s="190" t="s">
        <v>588</v>
      </c>
      <c r="B387" s="205">
        <v>3.61E-2</v>
      </c>
      <c r="C387" s="205">
        <v>4.8600000000000004E-2</v>
      </c>
      <c r="D387" s="206">
        <v>184957686.47999999</v>
      </c>
      <c r="E387" s="206">
        <v>184957686.47999999</v>
      </c>
      <c r="F387" s="206">
        <v>184957686.47999999</v>
      </c>
      <c r="G387" s="206">
        <v>186656215.02000001</v>
      </c>
      <c r="H387" s="206">
        <v>188354743.55000001</v>
      </c>
      <c r="I387" s="206">
        <v>188354743.55000001</v>
      </c>
      <c r="J387" s="206">
        <v>188354743.55000001</v>
      </c>
      <c r="K387" s="206">
        <v>188354743.55000001</v>
      </c>
      <c r="L387" s="206">
        <v>188354743.55000001</v>
      </c>
      <c r="M387" s="206">
        <v>188354743.55000001</v>
      </c>
      <c r="N387" s="206">
        <v>188354743.55000001</v>
      </c>
      <c r="O387" s="206">
        <v>188354743.55000001</v>
      </c>
      <c r="P387" s="192">
        <f t="shared" si="67"/>
        <v>2248367222.8599997</v>
      </c>
      <c r="Q387" s="206">
        <v>188354743.55000001</v>
      </c>
      <c r="R387" s="206">
        <v>188354743.55000001</v>
      </c>
      <c r="S387" s="206">
        <v>188354743.55000001</v>
      </c>
      <c r="T387" s="206">
        <v>188354743.55000001</v>
      </c>
      <c r="U387" s="206">
        <v>188354743.55000001</v>
      </c>
      <c r="V387" s="206">
        <v>188354743.55000001</v>
      </c>
      <c r="W387" s="206">
        <v>188354743.55000001</v>
      </c>
      <c r="X387" s="206">
        <v>188354743.55000001</v>
      </c>
      <c r="Y387" s="206">
        <v>188354743.55000001</v>
      </c>
      <c r="Z387" s="206">
        <v>188354743.55000001</v>
      </c>
      <c r="AA387" s="206">
        <v>188354743.55000001</v>
      </c>
      <c r="AB387" s="206">
        <v>188354743.55000001</v>
      </c>
      <c r="AC387" s="206">
        <v>188354743.55000001</v>
      </c>
      <c r="AD387" s="206">
        <v>188354743.55000001</v>
      </c>
      <c r="AE387" s="206">
        <v>188354743.55000001</v>
      </c>
      <c r="AF387" s="206">
        <v>188354743.55000001</v>
      </c>
      <c r="AG387" s="192">
        <f t="shared" si="68"/>
        <v>2260256922.5999999</v>
      </c>
      <c r="AI387" s="207">
        <f t="shared" si="75"/>
        <v>556414.37</v>
      </c>
      <c r="AJ387" s="207">
        <f t="shared" si="75"/>
        <v>556414.37</v>
      </c>
      <c r="AK387" s="207">
        <f t="shared" si="75"/>
        <v>556414.37</v>
      </c>
      <c r="AL387" s="207">
        <f t="shared" si="74"/>
        <v>561524.11</v>
      </c>
      <c r="AM387" s="207">
        <f t="shared" si="74"/>
        <v>566633.85</v>
      </c>
      <c r="AN387" s="207">
        <f t="shared" si="74"/>
        <v>566633.85</v>
      </c>
      <c r="AO387" s="207">
        <f t="shared" si="74"/>
        <v>566633.85</v>
      </c>
      <c r="AP387" s="207">
        <f t="shared" si="74"/>
        <v>566633.85</v>
      </c>
      <c r="AQ387" s="207">
        <f t="shared" si="74"/>
        <v>566633.85</v>
      </c>
      <c r="AR387" s="207">
        <f t="shared" si="74"/>
        <v>566633.85</v>
      </c>
      <c r="AS387" s="207">
        <f t="shared" si="74"/>
        <v>566633.85</v>
      </c>
      <c r="AT387" s="207">
        <f t="shared" si="74"/>
        <v>566633.85</v>
      </c>
      <c r="AU387" s="208">
        <f t="shared" si="69"/>
        <v>6763838.0199999986</v>
      </c>
      <c r="AV387" s="208">
        <f t="shared" si="73"/>
        <v>566633.85</v>
      </c>
      <c r="AW387" s="208">
        <f t="shared" si="73"/>
        <v>566633.85</v>
      </c>
      <c r="AX387" s="208">
        <f t="shared" si="73"/>
        <v>566633.85</v>
      </c>
      <c r="AY387" s="208">
        <f t="shared" si="73"/>
        <v>566633.85</v>
      </c>
      <c r="AZ387" s="208">
        <f t="shared" si="72"/>
        <v>762836.71</v>
      </c>
      <c r="BA387" s="208">
        <f t="shared" si="72"/>
        <v>762836.71</v>
      </c>
      <c r="BB387" s="208">
        <f t="shared" si="72"/>
        <v>762836.71</v>
      </c>
      <c r="BC387" s="208">
        <f t="shared" si="72"/>
        <v>762836.71</v>
      </c>
      <c r="BD387" s="208">
        <f t="shared" si="72"/>
        <v>762836.71</v>
      </c>
      <c r="BE387" s="208">
        <f t="shared" si="72"/>
        <v>762836.71</v>
      </c>
      <c r="BF387" s="208">
        <f t="shared" si="76"/>
        <v>762836.71</v>
      </c>
      <c r="BG387" s="208">
        <f t="shared" si="76"/>
        <v>762836.71</v>
      </c>
      <c r="BH387" s="208">
        <f t="shared" si="76"/>
        <v>762836.71</v>
      </c>
      <c r="BI387" s="208">
        <f t="shared" si="76"/>
        <v>762836.71</v>
      </c>
      <c r="BJ387" s="208">
        <f t="shared" si="76"/>
        <v>762836.71</v>
      </c>
      <c r="BK387" s="208">
        <f t="shared" si="76"/>
        <v>762836.71</v>
      </c>
      <c r="BL387" s="207">
        <f t="shared" si="70"/>
        <v>9154040.5199999996</v>
      </c>
      <c r="BO387" s="207">
        <f t="shared" si="77"/>
        <v>9154040.5199999996</v>
      </c>
    </row>
    <row r="388" spans="1:67">
      <c r="A388" s="190" t="s">
        <v>589</v>
      </c>
      <c r="B388" s="205">
        <v>2.3899999999999998E-2</v>
      </c>
      <c r="C388" s="205">
        <v>2.6200000000000001E-2</v>
      </c>
      <c r="D388" s="206">
        <v>0</v>
      </c>
      <c r="E388" s="206">
        <v>0</v>
      </c>
      <c r="F388" s="206">
        <v>0</v>
      </c>
      <c r="G388" s="206">
        <v>0</v>
      </c>
      <c r="H388" s="206">
        <v>0</v>
      </c>
      <c r="I388" s="206">
        <v>0</v>
      </c>
      <c r="J388" s="206">
        <v>44606090.629999995</v>
      </c>
      <c r="K388" s="206">
        <v>45176991.405000001</v>
      </c>
      <c r="L388" s="206">
        <v>45179748.450000003</v>
      </c>
      <c r="M388" s="206">
        <v>45179748.450000003</v>
      </c>
      <c r="N388" s="206">
        <v>45179748.450000003</v>
      </c>
      <c r="O388" s="206">
        <v>45179748.450000003</v>
      </c>
      <c r="P388" s="192">
        <f t="shared" si="67"/>
        <v>270502075.83499998</v>
      </c>
      <c r="Q388" s="206">
        <v>45179748.450000003</v>
      </c>
      <c r="R388" s="206">
        <v>45179748.450000003</v>
      </c>
      <c r="S388" s="206">
        <v>45179748.450000003</v>
      </c>
      <c r="T388" s="206">
        <v>45179748.450000003</v>
      </c>
      <c r="U388" s="206">
        <v>45179748.450000003</v>
      </c>
      <c r="V388" s="206">
        <v>45179748.450000003</v>
      </c>
      <c r="W388" s="206">
        <v>45179748.450000003</v>
      </c>
      <c r="X388" s="206">
        <v>45179748.450000003</v>
      </c>
      <c r="Y388" s="206">
        <v>45179748.450000003</v>
      </c>
      <c r="Z388" s="206">
        <v>45179748.450000003</v>
      </c>
      <c r="AA388" s="206">
        <v>45179748.450000003</v>
      </c>
      <c r="AB388" s="206">
        <v>45179748.450000003</v>
      </c>
      <c r="AC388" s="206">
        <v>45179748.450000003</v>
      </c>
      <c r="AD388" s="206">
        <v>45179748.450000003</v>
      </c>
      <c r="AE388" s="206">
        <v>45179748.450000003</v>
      </c>
      <c r="AF388" s="206">
        <v>45179748.450000003</v>
      </c>
      <c r="AG388" s="192">
        <f t="shared" si="68"/>
        <v>542156981.39999998</v>
      </c>
      <c r="AI388" s="207">
        <f t="shared" si="75"/>
        <v>0</v>
      </c>
      <c r="AJ388" s="207">
        <f t="shared" si="75"/>
        <v>0</v>
      </c>
      <c r="AK388" s="207">
        <f t="shared" si="75"/>
        <v>0</v>
      </c>
      <c r="AL388" s="207">
        <f t="shared" si="74"/>
        <v>0</v>
      </c>
      <c r="AM388" s="207">
        <f t="shared" si="74"/>
        <v>0</v>
      </c>
      <c r="AN388" s="207">
        <f t="shared" si="74"/>
        <v>0</v>
      </c>
      <c r="AO388" s="207">
        <f t="shared" si="74"/>
        <v>88840.46</v>
      </c>
      <c r="AP388" s="207">
        <f t="shared" si="74"/>
        <v>89977.51</v>
      </c>
      <c r="AQ388" s="207">
        <f t="shared" si="74"/>
        <v>89983</v>
      </c>
      <c r="AR388" s="207">
        <f t="shared" si="74"/>
        <v>89983</v>
      </c>
      <c r="AS388" s="207">
        <f t="shared" si="74"/>
        <v>89983</v>
      </c>
      <c r="AT388" s="207">
        <f t="shared" si="74"/>
        <v>89983</v>
      </c>
      <c r="AU388" s="208">
        <f t="shared" si="69"/>
        <v>538749.97</v>
      </c>
      <c r="AV388" s="208">
        <f t="shared" si="73"/>
        <v>89983</v>
      </c>
      <c r="AW388" s="208">
        <f t="shared" si="73"/>
        <v>89983</v>
      </c>
      <c r="AX388" s="208">
        <f t="shared" si="73"/>
        <v>89983</v>
      </c>
      <c r="AY388" s="208">
        <f t="shared" si="73"/>
        <v>89983</v>
      </c>
      <c r="AZ388" s="208">
        <f t="shared" si="72"/>
        <v>98642.45</v>
      </c>
      <c r="BA388" s="208">
        <f t="shared" si="72"/>
        <v>98642.45</v>
      </c>
      <c r="BB388" s="208">
        <f t="shared" si="72"/>
        <v>98642.45</v>
      </c>
      <c r="BC388" s="208">
        <f t="shared" si="72"/>
        <v>98642.45</v>
      </c>
      <c r="BD388" s="208">
        <f t="shared" si="72"/>
        <v>98642.45</v>
      </c>
      <c r="BE388" s="208">
        <f t="shared" si="72"/>
        <v>98642.45</v>
      </c>
      <c r="BF388" s="208">
        <f t="shared" si="76"/>
        <v>98642.45</v>
      </c>
      <c r="BG388" s="208">
        <f t="shared" si="76"/>
        <v>98642.45</v>
      </c>
      <c r="BH388" s="208">
        <f t="shared" si="76"/>
        <v>98642.45</v>
      </c>
      <c r="BI388" s="208">
        <f t="shared" si="76"/>
        <v>98642.45</v>
      </c>
      <c r="BJ388" s="208">
        <f t="shared" si="76"/>
        <v>98642.45</v>
      </c>
      <c r="BK388" s="208">
        <f t="shared" si="76"/>
        <v>98642.45</v>
      </c>
      <c r="BL388" s="207">
        <f t="shared" si="70"/>
        <v>1183709.3999999997</v>
      </c>
      <c r="BO388" s="207">
        <f t="shared" si="77"/>
        <v>1183709.3999999997</v>
      </c>
    </row>
    <row r="389" spans="1:67">
      <c r="A389" s="190" t="s">
        <v>590</v>
      </c>
      <c r="B389" s="205">
        <v>2.3899999999999998E-2</v>
      </c>
      <c r="C389" s="205">
        <v>2.6200000000000001E-2</v>
      </c>
      <c r="D389" s="206">
        <v>28202632.039999999</v>
      </c>
      <c r="E389" s="206">
        <v>28202632.039999999</v>
      </c>
      <c r="F389" s="206">
        <v>28202632.039999999</v>
      </c>
      <c r="G389" s="206">
        <v>28202632.039999999</v>
      </c>
      <c r="H389" s="206">
        <v>28202632.039999999</v>
      </c>
      <c r="I389" s="206">
        <v>28202632.039999999</v>
      </c>
      <c r="J389" s="206">
        <v>28202632.039999999</v>
      </c>
      <c r="K389" s="206">
        <v>28202632.039999999</v>
      </c>
      <c r="L389" s="206">
        <v>28202632.039999999</v>
      </c>
      <c r="M389" s="206">
        <v>28202632.039999999</v>
      </c>
      <c r="N389" s="206">
        <v>28202632.039999999</v>
      </c>
      <c r="O389" s="206">
        <v>28202632.039999999</v>
      </c>
      <c r="P389" s="192">
        <f t="shared" si="67"/>
        <v>338431584.48000002</v>
      </c>
      <c r="Q389" s="206">
        <v>28202632.039999999</v>
      </c>
      <c r="R389" s="206">
        <v>28202632.039999999</v>
      </c>
      <c r="S389" s="206">
        <v>28202632.039999999</v>
      </c>
      <c r="T389" s="206">
        <v>28202632.039999999</v>
      </c>
      <c r="U389" s="206">
        <v>28202632.039999999</v>
      </c>
      <c r="V389" s="206">
        <v>28202632.039999999</v>
      </c>
      <c r="W389" s="206">
        <v>28202632.039999999</v>
      </c>
      <c r="X389" s="206">
        <v>28202632.039999999</v>
      </c>
      <c r="Y389" s="206">
        <v>28202632.039999999</v>
      </c>
      <c r="Z389" s="206">
        <v>28202632.039999999</v>
      </c>
      <c r="AA389" s="206">
        <v>28202632.039999999</v>
      </c>
      <c r="AB389" s="206">
        <v>28202632.039999999</v>
      </c>
      <c r="AC389" s="206">
        <v>28202632.039999999</v>
      </c>
      <c r="AD389" s="206">
        <v>28202632.039999999</v>
      </c>
      <c r="AE389" s="206">
        <v>28202632.039999999</v>
      </c>
      <c r="AF389" s="206">
        <v>28202632.039999999</v>
      </c>
      <c r="AG389" s="192">
        <f t="shared" si="68"/>
        <v>338431584.48000002</v>
      </c>
      <c r="AI389" s="207">
        <f t="shared" si="75"/>
        <v>56170.239999999998</v>
      </c>
      <c r="AJ389" s="207">
        <f t="shared" si="75"/>
        <v>56170.239999999998</v>
      </c>
      <c r="AK389" s="207">
        <f t="shared" si="75"/>
        <v>56170.239999999998</v>
      </c>
      <c r="AL389" s="207">
        <f t="shared" si="74"/>
        <v>56170.239999999998</v>
      </c>
      <c r="AM389" s="207">
        <f t="shared" si="74"/>
        <v>56170.239999999998</v>
      </c>
      <c r="AN389" s="207">
        <f t="shared" si="74"/>
        <v>56170.239999999998</v>
      </c>
      <c r="AO389" s="207">
        <f t="shared" si="74"/>
        <v>56170.239999999998</v>
      </c>
      <c r="AP389" s="207">
        <f t="shared" si="74"/>
        <v>56170.239999999998</v>
      </c>
      <c r="AQ389" s="207">
        <f t="shared" si="74"/>
        <v>56170.239999999998</v>
      </c>
      <c r="AR389" s="207">
        <f t="shared" si="74"/>
        <v>56170.239999999998</v>
      </c>
      <c r="AS389" s="207">
        <f t="shared" si="74"/>
        <v>56170.239999999998</v>
      </c>
      <c r="AT389" s="207">
        <f t="shared" si="74"/>
        <v>56170.239999999998</v>
      </c>
      <c r="AU389" s="208">
        <f t="shared" si="69"/>
        <v>674042.88</v>
      </c>
      <c r="AV389" s="208">
        <f t="shared" si="73"/>
        <v>56170.239999999998</v>
      </c>
      <c r="AW389" s="208">
        <f t="shared" si="73"/>
        <v>56170.239999999998</v>
      </c>
      <c r="AX389" s="208">
        <f t="shared" si="73"/>
        <v>56170.239999999998</v>
      </c>
      <c r="AY389" s="208">
        <f t="shared" si="73"/>
        <v>56170.239999999998</v>
      </c>
      <c r="AZ389" s="208">
        <f t="shared" si="72"/>
        <v>61575.75</v>
      </c>
      <c r="BA389" s="208">
        <f t="shared" si="72"/>
        <v>61575.75</v>
      </c>
      <c r="BB389" s="208">
        <f t="shared" si="72"/>
        <v>61575.75</v>
      </c>
      <c r="BC389" s="208">
        <f t="shared" si="72"/>
        <v>61575.75</v>
      </c>
      <c r="BD389" s="208">
        <f t="shared" si="72"/>
        <v>61575.75</v>
      </c>
      <c r="BE389" s="208">
        <f t="shared" si="72"/>
        <v>61575.75</v>
      </c>
      <c r="BF389" s="208">
        <f t="shared" si="76"/>
        <v>61575.75</v>
      </c>
      <c r="BG389" s="208">
        <f t="shared" si="76"/>
        <v>61575.75</v>
      </c>
      <c r="BH389" s="208">
        <f t="shared" si="76"/>
        <v>61575.75</v>
      </c>
      <c r="BI389" s="208">
        <f t="shared" si="76"/>
        <v>61575.75</v>
      </c>
      <c r="BJ389" s="208">
        <f t="shared" si="76"/>
        <v>61575.75</v>
      </c>
      <c r="BK389" s="208">
        <f t="shared" si="76"/>
        <v>61575.75</v>
      </c>
      <c r="BL389" s="207">
        <f t="shared" si="70"/>
        <v>738909</v>
      </c>
      <c r="BO389" s="207">
        <f t="shared" si="77"/>
        <v>738909</v>
      </c>
    </row>
    <row r="390" spans="1:67">
      <c r="A390" s="190" t="s">
        <v>591</v>
      </c>
      <c r="B390" s="205">
        <v>2.3899999999999998E-2</v>
      </c>
      <c r="C390" s="205">
        <v>2.6200000000000001E-2</v>
      </c>
      <c r="D390" s="206">
        <v>33083.26</v>
      </c>
      <c r="E390" s="206">
        <v>33083.26</v>
      </c>
      <c r="F390" s="206">
        <v>33083.26</v>
      </c>
      <c r="G390" s="206">
        <v>33083.26</v>
      </c>
      <c r="H390" s="206">
        <v>33083.26</v>
      </c>
      <c r="I390" s="206">
        <v>33083.26</v>
      </c>
      <c r="J390" s="206">
        <v>33083.26</v>
      </c>
      <c r="K390" s="206">
        <v>33083.26</v>
      </c>
      <c r="L390" s="206">
        <v>33083.26</v>
      </c>
      <c r="M390" s="206">
        <v>33083.26</v>
      </c>
      <c r="N390" s="206">
        <v>33083.26</v>
      </c>
      <c r="O390" s="206">
        <v>33083.26</v>
      </c>
      <c r="P390" s="192">
        <f t="shared" ref="P390:P414" si="78">SUM(D390:O390)</f>
        <v>396999.12000000005</v>
      </c>
      <c r="Q390" s="206">
        <v>33083.26</v>
      </c>
      <c r="R390" s="206">
        <v>33083.26</v>
      </c>
      <c r="S390" s="206">
        <v>33083.26</v>
      </c>
      <c r="T390" s="206">
        <v>33083.26</v>
      </c>
      <c r="U390" s="206">
        <v>33083.26</v>
      </c>
      <c r="V390" s="206">
        <v>33083.26</v>
      </c>
      <c r="W390" s="206">
        <v>33083.26</v>
      </c>
      <c r="X390" s="206">
        <v>33083.26</v>
      </c>
      <c r="Y390" s="206">
        <v>33083.26</v>
      </c>
      <c r="Z390" s="206">
        <v>33083.26</v>
      </c>
      <c r="AA390" s="206">
        <v>33083.26</v>
      </c>
      <c r="AB390" s="206">
        <v>33083.26</v>
      </c>
      <c r="AC390" s="206">
        <v>33083.26</v>
      </c>
      <c r="AD390" s="206">
        <v>33083.26</v>
      </c>
      <c r="AE390" s="206">
        <v>33083.26</v>
      </c>
      <c r="AF390" s="206">
        <v>33083.26</v>
      </c>
      <c r="AG390" s="192">
        <f t="shared" ref="AG390:AG414" si="79">SUM(U390:AF390)</f>
        <v>396999.12000000005</v>
      </c>
      <c r="AI390" s="207">
        <f t="shared" si="75"/>
        <v>65.89</v>
      </c>
      <c r="AJ390" s="207">
        <f t="shared" si="75"/>
        <v>65.89</v>
      </c>
      <c r="AK390" s="207">
        <f t="shared" si="75"/>
        <v>65.89</v>
      </c>
      <c r="AL390" s="207">
        <f t="shared" si="74"/>
        <v>65.89</v>
      </c>
      <c r="AM390" s="207">
        <f t="shared" si="74"/>
        <v>65.89</v>
      </c>
      <c r="AN390" s="207">
        <f t="shared" si="74"/>
        <v>65.89</v>
      </c>
      <c r="AO390" s="207">
        <f t="shared" si="74"/>
        <v>65.89</v>
      </c>
      <c r="AP390" s="207">
        <f t="shared" si="74"/>
        <v>65.89</v>
      </c>
      <c r="AQ390" s="207">
        <f t="shared" si="74"/>
        <v>65.89</v>
      </c>
      <c r="AR390" s="207">
        <f t="shared" si="74"/>
        <v>65.89</v>
      </c>
      <c r="AS390" s="207">
        <f t="shared" si="74"/>
        <v>65.89</v>
      </c>
      <c r="AT390" s="207">
        <f t="shared" si="74"/>
        <v>65.89</v>
      </c>
      <c r="AU390" s="208">
        <f t="shared" ref="AU390:AU414" si="80">SUM(AI390:AT390)</f>
        <v>790.68</v>
      </c>
      <c r="AV390" s="208">
        <f t="shared" si="73"/>
        <v>65.89</v>
      </c>
      <c r="AW390" s="208">
        <f t="shared" si="73"/>
        <v>65.89</v>
      </c>
      <c r="AX390" s="208">
        <f t="shared" si="73"/>
        <v>65.89</v>
      </c>
      <c r="AY390" s="208">
        <f t="shared" si="73"/>
        <v>65.89</v>
      </c>
      <c r="AZ390" s="208">
        <f t="shared" si="72"/>
        <v>72.23</v>
      </c>
      <c r="BA390" s="208">
        <f t="shared" si="72"/>
        <v>72.23</v>
      </c>
      <c r="BB390" s="208">
        <f t="shared" si="72"/>
        <v>72.23</v>
      </c>
      <c r="BC390" s="208">
        <f t="shared" si="72"/>
        <v>72.23</v>
      </c>
      <c r="BD390" s="208">
        <f t="shared" si="72"/>
        <v>72.23</v>
      </c>
      <c r="BE390" s="208">
        <f t="shared" si="72"/>
        <v>72.23</v>
      </c>
      <c r="BF390" s="208">
        <f t="shared" si="76"/>
        <v>72.23</v>
      </c>
      <c r="BG390" s="208">
        <f t="shared" si="76"/>
        <v>72.23</v>
      </c>
      <c r="BH390" s="208">
        <f t="shared" si="76"/>
        <v>72.23</v>
      </c>
      <c r="BI390" s="208">
        <f t="shared" si="76"/>
        <v>72.23</v>
      </c>
      <c r="BJ390" s="208">
        <f t="shared" si="76"/>
        <v>72.23</v>
      </c>
      <c r="BK390" s="208">
        <f t="shared" si="76"/>
        <v>72.23</v>
      </c>
      <c r="BL390" s="207">
        <f t="shared" ref="BL390:BL414" si="81">SUM(AZ390:BK390)</f>
        <v>866.7600000000001</v>
      </c>
      <c r="BO390" s="207">
        <f t="shared" si="77"/>
        <v>866.7600000000001</v>
      </c>
    </row>
    <row r="391" spans="1:67">
      <c r="A391" s="190" t="s">
        <v>592</v>
      </c>
      <c r="B391" s="205">
        <v>2.3899999999999998E-2</v>
      </c>
      <c r="C391" s="205">
        <v>2.6200000000000001E-2</v>
      </c>
      <c r="D391" s="206">
        <v>0</v>
      </c>
      <c r="E391" s="206">
        <v>114032.63</v>
      </c>
      <c r="F391" s="206">
        <v>228065.26</v>
      </c>
      <c r="G391" s="206">
        <v>228065.26</v>
      </c>
      <c r="H391" s="206">
        <v>228065.26</v>
      </c>
      <c r="I391" s="206">
        <v>228065.26</v>
      </c>
      <c r="J391" s="206">
        <v>228065.26</v>
      </c>
      <c r="K391" s="206">
        <v>228065.26</v>
      </c>
      <c r="L391" s="206">
        <v>228065.26</v>
      </c>
      <c r="M391" s="206">
        <v>228065.26</v>
      </c>
      <c r="N391" s="206">
        <v>228065.26</v>
      </c>
      <c r="O391" s="206">
        <v>228065.26</v>
      </c>
      <c r="P391" s="192">
        <f t="shared" si="78"/>
        <v>2394685.2300000004</v>
      </c>
      <c r="Q391" s="206">
        <v>228065.26</v>
      </c>
      <c r="R391" s="206">
        <v>228065.26</v>
      </c>
      <c r="S391" s="206">
        <v>228065.26</v>
      </c>
      <c r="T391" s="206">
        <v>228065.26</v>
      </c>
      <c r="U391" s="206">
        <v>228065.26</v>
      </c>
      <c r="V391" s="206">
        <v>228065.26</v>
      </c>
      <c r="W391" s="206">
        <v>228065.26</v>
      </c>
      <c r="X391" s="206">
        <v>228065.26</v>
      </c>
      <c r="Y391" s="206">
        <v>228065.26</v>
      </c>
      <c r="Z391" s="206">
        <v>228065.26</v>
      </c>
      <c r="AA391" s="206">
        <v>228065.26</v>
      </c>
      <c r="AB391" s="206">
        <v>228065.26</v>
      </c>
      <c r="AC391" s="206">
        <v>228065.26</v>
      </c>
      <c r="AD391" s="206">
        <v>228065.26</v>
      </c>
      <c r="AE391" s="206">
        <v>228065.26</v>
      </c>
      <c r="AF391" s="206">
        <v>228065.26</v>
      </c>
      <c r="AG391" s="192">
        <f t="shared" si="79"/>
        <v>2736783.12</v>
      </c>
      <c r="AI391" s="207">
        <f t="shared" si="75"/>
        <v>0</v>
      </c>
      <c r="AJ391" s="207">
        <f t="shared" si="75"/>
        <v>227.11</v>
      </c>
      <c r="AK391" s="207">
        <f t="shared" si="75"/>
        <v>454.23</v>
      </c>
      <c r="AL391" s="207">
        <f t="shared" si="74"/>
        <v>454.23</v>
      </c>
      <c r="AM391" s="207">
        <f t="shared" si="74"/>
        <v>454.23</v>
      </c>
      <c r="AN391" s="207">
        <f t="shared" si="74"/>
        <v>454.23</v>
      </c>
      <c r="AO391" s="207">
        <f t="shared" si="74"/>
        <v>454.23</v>
      </c>
      <c r="AP391" s="207">
        <f t="shared" si="74"/>
        <v>454.23</v>
      </c>
      <c r="AQ391" s="207">
        <f t="shared" si="74"/>
        <v>454.23</v>
      </c>
      <c r="AR391" s="207">
        <f t="shared" si="74"/>
        <v>454.23</v>
      </c>
      <c r="AS391" s="207">
        <f t="shared" si="74"/>
        <v>454.23</v>
      </c>
      <c r="AT391" s="207">
        <f t="shared" si="74"/>
        <v>454.23</v>
      </c>
      <c r="AU391" s="208">
        <f t="shared" si="80"/>
        <v>4769.41</v>
      </c>
      <c r="AV391" s="208">
        <f t="shared" si="73"/>
        <v>454.23</v>
      </c>
      <c r="AW391" s="208">
        <f t="shared" si="73"/>
        <v>454.23</v>
      </c>
      <c r="AX391" s="208">
        <f t="shared" si="73"/>
        <v>454.23</v>
      </c>
      <c r="AY391" s="208">
        <f t="shared" si="73"/>
        <v>454.23</v>
      </c>
      <c r="AZ391" s="208">
        <f t="shared" si="72"/>
        <v>497.94</v>
      </c>
      <c r="BA391" s="208">
        <f t="shared" si="72"/>
        <v>497.94</v>
      </c>
      <c r="BB391" s="208">
        <f t="shared" si="72"/>
        <v>497.94</v>
      </c>
      <c r="BC391" s="208">
        <f t="shared" si="72"/>
        <v>497.94</v>
      </c>
      <c r="BD391" s="208">
        <f t="shared" si="72"/>
        <v>497.94</v>
      </c>
      <c r="BE391" s="208">
        <f t="shared" si="72"/>
        <v>497.94</v>
      </c>
      <c r="BF391" s="208">
        <f t="shared" si="76"/>
        <v>497.94</v>
      </c>
      <c r="BG391" s="208">
        <f t="shared" si="76"/>
        <v>497.94</v>
      </c>
      <c r="BH391" s="208">
        <f t="shared" si="76"/>
        <v>497.94</v>
      </c>
      <c r="BI391" s="208">
        <f t="shared" si="76"/>
        <v>497.94</v>
      </c>
      <c r="BJ391" s="208">
        <f t="shared" si="76"/>
        <v>497.94</v>
      </c>
      <c r="BK391" s="208">
        <f t="shared" si="76"/>
        <v>497.94</v>
      </c>
      <c r="BL391" s="207">
        <f t="shared" si="81"/>
        <v>5975.2799999999988</v>
      </c>
      <c r="BO391" s="207">
        <f t="shared" si="77"/>
        <v>5975.2799999999988</v>
      </c>
    </row>
    <row r="392" spans="1:67">
      <c r="A392" s="190" t="s">
        <v>593</v>
      </c>
      <c r="B392" s="205">
        <v>0</v>
      </c>
      <c r="C392" s="205">
        <v>0</v>
      </c>
      <c r="D392" s="206">
        <v>0</v>
      </c>
      <c r="E392" s="206">
        <v>0</v>
      </c>
      <c r="F392" s="206">
        <v>0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0</v>
      </c>
      <c r="P392" s="192">
        <f t="shared" si="78"/>
        <v>0</v>
      </c>
      <c r="Q392" s="206">
        <v>0</v>
      </c>
      <c r="R392" s="206">
        <v>0</v>
      </c>
      <c r="S392" s="206">
        <v>0</v>
      </c>
      <c r="T392" s="206">
        <v>0</v>
      </c>
      <c r="U392" s="206">
        <v>0</v>
      </c>
      <c r="V392" s="206">
        <v>0</v>
      </c>
      <c r="W392" s="206">
        <v>0</v>
      </c>
      <c r="X392" s="206">
        <v>0</v>
      </c>
      <c r="Y392" s="206">
        <v>0</v>
      </c>
      <c r="Z392" s="206">
        <v>0</v>
      </c>
      <c r="AA392" s="206">
        <v>0</v>
      </c>
      <c r="AB392" s="206">
        <v>0</v>
      </c>
      <c r="AC392" s="206">
        <v>0</v>
      </c>
      <c r="AD392" s="206">
        <v>0</v>
      </c>
      <c r="AE392" s="206">
        <v>0</v>
      </c>
      <c r="AF392" s="206">
        <v>0</v>
      </c>
      <c r="AG392" s="192">
        <f t="shared" si="79"/>
        <v>0</v>
      </c>
      <c r="AI392" s="207">
        <f t="shared" si="75"/>
        <v>0</v>
      </c>
      <c r="AJ392" s="207">
        <f t="shared" si="75"/>
        <v>0</v>
      </c>
      <c r="AK392" s="207">
        <f t="shared" si="75"/>
        <v>0</v>
      </c>
      <c r="AL392" s="207">
        <f t="shared" si="74"/>
        <v>0</v>
      </c>
      <c r="AM392" s="207">
        <f t="shared" si="74"/>
        <v>0</v>
      </c>
      <c r="AN392" s="207">
        <f t="shared" si="74"/>
        <v>0</v>
      </c>
      <c r="AO392" s="207">
        <f t="shared" si="74"/>
        <v>0</v>
      </c>
      <c r="AP392" s="207">
        <f t="shared" si="74"/>
        <v>0</v>
      </c>
      <c r="AQ392" s="207">
        <f t="shared" si="74"/>
        <v>0</v>
      </c>
      <c r="AR392" s="207">
        <f t="shared" si="74"/>
        <v>0</v>
      </c>
      <c r="AS392" s="207">
        <f t="shared" si="74"/>
        <v>0</v>
      </c>
      <c r="AT392" s="207">
        <f t="shared" si="74"/>
        <v>0</v>
      </c>
      <c r="AU392" s="208">
        <f t="shared" si="80"/>
        <v>0</v>
      </c>
      <c r="AV392" s="208">
        <f t="shared" si="73"/>
        <v>0</v>
      </c>
      <c r="AW392" s="208">
        <f t="shared" si="73"/>
        <v>0</v>
      </c>
      <c r="AX392" s="208">
        <f t="shared" si="73"/>
        <v>0</v>
      </c>
      <c r="AY392" s="208">
        <f t="shared" si="73"/>
        <v>0</v>
      </c>
      <c r="AZ392" s="208">
        <f t="shared" si="72"/>
        <v>0</v>
      </c>
      <c r="BA392" s="208">
        <f t="shared" si="72"/>
        <v>0</v>
      </c>
      <c r="BB392" s="208">
        <f t="shared" si="72"/>
        <v>0</v>
      </c>
      <c r="BC392" s="208">
        <f t="shared" si="72"/>
        <v>0</v>
      </c>
      <c r="BD392" s="208">
        <f t="shared" si="72"/>
        <v>0</v>
      </c>
      <c r="BE392" s="208">
        <f t="shared" si="72"/>
        <v>0</v>
      </c>
      <c r="BF392" s="208">
        <f t="shared" si="76"/>
        <v>0</v>
      </c>
      <c r="BG392" s="208">
        <f t="shared" si="76"/>
        <v>0</v>
      </c>
      <c r="BH392" s="208">
        <f t="shared" si="76"/>
        <v>0</v>
      </c>
      <c r="BI392" s="208">
        <f t="shared" si="76"/>
        <v>0</v>
      </c>
      <c r="BJ392" s="208">
        <f t="shared" si="76"/>
        <v>0</v>
      </c>
      <c r="BK392" s="208">
        <f t="shared" si="76"/>
        <v>0</v>
      </c>
      <c r="BL392" s="207">
        <f t="shared" si="81"/>
        <v>0</v>
      </c>
    </row>
    <row r="393" spans="1:67">
      <c r="A393" s="190" t="s">
        <v>594</v>
      </c>
      <c r="B393" s="205">
        <v>4.24E-2</v>
      </c>
      <c r="C393" s="205">
        <v>4.0999999999999995E-2</v>
      </c>
      <c r="D393" s="206">
        <v>0</v>
      </c>
      <c r="E393" s="206">
        <v>0</v>
      </c>
      <c r="F393" s="206">
        <v>0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192">
        <f t="shared" si="78"/>
        <v>0</v>
      </c>
      <c r="Q393" s="206">
        <v>0</v>
      </c>
      <c r="R393" s="206">
        <v>0</v>
      </c>
      <c r="S393" s="206">
        <v>0</v>
      </c>
      <c r="T393" s="206">
        <v>0</v>
      </c>
      <c r="U393" s="206">
        <v>0</v>
      </c>
      <c r="V393" s="206">
        <v>0</v>
      </c>
      <c r="W393" s="206">
        <v>0</v>
      </c>
      <c r="X393" s="206">
        <v>0</v>
      </c>
      <c r="Y393" s="206">
        <v>0</v>
      </c>
      <c r="Z393" s="206">
        <v>0</v>
      </c>
      <c r="AA393" s="206">
        <v>0</v>
      </c>
      <c r="AB393" s="206">
        <v>0</v>
      </c>
      <c r="AC393" s="206">
        <v>0</v>
      </c>
      <c r="AD393" s="206">
        <v>0</v>
      </c>
      <c r="AE393" s="206">
        <v>0</v>
      </c>
      <c r="AF393" s="206">
        <v>0</v>
      </c>
      <c r="AG393" s="192">
        <f t="shared" si="79"/>
        <v>0</v>
      </c>
      <c r="AI393" s="207">
        <f t="shared" si="75"/>
        <v>0</v>
      </c>
      <c r="AJ393" s="207">
        <f t="shared" si="75"/>
        <v>0</v>
      </c>
      <c r="AK393" s="207">
        <f t="shared" si="75"/>
        <v>0</v>
      </c>
      <c r="AL393" s="207">
        <f t="shared" si="74"/>
        <v>0</v>
      </c>
      <c r="AM393" s="207">
        <f t="shared" si="74"/>
        <v>0</v>
      </c>
      <c r="AN393" s="207">
        <f t="shared" si="74"/>
        <v>0</v>
      </c>
      <c r="AO393" s="207">
        <f t="shared" si="74"/>
        <v>0</v>
      </c>
      <c r="AP393" s="207">
        <f t="shared" si="74"/>
        <v>0</v>
      </c>
      <c r="AQ393" s="207">
        <f t="shared" si="74"/>
        <v>0</v>
      </c>
      <c r="AR393" s="207">
        <f t="shared" si="74"/>
        <v>0</v>
      </c>
      <c r="AS393" s="207">
        <f t="shared" si="74"/>
        <v>0</v>
      </c>
      <c r="AT393" s="207">
        <f t="shared" si="74"/>
        <v>0</v>
      </c>
      <c r="AU393" s="208">
        <f t="shared" si="80"/>
        <v>0</v>
      </c>
      <c r="AV393" s="208">
        <f t="shared" si="73"/>
        <v>0</v>
      </c>
      <c r="AW393" s="208">
        <f t="shared" si="73"/>
        <v>0</v>
      </c>
      <c r="AX393" s="208">
        <f t="shared" si="73"/>
        <v>0</v>
      </c>
      <c r="AY393" s="208">
        <f t="shared" si="73"/>
        <v>0</v>
      </c>
      <c r="AZ393" s="208">
        <f t="shared" si="72"/>
        <v>0</v>
      </c>
      <c r="BA393" s="208">
        <f t="shared" si="72"/>
        <v>0</v>
      </c>
      <c r="BB393" s="208">
        <f t="shared" si="72"/>
        <v>0</v>
      </c>
      <c r="BC393" s="208">
        <f t="shared" si="72"/>
        <v>0</v>
      </c>
      <c r="BD393" s="208">
        <f t="shared" si="72"/>
        <v>0</v>
      </c>
      <c r="BE393" s="208">
        <f t="shared" si="72"/>
        <v>0</v>
      </c>
      <c r="BF393" s="208">
        <f t="shared" si="76"/>
        <v>0</v>
      </c>
      <c r="BG393" s="208">
        <f t="shared" si="76"/>
        <v>0</v>
      </c>
      <c r="BH393" s="208">
        <f t="shared" si="76"/>
        <v>0</v>
      </c>
      <c r="BI393" s="208">
        <f t="shared" si="76"/>
        <v>0</v>
      </c>
      <c r="BJ393" s="208">
        <f t="shared" si="76"/>
        <v>0</v>
      </c>
      <c r="BK393" s="208">
        <f t="shared" si="76"/>
        <v>0</v>
      </c>
      <c r="BL393" s="207">
        <f t="shared" si="81"/>
        <v>0</v>
      </c>
    </row>
    <row r="394" spans="1:67">
      <c r="A394" s="190" t="s">
        <v>595</v>
      </c>
      <c r="B394" s="205">
        <v>4.6100000000000002E-2</v>
      </c>
      <c r="C394" s="205">
        <v>4.5399999999999996E-2</v>
      </c>
      <c r="D394" s="206">
        <v>0</v>
      </c>
      <c r="E394" s="206">
        <v>0</v>
      </c>
      <c r="F394" s="206">
        <v>0</v>
      </c>
      <c r="G394" s="206">
        <v>0</v>
      </c>
      <c r="H394" s="206">
        <v>0</v>
      </c>
      <c r="I394" s="206">
        <v>0</v>
      </c>
      <c r="J394" s="206">
        <v>12230.525</v>
      </c>
      <c r="K394" s="206">
        <v>24461.05</v>
      </c>
      <c r="L394" s="206">
        <v>24461.05</v>
      </c>
      <c r="M394" s="206">
        <v>24461.05</v>
      </c>
      <c r="N394" s="206">
        <v>24461.05</v>
      </c>
      <c r="O394" s="206">
        <v>24461.05</v>
      </c>
      <c r="P394" s="192">
        <f t="shared" si="78"/>
        <v>134535.77499999999</v>
      </c>
      <c r="Q394" s="206">
        <v>24461.05</v>
      </c>
      <c r="R394" s="206">
        <v>24461.05</v>
      </c>
      <c r="S394" s="206">
        <v>24461.05</v>
      </c>
      <c r="T394" s="206">
        <v>24461.05</v>
      </c>
      <c r="U394" s="206">
        <v>24461.05</v>
      </c>
      <c r="V394" s="206">
        <v>24461.05</v>
      </c>
      <c r="W394" s="206">
        <v>24461.05</v>
      </c>
      <c r="X394" s="206">
        <v>24461.05</v>
      </c>
      <c r="Y394" s="206">
        <v>24461.05</v>
      </c>
      <c r="Z394" s="206">
        <v>425861.26999999996</v>
      </c>
      <c r="AA394" s="206">
        <v>827261.49</v>
      </c>
      <c r="AB394" s="206">
        <v>827261.49</v>
      </c>
      <c r="AC394" s="206">
        <v>827261.49</v>
      </c>
      <c r="AD394" s="206">
        <v>827261.49</v>
      </c>
      <c r="AE394" s="206">
        <v>827261.49</v>
      </c>
      <c r="AF394" s="206">
        <v>827261.49</v>
      </c>
      <c r="AG394" s="192">
        <f t="shared" si="79"/>
        <v>5511735.4600000009</v>
      </c>
      <c r="AI394" s="207">
        <f t="shared" si="75"/>
        <v>0</v>
      </c>
      <c r="AJ394" s="207">
        <f t="shared" si="75"/>
        <v>0</v>
      </c>
      <c r="AK394" s="207">
        <f t="shared" si="75"/>
        <v>0</v>
      </c>
      <c r="AL394" s="207">
        <f t="shared" si="74"/>
        <v>0</v>
      </c>
      <c r="AM394" s="207">
        <f t="shared" si="74"/>
        <v>0</v>
      </c>
      <c r="AN394" s="207">
        <f t="shared" si="74"/>
        <v>0</v>
      </c>
      <c r="AO394" s="207">
        <f t="shared" si="74"/>
        <v>46.99</v>
      </c>
      <c r="AP394" s="207">
        <f t="shared" si="74"/>
        <v>93.97</v>
      </c>
      <c r="AQ394" s="207">
        <f t="shared" si="74"/>
        <v>93.97</v>
      </c>
      <c r="AR394" s="207">
        <f t="shared" si="74"/>
        <v>93.97</v>
      </c>
      <c r="AS394" s="207">
        <f t="shared" si="74"/>
        <v>93.97</v>
      </c>
      <c r="AT394" s="207">
        <f t="shared" si="74"/>
        <v>93.97</v>
      </c>
      <c r="AU394" s="208">
        <f t="shared" si="80"/>
        <v>516.84</v>
      </c>
      <c r="AV394" s="208">
        <f t="shared" si="73"/>
        <v>93.97</v>
      </c>
      <c r="AW394" s="208">
        <f t="shared" si="73"/>
        <v>93.97</v>
      </c>
      <c r="AX394" s="208">
        <f t="shared" si="73"/>
        <v>93.97</v>
      </c>
      <c r="AY394" s="208">
        <f t="shared" si="73"/>
        <v>93.97</v>
      </c>
      <c r="AZ394" s="208">
        <f t="shared" si="72"/>
        <v>92.54</v>
      </c>
      <c r="BA394" s="208">
        <f t="shared" si="72"/>
        <v>92.54</v>
      </c>
      <c r="BB394" s="208">
        <f t="shared" si="72"/>
        <v>92.54</v>
      </c>
      <c r="BC394" s="208">
        <f t="shared" si="72"/>
        <v>92.54</v>
      </c>
      <c r="BD394" s="208">
        <f t="shared" si="72"/>
        <v>92.54</v>
      </c>
      <c r="BE394" s="208">
        <f t="shared" si="72"/>
        <v>1611.18</v>
      </c>
      <c r="BF394" s="208">
        <f t="shared" si="76"/>
        <v>3129.81</v>
      </c>
      <c r="BG394" s="208">
        <f t="shared" si="76"/>
        <v>3129.81</v>
      </c>
      <c r="BH394" s="208">
        <f t="shared" si="76"/>
        <v>3129.81</v>
      </c>
      <c r="BI394" s="208">
        <f t="shared" si="76"/>
        <v>3129.81</v>
      </c>
      <c r="BJ394" s="208">
        <f t="shared" si="76"/>
        <v>3129.81</v>
      </c>
      <c r="BK394" s="208">
        <f t="shared" si="76"/>
        <v>3129.81</v>
      </c>
      <c r="BL394" s="207">
        <f t="shared" si="81"/>
        <v>20852.740000000002</v>
      </c>
    </row>
    <row r="395" spans="1:67">
      <c r="A395" s="190" t="s">
        <v>596</v>
      </c>
      <c r="B395" s="205">
        <v>4.36E-2</v>
      </c>
      <c r="C395" s="205">
        <v>4.36E-2</v>
      </c>
      <c r="D395" s="206">
        <v>0</v>
      </c>
      <c r="E395" s="206">
        <v>0</v>
      </c>
      <c r="F395" s="206">
        <v>0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192">
        <f t="shared" si="78"/>
        <v>0</v>
      </c>
      <c r="Q395" s="206">
        <v>0</v>
      </c>
      <c r="R395" s="206">
        <v>0</v>
      </c>
      <c r="S395" s="206">
        <v>0</v>
      </c>
      <c r="T395" s="206">
        <v>0</v>
      </c>
      <c r="U395" s="206">
        <v>0</v>
      </c>
      <c r="V395" s="206">
        <v>0</v>
      </c>
      <c r="W395" s="206">
        <v>0</v>
      </c>
      <c r="X395" s="206">
        <v>0</v>
      </c>
      <c r="Y395" s="206">
        <v>0</v>
      </c>
      <c r="Z395" s="206">
        <v>0</v>
      </c>
      <c r="AA395" s="206">
        <v>0</v>
      </c>
      <c r="AB395" s="206">
        <v>0</v>
      </c>
      <c r="AC395" s="206">
        <v>0</v>
      </c>
      <c r="AD395" s="206">
        <v>0</v>
      </c>
      <c r="AE395" s="206">
        <v>0</v>
      </c>
      <c r="AF395" s="206">
        <v>0</v>
      </c>
      <c r="AG395" s="192">
        <f t="shared" si="79"/>
        <v>0</v>
      </c>
      <c r="AI395" s="207">
        <f t="shared" si="75"/>
        <v>0</v>
      </c>
      <c r="AJ395" s="207">
        <f t="shared" si="75"/>
        <v>0</v>
      </c>
      <c r="AK395" s="207">
        <f t="shared" si="75"/>
        <v>0</v>
      </c>
      <c r="AL395" s="207">
        <f t="shared" si="74"/>
        <v>0</v>
      </c>
      <c r="AM395" s="207">
        <f t="shared" si="74"/>
        <v>0</v>
      </c>
      <c r="AN395" s="207">
        <f t="shared" si="74"/>
        <v>0</v>
      </c>
      <c r="AO395" s="207">
        <f t="shared" si="74"/>
        <v>0</v>
      </c>
      <c r="AP395" s="207">
        <f t="shared" si="74"/>
        <v>0</v>
      </c>
      <c r="AQ395" s="207">
        <f t="shared" si="74"/>
        <v>0</v>
      </c>
      <c r="AR395" s="207">
        <f t="shared" si="74"/>
        <v>0</v>
      </c>
      <c r="AS395" s="207">
        <f t="shared" si="74"/>
        <v>0</v>
      </c>
      <c r="AT395" s="207">
        <f t="shared" si="74"/>
        <v>0</v>
      </c>
      <c r="AU395" s="208">
        <f t="shared" si="80"/>
        <v>0</v>
      </c>
      <c r="AV395" s="208">
        <f t="shared" si="73"/>
        <v>0</v>
      </c>
      <c r="AW395" s="208">
        <f t="shared" si="73"/>
        <v>0</v>
      </c>
      <c r="AX395" s="208">
        <f t="shared" si="73"/>
        <v>0</v>
      </c>
      <c r="AY395" s="208">
        <f t="shared" si="73"/>
        <v>0</v>
      </c>
      <c r="AZ395" s="208">
        <f t="shared" si="72"/>
        <v>0</v>
      </c>
      <c r="BA395" s="208">
        <f t="shared" si="72"/>
        <v>0</v>
      </c>
      <c r="BB395" s="208">
        <f t="shared" si="72"/>
        <v>0</v>
      </c>
      <c r="BC395" s="208">
        <f t="shared" si="72"/>
        <v>0</v>
      </c>
      <c r="BD395" s="208">
        <f t="shared" si="72"/>
        <v>0</v>
      </c>
      <c r="BE395" s="208">
        <f t="shared" si="72"/>
        <v>0</v>
      </c>
      <c r="BF395" s="208">
        <f t="shared" si="76"/>
        <v>0</v>
      </c>
      <c r="BG395" s="208">
        <f t="shared" si="76"/>
        <v>0</v>
      </c>
      <c r="BH395" s="208">
        <f t="shared" si="76"/>
        <v>0</v>
      </c>
      <c r="BI395" s="208">
        <f t="shared" si="76"/>
        <v>0</v>
      </c>
      <c r="BJ395" s="208">
        <f t="shared" si="76"/>
        <v>0</v>
      </c>
      <c r="BK395" s="208">
        <f t="shared" si="76"/>
        <v>0</v>
      </c>
      <c r="BL395" s="207">
        <f t="shared" si="81"/>
        <v>0</v>
      </c>
    </row>
    <row r="396" spans="1:67">
      <c r="A396" s="190" t="s">
        <v>597</v>
      </c>
      <c r="B396" s="205">
        <v>4.2500000000000003E-2</v>
      </c>
      <c r="C396" s="205">
        <v>4.3999999999999997E-2</v>
      </c>
      <c r="D396" s="206">
        <v>0</v>
      </c>
      <c r="E396" s="206">
        <v>0</v>
      </c>
      <c r="F396" s="206">
        <v>0</v>
      </c>
      <c r="G396" s="206">
        <v>0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192">
        <f t="shared" si="78"/>
        <v>0</v>
      </c>
      <c r="Q396" s="206">
        <v>0</v>
      </c>
      <c r="R396" s="206">
        <v>0</v>
      </c>
      <c r="S396" s="206">
        <v>0</v>
      </c>
      <c r="T396" s="206">
        <v>0</v>
      </c>
      <c r="U396" s="206">
        <v>0</v>
      </c>
      <c r="V396" s="206">
        <v>0</v>
      </c>
      <c r="W396" s="206">
        <v>0</v>
      </c>
      <c r="X396" s="206">
        <v>0</v>
      </c>
      <c r="Y396" s="206">
        <v>0</v>
      </c>
      <c r="Z396" s="206">
        <v>0</v>
      </c>
      <c r="AA396" s="206">
        <v>0</v>
      </c>
      <c r="AB396" s="206">
        <v>0</v>
      </c>
      <c r="AC396" s="206">
        <v>0</v>
      </c>
      <c r="AD396" s="206">
        <v>0</v>
      </c>
      <c r="AE396" s="206">
        <v>0</v>
      </c>
      <c r="AF396" s="206">
        <v>0</v>
      </c>
      <c r="AG396" s="192">
        <f t="shared" si="79"/>
        <v>0</v>
      </c>
      <c r="AI396" s="207">
        <f t="shared" si="75"/>
        <v>0</v>
      </c>
      <c r="AJ396" s="207">
        <f t="shared" si="75"/>
        <v>0</v>
      </c>
      <c r="AK396" s="207">
        <f t="shared" si="75"/>
        <v>0</v>
      </c>
      <c r="AL396" s="207">
        <f t="shared" si="74"/>
        <v>0</v>
      </c>
      <c r="AM396" s="207">
        <f t="shared" si="74"/>
        <v>0</v>
      </c>
      <c r="AN396" s="207">
        <f t="shared" si="74"/>
        <v>0</v>
      </c>
      <c r="AO396" s="207">
        <f t="shared" si="74"/>
        <v>0</v>
      </c>
      <c r="AP396" s="207">
        <f t="shared" si="74"/>
        <v>0</v>
      </c>
      <c r="AQ396" s="207">
        <f t="shared" si="74"/>
        <v>0</v>
      </c>
      <c r="AR396" s="207">
        <f t="shared" si="74"/>
        <v>0</v>
      </c>
      <c r="AS396" s="207">
        <f t="shared" si="74"/>
        <v>0</v>
      </c>
      <c r="AT396" s="207">
        <f t="shared" si="74"/>
        <v>0</v>
      </c>
      <c r="AU396" s="208">
        <f t="shared" si="80"/>
        <v>0</v>
      </c>
      <c r="AV396" s="208">
        <f t="shared" si="73"/>
        <v>0</v>
      </c>
      <c r="AW396" s="208">
        <f t="shared" si="73"/>
        <v>0</v>
      </c>
      <c r="AX396" s="208">
        <f t="shared" si="73"/>
        <v>0</v>
      </c>
      <c r="AY396" s="208">
        <f t="shared" si="73"/>
        <v>0</v>
      </c>
      <c r="AZ396" s="208">
        <f t="shared" si="72"/>
        <v>0</v>
      </c>
      <c r="BA396" s="208">
        <f t="shared" si="72"/>
        <v>0</v>
      </c>
      <c r="BB396" s="208">
        <f t="shared" si="72"/>
        <v>0</v>
      </c>
      <c r="BC396" s="208">
        <f t="shared" si="72"/>
        <v>0</v>
      </c>
      <c r="BD396" s="208">
        <f t="shared" si="72"/>
        <v>0</v>
      </c>
      <c r="BE396" s="208">
        <f t="shared" si="72"/>
        <v>0</v>
      </c>
      <c r="BF396" s="208">
        <f t="shared" si="76"/>
        <v>0</v>
      </c>
      <c r="BG396" s="208">
        <f t="shared" si="76"/>
        <v>0</v>
      </c>
      <c r="BH396" s="208">
        <f t="shared" si="76"/>
        <v>0</v>
      </c>
      <c r="BI396" s="208">
        <f t="shared" si="76"/>
        <v>0</v>
      </c>
      <c r="BJ396" s="208">
        <f t="shared" si="76"/>
        <v>0</v>
      </c>
      <c r="BK396" s="208">
        <f t="shared" si="76"/>
        <v>0</v>
      </c>
      <c r="BL396" s="207">
        <f t="shared" si="81"/>
        <v>0</v>
      </c>
    </row>
    <row r="397" spans="1:67">
      <c r="A397" s="190" t="s">
        <v>598</v>
      </c>
      <c r="B397" s="205">
        <v>6.8500000000000005E-2</v>
      </c>
      <c r="C397" s="205">
        <v>6.8500000000000005E-2</v>
      </c>
      <c r="D397" s="206">
        <v>74083.259999999995</v>
      </c>
      <c r="E397" s="206">
        <v>74083.259999999995</v>
      </c>
      <c r="F397" s="206">
        <v>74083.259999999995</v>
      </c>
      <c r="G397" s="206">
        <v>74083.259999999995</v>
      </c>
      <c r="H397" s="206">
        <v>74083.259999999995</v>
      </c>
      <c r="I397" s="206">
        <v>74083.259999999995</v>
      </c>
      <c r="J397" s="206">
        <v>74083.259999999995</v>
      </c>
      <c r="K397" s="206">
        <v>74083.259999999995</v>
      </c>
      <c r="L397" s="206">
        <v>74083.259999999995</v>
      </c>
      <c r="M397" s="206">
        <v>74083.259999999995</v>
      </c>
      <c r="N397" s="206">
        <v>74083.259999999995</v>
      </c>
      <c r="O397" s="206">
        <v>74083.259999999995</v>
      </c>
      <c r="P397" s="192">
        <f t="shared" si="78"/>
        <v>888999.12</v>
      </c>
      <c r="Q397" s="206">
        <v>74083.259999999995</v>
      </c>
      <c r="R397" s="206">
        <v>74083.259999999995</v>
      </c>
      <c r="S397" s="206">
        <v>74083.259999999995</v>
      </c>
      <c r="T397" s="206">
        <v>74083.259999999995</v>
      </c>
      <c r="U397" s="206">
        <v>74083.259999999995</v>
      </c>
      <c r="V397" s="206">
        <v>74083.259999999995</v>
      </c>
      <c r="W397" s="206">
        <v>74083.259999999995</v>
      </c>
      <c r="X397" s="206">
        <v>74083.259999999995</v>
      </c>
      <c r="Y397" s="206">
        <v>74083.259999999995</v>
      </c>
      <c r="Z397" s="206">
        <v>74083.259999999995</v>
      </c>
      <c r="AA397" s="206">
        <v>74083.259999999995</v>
      </c>
      <c r="AB397" s="206">
        <v>74083.259999999995</v>
      </c>
      <c r="AC397" s="206">
        <v>74083.259999999995</v>
      </c>
      <c r="AD397" s="206">
        <v>74083.259999999995</v>
      </c>
      <c r="AE397" s="206">
        <v>74083.259999999995</v>
      </c>
      <c r="AF397" s="206">
        <v>74083.259999999995</v>
      </c>
      <c r="AG397" s="192">
        <f t="shared" si="79"/>
        <v>888999.12</v>
      </c>
      <c r="AI397" s="207">
        <f t="shared" si="75"/>
        <v>422.89</v>
      </c>
      <c r="AJ397" s="207">
        <f t="shared" si="75"/>
        <v>422.89</v>
      </c>
      <c r="AK397" s="207">
        <f t="shared" si="75"/>
        <v>422.89</v>
      </c>
      <c r="AL397" s="207">
        <f t="shared" si="74"/>
        <v>422.89</v>
      </c>
      <c r="AM397" s="207">
        <f t="shared" si="74"/>
        <v>422.89</v>
      </c>
      <c r="AN397" s="207">
        <f t="shared" si="74"/>
        <v>422.89</v>
      </c>
      <c r="AO397" s="207">
        <f t="shared" si="74"/>
        <v>422.89</v>
      </c>
      <c r="AP397" s="207">
        <f t="shared" si="74"/>
        <v>422.89</v>
      </c>
      <c r="AQ397" s="207">
        <f t="shared" si="74"/>
        <v>422.89</v>
      </c>
      <c r="AR397" s="207">
        <f t="shared" si="74"/>
        <v>422.89</v>
      </c>
      <c r="AS397" s="207">
        <f t="shared" si="74"/>
        <v>422.89</v>
      </c>
      <c r="AT397" s="207">
        <f t="shared" si="74"/>
        <v>422.89</v>
      </c>
      <c r="AU397" s="208">
        <f t="shared" si="80"/>
        <v>5074.68</v>
      </c>
      <c r="AV397" s="208">
        <f t="shared" si="73"/>
        <v>422.89</v>
      </c>
      <c r="AW397" s="208">
        <f t="shared" si="73"/>
        <v>422.89</v>
      </c>
      <c r="AX397" s="208">
        <f t="shared" si="73"/>
        <v>422.89</v>
      </c>
      <c r="AY397" s="208">
        <f t="shared" si="73"/>
        <v>422.89</v>
      </c>
      <c r="AZ397" s="208">
        <f t="shared" si="72"/>
        <v>422.89</v>
      </c>
      <c r="BA397" s="208">
        <f t="shared" si="72"/>
        <v>422.89</v>
      </c>
      <c r="BB397" s="208">
        <f t="shared" si="72"/>
        <v>422.89</v>
      </c>
      <c r="BC397" s="208">
        <f t="shared" si="72"/>
        <v>422.89</v>
      </c>
      <c r="BD397" s="208">
        <f t="shared" si="72"/>
        <v>422.89</v>
      </c>
      <c r="BE397" s="208">
        <f t="shared" si="72"/>
        <v>422.89</v>
      </c>
      <c r="BF397" s="208">
        <f t="shared" si="76"/>
        <v>422.89</v>
      </c>
      <c r="BG397" s="208">
        <f t="shared" si="76"/>
        <v>422.89</v>
      </c>
      <c r="BH397" s="208">
        <f t="shared" si="76"/>
        <v>422.89</v>
      </c>
      <c r="BI397" s="208">
        <f t="shared" si="76"/>
        <v>422.89</v>
      </c>
      <c r="BJ397" s="208">
        <f t="shared" si="76"/>
        <v>422.89</v>
      </c>
      <c r="BK397" s="208">
        <f t="shared" si="76"/>
        <v>422.89</v>
      </c>
      <c r="BL397" s="207">
        <f t="shared" si="81"/>
        <v>5074.68</v>
      </c>
    </row>
    <row r="398" spans="1:67">
      <c r="A398" s="190" t="s">
        <v>599</v>
      </c>
      <c r="B398" s="205">
        <v>0.2172</v>
      </c>
      <c r="C398" s="205">
        <v>0.2172</v>
      </c>
      <c r="D398" s="206">
        <v>0</v>
      </c>
      <c r="E398" s="206">
        <v>0</v>
      </c>
      <c r="F398" s="206">
        <v>0</v>
      </c>
      <c r="G398" s="206">
        <v>0</v>
      </c>
      <c r="H398" s="206">
        <v>0</v>
      </c>
      <c r="I398" s="206">
        <v>0</v>
      </c>
      <c r="J398" s="206">
        <v>263045.89859999996</v>
      </c>
      <c r="K398" s="206">
        <v>595969.86705</v>
      </c>
      <c r="L398" s="206">
        <v>687324.18689999997</v>
      </c>
      <c r="M398" s="206">
        <v>945792.41504999995</v>
      </c>
      <c r="N398" s="206">
        <v>1182784.3931999998</v>
      </c>
      <c r="O398" s="206">
        <v>1182784.3931999998</v>
      </c>
      <c r="P398" s="192">
        <f t="shared" si="78"/>
        <v>4857701.1539999992</v>
      </c>
      <c r="Q398" s="206">
        <v>1182784.3931999998</v>
      </c>
      <c r="R398" s="206">
        <v>1182784.3931999998</v>
      </c>
      <c r="S398" s="206">
        <v>1182784.3931999998</v>
      </c>
      <c r="T398" s="206">
        <v>1182784.3931999998</v>
      </c>
      <c r="U398" s="206">
        <v>1182784.3931999998</v>
      </c>
      <c r="V398" s="206">
        <v>1182784.3931999998</v>
      </c>
      <c r="W398" s="206">
        <v>1182784.3931999998</v>
      </c>
      <c r="X398" s="206">
        <v>1182784.3931999998</v>
      </c>
      <c r="Y398" s="206">
        <v>1182784.3931999998</v>
      </c>
      <c r="Z398" s="206">
        <v>1182784.3931999998</v>
      </c>
      <c r="AA398" s="206">
        <v>1182784.3931999998</v>
      </c>
      <c r="AB398" s="206">
        <v>1182784.3931999998</v>
      </c>
      <c r="AC398" s="206">
        <v>1182784.3931999998</v>
      </c>
      <c r="AD398" s="206">
        <v>1182784.3931999998</v>
      </c>
      <c r="AE398" s="206">
        <v>1182784.3931999998</v>
      </c>
      <c r="AF398" s="206">
        <v>1182784.3931999998</v>
      </c>
      <c r="AG398" s="192">
        <f t="shared" si="79"/>
        <v>14193412.718399994</v>
      </c>
      <c r="AI398" s="207">
        <f t="shared" si="75"/>
        <v>0</v>
      </c>
      <c r="AJ398" s="207">
        <f t="shared" si="75"/>
        <v>0</v>
      </c>
      <c r="AK398" s="207">
        <f t="shared" si="75"/>
        <v>0</v>
      </c>
      <c r="AL398" s="207">
        <f t="shared" si="74"/>
        <v>0</v>
      </c>
      <c r="AM398" s="207">
        <f t="shared" si="74"/>
        <v>0</v>
      </c>
      <c r="AN398" s="207">
        <f t="shared" si="74"/>
        <v>0</v>
      </c>
      <c r="AO398" s="207">
        <f t="shared" si="74"/>
        <v>4761.13</v>
      </c>
      <c r="AP398" s="207">
        <f t="shared" si="74"/>
        <v>10787.05</v>
      </c>
      <c r="AQ398" s="207">
        <f t="shared" si="74"/>
        <v>12440.57</v>
      </c>
      <c r="AR398" s="207">
        <f t="shared" si="74"/>
        <v>17118.84</v>
      </c>
      <c r="AS398" s="207">
        <f t="shared" si="74"/>
        <v>21408.400000000001</v>
      </c>
      <c r="AT398" s="207">
        <f t="shared" si="74"/>
        <v>21408.400000000001</v>
      </c>
      <c r="AU398" s="208">
        <f t="shared" si="80"/>
        <v>87924.389999999985</v>
      </c>
      <c r="AV398" s="208">
        <f t="shared" si="73"/>
        <v>21408.400000000001</v>
      </c>
      <c r="AW398" s="208">
        <f t="shared" si="73"/>
        <v>21408.400000000001</v>
      </c>
      <c r="AX398" s="208">
        <f t="shared" si="73"/>
        <v>21408.400000000001</v>
      </c>
      <c r="AY398" s="208">
        <f t="shared" si="73"/>
        <v>21408.400000000001</v>
      </c>
      <c r="AZ398" s="208">
        <f t="shared" si="72"/>
        <v>21408.400000000001</v>
      </c>
      <c r="BA398" s="208">
        <f t="shared" si="72"/>
        <v>21408.400000000001</v>
      </c>
      <c r="BB398" s="208">
        <f t="shared" si="72"/>
        <v>21408.400000000001</v>
      </c>
      <c r="BC398" s="208">
        <f t="shared" si="72"/>
        <v>21408.400000000001</v>
      </c>
      <c r="BD398" s="208">
        <f t="shared" si="72"/>
        <v>21408.400000000001</v>
      </c>
      <c r="BE398" s="208">
        <f t="shared" si="72"/>
        <v>21408.400000000001</v>
      </c>
      <c r="BF398" s="208">
        <f t="shared" si="76"/>
        <v>21408.400000000001</v>
      </c>
      <c r="BG398" s="208">
        <f t="shared" si="76"/>
        <v>21408.400000000001</v>
      </c>
      <c r="BH398" s="208">
        <f t="shared" si="76"/>
        <v>21408.400000000001</v>
      </c>
      <c r="BI398" s="208">
        <f t="shared" si="76"/>
        <v>21408.400000000001</v>
      </c>
      <c r="BJ398" s="208">
        <f t="shared" si="76"/>
        <v>21408.400000000001</v>
      </c>
      <c r="BK398" s="208">
        <f t="shared" si="76"/>
        <v>21408.400000000001</v>
      </c>
      <c r="BL398" s="207">
        <f t="shared" si="81"/>
        <v>256900.79999999996</v>
      </c>
    </row>
    <row r="399" spans="1:67">
      <c r="A399" s="190" t="s">
        <v>600</v>
      </c>
      <c r="B399" s="205">
        <v>0.2172</v>
      </c>
      <c r="C399" s="205">
        <v>0.2172</v>
      </c>
      <c r="D399" s="206">
        <v>0</v>
      </c>
      <c r="E399" s="206">
        <v>0</v>
      </c>
      <c r="F399" s="206">
        <v>0</v>
      </c>
      <c r="G399" s="206">
        <v>0</v>
      </c>
      <c r="H399" s="206">
        <v>0</v>
      </c>
      <c r="I399" s="206">
        <v>0</v>
      </c>
      <c r="J399" s="206">
        <v>0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192">
        <f t="shared" si="78"/>
        <v>0</v>
      </c>
      <c r="Q399" s="206">
        <v>0</v>
      </c>
      <c r="R399" s="206">
        <v>0</v>
      </c>
      <c r="S399" s="206">
        <v>0</v>
      </c>
      <c r="T399" s="206">
        <v>0</v>
      </c>
      <c r="U399" s="206">
        <v>0</v>
      </c>
      <c r="V399" s="206">
        <v>0</v>
      </c>
      <c r="W399" s="206">
        <v>0</v>
      </c>
      <c r="X399" s="206">
        <v>0</v>
      </c>
      <c r="Y399" s="206">
        <v>0</v>
      </c>
      <c r="Z399" s="206">
        <v>0</v>
      </c>
      <c r="AA399" s="206">
        <v>0</v>
      </c>
      <c r="AB399" s="206">
        <v>0</v>
      </c>
      <c r="AC399" s="206">
        <v>0</v>
      </c>
      <c r="AD399" s="206">
        <v>0</v>
      </c>
      <c r="AE399" s="206">
        <v>0</v>
      </c>
      <c r="AF399" s="206">
        <v>0</v>
      </c>
      <c r="AG399" s="192">
        <f t="shared" si="79"/>
        <v>0</v>
      </c>
      <c r="AI399" s="207">
        <f t="shared" si="75"/>
        <v>0</v>
      </c>
      <c r="AJ399" s="207">
        <f t="shared" si="75"/>
        <v>0</v>
      </c>
      <c r="AK399" s="207">
        <f t="shared" si="75"/>
        <v>0</v>
      </c>
      <c r="AL399" s="207">
        <f t="shared" si="74"/>
        <v>0</v>
      </c>
      <c r="AM399" s="207">
        <f t="shared" si="74"/>
        <v>0</v>
      </c>
      <c r="AN399" s="207">
        <f t="shared" si="74"/>
        <v>0</v>
      </c>
      <c r="AO399" s="207">
        <f t="shared" si="74"/>
        <v>0</v>
      </c>
      <c r="AP399" s="207">
        <f t="shared" si="74"/>
        <v>0</v>
      </c>
      <c r="AQ399" s="207">
        <f t="shared" si="74"/>
        <v>0</v>
      </c>
      <c r="AR399" s="207">
        <f t="shared" si="74"/>
        <v>0</v>
      </c>
      <c r="AS399" s="207">
        <f t="shared" si="74"/>
        <v>0</v>
      </c>
      <c r="AT399" s="207">
        <f t="shared" si="74"/>
        <v>0</v>
      </c>
      <c r="AU399" s="208">
        <f t="shared" si="80"/>
        <v>0</v>
      </c>
      <c r="AV399" s="208">
        <f t="shared" si="73"/>
        <v>0</v>
      </c>
      <c r="AW399" s="208">
        <f t="shared" si="73"/>
        <v>0</v>
      </c>
      <c r="AX399" s="208">
        <f t="shared" si="73"/>
        <v>0</v>
      </c>
      <c r="AY399" s="208">
        <f t="shared" si="73"/>
        <v>0</v>
      </c>
      <c r="AZ399" s="208">
        <f t="shared" si="72"/>
        <v>0</v>
      </c>
      <c r="BA399" s="208">
        <f t="shared" si="72"/>
        <v>0</v>
      </c>
      <c r="BB399" s="208">
        <f t="shared" si="72"/>
        <v>0</v>
      </c>
      <c r="BC399" s="208">
        <f t="shared" si="72"/>
        <v>0</v>
      </c>
      <c r="BD399" s="208">
        <f t="shared" si="72"/>
        <v>0</v>
      </c>
      <c r="BE399" s="208">
        <f t="shared" si="72"/>
        <v>0</v>
      </c>
      <c r="BF399" s="208">
        <f t="shared" si="76"/>
        <v>0</v>
      </c>
      <c r="BG399" s="208">
        <f t="shared" si="76"/>
        <v>0</v>
      </c>
      <c r="BH399" s="208">
        <f t="shared" si="76"/>
        <v>0</v>
      </c>
      <c r="BI399" s="208">
        <f t="shared" si="76"/>
        <v>0</v>
      </c>
      <c r="BJ399" s="208">
        <f t="shared" si="76"/>
        <v>0</v>
      </c>
      <c r="BK399" s="208">
        <f t="shared" si="76"/>
        <v>0</v>
      </c>
      <c r="BL399" s="207">
        <f t="shared" si="81"/>
        <v>0</v>
      </c>
    </row>
    <row r="400" spans="1:67">
      <c r="A400" s="190" t="s">
        <v>601</v>
      </c>
      <c r="B400" s="205">
        <v>2.75E-2</v>
      </c>
      <c r="C400" s="205">
        <v>2.75E-2</v>
      </c>
      <c r="D400" s="206">
        <v>0</v>
      </c>
      <c r="E400" s="206">
        <v>821872.78619999997</v>
      </c>
      <c r="F400" s="206">
        <v>1643745.5655</v>
      </c>
      <c r="G400" s="206">
        <v>1643745.5655</v>
      </c>
      <c r="H400" s="206">
        <v>1643745.5655</v>
      </c>
      <c r="I400" s="206">
        <v>1643745.5655</v>
      </c>
      <c r="J400" s="206">
        <v>1643745.5655</v>
      </c>
      <c r="K400" s="206">
        <v>1643745.5655</v>
      </c>
      <c r="L400" s="206">
        <v>1643745.5655</v>
      </c>
      <c r="M400" s="206">
        <v>1643745.5655</v>
      </c>
      <c r="N400" s="206">
        <v>1643745.5655</v>
      </c>
      <c r="O400" s="206">
        <v>1643745.5655</v>
      </c>
      <c r="P400" s="192">
        <f t="shared" si="78"/>
        <v>17259328.441200003</v>
      </c>
      <c r="Q400" s="206">
        <v>1643745.5655</v>
      </c>
      <c r="R400" s="206">
        <v>1643745.5655</v>
      </c>
      <c r="S400" s="206">
        <v>1643745.5655</v>
      </c>
      <c r="T400" s="206">
        <v>1643745.5655</v>
      </c>
      <c r="U400" s="206">
        <v>1643745.5655</v>
      </c>
      <c r="V400" s="206">
        <v>1643745.5655</v>
      </c>
      <c r="W400" s="206">
        <v>1643745.5655</v>
      </c>
      <c r="X400" s="206">
        <v>1643745.5655</v>
      </c>
      <c r="Y400" s="206">
        <v>1643745.5655</v>
      </c>
      <c r="Z400" s="206">
        <v>1643745.5655</v>
      </c>
      <c r="AA400" s="206">
        <v>1643745.5655</v>
      </c>
      <c r="AB400" s="206">
        <v>1643745.5655</v>
      </c>
      <c r="AC400" s="206">
        <v>1643745.5655</v>
      </c>
      <c r="AD400" s="206">
        <v>1643745.5655</v>
      </c>
      <c r="AE400" s="206">
        <v>1643745.5655</v>
      </c>
      <c r="AF400" s="206">
        <v>1643745.5655</v>
      </c>
      <c r="AG400" s="192">
        <f t="shared" si="79"/>
        <v>19724946.786000002</v>
      </c>
      <c r="AI400" s="207">
        <f t="shared" si="75"/>
        <v>0</v>
      </c>
      <c r="AJ400" s="207">
        <f t="shared" si="75"/>
        <v>1883.46</v>
      </c>
      <c r="AK400" s="207">
        <f t="shared" si="75"/>
        <v>3766.92</v>
      </c>
      <c r="AL400" s="207">
        <f t="shared" si="74"/>
        <v>3766.92</v>
      </c>
      <c r="AM400" s="207">
        <f t="shared" si="74"/>
        <v>3766.92</v>
      </c>
      <c r="AN400" s="207">
        <f t="shared" si="74"/>
        <v>3766.92</v>
      </c>
      <c r="AO400" s="207">
        <f t="shared" si="74"/>
        <v>3766.92</v>
      </c>
      <c r="AP400" s="207">
        <f t="shared" si="74"/>
        <v>3766.92</v>
      </c>
      <c r="AQ400" s="207">
        <f t="shared" si="74"/>
        <v>3766.92</v>
      </c>
      <c r="AR400" s="207">
        <f t="shared" si="74"/>
        <v>3766.92</v>
      </c>
      <c r="AS400" s="207">
        <f t="shared" si="74"/>
        <v>3766.92</v>
      </c>
      <c r="AT400" s="207">
        <f t="shared" si="74"/>
        <v>3766.92</v>
      </c>
      <c r="AU400" s="208">
        <f t="shared" si="80"/>
        <v>39552.659999999989</v>
      </c>
      <c r="AV400" s="208">
        <f t="shared" si="73"/>
        <v>3766.92</v>
      </c>
      <c r="AW400" s="208">
        <f t="shared" si="73"/>
        <v>3766.92</v>
      </c>
      <c r="AX400" s="208">
        <f t="shared" si="73"/>
        <v>3766.92</v>
      </c>
      <c r="AY400" s="208">
        <f t="shared" si="73"/>
        <v>3766.92</v>
      </c>
      <c r="AZ400" s="208">
        <f t="shared" si="72"/>
        <v>3766.92</v>
      </c>
      <c r="BA400" s="208">
        <f t="shared" si="72"/>
        <v>3766.92</v>
      </c>
      <c r="BB400" s="208">
        <f t="shared" si="72"/>
        <v>3766.92</v>
      </c>
      <c r="BC400" s="208">
        <f t="shared" si="72"/>
        <v>3766.92</v>
      </c>
      <c r="BD400" s="208">
        <f t="shared" si="72"/>
        <v>3766.92</v>
      </c>
      <c r="BE400" s="208">
        <f t="shared" si="72"/>
        <v>3766.92</v>
      </c>
      <c r="BF400" s="208">
        <f t="shared" si="76"/>
        <v>3766.92</v>
      </c>
      <c r="BG400" s="208">
        <f t="shared" si="76"/>
        <v>3766.92</v>
      </c>
      <c r="BH400" s="208">
        <f t="shared" si="76"/>
        <v>3766.92</v>
      </c>
      <c r="BI400" s="208">
        <f t="shared" si="76"/>
        <v>3766.92</v>
      </c>
      <c r="BJ400" s="208">
        <f t="shared" si="76"/>
        <v>3766.92</v>
      </c>
      <c r="BK400" s="208">
        <f t="shared" si="76"/>
        <v>3766.92</v>
      </c>
      <c r="BL400" s="207">
        <f t="shared" si="81"/>
        <v>45203.039999999986</v>
      </c>
    </row>
    <row r="401" spans="1:68">
      <c r="A401" s="190" t="s">
        <v>602</v>
      </c>
      <c r="B401" s="205">
        <v>7.9000000000000008E-3</v>
      </c>
      <c r="C401" s="205">
        <v>7.9000000000000008E-3</v>
      </c>
      <c r="D401" s="206">
        <v>0</v>
      </c>
      <c r="E401" s="206">
        <v>0</v>
      </c>
      <c r="F401" s="206">
        <v>0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0</v>
      </c>
      <c r="M401" s="206">
        <v>0</v>
      </c>
      <c r="N401" s="206">
        <v>0</v>
      </c>
      <c r="O401" s="206">
        <v>0</v>
      </c>
      <c r="P401" s="192">
        <f t="shared" si="78"/>
        <v>0</v>
      </c>
      <c r="Q401" s="206">
        <v>0</v>
      </c>
      <c r="R401" s="206">
        <v>0</v>
      </c>
      <c r="S401" s="206">
        <v>0</v>
      </c>
      <c r="T401" s="206">
        <v>0</v>
      </c>
      <c r="U401" s="206">
        <v>0</v>
      </c>
      <c r="V401" s="206">
        <v>0</v>
      </c>
      <c r="W401" s="206">
        <v>0</v>
      </c>
      <c r="X401" s="206">
        <v>0</v>
      </c>
      <c r="Y401" s="206">
        <v>0</v>
      </c>
      <c r="Z401" s="206">
        <v>0</v>
      </c>
      <c r="AA401" s="206">
        <v>0</v>
      </c>
      <c r="AB401" s="206">
        <v>0</v>
      </c>
      <c r="AC401" s="206">
        <v>0</v>
      </c>
      <c r="AD401" s="206">
        <v>0</v>
      </c>
      <c r="AE401" s="206">
        <v>0</v>
      </c>
      <c r="AF401" s="206">
        <v>0</v>
      </c>
      <c r="AG401" s="192">
        <f t="shared" si="79"/>
        <v>0</v>
      </c>
      <c r="AI401" s="207">
        <f t="shared" si="75"/>
        <v>0</v>
      </c>
      <c r="AJ401" s="207">
        <f t="shared" si="75"/>
        <v>0</v>
      </c>
      <c r="AK401" s="207">
        <f t="shared" si="75"/>
        <v>0</v>
      </c>
      <c r="AL401" s="207">
        <f t="shared" si="74"/>
        <v>0</v>
      </c>
      <c r="AM401" s="207">
        <f t="shared" si="74"/>
        <v>0</v>
      </c>
      <c r="AN401" s="207">
        <f t="shared" si="74"/>
        <v>0</v>
      </c>
      <c r="AO401" s="207">
        <f t="shared" si="74"/>
        <v>0</v>
      </c>
      <c r="AP401" s="207">
        <f t="shared" si="74"/>
        <v>0</v>
      </c>
      <c r="AQ401" s="207">
        <f t="shared" si="74"/>
        <v>0</v>
      </c>
      <c r="AR401" s="207">
        <f t="shared" si="74"/>
        <v>0</v>
      </c>
      <c r="AS401" s="207">
        <f t="shared" si="74"/>
        <v>0</v>
      </c>
      <c r="AT401" s="207">
        <f t="shared" si="74"/>
        <v>0</v>
      </c>
      <c r="AU401" s="208">
        <f t="shared" si="80"/>
        <v>0</v>
      </c>
      <c r="AV401" s="208">
        <f t="shared" si="73"/>
        <v>0</v>
      </c>
      <c r="AW401" s="208">
        <f t="shared" si="73"/>
        <v>0</v>
      </c>
      <c r="AX401" s="208">
        <f t="shared" si="73"/>
        <v>0</v>
      </c>
      <c r="AY401" s="208">
        <f t="shared" si="73"/>
        <v>0</v>
      </c>
      <c r="AZ401" s="208">
        <f t="shared" si="72"/>
        <v>0</v>
      </c>
      <c r="BA401" s="208">
        <f t="shared" si="72"/>
        <v>0</v>
      </c>
      <c r="BB401" s="208">
        <f t="shared" si="72"/>
        <v>0</v>
      </c>
      <c r="BC401" s="208">
        <f t="shared" si="72"/>
        <v>0</v>
      </c>
      <c r="BD401" s="208">
        <f t="shared" si="72"/>
        <v>0</v>
      </c>
      <c r="BE401" s="208">
        <f t="shared" si="72"/>
        <v>0</v>
      </c>
      <c r="BF401" s="208">
        <f t="shared" si="76"/>
        <v>0</v>
      </c>
      <c r="BG401" s="208">
        <f t="shared" si="76"/>
        <v>0</v>
      </c>
      <c r="BH401" s="208">
        <f t="shared" si="76"/>
        <v>0</v>
      </c>
      <c r="BI401" s="208">
        <f t="shared" si="76"/>
        <v>0</v>
      </c>
      <c r="BJ401" s="208">
        <f t="shared" si="76"/>
        <v>0</v>
      </c>
      <c r="BK401" s="208">
        <f t="shared" si="76"/>
        <v>0</v>
      </c>
      <c r="BL401" s="207">
        <f t="shared" si="81"/>
        <v>0</v>
      </c>
    </row>
    <row r="402" spans="1:68">
      <c r="A402" s="190" t="s">
        <v>603</v>
      </c>
      <c r="B402" s="205">
        <v>0.2172</v>
      </c>
      <c r="C402" s="205">
        <v>0.2172</v>
      </c>
      <c r="D402" s="206">
        <v>0</v>
      </c>
      <c r="E402" s="206">
        <v>0</v>
      </c>
      <c r="F402" s="206">
        <v>0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0</v>
      </c>
      <c r="N402" s="206">
        <v>0</v>
      </c>
      <c r="O402" s="206">
        <v>0</v>
      </c>
      <c r="P402" s="192">
        <f t="shared" si="78"/>
        <v>0</v>
      </c>
      <c r="Q402" s="206">
        <v>0</v>
      </c>
      <c r="R402" s="206">
        <v>0</v>
      </c>
      <c r="S402" s="206">
        <v>0</v>
      </c>
      <c r="T402" s="206">
        <v>0</v>
      </c>
      <c r="U402" s="206">
        <v>0</v>
      </c>
      <c r="V402" s="206">
        <v>0</v>
      </c>
      <c r="W402" s="206">
        <v>0</v>
      </c>
      <c r="X402" s="206">
        <v>0</v>
      </c>
      <c r="Y402" s="206">
        <v>0</v>
      </c>
      <c r="Z402" s="206">
        <v>0</v>
      </c>
      <c r="AA402" s="206">
        <v>0</v>
      </c>
      <c r="AB402" s="206">
        <v>0</v>
      </c>
      <c r="AC402" s="206">
        <v>0</v>
      </c>
      <c r="AD402" s="206">
        <v>0</v>
      </c>
      <c r="AE402" s="206">
        <v>0</v>
      </c>
      <c r="AF402" s="206">
        <v>0</v>
      </c>
      <c r="AG402" s="192">
        <f t="shared" si="79"/>
        <v>0</v>
      </c>
      <c r="AI402" s="207">
        <f t="shared" si="75"/>
        <v>0</v>
      </c>
      <c r="AJ402" s="207">
        <f t="shared" si="75"/>
        <v>0</v>
      </c>
      <c r="AK402" s="207">
        <f t="shared" si="75"/>
        <v>0</v>
      </c>
      <c r="AL402" s="207">
        <f t="shared" si="74"/>
        <v>0</v>
      </c>
      <c r="AM402" s="207">
        <f t="shared" si="74"/>
        <v>0</v>
      </c>
      <c r="AN402" s="207">
        <f t="shared" si="74"/>
        <v>0</v>
      </c>
      <c r="AO402" s="207">
        <f t="shared" si="74"/>
        <v>0</v>
      </c>
      <c r="AP402" s="207">
        <f t="shared" si="74"/>
        <v>0</v>
      </c>
      <c r="AQ402" s="207">
        <f t="shared" si="74"/>
        <v>0</v>
      </c>
      <c r="AR402" s="207">
        <f t="shared" si="74"/>
        <v>0</v>
      </c>
      <c r="AS402" s="207">
        <f t="shared" si="74"/>
        <v>0</v>
      </c>
      <c r="AT402" s="207">
        <f t="shared" si="74"/>
        <v>0</v>
      </c>
      <c r="AU402" s="208">
        <f t="shared" si="80"/>
        <v>0</v>
      </c>
      <c r="AV402" s="208">
        <f t="shared" si="73"/>
        <v>0</v>
      </c>
      <c r="AW402" s="208">
        <f t="shared" si="73"/>
        <v>0</v>
      </c>
      <c r="AX402" s="208">
        <f t="shared" si="73"/>
        <v>0</v>
      </c>
      <c r="AY402" s="208">
        <f t="shared" si="73"/>
        <v>0</v>
      </c>
      <c r="AZ402" s="208">
        <f t="shared" si="72"/>
        <v>0</v>
      </c>
      <c r="BA402" s="208">
        <f t="shared" si="72"/>
        <v>0</v>
      </c>
      <c r="BB402" s="208">
        <f t="shared" si="72"/>
        <v>0</v>
      </c>
      <c r="BC402" s="208">
        <f t="shared" si="72"/>
        <v>0</v>
      </c>
      <c r="BD402" s="208">
        <f t="shared" si="72"/>
        <v>0</v>
      </c>
      <c r="BE402" s="208">
        <f t="shared" si="72"/>
        <v>0</v>
      </c>
      <c r="BF402" s="208">
        <f t="shared" si="76"/>
        <v>0</v>
      </c>
      <c r="BG402" s="208">
        <f t="shared" si="76"/>
        <v>0</v>
      </c>
      <c r="BH402" s="208">
        <f t="shared" si="76"/>
        <v>0</v>
      </c>
      <c r="BI402" s="208">
        <f t="shared" si="76"/>
        <v>0</v>
      </c>
      <c r="BJ402" s="208">
        <f t="shared" si="76"/>
        <v>0</v>
      </c>
      <c r="BK402" s="208">
        <f t="shared" si="76"/>
        <v>0</v>
      </c>
      <c r="BL402" s="207">
        <f t="shared" si="81"/>
        <v>0</v>
      </c>
    </row>
    <row r="403" spans="1:68">
      <c r="A403" s="190" t="s">
        <v>604</v>
      </c>
      <c r="B403" s="205">
        <v>0</v>
      </c>
      <c r="C403" s="205">
        <v>0</v>
      </c>
      <c r="D403" s="206">
        <v>0</v>
      </c>
      <c r="E403" s="206">
        <v>0</v>
      </c>
      <c r="F403" s="206">
        <v>0</v>
      </c>
      <c r="G403" s="206">
        <v>0</v>
      </c>
      <c r="H403" s="206">
        <v>0</v>
      </c>
      <c r="I403" s="206">
        <v>0</v>
      </c>
      <c r="J403" s="206">
        <v>1312900.18</v>
      </c>
      <c r="K403" s="206">
        <v>1312900.18</v>
      </c>
      <c r="L403" s="206">
        <v>1312900.18</v>
      </c>
      <c r="M403" s="206">
        <v>1312900.18</v>
      </c>
      <c r="N403" s="206">
        <v>1312900.18</v>
      </c>
      <c r="O403" s="206">
        <v>1312900.18</v>
      </c>
      <c r="P403" s="192">
        <f t="shared" si="78"/>
        <v>7877401.0799999991</v>
      </c>
      <c r="Q403" s="206">
        <v>1312900.18</v>
      </c>
      <c r="R403" s="206">
        <v>1312900.18</v>
      </c>
      <c r="S403" s="206">
        <v>1312900.18</v>
      </c>
      <c r="T403" s="206">
        <v>1312900.18</v>
      </c>
      <c r="U403" s="206">
        <v>1312900.18</v>
      </c>
      <c r="V403" s="206">
        <v>1312900.18</v>
      </c>
      <c r="W403" s="206">
        <v>1312900.18</v>
      </c>
      <c r="X403" s="206">
        <v>1312900.18</v>
      </c>
      <c r="Y403" s="206">
        <v>1312900.18</v>
      </c>
      <c r="Z403" s="206">
        <v>1312900.18</v>
      </c>
      <c r="AA403" s="206">
        <v>1312900.18</v>
      </c>
      <c r="AB403" s="206">
        <v>1312900.18</v>
      </c>
      <c r="AC403" s="206">
        <v>1312900.18</v>
      </c>
      <c r="AD403" s="206">
        <v>1312900.18</v>
      </c>
      <c r="AE403" s="206">
        <v>1312900.18</v>
      </c>
      <c r="AF403" s="206">
        <v>1312900.18</v>
      </c>
      <c r="AG403" s="192">
        <f t="shared" si="79"/>
        <v>15754802.159999998</v>
      </c>
      <c r="AI403" s="207">
        <f t="shared" si="75"/>
        <v>0</v>
      </c>
      <c r="AJ403" s="207">
        <f t="shared" si="75"/>
        <v>0</v>
      </c>
      <c r="AK403" s="207">
        <f t="shared" si="75"/>
        <v>0</v>
      </c>
      <c r="AL403" s="207">
        <f t="shared" si="74"/>
        <v>0</v>
      </c>
      <c r="AM403" s="207">
        <f t="shared" si="74"/>
        <v>0</v>
      </c>
      <c r="AN403" s="207">
        <f t="shared" si="74"/>
        <v>0</v>
      </c>
      <c r="AO403" s="207">
        <f t="shared" si="74"/>
        <v>0</v>
      </c>
      <c r="AP403" s="207">
        <f t="shared" si="74"/>
        <v>0</v>
      </c>
      <c r="AQ403" s="207">
        <f t="shared" si="74"/>
        <v>0</v>
      </c>
      <c r="AR403" s="207">
        <f t="shared" si="74"/>
        <v>0</v>
      </c>
      <c r="AS403" s="207">
        <f t="shared" si="74"/>
        <v>0</v>
      </c>
      <c r="AT403" s="207">
        <f t="shared" si="74"/>
        <v>0</v>
      </c>
      <c r="AU403" s="208">
        <f t="shared" si="80"/>
        <v>0</v>
      </c>
      <c r="AV403" s="208">
        <f t="shared" si="73"/>
        <v>0</v>
      </c>
      <c r="AW403" s="208">
        <f t="shared" si="73"/>
        <v>0</v>
      </c>
      <c r="AX403" s="208">
        <f t="shared" si="73"/>
        <v>0</v>
      </c>
      <c r="AY403" s="208">
        <f t="shared" si="73"/>
        <v>0</v>
      </c>
      <c r="AZ403" s="208">
        <f t="shared" si="72"/>
        <v>0</v>
      </c>
      <c r="BA403" s="208">
        <f t="shared" si="72"/>
        <v>0</v>
      </c>
      <c r="BB403" s="208">
        <f t="shared" si="72"/>
        <v>0</v>
      </c>
      <c r="BC403" s="208">
        <f t="shared" si="72"/>
        <v>0</v>
      </c>
      <c r="BD403" s="208">
        <f t="shared" si="72"/>
        <v>0</v>
      </c>
      <c r="BE403" s="208">
        <f t="shared" si="72"/>
        <v>0</v>
      </c>
      <c r="BF403" s="208">
        <f t="shared" si="76"/>
        <v>0</v>
      </c>
      <c r="BG403" s="208">
        <f t="shared" si="76"/>
        <v>0</v>
      </c>
      <c r="BH403" s="208">
        <f t="shared" si="76"/>
        <v>0</v>
      </c>
      <c r="BI403" s="208">
        <f t="shared" si="76"/>
        <v>0</v>
      </c>
      <c r="BJ403" s="208">
        <f t="shared" si="76"/>
        <v>0</v>
      </c>
      <c r="BK403" s="208">
        <f t="shared" si="76"/>
        <v>0</v>
      </c>
      <c r="BL403" s="207">
        <f t="shared" si="81"/>
        <v>0</v>
      </c>
    </row>
    <row r="404" spans="1:68">
      <c r="A404" s="190" t="s">
        <v>605</v>
      </c>
      <c r="B404" s="205">
        <v>2.1600000000000001E-2</v>
      </c>
      <c r="C404" s="205">
        <v>2.12E-2</v>
      </c>
      <c r="D404" s="206">
        <v>0</v>
      </c>
      <c r="E404" s="206">
        <v>0</v>
      </c>
      <c r="F404" s="206">
        <v>0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0</v>
      </c>
      <c r="P404" s="192">
        <f t="shared" si="78"/>
        <v>0</v>
      </c>
      <c r="Q404" s="206">
        <v>0</v>
      </c>
      <c r="R404" s="206">
        <v>0</v>
      </c>
      <c r="S404" s="206">
        <v>0</v>
      </c>
      <c r="T404" s="206">
        <v>0</v>
      </c>
      <c r="U404" s="206">
        <v>0</v>
      </c>
      <c r="V404" s="206">
        <v>0</v>
      </c>
      <c r="W404" s="206">
        <v>0</v>
      </c>
      <c r="X404" s="206">
        <v>0</v>
      </c>
      <c r="Y404" s="206">
        <v>0</v>
      </c>
      <c r="Z404" s="206">
        <v>0</v>
      </c>
      <c r="AA404" s="206">
        <v>0</v>
      </c>
      <c r="AB404" s="206">
        <v>0</v>
      </c>
      <c r="AC404" s="206">
        <v>0</v>
      </c>
      <c r="AD404" s="206">
        <v>0</v>
      </c>
      <c r="AE404" s="206">
        <v>0</v>
      </c>
      <c r="AF404" s="206">
        <v>0</v>
      </c>
      <c r="AG404" s="192">
        <f t="shared" si="79"/>
        <v>0</v>
      </c>
      <c r="AI404" s="207">
        <f t="shared" si="75"/>
        <v>0</v>
      </c>
      <c r="AJ404" s="207">
        <f t="shared" si="75"/>
        <v>0</v>
      </c>
      <c r="AK404" s="207">
        <f t="shared" si="75"/>
        <v>0</v>
      </c>
      <c r="AL404" s="207">
        <f t="shared" si="74"/>
        <v>0</v>
      </c>
      <c r="AM404" s="207">
        <f t="shared" si="74"/>
        <v>0</v>
      </c>
      <c r="AN404" s="207">
        <f t="shared" si="74"/>
        <v>0</v>
      </c>
      <c r="AO404" s="207">
        <f t="shared" si="74"/>
        <v>0</v>
      </c>
      <c r="AP404" s="207">
        <f t="shared" si="74"/>
        <v>0</v>
      </c>
      <c r="AQ404" s="207">
        <f t="shared" si="74"/>
        <v>0</v>
      </c>
      <c r="AR404" s="207">
        <f t="shared" si="74"/>
        <v>0</v>
      </c>
      <c r="AS404" s="207">
        <f t="shared" si="74"/>
        <v>0</v>
      </c>
      <c r="AT404" s="207">
        <f t="shared" si="74"/>
        <v>0</v>
      </c>
      <c r="AU404" s="208">
        <f t="shared" si="80"/>
        <v>0</v>
      </c>
      <c r="AV404" s="208">
        <f t="shared" si="73"/>
        <v>0</v>
      </c>
      <c r="AW404" s="208">
        <f t="shared" si="73"/>
        <v>0</v>
      </c>
      <c r="AX404" s="208">
        <f t="shared" si="73"/>
        <v>0</v>
      </c>
      <c r="AY404" s="208">
        <f t="shared" si="73"/>
        <v>0</v>
      </c>
      <c r="AZ404" s="208">
        <f t="shared" si="72"/>
        <v>0</v>
      </c>
      <c r="BA404" s="208">
        <f t="shared" si="72"/>
        <v>0</v>
      </c>
      <c r="BB404" s="208">
        <f t="shared" si="72"/>
        <v>0</v>
      </c>
      <c r="BC404" s="208">
        <f t="shared" si="72"/>
        <v>0</v>
      </c>
      <c r="BD404" s="208">
        <f t="shared" si="72"/>
        <v>0</v>
      </c>
      <c r="BE404" s="208">
        <f t="shared" si="72"/>
        <v>0</v>
      </c>
      <c r="BF404" s="208">
        <f t="shared" si="76"/>
        <v>0</v>
      </c>
      <c r="BG404" s="208">
        <f t="shared" si="76"/>
        <v>0</v>
      </c>
      <c r="BH404" s="208">
        <f t="shared" si="76"/>
        <v>0</v>
      </c>
      <c r="BI404" s="208">
        <f t="shared" si="76"/>
        <v>0</v>
      </c>
      <c r="BJ404" s="208">
        <f t="shared" si="76"/>
        <v>0</v>
      </c>
      <c r="BK404" s="208">
        <f t="shared" si="76"/>
        <v>0</v>
      </c>
      <c r="BL404" s="207">
        <f t="shared" si="81"/>
        <v>0</v>
      </c>
    </row>
    <row r="405" spans="1:68">
      <c r="A405" s="190" t="s">
        <v>606</v>
      </c>
      <c r="B405" s="205">
        <v>4.4699999999999997E-2</v>
      </c>
      <c r="C405" s="205">
        <v>5.28E-2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2857025.33</v>
      </c>
      <c r="K405" s="206">
        <v>2857025.33</v>
      </c>
      <c r="L405" s="206">
        <v>2857025.33</v>
      </c>
      <c r="M405" s="206">
        <v>2857025.33</v>
      </c>
      <c r="N405" s="206">
        <v>2857025.33</v>
      </c>
      <c r="O405" s="206">
        <v>2857025.33</v>
      </c>
      <c r="P405" s="192">
        <f t="shared" si="78"/>
        <v>17142151.98</v>
      </c>
      <c r="Q405" s="206">
        <v>2857025.33</v>
      </c>
      <c r="R405" s="206">
        <v>2857025.33</v>
      </c>
      <c r="S405" s="206">
        <v>2857025.33</v>
      </c>
      <c r="T405" s="206">
        <v>2857025.33</v>
      </c>
      <c r="U405" s="206">
        <v>2857025.33</v>
      </c>
      <c r="V405" s="206">
        <v>2857025.33</v>
      </c>
      <c r="W405" s="206">
        <v>2857025.33</v>
      </c>
      <c r="X405" s="206">
        <v>2857025.33</v>
      </c>
      <c r="Y405" s="206">
        <v>2857025.33</v>
      </c>
      <c r="Z405" s="206">
        <v>2857025.33</v>
      </c>
      <c r="AA405" s="206">
        <v>2857025.33</v>
      </c>
      <c r="AB405" s="206">
        <v>2857025.33</v>
      </c>
      <c r="AC405" s="206">
        <v>2857025.33</v>
      </c>
      <c r="AD405" s="206">
        <v>2857025.33</v>
      </c>
      <c r="AE405" s="206">
        <v>2857025.33</v>
      </c>
      <c r="AF405" s="206">
        <v>2857025.33</v>
      </c>
      <c r="AG405" s="192">
        <f t="shared" si="79"/>
        <v>34284303.959999993</v>
      </c>
      <c r="AI405" s="207">
        <f t="shared" si="75"/>
        <v>0</v>
      </c>
      <c r="AJ405" s="207">
        <f t="shared" si="75"/>
        <v>0</v>
      </c>
      <c r="AK405" s="207">
        <f t="shared" si="75"/>
        <v>0</v>
      </c>
      <c r="AL405" s="207">
        <f t="shared" si="74"/>
        <v>0</v>
      </c>
      <c r="AM405" s="207">
        <f t="shared" si="74"/>
        <v>0</v>
      </c>
      <c r="AN405" s="207">
        <f t="shared" si="74"/>
        <v>0</v>
      </c>
      <c r="AO405" s="207">
        <f t="shared" ref="AO405:AT414" si="82">ROUND(J405*$B405/12,2)</f>
        <v>10642.42</v>
      </c>
      <c r="AP405" s="207">
        <f t="shared" si="82"/>
        <v>10642.42</v>
      </c>
      <c r="AQ405" s="207">
        <f t="shared" si="82"/>
        <v>10642.42</v>
      </c>
      <c r="AR405" s="207">
        <f t="shared" si="82"/>
        <v>10642.42</v>
      </c>
      <c r="AS405" s="207">
        <f t="shared" si="82"/>
        <v>10642.42</v>
      </c>
      <c r="AT405" s="207">
        <f t="shared" si="82"/>
        <v>10642.42</v>
      </c>
      <c r="AU405" s="208">
        <f t="shared" si="80"/>
        <v>63854.52</v>
      </c>
      <c r="AV405" s="208">
        <f t="shared" si="73"/>
        <v>10642.42</v>
      </c>
      <c r="AW405" s="208">
        <f t="shared" si="73"/>
        <v>10642.42</v>
      </c>
      <c r="AX405" s="208">
        <f t="shared" si="73"/>
        <v>10642.42</v>
      </c>
      <c r="AY405" s="208">
        <f t="shared" si="73"/>
        <v>10642.42</v>
      </c>
      <c r="AZ405" s="208">
        <f t="shared" si="72"/>
        <v>12570.91</v>
      </c>
      <c r="BA405" s="208">
        <f t="shared" si="72"/>
        <v>12570.91</v>
      </c>
      <c r="BB405" s="208">
        <f t="shared" si="72"/>
        <v>12570.91</v>
      </c>
      <c r="BC405" s="208">
        <f t="shared" si="72"/>
        <v>12570.91</v>
      </c>
      <c r="BD405" s="208">
        <f t="shared" si="72"/>
        <v>12570.91</v>
      </c>
      <c r="BE405" s="208">
        <f t="shared" si="72"/>
        <v>12570.91</v>
      </c>
      <c r="BF405" s="208">
        <f t="shared" si="76"/>
        <v>12570.91</v>
      </c>
      <c r="BG405" s="208">
        <f t="shared" si="76"/>
        <v>12570.91</v>
      </c>
      <c r="BH405" s="208">
        <f t="shared" si="76"/>
        <v>12570.91</v>
      </c>
      <c r="BI405" s="208">
        <f t="shared" si="76"/>
        <v>12570.91</v>
      </c>
      <c r="BJ405" s="208">
        <f t="shared" si="76"/>
        <v>12570.91</v>
      </c>
      <c r="BK405" s="208">
        <f t="shared" si="76"/>
        <v>12570.91</v>
      </c>
      <c r="BL405" s="207">
        <f t="shared" si="81"/>
        <v>150850.92000000001</v>
      </c>
      <c r="BO405" s="207">
        <f>BL405</f>
        <v>150850.92000000001</v>
      </c>
    </row>
    <row r="406" spans="1:68">
      <c r="A406" s="190" t="s">
        <v>607</v>
      </c>
      <c r="B406" s="205">
        <v>3.0200000000000001E-2</v>
      </c>
      <c r="C406" s="205">
        <v>3.6899999999999995E-2</v>
      </c>
      <c r="D406" s="206">
        <v>0</v>
      </c>
      <c r="E406" s="206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192">
        <f t="shared" si="78"/>
        <v>0</v>
      </c>
      <c r="Q406" s="206">
        <v>0</v>
      </c>
      <c r="R406" s="206">
        <v>0</v>
      </c>
      <c r="S406" s="206">
        <v>0</v>
      </c>
      <c r="T406" s="206">
        <v>0</v>
      </c>
      <c r="U406" s="206">
        <v>0</v>
      </c>
      <c r="V406" s="206">
        <v>0</v>
      </c>
      <c r="W406" s="206">
        <v>0</v>
      </c>
      <c r="X406" s="206">
        <v>0</v>
      </c>
      <c r="Y406" s="206">
        <v>0</v>
      </c>
      <c r="Z406" s="206">
        <v>0</v>
      </c>
      <c r="AA406" s="206">
        <v>0</v>
      </c>
      <c r="AB406" s="206">
        <v>0</v>
      </c>
      <c r="AC406" s="206">
        <v>0</v>
      </c>
      <c r="AD406" s="206">
        <v>0</v>
      </c>
      <c r="AE406" s="206">
        <v>0</v>
      </c>
      <c r="AF406" s="206">
        <v>0</v>
      </c>
      <c r="AG406" s="192">
        <f t="shared" si="79"/>
        <v>0</v>
      </c>
      <c r="AI406" s="207">
        <f t="shared" si="75"/>
        <v>0</v>
      </c>
      <c r="AJ406" s="207">
        <f t="shared" si="75"/>
        <v>0</v>
      </c>
      <c r="AK406" s="207">
        <f t="shared" si="75"/>
        <v>0</v>
      </c>
      <c r="AL406" s="207">
        <f t="shared" si="75"/>
        <v>0</v>
      </c>
      <c r="AM406" s="207">
        <f t="shared" si="75"/>
        <v>0</v>
      </c>
      <c r="AN406" s="207">
        <f t="shared" si="75"/>
        <v>0</v>
      </c>
      <c r="AO406" s="207">
        <f t="shared" si="82"/>
        <v>0</v>
      </c>
      <c r="AP406" s="207">
        <f t="shared" si="82"/>
        <v>0</v>
      </c>
      <c r="AQ406" s="207">
        <f t="shared" si="82"/>
        <v>0</v>
      </c>
      <c r="AR406" s="207">
        <f t="shared" si="82"/>
        <v>0</v>
      </c>
      <c r="AS406" s="207">
        <f t="shared" si="82"/>
        <v>0</v>
      </c>
      <c r="AT406" s="207">
        <f t="shared" si="82"/>
        <v>0</v>
      </c>
      <c r="AU406" s="208">
        <f t="shared" si="80"/>
        <v>0</v>
      </c>
      <c r="AV406" s="208">
        <f t="shared" si="73"/>
        <v>0</v>
      </c>
      <c r="AW406" s="208">
        <f t="shared" si="73"/>
        <v>0</v>
      </c>
      <c r="AX406" s="208">
        <f t="shared" si="73"/>
        <v>0</v>
      </c>
      <c r="AY406" s="208">
        <f t="shared" si="73"/>
        <v>0</v>
      </c>
      <c r="AZ406" s="208">
        <f t="shared" si="72"/>
        <v>0</v>
      </c>
      <c r="BA406" s="208">
        <f t="shared" si="72"/>
        <v>0</v>
      </c>
      <c r="BB406" s="208">
        <f t="shared" si="72"/>
        <v>0</v>
      </c>
      <c r="BC406" s="208">
        <f t="shared" si="72"/>
        <v>0</v>
      </c>
      <c r="BD406" s="208">
        <f t="shared" si="72"/>
        <v>0</v>
      </c>
      <c r="BE406" s="208">
        <f t="shared" si="72"/>
        <v>0</v>
      </c>
      <c r="BF406" s="208">
        <f t="shared" si="76"/>
        <v>0</v>
      </c>
      <c r="BG406" s="208">
        <f t="shared" si="76"/>
        <v>0</v>
      </c>
      <c r="BH406" s="208">
        <f t="shared" si="76"/>
        <v>0</v>
      </c>
      <c r="BI406" s="208">
        <f t="shared" si="76"/>
        <v>0</v>
      </c>
      <c r="BJ406" s="208">
        <f t="shared" si="76"/>
        <v>0</v>
      </c>
      <c r="BK406" s="208">
        <f t="shared" si="76"/>
        <v>0</v>
      </c>
      <c r="BL406" s="207">
        <f t="shared" si="81"/>
        <v>0</v>
      </c>
    </row>
    <row r="407" spans="1:68">
      <c r="A407" s="190" t="s">
        <v>608</v>
      </c>
      <c r="B407" s="205">
        <v>2.3899999999999998E-2</v>
      </c>
      <c r="C407" s="205">
        <v>2.6200000000000001E-2</v>
      </c>
      <c r="D407" s="206">
        <v>0</v>
      </c>
      <c r="E407" s="206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72722604.049999997</v>
      </c>
      <c r="K407" s="206">
        <v>75271791.149999991</v>
      </c>
      <c r="L407" s="206">
        <v>75267674.809999987</v>
      </c>
      <c r="M407" s="206">
        <v>75267674.809999987</v>
      </c>
      <c r="N407" s="206">
        <v>75267674.809999987</v>
      </c>
      <c r="O407" s="206">
        <v>75267674.809999987</v>
      </c>
      <c r="P407" s="192">
        <f t="shared" si="78"/>
        <v>449065094.44</v>
      </c>
      <c r="Q407" s="206">
        <v>75267674.809999987</v>
      </c>
      <c r="R407" s="206">
        <v>75267674.809999987</v>
      </c>
      <c r="S407" s="206">
        <v>75267674.809999987</v>
      </c>
      <c r="T407" s="206">
        <v>75267674.809999987</v>
      </c>
      <c r="U407" s="206">
        <v>75267674.809999987</v>
      </c>
      <c r="V407" s="206">
        <v>75267674.809999987</v>
      </c>
      <c r="W407" s="206">
        <v>75267674.809999987</v>
      </c>
      <c r="X407" s="206">
        <v>100494906.03999999</v>
      </c>
      <c r="Y407" s="206">
        <v>125722137.26999998</v>
      </c>
      <c r="Z407" s="206">
        <v>125722137.26999998</v>
      </c>
      <c r="AA407" s="206">
        <v>125722137.26999998</v>
      </c>
      <c r="AB407" s="206">
        <v>125722137.26999998</v>
      </c>
      <c r="AC407" s="206">
        <v>125722137.26999998</v>
      </c>
      <c r="AD407" s="206">
        <v>125722137.26999998</v>
      </c>
      <c r="AE407" s="206">
        <v>125722137.26999998</v>
      </c>
      <c r="AF407" s="206">
        <v>125722137.26999998</v>
      </c>
      <c r="AG407" s="192">
        <f t="shared" si="79"/>
        <v>1332075028.6299996</v>
      </c>
      <c r="AI407" s="207">
        <f t="shared" si="75"/>
        <v>0</v>
      </c>
      <c r="AJ407" s="207">
        <f t="shared" si="75"/>
        <v>0</v>
      </c>
      <c r="AK407" s="207">
        <f t="shared" si="75"/>
        <v>0</v>
      </c>
      <c r="AL407" s="207">
        <f t="shared" si="75"/>
        <v>0</v>
      </c>
      <c r="AM407" s="207">
        <f t="shared" si="75"/>
        <v>0</v>
      </c>
      <c r="AN407" s="207">
        <f t="shared" si="75"/>
        <v>0</v>
      </c>
      <c r="AO407" s="207">
        <f t="shared" si="82"/>
        <v>144839.19</v>
      </c>
      <c r="AP407" s="207">
        <f t="shared" si="82"/>
        <v>149916.32</v>
      </c>
      <c r="AQ407" s="207">
        <f t="shared" si="82"/>
        <v>149908.12</v>
      </c>
      <c r="AR407" s="207">
        <f t="shared" si="82"/>
        <v>149908.12</v>
      </c>
      <c r="AS407" s="207">
        <f t="shared" si="82"/>
        <v>149908.12</v>
      </c>
      <c r="AT407" s="207">
        <f t="shared" si="82"/>
        <v>149908.12</v>
      </c>
      <c r="AU407" s="208">
        <f t="shared" si="80"/>
        <v>894387.99</v>
      </c>
      <c r="AV407" s="208">
        <f t="shared" si="73"/>
        <v>149908.12</v>
      </c>
      <c r="AW407" s="208">
        <f t="shared" si="73"/>
        <v>149908.12</v>
      </c>
      <c r="AX407" s="208">
        <f t="shared" si="73"/>
        <v>149908.12</v>
      </c>
      <c r="AY407" s="208">
        <f t="shared" si="73"/>
        <v>149908.12</v>
      </c>
      <c r="AZ407" s="208">
        <f t="shared" si="72"/>
        <v>164334.42000000001</v>
      </c>
      <c r="BA407" s="208">
        <f t="shared" si="72"/>
        <v>164334.42000000001</v>
      </c>
      <c r="BB407" s="208">
        <f t="shared" si="72"/>
        <v>164334.42000000001</v>
      </c>
      <c r="BC407" s="208">
        <f t="shared" si="72"/>
        <v>219413.88</v>
      </c>
      <c r="BD407" s="208">
        <f t="shared" si="72"/>
        <v>274493.33</v>
      </c>
      <c r="BE407" s="208">
        <f t="shared" si="72"/>
        <v>274493.33</v>
      </c>
      <c r="BF407" s="208">
        <f t="shared" si="76"/>
        <v>274493.33</v>
      </c>
      <c r="BG407" s="208">
        <f t="shared" si="76"/>
        <v>274493.33</v>
      </c>
      <c r="BH407" s="208">
        <f t="shared" si="76"/>
        <v>274493.33</v>
      </c>
      <c r="BI407" s="208">
        <f t="shared" si="76"/>
        <v>274493.33</v>
      </c>
      <c r="BJ407" s="208">
        <f t="shared" si="76"/>
        <v>274493.33</v>
      </c>
      <c r="BK407" s="208">
        <f t="shared" si="76"/>
        <v>274493.33</v>
      </c>
      <c r="BL407" s="207">
        <f t="shared" si="81"/>
        <v>2908363.7800000003</v>
      </c>
      <c r="BO407" s="207">
        <f>BL407</f>
        <v>2908363.7800000003</v>
      </c>
    </row>
    <row r="408" spans="1:68">
      <c r="A408" s="190" t="s">
        <v>609</v>
      </c>
      <c r="B408" s="205">
        <v>2.12E-2</v>
      </c>
      <c r="C408" s="205">
        <v>2.12E-2</v>
      </c>
      <c r="D408" s="206">
        <v>0</v>
      </c>
      <c r="E408" s="206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192">
        <f t="shared" si="78"/>
        <v>0</v>
      </c>
      <c r="Q408" s="206">
        <v>0</v>
      </c>
      <c r="R408" s="206">
        <v>0</v>
      </c>
      <c r="S408" s="206">
        <v>0</v>
      </c>
      <c r="T408" s="206">
        <v>0</v>
      </c>
      <c r="U408" s="206">
        <v>0</v>
      </c>
      <c r="V408" s="206">
        <v>0</v>
      </c>
      <c r="W408" s="206">
        <v>0</v>
      </c>
      <c r="X408" s="206">
        <v>0</v>
      </c>
      <c r="Y408" s="206">
        <v>0</v>
      </c>
      <c r="Z408" s="206">
        <v>0</v>
      </c>
      <c r="AA408" s="206">
        <v>0</v>
      </c>
      <c r="AB408" s="206">
        <v>0</v>
      </c>
      <c r="AC408" s="206">
        <v>0</v>
      </c>
      <c r="AD408" s="206">
        <v>0</v>
      </c>
      <c r="AE408" s="206">
        <v>0</v>
      </c>
      <c r="AF408" s="206">
        <v>0</v>
      </c>
      <c r="AG408" s="192">
        <f t="shared" si="79"/>
        <v>0</v>
      </c>
      <c r="AI408" s="207">
        <f t="shared" si="75"/>
        <v>0</v>
      </c>
      <c r="AJ408" s="207">
        <f t="shared" si="75"/>
        <v>0</v>
      </c>
      <c r="AK408" s="207">
        <f t="shared" si="75"/>
        <v>0</v>
      </c>
      <c r="AL408" s="207">
        <f t="shared" si="75"/>
        <v>0</v>
      </c>
      <c r="AM408" s="207">
        <f t="shared" si="75"/>
        <v>0</v>
      </c>
      <c r="AN408" s="207">
        <f t="shared" si="75"/>
        <v>0</v>
      </c>
      <c r="AO408" s="207">
        <f t="shared" si="82"/>
        <v>0</v>
      </c>
      <c r="AP408" s="207">
        <f t="shared" si="82"/>
        <v>0</v>
      </c>
      <c r="AQ408" s="207">
        <f t="shared" si="82"/>
        <v>0</v>
      </c>
      <c r="AR408" s="207">
        <f t="shared" si="82"/>
        <v>0</v>
      </c>
      <c r="AS408" s="207">
        <f t="shared" si="82"/>
        <v>0</v>
      </c>
      <c r="AT408" s="207">
        <f t="shared" si="82"/>
        <v>0</v>
      </c>
      <c r="AU408" s="208">
        <f t="shared" si="80"/>
        <v>0</v>
      </c>
      <c r="AV408" s="208">
        <f t="shared" si="73"/>
        <v>0</v>
      </c>
      <c r="AW408" s="208">
        <f t="shared" si="73"/>
        <v>0</v>
      </c>
      <c r="AX408" s="208">
        <f t="shared" si="73"/>
        <v>0</v>
      </c>
      <c r="AY408" s="208">
        <f t="shared" si="73"/>
        <v>0</v>
      </c>
      <c r="AZ408" s="208">
        <f t="shared" si="72"/>
        <v>0</v>
      </c>
      <c r="BA408" s="208">
        <f t="shared" si="72"/>
        <v>0</v>
      </c>
      <c r="BB408" s="208">
        <f t="shared" si="72"/>
        <v>0</v>
      </c>
      <c r="BC408" s="208">
        <f t="shared" si="72"/>
        <v>0</v>
      </c>
      <c r="BD408" s="208">
        <f t="shared" si="72"/>
        <v>0</v>
      </c>
      <c r="BE408" s="208">
        <f t="shared" si="72"/>
        <v>0</v>
      </c>
      <c r="BF408" s="208">
        <f t="shared" si="76"/>
        <v>0</v>
      </c>
      <c r="BG408" s="208">
        <f t="shared" si="76"/>
        <v>0</v>
      </c>
      <c r="BH408" s="208">
        <f t="shared" si="76"/>
        <v>0</v>
      </c>
      <c r="BI408" s="208">
        <f t="shared" si="76"/>
        <v>0</v>
      </c>
      <c r="BJ408" s="208">
        <f t="shared" si="76"/>
        <v>0</v>
      </c>
      <c r="BK408" s="208">
        <f t="shared" si="76"/>
        <v>0</v>
      </c>
      <c r="BL408" s="207">
        <f t="shared" si="81"/>
        <v>0</v>
      </c>
    </row>
    <row r="409" spans="1:68">
      <c r="A409" s="190" t="s">
        <v>610</v>
      </c>
      <c r="B409" s="205">
        <v>0</v>
      </c>
      <c r="C409" s="205">
        <v>0</v>
      </c>
      <c r="D409" s="206">
        <v>0</v>
      </c>
      <c r="E409" s="206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1254044.46</v>
      </c>
      <c r="K409" s="206">
        <v>1254044.46</v>
      </c>
      <c r="L409" s="206">
        <v>1254044.46</v>
      </c>
      <c r="M409" s="206">
        <v>1254044.46</v>
      </c>
      <c r="N409" s="206">
        <v>1254044.46</v>
      </c>
      <c r="O409" s="206">
        <v>1254044.46</v>
      </c>
      <c r="P409" s="192">
        <f t="shared" si="78"/>
        <v>7524266.7599999998</v>
      </c>
      <c r="Q409" s="206">
        <v>1254044.46</v>
      </c>
      <c r="R409" s="206">
        <v>1254044.46</v>
      </c>
      <c r="S409" s="206">
        <v>1254044.46</v>
      </c>
      <c r="T409" s="206">
        <v>1254044.46</v>
      </c>
      <c r="U409" s="206">
        <v>1254044.46</v>
      </c>
      <c r="V409" s="206">
        <v>1254044.46</v>
      </c>
      <c r="W409" s="206">
        <v>1254044.46</v>
      </c>
      <c r="X409" s="206">
        <v>1254044.46</v>
      </c>
      <c r="Y409" s="206">
        <v>1254044.46</v>
      </c>
      <c r="Z409" s="206">
        <v>1254044.46</v>
      </c>
      <c r="AA409" s="206">
        <v>1254044.46</v>
      </c>
      <c r="AB409" s="206">
        <v>1254044.46</v>
      </c>
      <c r="AC409" s="206">
        <v>1254044.46</v>
      </c>
      <c r="AD409" s="206">
        <v>1254044.46</v>
      </c>
      <c r="AE409" s="206">
        <v>1254044.46</v>
      </c>
      <c r="AF409" s="206">
        <v>1254044.46</v>
      </c>
      <c r="AG409" s="192">
        <f t="shared" si="79"/>
        <v>15048533.520000003</v>
      </c>
      <c r="AI409" s="207">
        <f t="shared" si="75"/>
        <v>0</v>
      </c>
      <c r="AJ409" s="207">
        <f t="shared" si="75"/>
        <v>0</v>
      </c>
      <c r="AK409" s="207">
        <f t="shared" si="75"/>
        <v>0</v>
      </c>
      <c r="AL409" s="207">
        <f t="shared" si="75"/>
        <v>0</v>
      </c>
      <c r="AM409" s="207">
        <f t="shared" si="75"/>
        <v>0</v>
      </c>
      <c r="AN409" s="207">
        <f t="shared" si="75"/>
        <v>0</v>
      </c>
      <c r="AO409" s="207">
        <f t="shared" si="82"/>
        <v>0</v>
      </c>
      <c r="AP409" s="207">
        <f t="shared" si="82"/>
        <v>0</v>
      </c>
      <c r="AQ409" s="207">
        <f t="shared" si="82"/>
        <v>0</v>
      </c>
      <c r="AR409" s="207">
        <f t="shared" si="82"/>
        <v>0</v>
      </c>
      <c r="AS409" s="207">
        <f t="shared" si="82"/>
        <v>0</v>
      </c>
      <c r="AT409" s="207">
        <f t="shared" si="82"/>
        <v>0</v>
      </c>
      <c r="AU409" s="208">
        <f t="shared" si="80"/>
        <v>0</v>
      </c>
      <c r="AV409" s="208">
        <f t="shared" si="73"/>
        <v>0</v>
      </c>
      <c r="AW409" s="208">
        <f t="shared" si="73"/>
        <v>0</v>
      </c>
      <c r="AX409" s="208">
        <f t="shared" si="73"/>
        <v>0</v>
      </c>
      <c r="AY409" s="208">
        <f t="shared" si="73"/>
        <v>0</v>
      </c>
      <c r="AZ409" s="208">
        <f t="shared" si="72"/>
        <v>0</v>
      </c>
      <c r="BA409" s="208">
        <f t="shared" si="72"/>
        <v>0</v>
      </c>
      <c r="BB409" s="208">
        <f t="shared" si="72"/>
        <v>0</v>
      </c>
      <c r="BC409" s="208">
        <f t="shared" si="72"/>
        <v>0</v>
      </c>
      <c r="BD409" s="208">
        <f t="shared" si="72"/>
        <v>0</v>
      </c>
      <c r="BE409" s="208">
        <f t="shared" si="72"/>
        <v>0</v>
      </c>
      <c r="BF409" s="208">
        <f t="shared" si="76"/>
        <v>0</v>
      </c>
      <c r="BG409" s="208">
        <f t="shared" si="76"/>
        <v>0</v>
      </c>
      <c r="BH409" s="208">
        <f t="shared" si="76"/>
        <v>0</v>
      </c>
      <c r="BI409" s="208">
        <f t="shared" si="76"/>
        <v>0</v>
      </c>
      <c r="BJ409" s="208">
        <f t="shared" si="76"/>
        <v>0</v>
      </c>
      <c r="BK409" s="208">
        <f t="shared" si="76"/>
        <v>0</v>
      </c>
      <c r="BL409" s="207">
        <f t="shared" si="81"/>
        <v>0</v>
      </c>
    </row>
    <row r="410" spans="1:68">
      <c r="A410" s="190" t="s">
        <v>611</v>
      </c>
      <c r="B410" s="205">
        <v>4.4699999999999997E-2</v>
      </c>
      <c r="C410" s="205">
        <v>5.28E-2</v>
      </c>
      <c r="D410" s="206">
        <v>0</v>
      </c>
      <c r="E410" s="206">
        <v>0</v>
      </c>
      <c r="F410" s="206">
        <v>0</v>
      </c>
      <c r="G410" s="206">
        <v>0</v>
      </c>
      <c r="H410" s="206">
        <v>0</v>
      </c>
      <c r="I410" s="206">
        <v>0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192">
        <f t="shared" si="78"/>
        <v>0</v>
      </c>
      <c r="Q410" s="206">
        <v>0</v>
      </c>
      <c r="R410" s="206">
        <v>0</v>
      </c>
      <c r="S410" s="206">
        <v>0</v>
      </c>
      <c r="T410" s="206">
        <v>0</v>
      </c>
      <c r="U410" s="206">
        <v>0</v>
      </c>
      <c r="V410" s="206">
        <v>0</v>
      </c>
      <c r="W410" s="206">
        <v>0</v>
      </c>
      <c r="X410" s="206">
        <v>0</v>
      </c>
      <c r="Y410" s="206">
        <v>0</v>
      </c>
      <c r="Z410" s="206">
        <v>0</v>
      </c>
      <c r="AA410" s="206">
        <v>0</v>
      </c>
      <c r="AB410" s="206">
        <v>0</v>
      </c>
      <c r="AC410" s="206">
        <v>0</v>
      </c>
      <c r="AD410" s="206">
        <v>0</v>
      </c>
      <c r="AE410" s="206">
        <v>0</v>
      </c>
      <c r="AF410" s="206">
        <v>0</v>
      </c>
      <c r="AG410" s="192">
        <f t="shared" si="79"/>
        <v>0</v>
      </c>
      <c r="AI410" s="207">
        <f t="shared" si="75"/>
        <v>0</v>
      </c>
      <c r="AJ410" s="207">
        <f t="shared" si="75"/>
        <v>0</v>
      </c>
      <c r="AK410" s="207">
        <f t="shared" si="75"/>
        <v>0</v>
      </c>
      <c r="AL410" s="207">
        <f t="shared" si="75"/>
        <v>0</v>
      </c>
      <c r="AM410" s="207">
        <f t="shared" si="75"/>
        <v>0</v>
      </c>
      <c r="AN410" s="207">
        <f t="shared" si="75"/>
        <v>0</v>
      </c>
      <c r="AO410" s="207">
        <f t="shared" si="82"/>
        <v>0</v>
      </c>
      <c r="AP410" s="207">
        <f t="shared" si="82"/>
        <v>0</v>
      </c>
      <c r="AQ410" s="207">
        <f t="shared" si="82"/>
        <v>0</v>
      </c>
      <c r="AR410" s="207">
        <f t="shared" si="82"/>
        <v>0</v>
      </c>
      <c r="AS410" s="207">
        <f t="shared" si="82"/>
        <v>0</v>
      </c>
      <c r="AT410" s="207">
        <f t="shared" si="82"/>
        <v>0</v>
      </c>
      <c r="AU410" s="208">
        <f t="shared" si="80"/>
        <v>0</v>
      </c>
      <c r="AV410" s="208">
        <f t="shared" si="73"/>
        <v>0</v>
      </c>
      <c r="AW410" s="208">
        <f t="shared" si="73"/>
        <v>0</v>
      </c>
      <c r="AX410" s="208">
        <f t="shared" si="73"/>
        <v>0</v>
      </c>
      <c r="AY410" s="208">
        <f t="shared" si="73"/>
        <v>0</v>
      </c>
      <c r="AZ410" s="208">
        <f t="shared" si="72"/>
        <v>0</v>
      </c>
      <c r="BA410" s="208">
        <f t="shared" si="72"/>
        <v>0</v>
      </c>
      <c r="BB410" s="208">
        <f t="shared" si="72"/>
        <v>0</v>
      </c>
      <c r="BC410" s="208">
        <f t="shared" si="72"/>
        <v>0</v>
      </c>
      <c r="BD410" s="208">
        <f t="shared" si="72"/>
        <v>0</v>
      </c>
      <c r="BE410" s="208">
        <f t="shared" si="72"/>
        <v>0</v>
      </c>
      <c r="BF410" s="208">
        <f t="shared" si="76"/>
        <v>0</v>
      </c>
      <c r="BG410" s="208">
        <f t="shared" si="76"/>
        <v>0</v>
      </c>
      <c r="BH410" s="208">
        <f t="shared" si="76"/>
        <v>0</v>
      </c>
      <c r="BI410" s="208">
        <f t="shared" si="76"/>
        <v>0</v>
      </c>
      <c r="BJ410" s="208">
        <f t="shared" si="76"/>
        <v>0</v>
      </c>
      <c r="BK410" s="208">
        <f t="shared" si="76"/>
        <v>0</v>
      </c>
      <c r="BL410" s="207">
        <f t="shared" si="81"/>
        <v>0</v>
      </c>
    </row>
    <row r="411" spans="1:68">
      <c r="A411" s="190" t="s">
        <v>612</v>
      </c>
      <c r="B411" s="205">
        <v>3.0200000000000001E-2</v>
      </c>
      <c r="C411" s="205">
        <v>3.6899999999999995E-2</v>
      </c>
      <c r="D411" s="206">
        <v>0</v>
      </c>
      <c r="E411" s="206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8082568.8700000001</v>
      </c>
      <c r="K411" s="206">
        <v>8082568.8700000001</v>
      </c>
      <c r="L411" s="206">
        <v>8082568.8700000001</v>
      </c>
      <c r="M411" s="206">
        <v>8082568.8700000001</v>
      </c>
      <c r="N411" s="206">
        <v>8082568.8700000001</v>
      </c>
      <c r="O411" s="206">
        <v>8082568.8700000001</v>
      </c>
      <c r="P411" s="192">
        <f t="shared" si="78"/>
        <v>48495413.219999999</v>
      </c>
      <c r="Q411" s="206">
        <v>8082568.8700000001</v>
      </c>
      <c r="R411" s="206">
        <v>8082568.8700000001</v>
      </c>
      <c r="S411" s="206">
        <v>8082568.8700000001</v>
      </c>
      <c r="T411" s="206">
        <v>8082568.8700000001</v>
      </c>
      <c r="U411" s="206">
        <v>8082568.8700000001</v>
      </c>
      <c r="V411" s="206">
        <v>8082568.8700000001</v>
      </c>
      <c r="W411" s="206">
        <v>8082568.8700000001</v>
      </c>
      <c r="X411" s="206">
        <v>8082568.8700000001</v>
      </c>
      <c r="Y411" s="206">
        <v>8082568.8700000001</v>
      </c>
      <c r="Z411" s="206">
        <v>8082568.8700000001</v>
      </c>
      <c r="AA411" s="206">
        <v>8082568.8700000001</v>
      </c>
      <c r="AB411" s="206">
        <v>8082568.8700000001</v>
      </c>
      <c r="AC411" s="206">
        <v>8082568.8700000001</v>
      </c>
      <c r="AD411" s="206">
        <v>8082568.8700000001</v>
      </c>
      <c r="AE411" s="206">
        <v>8082568.8700000001</v>
      </c>
      <c r="AF411" s="206">
        <v>8082568.8700000001</v>
      </c>
      <c r="AG411" s="192">
        <f t="shared" si="79"/>
        <v>96990826.440000013</v>
      </c>
      <c r="AI411" s="207">
        <f t="shared" si="75"/>
        <v>0</v>
      </c>
      <c r="AJ411" s="207">
        <f t="shared" si="75"/>
        <v>0</v>
      </c>
      <c r="AK411" s="207">
        <f t="shared" si="75"/>
        <v>0</v>
      </c>
      <c r="AL411" s="207">
        <f t="shared" si="75"/>
        <v>0</v>
      </c>
      <c r="AM411" s="207">
        <f t="shared" si="75"/>
        <v>0</v>
      </c>
      <c r="AN411" s="207">
        <f t="shared" si="75"/>
        <v>0</v>
      </c>
      <c r="AO411" s="207">
        <f t="shared" si="82"/>
        <v>20341.13</v>
      </c>
      <c r="AP411" s="207">
        <f t="shared" si="82"/>
        <v>20341.13</v>
      </c>
      <c r="AQ411" s="207">
        <f t="shared" si="82"/>
        <v>20341.13</v>
      </c>
      <c r="AR411" s="207">
        <f t="shared" si="82"/>
        <v>20341.13</v>
      </c>
      <c r="AS411" s="207">
        <f t="shared" si="82"/>
        <v>20341.13</v>
      </c>
      <c r="AT411" s="207">
        <f t="shared" si="82"/>
        <v>20341.13</v>
      </c>
      <c r="AU411" s="208">
        <f t="shared" si="80"/>
        <v>122046.78000000001</v>
      </c>
      <c r="AV411" s="208">
        <f t="shared" si="73"/>
        <v>20341.13</v>
      </c>
      <c r="AW411" s="208">
        <f t="shared" si="73"/>
        <v>20341.13</v>
      </c>
      <c r="AX411" s="208">
        <f t="shared" si="73"/>
        <v>20341.13</v>
      </c>
      <c r="AY411" s="208">
        <f t="shared" si="73"/>
        <v>20341.13</v>
      </c>
      <c r="AZ411" s="208">
        <f t="shared" si="72"/>
        <v>24853.9</v>
      </c>
      <c r="BA411" s="208">
        <f t="shared" si="72"/>
        <v>24853.9</v>
      </c>
      <c r="BB411" s="208">
        <f t="shared" si="72"/>
        <v>24853.9</v>
      </c>
      <c r="BC411" s="208">
        <f t="shared" si="72"/>
        <v>24853.9</v>
      </c>
      <c r="BD411" s="208">
        <f t="shared" si="72"/>
        <v>24853.9</v>
      </c>
      <c r="BE411" s="208">
        <f t="shared" si="72"/>
        <v>24853.9</v>
      </c>
      <c r="BF411" s="208">
        <f t="shared" si="76"/>
        <v>24853.9</v>
      </c>
      <c r="BG411" s="208">
        <f t="shared" si="76"/>
        <v>24853.9</v>
      </c>
      <c r="BH411" s="208">
        <f t="shared" si="76"/>
        <v>24853.9</v>
      </c>
      <c r="BI411" s="208">
        <f t="shared" si="76"/>
        <v>24853.9</v>
      </c>
      <c r="BJ411" s="208">
        <f t="shared" si="76"/>
        <v>24853.9</v>
      </c>
      <c r="BK411" s="208">
        <f t="shared" si="76"/>
        <v>24853.9</v>
      </c>
      <c r="BL411" s="207">
        <f t="shared" si="81"/>
        <v>298246.8</v>
      </c>
      <c r="BO411" s="207">
        <f t="shared" ref="BO411:BO413" si="83">BL411</f>
        <v>298246.8</v>
      </c>
    </row>
    <row r="412" spans="1:68">
      <c r="A412" s="190" t="s">
        <v>613</v>
      </c>
      <c r="B412" s="205">
        <v>2.2100000000000002E-2</v>
      </c>
      <c r="C412" s="205">
        <v>2.12E-2</v>
      </c>
      <c r="D412" s="206">
        <v>0</v>
      </c>
      <c r="E412" s="206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1372768.98</v>
      </c>
      <c r="K412" s="206">
        <v>1372768.98</v>
      </c>
      <c r="L412" s="206">
        <v>1372768.98</v>
      </c>
      <c r="M412" s="206">
        <v>1372768.98</v>
      </c>
      <c r="N412" s="206">
        <v>1372768.98</v>
      </c>
      <c r="O412" s="206">
        <v>1372768.98</v>
      </c>
      <c r="P412" s="192">
        <f t="shared" si="78"/>
        <v>8236613.8800000008</v>
      </c>
      <c r="Q412" s="206">
        <v>1372768.98</v>
      </c>
      <c r="R412" s="206">
        <v>1372768.98</v>
      </c>
      <c r="S412" s="206">
        <v>1372768.98</v>
      </c>
      <c r="T412" s="206">
        <v>1372768.98</v>
      </c>
      <c r="U412" s="206">
        <v>1372768.98</v>
      </c>
      <c r="V412" s="206">
        <v>1372768.98</v>
      </c>
      <c r="W412" s="206">
        <v>1372768.98</v>
      </c>
      <c r="X412" s="206">
        <v>1372768.98</v>
      </c>
      <c r="Y412" s="206">
        <v>1372768.98</v>
      </c>
      <c r="Z412" s="206">
        <v>1372768.98</v>
      </c>
      <c r="AA412" s="206">
        <v>1372768.98</v>
      </c>
      <c r="AB412" s="206">
        <v>1372768.98</v>
      </c>
      <c r="AC412" s="206">
        <v>1372768.98</v>
      </c>
      <c r="AD412" s="206">
        <v>1372768.98</v>
      </c>
      <c r="AE412" s="206">
        <v>1372768.98</v>
      </c>
      <c r="AF412" s="206">
        <v>1372768.98</v>
      </c>
      <c r="AG412" s="192">
        <f t="shared" si="79"/>
        <v>16473227.760000004</v>
      </c>
      <c r="AI412" s="207">
        <f t="shared" si="75"/>
        <v>0</v>
      </c>
      <c r="AJ412" s="207">
        <f t="shared" si="75"/>
        <v>0</v>
      </c>
      <c r="AK412" s="207">
        <f t="shared" si="75"/>
        <v>0</v>
      </c>
      <c r="AL412" s="207">
        <f t="shared" si="75"/>
        <v>0</v>
      </c>
      <c r="AM412" s="207">
        <f t="shared" si="75"/>
        <v>0</v>
      </c>
      <c r="AN412" s="207">
        <f t="shared" si="75"/>
        <v>0</v>
      </c>
      <c r="AO412" s="207">
        <f t="shared" si="82"/>
        <v>2528.1799999999998</v>
      </c>
      <c r="AP412" s="207">
        <f t="shared" si="82"/>
        <v>2528.1799999999998</v>
      </c>
      <c r="AQ412" s="207">
        <f t="shared" si="82"/>
        <v>2528.1799999999998</v>
      </c>
      <c r="AR412" s="207">
        <f t="shared" si="82"/>
        <v>2528.1799999999998</v>
      </c>
      <c r="AS412" s="207">
        <f t="shared" si="82"/>
        <v>2528.1799999999998</v>
      </c>
      <c r="AT412" s="207">
        <f t="shared" si="82"/>
        <v>2528.1799999999998</v>
      </c>
      <c r="AU412" s="208">
        <f t="shared" si="80"/>
        <v>15169.08</v>
      </c>
      <c r="AV412" s="208">
        <f t="shared" si="73"/>
        <v>2528.1799999999998</v>
      </c>
      <c r="AW412" s="208">
        <f t="shared" si="73"/>
        <v>2528.1799999999998</v>
      </c>
      <c r="AX412" s="208">
        <f t="shared" si="73"/>
        <v>2528.1799999999998</v>
      </c>
      <c r="AY412" s="208">
        <f t="shared" si="73"/>
        <v>2528.1799999999998</v>
      </c>
      <c r="AZ412" s="208">
        <f t="shared" si="72"/>
        <v>2425.23</v>
      </c>
      <c r="BA412" s="208">
        <f t="shared" si="72"/>
        <v>2425.23</v>
      </c>
      <c r="BB412" s="208">
        <f t="shared" si="72"/>
        <v>2425.23</v>
      </c>
      <c r="BC412" s="208">
        <f t="shared" si="72"/>
        <v>2425.23</v>
      </c>
      <c r="BD412" s="208">
        <f t="shared" si="72"/>
        <v>2425.23</v>
      </c>
      <c r="BE412" s="208">
        <f t="shared" si="72"/>
        <v>2425.23</v>
      </c>
      <c r="BF412" s="208">
        <f t="shared" si="76"/>
        <v>2425.23</v>
      </c>
      <c r="BG412" s="208">
        <f t="shared" si="76"/>
        <v>2425.23</v>
      </c>
      <c r="BH412" s="208">
        <f t="shared" si="76"/>
        <v>2425.23</v>
      </c>
      <c r="BI412" s="208">
        <f t="shared" si="76"/>
        <v>2425.23</v>
      </c>
      <c r="BJ412" s="208">
        <f t="shared" si="76"/>
        <v>2425.23</v>
      </c>
      <c r="BK412" s="208">
        <f t="shared" si="76"/>
        <v>2425.23</v>
      </c>
      <c r="BL412" s="207">
        <f t="shared" si="81"/>
        <v>29102.76</v>
      </c>
      <c r="BO412" s="207">
        <f t="shared" si="83"/>
        <v>29102.76</v>
      </c>
    </row>
    <row r="413" spans="1:68">
      <c r="A413" s="190" t="s">
        <v>614</v>
      </c>
      <c r="B413" s="205">
        <v>2.1600000000000001E-2</v>
      </c>
      <c r="C413" s="205">
        <v>2.12E-2</v>
      </c>
      <c r="D413" s="206">
        <v>0</v>
      </c>
      <c r="E413" s="206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347709.29</v>
      </c>
      <c r="K413" s="206">
        <v>347709.29</v>
      </c>
      <c r="L413" s="206">
        <v>347709.29</v>
      </c>
      <c r="M413" s="206">
        <v>347709.29</v>
      </c>
      <c r="N413" s="206">
        <v>347709.29</v>
      </c>
      <c r="O413" s="206">
        <v>347709.29</v>
      </c>
      <c r="P413" s="192">
        <f t="shared" si="78"/>
        <v>2086255.74</v>
      </c>
      <c r="Q413" s="206">
        <v>347709.29</v>
      </c>
      <c r="R413" s="206">
        <v>347709.29</v>
      </c>
      <c r="S413" s="206">
        <v>347709.29</v>
      </c>
      <c r="T413" s="206">
        <v>347709.29</v>
      </c>
      <c r="U413" s="206">
        <v>347709.29</v>
      </c>
      <c r="V413" s="206">
        <v>347709.29</v>
      </c>
      <c r="W413" s="206">
        <v>347709.29</v>
      </c>
      <c r="X413" s="206">
        <v>347709.29</v>
      </c>
      <c r="Y413" s="206">
        <v>347709.29</v>
      </c>
      <c r="Z413" s="206">
        <v>347709.29</v>
      </c>
      <c r="AA413" s="206">
        <v>347709.29</v>
      </c>
      <c r="AB413" s="206">
        <v>347709.29</v>
      </c>
      <c r="AC413" s="206">
        <v>347709.29</v>
      </c>
      <c r="AD413" s="206">
        <v>347709.29</v>
      </c>
      <c r="AE413" s="206">
        <v>347709.29</v>
      </c>
      <c r="AF413" s="206">
        <v>347709.29</v>
      </c>
      <c r="AG413" s="192">
        <f t="shared" si="79"/>
        <v>4172511.48</v>
      </c>
      <c r="AI413" s="207">
        <f t="shared" si="75"/>
        <v>0</v>
      </c>
      <c r="AJ413" s="207">
        <f t="shared" si="75"/>
        <v>0</v>
      </c>
      <c r="AK413" s="207">
        <f t="shared" si="75"/>
        <v>0</v>
      </c>
      <c r="AL413" s="207">
        <f t="shared" si="75"/>
        <v>0</v>
      </c>
      <c r="AM413" s="207">
        <f t="shared" si="75"/>
        <v>0</v>
      </c>
      <c r="AN413" s="207">
        <f t="shared" si="75"/>
        <v>0</v>
      </c>
      <c r="AO413" s="207">
        <f t="shared" si="82"/>
        <v>625.88</v>
      </c>
      <c r="AP413" s="207">
        <f t="shared" si="82"/>
        <v>625.88</v>
      </c>
      <c r="AQ413" s="207">
        <f t="shared" si="82"/>
        <v>625.88</v>
      </c>
      <c r="AR413" s="207">
        <f t="shared" si="82"/>
        <v>625.88</v>
      </c>
      <c r="AS413" s="207">
        <f t="shared" si="82"/>
        <v>625.88</v>
      </c>
      <c r="AT413" s="207">
        <f t="shared" si="82"/>
        <v>625.88</v>
      </c>
      <c r="AU413" s="208">
        <f t="shared" si="80"/>
        <v>3755.28</v>
      </c>
      <c r="AV413" s="208">
        <f t="shared" si="73"/>
        <v>625.88</v>
      </c>
      <c r="AW413" s="208">
        <f t="shared" si="73"/>
        <v>625.88</v>
      </c>
      <c r="AX413" s="208">
        <f t="shared" si="73"/>
        <v>625.88</v>
      </c>
      <c r="AY413" s="208">
        <f t="shared" si="73"/>
        <v>625.88</v>
      </c>
      <c r="AZ413" s="208">
        <f t="shared" si="72"/>
        <v>614.29</v>
      </c>
      <c r="BA413" s="208">
        <f t="shared" si="72"/>
        <v>614.29</v>
      </c>
      <c r="BB413" s="208">
        <f t="shared" si="72"/>
        <v>614.29</v>
      </c>
      <c r="BC413" s="208">
        <f t="shared" si="72"/>
        <v>614.29</v>
      </c>
      <c r="BD413" s="208">
        <f t="shared" si="72"/>
        <v>614.29</v>
      </c>
      <c r="BE413" s="208">
        <f t="shared" si="72"/>
        <v>614.29</v>
      </c>
      <c r="BF413" s="208">
        <f t="shared" si="76"/>
        <v>614.29</v>
      </c>
      <c r="BG413" s="208">
        <f t="shared" si="76"/>
        <v>614.29</v>
      </c>
      <c r="BH413" s="208">
        <f t="shared" si="76"/>
        <v>614.29</v>
      </c>
      <c r="BI413" s="208">
        <f t="shared" si="76"/>
        <v>614.29</v>
      </c>
      <c r="BJ413" s="208">
        <f t="shared" si="76"/>
        <v>614.29</v>
      </c>
      <c r="BK413" s="208">
        <f t="shared" si="76"/>
        <v>614.29</v>
      </c>
      <c r="BL413" s="207">
        <f t="shared" si="81"/>
        <v>7371.48</v>
      </c>
      <c r="BO413" s="207">
        <f t="shared" si="83"/>
        <v>7371.48</v>
      </c>
    </row>
    <row r="414" spans="1:68">
      <c r="A414" s="190" t="s">
        <v>615</v>
      </c>
      <c r="B414" s="205">
        <v>2.3899999999999998E-2</v>
      </c>
      <c r="C414" s="205">
        <v>2.6200000000000001E-2</v>
      </c>
      <c r="D414" s="206">
        <v>0</v>
      </c>
      <c r="E414" s="206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3083590.3100000005</v>
      </c>
      <c r="K414" s="206">
        <v>3083590.3100000005</v>
      </c>
      <c r="L414" s="206">
        <v>3083590.3100000005</v>
      </c>
      <c r="M414" s="206">
        <v>3083590.3100000005</v>
      </c>
      <c r="N414" s="206">
        <v>3083590.3100000005</v>
      </c>
      <c r="O414" s="206">
        <v>3083590.3100000005</v>
      </c>
      <c r="P414" s="192">
        <f t="shared" si="78"/>
        <v>18501541.860000003</v>
      </c>
      <c r="Q414" s="206">
        <v>3083590.3100000005</v>
      </c>
      <c r="R414" s="206">
        <v>3083590.3100000005</v>
      </c>
      <c r="S414" s="206">
        <v>3083590.3100000005</v>
      </c>
      <c r="T414" s="206">
        <v>3083590.3100000005</v>
      </c>
      <c r="U414" s="206">
        <v>3083590.3100000005</v>
      </c>
      <c r="V414" s="206">
        <v>3083590.3100000005</v>
      </c>
      <c r="W414" s="206">
        <v>3083590.3100000005</v>
      </c>
      <c r="X414" s="206">
        <v>3083590.3100000005</v>
      </c>
      <c r="Y414" s="206">
        <v>3083590.3100000005</v>
      </c>
      <c r="Z414" s="206">
        <v>3083590.3100000005</v>
      </c>
      <c r="AA414" s="206">
        <v>3083590.3100000005</v>
      </c>
      <c r="AB414" s="206">
        <v>3083590.3100000005</v>
      </c>
      <c r="AC414" s="206">
        <v>3083590.3100000005</v>
      </c>
      <c r="AD414" s="206">
        <v>3083590.3100000005</v>
      </c>
      <c r="AE414" s="206">
        <v>3083590.3100000005</v>
      </c>
      <c r="AF414" s="206">
        <v>3083590.3100000005</v>
      </c>
      <c r="AG414" s="192">
        <f t="shared" si="79"/>
        <v>37003083.720000014</v>
      </c>
      <c r="AI414" s="207">
        <f t="shared" si="75"/>
        <v>0</v>
      </c>
      <c r="AJ414" s="207">
        <f t="shared" si="75"/>
        <v>0</v>
      </c>
      <c r="AK414" s="207">
        <f t="shared" si="75"/>
        <v>0</v>
      </c>
      <c r="AL414" s="207">
        <f t="shared" si="75"/>
        <v>0</v>
      </c>
      <c r="AM414" s="207">
        <f t="shared" si="75"/>
        <v>0</v>
      </c>
      <c r="AN414" s="207">
        <f t="shared" si="75"/>
        <v>0</v>
      </c>
      <c r="AO414" s="207">
        <f t="shared" si="82"/>
        <v>6141.48</v>
      </c>
      <c r="AP414" s="207">
        <f t="shared" si="82"/>
        <v>6141.48</v>
      </c>
      <c r="AQ414" s="207">
        <f t="shared" si="82"/>
        <v>6141.48</v>
      </c>
      <c r="AR414" s="207">
        <f t="shared" si="82"/>
        <v>6141.48</v>
      </c>
      <c r="AS414" s="207">
        <f t="shared" si="82"/>
        <v>6141.48</v>
      </c>
      <c r="AT414" s="207">
        <f t="shared" si="82"/>
        <v>6141.48</v>
      </c>
      <c r="AU414" s="208">
        <f t="shared" si="80"/>
        <v>36848.879999999997</v>
      </c>
      <c r="AV414" s="208">
        <f t="shared" si="73"/>
        <v>6141.48</v>
      </c>
      <c r="AW414" s="208">
        <f t="shared" si="73"/>
        <v>6141.48</v>
      </c>
      <c r="AX414" s="208">
        <f t="shared" si="73"/>
        <v>6141.48</v>
      </c>
      <c r="AY414" s="208">
        <f t="shared" si="73"/>
        <v>6141.48</v>
      </c>
      <c r="AZ414" s="208">
        <f t="shared" si="72"/>
        <v>6732.51</v>
      </c>
      <c r="BA414" s="208">
        <f t="shared" si="72"/>
        <v>6732.51</v>
      </c>
      <c r="BB414" s="208">
        <f t="shared" si="72"/>
        <v>6732.51</v>
      </c>
      <c r="BC414" s="208">
        <f t="shared" si="72"/>
        <v>6732.51</v>
      </c>
      <c r="BD414" s="208">
        <f t="shared" ref="BD414:BE414" si="84">ROUND(Y414*$C414/12,2)</f>
        <v>6732.51</v>
      </c>
      <c r="BE414" s="208">
        <f t="shared" si="84"/>
        <v>6732.51</v>
      </c>
      <c r="BF414" s="208">
        <f t="shared" si="76"/>
        <v>6732.51</v>
      </c>
      <c r="BG414" s="208">
        <f t="shared" si="76"/>
        <v>6732.51</v>
      </c>
      <c r="BH414" s="208">
        <f t="shared" si="76"/>
        <v>6732.51</v>
      </c>
      <c r="BI414" s="208">
        <f t="shared" si="76"/>
        <v>6732.51</v>
      </c>
      <c r="BJ414" s="208">
        <f t="shared" si="76"/>
        <v>6732.51</v>
      </c>
      <c r="BK414" s="208">
        <f t="shared" si="76"/>
        <v>6732.51</v>
      </c>
      <c r="BL414" s="211">
        <f t="shared" si="81"/>
        <v>80790.12</v>
      </c>
      <c r="BO414" s="211">
        <f>BL414</f>
        <v>80790.12</v>
      </c>
      <c r="BP414" s="212"/>
    </row>
    <row r="415" spans="1:68">
      <c r="J415" s="207">
        <f>SUM(J5:J414)</f>
        <v>6276981328.1162481</v>
      </c>
      <c r="K415" s="206">
        <f t="shared" ref="K415:BL415" si="85">SUM(K5:K414)</f>
        <v>6307481189.4011478</v>
      </c>
      <c r="L415" s="206">
        <f t="shared" si="85"/>
        <v>6334198569.8704996</v>
      </c>
      <c r="M415" s="206">
        <f t="shared" si="85"/>
        <v>6382289111.9856997</v>
      </c>
      <c r="N415" s="206">
        <f t="shared" si="85"/>
        <v>6422986975.4766006</v>
      </c>
      <c r="O415" s="206">
        <f t="shared" si="85"/>
        <v>6435275302.8025484</v>
      </c>
      <c r="P415" s="206">
        <f t="shared" si="85"/>
        <v>75503706798.447495</v>
      </c>
      <c r="Q415" s="206">
        <f t="shared" si="85"/>
        <v>6448937801.0827084</v>
      </c>
      <c r="R415" s="206">
        <f t="shared" si="85"/>
        <v>6481727693.7450781</v>
      </c>
      <c r="S415" s="206">
        <f t="shared" si="85"/>
        <v>6511363434.2735987</v>
      </c>
      <c r="T415" s="206">
        <f t="shared" si="85"/>
        <v>6531413473.0684557</v>
      </c>
      <c r="U415" s="206">
        <f t="shared" si="85"/>
        <v>6549329587.8120556</v>
      </c>
      <c r="V415" s="206">
        <f t="shared" si="85"/>
        <v>6558109197.5277538</v>
      </c>
      <c r="W415" s="206">
        <f t="shared" si="85"/>
        <v>6573553678.1626568</v>
      </c>
      <c r="X415" s="206">
        <f t="shared" si="85"/>
        <v>6618061310.7321529</v>
      </c>
      <c r="Y415" s="206">
        <f t="shared" si="85"/>
        <v>6673478747.3438568</v>
      </c>
      <c r="Z415" s="206">
        <f t="shared" si="85"/>
        <v>6738027514.3405895</v>
      </c>
      <c r="AA415" s="206">
        <f t="shared" si="85"/>
        <v>6782610534.4388599</v>
      </c>
      <c r="AB415" s="206">
        <f t="shared" si="85"/>
        <v>6784560763.1319809</v>
      </c>
      <c r="AC415" s="206">
        <f t="shared" si="85"/>
        <v>6790679610.1194553</v>
      </c>
      <c r="AD415" s="206">
        <f t="shared" si="85"/>
        <v>6799375582.0958233</v>
      </c>
      <c r="AE415" s="206">
        <f t="shared" si="85"/>
        <v>6805103710.6930428</v>
      </c>
      <c r="AF415" s="206">
        <f t="shared" si="85"/>
        <v>6817790257.7074661</v>
      </c>
      <c r="AG415" s="206">
        <f t="shared" si="85"/>
        <v>80490680494.105713</v>
      </c>
      <c r="AH415" s="206"/>
      <c r="AI415" s="206">
        <f t="shared" si="85"/>
        <v>17990198.409999989</v>
      </c>
      <c r="AJ415" s="206">
        <f t="shared" si="85"/>
        <v>18018757.50999999</v>
      </c>
      <c r="AK415" s="206">
        <f t="shared" si="85"/>
        <v>18046465</v>
      </c>
      <c r="AL415" s="206">
        <f t="shared" si="85"/>
        <v>18068615.640000001</v>
      </c>
      <c r="AM415" s="206">
        <f t="shared" si="85"/>
        <v>18097232.709999993</v>
      </c>
      <c r="AN415" s="206">
        <f t="shared" si="85"/>
        <v>18100539.68999999</v>
      </c>
      <c r="AO415" s="206">
        <f t="shared" si="85"/>
        <v>18184037.140000001</v>
      </c>
      <c r="AP415" s="206">
        <f t="shared" si="85"/>
        <v>18312169.07</v>
      </c>
      <c r="AQ415" s="206">
        <f t="shared" si="85"/>
        <v>18397519.649999991</v>
      </c>
      <c r="AR415" s="206">
        <f t="shared" si="85"/>
        <v>18542091.839999992</v>
      </c>
      <c r="AS415" s="206">
        <f t="shared" si="85"/>
        <v>18641363.869999994</v>
      </c>
      <c r="AT415" s="206">
        <f t="shared" si="85"/>
        <v>18660921.669999994</v>
      </c>
      <c r="AU415" s="206">
        <f t="shared" si="85"/>
        <v>219059912.19999999</v>
      </c>
      <c r="AV415" s="206">
        <f t="shared" si="85"/>
        <v>18689199.089999996</v>
      </c>
      <c r="AW415" s="206">
        <f t="shared" si="85"/>
        <v>18819616.759999994</v>
      </c>
      <c r="AX415" s="206">
        <f t="shared" si="85"/>
        <v>18949197.739999991</v>
      </c>
      <c r="AY415" s="206">
        <f t="shared" si="85"/>
        <v>19049047.559999999</v>
      </c>
      <c r="AZ415" s="206">
        <f t="shared" si="85"/>
        <v>24146726.679999992</v>
      </c>
      <c r="BA415" s="206">
        <f t="shared" si="85"/>
        <v>24162122.599999998</v>
      </c>
      <c r="BB415" s="206">
        <f t="shared" si="85"/>
        <v>24211298.999999989</v>
      </c>
      <c r="BC415" s="206">
        <f t="shared" si="85"/>
        <v>24322928.95999999</v>
      </c>
      <c r="BD415" s="206">
        <f t="shared" si="85"/>
        <v>24461280.349999987</v>
      </c>
      <c r="BE415" s="206">
        <f t="shared" si="85"/>
        <v>24664955.329999994</v>
      </c>
      <c r="BF415" s="206">
        <f t="shared" si="85"/>
        <v>24795863.269999996</v>
      </c>
      <c r="BG415" s="206">
        <f t="shared" si="85"/>
        <v>24784522.940000001</v>
      </c>
      <c r="BH415" s="206">
        <f t="shared" si="85"/>
        <v>24788485.789999992</v>
      </c>
      <c r="BI415" s="206">
        <f t="shared" si="85"/>
        <v>24804050.470000003</v>
      </c>
      <c r="BJ415" s="206">
        <f t="shared" si="85"/>
        <v>24813400.699999996</v>
      </c>
      <c r="BK415" s="206">
        <f t="shared" si="85"/>
        <v>24848400.939999998</v>
      </c>
      <c r="BL415" s="206">
        <f t="shared" si="85"/>
        <v>294804037.03000003</v>
      </c>
      <c r="BO415" s="206">
        <f t="shared" ref="BO415:BP415" si="86">SUM(BO5:BO414)</f>
        <v>16625862.439999998</v>
      </c>
      <c r="BP415" s="206">
        <f t="shared" si="86"/>
        <v>1055338.47</v>
      </c>
    </row>
    <row r="416" spans="1:68"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</row>
    <row r="417" spans="64:68">
      <c r="BL417" s="213">
        <v>294804037</v>
      </c>
      <c r="BM417" s="190" t="s">
        <v>616</v>
      </c>
      <c r="BO417" s="213">
        <v>16625862</v>
      </c>
      <c r="BP417" s="213">
        <v>1055339</v>
      </c>
    </row>
    <row r="419" spans="64:68">
      <c r="BL419" s="214">
        <f>BL417-BL415</f>
        <v>-3.0000030994415283E-2</v>
      </c>
      <c r="BM419" s="190" t="s">
        <v>617</v>
      </c>
      <c r="BO419" s="214">
        <f>BO417-BO415</f>
        <v>-0.43999999761581421</v>
      </c>
      <c r="BP419" s="214">
        <f>BP417-BP415</f>
        <v>0.53000000002793968</v>
      </c>
    </row>
  </sheetData>
  <autoFilter ref="A4:BL415"/>
  <pageMargins left="0.7" right="0.7" top="0.75" bottom="0.75" header="0.3" footer="0.3"/>
  <pageSetup scale="32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21"/>
  <sheetViews>
    <sheetView zoomScale="90" zoomScaleNormal="90" workbookViewId="0">
      <pane xSplit="3" ySplit="4" topLeftCell="BJ415" activePane="bottomRight" state="frozen"/>
      <selection pane="topRight" activeCell="D1" sqref="D1"/>
      <selection pane="bottomLeft" activeCell="A5" sqref="A5"/>
      <selection pane="bottomRight" activeCell="BO415" sqref="BO415"/>
    </sheetView>
  </sheetViews>
  <sheetFormatPr defaultRowHeight="15.75"/>
  <cols>
    <col min="1" max="1" width="43" style="190" bestFit="1" customWidth="1"/>
    <col min="2" max="2" width="13" style="189" bestFit="1" customWidth="1"/>
    <col min="3" max="3" width="13.140625" style="189" customWidth="1"/>
    <col min="4" max="33" width="26" style="190" customWidth="1"/>
    <col min="34" max="34" width="1.7109375" style="190" customWidth="1"/>
    <col min="35" max="35" width="20.140625" style="190" bestFit="1" customWidth="1"/>
    <col min="36" max="36" width="24" style="190" bestFit="1" customWidth="1"/>
    <col min="37" max="38" width="20.140625" style="190" bestFit="1" customWidth="1"/>
    <col min="39" max="39" width="24" style="190" bestFit="1" customWidth="1"/>
    <col min="40" max="46" width="20.140625" style="190" bestFit="1" customWidth="1"/>
    <col min="47" max="47" width="24" style="190" bestFit="1" customWidth="1"/>
    <col min="48" max="64" width="20.140625" style="190" bestFit="1" customWidth="1"/>
    <col min="65" max="66" width="9.140625" style="190"/>
    <col min="67" max="67" width="16.7109375" style="190" customWidth="1"/>
    <col min="68" max="68" width="15.85546875" style="190" customWidth="1"/>
    <col min="69" max="69" width="9.140625" style="190"/>
    <col min="70" max="70" width="14.7109375" style="190" customWidth="1"/>
    <col min="71" max="16384" width="9.140625" style="190"/>
  </cols>
  <sheetData>
    <row r="1" spans="1:70">
      <c r="A1" s="188" t="s">
        <v>194</v>
      </c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70">
      <c r="A2" s="188" t="s">
        <v>195</v>
      </c>
      <c r="J2" s="192"/>
    </row>
    <row r="3" spans="1:70">
      <c r="A3" s="193"/>
      <c r="B3" s="194"/>
      <c r="C3" s="194"/>
      <c r="D3" s="195">
        <v>43891</v>
      </c>
      <c r="E3" s="195">
        <v>43922</v>
      </c>
      <c r="F3" s="195">
        <v>43952</v>
      </c>
      <c r="G3" s="195">
        <v>43983</v>
      </c>
      <c r="H3" s="195">
        <v>44013</v>
      </c>
      <c r="I3" s="195">
        <v>44044</v>
      </c>
      <c r="J3" s="195">
        <v>44075</v>
      </c>
      <c r="K3" s="195">
        <v>44105</v>
      </c>
      <c r="L3" s="195">
        <v>44136</v>
      </c>
      <c r="M3" s="195">
        <v>44166</v>
      </c>
      <c r="N3" s="195">
        <v>44197</v>
      </c>
      <c r="O3" s="195">
        <v>44228</v>
      </c>
      <c r="P3" s="196" t="s">
        <v>196</v>
      </c>
      <c r="Q3" s="195">
        <v>44256</v>
      </c>
      <c r="R3" s="195">
        <v>44287</v>
      </c>
      <c r="S3" s="195">
        <v>44317</v>
      </c>
      <c r="T3" s="195">
        <v>44348</v>
      </c>
      <c r="U3" s="195">
        <v>44378</v>
      </c>
      <c r="V3" s="195">
        <v>44409</v>
      </c>
      <c r="W3" s="195">
        <v>44440</v>
      </c>
      <c r="X3" s="195">
        <v>44470</v>
      </c>
      <c r="Y3" s="195">
        <v>44501</v>
      </c>
      <c r="Z3" s="195">
        <v>44531</v>
      </c>
      <c r="AA3" s="195">
        <v>44562</v>
      </c>
      <c r="AB3" s="195">
        <v>44593</v>
      </c>
      <c r="AC3" s="195">
        <v>44621</v>
      </c>
      <c r="AD3" s="195">
        <v>44652</v>
      </c>
      <c r="AE3" s="195">
        <v>44682</v>
      </c>
      <c r="AF3" s="195">
        <v>44713</v>
      </c>
      <c r="AG3" s="197" t="s">
        <v>197</v>
      </c>
      <c r="AH3" s="195"/>
      <c r="AI3" s="195">
        <v>43891</v>
      </c>
      <c r="AJ3" s="195">
        <v>43922</v>
      </c>
      <c r="AK3" s="195">
        <v>43952</v>
      </c>
      <c r="AL3" s="195">
        <v>43983</v>
      </c>
      <c r="AM3" s="195">
        <v>44013</v>
      </c>
      <c r="AN3" s="195">
        <v>44044</v>
      </c>
      <c r="AO3" s="195">
        <v>44075</v>
      </c>
      <c r="AP3" s="195">
        <v>44105</v>
      </c>
      <c r="AQ3" s="195">
        <v>44136</v>
      </c>
      <c r="AR3" s="195">
        <v>44166</v>
      </c>
      <c r="AS3" s="195">
        <v>44197</v>
      </c>
      <c r="AT3" s="195">
        <v>44228</v>
      </c>
      <c r="AU3" s="196" t="s">
        <v>196</v>
      </c>
      <c r="AV3" s="195">
        <v>44256</v>
      </c>
      <c r="AW3" s="195">
        <v>44287</v>
      </c>
      <c r="AX3" s="195">
        <v>44317</v>
      </c>
      <c r="AY3" s="195">
        <v>44348</v>
      </c>
      <c r="AZ3" s="195">
        <v>44378</v>
      </c>
      <c r="BA3" s="195">
        <v>44409</v>
      </c>
      <c r="BB3" s="195">
        <v>44440</v>
      </c>
      <c r="BC3" s="195">
        <v>44470</v>
      </c>
      <c r="BD3" s="195">
        <v>44501</v>
      </c>
      <c r="BE3" s="195">
        <v>44531</v>
      </c>
      <c r="BF3" s="195">
        <v>44562</v>
      </c>
      <c r="BG3" s="195">
        <v>44593</v>
      </c>
      <c r="BH3" s="195">
        <v>44621</v>
      </c>
      <c r="BI3" s="195">
        <v>44652</v>
      </c>
      <c r="BJ3" s="195">
        <v>44682</v>
      </c>
      <c r="BK3" s="195">
        <v>44713</v>
      </c>
      <c r="BL3" s="197" t="s">
        <v>197</v>
      </c>
    </row>
    <row r="4" spans="1:70" s="203" customFormat="1" ht="48.75" customHeight="1">
      <c r="A4" s="198" t="s">
        <v>198</v>
      </c>
      <c r="B4" s="199" t="s">
        <v>199</v>
      </c>
      <c r="C4" s="199" t="s">
        <v>200</v>
      </c>
      <c r="D4" s="200" t="s">
        <v>201</v>
      </c>
      <c r="E4" s="200" t="s">
        <v>201</v>
      </c>
      <c r="F4" s="200" t="s">
        <v>201</v>
      </c>
      <c r="G4" s="200" t="s">
        <v>201</v>
      </c>
      <c r="H4" s="200" t="s">
        <v>201</v>
      </c>
      <c r="I4" s="200" t="s">
        <v>201</v>
      </c>
      <c r="J4" s="200" t="s">
        <v>202</v>
      </c>
      <c r="K4" s="200" t="s">
        <v>202</v>
      </c>
      <c r="L4" s="200" t="s">
        <v>202</v>
      </c>
      <c r="M4" s="200" t="s">
        <v>202</v>
      </c>
      <c r="N4" s="200" t="s">
        <v>202</v>
      </c>
      <c r="O4" s="200" t="s">
        <v>202</v>
      </c>
      <c r="P4" s="201" t="s">
        <v>202</v>
      </c>
      <c r="Q4" s="200" t="s">
        <v>202</v>
      </c>
      <c r="R4" s="200" t="s">
        <v>202</v>
      </c>
      <c r="S4" s="200" t="s">
        <v>202</v>
      </c>
      <c r="T4" s="200" t="s">
        <v>202</v>
      </c>
      <c r="U4" s="200" t="s">
        <v>202</v>
      </c>
      <c r="V4" s="200" t="s">
        <v>202</v>
      </c>
      <c r="W4" s="200" t="s">
        <v>202</v>
      </c>
      <c r="X4" s="200" t="s">
        <v>202</v>
      </c>
      <c r="Y4" s="200" t="s">
        <v>202</v>
      </c>
      <c r="Z4" s="200" t="s">
        <v>202</v>
      </c>
      <c r="AA4" s="200" t="s">
        <v>202</v>
      </c>
      <c r="AB4" s="200" t="s">
        <v>202</v>
      </c>
      <c r="AC4" s="200" t="s">
        <v>202</v>
      </c>
      <c r="AD4" s="200" t="s">
        <v>202</v>
      </c>
      <c r="AE4" s="200" t="s">
        <v>202</v>
      </c>
      <c r="AF4" s="200" t="s">
        <v>202</v>
      </c>
      <c r="AG4" s="200"/>
      <c r="AH4" s="200"/>
      <c r="AI4" s="202" t="s">
        <v>203</v>
      </c>
      <c r="AJ4" s="202" t="s">
        <v>203</v>
      </c>
      <c r="AK4" s="202" t="s">
        <v>203</v>
      </c>
      <c r="AL4" s="202" t="s">
        <v>203</v>
      </c>
      <c r="AM4" s="202" t="s">
        <v>203</v>
      </c>
      <c r="AN4" s="202" t="s">
        <v>203</v>
      </c>
      <c r="AO4" s="202" t="s">
        <v>203</v>
      </c>
      <c r="AP4" s="202" t="s">
        <v>203</v>
      </c>
      <c r="AQ4" s="202" t="s">
        <v>203</v>
      </c>
      <c r="AR4" s="202" t="s">
        <v>203</v>
      </c>
      <c r="AS4" s="202" t="s">
        <v>203</v>
      </c>
      <c r="AT4" s="202" t="s">
        <v>203</v>
      </c>
      <c r="AU4" s="202" t="s">
        <v>203</v>
      </c>
      <c r="AV4" s="202" t="s">
        <v>203</v>
      </c>
      <c r="AW4" s="202" t="s">
        <v>203</v>
      </c>
      <c r="AX4" s="202" t="s">
        <v>203</v>
      </c>
      <c r="AY4" s="202" t="s">
        <v>203</v>
      </c>
      <c r="AZ4" s="202" t="s">
        <v>203</v>
      </c>
      <c r="BA4" s="202" t="s">
        <v>203</v>
      </c>
      <c r="BB4" s="202" t="s">
        <v>203</v>
      </c>
      <c r="BC4" s="202" t="s">
        <v>203</v>
      </c>
      <c r="BD4" s="202" t="s">
        <v>203</v>
      </c>
      <c r="BE4" s="202" t="s">
        <v>203</v>
      </c>
      <c r="BF4" s="202" t="s">
        <v>203</v>
      </c>
      <c r="BG4" s="202" t="s">
        <v>203</v>
      </c>
      <c r="BH4" s="202" t="s">
        <v>203</v>
      </c>
      <c r="BI4" s="202" t="s">
        <v>203</v>
      </c>
      <c r="BJ4" s="202" t="s">
        <v>203</v>
      </c>
      <c r="BK4" s="202" t="s">
        <v>203</v>
      </c>
      <c r="BL4" s="202" t="s">
        <v>203</v>
      </c>
      <c r="BO4" s="204" t="s">
        <v>204</v>
      </c>
      <c r="BP4" s="204" t="s">
        <v>205</v>
      </c>
      <c r="BR4" s="203" t="s">
        <v>763</v>
      </c>
    </row>
    <row r="5" spans="1:70">
      <c r="A5" s="190" t="s">
        <v>206</v>
      </c>
      <c r="B5" s="205">
        <v>0</v>
      </c>
      <c r="C5" s="205">
        <v>0</v>
      </c>
      <c r="D5" s="206">
        <v>2240.29</v>
      </c>
      <c r="E5" s="206">
        <v>2240.29</v>
      </c>
      <c r="F5" s="206">
        <v>2240.29</v>
      </c>
      <c r="G5" s="206">
        <v>2240.29</v>
      </c>
      <c r="H5" s="206">
        <v>2240.29</v>
      </c>
      <c r="I5" s="206">
        <v>2240.29</v>
      </c>
      <c r="J5" s="206">
        <v>2240.29</v>
      </c>
      <c r="K5" s="206">
        <v>2240.29</v>
      </c>
      <c r="L5" s="206">
        <v>2240.29</v>
      </c>
      <c r="M5" s="206">
        <v>2240.29</v>
      </c>
      <c r="N5" s="206">
        <v>2240.29</v>
      </c>
      <c r="O5" s="206">
        <v>2240.29</v>
      </c>
      <c r="P5" s="192">
        <f>SUM(D5:O5)</f>
        <v>26883.480000000007</v>
      </c>
      <c r="Q5" s="206">
        <v>2240.29</v>
      </c>
      <c r="R5" s="206">
        <v>2240.29</v>
      </c>
      <c r="S5" s="206">
        <v>2240.29</v>
      </c>
      <c r="T5" s="206">
        <v>2240.29</v>
      </c>
      <c r="U5" s="206">
        <v>2240.29</v>
      </c>
      <c r="V5" s="206">
        <v>2240.29</v>
      </c>
      <c r="W5" s="206">
        <v>2240.29</v>
      </c>
      <c r="X5" s="206">
        <v>2240.29</v>
      </c>
      <c r="Y5" s="206">
        <v>2240.29</v>
      </c>
      <c r="Z5" s="206">
        <v>2240.29</v>
      </c>
      <c r="AA5" s="206">
        <v>2240.29</v>
      </c>
      <c r="AB5" s="206">
        <v>2240.29</v>
      </c>
      <c r="AC5" s="206">
        <v>2240.29</v>
      </c>
      <c r="AD5" s="206">
        <v>2240.29</v>
      </c>
      <c r="AE5" s="206">
        <v>2240.29</v>
      </c>
      <c r="AF5" s="206">
        <v>2240.29</v>
      </c>
      <c r="AG5" s="192">
        <f>SUM(U5:AF5)</f>
        <v>26883.480000000007</v>
      </c>
      <c r="AH5" s="192"/>
      <c r="AI5" s="207">
        <f>ROUND(D5*$B5/12,2)</f>
        <v>0</v>
      </c>
      <c r="AJ5" s="207">
        <f t="shared" ref="AJ5:AT20" si="0">ROUND(E5*$B5/12,2)</f>
        <v>0</v>
      </c>
      <c r="AK5" s="207">
        <f t="shared" si="0"/>
        <v>0</v>
      </c>
      <c r="AL5" s="207">
        <f t="shared" si="0"/>
        <v>0</v>
      </c>
      <c r="AM5" s="207">
        <f t="shared" si="0"/>
        <v>0</v>
      </c>
      <c r="AN5" s="207">
        <f t="shared" si="0"/>
        <v>0</v>
      </c>
      <c r="AO5" s="207">
        <f t="shared" si="0"/>
        <v>0</v>
      </c>
      <c r="AP5" s="207">
        <f t="shared" si="0"/>
        <v>0</v>
      </c>
      <c r="AQ5" s="207">
        <f t="shared" si="0"/>
        <v>0</v>
      </c>
      <c r="AR5" s="207">
        <f t="shared" si="0"/>
        <v>0</v>
      </c>
      <c r="AS5" s="207">
        <f t="shared" si="0"/>
        <v>0</v>
      </c>
      <c r="AT5" s="207">
        <f t="shared" si="0"/>
        <v>0</v>
      </c>
      <c r="AU5" s="208">
        <f>SUM(AI5:AT5)</f>
        <v>0</v>
      </c>
      <c r="AV5" s="208">
        <f>ROUND(Q5*$B5/12,2)</f>
        <v>0</v>
      </c>
      <c r="AW5" s="208">
        <f t="shared" ref="AW5:AY20" si="1">ROUND(R5*$B5/12,2)</f>
        <v>0</v>
      </c>
      <c r="AX5" s="208">
        <f t="shared" si="1"/>
        <v>0</v>
      </c>
      <c r="AY5" s="208">
        <f t="shared" si="1"/>
        <v>0</v>
      </c>
      <c r="AZ5" s="208">
        <f>ROUND(U5*$C5/12,2)</f>
        <v>0</v>
      </c>
      <c r="BA5" s="208">
        <f t="shared" ref="BA5:BK20" si="2">ROUND(V5*$C5/12,2)</f>
        <v>0</v>
      </c>
      <c r="BB5" s="208">
        <f t="shared" si="2"/>
        <v>0</v>
      </c>
      <c r="BC5" s="208">
        <f t="shared" si="2"/>
        <v>0</v>
      </c>
      <c r="BD5" s="208">
        <f t="shared" si="2"/>
        <v>0</v>
      </c>
      <c r="BE5" s="208">
        <f t="shared" si="2"/>
        <v>0</v>
      </c>
      <c r="BF5" s="208">
        <f t="shared" si="2"/>
        <v>0</v>
      </c>
      <c r="BG5" s="208">
        <f t="shared" si="2"/>
        <v>0</v>
      </c>
      <c r="BH5" s="208">
        <f t="shared" si="2"/>
        <v>0</v>
      </c>
      <c r="BI5" s="208">
        <f t="shared" si="2"/>
        <v>0</v>
      </c>
      <c r="BJ5" s="208">
        <f t="shared" si="2"/>
        <v>0</v>
      </c>
      <c r="BK5" s="208">
        <f t="shared" si="2"/>
        <v>0</v>
      </c>
      <c r="BL5" s="207">
        <f>SUM(AZ5:BK5)</f>
        <v>0</v>
      </c>
    </row>
    <row r="6" spans="1:70">
      <c r="A6" s="190" t="s">
        <v>207</v>
      </c>
      <c r="B6" s="205">
        <v>0</v>
      </c>
      <c r="C6" s="205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192">
        <f t="shared" ref="P6:P69" si="3">SUM(D6:O6)</f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192">
        <f t="shared" ref="AG6:AG69" si="4">SUM(U6:AF6)</f>
        <v>0</v>
      </c>
      <c r="AH6" s="192"/>
      <c r="AI6" s="207">
        <f t="shared" ref="AI6:AT41" si="5">ROUND(D6*$B6/12,2)</f>
        <v>0</v>
      </c>
      <c r="AJ6" s="207">
        <f t="shared" si="0"/>
        <v>0</v>
      </c>
      <c r="AK6" s="207">
        <f t="shared" si="0"/>
        <v>0</v>
      </c>
      <c r="AL6" s="207">
        <f t="shared" si="0"/>
        <v>0</v>
      </c>
      <c r="AM6" s="207">
        <f t="shared" si="0"/>
        <v>0</v>
      </c>
      <c r="AN6" s="207">
        <f t="shared" si="0"/>
        <v>0</v>
      </c>
      <c r="AO6" s="207">
        <f t="shared" si="0"/>
        <v>0</v>
      </c>
      <c r="AP6" s="207">
        <f t="shared" si="0"/>
        <v>0</v>
      </c>
      <c r="AQ6" s="207">
        <f t="shared" si="0"/>
        <v>0</v>
      </c>
      <c r="AR6" s="207">
        <f t="shared" si="0"/>
        <v>0</v>
      </c>
      <c r="AS6" s="207">
        <f t="shared" si="0"/>
        <v>0</v>
      </c>
      <c r="AT6" s="207">
        <f t="shared" si="0"/>
        <v>0</v>
      </c>
      <c r="AU6" s="208">
        <f t="shared" ref="AU6:AU69" si="6">SUM(AI6:AT6)</f>
        <v>0</v>
      </c>
      <c r="AV6" s="208">
        <f t="shared" ref="AV6:AY69" si="7">ROUND(Q6*$B6/12,2)</f>
        <v>0</v>
      </c>
      <c r="AW6" s="208">
        <f t="shared" si="1"/>
        <v>0</v>
      </c>
      <c r="AX6" s="208">
        <f t="shared" si="1"/>
        <v>0</v>
      </c>
      <c r="AY6" s="208">
        <f t="shared" si="1"/>
        <v>0</v>
      </c>
      <c r="AZ6" s="208">
        <f t="shared" ref="AZ6:BK40" si="8">ROUND(U6*$C6/12,2)</f>
        <v>0</v>
      </c>
      <c r="BA6" s="208">
        <f t="shared" si="2"/>
        <v>0</v>
      </c>
      <c r="BB6" s="208">
        <f t="shared" si="2"/>
        <v>0</v>
      </c>
      <c r="BC6" s="208">
        <f t="shared" si="2"/>
        <v>0</v>
      </c>
      <c r="BD6" s="208">
        <f t="shared" si="2"/>
        <v>0</v>
      </c>
      <c r="BE6" s="208">
        <f t="shared" si="2"/>
        <v>0</v>
      </c>
      <c r="BF6" s="208">
        <f t="shared" si="2"/>
        <v>0</v>
      </c>
      <c r="BG6" s="208">
        <f t="shared" si="2"/>
        <v>0</v>
      </c>
      <c r="BH6" s="208">
        <f t="shared" si="2"/>
        <v>0</v>
      </c>
      <c r="BI6" s="208">
        <f t="shared" si="2"/>
        <v>0</v>
      </c>
      <c r="BJ6" s="208">
        <f t="shared" si="2"/>
        <v>0</v>
      </c>
      <c r="BK6" s="208">
        <f t="shared" si="2"/>
        <v>0</v>
      </c>
      <c r="BL6" s="207">
        <f t="shared" ref="BL6:BL69" si="9">SUM(AZ6:BK6)</f>
        <v>0</v>
      </c>
    </row>
    <row r="7" spans="1:70">
      <c r="A7" s="190" t="s">
        <v>208</v>
      </c>
      <c r="B7" s="205">
        <v>0.2172</v>
      </c>
      <c r="C7" s="205">
        <v>0.2172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192">
        <f t="shared" si="3"/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192">
        <f t="shared" si="4"/>
        <v>0</v>
      </c>
      <c r="AH7" s="192"/>
      <c r="AI7" s="207">
        <f t="shared" si="5"/>
        <v>0</v>
      </c>
      <c r="AJ7" s="207">
        <f t="shared" si="0"/>
        <v>0</v>
      </c>
      <c r="AK7" s="207">
        <f t="shared" si="0"/>
        <v>0</v>
      </c>
      <c r="AL7" s="207">
        <f t="shared" si="0"/>
        <v>0</v>
      </c>
      <c r="AM7" s="207">
        <f t="shared" si="0"/>
        <v>0</v>
      </c>
      <c r="AN7" s="207">
        <f t="shared" si="0"/>
        <v>0</v>
      </c>
      <c r="AO7" s="207">
        <f t="shared" si="0"/>
        <v>0</v>
      </c>
      <c r="AP7" s="207">
        <f t="shared" si="0"/>
        <v>0</v>
      </c>
      <c r="AQ7" s="207">
        <f t="shared" si="0"/>
        <v>0</v>
      </c>
      <c r="AR7" s="207">
        <f t="shared" si="0"/>
        <v>0</v>
      </c>
      <c r="AS7" s="207">
        <f t="shared" si="0"/>
        <v>0</v>
      </c>
      <c r="AT7" s="207">
        <f t="shared" si="0"/>
        <v>0</v>
      </c>
      <c r="AU7" s="208">
        <f t="shared" si="6"/>
        <v>0</v>
      </c>
      <c r="AV7" s="208">
        <f t="shared" si="7"/>
        <v>0</v>
      </c>
      <c r="AW7" s="208">
        <f t="shared" si="1"/>
        <v>0</v>
      </c>
      <c r="AX7" s="208">
        <f t="shared" si="1"/>
        <v>0</v>
      </c>
      <c r="AY7" s="208">
        <f t="shared" si="1"/>
        <v>0</v>
      </c>
      <c r="AZ7" s="208">
        <f t="shared" si="8"/>
        <v>0</v>
      </c>
      <c r="BA7" s="208">
        <f t="shared" si="2"/>
        <v>0</v>
      </c>
      <c r="BB7" s="208">
        <f t="shared" si="2"/>
        <v>0</v>
      </c>
      <c r="BC7" s="208">
        <f t="shared" si="2"/>
        <v>0</v>
      </c>
      <c r="BD7" s="208">
        <f t="shared" si="2"/>
        <v>0</v>
      </c>
      <c r="BE7" s="208">
        <f t="shared" si="2"/>
        <v>0</v>
      </c>
      <c r="BF7" s="208">
        <f t="shared" si="2"/>
        <v>0</v>
      </c>
      <c r="BG7" s="208">
        <f t="shared" si="2"/>
        <v>0</v>
      </c>
      <c r="BH7" s="208">
        <f t="shared" si="2"/>
        <v>0</v>
      </c>
      <c r="BI7" s="208">
        <f t="shared" si="2"/>
        <v>0</v>
      </c>
      <c r="BJ7" s="208">
        <f t="shared" si="2"/>
        <v>0</v>
      </c>
      <c r="BK7" s="208">
        <f t="shared" si="2"/>
        <v>0</v>
      </c>
      <c r="BL7" s="207">
        <f t="shared" si="9"/>
        <v>0</v>
      </c>
    </row>
    <row r="8" spans="1:70">
      <c r="A8" s="190" t="s">
        <v>209</v>
      </c>
      <c r="B8" s="205">
        <v>0</v>
      </c>
      <c r="C8" s="205">
        <v>0</v>
      </c>
      <c r="D8" s="206">
        <v>7266610.4500000002</v>
      </c>
      <c r="E8" s="206">
        <v>7266610.4500000002</v>
      </c>
      <c r="F8" s="206">
        <v>7266610.4500000002</v>
      </c>
      <c r="G8" s="206">
        <v>7266610.4500000002</v>
      </c>
      <c r="H8" s="206">
        <v>7633146.25</v>
      </c>
      <c r="I8" s="206">
        <v>7633146.25</v>
      </c>
      <c r="J8" s="206">
        <v>7633146.25</v>
      </c>
      <c r="K8" s="206">
        <v>7633146.25</v>
      </c>
      <c r="L8" s="206">
        <v>7633146.25</v>
      </c>
      <c r="M8" s="206">
        <v>7633146.25</v>
      </c>
      <c r="N8" s="206">
        <v>7633146.25</v>
      </c>
      <c r="O8" s="206">
        <v>7633146.25</v>
      </c>
      <c r="P8" s="192">
        <f t="shared" si="3"/>
        <v>90131611.799999997</v>
      </c>
      <c r="Q8" s="206">
        <v>7633146.25</v>
      </c>
      <c r="R8" s="206">
        <v>7633146.25</v>
      </c>
      <c r="S8" s="206">
        <v>7633146.25</v>
      </c>
      <c r="T8" s="206">
        <v>7633146.25</v>
      </c>
      <c r="U8" s="206">
        <v>7993997.5099999998</v>
      </c>
      <c r="V8" s="206">
        <v>7993997.5099999998</v>
      </c>
      <c r="W8" s="206">
        <v>7993997.5099999998</v>
      </c>
      <c r="X8" s="206">
        <v>7993997.5099999998</v>
      </c>
      <c r="Y8" s="206">
        <v>7993997.5099999998</v>
      </c>
      <c r="Z8" s="206">
        <v>7993997.5099999998</v>
      </c>
      <c r="AA8" s="206">
        <v>7993997.5099999998</v>
      </c>
      <c r="AB8" s="206">
        <v>7993997.5099999998</v>
      </c>
      <c r="AC8" s="206">
        <v>7993997.5099999998</v>
      </c>
      <c r="AD8" s="206">
        <v>7993997.5099999998</v>
      </c>
      <c r="AE8" s="206">
        <v>7993997.5099999998</v>
      </c>
      <c r="AF8" s="206">
        <v>7993997.5099999998</v>
      </c>
      <c r="AG8" s="192">
        <f t="shared" si="4"/>
        <v>95927970.120000005</v>
      </c>
      <c r="AH8" s="192"/>
      <c r="AI8" s="207">
        <f t="shared" si="5"/>
        <v>0</v>
      </c>
      <c r="AJ8" s="207">
        <f t="shared" si="0"/>
        <v>0</v>
      </c>
      <c r="AK8" s="207">
        <f t="shared" si="0"/>
        <v>0</v>
      </c>
      <c r="AL8" s="207">
        <f t="shared" si="0"/>
        <v>0</v>
      </c>
      <c r="AM8" s="207">
        <f t="shared" si="0"/>
        <v>0</v>
      </c>
      <c r="AN8" s="207">
        <f t="shared" si="0"/>
        <v>0</v>
      </c>
      <c r="AO8" s="207">
        <f t="shared" si="0"/>
        <v>0</v>
      </c>
      <c r="AP8" s="207">
        <f t="shared" si="0"/>
        <v>0</v>
      </c>
      <c r="AQ8" s="207">
        <f t="shared" si="0"/>
        <v>0</v>
      </c>
      <c r="AR8" s="207">
        <f t="shared" si="0"/>
        <v>0</v>
      </c>
      <c r="AS8" s="207">
        <f t="shared" si="0"/>
        <v>0</v>
      </c>
      <c r="AT8" s="207">
        <f t="shared" si="0"/>
        <v>0</v>
      </c>
      <c r="AU8" s="208">
        <f t="shared" si="6"/>
        <v>0</v>
      </c>
      <c r="AV8" s="208">
        <f t="shared" si="7"/>
        <v>0</v>
      </c>
      <c r="AW8" s="208">
        <f t="shared" si="1"/>
        <v>0</v>
      </c>
      <c r="AX8" s="208">
        <f t="shared" si="1"/>
        <v>0</v>
      </c>
      <c r="AY8" s="208">
        <f t="shared" si="1"/>
        <v>0</v>
      </c>
      <c r="AZ8" s="208">
        <f t="shared" si="8"/>
        <v>0</v>
      </c>
      <c r="BA8" s="208">
        <f t="shared" si="2"/>
        <v>0</v>
      </c>
      <c r="BB8" s="208">
        <f t="shared" si="2"/>
        <v>0</v>
      </c>
      <c r="BC8" s="208">
        <f t="shared" si="2"/>
        <v>0</v>
      </c>
      <c r="BD8" s="208">
        <f t="shared" si="2"/>
        <v>0</v>
      </c>
      <c r="BE8" s="208">
        <f t="shared" si="2"/>
        <v>0</v>
      </c>
      <c r="BF8" s="208">
        <f t="shared" si="2"/>
        <v>0</v>
      </c>
      <c r="BG8" s="208">
        <f t="shared" si="2"/>
        <v>0</v>
      </c>
      <c r="BH8" s="208">
        <f t="shared" si="2"/>
        <v>0</v>
      </c>
      <c r="BI8" s="208">
        <f t="shared" si="2"/>
        <v>0</v>
      </c>
      <c r="BJ8" s="208">
        <f t="shared" si="2"/>
        <v>0</v>
      </c>
      <c r="BK8" s="208">
        <f t="shared" si="2"/>
        <v>0</v>
      </c>
      <c r="BL8" s="207">
        <f t="shared" si="9"/>
        <v>0</v>
      </c>
    </row>
    <row r="9" spans="1:70">
      <c r="A9" s="190" t="s">
        <v>210</v>
      </c>
      <c r="B9" s="205">
        <v>0</v>
      </c>
      <c r="C9" s="205">
        <v>0</v>
      </c>
      <c r="D9" s="206">
        <v>1254044.46</v>
      </c>
      <c r="E9" s="206">
        <v>1254044.46</v>
      </c>
      <c r="F9" s="206">
        <v>1254044.46</v>
      </c>
      <c r="G9" s="206">
        <v>1254044.46</v>
      </c>
      <c r="H9" s="206">
        <v>1254044.46</v>
      </c>
      <c r="I9" s="206">
        <v>1254044.46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192">
        <f t="shared" si="3"/>
        <v>7524266.7599999998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192">
        <f t="shared" si="4"/>
        <v>0</v>
      </c>
      <c r="AH9" s="192"/>
      <c r="AI9" s="207">
        <f t="shared" si="5"/>
        <v>0</v>
      </c>
      <c r="AJ9" s="207">
        <f t="shared" si="0"/>
        <v>0</v>
      </c>
      <c r="AK9" s="207">
        <f t="shared" si="0"/>
        <v>0</v>
      </c>
      <c r="AL9" s="207">
        <f t="shared" si="0"/>
        <v>0</v>
      </c>
      <c r="AM9" s="207">
        <f t="shared" si="0"/>
        <v>0</v>
      </c>
      <c r="AN9" s="207">
        <f t="shared" si="0"/>
        <v>0</v>
      </c>
      <c r="AO9" s="207">
        <f t="shared" si="0"/>
        <v>0</v>
      </c>
      <c r="AP9" s="207">
        <f t="shared" si="0"/>
        <v>0</v>
      </c>
      <c r="AQ9" s="207">
        <f t="shared" si="0"/>
        <v>0</v>
      </c>
      <c r="AR9" s="207">
        <f t="shared" si="0"/>
        <v>0</v>
      </c>
      <c r="AS9" s="207">
        <f t="shared" si="0"/>
        <v>0</v>
      </c>
      <c r="AT9" s="207">
        <f t="shared" si="0"/>
        <v>0</v>
      </c>
      <c r="AU9" s="208">
        <f t="shared" si="6"/>
        <v>0</v>
      </c>
      <c r="AV9" s="208">
        <f t="shared" si="7"/>
        <v>0</v>
      </c>
      <c r="AW9" s="208">
        <f t="shared" si="1"/>
        <v>0</v>
      </c>
      <c r="AX9" s="208">
        <f t="shared" si="1"/>
        <v>0</v>
      </c>
      <c r="AY9" s="208">
        <f t="shared" si="1"/>
        <v>0</v>
      </c>
      <c r="AZ9" s="208">
        <f t="shared" si="8"/>
        <v>0</v>
      </c>
      <c r="BA9" s="208">
        <f t="shared" si="2"/>
        <v>0</v>
      </c>
      <c r="BB9" s="208">
        <f t="shared" si="2"/>
        <v>0</v>
      </c>
      <c r="BC9" s="208">
        <f t="shared" si="2"/>
        <v>0</v>
      </c>
      <c r="BD9" s="208">
        <f t="shared" si="2"/>
        <v>0</v>
      </c>
      <c r="BE9" s="208">
        <f t="shared" si="2"/>
        <v>0</v>
      </c>
      <c r="BF9" s="208">
        <f t="shared" si="2"/>
        <v>0</v>
      </c>
      <c r="BG9" s="208">
        <f t="shared" si="2"/>
        <v>0</v>
      </c>
      <c r="BH9" s="208">
        <f t="shared" si="2"/>
        <v>0</v>
      </c>
      <c r="BI9" s="208">
        <f t="shared" si="2"/>
        <v>0</v>
      </c>
      <c r="BJ9" s="208">
        <f t="shared" si="2"/>
        <v>0</v>
      </c>
      <c r="BK9" s="208">
        <f t="shared" si="2"/>
        <v>0</v>
      </c>
      <c r="BL9" s="207">
        <f t="shared" si="9"/>
        <v>0</v>
      </c>
    </row>
    <row r="10" spans="1:70">
      <c r="A10" s="190" t="s">
        <v>211</v>
      </c>
      <c r="B10" s="205">
        <v>0</v>
      </c>
      <c r="C10" s="205">
        <v>0</v>
      </c>
      <c r="D10" s="206">
        <v>1312900.18</v>
      </c>
      <c r="E10" s="206">
        <v>1312900.18</v>
      </c>
      <c r="F10" s="206">
        <v>1312900.18</v>
      </c>
      <c r="G10" s="206">
        <v>1312900.18</v>
      </c>
      <c r="H10" s="206">
        <v>1312900.18</v>
      </c>
      <c r="I10" s="206">
        <v>1312900.18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192">
        <f t="shared" si="3"/>
        <v>7877401.0799999991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192">
        <f t="shared" si="4"/>
        <v>0</v>
      </c>
      <c r="AH10" s="192"/>
      <c r="AI10" s="207">
        <f t="shared" si="5"/>
        <v>0</v>
      </c>
      <c r="AJ10" s="207">
        <f t="shared" si="0"/>
        <v>0</v>
      </c>
      <c r="AK10" s="207">
        <f t="shared" si="0"/>
        <v>0</v>
      </c>
      <c r="AL10" s="207">
        <f t="shared" si="0"/>
        <v>0</v>
      </c>
      <c r="AM10" s="207">
        <f t="shared" si="0"/>
        <v>0</v>
      </c>
      <c r="AN10" s="207">
        <f t="shared" si="0"/>
        <v>0</v>
      </c>
      <c r="AO10" s="207">
        <f t="shared" si="0"/>
        <v>0</v>
      </c>
      <c r="AP10" s="207">
        <f t="shared" si="0"/>
        <v>0</v>
      </c>
      <c r="AQ10" s="207">
        <f t="shared" si="0"/>
        <v>0</v>
      </c>
      <c r="AR10" s="207">
        <f t="shared" si="0"/>
        <v>0</v>
      </c>
      <c r="AS10" s="207">
        <f t="shared" si="0"/>
        <v>0</v>
      </c>
      <c r="AT10" s="207">
        <f t="shared" si="0"/>
        <v>0</v>
      </c>
      <c r="AU10" s="208">
        <f t="shared" si="6"/>
        <v>0</v>
      </c>
      <c r="AV10" s="208">
        <f t="shared" si="7"/>
        <v>0</v>
      </c>
      <c r="AW10" s="208">
        <f t="shared" si="1"/>
        <v>0</v>
      </c>
      <c r="AX10" s="208">
        <f t="shared" si="1"/>
        <v>0</v>
      </c>
      <c r="AY10" s="208">
        <f t="shared" si="1"/>
        <v>0</v>
      </c>
      <c r="AZ10" s="208">
        <f t="shared" si="8"/>
        <v>0</v>
      </c>
      <c r="BA10" s="208">
        <f t="shared" si="2"/>
        <v>0</v>
      </c>
      <c r="BB10" s="208">
        <f t="shared" si="2"/>
        <v>0</v>
      </c>
      <c r="BC10" s="208">
        <f t="shared" si="2"/>
        <v>0</v>
      </c>
      <c r="BD10" s="208">
        <f t="shared" si="2"/>
        <v>0</v>
      </c>
      <c r="BE10" s="208">
        <f t="shared" si="2"/>
        <v>0</v>
      </c>
      <c r="BF10" s="208">
        <f t="shared" si="2"/>
        <v>0</v>
      </c>
      <c r="BG10" s="208">
        <f t="shared" si="2"/>
        <v>0</v>
      </c>
      <c r="BH10" s="208">
        <f t="shared" si="2"/>
        <v>0</v>
      </c>
      <c r="BI10" s="208">
        <f t="shared" si="2"/>
        <v>0</v>
      </c>
      <c r="BJ10" s="208">
        <f t="shared" si="2"/>
        <v>0</v>
      </c>
      <c r="BK10" s="208">
        <f t="shared" si="2"/>
        <v>0</v>
      </c>
      <c r="BL10" s="207">
        <f t="shared" si="9"/>
        <v>0</v>
      </c>
    </row>
    <row r="11" spans="1:70">
      <c r="A11" s="190" t="s">
        <v>212</v>
      </c>
      <c r="B11" s="205">
        <v>0</v>
      </c>
      <c r="C11" s="205">
        <v>0</v>
      </c>
      <c r="D11" s="206">
        <v>360851.26</v>
      </c>
      <c r="E11" s="206">
        <v>360851.26</v>
      </c>
      <c r="F11" s="206">
        <v>360851.26</v>
      </c>
      <c r="G11" s="206">
        <v>360851.26</v>
      </c>
      <c r="H11" s="206">
        <v>360851.26</v>
      </c>
      <c r="I11" s="206">
        <v>360851.26</v>
      </c>
      <c r="J11" s="206">
        <v>360851.26</v>
      </c>
      <c r="K11" s="206">
        <v>360851.26</v>
      </c>
      <c r="L11" s="206">
        <v>360851.26</v>
      </c>
      <c r="M11" s="206">
        <v>360851.26</v>
      </c>
      <c r="N11" s="206">
        <v>360851.26</v>
      </c>
      <c r="O11" s="206">
        <v>360851.26</v>
      </c>
      <c r="P11" s="192">
        <f t="shared" si="3"/>
        <v>4330215.1199999992</v>
      </c>
      <c r="Q11" s="206">
        <v>360851.26</v>
      </c>
      <c r="R11" s="206">
        <v>360851.26</v>
      </c>
      <c r="S11" s="206">
        <v>360851.26</v>
      </c>
      <c r="T11" s="206">
        <v>360851.26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192">
        <f t="shared" si="4"/>
        <v>0</v>
      </c>
      <c r="AH11" s="192"/>
      <c r="AI11" s="207">
        <f t="shared" si="5"/>
        <v>0</v>
      </c>
      <c r="AJ11" s="207">
        <f t="shared" si="0"/>
        <v>0</v>
      </c>
      <c r="AK11" s="207">
        <f t="shared" si="0"/>
        <v>0</v>
      </c>
      <c r="AL11" s="207">
        <f t="shared" si="0"/>
        <v>0</v>
      </c>
      <c r="AM11" s="207">
        <f t="shared" si="0"/>
        <v>0</v>
      </c>
      <c r="AN11" s="207">
        <f t="shared" si="0"/>
        <v>0</v>
      </c>
      <c r="AO11" s="207">
        <f t="shared" si="0"/>
        <v>0</v>
      </c>
      <c r="AP11" s="207">
        <f t="shared" si="0"/>
        <v>0</v>
      </c>
      <c r="AQ11" s="207">
        <f t="shared" si="0"/>
        <v>0</v>
      </c>
      <c r="AR11" s="207">
        <f t="shared" si="0"/>
        <v>0</v>
      </c>
      <c r="AS11" s="207">
        <f t="shared" si="0"/>
        <v>0</v>
      </c>
      <c r="AT11" s="207">
        <f t="shared" si="0"/>
        <v>0</v>
      </c>
      <c r="AU11" s="208">
        <f t="shared" si="6"/>
        <v>0</v>
      </c>
      <c r="AV11" s="208">
        <f t="shared" si="7"/>
        <v>0</v>
      </c>
      <c r="AW11" s="208">
        <f t="shared" si="1"/>
        <v>0</v>
      </c>
      <c r="AX11" s="208">
        <f t="shared" si="1"/>
        <v>0</v>
      </c>
      <c r="AY11" s="208">
        <f t="shared" si="1"/>
        <v>0</v>
      </c>
      <c r="AZ11" s="208">
        <f t="shared" si="8"/>
        <v>0</v>
      </c>
      <c r="BA11" s="208">
        <f t="shared" si="2"/>
        <v>0</v>
      </c>
      <c r="BB11" s="208">
        <f t="shared" si="2"/>
        <v>0</v>
      </c>
      <c r="BC11" s="208">
        <f t="shared" si="2"/>
        <v>0</v>
      </c>
      <c r="BD11" s="208">
        <f t="shared" si="2"/>
        <v>0</v>
      </c>
      <c r="BE11" s="208">
        <f t="shared" si="2"/>
        <v>0</v>
      </c>
      <c r="BF11" s="208">
        <f t="shared" si="2"/>
        <v>0</v>
      </c>
      <c r="BG11" s="208">
        <f t="shared" si="2"/>
        <v>0</v>
      </c>
      <c r="BH11" s="208">
        <f t="shared" si="2"/>
        <v>0</v>
      </c>
      <c r="BI11" s="208">
        <f t="shared" si="2"/>
        <v>0</v>
      </c>
      <c r="BJ11" s="208">
        <f t="shared" si="2"/>
        <v>0</v>
      </c>
      <c r="BK11" s="208">
        <f t="shared" si="2"/>
        <v>0</v>
      </c>
      <c r="BL11" s="207">
        <f t="shared" si="9"/>
        <v>0</v>
      </c>
    </row>
    <row r="12" spans="1:70">
      <c r="A12" s="190" t="s">
        <v>213</v>
      </c>
      <c r="B12" s="205">
        <v>0</v>
      </c>
      <c r="C12" s="205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192">
        <f t="shared" si="3"/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192">
        <f t="shared" si="4"/>
        <v>0</v>
      </c>
      <c r="AH12" s="192"/>
      <c r="AI12" s="207">
        <f t="shared" si="5"/>
        <v>0</v>
      </c>
      <c r="AJ12" s="207">
        <f t="shared" si="0"/>
        <v>0</v>
      </c>
      <c r="AK12" s="207">
        <f t="shared" si="0"/>
        <v>0</v>
      </c>
      <c r="AL12" s="207">
        <f t="shared" si="0"/>
        <v>0</v>
      </c>
      <c r="AM12" s="207">
        <f t="shared" si="0"/>
        <v>0</v>
      </c>
      <c r="AN12" s="207">
        <f t="shared" si="0"/>
        <v>0</v>
      </c>
      <c r="AO12" s="207">
        <f t="shared" si="0"/>
        <v>0</v>
      </c>
      <c r="AP12" s="207">
        <f t="shared" si="0"/>
        <v>0</v>
      </c>
      <c r="AQ12" s="207">
        <f t="shared" si="0"/>
        <v>0</v>
      </c>
      <c r="AR12" s="207">
        <f t="shared" si="0"/>
        <v>0</v>
      </c>
      <c r="AS12" s="207">
        <f t="shared" si="0"/>
        <v>0</v>
      </c>
      <c r="AT12" s="207">
        <f t="shared" si="0"/>
        <v>0</v>
      </c>
      <c r="AU12" s="208">
        <f t="shared" si="6"/>
        <v>0</v>
      </c>
      <c r="AV12" s="208">
        <f t="shared" si="7"/>
        <v>0</v>
      </c>
      <c r="AW12" s="208">
        <f t="shared" si="1"/>
        <v>0</v>
      </c>
      <c r="AX12" s="208">
        <f t="shared" si="1"/>
        <v>0</v>
      </c>
      <c r="AY12" s="208">
        <f t="shared" si="1"/>
        <v>0</v>
      </c>
      <c r="AZ12" s="208">
        <f t="shared" si="8"/>
        <v>0</v>
      </c>
      <c r="BA12" s="208">
        <f t="shared" si="2"/>
        <v>0</v>
      </c>
      <c r="BB12" s="208">
        <f t="shared" si="2"/>
        <v>0</v>
      </c>
      <c r="BC12" s="208">
        <f t="shared" si="2"/>
        <v>0</v>
      </c>
      <c r="BD12" s="208">
        <f t="shared" si="2"/>
        <v>0</v>
      </c>
      <c r="BE12" s="208">
        <f t="shared" si="2"/>
        <v>0</v>
      </c>
      <c r="BF12" s="208">
        <f t="shared" si="2"/>
        <v>0</v>
      </c>
      <c r="BG12" s="208">
        <f t="shared" si="2"/>
        <v>0</v>
      </c>
      <c r="BH12" s="208">
        <f t="shared" si="2"/>
        <v>0</v>
      </c>
      <c r="BI12" s="208">
        <f t="shared" si="2"/>
        <v>0</v>
      </c>
      <c r="BJ12" s="208">
        <f t="shared" si="2"/>
        <v>0</v>
      </c>
      <c r="BK12" s="208">
        <f t="shared" si="2"/>
        <v>0</v>
      </c>
      <c r="BL12" s="207">
        <f t="shared" si="9"/>
        <v>0</v>
      </c>
    </row>
    <row r="13" spans="1:70">
      <c r="A13" s="190" t="s">
        <v>214</v>
      </c>
      <c r="B13" s="205">
        <v>0</v>
      </c>
      <c r="C13" s="205">
        <v>0</v>
      </c>
      <c r="D13" s="206">
        <v>65888.59</v>
      </c>
      <c r="E13" s="206">
        <v>65888.59</v>
      </c>
      <c r="F13" s="206">
        <v>65888.59</v>
      </c>
      <c r="G13" s="206">
        <v>65888.59</v>
      </c>
      <c r="H13" s="206">
        <v>65888.59</v>
      </c>
      <c r="I13" s="206">
        <v>65888.59</v>
      </c>
      <c r="J13" s="206">
        <v>65888.59</v>
      </c>
      <c r="K13" s="206">
        <v>65888.59</v>
      </c>
      <c r="L13" s="206">
        <v>65888.59</v>
      </c>
      <c r="M13" s="206">
        <v>65888.59</v>
      </c>
      <c r="N13" s="206">
        <v>65888.59</v>
      </c>
      <c r="O13" s="206">
        <v>65888.59</v>
      </c>
      <c r="P13" s="192">
        <f t="shared" si="3"/>
        <v>790663.07999999973</v>
      </c>
      <c r="Q13" s="206">
        <v>65888.59</v>
      </c>
      <c r="R13" s="206">
        <v>65888.59</v>
      </c>
      <c r="S13" s="206">
        <v>65888.59</v>
      </c>
      <c r="T13" s="206">
        <v>65888.59</v>
      </c>
      <c r="U13" s="206">
        <v>65888.59</v>
      </c>
      <c r="V13" s="206">
        <v>65888.59</v>
      </c>
      <c r="W13" s="206">
        <v>65888.59</v>
      </c>
      <c r="X13" s="206">
        <v>65888.59</v>
      </c>
      <c r="Y13" s="206">
        <v>65888.59</v>
      </c>
      <c r="Z13" s="206">
        <v>65888.59</v>
      </c>
      <c r="AA13" s="206">
        <v>65888.59</v>
      </c>
      <c r="AB13" s="206">
        <v>65888.59</v>
      </c>
      <c r="AC13" s="206">
        <v>65888.59</v>
      </c>
      <c r="AD13" s="206">
        <v>65888.59</v>
      </c>
      <c r="AE13" s="206">
        <v>65888.59</v>
      </c>
      <c r="AF13" s="206">
        <v>65888.59</v>
      </c>
      <c r="AG13" s="192">
        <f t="shared" si="4"/>
        <v>790663.07999999973</v>
      </c>
      <c r="AH13" s="192"/>
      <c r="AI13" s="207">
        <f t="shared" si="5"/>
        <v>0</v>
      </c>
      <c r="AJ13" s="207">
        <f t="shared" si="0"/>
        <v>0</v>
      </c>
      <c r="AK13" s="207">
        <f t="shared" si="0"/>
        <v>0</v>
      </c>
      <c r="AL13" s="207">
        <f t="shared" si="0"/>
        <v>0</v>
      </c>
      <c r="AM13" s="207">
        <f t="shared" si="0"/>
        <v>0</v>
      </c>
      <c r="AN13" s="207">
        <f t="shared" si="0"/>
        <v>0</v>
      </c>
      <c r="AO13" s="207">
        <f t="shared" si="0"/>
        <v>0</v>
      </c>
      <c r="AP13" s="207">
        <f t="shared" si="0"/>
        <v>0</v>
      </c>
      <c r="AQ13" s="207">
        <f t="shared" si="0"/>
        <v>0</v>
      </c>
      <c r="AR13" s="207">
        <f t="shared" si="0"/>
        <v>0</v>
      </c>
      <c r="AS13" s="207">
        <f t="shared" si="0"/>
        <v>0</v>
      </c>
      <c r="AT13" s="207">
        <f t="shared" si="0"/>
        <v>0</v>
      </c>
      <c r="AU13" s="208">
        <f t="shared" si="6"/>
        <v>0</v>
      </c>
      <c r="AV13" s="208">
        <f t="shared" si="7"/>
        <v>0</v>
      </c>
      <c r="AW13" s="208">
        <f t="shared" si="1"/>
        <v>0</v>
      </c>
      <c r="AX13" s="208">
        <f t="shared" si="1"/>
        <v>0</v>
      </c>
      <c r="AY13" s="208">
        <f t="shared" si="1"/>
        <v>0</v>
      </c>
      <c r="AZ13" s="208">
        <f t="shared" si="8"/>
        <v>0</v>
      </c>
      <c r="BA13" s="208">
        <f t="shared" si="2"/>
        <v>0</v>
      </c>
      <c r="BB13" s="208">
        <f t="shared" si="2"/>
        <v>0</v>
      </c>
      <c r="BC13" s="208">
        <f t="shared" si="2"/>
        <v>0</v>
      </c>
      <c r="BD13" s="208">
        <f t="shared" si="2"/>
        <v>0</v>
      </c>
      <c r="BE13" s="208">
        <f t="shared" si="2"/>
        <v>0</v>
      </c>
      <c r="BF13" s="208">
        <f t="shared" si="2"/>
        <v>0</v>
      </c>
      <c r="BG13" s="208">
        <f t="shared" si="2"/>
        <v>0</v>
      </c>
      <c r="BH13" s="208">
        <f t="shared" si="2"/>
        <v>0</v>
      </c>
      <c r="BI13" s="208">
        <f t="shared" si="2"/>
        <v>0</v>
      </c>
      <c r="BJ13" s="208">
        <f t="shared" si="2"/>
        <v>0</v>
      </c>
      <c r="BK13" s="208">
        <f t="shared" si="2"/>
        <v>0</v>
      </c>
      <c r="BL13" s="207">
        <f t="shared" si="9"/>
        <v>0</v>
      </c>
    </row>
    <row r="14" spans="1:70">
      <c r="A14" s="190" t="s">
        <v>215</v>
      </c>
      <c r="B14" s="205">
        <v>0</v>
      </c>
      <c r="C14" s="205">
        <v>0</v>
      </c>
      <c r="D14" s="206">
        <v>373.59000000000003</v>
      </c>
      <c r="E14" s="206">
        <v>373.59000000000003</v>
      </c>
      <c r="F14" s="206">
        <v>373.59000000000003</v>
      </c>
      <c r="G14" s="206">
        <v>373.59000000000003</v>
      </c>
      <c r="H14" s="206">
        <v>373.59000000000003</v>
      </c>
      <c r="I14" s="206">
        <v>373.59000000000003</v>
      </c>
      <c r="J14" s="206">
        <v>373.59000000000003</v>
      </c>
      <c r="K14" s="206">
        <v>373.59000000000003</v>
      </c>
      <c r="L14" s="206">
        <v>373.59000000000003</v>
      </c>
      <c r="M14" s="206">
        <v>373.59000000000003</v>
      </c>
      <c r="N14" s="206">
        <v>373.59000000000003</v>
      </c>
      <c r="O14" s="206">
        <v>373.59000000000003</v>
      </c>
      <c r="P14" s="192">
        <f t="shared" si="3"/>
        <v>4483.0800000000008</v>
      </c>
      <c r="Q14" s="206">
        <v>373.59000000000003</v>
      </c>
      <c r="R14" s="206">
        <v>373.59000000000003</v>
      </c>
      <c r="S14" s="206">
        <v>373.59000000000003</v>
      </c>
      <c r="T14" s="206">
        <v>373.59000000000003</v>
      </c>
      <c r="U14" s="206">
        <v>373.59000000000003</v>
      </c>
      <c r="V14" s="206">
        <v>373.59000000000003</v>
      </c>
      <c r="W14" s="206">
        <v>373.59000000000003</v>
      </c>
      <c r="X14" s="206">
        <v>373.59000000000003</v>
      </c>
      <c r="Y14" s="206">
        <v>373.59000000000003</v>
      </c>
      <c r="Z14" s="206">
        <v>373.59000000000003</v>
      </c>
      <c r="AA14" s="206">
        <v>373.59000000000003</v>
      </c>
      <c r="AB14" s="206">
        <v>373.59000000000003</v>
      </c>
      <c r="AC14" s="206">
        <v>373.59000000000003</v>
      </c>
      <c r="AD14" s="206">
        <v>373.59000000000003</v>
      </c>
      <c r="AE14" s="206">
        <v>373.59000000000003</v>
      </c>
      <c r="AF14" s="206">
        <v>373.59000000000003</v>
      </c>
      <c r="AG14" s="192">
        <f t="shared" si="4"/>
        <v>4483.0800000000008</v>
      </c>
      <c r="AH14" s="192"/>
      <c r="AI14" s="207">
        <f t="shared" si="5"/>
        <v>0</v>
      </c>
      <c r="AJ14" s="207">
        <f t="shared" si="0"/>
        <v>0</v>
      </c>
      <c r="AK14" s="207">
        <f t="shared" si="0"/>
        <v>0</v>
      </c>
      <c r="AL14" s="207">
        <f t="shared" si="0"/>
        <v>0</v>
      </c>
      <c r="AM14" s="207">
        <f t="shared" si="0"/>
        <v>0</v>
      </c>
      <c r="AN14" s="207">
        <f t="shared" si="0"/>
        <v>0</v>
      </c>
      <c r="AO14" s="207">
        <f t="shared" si="0"/>
        <v>0</v>
      </c>
      <c r="AP14" s="207">
        <f t="shared" si="0"/>
        <v>0</v>
      </c>
      <c r="AQ14" s="207">
        <f t="shared" si="0"/>
        <v>0</v>
      </c>
      <c r="AR14" s="207">
        <f t="shared" si="0"/>
        <v>0</v>
      </c>
      <c r="AS14" s="207">
        <f t="shared" si="0"/>
        <v>0</v>
      </c>
      <c r="AT14" s="207">
        <f t="shared" si="0"/>
        <v>0</v>
      </c>
      <c r="AU14" s="208">
        <f t="shared" si="6"/>
        <v>0</v>
      </c>
      <c r="AV14" s="208">
        <f t="shared" si="7"/>
        <v>0</v>
      </c>
      <c r="AW14" s="208">
        <f t="shared" si="1"/>
        <v>0</v>
      </c>
      <c r="AX14" s="208">
        <f t="shared" si="1"/>
        <v>0</v>
      </c>
      <c r="AY14" s="208">
        <f t="shared" si="1"/>
        <v>0</v>
      </c>
      <c r="AZ14" s="208">
        <f t="shared" si="8"/>
        <v>0</v>
      </c>
      <c r="BA14" s="208">
        <f t="shared" si="2"/>
        <v>0</v>
      </c>
      <c r="BB14" s="208">
        <f t="shared" si="2"/>
        <v>0</v>
      </c>
      <c r="BC14" s="208">
        <f t="shared" si="2"/>
        <v>0</v>
      </c>
      <c r="BD14" s="208">
        <f t="shared" si="2"/>
        <v>0</v>
      </c>
      <c r="BE14" s="208">
        <f t="shared" si="2"/>
        <v>0</v>
      </c>
      <c r="BF14" s="208">
        <f t="shared" si="2"/>
        <v>0</v>
      </c>
      <c r="BG14" s="208">
        <f t="shared" si="2"/>
        <v>0</v>
      </c>
      <c r="BH14" s="208">
        <f t="shared" si="2"/>
        <v>0</v>
      </c>
      <c r="BI14" s="208">
        <f t="shared" si="2"/>
        <v>0</v>
      </c>
      <c r="BJ14" s="208">
        <f t="shared" si="2"/>
        <v>0</v>
      </c>
      <c r="BK14" s="208">
        <f t="shared" si="2"/>
        <v>0</v>
      </c>
      <c r="BL14" s="207">
        <f t="shared" si="9"/>
        <v>0</v>
      </c>
    </row>
    <row r="15" spans="1:70">
      <c r="A15" s="190" t="s">
        <v>216</v>
      </c>
      <c r="B15" s="205">
        <v>0</v>
      </c>
      <c r="C15" s="205">
        <v>0</v>
      </c>
      <c r="D15" s="206">
        <v>249.15</v>
      </c>
      <c r="E15" s="206">
        <v>249.15</v>
      </c>
      <c r="F15" s="206">
        <v>249.15</v>
      </c>
      <c r="G15" s="206">
        <v>249.15</v>
      </c>
      <c r="H15" s="206">
        <v>249.15</v>
      </c>
      <c r="I15" s="206">
        <v>249.15</v>
      </c>
      <c r="J15" s="206">
        <v>249.15</v>
      </c>
      <c r="K15" s="206">
        <v>249.15</v>
      </c>
      <c r="L15" s="206">
        <v>249.15</v>
      </c>
      <c r="M15" s="206">
        <v>249.15</v>
      </c>
      <c r="N15" s="206">
        <v>249.15</v>
      </c>
      <c r="O15" s="206">
        <v>249.15</v>
      </c>
      <c r="P15" s="192">
        <f t="shared" si="3"/>
        <v>2989.8000000000006</v>
      </c>
      <c r="Q15" s="206">
        <v>249.15</v>
      </c>
      <c r="R15" s="206">
        <v>249.15</v>
      </c>
      <c r="S15" s="206">
        <v>249.15</v>
      </c>
      <c r="T15" s="206">
        <v>249.15</v>
      </c>
      <c r="U15" s="206">
        <v>249.15</v>
      </c>
      <c r="V15" s="206">
        <v>249.15</v>
      </c>
      <c r="W15" s="206">
        <v>249.15</v>
      </c>
      <c r="X15" s="206">
        <v>249.15</v>
      </c>
      <c r="Y15" s="206">
        <v>249.15</v>
      </c>
      <c r="Z15" s="206">
        <v>249.15</v>
      </c>
      <c r="AA15" s="206">
        <v>249.15</v>
      </c>
      <c r="AB15" s="206">
        <v>249.15</v>
      </c>
      <c r="AC15" s="206">
        <v>249.15</v>
      </c>
      <c r="AD15" s="206">
        <v>249.15</v>
      </c>
      <c r="AE15" s="206">
        <v>249.15</v>
      </c>
      <c r="AF15" s="206">
        <v>249.15</v>
      </c>
      <c r="AG15" s="192">
        <f t="shared" si="4"/>
        <v>2989.8000000000006</v>
      </c>
      <c r="AH15" s="192"/>
      <c r="AI15" s="207">
        <f t="shared" si="5"/>
        <v>0</v>
      </c>
      <c r="AJ15" s="207">
        <f t="shared" si="0"/>
        <v>0</v>
      </c>
      <c r="AK15" s="207">
        <f t="shared" si="0"/>
        <v>0</v>
      </c>
      <c r="AL15" s="207">
        <f t="shared" si="0"/>
        <v>0</v>
      </c>
      <c r="AM15" s="207">
        <f t="shared" si="0"/>
        <v>0</v>
      </c>
      <c r="AN15" s="207">
        <f t="shared" si="0"/>
        <v>0</v>
      </c>
      <c r="AO15" s="207">
        <f t="shared" si="0"/>
        <v>0</v>
      </c>
      <c r="AP15" s="207">
        <f t="shared" si="0"/>
        <v>0</v>
      </c>
      <c r="AQ15" s="207">
        <f t="shared" si="0"/>
        <v>0</v>
      </c>
      <c r="AR15" s="207">
        <f t="shared" si="0"/>
        <v>0</v>
      </c>
      <c r="AS15" s="207">
        <f t="shared" si="0"/>
        <v>0</v>
      </c>
      <c r="AT15" s="207">
        <f t="shared" si="0"/>
        <v>0</v>
      </c>
      <c r="AU15" s="208">
        <f t="shared" si="6"/>
        <v>0</v>
      </c>
      <c r="AV15" s="208">
        <f t="shared" si="7"/>
        <v>0</v>
      </c>
      <c r="AW15" s="208">
        <f t="shared" si="1"/>
        <v>0</v>
      </c>
      <c r="AX15" s="208">
        <f t="shared" si="1"/>
        <v>0</v>
      </c>
      <c r="AY15" s="208">
        <f t="shared" si="1"/>
        <v>0</v>
      </c>
      <c r="AZ15" s="208">
        <f t="shared" si="8"/>
        <v>0</v>
      </c>
      <c r="BA15" s="208">
        <f t="shared" si="2"/>
        <v>0</v>
      </c>
      <c r="BB15" s="208">
        <f t="shared" si="2"/>
        <v>0</v>
      </c>
      <c r="BC15" s="208">
        <f t="shared" si="2"/>
        <v>0</v>
      </c>
      <c r="BD15" s="208">
        <f t="shared" si="2"/>
        <v>0</v>
      </c>
      <c r="BE15" s="208">
        <f t="shared" si="2"/>
        <v>0</v>
      </c>
      <c r="BF15" s="208">
        <f t="shared" si="2"/>
        <v>0</v>
      </c>
      <c r="BG15" s="208">
        <f t="shared" si="2"/>
        <v>0</v>
      </c>
      <c r="BH15" s="208">
        <f t="shared" si="2"/>
        <v>0</v>
      </c>
      <c r="BI15" s="208">
        <f t="shared" si="2"/>
        <v>0</v>
      </c>
      <c r="BJ15" s="208">
        <f t="shared" si="2"/>
        <v>0</v>
      </c>
      <c r="BK15" s="208">
        <f t="shared" si="2"/>
        <v>0</v>
      </c>
      <c r="BL15" s="207">
        <f t="shared" si="9"/>
        <v>0</v>
      </c>
    </row>
    <row r="16" spans="1:70">
      <c r="A16" s="190" t="s">
        <v>217</v>
      </c>
      <c r="B16" s="205">
        <v>0</v>
      </c>
      <c r="C16" s="205">
        <v>0</v>
      </c>
      <c r="D16" s="206">
        <v>17565.79</v>
      </c>
      <c r="E16" s="206">
        <v>17565.79</v>
      </c>
      <c r="F16" s="206">
        <v>17565.79</v>
      </c>
      <c r="G16" s="206">
        <v>17565.79</v>
      </c>
      <c r="H16" s="206">
        <v>17565.79</v>
      </c>
      <c r="I16" s="206">
        <v>17565.79</v>
      </c>
      <c r="J16" s="206">
        <v>17565.79</v>
      </c>
      <c r="K16" s="206">
        <v>17565.79</v>
      </c>
      <c r="L16" s="206">
        <v>17565.79</v>
      </c>
      <c r="M16" s="206">
        <v>17565.79</v>
      </c>
      <c r="N16" s="206">
        <v>17565.79</v>
      </c>
      <c r="O16" s="206">
        <v>17565.79</v>
      </c>
      <c r="P16" s="192">
        <f t="shared" si="3"/>
        <v>210789.48000000007</v>
      </c>
      <c r="Q16" s="206">
        <v>17565.79</v>
      </c>
      <c r="R16" s="206">
        <v>17565.79</v>
      </c>
      <c r="S16" s="206">
        <v>17565.79</v>
      </c>
      <c r="T16" s="206">
        <v>17565.79</v>
      </c>
      <c r="U16" s="206">
        <v>17565.79</v>
      </c>
      <c r="V16" s="206">
        <v>17565.79</v>
      </c>
      <c r="W16" s="206">
        <v>17565.79</v>
      </c>
      <c r="X16" s="206">
        <v>17565.79</v>
      </c>
      <c r="Y16" s="206">
        <v>17565.79</v>
      </c>
      <c r="Z16" s="206">
        <v>17565.79</v>
      </c>
      <c r="AA16" s="206">
        <v>17565.79</v>
      </c>
      <c r="AB16" s="206">
        <v>17565.79</v>
      </c>
      <c r="AC16" s="206">
        <v>17565.79</v>
      </c>
      <c r="AD16" s="206">
        <v>17565.79</v>
      </c>
      <c r="AE16" s="206">
        <v>17565.79</v>
      </c>
      <c r="AF16" s="206">
        <v>17565.79</v>
      </c>
      <c r="AG16" s="192">
        <f t="shared" si="4"/>
        <v>210789.48000000007</v>
      </c>
      <c r="AH16" s="192"/>
      <c r="AI16" s="207">
        <f t="shared" si="5"/>
        <v>0</v>
      </c>
      <c r="AJ16" s="207">
        <f t="shared" si="0"/>
        <v>0</v>
      </c>
      <c r="AK16" s="207">
        <f t="shared" si="0"/>
        <v>0</v>
      </c>
      <c r="AL16" s="207">
        <f t="shared" si="0"/>
        <v>0</v>
      </c>
      <c r="AM16" s="207">
        <f t="shared" si="0"/>
        <v>0</v>
      </c>
      <c r="AN16" s="207">
        <f t="shared" si="0"/>
        <v>0</v>
      </c>
      <c r="AO16" s="207">
        <f t="shared" si="0"/>
        <v>0</v>
      </c>
      <c r="AP16" s="207">
        <f t="shared" si="0"/>
        <v>0</v>
      </c>
      <c r="AQ16" s="207">
        <f t="shared" si="0"/>
        <v>0</v>
      </c>
      <c r="AR16" s="207">
        <f t="shared" si="0"/>
        <v>0</v>
      </c>
      <c r="AS16" s="207">
        <f t="shared" si="0"/>
        <v>0</v>
      </c>
      <c r="AT16" s="207">
        <f t="shared" si="0"/>
        <v>0</v>
      </c>
      <c r="AU16" s="208">
        <f t="shared" si="6"/>
        <v>0</v>
      </c>
      <c r="AV16" s="208">
        <f t="shared" si="7"/>
        <v>0</v>
      </c>
      <c r="AW16" s="208">
        <f t="shared" si="1"/>
        <v>0</v>
      </c>
      <c r="AX16" s="208">
        <f t="shared" si="1"/>
        <v>0</v>
      </c>
      <c r="AY16" s="208">
        <f t="shared" si="1"/>
        <v>0</v>
      </c>
      <c r="AZ16" s="208">
        <f t="shared" si="8"/>
        <v>0</v>
      </c>
      <c r="BA16" s="208">
        <f t="shared" si="2"/>
        <v>0</v>
      </c>
      <c r="BB16" s="208">
        <f t="shared" si="2"/>
        <v>0</v>
      </c>
      <c r="BC16" s="208">
        <f t="shared" si="2"/>
        <v>0</v>
      </c>
      <c r="BD16" s="208">
        <f t="shared" si="2"/>
        <v>0</v>
      </c>
      <c r="BE16" s="208">
        <f t="shared" si="2"/>
        <v>0</v>
      </c>
      <c r="BF16" s="208">
        <f t="shared" si="2"/>
        <v>0</v>
      </c>
      <c r="BG16" s="208">
        <f t="shared" si="2"/>
        <v>0</v>
      </c>
      <c r="BH16" s="208">
        <f t="shared" si="2"/>
        <v>0</v>
      </c>
      <c r="BI16" s="208">
        <f t="shared" si="2"/>
        <v>0</v>
      </c>
      <c r="BJ16" s="208">
        <f t="shared" si="2"/>
        <v>0</v>
      </c>
      <c r="BK16" s="208">
        <f t="shared" si="2"/>
        <v>0</v>
      </c>
      <c r="BL16" s="207">
        <f t="shared" si="9"/>
        <v>0</v>
      </c>
    </row>
    <row r="17" spans="1:64">
      <c r="A17" s="190" t="s">
        <v>218</v>
      </c>
      <c r="B17" s="205">
        <v>0</v>
      </c>
      <c r="C17" s="205">
        <v>0</v>
      </c>
      <c r="D17" s="206">
        <v>491.62</v>
      </c>
      <c r="E17" s="206">
        <v>491.62</v>
      </c>
      <c r="F17" s="206">
        <v>491.62</v>
      </c>
      <c r="G17" s="206">
        <v>491.62</v>
      </c>
      <c r="H17" s="206">
        <v>491.62</v>
      </c>
      <c r="I17" s="206">
        <v>491.62</v>
      </c>
      <c r="J17" s="206">
        <v>491.62</v>
      </c>
      <c r="K17" s="206">
        <v>491.62</v>
      </c>
      <c r="L17" s="206">
        <v>491.62</v>
      </c>
      <c r="M17" s="206">
        <v>491.62</v>
      </c>
      <c r="N17" s="206">
        <v>491.62</v>
      </c>
      <c r="O17" s="206">
        <v>491.62</v>
      </c>
      <c r="P17" s="192">
        <f t="shared" si="3"/>
        <v>5899.44</v>
      </c>
      <c r="Q17" s="206">
        <v>491.62</v>
      </c>
      <c r="R17" s="206">
        <v>491.62</v>
      </c>
      <c r="S17" s="206">
        <v>491.62</v>
      </c>
      <c r="T17" s="206">
        <v>491.62</v>
      </c>
      <c r="U17" s="206">
        <v>491.62</v>
      </c>
      <c r="V17" s="206">
        <v>491.62</v>
      </c>
      <c r="W17" s="206">
        <v>491.62</v>
      </c>
      <c r="X17" s="206">
        <v>491.62</v>
      </c>
      <c r="Y17" s="206">
        <v>491.62</v>
      </c>
      <c r="Z17" s="206">
        <v>491.62</v>
      </c>
      <c r="AA17" s="206">
        <v>491.62</v>
      </c>
      <c r="AB17" s="206">
        <v>491.62</v>
      </c>
      <c r="AC17" s="206">
        <v>491.62</v>
      </c>
      <c r="AD17" s="206">
        <v>491.62</v>
      </c>
      <c r="AE17" s="206">
        <v>491.62</v>
      </c>
      <c r="AF17" s="206">
        <v>491.62</v>
      </c>
      <c r="AG17" s="192">
        <f t="shared" si="4"/>
        <v>5899.44</v>
      </c>
      <c r="AH17" s="192"/>
      <c r="AI17" s="207">
        <f t="shared" si="5"/>
        <v>0</v>
      </c>
      <c r="AJ17" s="207">
        <f t="shared" si="0"/>
        <v>0</v>
      </c>
      <c r="AK17" s="207">
        <f t="shared" si="0"/>
        <v>0</v>
      </c>
      <c r="AL17" s="207">
        <f t="shared" si="0"/>
        <v>0</v>
      </c>
      <c r="AM17" s="207">
        <f t="shared" si="0"/>
        <v>0</v>
      </c>
      <c r="AN17" s="207">
        <f t="shared" si="0"/>
        <v>0</v>
      </c>
      <c r="AO17" s="207">
        <f t="shared" si="0"/>
        <v>0</v>
      </c>
      <c r="AP17" s="207">
        <f t="shared" si="0"/>
        <v>0</v>
      </c>
      <c r="AQ17" s="207">
        <f t="shared" si="0"/>
        <v>0</v>
      </c>
      <c r="AR17" s="207">
        <f t="shared" si="0"/>
        <v>0</v>
      </c>
      <c r="AS17" s="207">
        <f t="shared" si="0"/>
        <v>0</v>
      </c>
      <c r="AT17" s="207">
        <f t="shared" si="0"/>
        <v>0</v>
      </c>
      <c r="AU17" s="208">
        <f t="shared" si="6"/>
        <v>0</v>
      </c>
      <c r="AV17" s="208">
        <f t="shared" si="7"/>
        <v>0</v>
      </c>
      <c r="AW17" s="208">
        <f t="shared" si="1"/>
        <v>0</v>
      </c>
      <c r="AX17" s="208">
        <f t="shared" si="1"/>
        <v>0</v>
      </c>
      <c r="AY17" s="208">
        <f t="shared" si="1"/>
        <v>0</v>
      </c>
      <c r="AZ17" s="208">
        <f t="shared" si="8"/>
        <v>0</v>
      </c>
      <c r="BA17" s="208">
        <f t="shared" si="2"/>
        <v>0</v>
      </c>
      <c r="BB17" s="208">
        <f t="shared" si="2"/>
        <v>0</v>
      </c>
      <c r="BC17" s="208">
        <f t="shared" si="2"/>
        <v>0</v>
      </c>
      <c r="BD17" s="208">
        <f t="shared" si="2"/>
        <v>0</v>
      </c>
      <c r="BE17" s="208">
        <f t="shared" si="2"/>
        <v>0</v>
      </c>
      <c r="BF17" s="208">
        <f t="shared" si="2"/>
        <v>0</v>
      </c>
      <c r="BG17" s="208">
        <f t="shared" si="2"/>
        <v>0</v>
      </c>
      <c r="BH17" s="208">
        <f t="shared" si="2"/>
        <v>0</v>
      </c>
      <c r="BI17" s="208">
        <f t="shared" si="2"/>
        <v>0</v>
      </c>
      <c r="BJ17" s="208">
        <f t="shared" si="2"/>
        <v>0</v>
      </c>
      <c r="BK17" s="208">
        <f t="shared" si="2"/>
        <v>0</v>
      </c>
      <c r="BL17" s="207">
        <f t="shared" si="9"/>
        <v>0</v>
      </c>
    </row>
    <row r="18" spans="1:64">
      <c r="A18" s="190" t="s">
        <v>219</v>
      </c>
      <c r="B18" s="205">
        <v>0</v>
      </c>
      <c r="C18" s="205">
        <v>0</v>
      </c>
      <c r="D18" s="206">
        <v>260.37</v>
      </c>
      <c r="E18" s="206">
        <v>260.37</v>
      </c>
      <c r="F18" s="206">
        <v>260.37</v>
      </c>
      <c r="G18" s="206">
        <v>260.37</v>
      </c>
      <c r="H18" s="206">
        <v>260.37</v>
      </c>
      <c r="I18" s="206">
        <v>260.37</v>
      </c>
      <c r="J18" s="206">
        <v>260.37</v>
      </c>
      <c r="K18" s="206">
        <v>260.37</v>
      </c>
      <c r="L18" s="206">
        <v>260.37</v>
      </c>
      <c r="M18" s="206">
        <v>260.37</v>
      </c>
      <c r="N18" s="206">
        <v>260.37</v>
      </c>
      <c r="O18" s="206">
        <v>260.37</v>
      </c>
      <c r="P18" s="192">
        <f t="shared" si="3"/>
        <v>3124.4399999999991</v>
      </c>
      <c r="Q18" s="206">
        <v>260.37</v>
      </c>
      <c r="R18" s="206">
        <v>260.37</v>
      </c>
      <c r="S18" s="206">
        <v>260.37</v>
      </c>
      <c r="T18" s="206">
        <v>260.37</v>
      </c>
      <c r="U18" s="206">
        <v>260.37</v>
      </c>
      <c r="V18" s="206">
        <v>260.37</v>
      </c>
      <c r="W18" s="206">
        <v>260.37</v>
      </c>
      <c r="X18" s="206">
        <v>260.37</v>
      </c>
      <c r="Y18" s="206">
        <v>260.37</v>
      </c>
      <c r="Z18" s="206">
        <v>260.37</v>
      </c>
      <c r="AA18" s="206">
        <v>260.37</v>
      </c>
      <c r="AB18" s="206">
        <v>260.37</v>
      </c>
      <c r="AC18" s="206">
        <v>260.37</v>
      </c>
      <c r="AD18" s="206">
        <v>260.37</v>
      </c>
      <c r="AE18" s="206">
        <v>260.37</v>
      </c>
      <c r="AF18" s="206">
        <v>260.37</v>
      </c>
      <c r="AG18" s="192">
        <f t="shared" si="4"/>
        <v>3124.4399999999991</v>
      </c>
      <c r="AH18" s="192"/>
      <c r="AI18" s="207">
        <f t="shared" si="5"/>
        <v>0</v>
      </c>
      <c r="AJ18" s="207">
        <f t="shared" si="0"/>
        <v>0</v>
      </c>
      <c r="AK18" s="207">
        <f t="shared" si="0"/>
        <v>0</v>
      </c>
      <c r="AL18" s="207">
        <f t="shared" si="0"/>
        <v>0</v>
      </c>
      <c r="AM18" s="207">
        <f t="shared" si="0"/>
        <v>0</v>
      </c>
      <c r="AN18" s="207">
        <f t="shared" si="0"/>
        <v>0</v>
      </c>
      <c r="AO18" s="207">
        <f t="shared" si="0"/>
        <v>0</v>
      </c>
      <c r="AP18" s="207">
        <f t="shared" si="0"/>
        <v>0</v>
      </c>
      <c r="AQ18" s="207">
        <f t="shared" si="0"/>
        <v>0</v>
      </c>
      <c r="AR18" s="207">
        <f t="shared" si="0"/>
        <v>0</v>
      </c>
      <c r="AS18" s="207">
        <f t="shared" si="0"/>
        <v>0</v>
      </c>
      <c r="AT18" s="207">
        <f t="shared" si="0"/>
        <v>0</v>
      </c>
      <c r="AU18" s="208">
        <f t="shared" si="6"/>
        <v>0</v>
      </c>
      <c r="AV18" s="208">
        <f t="shared" si="7"/>
        <v>0</v>
      </c>
      <c r="AW18" s="208">
        <f t="shared" si="1"/>
        <v>0</v>
      </c>
      <c r="AX18" s="208">
        <f t="shared" si="1"/>
        <v>0</v>
      </c>
      <c r="AY18" s="208">
        <f t="shared" si="1"/>
        <v>0</v>
      </c>
      <c r="AZ18" s="208">
        <f t="shared" si="8"/>
        <v>0</v>
      </c>
      <c r="BA18" s="208">
        <f t="shared" si="2"/>
        <v>0</v>
      </c>
      <c r="BB18" s="208">
        <f t="shared" si="2"/>
        <v>0</v>
      </c>
      <c r="BC18" s="208">
        <f t="shared" si="2"/>
        <v>0</v>
      </c>
      <c r="BD18" s="208">
        <f t="shared" si="2"/>
        <v>0</v>
      </c>
      <c r="BE18" s="208">
        <f t="shared" si="2"/>
        <v>0</v>
      </c>
      <c r="BF18" s="208">
        <f t="shared" si="2"/>
        <v>0</v>
      </c>
      <c r="BG18" s="208">
        <f t="shared" si="2"/>
        <v>0</v>
      </c>
      <c r="BH18" s="208">
        <f t="shared" si="2"/>
        <v>0</v>
      </c>
      <c r="BI18" s="208">
        <f t="shared" si="2"/>
        <v>0</v>
      </c>
      <c r="BJ18" s="208">
        <f t="shared" si="2"/>
        <v>0</v>
      </c>
      <c r="BK18" s="208">
        <f t="shared" si="2"/>
        <v>0</v>
      </c>
      <c r="BL18" s="207">
        <f t="shared" si="9"/>
        <v>0</v>
      </c>
    </row>
    <row r="19" spans="1:64">
      <c r="A19" s="190" t="s">
        <v>220</v>
      </c>
      <c r="B19" s="205">
        <v>0</v>
      </c>
      <c r="C19" s="205">
        <v>0</v>
      </c>
      <c r="D19" s="206">
        <v>204172.9</v>
      </c>
      <c r="E19" s="206">
        <v>204172.9</v>
      </c>
      <c r="F19" s="206">
        <v>204172.9</v>
      </c>
      <c r="G19" s="206">
        <v>204172.9</v>
      </c>
      <c r="H19" s="206">
        <v>204172.9</v>
      </c>
      <c r="I19" s="206">
        <v>204172.9</v>
      </c>
      <c r="J19" s="206">
        <v>204172.9</v>
      </c>
      <c r="K19" s="206">
        <v>204172.9</v>
      </c>
      <c r="L19" s="206">
        <v>204172.9</v>
      </c>
      <c r="M19" s="206">
        <v>204172.9</v>
      </c>
      <c r="N19" s="206">
        <v>204172.9</v>
      </c>
      <c r="O19" s="206">
        <v>204172.9</v>
      </c>
      <c r="P19" s="192">
        <f t="shared" si="3"/>
        <v>2450074.7999999993</v>
      </c>
      <c r="Q19" s="206">
        <v>204172.9</v>
      </c>
      <c r="R19" s="206">
        <v>204172.9</v>
      </c>
      <c r="S19" s="206">
        <v>204172.9</v>
      </c>
      <c r="T19" s="206">
        <v>204172.9</v>
      </c>
      <c r="U19" s="206">
        <v>204172.9</v>
      </c>
      <c r="V19" s="206">
        <v>204172.9</v>
      </c>
      <c r="W19" s="206">
        <v>204172.9</v>
      </c>
      <c r="X19" s="206">
        <v>204172.9</v>
      </c>
      <c r="Y19" s="206">
        <v>204172.9</v>
      </c>
      <c r="Z19" s="206">
        <v>204172.9</v>
      </c>
      <c r="AA19" s="206">
        <v>204172.9</v>
      </c>
      <c r="AB19" s="206">
        <v>204172.9</v>
      </c>
      <c r="AC19" s="206">
        <v>204172.9</v>
      </c>
      <c r="AD19" s="206">
        <v>204172.9</v>
      </c>
      <c r="AE19" s="206">
        <v>204172.9</v>
      </c>
      <c r="AF19" s="206">
        <v>204172.9</v>
      </c>
      <c r="AG19" s="192">
        <f t="shared" si="4"/>
        <v>2450074.7999999993</v>
      </c>
      <c r="AH19" s="192"/>
      <c r="AI19" s="207">
        <f t="shared" si="5"/>
        <v>0</v>
      </c>
      <c r="AJ19" s="207">
        <f t="shared" si="0"/>
        <v>0</v>
      </c>
      <c r="AK19" s="207">
        <f t="shared" si="0"/>
        <v>0</v>
      </c>
      <c r="AL19" s="207">
        <f t="shared" si="0"/>
        <v>0</v>
      </c>
      <c r="AM19" s="207">
        <f t="shared" si="0"/>
        <v>0</v>
      </c>
      <c r="AN19" s="207">
        <f t="shared" si="0"/>
        <v>0</v>
      </c>
      <c r="AO19" s="207">
        <f t="shared" si="0"/>
        <v>0</v>
      </c>
      <c r="AP19" s="207">
        <f t="shared" si="0"/>
        <v>0</v>
      </c>
      <c r="AQ19" s="207">
        <f t="shared" si="0"/>
        <v>0</v>
      </c>
      <c r="AR19" s="207">
        <f t="shared" si="0"/>
        <v>0</v>
      </c>
      <c r="AS19" s="207">
        <f t="shared" si="0"/>
        <v>0</v>
      </c>
      <c r="AT19" s="207">
        <f t="shared" si="0"/>
        <v>0</v>
      </c>
      <c r="AU19" s="208">
        <f t="shared" si="6"/>
        <v>0</v>
      </c>
      <c r="AV19" s="208">
        <f t="shared" si="7"/>
        <v>0</v>
      </c>
      <c r="AW19" s="208">
        <f t="shared" si="1"/>
        <v>0</v>
      </c>
      <c r="AX19" s="208">
        <f t="shared" si="1"/>
        <v>0</v>
      </c>
      <c r="AY19" s="208">
        <f t="shared" si="1"/>
        <v>0</v>
      </c>
      <c r="AZ19" s="208">
        <f t="shared" si="8"/>
        <v>0</v>
      </c>
      <c r="BA19" s="208">
        <f t="shared" si="2"/>
        <v>0</v>
      </c>
      <c r="BB19" s="208">
        <f t="shared" si="2"/>
        <v>0</v>
      </c>
      <c r="BC19" s="208">
        <f t="shared" si="2"/>
        <v>0</v>
      </c>
      <c r="BD19" s="208">
        <f t="shared" si="2"/>
        <v>0</v>
      </c>
      <c r="BE19" s="208">
        <f t="shared" si="2"/>
        <v>0</v>
      </c>
      <c r="BF19" s="208">
        <f t="shared" si="2"/>
        <v>0</v>
      </c>
      <c r="BG19" s="208">
        <f t="shared" si="2"/>
        <v>0</v>
      </c>
      <c r="BH19" s="208">
        <f t="shared" si="2"/>
        <v>0</v>
      </c>
      <c r="BI19" s="208">
        <f t="shared" si="2"/>
        <v>0</v>
      </c>
      <c r="BJ19" s="208">
        <f t="shared" si="2"/>
        <v>0</v>
      </c>
      <c r="BK19" s="208">
        <f t="shared" si="2"/>
        <v>0</v>
      </c>
      <c r="BL19" s="207">
        <f t="shared" si="9"/>
        <v>0</v>
      </c>
    </row>
    <row r="20" spans="1:64">
      <c r="A20" s="190" t="s">
        <v>221</v>
      </c>
      <c r="B20" s="205">
        <v>0</v>
      </c>
      <c r="C20" s="205">
        <v>0</v>
      </c>
      <c r="D20" s="206">
        <v>373.59000000000003</v>
      </c>
      <c r="E20" s="206">
        <v>373.59000000000003</v>
      </c>
      <c r="F20" s="206">
        <v>373.59000000000003</v>
      </c>
      <c r="G20" s="206">
        <v>373.59000000000003</v>
      </c>
      <c r="H20" s="206">
        <v>373.59000000000003</v>
      </c>
      <c r="I20" s="206">
        <v>373.59000000000003</v>
      </c>
      <c r="J20" s="206">
        <v>373.59000000000003</v>
      </c>
      <c r="K20" s="206">
        <v>373.59000000000003</v>
      </c>
      <c r="L20" s="206">
        <v>373.59000000000003</v>
      </c>
      <c r="M20" s="206">
        <v>373.59000000000003</v>
      </c>
      <c r="N20" s="206">
        <v>373.59000000000003</v>
      </c>
      <c r="O20" s="206">
        <v>373.59000000000003</v>
      </c>
      <c r="P20" s="192">
        <f t="shared" si="3"/>
        <v>4483.0800000000008</v>
      </c>
      <c r="Q20" s="206">
        <v>373.59000000000003</v>
      </c>
      <c r="R20" s="206">
        <v>373.59000000000003</v>
      </c>
      <c r="S20" s="206">
        <v>373.59000000000003</v>
      </c>
      <c r="T20" s="206">
        <v>373.59000000000003</v>
      </c>
      <c r="U20" s="206">
        <v>373.59000000000003</v>
      </c>
      <c r="V20" s="206">
        <v>373.59000000000003</v>
      </c>
      <c r="W20" s="206">
        <v>373.59000000000003</v>
      </c>
      <c r="X20" s="206">
        <v>373.59000000000003</v>
      </c>
      <c r="Y20" s="206">
        <v>373.59000000000003</v>
      </c>
      <c r="Z20" s="206">
        <v>373.59000000000003</v>
      </c>
      <c r="AA20" s="206">
        <v>373.59000000000003</v>
      </c>
      <c r="AB20" s="206">
        <v>373.59000000000003</v>
      </c>
      <c r="AC20" s="206">
        <v>373.59000000000003</v>
      </c>
      <c r="AD20" s="206">
        <v>373.59000000000003</v>
      </c>
      <c r="AE20" s="206">
        <v>373.59000000000003</v>
      </c>
      <c r="AF20" s="206">
        <v>373.59000000000003</v>
      </c>
      <c r="AG20" s="192">
        <f t="shared" si="4"/>
        <v>4483.0800000000008</v>
      </c>
      <c r="AH20" s="192"/>
      <c r="AI20" s="207">
        <f t="shared" si="5"/>
        <v>0</v>
      </c>
      <c r="AJ20" s="207">
        <f t="shared" si="0"/>
        <v>0</v>
      </c>
      <c r="AK20" s="207">
        <f t="shared" si="0"/>
        <v>0</v>
      </c>
      <c r="AL20" s="207">
        <f t="shared" si="0"/>
        <v>0</v>
      </c>
      <c r="AM20" s="207">
        <f t="shared" si="0"/>
        <v>0</v>
      </c>
      <c r="AN20" s="207">
        <f t="shared" si="0"/>
        <v>0</v>
      </c>
      <c r="AO20" s="207">
        <f t="shared" si="0"/>
        <v>0</v>
      </c>
      <c r="AP20" s="207">
        <f t="shared" si="0"/>
        <v>0</v>
      </c>
      <c r="AQ20" s="207">
        <f t="shared" si="0"/>
        <v>0</v>
      </c>
      <c r="AR20" s="207">
        <f t="shared" si="0"/>
        <v>0</v>
      </c>
      <c r="AS20" s="207">
        <f t="shared" si="0"/>
        <v>0</v>
      </c>
      <c r="AT20" s="207">
        <f t="shared" si="0"/>
        <v>0</v>
      </c>
      <c r="AU20" s="208">
        <f t="shared" si="6"/>
        <v>0</v>
      </c>
      <c r="AV20" s="208">
        <f t="shared" si="7"/>
        <v>0</v>
      </c>
      <c r="AW20" s="208">
        <f t="shared" si="1"/>
        <v>0</v>
      </c>
      <c r="AX20" s="208">
        <f t="shared" si="1"/>
        <v>0</v>
      </c>
      <c r="AY20" s="208">
        <f t="shared" si="1"/>
        <v>0</v>
      </c>
      <c r="AZ20" s="208">
        <f t="shared" si="8"/>
        <v>0</v>
      </c>
      <c r="BA20" s="208">
        <f t="shared" si="2"/>
        <v>0</v>
      </c>
      <c r="BB20" s="208">
        <f t="shared" si="2"/>
        <v>0</v>
      </c>
      <c r="BC20" s="208">
        <f t="shared" si="2"/>
        <v>0</v>
      </c>
      <c r="BD20" s="208">
        <f t="shared" si="2"/>
        <v>0</v>
      </c>
      <c r="BE20" s="208">
        <f t="shared" si="2"/>
        <v>0</v>
      </c>
      <c r="BF20" s="208">
        <f t="shared" si="2"/>
        <v>0</v>
      </c>
      <c r="BG20" s="208">
        <f t="shared" si="2"/>
        <v>0</v>
      </c>
      <c r="BH20" s="208">
        <f t="shared" si="2"/>
        <v>0</v>
      </c>
      <c r="BI20" s="208">
        <f t="shared" si="2"/>
        <v>0</v>
      </c>
      <c r="BJ20" s="208">
        <f t="shared" si="2"/>
        <v>0</v>
      </c>
      <c r="BK20" s="208">
        <f t="shared" si="2"/>
        <v>0</v>
      </c>
      <c r="BL20" s="207">
        <f t="shared" si="9"/>
        <v>0</v>
      </c>
    </row>
    <row r="21" spans="1:64">
      <c r="A21" s="190" t="s">
        <v>222</v>
      </c>
      <c r="B21" s="205">
        <v>0</v>
      </c>
      <c r="C21" s="205">
        <v>0</v>
      </c>
      <c r="D21" s="206">
        <v>8900173.7599999998</v>
      </c>
      <c r="E21" s="206">
        <v>8446798.9199999999</v>
      </c>
      <c r="F21" s="206">
        <v>7993424.0700000003</v>
      </c>
      <c r="G21" s="206">
        <v>7993424.0700000003</v>
      </c>
      <c r="H21" s="206">
        <v>7993424.0700000003</v>
      </c>
      <c r="I21" s="206">
        <v>7993424.0700000003</v>
      </c>
      <c r="J21" s="206">
        <v>7993424.0700000003</v>
      </c>
      <c r="K21" s="206">
        <v>7993424.0700000003</v>
      </c>
      <c r="L21" s="206">
        <v>7993424.0700000003</v>
      </c>
      <c r="M21" s="206">
        <v>7993424.0700000003</v>
      </c>
      <c r="N21" s="206">
        <v>7993424.0700000003</v>
      </c>
      <c r="O21" s="206">
        <v>7993424.0700000003</v>
      </c>
      <c r="P21" s="192">
        <f t="shared" si="3"/>
        <v>97281213.379999995</v>
      </c>
      <c r="Q21" s="206">
        <v>7993424.0700000003</v>
      </c>
      <c r="R21" s="206">
        <v>7993424.0700000003</v>
      </c>
      <c r="S21" s="206">
        <v>7993424.0700000003</v>
      </c>
      <c r="T21" s="206">
        <v>7993424.0700000003</v>
      </c>
      <c r="U21" s="206">
        <v>7993424.0700000003</v>
      </c>
      <c r="V21" s="206">
        <v>7993424.0700000003</v>
      </c>
      <c r="W21" s="206">
        <v>7993424.0700000003</v>
      </c>
      <c r="X21" s="206">
        <v>7993424.0700000003</v>
      </c>
      <c r="Y21" s="206">
        <v>7993424.0700000003</v>
      </c>
      <c r="Z21" s="206">
        <v>7993424.0700000003</v>
      </c>
      <c r="AA21" s="206">
        <v>7993424.0700000003</v>
      </c>
      <c r="AB21" s="206">
        <v>7993424.0700000003</v>
      </c>
      <c r="AC21" s="206">
        <v>7993424.0700000003</v>
      </c>
      <c r="AD21" s="206">
        <v>7993424.0700000003</v>
      </c>
      <c r="AE21" s="206">
        <v>7993424.0700000003</v>
      </c>
      <c r="AF21" s="206">
        <v>7993424.0700000003</v>
      </c>
      <c r="AG21" s="192">
        <f t="shared" si="4"/>
        <v>95921088.839999974</v>
      </c>
      <c r="AH21" s="192"/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8">
        <f t="shared" si="6"/>
        <v>0</v>
      </c>
      <c r="AV21" s="208">
        <f t="shared" si="7"/>
        <v>0</v>
      </c>
      <c r="AW21" s="208">
        <f t="shared" si="7"/>
        <v>0</v>
      </c>
      <c r="AX21" s="208">
        <f t="shared" si="7"/>
        <v>0</v>
      </c>
      <c r="AY21" s="208">
        <f t="shared" si="7"/>
        <v>0</v>
      </c>
      <c r="AZ21" s="208">
        <f t="shared" si="8"/>
        <v>0</v>
      </c>
      <c r="BA21" s="208">
        <f t="shared" si="8"/>
        <v>0</v>
      </c>
      <c r="BB21" s="208">
        <f t="shared" si="8"/>
        <v>0</v>
      </c>
      <c r="BC21" s="208">
        <f t="shared" si="8"/>
        <v>0</v>
      </c>
      <c r="BD21" s="208">
        <f t="shared" si="8"/>
        <v>0</v>
      </c>
      <c r="BE21" s="208">
        <f t="shared" si="8"/>
        <v>0</v>
      </c>
      <c r="BF21" s="208">
        <f t="shared" si="8"/>
        <v>0</v>
      </c>
      <c r="BG21" s="208">
        <f t="shared" si="8"/>
        <v>0</v>
      </c>
      <c r="BH21" s="208">
        <f t="shared" si="8"/>
        <v>0</v>
      </c>
      <c r="BI21" s="208">
        <f t="shared" si="8"/>
        <v>0</v>
      </c>
      <c r="BJ21" s="208">
        <f t="shared" si="8"/>
        <v>0</v>
      </c>
      <c r="BK21" s="208">
        <f t="shared" si="8"/>
        <v>0</v>
      </c>
      <c r="BL21" s="207">
        <f t="shared" si="9"/>
        <v>0</v>
      </c>
    </row>
    <row r="22" spans="1:64">
      <c r="A22" s="190" t="s">
        <v>223</v>
      </c>
      <c r="B22" s="205">
        <v>2.6599999999999999E-2</v>
      </c>
      <c r="C22" s="205">
        <v>2.9000000000000001E-2</v>
      </c>
      <c r="D22" s="206">
        <v>2350495.38</v>
      </c>
      <c r="E22" s="206">
        <v>2350495.38</v>
      </c>
      <c r="F22" s="206">
        <v>2350495.38</v>
      </c>
      <c r="G22" s="206">
        <v>2350495.38</v>
      </c>
      <c r="H22" s="206">
        <v>2350495.38</v>
      </c>
      <c r="I22" s="206">
        <v>2350495.38</v>
      </c>
      <c r="J22" s="206">
        <v>2350495.38</v>
      </c>
      <c r="K22" s="206">
        <v>2350495.38</v>
      </c>
      <c r="L22" s="206">
        <v>2350495.38</v>
      </c>
      <c r="M22" s="206">
        <v>2350495.38</v>
      </c>
      <c r="N22" s="206">
        <v>2350495.38</v>
      </c>
      <c r="O22" s="206">
        <v>2350495.38</v>
      </c>
      <c r="P22" s="192">
        <f t="shared" si="3"/>
        <v>28205944.559999991</v>
      </c>
      <c r="Q22" s="206">
        <v>2350495.38</v>
      </c>
      <c r="R22" s="206">
        <v>2350495.38</v>
      </c>
      <c r="S22" s="206">
        <v>2350495.38</v>
      </c>
      <c r="T22" s="206">
        <v>2350495.38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192">
        <f t="shared" si="4"/>
        <v>0</v>
      </c>
      <c r="AH22" s="192"/>
      <c r="AI22" s="207">
        <f t="shared" si="5"/>
        <v>5210.26</v>
      </c>
      <c r="AJ22" s="207">
        <f t="shared" si="5"/>
        <v>5210.26</v>
      </c>
      <c r="AK22" s="207">
        <f t="shared" si="5"/>
        <v>5210.26</v>
      </c>
      <c r="AL22" s="207">
        <f t="shared" si="5"/>
        <v>5210.26</v>
      </c>
      <c r="AM22" s="207">
        <f t="shared" si="5"/>
        <v>5210.26</v>
      </c>
      <c r="AN22" s="207">
        <f t="shared" si="5"/>
        <v>5210.26</v>
      </c>
      <c r="AO22" s="207">
        <f t="shared" si="5"/>
        <v>5210.26</v>
      </c>
      <c r="AP22" s="207">
        <f t="shared" si="5"/>
        <v>5210.26</v>
      </c>
      <c r="AQ22" s="207">
        <f t="shared" si="5"/>
        <v>5210.26</v>
      </c>
      <c r="AR22" s="207">
        <f t="shared" si="5"/>
        <v>5210.26</v>
      </c>
      <c r="AS22" s="207">
        <f t="shared" si="5"/>
        <v>5210.26</v>
      </c>
      <c r="AT22" s="207">
        <f t="shared" si="5"/>
        <v>5210.26</v>
      </c>
      <c r="AU22" s="208">
        <f t="shared" si="6"/>
        <v>62523.120000000017</v>
      </c>
      <c r="AV22" s="208">
        <f t="shared" si="7"/>
        <v>5210.26</v>
      </c>
      <c r="AW22" s="208">
        <f t="shared" si="7"/>
        <v>5210.26</v>
      </c>
      <c r="AX22" s="208">
        <f t="shared" si="7"/>
        <v>5210.26</v>
      </c>
      <c r="AY22" s="208">
        <f t="shared" si="7"/>
        <v>5210.26</v>
      </c>
      <c r="AZ22" s="208">
        <f t="shared" si="8"/>
        <v>0</v>
      </c>
      <c r="BA22" s="208">
        <f t="shared" si="8"/>
        <v>0</v>
      </c>
      <c r="BB22" s="208">
        <f t="shared" si="8"/>
        <v>0</v>
      </c>
      <c r="BC22" s="208">
        <f t="shared" si="8"/>
        <v>0</v>
      </c>
      <c r="BD22" s="208">
        <f t="shared" si="8"/>
        <v>0</v>
      </c>
      <c r="BE22" s="208">
        <f t="shared" si="8"/>
        <v>0</v>
      </c>
      <c r="BF22" s="208">
        <f t="shared" si="8"/>
        <v>0</v>
      </c>
      <c r="BG22" s="208">
        <f t="shared" si="8"/>
        <v>0</v>
      </c>
      <c r="BH22" s="208">
        <f t="shared" si="8"/>
        <v>0</v>
      </c>
      <c r="BI22" s="208">
        <f t="shared" si="8"/>
        <v>0</v>
      </c>
      <c r="BJ22" s="208">
        <f t="shared" si="8"/>
        <v>0</v>
      </c>
      <c r="BK22" s="208">
        <f t="shared" si="8"/>
        <v>0</v>
      </c>
      <c r="BL22" s="207">
        <f t="shared" si="9"/>
        <v>0</v>
      </c>
    </row>
    <row r="23" spans="1:64">
      <c r="A23" s="190" t="s">
        <v>224</v>
      </c>
      <c r="B23" s="205">
        <v>2.6599999999999999E-2</v>
      </c>
      <c r="C23" s="205">
        <v>2.9000000000000001E-2</v>
      </c>
      <c r="D23" s="206">
        <v>3004421.91</v>
      </c>
      <c r="E23" s="206">
        <v>3004421.91</v>
      </c>
      <c r="F23" s="206">
        <v>3004421.91</v>
      </c>
      <c r="G23" s="206">
        <v>3004421.91</v>
      </c>
      <c r="H23" s="206">
        <v>3004421.91</v>
      </c>
      <c r="I23" s="206">
        <v>3004421.91</v>
      </c>
      <c r="J23" s="206">
        <v>3004421.91</v>
      </c>
      <c r="K23" s="206">
        <v>3004421.91</v>
      </c>
      <c r="L23" s="206">
        <v>3651787.5250000004</v>
      </c>
      <c r="M23" s="206">
        <v>4299153.1400000006</v>
      </c>
      <c r="N23" s="206">
        <v>4299153.1400000006</v>
      </c>
      <c r="O23" s="206">
        <v>4299153.1400000006</v>
      </c>
      <c r="P23" s="192">
        <f t="shared" si="3"/>
        <v>40584622.225000001</v>
      </c>
      <c r="Q23" s="206">
        <v>4299153.1400000006</v>
      </c>
      <c r="R23" s="206">
        <v>4299153.1400000006</v>
      </c>
      <c r="S23" s="206">
        <v>4299153.1400000006</v>
      </c>
      <c r="T23" s="206">
        <v>4299153.1400000006</v>
      </c>
      <c r="U23" s="206">
        <v>6649648.5200000005</v>
      </c>
      <c r="V23" s="206">
        <v>6649648.5200000005</v>
      </c>
      <c r="W23" s="206">
        <v>6649648.5200000005</v>
      </c>
      <c r="X23" s="206">
        <v>6649648.5200000005</v>
      </c>
      <c r="Y23" s="206">
        <v>6649648.5200000005</v>
      </c>
      <c r="Z23" s="206">
        <v>6649648.5200000005</v>
      </c>
      <c r="AA23" s="206">
        <v>6649648.5200000005</v>
      </c>
      <c r="AB23" s="206">
        <v>6649648.5200000005</v>
      </c>
      <c r="AC23" s="206">
        <v>6649648.5200000005</v>
      </c>
      <c r="AD23" s="206">
        <v>6649648.5200000005</v>
      </c>
      <c r="AE23" s="206">
        <v>6649648.5200000005</v>
      </c>
      <c r="AF23" s="206">
        <v>6649648.5200000005</v>
      </c>
      <c r="AG23" s="192">
        <f t="shared" si="4"/>
        <v>79795782.24000001</v>
      </c>
      <c r="AH23" s="192"/>
      <c r="AI23" s="207">
        <f t="shared" si="5"/>
        <v>6659.8</v>
      </c>
      <c r="AJ23" s="207">
        <f t="shared" si="5"/>
        <v>6659.8</v>
      </c>
      <c r="AK23" s="207">
        <f t="shared" si="5"/>
        <v>6659.8</v>
      </c>
      <c r="AL23" s="207">
        <f t="shared" si="5"/>
        <v>6659.8</v>
      </c>
      <c r="AM23" s="207">
        <f t="shared" si="5"/>
        <v>6659.8</v>
      </c>
      <c r="AN23" s="207">
        <f t="shared" si="5"/>
        <v>6659.8</v>
      </c>
      <c r="AO23" s="207">
        <f t="shared" si="5"/>
        <v>6659.8</v>
      </c>
      <c r="AP23" s="207">
        <f t="shared" si="5"/>
        <v>6659.8</v>
      </c>
      <c r="AQ23" s="207">
        <f t="shared" si="5"/>
        <v>8094.8</v>
      </c>
      <c r="AR23" s="207">
        <f t="shared" si="5"/>
        <v>9529.7900000000009</v>
      </c>
      <c r="AS23" s="207">
        <f t="shared" si="5"/>
        <v>9529.7900000000009</v>
      </c>
      <c r="AT23" s="207">
        <f t="shared" si="5"/>
        <v>9529.7900000000009</v>
      </c>
      <c r="AU23" s="208">
        <f t="shared" si="6"/>
        <v>89962.570000000036</v>
      </c>
      <c r="AV23" s="208">
        <f t="shared" si="7"/>
        <v>9529.7900000000009</v>
      </c>
      <c r="AW23" s="208">
        <f t="shared" si="7"/>
        <v>9529.7900000000009</v>
      </c>
      <c r="AX23" s="208">
        <f t="shared" si="7"/>
        <v>9529.7900000000009</v>
      </c>
      <c r="AY23" s="208">
        <f t="shared" si="7"/>
        <v>9529.7900000000009</v>
      </c>
      <c r="AZ23" s="208">
        <f t="shared" si="8"/>
        <v>16069.98</v>
      </c>
      <c r="BA23" s="208">
        <f t="shared" si="8"/>
        <v>16069.98</v>
      </c>
      <c r="BB23" s="208">
        <f t="shared" si="8"/>
        <v>16069.98</v>
      </c>
      <c r="BC23" s="208">
        <f t="shared" si="8"/>
        <v>16069.98</v>
      </c>
      <c r="BD23" s="208">
        <f t="shared" si="8"/>
        <v>16069.98</v>
      </c>
      <c r="BE23" s="208">
        <f t="shared" si="8"/>
        <v>16069.98</v>
      </c>
      <c r="BF23" s="208">
        <f t="shared" si="8"/>
        <v>16069.98</v>
      </c>
      <c r="BG23" s="208">
        <f t="shared" si="8"/>
        <v>16069.98</v>
      </c>
      <c r="BH23" s="208">
        <f t="shared" si="8"/>
        <v>16069.98</v>
      </c>
      <c r="BI23" s="208">
        <f t="shared" si="8"/>
        <v>16069.98</v>
      </c>
      <c r="BJ23" s="208">
        <f t="shared" si="8"/>
        <v>16069.98</v>
      </c>
      <c r="BK23" s="208">
        <f t="shared" si="8"/>
        <v>16069.98</v>
      </c>
      <c r="BL23" s="207">
        <f t="shared" si="9"/>
        <v>192839.76</v>
      </c>
    </row>
    <row r="24" spans="1:64">
      <c r="A24" s="223" t="s">
        <v>225</v>
      </c>
      <c r="B24" s="224">
        <v>1.7600000000000001E-2</v>
      </c>
      <c r="C24" s="224">
        <f>B24</f>
        <v>1.7600000000000001E-2</v>
      </c>
      <c r="D24" s="206">
        <v>465.17</v>
      </c>
      <c r="E24" s="206">
        <v>465.17</v>
      </c>
      <c r="F24" s="206">
        <v>465.17</v>
      </c>
      <c r="G24" s="206">
        <v>465.17</v>
      </c>
      <c r="H24" s="206">
        <v>465.17</v>
      </c>
      <c r="I24" s="206">
        <v>465.17</v>
      </c>
      <c r="J24" s="206">
        <v>465.17</v>
      </c>
      <c r="K24" s="206">
        <v>465.17</v>
      </c>
      <c r="L24" s="206">
        <v>465.17</v>
      </c>
      <c r="M24" s="206">
        <v>465.17</v>
      </c>
      <c r="N24" s="206">
        <v>465.17</v>
      </c>
      <c r="O24" s="206">
        <v>465.17</v>
      </c>
      <c r="P24" s="192">
        <f t="shared" si="3"/>
        <v>5582.04</v>
      </c>
      <c r="Q24" s="206">
        <v>465.17</v>
      </c>
      <c r="R24" s="206">
        <v>465.17</v>
      </c>
      <c r="S24" s="206">
        <v>465.17</v>
      </c>
      <c r="T24" s="206">
        <v>465.17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192">
        <f t="shared" si="4"/>
        <v>0</v>
      </c>
      <c r="AH24" s="192"/>
      <c r="AI24" s="207">
        <f t="shared" si="5"/>
        <v>0.68</v>
      </c>
      <c r="AJ24" s="207">
        <f t="shared" si="5"/>
        <v>0.68</v>
      </c>
      <c r="AK24" s="207">
        <f t="shared" si="5"/>
        <v>0.68</v>
      </c>
      <c r="AL24" s="207">
        <f t="shared" si="5"/>
        <v>0.68</v>
      </c>
      <c r="AM24" s="207">
        <f t="shared" si="5"/>
        <v>0.68</v>
      </c>
      <c r="AN24" s="207">
        <f t="shared" si="5"/>
        <v>0.68</v>
      </c>
      <c r="AO24" s="207">
        <f t="shared" si="5"/>
        <v>0.68</v>
      </c>
      <c r="AP24" s="207">
        <f t="shared" si="5"/>
        <v>0.68</v>
      </c>
      <c r="AQ24" s="207">
        <f t="shared" si="5"/>
        <v>0.68</v>
      </c>
      <c r="AR24" s="207">
        <f t="shared" si="5"/>
        <v>0.68</v>
      </c>
      <c r="AS24" s="207">
        <f t="shared" si="5"/>
        <v>0.68</v>
      </c>
      <c r="AT24" s="207">
        <f t="shared" si="5"/>
        <v>0.68</v>
      </c>
      <c r="AU24" s="208">
        <f t="shared" si="6"/>
        <v>8.1599999999999984</v>
      </c>
      <c r="AV24" s="208">
        <f t="shared" si="7"/>
        <v>0.68</v>
      </c>
      <c r="AW24" s="208">
        <f t="shared" si="7"/>
        <v>0.68</v>
      </c>
      <c r="AX24" s="208">
        <f t="shared" si="7"/>
        <v>0.68</v>
      </c>
      <c r="AY24" s="208">
        <f t="shared" si="7"/>
        <v>0.68</v>
      </c>
      <c r="AZ24" s="208">
        <f t="shared" si="8"/>
        <v>0</v>
      </c>
      <c r="BA24" s="208">
        <f t="shared" si="8"/>
        <v>0</v>
      </c>
      <c r="BB24" s="208">
        <f t="shared" si="8"/>
        <v>0</v>
      </c>
      <c r="BC24" s="208">
        <f t="shared" si="8"/>
        <v>0</v>
      </c>
      <c r="BD24" s="208">
        <f t="shared" si="8"/>
        <v>0</v>
      </c>
      <c r="BE24" s="208">
        <f t="shared" si="8"/>
        <v>0</v>
      </c>
      <c r="BF24" s="208">
        <f t="shared" si="8"/>
        <v>0</v>
      </c>
      <c r="BG24" s="208">
        <f t="shared" si="8"/>
        <v>0</v>
      </c>
      <c r="BH24" s="208">
        <f t="shared" si="8"/>
        <v>0</v>
      </c>
      <c r="BI24" s="208">
        <f t="shared" si="8"/>
        <v>0</v>
      </c>
      <c r="BJ24" s="208">
        <f t="shared" si="8"/>
        <v>0</v>
      </c>
      <c r="BK24" s="208">
        <f t="shared" si="8"/>
        <v>0</v>
      </c>
      <c r="BL24" s="207">
        <f t="shared" si="9"/>
        <v>0</v>
      </c>
    </row>
    <row r="25" spans="1:64">
      <c r="A25" s="223" t="s">
        <v>226</v>
      </c>
      <c r="B25" s="224">
        <v>5.6099999999999997E-2</v>
      </c>
      <c r="C25" s="224">
        <f t="shared" ref="C25:C26" si="10">B25</f>
        <v>5.6099999999999997E-2</v>
      </c>
      <c r="D25" s="206">
        <v>465.17</v>
      </c>
      <c r="E25" s="206">
        <v>465.17</v>
      </c>
      <c r="F25" s="206">
        <v>465.17</v>
      </c>
      <c r="G25" s="206">
        <v>465.17</v>
      </c>
      <c r="H25" s="206">
        <v>465.17</v>
      </c>
      <c r="I25" s="206">
        <v>465.17</v>
      </c>
      <c r="J25" s="206">
        <v>465.17</v>
      </c>
      <c r="K25" s="206">
        <v>465.17</v>
      </c>
      <c r="L25" s="206">
        <v>465.17</v>
      </c>
      <c r="M25" s="206">
        <v>465.17</v>
      </c>
      <c r="N25" s="206">
        <v>465.17</v>
      </c>
      <c r="O25" s="206">
        <v>465.17</v>
      </c>
      <c r="P25" s="192">
        <f t="shared" si="3"/>
        <v>5582.04</v>
      </c>
      <c r="Q25" s="206">
        <v>465.17</v>
      </c>
      <c r="R25" s="206">
        <v>465.17</v>
      </c>
      <c r="S25" s="206">
        <v>465.17</v>
      </c>
      <c r="T25" s="206">
        <v>465.17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192">
        <f t="shared" si="4"/>
        <v>0</v>
      </c>
      <c r="AH25" s="192"/>
      <c r="AI25" s="207">
        <f>ROUND(D25*$B25/12,2)</f>
        <v>2.17</v>
      </c>
      <c r="AJ25" s="207">
        <f t="shared" si="5"/>
        <v>2.17</v>
      </c>
      <c r="AK25" s="207">
        <f t="shared" si="5"/>
        <v>2.17</v>
      </c>
      <c r="AL25" s="207">
        <f t="shared" si="5"/>
        <v>2.17</v>
      </c>
      <c r="AM25" s="207">
        <f t="shared" si="5"/>
        <v>2.17</v>
      </c>
      <c r="AN25" s="207">
        <f t="shared" si="5"/>
        <v>2.17</v>
      </c>
      <c r="AO25" s="207">
        <f t="shared" si="5"/>
        <v>2.17</v>
      </c>
      <c r="AP25" s="207">
        <f t="shared" si="5"/>
        <v>2.17</v>
      </c>
      <c r="AQ25" s="207">
        <f t="shared" si="5"/>
        <v>2.17</v>
      </c>
      <c r="AR25" s="207">
        <f t="shared" si="5"/>
        <v>2.17</v>
      </c>
      <c r="AS25" s="207">
        <f t="shared" si="5"/>
        <v>2.17</v>
      </c>
      <c r="AT25" s="207">
        <f t="shared" si="5"/>
        <v>2.17</v>
      </c>
      <c r="AU25" s="208">
        <f t="shared" si="6"/>
        <v>26.040000000000006</v>
      </c>
      <c r="AV25" s="208">
        <f t="shared" si="7"/>
        <v>2.17</v>
      </c>
      <c r="AW25" s="208">
        <f t="shared" si="7"/>
        <v>2.17</v>
      </c>
      <c r="AX25" s="208">
        <f t="shared" si="7"/>
        <v>2.17</v>
      </c>
      <c r="AY25" s="208">
        <f t="shared" si="7"/>
        <v>2.17</v>
      </c>
      <c r="AZ25" s="208">
        <f t="shared" si="8"/>
        <v>0</v>
      </c>
      <c r="BA25" s="208">
        <f t="shared" si="8"/>
        <v>0</v>
      </c>
      <c r="BB25" s="208">
        <f t="shared" si="8"/>
        <v>0</v>
      </c>
      <c r="BC25" s="208">
        <f t="shared" si="8"/>
        <v>0</v>
      </c>
      <c r="BD25" s="208">
        <f t="shared" si="8"/>
        <v>0</v>
      </c>
      <c r="BE25" s="208">
        <f t="shared" si="8"/>
        <v>0</v>
      </c>
      <c r="BF25" s="208">
        <f t="shared" si="8"/>
        <v>0</v>
      </c>
      <c r="BG25" s="208">
        <f t="shared" si="8"/>
        <v>0</v>
      </c>
      <c r="BH25" s="208">
        <f t="shared" si="8"/>
        <v>0</v>
      </c>
      <c r="BI25" s="208">
        <f t="shared" si="8"/>
        <v>0</v>
      </c>
      <c r="BJ25" s="208">
        <f t="shared" si="8"/>
        <v>0</v>
      </c>
      <c r="BK25" s="208">
        <f t="shared" si="8"/>
        <v>0</v>
      </c>
      <c r="BL25" s="207">
        <f t="shared" si="9"/>
        <v>0</v>
      </c>
    </row>
    <row r="26" spans="1:64">
      <c r="A26" s="223" t="s">
        <v>227</v>
      </c>
      <c r="B26" s="224">
        <v>2.3100000000000002E-2</v>
      </c>
      <c r="C26" s="224">
        <f t="shared" si="10"/>
        <v>2.3100000000000002E-2</v>
      </c>
      <c r="D26" s="206">
        <v>8027790.9900000002</v>
      </c>
      <c r="E26" s="206">
        <v>8027790.9900000002</v>
      </c>
      <c r="F26" s="206">
        <v>8027790.9900000002</v>
      </c>
      <c r="G26" s="206">
        <v>8027790.9900000002</v>
      </c>
      <c r="H26" s="206">
        <v>8027790.9900000002</v>
      </c>
      <c r="I26" s="206">
        <v>8027790.9900000002</v>
      </c>
      <c r="J26" s="206">
        <v>8027790.9900000002</v>
      </c>
      <c r="K26" s="206">
        <v>8027790.9900000002</v>
      </c>
      <c r="L26" s="206">
        <v>8027790.9900000002</v>
      </c>
      <c r="M26" s="206">
        <v>8027790.9900000002</v>
      </c>
      <c r="N26" s="206">
        <v>8027790.9900000002</v>
      </c>
      <c r="O26" s="206">
        <v>8027790.9900000002</v>
      </c>
      <c r="P26" s="192">
        <f t="shared" si="3"/>
        <v>96333491.879999995</v>
      </c>
      <c r="Q26" s="206">
        <v>8027790.9900000002</v>
      </c>
      <c r="R26" s="206">
        <v>8027790.9900000002</v>
      </c>
      <c r="S26" s="206">
        <v>8027790.9900000002</v>
      </c>
      <c r="T26" s="206">
        <v>8027790.9900000002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192">
        <f t="shared" si="4"/>
        <v>0</v>
      </c>
      <c r="AH26" s="192"/>
      <c r="AI26" s="207">
        <f t="shared" si="5"/>
        <v>15453.5</v>
      </c>
      <c r="AJ26" s="207">
        <f t="shared" si="5"/>
        <v>15453.5</v>
      </c>
      <c r="AK26" s="207">
        <f t="shared" si="5"/>
        <v>15453.5</v>
      </c>
      <c r="AL26" s="207">
        <f t="shared" si="5"/>
        <v>15453.5</v>
      </c>
      <c r="AM26" s="207">
        <f t="shared" si="5"/>
        <v>15453.5</v>
      </c>
      <c r="AN26" s="207">
        <f t="shared" si="5"/>
        <v>15453.5</v>
      </c>
      <c r="AO26" s="207">
        <f t="shared" si="5"/>
        <v>15453.5</v>
      </c>
      <c r="AP26" s="207">
        <f t="shared" si="5"/>
        <v>15453.5</v>
      </c>
      <c r="AQ26" s="207">
        <f t="shared" si="5"/>
        <v>15453.5</v>
      </c>
      <c r="AR26" s="207">
        <f t="shared" si="5"/>
        <v>15453.5</v>
      </c>
      <c r="AS26" s="207">
        <f t="shared" si="5"/>
        <v>15453.5</v>
      </c>
      <c r="AT26" s="207">
        <f t="shared" si="5"/>
        <v>15453.5</v>
      </c>
      <c r="AU26" s="208">
        <f t="shared" si="6"/>
        <v>185442</v>
      </c>
      <c r="AV26" s="208">
        <f t="shared" si="7"/>
        <v>15453.5</v>
      </c>
      <c r="AW26" s="208">
        <f t="shared" si="7"/>
        <v>15453.5</v>
      </c>
      <c r="AX26" s="208">
        <f t="shared" si="7"/>
        <v>15453.5</v>
      </c>
      <c r="AY26" s="208">
        <f t="shared" si="7"/>
        <v>15453.5</v>
      </c>
      <c r="AZ26" s="208">
        <f t="shared" si="8"/>
        <v>0</v>
      </c>
      <c r="BA26" s="208">
        <f t="shared" si="8"/>
        <v>0</v>
      </c>
      <c r="BB26" s="208">
        <f t="shared" si="8"/>
        <v>0</v>
      </c>
      <c r="BC26" s="208">
        <f t="shared" si="8"/>
        <v>0</v>
      </c>
      <c r="BD26" s="208">
        <f t="shared" si="8"/>
        <v>0</v>
      </c>
      <c r="BE26" s="208">
        <f t="shared" si="8"/>
        <v>0</v>
      </c>
      <c r="BF26" s="208">
        <f t="shared" si="8"/>
        <v>0</v>
      </c>
      <c r="BG26" s="208">
        <f t="shared" si="8"/>
        <v>0</v>
      </c>
      <c r="BH26" s="208">
        <f t="shared" si="8"/>
        <v>0</v>
      </c>
      <c r="BI26" s="208">
        <f t="shared" si="8"/>
        <v>0</v>
      </c>
      <c r="BJ26" s="208">
        <f t="shared" si="8"/>
        <v>0</v>
      </c>
      <c r="BK26" s="208">
        <f t="shared" si="8"/>
        <v>0</v>
      </c>
      <c r="BL26" s="207">
        <f t="shared" si="9"/>
        <v>0</v>
      </c>
    </row>
    <row r="27" spans="1:64">
      <c r="A27" s="190" t="s">
        <v>228</v>
      </c>
      <c r="B27" s="205">
        <v>2.2100000000000002E-2</v>
      </c>
      <c r="C27" s="205">
        <v>2.5999999999999999E-2</v>
      </c>
      <c r="D27" s="206">
        <v>69660460.340000004</v>
      </c>
      <c r="E27" s="206">
        <v>69612055.810000002</v>
      </c>
      <c r="F27" s="206">
        <v>69600334.790000007</v>
      </c>
      <c r="G27" s="206">
        <v>69553071.75</v>
      </c>
      <c r="H27" s="206">
        <v>69392634.819999993</v>
      </c>
      <c r="I27" s="206">
        <v>69316144.439999998</v>
      </c>
      <c r="J27" s="206">
        <v>69348579.090000004</v>
      </c>
      <c r="K27" s="206">
        <v>69424013.734999999</v>
      </c>
      <c r="L27" s="206">
        <v>70018013.734999985</v>
      </c>
      <c r="M27" s="206">
        <v>70569013.739999995</v>
      </c>
      <c r="N27" s="206">
        <v>70569013.739999995</v>
      </c>
      <c r="O27" s="206">
        <v>70569013.739999995</v>
      </c>
      <c r="P27" s="192">
        <f t="shared" si="3"/>
        <v>837632349.73000002</v>
      </c>
      <c r="Q27" s="206">
        <v>70569013.739999995</v>
      </c>
      <c r="R27" s="206">
        <v>70569013.739999995</v>
      </c>
      <c r="S27" s="206">
        <v>70569013.739999995</v>
      </c>
      <c r="T27" s="206">
        <v>70569013.739999995</v>
      </c>
      <c r="U27" s="206">
        <v>73586858.049999997</v>
      </c>
      <c r="V27" s="206">
        <v>73586858.049999997</v>
      </c>
      <c r="W27" s="206">
        <v>73856761.664999992</v>
      </c>
      <c r="X27" s="206">
        <v>74126665.280000001</v>
      </c>
      <c r="Y27" s="206">
        <v>74126665.280000001</v>
      </c>
      <c r="Z27" s="206">
        <v>74126665.280000001</v>
      </c>
      <c r="AA27" s="206">
        <v>74126665.280000001</v>
      </c>
      <c r="AB27" s="206">
        <v>74126665.280000001</v>
      </c>
      <c r="AC27" s="206">
        <v>74126665.280000001</v>
      </c>
      <c r="AD27" s="206">
        <v>74126665.280000001</v>
      </c>
      <c r="AE27" s="206">
        <v>74126665.280000001</v>
      </c>
      <c r="AF27" s="206">
        <v>74126665.280000001</v>
      </c>
      <c r="AG27" s="192">
        <f t="shared" si="4"/>
        <v>888170465.28499973</v>
      </c>
      <c r="AH27" s="192"/>
      <c r="AI27" s="207">
        <f t="shared" si="5"/>
        <v>128291.35</v>
      </c>
      <c r="AJ27" s="207">
        <f t="shared" si="5"/>
        <v>128202.2</v>
      </c>
      <c r="AK27" s="207">
        <f t="shared" si="5"/>
        <v>128180.62</v>
      </c>
      <c r="AL27" s="207">
        <f t="shared" si="5"/>
        <v>128093.57</v>
      </c>
      <c r="AM27" s="207">
        <f t="shared" si="5"/>
        <v>127798.1</v>
      </c>
      <c r="AN27" s="207">
        <f t="shared" si="5"/>
        <v>127657.23</v>
      </c>
      <c r="AO27" s="207">
        <f t="shared" si="5"/>
        <v>127716.97</v>
      </c>
      <c r="AP27" s="207">
        <f t="shared" si="5"/>
        <v>127855.89</v>
      </c>
      <c r="AQ27" s="207">
        <f t="shared" si="5"/>
        <v>128949.84</v>
      </c>
      <c r="AR27" s="207">
        <f t="shared" si="5"/>
        <v>129964.6</v>
      </c>
      <c r="AS27" s="207">
        <f t="shared" si="5"/>
        <v>129964.6</v>
      </c>
      <c r="AT27" s="207">
        <f t="shared" si="5"/>
        <v>129964.6</v>
      </c>
      <c r="AU27" s="208">
        <f t="shared" si="6"/>
        <v>1542639.5700000003</v>
      </c>
      <c r="AV27" s="208">
        <f t="shared" si="7"/>
        <v>129964.6</v>
      </c>
      <c r="AW27" s="208">
        <f t="shared" si="7"/>
        <v>129964.6</v>
      </c>
      <c r="AX27" s="208">
        <f t="shared" si="7"/>
        <v>129964.6</v>
      </c>
      <c r="AY27" s="208">
        <f t="shared" si="7"/>
        <v>129964.6</v>
      </c>
      <c r="AZ27" s="208">
        <f t="shared" si="8"/>
        <v>159438.19</v>
      </c>
      <c r="BA27" s="208">
        <f t="shared" si="8"/>
        <v>159438.19</v>
      </c>
      <c r="BB27" s="208">
        <f t="shared" si="8"/>
        <v>160022.98000000001</v>
      </c>
      <c r="BC27" s="208">
        <f t="shared" si="8"/>
        <v>160607.76999999999</v>
      </c>
      <c r="BD27" s="208">
        <f t="shared" si="8"/>
        <v>160607.76999999999</v>
      </c>
      <c r="BE27" s="208">
        <f t="shared" si="8"/>
        <v>160607.76999999999</v>
      </c>
      <c r="BF27" s="208">
        <f t="shared" si="8"/>
        <v>160607.76999999999</v>
      </c>
      <c r="BG27" s="208">
        <f t="shared" si="8"/>
        <v>160607.76999999999</v>
      </c>
      <c r="BH27" s="208">
        <f t="shared" si="8"/>
        <v>160607.76999999999</v>
      </c>
      <c r="BI27" s="208">
        <f t="shared" si="8"/>
        <v>160607.76999999999</v>
      </c>
      <c r="BJ27" s="208">
        <f t="shared" si="8"/>
        <v>160607.76999999999</v>
      </c>
      <c r="BK27" s="208">
        <f t="shared" si="8"/>
        <v>160607.76999999999</v>
      </c>
      <c r="BL27" s="207">
        <f t="shared" si="9"/>
        <v>1924369.29</v>
      </c>
    </row>
    <row r="28" spans="1:64">
      <c r="A28" s="190" t="s">
        <v>229</v>
      </c>
      <c r="B28" s="205">
        <v>2.2100000000000002E-2</v>
      </c>
      <c r="C28" s="205">
        <v>2.5999999999999999E-2</v>
      </c>
      <c r="D28" s="206">
        <v>3017844.31</v>
      </c>
      <c r="E28" s="206">
        <v>3017844.31</v>
      </c>
      <c r="F28" s="206">
        <v>3017844.31</v>
      </c>
      <c r="G28" s="206">
        <v>3017844.31</v>
      </c>
      <c r="H28" s="206">
        <v>3017844.31</v>
      </c>
      <c r="I28" s="206">
        <v>3017844.31</v>
      </c>
      <c r="J28" s="206">
        <v>3017844.31</v>
      </c>
      <c r="K28" s="206">
        <v>3017844.31</v>
      </c>
      <c r="L28" s="206">
        <v>3017844.31</v>
      </c>
      <c r="M28" s="206">
        <v>3017844.31</v>
      </c>
      <c r="N28" s="206">
        <v>3017844.31</v>
      </c>
      <c r="O28" s="206">
        <v>3017844.31</v>
      </c>
      <c r="P28" s="192">
        <f t="shared" si="3"/>
        <v>36214131.719999991</v>
      </c>
      <c r="Q28" s="206">
        <v>3017844.31</v>
      </c>
      <c r="R28" s="206">
        <v>3017844.31</v>
      </c>
      <c r="S28" s="206">
        <v>3017844.31</v>
      </c>
      <c r="T28" s="206">
        <v>3017844.31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192">
        <f t="shared" si="4"/>
        <v>0</v>
      </c>
      <c r="AH28" s="192"/>
      <c r="AI28" s="207">
        <f t="shared" si="5"/>
        <v>5557.86</v>
      </c>
      <c r="AJ28" s="207">
        <f t="shared" si="5"/>
        <v>5557.86</v>
      </c>
      <c r="AK28" s="207">
        <f t="shared" si="5"/>
        <v>5557.86</v>
      </c>
      <c r="AL28" s="207">
        <f t="shared" si="5"/>
        <v>5557.86</v>
      </c>
      <c r="AM28" s="207">
        <f t="shared" si="5"/>
        <v>5557.86</v>
      </c>
      <c r="AN28" s="207">
        <f t="shared" si="5"/>
        <v>5557.86</v>
      </c>
      <c r="AO28" s="207">
        <f t="shared" si="5"/>
        <v>5557.86</v>
      </c>
      <c r="AP28" s="207">
        <f t="shared" si="5"/>
        <v>5557.86</v>
      </c>
      <c r="AQ28" s="207">
        <f t="shared" si="5"/>
        <v>5557.86</v>
      </c>
      <c r="AR28" s="207">
        <f t="shared" si="5"/>
        <v>5557.86</v>
      </c>
      <c r="AS28" s="207">
        <f t="shared" si="5"/>
        <v>5557.86</v>
      </c>
      <c r="AT28" s="207">
        <f t="shared" si="5"/>
        <v>5557.86</v>
      </c>
      <c r="AU28" s="208">
        <f t="shared" si="6"/>
        <v>66694.319999999992</v>
      </c>
      <c r="AV28" s="208">
        <f t="shared" si="7"/>
        <v>5557.86</v>
      </c>
      <c r="AW28" s="208">
        <f t="shared" si="7"/>
        <v>5557.86</v>
      </c>
      <c r="AX28" s="208">
        <f t="shared" si="7"/>
        <v>5557.86</v>
      </c>
      <c r="AY28" s="208">
        <f t="shared" si="7"/>
        <v>5557.86</v>
      </c>
      <c r="AZ28" s="208">
        <f t="shared" si="8"/>
        <v>0</v>
      </c>
      <c r="BA28" s="208">
        <f t="shared" si="8"/>
        <v>0</v>
      </c>
      <c r="BB28" s="208">
        <f t="shared" si="8"/>
        <v>0</v>
      </c>
      <c r="BC28" s="208">
        <f t="shared" si="8"/>
        <v>0</v>
      </c>
      <c r="BD28" s="208">
        <f t="shared" si="8"/>
        <v>0</v>
      </c>
      <c r="BE28" s="208">
        <f t="shared" si="8"/>
        <v>0</v>
      </c>
      <c r="BF28" s="208">
        <f t="shared" si="8"/>
        <v>0</v>
      </c>
      <c r="BG28" s="208">
        <f t="shared" si="8"/>
        <v>0</v>
      </c>
      <c r="BH28" s="208">
        <f t="shared" si="8"/>
        <v>0</v>
      </c>
      <c r="BI28" s="208">
        <f t="shared" si="8"/>
        <v>0</v>
      </c>
      <c r="BJ28" s="208">
        <f t="shared" si="8"/>
        <v>0</v>
      </c>
      <c r="BK28" s="208">
        <f t="shared" si="8"/>
        <v>0</v>
      </c>
      <c r="BL28" s="207">
        <f t="shared" si="9"/>
        <v>0</v>
      </c>
    </row>
    <row r="29" spans="1:64">
      <c r="A29" s="190" t="s">
        <v>230</v>
      </c>
      <c r="B29" s="205">
        <v>1.83E-2</v>
      </c>
      <c r="C29" s="205">
        <v>1.6799999999999999E-2</v>
      </c>
      <c r="D29" s="206">
        <v>2938080.04</v>
      </c>
      <c r="E29" s="206">
        <v>2938080.04</v>
      </c>
      <c r="F29" s="206">
        <v>2938080.04</v>
      </c>
      <c r="G29" s="206">
        <v>2938080.04</v>
      </c>
      <c r="H29" s="206">
        <v>2938080.04</v>
      </c>
      <c r="I29" s="206">
        <v>2938080.04</v>
      </c>
      <c r="J29" s="206">
        <v>2938080.04</v>
      </c>
      <c r="K29" s="206">
        <v>2938080.04</v>
      </c>
      <c r="L29" s="206">
        <v>2938080.04</v>
      </c>
      <c r="M29" s="206">
        <v>2938080.04</v>
      </c>
      <c r="N29" s="206">
        <v>2938080.04</v>
      </c>
      <c r="O29" s="206">
        <v>2938080.04</v>
      </c>
      <c r="P29" s="192">
        <f t="shared" si="3"/>
        <v>35256960.479999997</v>
      </c>
      <c r="Q29" s="206">
        <v>2938080.04</v>
      </c>
      <c r="R29" s="206">
        <v>2938080.04</v>
      </c>
      <c r="S29" s="206">
        <v>2938080.04</v>
      </c>
      <c r="T29" s="206">
        <v>2938080.04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192">
        <f t="shared" si="4"/>
        <v>0</v>
      </c>
      <c r="AH29" s="192"/>
      <c r="AI29" s="207">
        <f t="shared" si="5"/>
        <v>4480.57</v>
      </c>
      <c r="AJ29" s="207">
        <f t="shared" si="5"/>
        <v>4480.57</v>
      </c>
      <c r="AK29" s="207">
        <f t="shared" si="5"/>
        <v>4480.57</v>
      </c>
      <c r="AL29" s="207">
        <f t="shared" si="5"/>
        <v>4480.57</v>
      </c>
      <c r="AM29" s="207">
        <f t="shared" si="5"/>
        <v>4480.57</v>
      </c>
      <c r="AN29" s="207">
        <f t="shared" si="5"/>
        <v>4480.57</v>
      </c>
      <c r="AO29" s="207">
        <f t="shared" si="5"/>
        <v>4480.57</v>
      </c>
      <c r="AP29" s="207">
        <f t="shared" si="5"/>
        <v>4480.57</v>
      </c>
      <c r="AQ29" s="207">
        <f t="shared" si="5"/>
        <v>4480.57</v>
      </c>
      <c r="AR29" s="207">
        <f t="shared" si="5"/>
        <v>4480.57</v>
      </c>
      <c r="AS29" s="207">
        <f t="shared" si="5"/>
        <v>4480.57</v>
      </c>
      <c r="AT29" s="207">
        <f t="shared" si="5"/>
        <v>4480.57</v>
      </c>
      <c r="AU29" s="208">
        <f t="shared" si="6"/>
        <v>53766.84</v>
      </c>
      <c r="AV29" s="208">
        <f t="shared" si="7"/>
        <v>4480.57</v>
      </c>
      <c r="AW29" s="208">
        <f t="shared" si="7"/>
        <v>4480.57</v>
      </c>
      <c r="AX29" s="208">
        <f t="shared" si="7"/>
        <v>4480.57</v>
      </c>
      <c r="AY29" s="208">
        <f t="shared" si="7"/>
        <v>4480.57</v>
      </c>
      <c r="AZ29" s="208">
        <f t="shared" si="8"/>
        <v>0</v>
      </c>
      <c r="BA29" s="208">
        <f t="shared" si="8"/>
        <v>0</v>
      </c>
      <c r="BB29" s="208">
        <f t="shared" si="8"/>
        <v>0</v>
      </c>
      <c r="BC29" s="208">
        <f t="shared" si="8"/>
        <v>0</v>
      </c>
      <c r="BD29" s="208">
        <f t="shared" si="8"/>
        <v>0</v>
      </c>
      <c r="BE29" s="208">
        <f t="shared" si="8"/>
        <v>0</v>
      </c>
      <c r="BF29" s="208">
        <f t="shared" si="8"/>
        <v>0</v>
      </c>
      <c r="BG29" s="208">
        <f t="shared" si="8"/>
        <v>0</v>
      </c>
      <c r="BH29" s="208">
        <f t="shared" si="8"/>
        <v>0</v>
      </c>
      <c r="BI29" s="208">
        <f t="shared" si="8"/>
        <v>0</v>
      </c>
      <c r="BJ29" s="208">
        <f t="shared" si="8"/>
        <v>0</v>
      </c>
      <c r="BK29" s="208">
        <f t="shared" si="8"/>
        <v>0</v>
      </c>
      <c r="BL29" s="207">
        <f t="shared" si="9"/>
        <v>0</v>
      </c>
    </row>
    <row r="30" spans="1:64">
      <c r="A30" s="223" t="s">
        <v>231</v>
      </c>
      <c r="B30" s="224">
        <v>0</v>
      </c>
      <c r="C30" s="224">
        <f t="shared" ref="C30:C31" si="11">B30</f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192">
        <f t="shared" si="3"/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192">
        <f t="shared" si="4"/>
        <v>0</v>
      </c>
      <c r="AH30" s="192"/>
      <c r="AI30" s="207">
        <f t="shared" si="5"/>
        <v>0</v>
      </c>
      <c r="AJ30" s="207">
        <f t="shared" si="5"/>
        <v>0</v>
      </c>
      <c r="AK30" s="207">
        <f t="shared" si="5"/>
        <v>0</v>
      </c>
      <c r="AL30" s="207">
        <f t="shared" si="5"/>
        <v>0</v>
      </c>
      <c r="AM30" s="207">
        <f t="shared" si="5"/>
        <v>0</v>
      </c>
      <c r="AN30" s="207">
        <f t="shared" si="5"/>
        <v>0</v>
      </c>
      <c r="AO30" s="207">
        <f t="shared" si="5"/>
        <v>0</v>
      </c>
      <c r="AP30" s="207">
        <f t="shared" si="5"/>
        <v>0</v>
      </c>
      <c r="AQ30" s="207">
        <f t="shared" si="5"/>
        <v>0</v>
      </c>
      <c r="AR30" s="207">
        <f t="shared" si="5"/>
        <v>0</v>
      </c>
      <c r="AS30" s="207">
        <f t="shared" si="5"/>
        <v>0</v>
      </c>
      <c r="AT30" s="207">
        <f t="shared" si="5"/>
        <v>0</v>
      </c>
      <c r="AU30" s="208">
        <f t="shared" si="6"/>
        <v>0</v>
      </c>
      <c r="AV30" s="208">
        <f t="shared" si="7"/>
        <v>0</v>
      </c>
      <c r="AW30" s="208">
        <f t="shared" si="7"/>
        <v>0</v>
      </c>
      <c r="AX30" s="208">
        <f t="shared" si="7"/>
        <v>0</v>
      </c>
      <c r="AY30" s="208">
        <f t="shared" si="7"/>
        <v>0</v>
      </c>
      <c r="AZ30" s="208">
        <f t="shared" si="8"/>
        <v>0</v>
      </c>
      <c r="BA30" s="208">
        <f t="shared" si="8"/>
        <v>0</v>
      </c>
      <c r="BB30" s="208">
        <f t="shared" si="8"/>
        <v>0</v>
      </c>
      <c r="BC30" s="208">
        <f t="shared" si="8"/>
        <v>0</v>
      </c>
      <c r="BD30" s="208">
        <f t="shared" si="8"/>
        <v>0</v>
      </c>
      <c r="BE30" s="208">
        <f t="shared" si="8"/>
        <v>0</v>
      </c>
      <c r="BF30" s="208">
        <f t="shared" si="8"/>
        <v>0</v>
      </c>
      <c r="BG30" s="208">
        <f t="shared" si="8"/>
        <v>0</v>
      </c>
      <c r="BH30" s="208">
        <f t="shared" si="8"/>
        <v>0</v>
      </c>
      <c r="BI30" s="208">
        <f t="shared" si="8"/>
        <v>0</v>
      </c>
      <c r="BJ30" s="208">
        <f t="shared" si="8"/>
        <v>0</v>
      </c>
      <c r="BK30" s="208">
        <f t="shared" si="8"/>
        <v>0</v>
      </c>
      <c r="BL30" s="207">
        <f t="shared" si="9"/>
        <v>0</v>
      </c>
    </row>
    <row r="31" spans="1:64">
      <c r="A31" s="223" t="s">
        <v>232</v>
      </c>
      <c r="B31" s="224">
        <v>1.7600000000000001E-2</v>
      </c>
      <c r="C31" s="224">
        <f t="shared" si="11"/>
        <v>1.7600000000000001E-2</v>
      </c>
      <c r="D31" s="206">
        <v>18753608.969999999</v>
      </c>
      <c r="E31" s="206">
        <v>18753608.969999999</v>
      </c>
      <c r="F31" s="206">
        <v>18753608.969999999</v>
      </c>
      <c r="G31" s="206">
        <v>18753608.969999999</v>
      </c>
      <c r="H31" s="206">
        <v>18753608.969999999</v>
      </c>
      <c r="I31" s="206">
        <v>18753608.969999999</v>
      </c>
      <c r="J31" s="206">
        <v>19008383.599999998</v>
      </c>
      <c r="K31" s="206">
        <v>19263158.23</v>
      </c>
      <c r="L31" s="206">
        <v>19289658.225000001</v>
      </c>
      <c r="M31" s="206">
        <v>19398158.215</v>
      </c>
      <c r="N31" s="206">
        <v>19480158.209999997</v>
      </c>
      <c r="O31" s="206">
        <v>19480158.209999997</v>
      </c>
      <c r="P31" s="192">
        <f t="shared" si="3"/>
        <v>228441328.50999999</v>
      </c>
      <c r="Q31" s="206">
        <v>19480158.209999997</v>
      </c>
      <c r="R31" s="206">
        <v>19480158.209999997</v>
      </c>
      <c r="S31" s="206">
        <v>19480158.209999997</v>
      </c>
      <c r="T31" s="206">
        <v>19480158.209999997</v>
      </c>
      <c r="U31" s="206">
        <v>19480623.379999999</v>
      </c>
      <c r="V31" s="206">
        <v>19480623.379999999</v>
      </c>
      <c r="W31" s="206">
        <v>19480623.379999999</v>
      </c>
      <c r="X31" s="206">
        <v>19480623.379999999</v>
      </c>
      <c r="Y31" s="206">
        <v>19480623.379999999</v>
      </c>
      <c r="Z31" s="206">
        <v>19480623.379999999</v>
      </c>
      <c r="AA31" s="206">
        <v>19480623.379999999</v>
      </c>
      <c r="AB31" s="206">
        <v>19480623.379999999</v>
      </c>
      <c r="AC31" s="206">
        <v>19480623.379999999</v>
      </c>
      <c r="AD31" s="206">
        <v>19480623.379999999</v>
      </c>
      <c r="AE31" s="206">
        <v>19480623.379999999</v>
      </c>
      <c r="AF31" s="206">
        <v>19480623.379999999</v>
      </c>
      <c r="AG31" s="192">
        <f t="shared" si="4"/>
        <v>233767480.55999997</v>
      </c>
      <c r="AH31" s="192"/>
      <c r="AI31" s="207">
        <f t="shared" si="5"/>
        <v>27505.29</v>
      </c>
      <c r="AJ31" s="207">
        <f t="shared" si="5"/>
        <v>27505.29</v>
      </c>
      <c r="AK31" s="207">
        <f t="shared" si="5"/>
        <v>27505.29</v>
      </c>
      <c r="AL31" s="207">
        <f t="shared" si="5"/>
        <v>27505.29</v>
      </c>
      <c r="AM31" s="207">
        <f t="shared" si="5"/>
        <v>27505.29</v>
      </c>
      <c r="AN31" s="207">
        <f t="shared" si="5"/>
        <v>27505.29</v>
      </c>
      <c r="AO31" s="207">
        <f t="shared" si="5"/>
        <v>27878.959999999999</v>
      </c>
      <c r="AP31" s="207">
        <f t="shared" si="5"/>
        <v>28252.63</v>
      </c>
      <c r="AQ31" s="207">
        <f t="shared" si="5"/>
        <v>28291.5</v>
      </c>
      <c r="AR31" s="207">
        <f t="shared" si="5"/>
        <v>28450.63</v>
      </c>
      <c r="AS31" s="207">
        <f t="shared" si="5"/>
        <v>28570.9</v>
      </c>
      <c r="AT31" s="207">
        <f t="shared" si="5"/>
        <v>28570.9</v>
      </c>
      <c r="AU31" s="208">
        <f t="shared" si="6"/>
        <v>335047.26000000007</v>
      </c>
      <c r="AV31" s="208">
        <f t="shared" si="7"/>
        <v>28570.9</v>
      </c>
      <c r="AW31" s="208">
        <f t="shared" si="7"/>
        <v>28570.9</v>
      </c>
      <c r="AX31" s="208">
        <f t="shared" si="7"/>
        <v>28570.9</v>
      </c>
      <c r="AY31" s="208">
        <f t="shared" si="7"/>
        <v>28570.9</v>
      </c>
      <c r="AZ31" s="208">
        <f t="shared" si="8"/>
        <v>28571.58</v>
      </c>
      <c r="BA31" s="208">
        <f t="shared" si="8"/>
        <v>28571.58</v>
      </c>
      <c r="BB31" s="208">
        <f t="shared" si="8"/>
        <v>28571.58</v>
      </c>
      <c r="BC31" s="208">
        <f t="shared" si="8"/>
        <v>28571.58</v>
      </c>
      <c r="BD31" s="208">
        <f t="shared" si="8"/>
        <v>28571.58</v>
      </c>
      <c r="BE31" s="208">
        <f t="shared" si="8"/>
        <v>28571.58</v>
      </c>
      <c r="BF31" s="208">
        <f t="shared" si="8"/>
        <v>28571.58</v>
      </c>
      <c r="BG31" s="208">
        <f t="shared" si="8"/>
        <v>28571.58</v>
      </c>
      <c r="BH31" s="208">
        <f t="shared" si="8"/>
        <v>28571.58</v>
      </c>
      <c r="BI31" s="208">
        <f t="shared" si="8"/>
        <v>28571.58</v>
      </c>
      <c r="BJ31" s="208">
        <f t="shared" si="8"/>
        <v>28571.58</v>
      </c>
      <c r="BK31" s="208">
        <f t="shared" si="8"/>
        <v>28571.58</v>
      </c>
      <c r="BL31" s="207">
        <f t="shared" si="9"/>
        <v>342858.96000000014</v>
      </c>
    </row>
    <row r="32" spans="1:64">
      <c r="A32" s="215" t="s">
        <v>233</v>
      </c>
      <c r="B32" s="205">
        <v>5.6099999999999997E-2</v>
      </c>
      <c r="C32" s="205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192">
        <f t="shared" si="3"/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465.17</v>
      </c>
      <c r="V32" s="206">
        <v>465.17</v>
      </c>
      <c r="W32" s="206">
        <v>465.17</v>
      </c>
      <c r="X32" s="206">
        <v>465.17</v>
      </c>
      <c r="Y32" s="206">
        <v>465.17</v>
      </c>
      <c r="Z32" s="206">
        <v>465.17</v>
      </c>
      <c r="AA32" s="206">
        <v>465.17</v>
      </c>
      <c r="AB32" s="206">
        <v>465.17</v>
      </c>
      <c r="AC32" s="206">
        <v>465.17</v>
      </c>
      <c r="AD32" s="206">
        <v>465.17</v>
      </c>
      <c r="AE32" s="206">
        <v>465.17</v>
      </c>
      <c r="AF32" s="206">
        <v>465.17</v>
      </c>
      <c r="AG32" s="192">
        <f t="shared" si="4"/>
        <v>5582.04</v>
      </c>
      <c r="AH32" s="192"/>
      <c r="AI32" s="207">
        <f t="shared" si="5"/>
        <v>0</v>
      </c>
      <c r="AJ32" s="207">
        <f t="shared" si="5"/>
        <v>0</v>
      </c>
      <c r="AK32" s="207">
        <f t="shared" si="5"/>
        <v>0</v>
      </c>
      <c r="AL32" s="207">
        <f t="shared" si="5"/>
        <v>0</v>
      </c>
      <c r="AM32" s="207">
        <f t="shared" si="5"/>
        <v>0</v>
      </c>
      <c r="AN32" s="207">
        <f t="shared" si="5"/>
        <v>0</v>
      </c>
      <c r="AO32" s="207">
        <f t="shared" si="5"/>
        <v>0</v>
      </c>
      <c r="AP32" s="207">
        <f t="shared" si="5"/>
        <v>0</v>
      </c>
      <c r="AQ32" s="207">
        <f t="shared" si="5"/>
        <v>0</v>
      </c>
      <c r="AR32" s="207">
        <f t="shared" si="5"/>
        <v>0</v>
      </c>
      <c r="AS32" s="207">
        <f t="shared" si="5"/>
        <v>0</v>
      </c>
      <c r="AT32" s="207">
        <f t="shared" si="5"/>
        <v>0</v>
      </c>
      <c r="AU32" s="208">
        <f t="shared" si="6"/>
        <v>0</v>
      </c>
      <c r="AV32" s="208">
        <f t="shared" si="7"/>
        <v>0</v>
      </c>
      <c r="AW32" s="208">
        <f t="shared" si="7"/>
        <v>0</v>
      </c>
      <c r="AX32" s="208">
        <f t="shared" si="7"/>
        <v>0</v>
      </c>
      <c r="AY32" s="208">
        <f t="shared" si="7"/>
        <v>0</v>
      </c>
      <c r="AZ32" s="208">
        <f t="shared" si="8"/>
        <v>0</v>
      </c>
      <c r="BA32" s="208">
        <f t="shared" si="8"/>
        <v>0</v>
      </c>
      <c r="BB32" s="208">
        <f t="shared" si="8"/>
        <v>0</v>
      </c>
      <c r="BC32" s="208">
        <f t="shared" si="8"/>
        <v>0</v>
      </c>
      <c r="BD32" s="208">
        <f t="shared" si="8"/>
        <v>0</v>
      </c>
      <c r="BE32" s="208">
        <f t="shared" si="8"/>
        <v>0</v>
      </c>
      <c r="BF32" s="208">
        <f t="shared" si="8"/>
        <v>0</v>
      </c>
      <c r="BG32" s="208">
        <f t="shared" si="8"/>
        <v>0</v>
      </c>
      <c r="BH32" s="208">
        <f t="shared" si="8"/>
        <v>0</v>
      </c>
      <c r="BI32" s="208">
        <f t="shared" si="8"/>
        <v>0</v>
      </c>
      <c r="BJ32" s="208">
        <f t="shared" si="8"/>
        <v>0</v>
      </c>
      <c r="BK32" s="208">
        <f t="shared" si="8"/>
        <v>0</v>
      </c>
      <c r="BL32" s="207">
        <f t="shared" si="9"/>
        <v>0</v>
      </c>
    </row>
    <row r="33" spans="1:64">
      <c r="A33" s="223" t="s">
        <v>234</v>
      </c>
      <c r="B33" s="224">
        <v>2.3100000000000002E-2</v>
      </c>
      <c r="C33" s="224">
        <f>B33</f>
        <v>2.3100000000000002E-2</v>
      </c>
      <c r="D33" s="206">
        <v>11788469.99</v>
      </c>
      <c r="E33" s="206">
        <v>11788063.689999999</v>
      </c>
      <c r="F33" s="206">
        <v>11777906.189999999</v>
      </c>
      <c r="G33" s="206">
        <v>11767748.689999999</v>
      </c>
      <c r="H33" s="206">
        <v>11766001.970000001</v>
      </c>
      <c r="I33" s="206">
        <v>11764255.24</v>
      </c>
      <c r="J33" s="206">
        <v>11846626.175000001</v>
      </c>
      <c r="K33" s="206">
        <v>11976497.104999999</v>
      </c>
      <c r="L33" s="206">
        <v>12170997.105</v>
      </c>
      <c r="M33" s="206">
        <v>12399997.104999999</v>
      </c>
      <c r="N33" s="206">
        <v>12481997.1</v>
      </c>
      <c r="O33" s="206">
        <v>12481997.1</v>
      </c>
      <c r="P33" s="192">
        <f t="shared" si="3"/>
        <v>144010557.46000001</v>
      </c>
      <c r="Q33" s="206">
        <v>12481997.1</v>
      </c>
      <c r="R33" s="206">
        <v>12481997.1</v>
      </c>
      <c r="S33" s="206">
        <v>12481997.1</v>
      </c>
      <c r="T33" s="206">
        <v>12481997.1</v>
      </c>
      <c r="U33" s="206">
        <v>20509788.09</v>
      </c>
      <c r="V33" s="206">
        <v>20509788.09</v>
      </c>
      <c r="W33" s="206">
        <v>20509788.09</v>
      </c>
      <c r="X33" s="206">
        <v>20509788.09</v>
      </c>
      <c r="Y33" s="206">
        <v>20509788.09</v>
      </c>
      <c r="Z33" s="206">
        <v>20509788.09</v>
      </c>
      <c r="AA33" s="206">
        <v>20509788.09</v>
      </c>
      <c r="AB33" s="206">
        <v>20509788.09</v>
      </c>
      <c r="AC33" s="206">
        <v>20509788.09</v>
      </c>
      <c r="AD33" s="206">
        <v>20509788.09</v>
      </c>
      <c r="AE33" s="206">
        <v>20509788.09</v>
      </c>
      <c r="AF33" s="206">
        <v>20509788.09</v>
      </c>
      <c r="AG33" s="192">
        <f t="shared" si="4"/>
        <v>246117457.08000001</v>
      </c>
      <c r="AH33" s="192"/>
      <c r="AI33" s="207">
        <f t="shared" si="5"/>
        <v>22692.799999999999</v>
      </c>
      <c r="AJ33" s="207">
        <f t="shared" si="5"/>
        <v>22692.02</v>
      </c>
      <c r="AK33" s="207">
        <f t="shared" si="5"/>
        <v>22672.47</v>
      </c>
      <c r="AL33" s="207">
        <f t="shared" si="5"/>
        <v>22652.92</v>
      </c>
      <c r="AM33" s="207">
        <f t="shared" si="5"/>
        <v>22649.55</v>
      </c>
      <c r="AN33" s="207">
        <f t="shared" si="5"/>
        <v>22646.19</v>
      </c>
      <c r="AO33" s="207">
        <f t="shared" si="5"/>
        <v>22804.76</v>
      </c>
      <c r="AP33" s="207">
        <f t="shared" si="5"/>
        <v>23054.76</v>
      </c>
      <c r="AQ33" s="207">
        <f t="shared" si="5"/>
        <v>23429.17</v>
      </c>
      <c r="AR33" s="207">
        <f t="shared" si="5"/>
        <v>23869.99</v>
      </c>
      <c r="AS33" s="207">
        <f t="shared" si="5"/>
        <v>24027.84</v>
      </c>
      <c r="AT33" s="207">
        <f t="shared" si="5"/>
        <v>24027.84</v>
      </c>
      <c r="AU33" s="208">
        <f t="shared" si="6"/>
        <v>277220.31</v>
      </c>
      <c r="AV33" s="208">
        <f t="shared" si="7"/>
        <v>24027.84</v>
      </c>
      <c r="AW33" s="208">
        <f t="shared" si="7"/>
        <v>24027.84</v>
      </c>
      <c r="AX33" s="208">
        <f t="shared" si="7"/>
        <v>24027.84</v>
      </c>
      <c r="AY33" s="208">
        <f t="shared" si="7"/>
        <v>24027.84</v>
      </c>
      <c r="AZ33" s="208">
        <f t="shared" si="8"/>
        <v>39481.339999999997</v>
      </c>
      <c r="BA33" s="208">
        <f t="shared" si="8"/>
        <v>39481.339999999997</v>
      </c>
      <c r="BB33" s="208">
        <f t="shared" si="8"/>
        <v>39481.339999999997</v>
      </c>
      <c r="BC33" s="208">
        <f t="shared" si="8"/>
        <v>39481.339999999997</v>
      </c>
      <c r="BD33" s="208">
        <f t="shared" si="8"/>
        <v>39481.339999999997</v>
      </c>
      <c r="BE33" s="208">
        <f t="shared" si="8"/>
        <v>39481.339999999997</v>
      </c>
      <c r="BF33" s="208">
        <f t="shared" si="8"/>
        <v>39481.339999999997</v>
      </c>
      <c r="BG33" s="208">
        <f t="shared" si="8"/>
        <v>39481.339999999997</v>
      </c>
      <c r="BH33" s="208">
        <f t="shared" si="8"/>
        <v>39481.339999999997</v>
      </c>
      <c r="BI33" s="208">
        <f t="shared" si="8"/>
        <v>39481.339999999997</v>
      </c>
      <c r="BJ33" s="208">
        <f t="shared" si="8"/>
        <v>39481.339999999997</v>
      </c>
      <c r="BK33" s="208">
        <f t="shared" si="8"/>
        <v>39481.339999999997</v>
      </c>
      <c r="BL33" s="207">
        <f t="shared" si="9"/>
        <v>473776.07999999984</v>
      </c>
    </row>
    <row r="34" spans="1:64">
      <c r="A34" s="190" t="s">
        <v>235</v>
      </c>
      <c r="B34" s="205">
        <v>5.2600000000000001E-2</v>
      </c>
      <c r="C34" s="205">
        <v>0</v>
      </c>
      <c r="D34" s="206">
        <v>124786.75</v>
      </c>
      <c r="E34" s="206">
        <v>124786.75</v>
      </c>
      <c r="F34" s="206">
        <v>124786.75</v>
      </c>
      <c r="G34" s="206">
        <v>124786.75</v>
      </c>
      <c r="H34" s="206">
        <v>124786.75</v>
      </c>
      <c r="I34" s="206">
        <v>124786.75</v>
      </c>
      <c r="J34" s="206">
        <v>124786.75</v>
      </c>
      <c r="K34" s="206">
        <v>124786.75</v>
      </c>
      <c r="L34" s="206">
        <v>124786.75</v>
      </c>
      <c r="M34" s="206">
        <v>124786.75</v>
      </c>
      <c r="N34" s="206">
        <v>124786.75</v>
      </c>
      <c r="O34" s="206">
        <v>124786.75</v>
      </c>
      <c r="P34" s="192">
        <f t="shared" si="3"/>
        <v>1497441</v>
      </c>
      <c r="Q34" s="206">
        <v>124786.75</v>
      </c>
      <c r="R34" s="206">
        <v>124786.75</v>
      </c>
      <c r="S34" s="206">
        <v>124786.75</v>
      </c>
      <c r="T34" s="206">
        <v>124786.75</v>
      </c>
      <c r="U34" s="206">
        <v>135376.32999999999</v>
      </c>
      <c r="V34" s="206">
        <v>135376.32999999999</v>
      </c>
      <c r="W34" s="206">
        <v>135376.32999999999</v>
      </c>
      <c r="X34" s="206">
        <v>135376.32999999999</v>
      </c>
      <c r="Y34" s="206">
        <v>135376.32999999999</v>
      </c>
      <c r="Z34" s="206">
        <v>135376.32999999999</v>
      </c>
      <c r="AA34" s="206">
        <v>135376.32999999999</v>
      </c>
      <c r="AB34" s="206">
        <v>135376.32999999999</v>
      </c>
      <c r="AC34" s="206">
        <v>135376.32999999999</v>
      </c>
      <c r="AD34" s="206">
        <v>135376.32999999999</v>
      </c>
      <c r="AE34" s="206">
        <v>135376.32999999999</v>
      </c>
      <c r="AF34" s="206">
        <v>135376.32999999999</v>
      </c>
      <c r="AG34" s="192">
        <f t="shared" si="4"/>
        <v>1624515.9600000002</v>
      </c>
      <c r="AH34" s="192"/>
      <c r="AI34" s="207">
        <f t="shared" si="5"/>
        <v>546.98</v>
      </c>
      <c r="AJ34" s="207">
        <f t="shared" si="5"/>
        <v>546.98</v>
      </c>
      <c r="AK34" s="207">
        <f t="shared" si="5"/>
        <v>546.98</v>
      </c>
      <c r="AL34" s="207">
        <f t="shared" si="5"/>
        <v>546.98</v>
      </c>
      <c r="AM34" s="207">
        <f t="shared" si="5"/>
        <v>546.98</v>
      </c>
      <c r="AN34" s="207">
        <f t="shared" si="5"/>
        <v>546.98</v>
      </c>
      <c r="AO34" s="207">
        <f t="shared" si="5"/>
        <v>546.98</v>
      </c>
      <c r="AP34" s="207">
        <f t="shared" si="5"/>
        <v>546.98</v>
      </c>
      <c r="AQ34" s="207">
        <f t="shared" si="5"/>
        <v>546.98</v>
      </c>
      <c r="AR34" s="207">
        <f t="shared" si="5"/>
        <v>546.98</v>
      </c>
      <c r="AS34" s="207">
        <f t="shared" si="5"/>
        <v>546.98</v>
      </c>
      <c r="AT34" s="207">
        <f t="shared" si="5"/>
        <v>546.98</v>
      </c>
      <c r="AU34" s="208">
        <f t="shared" si="6"/>
        <v>6563.7599999999984</v>
      </c>
      <c r="AV34" s="208">
        <f t="shared" si="7"/>
        <v>546.98</v>
      </c>
      <c r="AW34" s="208">
        <f t="shared" si="7"/>
        <v>546.98</v>
      </c>
      <c r="AX34" s="208">
        <f t="shared" si="7"/>
        <v>546.98</v>
      </c>
      <c r="AY34" s="208">
        <f t="shared" si="7"/>
        <v>546.98</v>
      </c>
      <c r="AZ34" s="208">
        <f t="shared" si="8"/>
        <v>0</v>
      </c>
      <c r="BA34" s="208">
        <f t="shared" si="8"/>
        <v>0</v>
      </c>
      <c r="BB34" s="208">
        <f t="shared" si="8"/>
        <v>0</v>
      </c>
      <c r="BC34" s="208">
        <f t="shared" si="8"/>
        <v>0</v>
      </c>
      <c r="BD34" s="208">
        <f t="shared" si="8"/>
        <v>0</v>
      </c>
      <c r="BE34" s="208">
        <f t="shared" si="8"/>
        <v>0</v>
      </c>
      <c r="BF34" s="208">
        <f t="shared" si="8"/>
        <v>0</v>
      </c>
      <c r="BG34" s="208">
        <f t="shared" si="8"/>
        <v>0</v>
      </c>
      <c r="BH34" s="208">
        <f t="shared" si="8"/>
        <v>0</v>
      </c>
      <c r="BI34" s="208">
        <f t="shared" si="8"/>
        <v>0</v>
      </c>
      <c r="BJ34" s="208">
        <f t="shared" si="8"/>
        <v>0</v>
      </c>
      <c r="BK34" s="208">
        <f t="shared" si="8"/>
        <v>0</v>
      </c>
      <c r="BL34" s="207">
        <f t="shared" si="9"/>
        <v>0</v>
      </c>
    </row>
    <row r="35" spans="1:64">
      <c r="A35" s="190" t="s">
        <v>236</v>
      </c>
      <c r="B35" s="205">
        <v>1.83E-2</v>
      </c>
      <c r="C35" s="205">
        <v>1.6799999999999999E-2</v>
      </c>
      <c r="D35" s="206">
        <v>24126952.829999998</v>
      </c>
      <c r="E35" s="206">
        <v>24126952.829999998</v>
      </c>
      <c r="F35" s="206">
        <v>24126952.829999998</v>
      </c>
      <c r="G35" s="206">
        <v>24126952.829999998</v>
      </c>
      <c r="H35" s="206">
        <v>23992168.309999999</v>
      </c>
      <c r="I35" s="206">
        <v>23857383.780000001</v>
      </c>
      <c r="J35" s="206">
        <v>23857383.780000001</v>
      </c>
      <c r="K35" s="206">
        <v>23982889.315000001</v>
      </c>
      <c r="L35" s="206">
        <v>24108394.850000001</v>
      </c>
      <c r="M35" s="206">
        <v>24197894.850000001</v>
      </c>
      <c r="N35" s="206">
        <v>24287394.850000001</v>
      </c>
      <c r="O35" s="206">
        <v>24287394.850000001</v>
      </c>
      <c r="P35" s="192">
        <f t="shared" si="3"/>
        <v>289078715.90499997</v>
      </c>
      <c r="Q35" s="206">
        <v>24287394.850000001</v>
      </c>
      <c r="R35" s="206">
        <v>24287394.850000001</v>
      </c>
      <c r="S35" s="206">
        <v>24287394.850000001</v>
      </c>
      <c r="T35" s="206">
        <v>24287394.850000001</v>
      </c>
      <c r="U35" s="206">
        <v>27225474.890000001</v>
      </c>
      <c r="V35" s="206">
        <v>27225474.890000001</v>
      </c>
      <c r="W35" s="206">
        <v>27225474.890000001</v>
      </c>
      <c r="X35" s="206">
        <v>27225474.890000001</v>
      </c>
      <c r="Y35" s="206">
        <v>27225474.890000001</v>
      </c>
      <c r="Z35" s="206">
        <v>27225474.890000001</v>
      </c>
      <c r="AA35" s="206">
        <v>27225474.890000001</v>
      </c>
      <c r="AB35" s="206">
        <v>27225474.890000001</v>
      </c>
      <c r="AC35" s="206">
        <v>27225474.890000001</v>
      </c>
      <c r="AD35" s="206">
        <v>27225474.890000001</v>
      </c>
      <c r="AE35" s="206">
        <v>27225474.890000001</v>
      </c>
      <c r="AF35" s="206">
        <v>27225474.890000001</v>
      </c>
      <c r="AG35" s="192">
        <f t="shared" si="4"/>
        <v>326705698.67999989</v>
      </c>
      <c r="AH35" s="192"/>
      <c r="AI35" s="207">
        <f t="shared" si="5"/>
        <v>36793.599999999999</v>
      </c>
      <c r="AJ35" s="207">
        <f t="shared" si="5"/>
        <v>36793.599999999999</v>
      </c>
      <c r="AK35" s="207">
        <f t="shared" si="5"/>
        <v>36793.599999999999</v>
      </c>
      <c r="AL35" s="207">
        <f t="shared" si="5"/>
        <v>36793.599999999999</v>
      </c>
      <c r="AM35" s="207">
        <f t="shared" si="5"/>
        <v>36588.06</v>
      </c>
      <c r="AN35" s="207">
        <f t="shared" si="5"/>
        <v>36382.51</v>
      </c>
      <c r="AO35" s="207">
        <f t="shared" si="5"/>
        <v>36382.51</v>
      </c>
      <c r="AP35" s="207">
        <f t="shared" si="5"/>
        <v>36573.910000000003</v>
      </c>
      <c r="AQ35" s="207">
        <f t="shared" si="5"/>
        <v>36765.300000000003</v>
      </c>
      <c r="AR35" s="207">
        <f t="shared" si="5"/>
        <v>36901.79</v>
      </c>
      <c r="AS35" s="207">
        <f t="shared" si="5"/>
        <v>37038.28</v>
      </c>
      <c r="AT35" s="207">
        <f t="shared" si="5"/>
        <v>37038.28</v>
      </c>
      <c r="AU35" s="208">
        <f t="shared" si="6"/>
        <v>440845.04000000004</v>
      </c>
      <c r="AV35" s="208">
        <f t="shared" si="7"/>
        <v>37038.28</v>
      </c>
      <c r="AW35" s="208">
        <f t="shared" si="7"/>
        <v>37038.28</v>
      </c>
      <c r="AX35" s="208">
        <f t="shared" si="7"/>
        <v>37038.28</v>
      </c>
      <c r="AY35" s="208">
        <f t="shared" si="7"/>
        <v>37038.28</v>
      </c>
      <c r="AZ35" s="208">
        <f t="shared" si="8"/>
        <v>38115.660000000003</v>
      </c>
      <c r="BA35" s="208">
        <f t="shared" si="8"/>
        <v>38115.660000000003</v>
      </c>
      <c r="BB35" s="208">
        <f t="shared" si="8"/>
        <v>38115.660000000003</v>
      </c>
      <c r="BC35" s="208">
        <f t="shared" si="8"/>
        <v>38115.660000000003</v>
      </c>
      <c r="BD35" s="208">
        <f t="shared" si="8"/>
        <v>38115.660000000003</v>
      </c>
      <c r="BE35" s="208">
        <f t="shared" si="8"/>
        <v>38115.660000000003</v>
      </c>
      <c r="BF35" s="208">
        <f t="shared" si="8"/>
        <v>38115.660000000003</v>
      </c>
      <c r="BG35" s="208">
        <f t="shared" si="8"/>
        <v>38115.660000000003</v>
      </c>
      <c r="BH35" s="208">
        <f t="shared" si="8"/>
        <v>38115.660000000003</v>
      </c>
      <c r="BI35" s="208">
        <f t="shared" si="8"/>
        <v>38115.660000000003</v>
      </c>
      <c r="BJ35" s="208">
        <f t="shared" si="8"/>
        <v>38115.660000000003</v>
      </c>
      <c r="BK35" s="208">
        <f t="shared" si="8"/>
        <v>38115.660000000003</v>
      </c>
      <c r="BL35" s="207">
        <f t="shared" si="9"/>
        <v>457387.92000000016</v>
      </c>
    </row>
    <row r="36" spans="1:64">
      <c r="A36" s="190" t="s">
        <v>237</v>
      </c>
      <c r="B36" s="205">
        <v>2.7999999999999997E-2</v>
      </c>
      <c r="C36" s="205">
        <v>7.6999999999999994E-3</v>
      </c>
      <c r="D36" s="206">
        <v>2453650.6</v>
      </c>
      <c r="E36" s="206">
        <v>2453650.6</v>
      </c>
      <c r="F36" s="206">
        <v>2453650.6</v>
      </c>
      <c r="G36" s="206">
        <v>2453650.6</v>
      </c>
      <c r="H36" s="206">
        <v>2453650.6</v>
      </c>
      <c r="I36" s="206">
        <v>2453650.6</v>
      </c>
      <c r="J36" s="206">
        <v>2453650.6</v>
      </c>
      <c r="K36" s="206">
        <v>2453650.6</v>
      </c>
      <c r="L36" s="206">
        <v>2453650.6</v>
      </c>
      <c r="M36" s="206">
        <v>2453650.6</v>
      </c>
      <c r="N36" s="206">
        <v>2453650.6</v>
      </c>
      <c r="O36" s="206">
        <v>2453650.6</v>
      </c>
      <c r="P36" s="192">
        <f t="shared" si="3"/>
        <v>29443807.200000007</v>
      </c>
      <c r="Q36" s="206">
        <v>2453650.6</v>
      </c>
      <c r="R36" s="206">
        <v>2453650.6</v>
      </c>
      <c r="S36" s="206">
        <v>2453650.6</v>
      </c>
      <c r="T36" s="206">
        <v>2453650.6</v>
      </c>
      <c r="U36" s="206">
        <v>2476547.4500000002</v>
      </c>
      <c r="V36" s="206">
        <v>2476547.4500000002</v>
      </c>
      <c r="W36" s="206">
        <v>2476547.4500000002</v>
      </c>
      <c r="X36" s="206">
        <v>2476547.4500000002</v>
      </c>
      <c r="Y36" s="206">
        <v>2476547.4500000002</v>
      </c>
      <c r="Z36" s="206">
        <v>2476547.4500000002</v>
      </c>
      <c r="AA36" s="206">
        <v>2476547.4500000002</v>
      </c>
      <c r="AB36" s="206">
        <v>2476547.4500000002</v>
      </c>
      <c r="AC36" s="206">
        <v>2476547.4500000002</v>
      </c>
      <c r="AD36" s="206">
        <v>2476547.4500000002</v>
      </c>
      <c r="AE36" s="206">
        <v>2476547.4500000002</v>
      </c>
      <c r="AF36" s="206">
        <v>2476547.4500000002</v>
      </c>
      <c r="AG36" s="192">
        <f t="shared" si="4"/>
        <v>29718569.399999995</v>
      </c>
      <c r="AH36" s="192"/>
      <c r="AI36" s="207">
        <f t="shared" si="5"/>
        <v>5725.18</v>
      </c>
      <c r="AJ36" s="207">
        <f t="shared" si="5"/>
        <v>5725.18</v>
      </c>
      <c r="AK36" s="207">
        <f t="shared" si="5"/>
        <v>5725.18</v>
      </c>
      <c r="AL36" s="207">
        <f t="shared" si="5"/>
        <v>5725.18</v>
      </c>
      <c r="AM36" s="207">
        <f t="shared" si="5"/>
        <v>5725.18</v>
      </c>
      <c r="AN36" s="207">
        <f t="shared" si="5"/>
        <v>5725.18</v>
      </c>
      <c r="AO36" s="207">
        <f t="shared" si="5"/>
        <v>5725.18</v>
      </c>
      <c r="AP36" s="207">
        <f t="shared" si="5"/>
        <v>5725.18</v>
      </c>
      <c r="AQ36" s="207">
        <f t="shared" si="5"/>
        <v>5725.18</v>
      </c>
      <c r="AR36" s="207">
        <f t="shared" si="5"/>
        <v>5725.18</v>
      </c>
      <c r="AS36" s="207">
        <f t="shared" si="5"/>
        <v>5725.18</v>
      </c>
      <c r="AT36" s="207">
        <f t="shared" si="5"/>
        <v>5725.18</v>
      </c>
      <c r="AU36" s="208">
        <f t="shared" si="6"/>
        <v>68702.16</v>
      </c>
      <c r="AV36" s="208">
        <f t="shared" si="7"/>
        <v>5725.18</v>
      </c>
      <c r="AW36" s="208">
        <f t="shared" si="7"/>
        <v>5725.18</v>
      </c>
      <c r="AX36" s="208">
        <f t="shared" si="7"/>
        <v>5725.18</v>
      </c>
      <c r="AY36" s="208">
        <f t="shared" si="7"/>
        <v>5725.18</v>
      </c>
      <c r="AZ36" s="208">
        <f t="shared" si="8"/>
        <v>1589.12</v>
      </c>
      <c r="BA36" s="208">
        <f t="shared" si="8"/>
        <v>1589.12</v>
      </c>
      <c r="BB36" s="208">
        <f t="shared" si="8"/>
        <v>1589.12</v>
      </c>
      <c r="BC36" s="208">
        <f t="shared" si="8"/>
        <v>1589.12</v>
      </c>
      <c r="BD36" s="208">
        <f t="shared" si="8"/>
        <v>1589.12</v>
      </c>
      <c r="BE36" s="208">
        <f t="shared" si="8"/>
        <v>1589.12</v>
      </c>
      <c r="BF36" s="208">
        <f t="shared" si="8"/>
        <v>1589.12</v>
      </c>
      <c r="BG36" s="208">
        <f t="shared" si="8"/>
        <v>1589.12</v>
      </c>
      <c r="BH36" s="208">
        <f t="shared" si="8"/>
        <v>1589.12</v>
      </c>
      <c r="BI36" s="208">
        <f t="shared" si="8"/>
        <v>1589.12</v>
      </c>
      <c r="BJ36" s="208">
        <f t="shared" si="8"/>
        <v>1589.12</v>
      </c>
      <c r="BK36" s="208">
        <f t="shared" si="8"/>
        <v>1589.12</v>
      </c>
      <c r="BL36" s="207">
        <f t="shared" si="9"/>
        <v>19069.439999999995</v>
      </c>
    </row>
    <row r="37" spans="1:64">
      <c r="A37" s="190" t="s">
        <v>238</v>
      </c>
      <c r="B37" s="205">
        <v>5.2600000000000001E-2</v>
      </c>
      <c r="C37" s="205">
        <v>0</v>
      </c>
      <c r="D37" s="206">
        <v>10589.58</v>
      </c>
      <c r="E37" s="206">
        <v>10589.58</v>
      </c>
      <c r="F37" s="206">
        <v>10589.58</v>
      </c>
      <c r="G37" s="206">
        <v>10589.58</v>
      </c>
      <c r="H37" s="206">
        <v>10589.58</v>
      </c>
      <c r="I37" s="206">
        <v>10589.58</v>
      </c>
      <c r="J37" s="206">
        <v>10589.58</v>
      </c>
      <c r="K37" s="206">
        <v>10589.58</v>
      </c>
      <c r="L37" s="206">
        <v>10589.58</v>
      </c>
      <c r="M37" s="206">
        <v>10589.58</v>
      </c>
      <c r="N37" s="206">
        <v>10589.58</v>
      </c>
      <c r="O37" s="206">
        <v>10589.58</v>
      </c>
      <c r="P37" s="192">
        <f t="shared" si="3"/>
        <v>127074.96</v>
      </c>
      <c r="Q37" s="206">
        <v>10589.58</v>
      </c>
      <c r="R37" s="206">
        <v>10589.58</v>
      </c>
      <c r="S37" s="206">
        <v>10589.58</v>
      </c>
      <c r="T37" s="206">
        <v>10589.58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192">
        <f t="shared" si="4"/>
        <v>0</v>
      </c>
      <c r="AH37" s="192"/>
      <c r="AI37" s="207">
        <f t="shared" si="5"/>
        <v>46.42</v>
      </c>
      <c r="AJ37" s="207">
        <f t="shared" si="5"/>
        <v>46.42</v>
      </c>
      <c r="AK37" s="207">
        <f t="shared" si="5"/>
        <v>46.42</v>
      </c>
      <c r="AL37" s="207">
        <f t="shared" si="5"/>
        <v>46.42</v>
      </c>
      <c r="AM37" s="207">
        <f t="shared" si="5"/>
        <v>46.42</v>
      </c>
      <c r="AN37" s="207">
        <f t="shared" si="5"/>
        <v>46.42</v>
      </c>
      <c r="AO37" s="207">
        <f t="shared" si="5"/>
        <v>46.42</v>
      </c>
      <c r="AP37" s="207">
        <f t="shared" si="5"/>
        <v>46.42</v>
      </c>
      <c r="AQ37" s="207">
        <f t="shared" si="5"/>
        <v>46.42</v>
      </c>
      <c r="AR37" s="207">
        <f t="shared" si="5"/>
        <v>46.42</v>
      </c>
      <c r="AS37" s="207">
        <f t="shared" si="5"/>
        <v>46.42</v>
      </c>
      <c r="AT37" s="207">
        <f t="shared" si="5"/>
        <v>46.42</v>
      </c>
      <c r="AU37" s="208">
        <f t="shared" si="6"/>
        <v>557.04000000000008</v>
      </c>
      <c r="AV37" s="208">
        <f t="shared" si="7"/>
        <v>46.42</v>
      </c>
      <c r="AW37" s="208">
        <f t="shared" si="7"/>
        <v>46.42</v>
      </c>
      <c r="AX37" s="208">
        <f t="shared" si="7"/>
        <v>46.42</v>
      </c>
      <c r="AY37" s="208">
        <f t="shared" si="7"/>
        <v>46.42</v>
      </c>
      <c r="AZ37" s="208">
        <f t="shared" si="8"/>
        <v>0</v>
      </c>
      <c r="BA37" s="208">
        <f t="shared" si="8"/>
        <v>0</v>
      </c>
      <c r="BB37" s="208">
        <f t="shared" si="8"/>
        <v>0</v>
      </c>
      <c r="BC37" s="208">
        <f t="shared" si="8"/>
        <v>0</v>
      </c>
      <c r="BD37" s="208">
        <f t="shared" si="8"/>
        <v>0</v>
      </c>
      <c r="BE37" s="208">
        <f t="shared" si="8"/>
        <v>0</v>
      </c>
      <c r="BF37" s="208">
        <f t="shared" si="8"/>
        <v>0</v>
      </c>
      <c r="BG37" s="208">
        <f t="shared" si="8"/>
        <v>0</v>
      </c>
      <c r="BH37" s="208">
        <f t="shared" si="8"/>
        <v>0</v>
      </c>
      <c r="BI37" s="208">
        <f t="shared" si="8"/>
        <v>0</v>
      </c>
      <c r="BJ37" s="208">
        <f t="shared" si="8"/>
        <v>0</v>
      </c>
      <c r="BK37" s="208">
        <f t="shared" si="8"/>
        <v>0</v>
      </c>
      <c r="BL37" s="207">
        <f t="shared" si="9"/>
        <v>0</v>
      </c>
    </row>
    <row r="38" spans="1:64">
      <c r="A38" s="190" t="s">
        <v>239</v>
      </c>
      <c r="B38" s="205">
        <v>2.7999999999999997E-2</v>
      </c>
      <c r="C38" s="205">
        <v>7.6999999999999994E-3</v>
      </c>
      <c r="D38" s="206">
        <v>22896.850000000002</v>
      </c>
      <c r="E38" s="206">
        <v>22896.850000000002</v>
      </c>
      <c r="F38" s="206">
        <v>22896.850000000002</v>
      </c>
      <c r="G38" s="206">
        <v>22896.850000000002</v>
      </c>
      <c r="H38" s="206">
        <v>22896.850000000002</v>
      </c>
      <c r="I38" s="206">
        <v>22896.850000000002</v>
      </c>
      <c r="J38" s="206">
        <v>22896.850000000002</v>
      </c>
      <c r="K38" s="206">
        <v>22896.850000000002</v>
      </c>
      <c r="L38" s="206">
        <v>22896.850000000002</v>
      </c>
      <c r="M38" s="206">
        <v>22896.850000000002</v>
      </c>
      <c r="N38" s="206">
        <v>22896.850000000002</v>
      </c>
      <c r="O38" s="206">
        <v>22896.850000000002</v>
      </c>
      <c r="P38" s="192">
        <f t="shared" si="3"/>
        <v>274762.2</v>
      </c>
      <c r="Q38" s="206">
        <v>22896.850000000002</v>
      </c>
      <c r="R38" s="206">
        <v>22896.850000000002</v>
      </c>
      <c r="S38" s="206">
        <v>22896.850000000002</v>
      </c>
      <c r="T38" s="206">
        <v>22896.850000000002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192">
        <f t="shared" si="4"/>
        <v>0</v>
      </c>
      <c r="AH38" s="192"/>
      <c r="AI38" s="207">
        <f t="shared" si="5"/>
        <v>53.43</v>
      </c>
      <c r="AJ38" s="207">
        <f t="shared" si="5"/>
        <v>53.43</v>
      </c>
      <c r="AK38" s="207">
        <f t="shared" si="5"/>
        <v>53.43</v>
      </c>
      <c r="AL38" s="207">
        <f t="shared" si="5"/>
        <v>53.43</v>
      </c>
      <c r="AM38" s="207">
        <f t="shared" si="5"/>
        <v>53.43</v>
      </c>
      <c r="AN38" s="207">
        <f t="shared" si="5"/>
        <v>53.43</v>
      </c>
      <c r="AO38" s="207">
        <f t="shared" si="5"/>
        <v>53.43</v>
      </c>
      <c r="AP38" s="207">
        <f t="shared" si="5"/>
        <v>53.43</v>
      </c>
      <c r="AQ38" s="207">
        <f t="shared" si="5"/>
        <v>53.43</v>
      </c>
      <c r="AR38" s="207">
        <f t="shared" si="5"/>
        <v>53.43</v>
      </c>
      <c r="AS38" s="207">
        <f t="shared" si="5"/>
        <v>53.43</v>
      </c>
      <c r="AT38" s="207">
        <f t="shared" si="5"/>
        <v>53.43</v>
      </c>
      <c r="AU38" s="208">
        <f t="shared" si="6"/>
        <v>641.15999999999985</v>
      </c>
      <c r="AV38" s="208">
        <f t="shared" si="7"/>
        <v>53.43</v>
      </c>
      <c r="AW38" s="208">
        <f t="shared" si="7"/>
        <v>53.43</v>
      </c>
      <c r="AX38" s="208">
        <f t="shared" si="7"/>
        <v>53.43</v>
      </c>
      <c r="AY38" s="208">
        <f t="shared" si="7"/>
        <v>53.43</v>
      </c>
      <c r="AZ38" s="208">
        <f t="shared" si="8"/>
        <v>0</v>
      </c>
      <c r="BA38" s="208">
        <f t="shared" si="8"/>
        <v>0</v>
      </c>
      <c r="BB38" s="208">
        <f t="shared" si="8"/>
        <v>0</v>
      </c>
      <c r="BC38" s="208">
        <f t="shared" si="8"/>
        <v>0</v>
      </c>
      <c r="BD38" s="208">
        <f t="shared" si="8"/>
        <v>0</v>
      </c>
      <c r="BE38" s="208">
        <f t="shared" si="8"/>
        <v>0</v>
      </c>
      <c r="BF38" s="208">
        <f t="shared" si="8"/>
        <v>0</v>
      </c>
      <c r="BG38" s="208">
        <f t="shared" si="8"/>
        <v>0</v>
      </c>
      <c r="BH38" s="208">
        <f t="shared" si="8"/>
        <v>0</v>
      </c>
      <c r="BI38" s="208">
        <f t="shared" si="8"/>
        <v>0</v>
      </c>
      <c r="BJ38" s="208">
        <f t="shared" si="8"/>
        <v>0</v>
      </c>
      <c r="BK38" s="208">
        <f t="shared" si="8"/>
        <v>0</v>
      </c>
      <c r="BL38" s="207">
        <f t="shared" si="9"/>
        <v>0</v>
      </c>
    </row>
    <row r="39" spans="1:64">
      <c r="A39" s="190" t="s">
        <v>240</v>
      </c>
      <c r="B39" s="205">
        <v>1.6799999999999999E-2</v>
      </c>
      <c r="C39" s="205">
        <v>2.0300000000000002E-2</v>
      </c>
      <c r="D39" s="206">
        <v>107981060.51000001</v>
      </c>
      <c r="E39" s="206">
        <v>107981060.51000001</v>
      </c>
      <c r="F39" s="206">
        <v>107952421.45999999</v>
      </c>
      <c r="G39" s="206">
        <v>107923782.41</v>
      </c>
      <c r="H39" s="206">
        <v>107923782.41</v>
      </c>
      <c r="I39" s="206">
        <v>107939112.76000001</v>
      </c>
      <c r="J39" s="206">
        <v>107976742.295</v>
      </c>
      <c r="K39" s="206">
        <v>108038805.68000001</v>
      </c>
      <c r="L39" s="206">
        <v>108078569.88000001</v>
      </c>
      <c r="M39" s="206">
        <v>108078569.88000001</v>
      </c>
      <c r="N39" s="206">
        <v>108078569.88000001</v>
      </c>
      <c r="O39" s="206">
        <v>108078569.88000001</v>
      </c>
      <c r="P39" s="192">
        <f t="shared" si="3"/>
        <v>1296031047.5550001</v>
      </c>
      <c r="Q39" s="206">
        <v>108078569.88000001</v>
      </c>
      <c r="R39" s="206">
        <v>108078569.88000001</v>
      </c>
      <c r="S39" s="206">
        <v>108078569.88000001</v>
      </c>
      <c r="T39" s="206">
        <v>108108566.215</v>
      </c>
      <c r="U39" s="206">
        <v>108340152.35000001</v>
      </c>
      <c r="V39" s="206">
        <v>108541742.15000001</v>
      </c>
      <c r="W39" s="206">
        <v>108541742.15000001</v>
      </c>
      <c r="X39" s="206">
        <v>108541742.15000001</v>
      </c>
      <c r="Y39" s="206">
        <v>108541742.15000001</v>
      </c>
      <c r="Z39" s="206">
        <v>108541742.15000001</v>
      </c>
      <c r="AA39" s="206">
        <v>108541742.15000001</v>
      </c>
      <c r="AB39" s="206">
        <v>108541742.15000001</v>
      </c>
      <c r="AC39" s="206">
        <v>108541742.15000001</v>
      </c>
      <c r="AD39" s="206">
        <v>108541742.15000001</v>
      </c>
      <c r="AE39" s="206">
        <v>108541742.15000001</v>
      </c>
      <c r="AF39" s="206">
        <v>108541742.15000001</v>
      </c>
      <c r="AG39" s="192">
        <f t="shared" si="4"/>
        <v>1302299316</v>
      </c>
      <c r="AH39" s="192"/>
      <c r="AI39" s="207">
        <f t="shared" si="5"/>
        <v>151173.48000000001</v>
      </c>
      <c r="AJ39" s="207">
        <f t="shared" si="5"/>
        <v>151173.48000000001</v>
      </c>
      <c r="AK39" s="207">
        <f t="shared" si="5"/>
        <v>151133.39000000001</v>
      </c>
      <c r="AL39" s="207">
        <f t="shared" si="5"/>
        <v>151093.29999999999</v>
      </c>
      <c r="AM39" s="207">
        <f t="shared" si="5"/>
        <v>151093.29999999999</v>
      </c>
      <c r="AN39" s="207">
        <f t="shared" si="5"/>
        <v>151114.76</v>
      </c>
      <c r="AO39" s="207">
        <f t="shared" si="5"/>
        <v>151167.44</v>
      </c>
      <c r="AP39" s="207">
        <f t="shared" si="5"/>
        <v>151254.32999999999</v>
      </c>
      <c r="AQ39" s="207">
        <f t="shared" si="5"/>
        <v>151310</v>
      </c>
      <c r="AR39" s="207">
        <f t="shared" si="5"/>
        <v>151310</v>
      </c>
      <c r="AS39" s="207">
        <f t="shared" si="5"/>
        <v>151310</v>
      </c>
      <c r="AT39" s="207">
        <f t="shared" si="5"/>
        <v>151310</v>
      </c>
      <c r="AU39" s="208">
        <f t="shared" si="6"/>
        <v>1814443.48</v>
      </c>
      <c r="AV39" s="208">
        <f t="shared" si="7"/>
        <v>151310</v>
      </c>
      <c r="AW39" s="208">
        <f t="shared" si="7"/>
        <v>151310</v>
      </c>
      <c r="AX39" s="208">
        <f t="shared" si="7"/>
        <v>151310</v>
      </c>
      <c r="AY39" s="208">
        <f t="shared" si="7"/>
        <v>151351.99</v>
      </c>
      <c r="AZ39" s="208">
        <f t="shared" si="8"/>
        <v>183275.42</v>
      </c>
      <c r="BA39" s="208">
        <f t="shared" si="8"/>
        <v>183616.45</v>
      </c>
      <c r="BB39" s="208">
        <f t="shared" si="8"/>
        <v>183616.45</v>
      </c>
      <c r="BC39" s="208">
        <f t="shared" si="8"/>
        <v>183616.45</v>
      </c>
      <c r="BD39" s="208">
        <f t="shared" si="8"/>
        <v>183616.45</v>
      </c>
      <c r="BE39" s="208">
        <f t="shared" si="8"/>
        <v>183616.45</v>
      </c>
      <c r="BF39" s="208">
        <f t="shared" si="8"/>
        <v>183616.45</v>
      </c>
      <c r="BG39" s="208">
        <f t="shared" si="8"/>
        <v>183616.45</v>
      </c>
      <c r="BH39" s="208">
        <f t="shared" si="8"/>
        <v>183616.45</v>
      </c>
      <c r="BI39" s="208">
        <f t="shared" si="8"/>
        <v>183616.45</v>
      </c>
      <c r="BJ39" s="208">
        <f t="shared" si="8"/>
        <v>183616.45</v>
      </c>
      <c r="BK39" s="208">
        <f t="shared" si="8"/>
        <v>183616.45</v>
      </c>
      <c r="BL39" s="207">
        <f t="shared" si="9"/>
        <v>2203056.3699999996</v>
      </c>
    </row>
    <row r="40" spans="1:64">
      <c r="A40" s="190" t="s">
        <v>241</v>
      </c>
      <c r="B40" s="205">
        <v>1.6799999999999999E-2</v>
      </c>
      <c r="C40" s="205">
        <v>2.0300000000000002E-2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192">
        <f t="shared" si="3"/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192">
        <f t="shared" si="4"/>
        <v>0</v>
      </c>
      <c r="AH40" s="192"/>
      <c r="AI40" s="207">
        <f t="shared" si="5"/>
        <v>0</v>
      </c>
      <c r="AJ40" s="207">
        <f t="shared" si="5"/>
        <v>0</v>
      </c>
      <c r="AK40" s="207">
        <f t="shared" si="5"/>
        <v>0</v>
      </c>
      <c r="AL40" s="207">
        <f t="shared" si="5"/>
        <v>0</v>
      </c>
      <c r="AM40" s="207">
        <f t="shared" si="5"/>
        <v>0</v>
      </c>
      <c r="AN40" s="207">
        <f t="shared" si="5"/>
        <v>0</v>
      </c>
      <c r="AO40" s="207">
        <f t="shared" si="5"/>
        <v>0</v>
      </c>
      <c r="AP40" s="207">
        <f t="shared" si="5"/>
        <v>0</v>
      </c>
      <c r="AQ40" s="207">
        <f t="shared" si="5"/>
        <v>0</v>
      </c>
      <c r="AR40" s="207">
        <f t="shared" si="5"/>
        <v>0</v>
      </c>
      <c r="AS40" s="207">
        <f t="shared" si="5"/>
        <v>0</v>
      </c>
      <c r="AT40" s="207">
        <f t="shared" si="5"/>
        <v>0</v>
      </c>
      <c r="AU40" s="208">
        <f t="shared" si="6"/>
        <v>0</v>
      </c>
      <c r="AV40" s="208">
        <f t="shared" si="7"/>
        <v>0</v>
      </c>
      <c r="AW40" s="208">
        <f t="shared" si="7"/>
        <v>0</v>
      </c>
      <c r="AX40" s="208">
        <f t="shared" si="7"/>
        <v>0</v>
      </c>
      <c r="AY40" s="208">
        <f t="shared" si="7"/>
        <v>0</v>
      </c>
      <c r="AZ40" s="208">
        <f t="shared" si="8"/>
        <v>0</v>
      </c>
      <c r="BA40" s="208">
        <f t="shared" si="8"/>
        <v>0</v>
      </c>
      <c r="BB40" s="208">
        <f t="shared" si="8"/>
        <v>0</v>
      </c>
      <c r="BC40" s="208">
        <f t="shared" si="8"/>
        <v>0</v>
      </c>
      <c r="BD40" s="208">
        <f t="shared" si="8"/>
        <v>0</v>
      </c>
      <c r="BE40" s="208">
        <f t="shared" si="8"/>
        <v>0</v>
      </c>
      <c r="BF40" s="208">
        <f t="shared" si="8"/>
        <v>0</v>
      </c>
      <c r="BG40" s="208">
        <f t="shared" si="8"/>
        <v>0</v>
      </c>
      <c r="BH40" s="208">
        <f t="shared" si="8"/>
        <v>0</v>
      </c>
      <c r="BI40" s="208">
        <f t="shared" si="8"/>
        <v>0</v>
      </c>
      <c r="BJ40" s="208">
        <f t="shared" si="8"/>
        <v>0</v>
      </c>
      <c r="BK40" s="208">
        <f t="shared" si="8"/>
        <v>0</v>
      </c>
      <c r="BL40" s="207">
        <f t="shared" si="9"/>
        <v>0</v>
      </c>
    </row>
    <row r="41" spans="1:64">
      <c r="A41" s="190" t="s">
        <v>242</v>
      </c>
      <c r="B41" s="205">
        <v>2.1600000000000001E-2</v>
      </c>
      <c r="C41" s="205">
        <v>2.12E-2</v>
      </c>
      <c r="D41" s="206">
        <v>18030727.390000001</v>
      </c>
      <c r="E41" s="206">
        <v>18074794.5</v>
      </c>
      <c r="F41" s="206">
        <v>18082374.77</v>
      </c>
      <c r="G41" s="206">
        <v>18092833.600000001</v>
      </c>
      <c r="H41" s="206">
        <v>18129516.25</v>
      </c>
      <c r="I41" s="206">
        <v>18182981.460000001</v>
      </c>
      <c r="J41" s="206">
        <v>18263856.16</v>
      </c>
      <c r="K41" s="206">
        <v>18390184.16</v>
      </c>
      <c r="L41" s="206">
        <v>18534934.16</v>
      </c>
      <c r="M41" s="206">
        <v>18744445.585000001</v>
      </c>
      <c r="N41" s="206">
        <v>18877832.010000002</v>
      </c>
      <c r="O41" s="206">
        <v>18877832.010000002</v>
      </c>
      <c r="P41" s="192">
        <f t="shared" si="3"/>
        <v>220282312.05499998</v>
      </c>
      <c r="Q41" s="206">
        <v>18877832.010000002</v>
      </c>
      <c r="R41" s="206">
        <v>18877832.010000002</v>
      </c>
      <c r="S41" s="206">
        <v>18877832.010000002</v>
      </c>
      <c r="T41" s="206">
        <v>18877832.010000002</v>
      </c>
      <c r="U41" s="206">
        <v>19040942.75</v>
      </c>
      <c r="V41" s="206">
        <v>19040942.75</v>
      </c>
      <c r="W41" s="206">
        <v>19040942.75</v>
      </c>
      <c r="X41" s="206">
        <v>19040942.75</v>
      </c>
      <c r="Y41" s="206">
        <v>19040942.75</v>
      </c>
      <c r="Z41" s="206">
        <v>19041465.289999999</v>
      </c>
      <c r="AA41" s="206">
        <v>19041987.829999998</v>
      </c>
      <c r="AB41" s="206">
        <v>19041987.829999998</v>
      </c>
      <c r="AC41" s="206">
        <v>19041987.829999998</v>
      </c>
      <c r="AD41" s="206">
        <v>19041987.829999998</v>
      </c>
      <c r="AE41" s="206">
        <v>19041987.829999998</v>
      </c>
      <c r="AF41" s="206">
        <v>19041987.829999998</v>
      </c>
      <c r="AG41" s="192">
        <f t="shared" si="4"/>
        <v>228498106.01999992</v>
      </c>
      <c r="AH41" s="192"/>
      <c r="AI41" s="207">
        <f t="shared" si="5"/>
        <v>32455.31</v>
      </c>
      <c r="AJ41" s="207">
        <f t="shared" ref="AJ41:AT64" si="12">ROUND(E41*$B41/12,2)</f>
        <v>32534.63</v>
      </c>
      <c r="AK41" s="207">
        <f t="shared" si="12"/>
        <v>32548.27</v>
      </c>
      <c r="AL41" s="207">
        <f t="shared" si="12"/>
        <v>32567.1</v>
      </c>
      <c r="AM41" s="207">
        <f t="shared" si="12"/>
        <v>32633.13</v>
      </c>
      <c r="AN41" s="207">
        <f t="shared" si="12"/>
        <v>32729.37</v>
      </c>
      <c r="AO41" s="207">
        <f t="shared" si="12"/>
        <v>32874.94</v>
      </c>
      <c r="AP41" s="207">
        <f t="shared" si="12"/>
        <v>33102.33</v>
      </c>
      <c r="AQ41" s="207">
        <f t="shared" si="12"/>
        <v>33362.879999999997</v>
      </c>
      <c r="AR41" s="207">
        <f t="shared" si="12"/>
        <v>33740</v>
      </c>
      <c r="AS41" s="207">
        <f t="shared" si="12"/>
        <v>33980.1</v>
      </c>
      <c r="AT41" s="207">
        <f t="shared" si="12"/>
        <v>33980.1</v>
      </c>
      <c r="AU41" s="208">
        <f t="shared" si="6"/>
        <v>396508.15999999997</v>
      </c>
      <c r="AV41" s="208">
        <f t="shared" si="7"/>
        <v>33980.1</v>
      </c>
      <c r="AW41" s="208">
        <f t="shared" si="7"/>
        <v>33980.1</v>
      </c>
      <c r="AX41" s="208">
        <f t="shared" si="7"/>
        <v>33980.1</v>
      </c>
      <c r="AY41" s="208">
        <f t="shared" si="7"/>
        <v>33980.1</v>
      </c>
      <c r="AZ41" s="208">
        <f t="shared" ref="AZ41:BK62" si="13">ROUND(U41*$C41/12,2)</f>
        <v>33639</v>
      </c>
      <c r="BA41" s="208">
        <f t="shared" si="13"/>
        <v>33639</v>
      </c>
      <c r="BB41" s="208">
        <f t="shared" si="13"/>
        <v>33639</v>
      </c>
      <c r="BC41" s="208">
        <f t="shared" si="13"/>
        <v>33639</v>
      </c>
      <c r="BD41" s="208">
        <f t="shared" si="13"/>
        <v>33639</v>
      </c>
      <c r="BE41" s="208">
        <f t="shared" si="13"/>
        <v>33639.919999999998</v>
      </c>
      <c r="BF41" s="208">
        <f t="shared" si="13"/>
        <v>33640.85</v>
      </c>
      <c r="BG41" s="208">
        <f t="shared" si="13"/>
        <v>33640.85</v>
      </c>
      <c r="BH41" s="208">
        <f t="shared" si="13"/>
        <v>33640.85</v>
      </c>
      <c r="BI41" s="208">
        <f t="shared" si="13"/>
        <v>33640.85</v>
      </c>
      <c r="BJ41" s="208">
        <f t="shared" si="13"/>
        <v>33640.85</v>
      </c>
      <c r="BK41" s="208">
        <f t="shared" si="13"/>
        <v>33640.85</v>
      </c>
      <c r="BL41" s="207">
        <f t="shared" si="9"/>
        <v>403680.0199999999</v>
      </c>
    </row>
    <row r="42" spans="1:64">
      <c r="A42" s="190" t="s">
        <v>243</v>
      </c>
      <c r="B42" s="205">
        <v>2.1600000000000001E-2</v>
      </c>
      <c r="C42" s="205">
        <v>2.12E-2</v>
      </c>
      <c r="D42" s="206">
        <v>510820.03</v>
      </c>
      <c r="E42" s="206">
        <v>510820.03</v>
      </c>
      <c r="F42" s="206">
        <v>510820.03</v>
      </c>
      <c r="G42" s="206">
        <v>510820.03</v>
      </c>
      <c r="H42" s="206">
        <v>510820.03</v>
      </c>
      <c r="I42" s="206">
        <v>510820.03</v>
      </c>
      <c r="J42" s="206">
        <v>163110.74000000005</v>
      </c>
      <c r="K42" s="206">
        <v>163110.74000000005</v>
      </c>
      <c r="L42" s="206">
        <v>163110.74000000005</v>
      </c>
      <c r="M42" s="206">
        <v>163110.74000000005</v>
      </c>
      <c r="N42" s="206">
        <v>163110.74000000005</v>
      </c>
      <c r="O42" s="206">
        <v>163110.74000000005</v>
      </c>
      <c r="P42" s="192">
        <f t="shared" si="3"/>
        <v>4043584.620000002</v>
      </c>
      <c r="Q42" s="206">
        <v>163110.74000000005</v>
      </c>
      <c r="R42" s="206">
        <v>163110.74000000005</v>
      </c>
      <c r="S42" s="206">
        <v>163110.74000000005</v>
      </c>
      <c r="T42" s="206">
        <v>163110.74000000005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192">
        <f t="shared" si="4"/>
        <v>0</v>
      </c>
      <c r="AH42" s="192"/>
      <c r="AI42" s="207">
        <f t="shared" ref="AI42:AN105" si="14">ROUND(D42*$B42/12,2)</f>
        <v>919.48</v>
      </c>
      <c r="AJ42" s="207">
        <f t="shared" si="12"/>
        <v>919.48</v>
      </c>
      <c r="AK42" s="207">
        <f t="shared" si="12"/>
        <v>919.48</v>
      </c>
      <c r="AL42" s="207">
        <f t="shared" si="12"/>
        <v>919.48</v>
      </c>
      <c r="AM42" s="207">
        <f t="shared" si="12"/>
        <v>919.48</v>
      </c>
      <c r="AN42" s="207">
        <f t="shared" si="12"/>
        <v>919.48</v>
      </c>
      <c r="AO42" s="207">
        <f t="shared" si="12"/>
        <v>293.60000000000002</v>
      </c>
      <c r="AP42" s="207">
        <f t="shared" si="12"/>
        <v>293.60000000000002</v>
      </c>
      <c r="AQ42" s="207">
        <f t="shared" si="12"/>
        <v>293.60000000000002</v>
      </c>
      <c r="AR42" s="207">
        <f t="shared" si="12"/>
        <v>293.60000000000002</v>
      </c>
      <c r="AS42" s="207">
        <f t="shared" si="12"/>
        <v>293.60000000000002</v>
      </c>
      <c r="AT42" s="207">
        <f t="shared" si="12"/>
        <v>293.60000000000002</v>
      </c>
      <c r="AU42" s="208">
        <f t="shared" si="6"/>
        <v>7278.4800000000014</v>
      </c>
      <c r="AV42" s="208">
        <f t="shared" si="7"/>
        <v>293.60000000000002</v>
      </c>
      <c r="AW42" s="208">
        <f t="shared" si="7"/>
        <v>293.60000000000002</v>
      </c>
      <c r="AX42" s="208">
        <f t="shared" si="7"/>
        <v>293.60000000000002</v>
      </c>
      <c r="AY42" s="208">
        <f t="shared" si="7"/>
        <v>293.60000000000002</v>
      </c>
      <c r="AZ42" s="208">
        <f t="shared" si="13"/>
        <v>0</v>
      </c>
      <c r="BA42" s="208">
        <f t="shared" si="13"/>
        <v>0</v>
      </c>
      <c r="BB42" s="208">
        <f t="shared" si="13"/>
        <v>0</v>
      </c>
      <c r="BC42" s="208">
        <f t="shared" si="13"/>
        <v>0</v>
      </c>
      <c r="BD42" s="208">
        <f t="shared" si="13"/>
        <v>0</v>
      </c>
      <c r="BE42" s="208">
        <f t="shared" si="13"/>
        <v>0</v>
      </c>
      <c r="BF42" s="208">
        <f t="shared" si="13"/>
        <v>0</v>
      </c>
      <c r="BG42" s="208">
        <f t="shared" si="13"/>
        <v>0</v>
      </c>
      <c r="BH42" s="208">
        <f t="shared" si="13"/>
        <v>0</v>
      </c>
      <c r="BI42" s="208">
        <f t="shared" si="13"/>
        <v>0</v>
      </c>
      <c r="BJ42" s="208">
        <f t="shared" si="13"/>
        <v>0</v>
      </c>
      <c r="BK42" s="208">
        <f t="shared" si="13"/>
        <v>0</v>
      </c>
      <c r="BL42" s="207">
        <f t="shared" si="9"/>
        <v>0</v>
      </c>
    </row>
    <row r="43" spans="1:64">
      <c r="A43" s="190" t="s">
        <v>244</v>
      </c>
      <c r="B43" s="205">
        <v>3.5700000000000003E-2</v>
      </c>
      <c r="C43" s="205">
        <v>3.7900000000000003E-2</v>
      </c>
      <c r="D43" s="206">
        <v>889015.22</v>
      </c>
      <c r="E43" s="206">
        <v>889015.22</v>
      </c>
      <c r="F43" s="206">
        <v>889015.22</v>
      </c>
      <c r="G43" s="206">
        <v>889015.22</v>
      </c>
      <c r="H43" s="206">
        <v>889015.22</v>
      </c>
      <c r="I43" s="206">
        <v>889015.22</v>
      </c>
      <c r="J43" s="206">
        <v>889015.22</v>
      </c>
      <c r="K43" s="206">
        <v>889015.22</v>
      </c>
      <c r="L43" s="206">
        <v>889015.22</v>
      </c>
      <c r="M43" s="206">
        <v>889015.22</v>
      </c>
      <c r="N43" s="206">
        <v>889015.22</v>
      </c>
      <c r="O43" s="206">
        <v>889015.22</v>
      </c>
      <c r="P43" s="192">
        <f t="shared" si="3"/>
        <v>10668182.640000001</v>
      </c>
      <c r="Q43" s="206">
        <v>889015.22</v>
      </c>
      <c r="R43" s="206">
        <v>889015.22</v>
      </c>
      <c r="S43" s="206">
        <v>889015.22</v>
      </c>
      <c r="T43" s="206">
        <v>889015.22</v>
      </c>
      <c r="U43" s="206">
        <v>889015.22</v>
      </c>
      <c r="V43" s="206">
        <v>889015.22</v>
      </c>
      <c r="W43" s="206">
        <v>889015.22</v>
      </c>
      <c r="X43" s="206">
        <v>889015.22</v>
      </c>
      <c r="Y43" s="206">
        <v>889015.22</v>
      </c>
      <c r="Z43" s="206">
        <v>889015.22</v>
      </c>
      <c r="AA43" s="206">
        <v>889015.22</v>
      </c>
      <c r="AB43" s="206">
        <v>889015.22</v>
      </c>
      <c r="AC43" s="206">
        <v>889015.22</v>
      </c>
      <c r="AD43" s="206">
        <v>889015.22</v>
      </c>
      <c r="AE43" s="206">
        <v>889015.22</v>
      </c>
      <c r="AF43" s="206">
        <v>889015.22</v>
      </c>
      <c r="AG43" s="192">
        <f t="shared" si="4"/>
        <v>10668182.640000001</v>
      </c>
      <c r="AH43" s="192"/>
      <c r="AI43" s="207">
        <f t="shared" si="14"/>
        <v>2644.82</v>
      </c>
      <c r="AJ43" s="207">
        <f t="shared" si="12"/>
        <v>2644.82</v>
      </c>
      <c r="AK43" s="207">
        <f t="shared" si="12"/>
        <v>2644.82</v>
      </c>
      <c r="AL43" s="207">
        <f t="shared" si="12"/>
        <v>2644.82</v>
      </c>
      <c r="AM43" s="207">
        <f t="shared" si="12"/>
        <v>2644.82</v>
      </c>
      <c r="AN43" s="207">
        <f t="shared" si="12"/>
        <v>2644.82</v>
      </c>
      <c r="AO43" s="207">
        <f t="shared" si="12"/>
        <v>2644.82</v>
      </c>
      <c r="AP43" s="207">
        <f t="shared" si="12"/>
        <v>2644.82</v>
      </c>
      <c r="AQ43" s="207">
        <f t="shared" si="12"/>
        <v>2644.82</v>
      </c>
      <c r="AR43" s="207">
        <f t="shared" si="12"/>
        <v>2644.82</v>
      </c>
      <c r="AS43" s="207">
        <f t="shared" si="12"/>
        <v>2644.82</v>
      </c>
      <c r="AT43" s="207">
        <f t="shared" si="12"/>
        <v>2644.82</v>
      </c>
      <c r="AU43" s="208">
        <f t="shared" si="6"/>
        <v>31737.84</v>
      </c>
      <c r="AV43" s="208">
        <f t="shared" si="7"/>
        <v>2644.82</v>
      </c>
      <c r="AW43" s="208">
        <f t="shared" si="7"/>
        <v>2644.82</v>
      </c>
      <c r="AX43" s="208">
        <f t="shared" si="7"/>
        <v>2644.82</v>
      </c>
      <c r="AY43" s="208">
        <f t="shared" si="7"/>
        <v>2644.82</v>
      </c>
      <c r="AZ43" s="208">
        <f t="shared" si="13"/>
        <v>2807.81</v>
      </c>
      <c r="BA43" s="208">
        <f t="shared" si="13"/>
        <v>2807.81</v>
      </c>
      <c r="BB43" s="208">
        <f t="shared" si="13"/>
        <v>2807.81</v>
      </c>
      <c r="BC43" s="208">
        <f t="shared" si="13"/>
        <v>2807.81</v>
      </c>
      <c r="BD43" s="208">
        <f t="shared" si="13"/>
        <v>2807.81</v>
      </c>
      <c r="BE43" s="208">
        <f t="shared" si="13"/>
        <v>2807.81</v>
      </c>
      <c r="BF43" s="208">
        <f t="shared" si="13"/>
        <v>2807.81</v>
      </c>
      <c r="BG43" s="208">
        <f t="shared" si="13"/>
        <v>2807.81</v>
      </c>
      <c r="BH43" s="208">
        <f t="shared" si="13"/>
        <v>2807.81</v>
      </c>
      <c r="BI43" s="208">
        <f t="shared" si="13"/>
        <v>2807.81</v>
      </c>
      <c r="BJ43" s="208">
        <f t="shared" si="13"/>
        <v>2807.81</v>
      </c>
      <c r="BK43" s="208">
        <f t="shared" si="13"/>
        <v>2807.81</v>
      </c>
      <c r="BL43" s="207">
        <f t="shared" si="9"/>
        <v>33693.720000000008</v>
      </c>
    </row>
    <row r="44" spans="1:64">
      <c r="A44" s="190" t="s">
        <v>245</v>
      </c>
      <c r="B44" s="205">
        <v>2.2499999999999999E-2</v>
      </c>
      <c r="C44" s="205">
        <v>2.3300000000000001E-2</v>
      </c>
      <c r="D44" s="206">
        <v>252621.17</v>
      </c>
      <c r="E44" s="206">
        <v>252621.17</v>
      </c>
      <c r="F44" s="206">
        <v>252621.17</v>
      </c>
      <c r="G44" s="206">
        <v>252621.17</v>
      </c>
      <c r="H44" s="206">
        <v>252621.17</v>
      </c>
      <c r="I44" s="206">
        <v>252621.17</v>
      </c>
      <c r="J44" s="206">
        <v>252621.17</v>
      </c>
      <c r="K44" s="206">
        <v>252621.17</v>
      </c>
      <c r="L44" s="206">
        <v>252621.17</v>
      </c>
      <c r="M44" s="206">
        <v>252621.17</v>
      </c>
      <c r="N44" s="206">
        <v>252621.17</v>
      </c>
      <c r="O44" s="206">
        <v>252621.17</v>
      </c>
      <c r="P44" s="192">
        <f t="shared" si="3"/>
        <v>3031454.0399999996</v>
      </c>
      <c r="Q44" s="206">
        <v>252621.17</v>
      </c>
      <c r="R44" s="206">
        <v>252621.17</v>
      </c>
      <c r="S44" s="206">
        <v>252621.17</v>
      </c>
      <c r="T44" s="206">
        <v>252621.17</v>
      </c>
      <c r="U44" s="206">
        <v>252621.17</v>
      </c>
      <c r="V44" s="206">
        <v>252621.17</v>
      </c>
      <c r="W44" s="206">
        <v>252621.17</v>
      </c>
      <c r="X44" s="206">
        <v>252621.17</v>
      </c>
      <c r="Y44" s="206">
        <v>252621.17</v>
      </c>
      <c r="Z44" s="206">
        <v>252621.17</v>
      </c>
      <c r="AA44" s="206">
        <v>252621.17</v>
      </c>
      <c r="AB44" s="206">
        <v>252621.17</v>
      </c>
      <c r="AC44" s="206">
        <v>252621.17</v>
      </c>
      <c r="AD44" s="206">
        <v>252621.17</v>
      </c>
      <c r="AE44" s="206">
        <v>252621.17</v>
      </c>
      <c r="AF44" s="206">
        <v>252621.17</v>
      </c>
      <c r="AG44" s="192">
        <f t="shared" si="4"/>
        <v>3031454.0399999996</v>
      </c>
      <c r="AH44" s="192"/>
      <c r="AI44" s="207">
        <f t="shared" si="14"/>
        <v>473.66</v>
      </c>
      <c r="AJ44" s="207">
        <f t="shared" si="12"/>
        <v>473.66</v>
      </c>
      <c r="AK44" s="207">
        <f t="shared" si="12"/>
        <v>473.66</v>
      </c>
      <c r="AL44" s="207">
        <f t="shared" si="12"/>
        <v>473.66</v>
      </c>
      <c r="AM44" s="207">
        <f t="shared" si="12"/>
        <v>473.66</v>
      </c>
      <c r="AN44" s="207">
        <f t="shared" si="12"/>
        <v>473.66</v>
      </c>
      <c r="AO44" s="207">
        <f t="shared" si="12"/>
        <v>473.66</v>
      </c>
      <c r="AP44" s="207">
        <f t="shared" si="12"/>
        <v>473.66</v>
      </c>
      <c r="AQ44" s="207">
        <f t="shared" si="12"/>
        <v>473.66</v>
      </c>
      <c r="AR44" s="207">
        <f t="shared" si="12"/>
        <v>473.66</v>
      </c>
      <c r="AS44" s="207">
        <f t="shared" si="12"/>
        <v>473.66</v>
      </c>
      <c r="AT44" s="207">
        <f t="shared" si="12"/>
        <v>473.66</v>
      </c>
      <c r="AU44" s="208">
        <f t="shared" si="6"/>
        <v>5683.9199999999992</v>
      </c>
      <c r="AV44" s="208">
        <f t="shared" si="7"/>
        <v>473.66</v>
      </c>
      <c r="AW44" s="208">
        <f t="shared" si="7"/>
        <v>473.66</v>
      </c>
      <c r="AX44" s="208">
        <f t="shared" si="7"/>
        <v>473.66</v>
      </c>
      <c r="AY44" s="208">
        <f t="shared" si="7"/>
        <v>473.66</v>
      </c>
      <c r="AZ44" s="208">
        <f t="shared" si="13"/>
        <v>490.51</v>
      </c>
      <c r="BA44" s="208">
        <f t="shared" si="13"/>
        <v>490.51</v>
      </c>
      <c r="BB44" s="208">
        <f t="shared" si="13"/>
        <v>490.51</v>
      </c>
      <c r="BC44" s="208">
        <f t="shared" si="13"/>
        <v>490.51</v>
      </c>
      <c r="BD44" s="208">
        <f t="shared" si="13"/>
        <v>490.51</v>
      </c>
      <c r="BE44" s="208">
        <f t="shared" si="13"/>
        <v>490.51</v>
      </c>
      <c r="BF44" s="208">
        <f t="shared" si="13"/>
        <v>490.51</v>
      </c>
      <c r="BG44" s="208">
        <f t="shared" si="13"/>
        <v>490.51</v>
      </c>
      <c r="BH44" s="208">
        <f t="shared" si="13"/>
        <v>490.51</v>
      </c>
      <c r="BI44" s="208">
        <f t="shared" si="13"/>
        <v>490.51</v>
      </c>
      <c r="BJ44" s="208">
        <f t="shared" si="13"/>
        <v>490.51</v>
      </c>
      <c r="BK44" s="208">
        <f t="shared" si="13"/>
        <v>490.51</v>
      </c>
      <c r="BL44" s="207">
        <f t="shared" si="9"/>
        <v>5886.1200000000017</v>
      </c>
    </row>
    <row r="45" spans="1:64">
      <c r="A45" s="190" t="s">
        <v>246</v>
      </c>
      <c r="B45" s="205">
        <v>2.6599999999999999E-2</v>
      </c>
      <c r="C45" s="205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192">
        <f t="shared" si="3"/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192">
        <f t="shared" si="4"/>
        <v>0</v>
      </c>
      <c r="AH45" s="192"/>
      <c r="AI45" s="207">
        <f t="shared" si="14"/>
        <v>0</v>
      </c>
      <c r="AJ45" s="207">
        <f t="shared" si="12"/>
        <v>0</v>
      </c>
      <c r="AK45" s="207">
        <f t="shared" si="12"/>
        <v>0</v>
      </c>
      <c r="AL45" s="207">
        <f t="shared" si="12"/>
        <v>0</v>
      </c>
      <c r="AM45" s="207">
        <f t="shared" si="12"/>
        <v>0</v>
      </c>
      <c r="AN45" s="207">
        <f t="shared" si="12"/>
        <v>0</v>
      </c>
      <c r="AO45" s="207">
        <f t="shared" si="12"/>
        <v>0</v>
      </c>
      <c r="AP45" s="207">
        <f t="shared" si="12"/>
        <v>0</v>
      </c>
      <c r="AQ45" s="207">
        <f t="shared" si="12"/>
        <v>0</v>
      </c>
      <c r="AR45" s="207">
        <f t="shared" si="12"/>
        <v>0</v>
      </c>
      <c r="AS45" s="207">
        <f t="shared" si="12"/>
        <v>0</v>
      </c>
      <c r="AT45" s="207">
        <f t="shared" si="12"/>
        <v>0</v>
      </c>
      <c r="AU45" s="208">
        <f t="shared" si="6"/>
        <v>0</v>
      </c>
      <c r="AV45" s="208">
        <f t="shared" si="7"/>
        <v>0</v>
      </c>
      <c r="AW45" s="208">
        <f t="shared" si="7"/>
        <v>0</v>
      </c>
      <c r="AX45" s="208">
        <f t="shared" si="7"/>
        <v>0</v>
      </c>
      <c r="AY45" s="208">
        <f t="shared" si="7"/>
        <v>0</v>
      </c>
      <c r="AZ45" s="208">
        <f t="shared" si="13"/>
        <v>0</v>
      </c>
      <c r="BA45" s="208">
        <f t="shared" si="13"/>
        <v>0</v>
      </c>
      <c r="BB45" s="208">
        <f t="shared" si="13"/>
        <v>0</v>
      </c>
      <c r="BC45" s="208">
        <f t="shared" si="13"/>
        <v>0</v>
      </c>
      <c r="BD45" s="208">
        <f t="shared" si="13"/>
        <v>0</v>
      </c>
      <c r="BE45" s="208">
        <f t="shared" si="13"/>
        <v>0</v>
      </c>
      <c r="BF45" s="208">
        <f t="shared" si="13"/>
        <v>0</v>
      </c>
      <c r="BG45" s="208">
        <f t="shared" si="13"/>
        <v>0</v>
      </c>
      <c r="BH45" s="208">
        <f t="shared" si="13"/>
        <v>0</v>
      </c>
      <c r="BI45" s="208">
        <f t="shared" si="13"/>
        <v>0</v>
      </c>
      <c r="BJ45" s="208">
        <f t="shared" si="13"/>
        <v>0</v>
      </c>
      <c r="BK45" s="208">
        <f t="shared" si="13"/>
        <v>0</v>
      </c>
      <c r="BL45" s="207">
        <f t="shared" si="9"/>
        <v>0</v>
      </c>
    </row>
    <row r="46" spans="1:64">
      <c r="A46" s="190" t="s">
        <v>247</v>
      </c>
      <c r="B46" s="205">
        <v>6.9900000000000004E-2</v>
      </c>
      <c r="C46" s="205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192">
        <f t="shared" si="3"/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192">
        <f t="shared" si="4"/>
        <v>0</v>
      </c>
      <c r="AH46" s="192"/>
      <c r="AI46" s="207">
        <f t="shared" si="14"/>
        <v>0</v>
      </c>
      <c r="AJ46" s="207">
        <f t="shared" si="12"/>
        <v>0</v>
      </c>
      <c r="AK46" s="207">
        <f t="shared" si="12"/>
        <v>0</v>
      </c>
      <c r="AL46" s="207">
        <f t="shared" si="12"/>
        <v>0</v>
      </c>
      <c r="AM46" s="207">
        <f t="shared" si="12"/>
        <v>0</v>
      </c>
      <c r="AN46" s="207">
        <f t="shared" si="12"/>
        <v>0</v>
      </c>
      <c r="AO46" s="207">
        <f t="shared" si="12"/>
        <v>0</v>
      </c>
      <c r="AP46" s="207">
        <f t="shared" si="12"/>
        <v>0</v>
      </c>
      <c r="AQ46" s="207">
        <f t="shared" si="12"/>
        <v>0</v>
      </c>
      <c r="AR46" s="207">
        <f t="shared" si="12"/>
        <v>0</v>
      </c>
      <c r="AS46" s="207">
        <f t="shared" si="12"/>
        <v>0</v>
      </c>
      <c r="AT46" s="207">
        <f t="shared" si="12"/>
        <v>0</v>
      </c>
      <c r="AU46" s="208">
        <f t="shared" si="6"/>
        <v>0</v>
      </c>
      <c r="AV46" s="208">
        <f t="shared" si="7"/>
        <v>0</v>
      </c>
      <c r="AW46" s="208">
        <f t="shared" si="7"/>
        <v>0</v>
      </c>
      <c r="AX46" s="208">
        <f t="shared" si="7"/>
        <v>0</v>
      </c>
      <c r="AY46" s="208">
        <f t="shared" si="7"/>
        <v>0</v>
      </c>
      <c r="AZ46" s="208">
        <f t="shared" si="13"/>
        <v>0</v>
      </c>
      <c r="BA46" s="208">
        <f t="shared" si="13"/>
        <v>0</v>
      </c>
      <c r="BB46" s="208">
        <f t="shared" si="13"/>
        <v>0</v>
      </c>
      <c r="BC46" s="208">
        <f t="shared" si="13"/>
        <v>0</v>
      </c>
      <c r="BD46" s="208">
        <f t="shared" si="13"/>
        <v>0</v>
      </c>
      <c r="BE46" s="208">
        <f t="shared" si="13"/>
        <v>0</v>
      </c>
      <c r="BF46" s="208">
        <f t="shared" si="13"/>
        <v>0</v>
      </c>
      <c r="BG46" s="208">
        <f t="shared" si="13"/>
        <v>0</v>
      </c>
      <c r="BH46" s="208">
        <f t="shared" si="13"/>
        <v>0</v>
      </c>
      <c r="BI46" s="208">
        <f t="shared" si="13"/>
        <v>0</v>
      </c>
      <c r="BJ46" s="208">
        <f t="shared" si="13"/>
        <v>0</v>
      </c>
      <c r="BK46" s="208">
        <f t="shared" si="13"/>
        <v>0</v>
      </c>
      <c r="BL46" s="207">
        <f t="shared" si="9"/>
        <v>0</v>
      </c>
    </row>
    <row r="47" spans="1:64">
      <c r="A47" s="190" t="s">
        <v>248</v>
      </c>
      <c r="B47" s="205">
        <v>1.6500000000000001E-2</v>
      </c>
      <c r="C47" s="205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192">
        <f t="shared" si="3"/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192">
        <f t="shared" si="4"/>
        <v>0</v>
      </c>
      <c r="AH47" s="192"/>
      <c r="AI47" s="207">
        <f t="shared" si="14"/>
        <v>0</v>
      </c>
      <c r="AJ47" s="207">
        <f t="shared" si="12"/>
        <v>0</v>
      </c>
      <c r="AK47" s="207">
        <f t="shared" si="12"/>
        <v>0</v>
      </c>
      <c r="AL47" s="207">
        <f t="shared" si="12"/>
        <v>0</v>
      </c>
      <c r="AM47" s="207">
        <f t="shared" si="12"/>
        <v>0</v>
      </c>
      <c r="AN47" s="207">
        <f t="shared" si="12"/>
        <v>0</v>
      </c>
      <c r="AO47" s="207">
        <f t="shared" si="12"/>
        <v>0</v>
      </c>
      <c r="AP47" s="207">
        <f t="shared" si="12"/>
        <v>0</v>
      </c>
      <c r="AQ47" s="207">
        <f t="shared" si="12"/>
        <v>0</v>
      </c>
      <c r="AR47" s="207">
        <f t="shared" si="12"/>
        <v>0</v>
      </c>
      <c r="AS47" s="207">
        <f t="shared" si="12"/>
        <v>0</v>
      </c>
      <c r="AT47" s="207">
        <f t="shared" si="12"/>
        <v>0</v>
      </c>
      <c r="AU47" s="208">
        <f t="shared" si="6"/>
        <v>0</v>
      </c>
      <c r="AV47" s="208">
        <f t="shared" si="7"/>
        <v>0</v>
      </c>
      <c r="AW47" s="208">
        <f t="shared" si="7"/>
        <v>0</v>
      </c>
      <c r="AX47" s="208">
        <f t="shared" si="7"/>
        <v>0</v>
      </c>
      <c r="AY47" s="208">
        <f t="shared" si="7"/>
        <v>0</v>
      </c>
      <c r="AZ47" s="208">
        <f t="shared" si="13"/>
        <v>0</v>
      </c>
      <c r="BA47" s="208">
        <f t="shared" si="13"/>
        <v>0</v>
      </c>
      <c r="BB47" s="208">
        <f t="shared" si="13"/>
        <v>0</v>
      </c>
      <c r="BC47" s="208">
        <f t="shared" si="13"/>
        <v>0</v>
      </c>
      <c r="BD47" s="208">
        <f t="shared" si="13"/>
        <v>0</v>
      </c>
      <c r="BE47" s="208">
        <f t="shared" si="13"/>
        <v>0</v>
      </c>
      <c r="BF47" s="208">
        <f t="shared" si="13"/>
        <v>0</v>
      </c>
      <c r="BG47" s="208">
        <f t="shared" si="13"/>
        <v>0</v>
      </c>
      <c r="BH47" s="208">
        <f t="shared" si="13"/>
        <v>0</v>
      </c>
      <c r="BI47" s="208">
        <f t="shared" si="13"/>
        <v>0</v>
      </c>
      <c r="BJ47" s="208">
        <f t="shared" si="13"/>
        <v>0</v>
      </c>
      <c r="BK47" s="208">
        <f t="shared" si="13"/>
        <v>0</v>
      </c>
      <c r="BL47" s="207">
        <f t="shared" si="9"/>
        <v>0</v>
      </c>
    </row>
    <row r="48" spans="1:64">
      <c r="A48" s="190" t="s">
        <v>249</v>
      </c>
      <c r="B48" s="205">
        <v>0</v>
      </c>
      <c r="C48" s="205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192">
        <f t="shared" si="3"/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192">
        <f t="shared" si="4"/>
        <v>0</v>
      </c>
      <c r="AH48" s="192"/>
      <c r="AI48" s="207">
        <f t="shared" si="14"/>
        <v>0</v>
      </c>
      <c r="AJ48" s="207">
        <f t="shared" si="12"/>
        <v>0</v>
      </c>
      <c r="AK48" s="207">
        <f t="shared" si="12"/>
        <v>0</v>
      </c>
      <c r="AL48" s="207">
        <f t="shared" si="12"/>
        <v>0</v>
      </c>
      <c r="AM48" s="207">
        <f t="shared" si="12"/>
        <v>0</v>
      </c>
      <c r="AN48" s="207">
        <f t="shared" si="12"/>
        <v>0</v>
      </c>
      <c r="AO48" s="207">
        <f t="shared" si="12"/>
        <v>0</v>
      </c>
      <c r="AP48" s="207">
        <f t="shared" si="12"/>
        <v>0</v>
      </c>
      <c r="AQ48" s="207">
        <f t="shared" si="12"/>
        <v>0</v>
      </c>
      <c r="AR48" s="207">
        <f t="shared" si="12"/>
        <v>0</v>
      </c>
      <c r="AS48" s="207">
        <f t="shared" si="12"/>
        <v>0</v>
      </c>
      <c r="AT48" s="207">
        <f t="shared" si="12"/>
        <v>0</v>
      </c>
      <c r="AU48" s="208">
        <f t="shared" si="6"/>
        <v>0</v>
      </c>
      <c r="AV48" s="208">
        <f t="shared" si="7"/>
        <v>0</v>
      </c>
      <c r="AW48" s="208">
        <f t="shared" si="7"/>
        <v>0</v>
      </c>
      <c r="AX48" s="208">
        <f t="shared" si="7"/>
        <v>0</v>
      </c>
      <c r="AY48" s="208">
        <f t="shared" si="7"/>
        <v>0</v>
      </c>
      <c r="AZ48" s="208">
        <f t="shared" si="13"/>
        <v>0</v>
      </c>
      <c r="BA48" s="208">
        <f t="shared" si="13"/>
        <v>0</v>
      </c>
      <c r="BB48" s="208">
        <f t="shared" si="13"/>
        <v>0</v>
      </c>
      <c r="BC48" s="208">
        <f t="shared" si="13"/>
        <v>0</v>
      </c>
      <c r="BD48" s="208">
        <f t="shared" si="13"/>
        <v>0</v>
      </c>
      <c r="BE48" s="208">
        <f t="shared" si="13"/>
        <v>0</v>
      </c>
      <c r="BF48" s="208">
        <f t="shared" si="13"/>
        <v>0</v>
      </c>
      <c r="BG48" s="208">
        <f t="shared" si="13"/>
        <v>0</v>
      </c>
      <c r="BH48" s="208">
        <f t="shared" si="13"/>
        <v>0</v>
      </c>
      <c r="BI48" s="208">
        <f t="shared" si="13"/>
        <v>0</v>
      </c>
      <c r="BJ48" s="208">
        <f t="shared" si="13"/>
        <v>0</v>
      </c>
      <c r="BK48" s="208">
        <f t="shared" si="13"/>
        <v>0</v>
      </c>
      <c r="BL48" s="207">
        <f t="shared" si="9"/>
        <v>0</v>
      </c>
    </row>
    <row r="49" spans="1:67">
      <c r="A49" s="190" t="s">
        <v>250</v>
      </c>
      <c r="B49" s="205">
        <v>0</v>
      </c>
      <c r="C49" s="205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192">
        <f t="shared" si="3"/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192">
        <f t="shared" si="4"/>
        <v>0</v>
      </c>
      <c r="AH49" s="192"/>
      <c r="AI49" s="207">
        <f t="shared" si="14"/>
        <v>0</v>
      </c>
      <c r="AJ49" s="207">
        <f t="shared" si="12"/>
        <v>0</v>
      </c>
      <c r="AK49" s="207">
        <f t="shared" si="12"/>
        <v>0</v>
      </c>
      <c r="AL49" s="207">
        <f t="shared" si="12"/>
        <v>0</v>
      </c>
      <c r="AM49" s="207">
        <f t="shared" si="12"/>
        <v>0</v>
      </c>
      <c r="AN49" s="207">
        <f t="shared" si="12"/>
        <v>0</v>
      </c>
      <c r="AO49" s="207">
        <f t="shared" si="12"/>
        <v>0</v>
      </c>
      <c r="AP49" s="207">
        <f t="shared" si="12"/>
        <v>0</v>
      </c>
      <c r="AQ49" s="207">
        <f t="shared" si="12"/>
        <v>0</v>
      </c>
      <c r="AR49" s="207">
        <f t="shared" si="12"/>
        <v>0</v>
      </c>
      <c r="AS49" s="207">
        <f t="shared" si="12"/>
        <v>0</v>
      </c>
      <c r="AT49" s="207">
        <f t="shared" si="12"/>
        <v>0</v>
      </c>
      <c r="AU49" s="208">
        <f t="shared" si="6"/>
        <v>0</v>
      </c>
      <c r="AV49" s="208">
        <f t="shared" si="7"/>
        <v>0</v>
      </c>
      <c r="AW49" s="208">
        <f t="shared" si="7"/>
        <v>0</v>
      </c>
      <c r="AX49" s="208">
        <f t="shared" si="7"/>
        <v>0</v>
      </c>
      <c r="AY49" s="208">
        <f t="shared" si="7"/>
        <v>0</v>
      </c>
      <c r="AZ49" s="208">
        <f t="shared" si="13"/>
        <v>0</v>
      </c>
      <c r="BA49" s="208">
        <f t="shared" si="13"/>
        <v>0</v>
      </c>
      <c r="BB49" s="208">
        <f t="shared" si="13"/>
        <v>0</v>
      </c>
      <c r="BC49" s="208">
        <f t="shared" si="13"/>
        <v>0</v>
      </c>
      <c r="BD49" s="208">
        <f t="shared" si="13"/>
        <v>0</v>
      </c>
      <c r="BE49" s="208">
        <f t="shared" si="13"/>
        <v>0</v>
      </c>
      <c r="BF49" s="208">
        <f t="shared" si="13"/>
        <v>0</v>
      </c>
      <c r="BG49" s="208">
        <f t="shared" si="13"/>
        <v>0</v>
      </c>
      <c r="BH49" s="208">
        <f t="shared" si="13"/>
        <v>0</v>
      </c>
      <c r="BI49" s="208">
        <f t="shared" si="13"/>
        <v>0</v>
      </c>
      <c r="BJ49" s="208">
        <f t="shared" si="13"/>
        <v>0</v>
      </c>
      <c r="BK49" s="208">
        <f t="shared" si="13"/>
        <v>0</v>
      </c>
      <c r="BL49" s="207">
        <f t="shared" si="9"/>
        <v>0</v>
      </c>
    </row>
    <row r="50" spans="1:67">
      <c r="A50" s="190" t="s">
        <v>251</v>
      </c>
      <c r="B50" s="205">
        <v>0</v>
      </c>
      <c r="C50" s="205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192">
        <f t="shared" si="3"/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192">
        <f t="shared" si="4"/>
        <v>0</v>
      </c>
      <c r="AH50" s="192"/>
      <c r="AI50" s="207">
        <f t="shared" si="14"/>
        <v>0</v>
      </c>
      <c r="AJ50" s="207">
        <f t="shared" si="12"/>
        <v>0</v>
      </c>
      <c r="AK50" s="207">
        <f t="shared" si="12"/>
        <v>0</v>
      </c>
      <c r="AL50" s="207">
        <f t="shared" si="12"/>
        <v>0</v>
      </c>
      <c r="AM50" s="207">
        <f t="shared" si="12"/>
        <v>0</v>
      </c>
      <c r="AN50" s="207">
        <f t="shared" si="12"/>
        <v>0</v>
      </c>
      <c r="AO50" s="207">
        <f t="shared" si="12"/>
        <v>0</v>
      </c>
      <c r="AP50" s="207">
        <f t="shared" si="12"/>
        <v>0</v>
      </c>
      <c r="AQ50" s="207">
        <f t="shared" si="12"/>
        <v>0</v>
      </c>
      <c r="AR50" s="207">
        <f t="shared" si="12"/>
        <v>0</v>
      </c>
      <c r="AS50" s="207">
        <f t="shared" si="12"/>
        <v>0</v>
      </c>
      <c r="AT50" s="207">
        <f t="shared" si="12"/>
        <v>0</v>
      </c>
      <c r="AU50" s="208">
        <f t="shared" si="6"/>
        <v>0</v>
      </c>
      <c r="AV50" s="208">
        <f t="shared" si="7"/>
        <v>0</v>
      </c>
      <c r="AW50" s="208">
        <f t="shared" si="7"/>
        <v>0</v>
      </c>
      <c r="AX50" s="208">
        <f t="shared" si="7"/>
        <v>0</v>
      </c>
      <c r="AY50" s="208">
        <f t="shared" si="7"/>
        <v>0</v>
      </c>
      <c r="AZ50" s="208">
        <f t="shared" si="13"/>
        <v>0</v>
      </c>
      <c r="BA50" s="208">
        <f t="shared" si="13"/>
        <v>0</v>
      </c>
      <c r="BB50" s="208">
        <f t="shared" si="13"/>
        <v>0</v>
      </c>
      <c r="BC50" s="208">
        <f t="shared" si="13"/>
        <v>0</v>
      </c>
      <c r="BD50" s="208">
        <f t="shared" si="13"/>
        <v>0</v>
      </c>
      <c r="BE50" s="208">
        <f t="shared" si="13"/>
        <v>0</v>
      </c>
      <c r="BF50" s="208">
        <f t="shared" si="13"/>
        <v>0</v>
      </c>
      <c r="BG50" s="208">
        <f t="shared" si="13"/>
        <v>0</v>
      </c>
      <c r="BH50" s="208">
        <f t="shared" si="13"/>
        <v>0</v>
      </c>
      <c r="BI50" s="208">
        <f t="shared" si="13"/>
        <v>0</v>
      </c>
      <c r="BJ50" s="208">
        <f t="shared" si="13"/>
        <v>0</v>
      </c>
      <c r="BK50" s="208">
        <f t="shared" si="13"/>
        <v>0</v>
      </c>
      <c r="BL50" s="207">
        <f t="shared" si="9"/>
        <v>0</v>
      </c>
    </row>
    <row r="51" spans="1:67">
      <c r="A51" s="190" t="s">
        <v>252</v>
      </c>
      <c r="B51" s="205">
        <v>0</v>
      </c>
      <c r="C51" s="205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192">
        <f t="shared" si="3"/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192">
        <f t="shared" si="4"/>
        <v>0</v>
      </c>
      <c r="AH51" s="192"/>
      <c r="AI51" s="207">
        <f t="shared" si="14"/>
        <v>0</v>
      </c>
      <c r="AJ51" s="207">
        <f t="shared" si="12"/>
        <v>0</v>
      </c>
      <c r="AK51" s="207">
        <f t="shared" si="12"/>
        <v>0</v>
      </c>
      <c r="AL51" s="207">
        <f t="shared" si="12"/>
        <v>0</v>
      </c>
      <c r="AM51" s="207">
        <f t="shared" si="12"/>
        <v>0</v>
      </c>
      <c r="AN51" s="207">
        <f t="shared" si="12"/>
        <v>0</v>
      </c>
      <c r="AO51" s="207">
        <f t="shared" si="12"/>
        <v>0</v>
      </c>
      <c r="AP51" s="207">
        <f t="shared" si="12"/>
        <v>0</v>
      </c>
      <c r="AQ51" s="207">
        <f t="shared" si="12"/>
        <v>0</v>
      </c>
      <c r="AR51" s="207">
        <f t="shared" si="12"/>
        <v>0</v>
      </c>
      <c r="AS51" s="207">
        <f t="shared" si="12"/>
        <v>0</v>
      </c>
      <c r="AT51" s="207">
        <f t="shared" si="12"/>
        <v>0</v>
      </c>
      <c r="AU51" s="208">
        <f t="shared" si="6"/>
        <v>0</v>
      </c>
      <c r="AV51" s="208">
        <f t="shared" si="7"/>
        <v>0</v>
      </c>
      <c r="AW51" s="208">
        <f t="shared" si="7"/>
        <v>0</v>
      </c>
      <c r="AX51" s="208">
        <f t="shared" si="7"/>
        <v>0</v>
      </c>
      <c r="AY51" s="208">
        <f t="shared" si="7"/>
        <v>0</v>
      </c>
      <c r="AZ51" s="208">
        <f t="shared" si="13"/>
        <v>0</v>
      </c>
      <c r="BA51" s="208">
        <f t="shared" si="13"/>
        <v>0</v>
      </c>
      <c r="BB51" s="208">
        <f t="shared" si="13"/>
        <v>0</v>
      </c>
      <c r="BC51" s="208">
        <f t="shared" si="13"/>
        <v>0</v>
      </c>
      <c r="BD51" s="208">
        <f t="shared" si="13"/>
        <v>0</v>
      </c>
      <c r="BE51" s="208">
        <f t="shared" si="13"/>
        <v>0</v>
      </c>
      <c r="BF51" s="208">
        <f t="shared" si="13"/>
        <v>0</v>
      </c>
      <c r="BG51" s="208">
        <f t="shared" si="13"/>
        <v>0</v>
      </c>
      <c r="BH51" s="208">
        <f t="shared" si="13"/>
        <v>0</v>
      </c>
      <c r="BI51" s="208">
        <f t="shared" si="13"/>
        <v>0</v>
      </c>
      <c r="BJ51" s="208">
        <f t="shared" si="13"/>
        <v>0</v>
      </c>
      <c r="BK51" s="208">
        <f t="shared" si="13"/>
        <v>0</v>
      </c>
      <c r="BL51" s="207">
        <f t="shared" si="9"/>
        <v>0</v>
      </c>
    </row>
    <row r="52" spans="1:67">
      <c r="A52" s="190" t="s">
        <v>253</v>
      </c>
      <c r="B52" s="205">
        <v>0</v>
      </c>
      <c r="C52" s="205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192">
        <f t="shared" si="3"/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192">
        <f t="shared" si="4"/>
        <v>0</v>
      </c>
      <c r="AH52" s="192"/>
      <c r="AI52" s="207">
        <f t="shared" si="14"/>
        <v>0</v>
      </c>
      <c r="AJ52" s="207">
        <f t="shared" si="12"/>
        <v>0</v>
      </c>
      <c r="AK52" s="207">
        <f t="shared" si="12"/>
        <v>0</v>
      </c>
      <c r="AL52" s="207">
        <f t="shared" si="12"/>
        <v>0</v>
      </c>
      <c r="AM52" s="207">
        <f t="shared" si="12"/>
        <v>0</v>
      </c>
      <c r="AN52" s="207">
        <f t="shared" si="12"/>
        <v>0</v>
      </c>
      <c r="AO52" s="207">
        <f t="shared" si="12"/>
        <v>0</v>
      </c>
      <c r="AP52" s="207">
        <f t="shared" si="12"/>
        <v>0</v>
      </c>
      <c r="AQ52" s="207">
        <f t="shared" si="12"/>
        <v>0</v>
      </c>
      <c r="AR52" s="207">
        <f t="shared" si="12"/>
        <v>0</v>
      </c>
      <c r="AS52" s="207">
        <f t="shared" si="12"/>
        <v>0</v>
      </c>
      <c r="AT52" s="207">
        <f t="shared" si="12"/>
        <v>0</v>
      </c>
      <c r="AU52" s="208">
        <f t="shared" si="6"/>
        <v>0</v>
      </c>
      <c r="AV52" s="208">
        <f t="shared" si="7"/>
        <v>0</v>
      </c>
      <c r="AW52" s="208">
        <f t="shared" si="7"/>
        <v>0</v>
      </c>
      <c r="AX52" s="208">
        <f t="shared" si="7"/>
        <v>0</v>
      </c>
      <c r="AY52" s="208">
        <f t="shared" si="7"/>
        <v>0</v>
      </c>
      <c r="AZ52" s="208">
        <f t="shared" si="13"/>
        <v>0</v>
      </c>
      <c r="BA52" s="208">
        <f t="shared" si="13"/>
        <v>0</v>
      </c>
      <c r="BB52" s="208">
        <f t="shared" si="13"/>
        <v>0</v>
      </c>
      <c r="BC52" s="208">
        <f t="shared" si="13"/>
        <v>0</v>
      </c>
      <c r="BD52" s="208">
        <f t="shared" si="13"/>
        <v>0</v>
      </c>
      <c r="BE52" s="208">
        <f t="shared" si="13"/>
        <v>0</v>
      </c>
      <c r="BF52" s="208">
        <f t="shared" si="13"/>
        <v>0</v>
      </c>
      <c r="BG52" s="208">
        <f t="shared" si="13"/>
        <v>0</v>
      </c>
      <c r="BH52" s="208">
        <f t="shared" si="13"/>
        <v>0</v>
      </c>
      <c r="BI52" s="208">
        <f t="shared" si="13"/>
        <v>0</v>
      </c>
      <c r="BJ52" s="208">
        <f t="shared" si="13"/>
        <v>0</v>
      </c>
      <c r="BK52" s="208">
        <f t="shared" si="13"/>
        <v>0</v>
      </c>
      <c r="BL52" s="207">
        <f t="shared" si="9"/>
        <v>0</v>
      </c>
    </row>
    <row r="53" spans="1:67">
      <c r="A53" s="190" t="s">
        <v>254</v>
      </c>
      <c r="B53" s="205">
        <v>0</v>
      </c>
      <c r="C53" s="205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192">
        <f t="shared" si="3"/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192">
        <f t="shared" si="4"/>
        <v>0</v>
      </c>
      <c r="AH53" s="192"/>
      <c r="AI53" s="207">
        <f t="shared" si="14"/>
        <v>0</v>
      </c>
      <c r="AJ53" s="207">
        <f t="shared" si="12"/>
        <v>0</v>
      </c>
      <c r="AK53" s="207">
        <f t="shared" si="12"/>
        <v>0</v>
      </c>
      <c r="AL53" s="207">
        <f t="shared" si="12"/>
        <v>0</v>
      </c>
      <c r="AM53" s="207">
        <f t="shared" si="12"/>
        <v>0</v>
      </c>
      <c r="AN53" s="207">
        <f t="shared" si="12"/>
        <v>0</v>
      </c>
      <c r="AO53" s="207">
        <f t="shared" si="12"/>
        <v>0</v>
      </c>
      <c r="AP53" s="207">
        <f t="shared" si="12"/>
        <v>0</v>
      </c>
      <c r="AQ53" s="207">
        <f t="shared" si="12"/>
        <v>0</v>
      </c>
      <c r="AR53" s="207">
        <f t="shared" si="12"/>
        <v>0</v>
      </c>
      <c r="AS53" s="207">
        <f t="shared" si="12"/>
        <v>0</v>
      </c>
      <c r="AT53" s="207">
        <f t="shared" si="12"/>
        <v>0</v>
      </c>
      <c r="AU53" s="208">
        <f t="shared" si="6"/>
        <v>0</v>
      </c>
      <c r="AV53" s="208">
        <f t="shared" si="7"/>
        <v>0</v>
      </c>
      <c r="AW53" s="208">
        <f t="shared" si="7"/>
        <v>0</v>
      </c>
      <c r="AX53" s="208">
        <f t="shared" si="7"/>
        <v>0</v>
      </c>
      <c r="AY53" s="208">
        <f t="shared" si="7"/>
        <v>0</v>
      </c>
      <c r="AZ53" s="208">
        <f t="shared" si="13"/>
        <v>0</v>
      </c>
      <c r="BA53" s="208">
        <f t="shared" si="13"/>
        <v>0</v>
      </c>
      <c r="BB53" s="208">
        <f t="shared" si="13"/>
        <v>0</v>
      </c>
      <c r="BC53" s="208">
        <f t="shared" si="13"/>
        <v>0</v>
      </c>
      <c r="BD53" s="208">
        <f t="shared" si="13"/>
        <v>0</v>
      </c>
      <c r="BE53" s="208">
        <f t="shared" si="13"/>
        <v>0</v>
      </c>
      <c r="BF53" s="208">
        <f t="shared" si="13"/>
        <v>0</v>
      </c>
      <c r="BG53" s="208">
        <f t="shared" si="13"/>
        <v>0</v>
      </c>
      <c r="BH53" s="208">
        <f t="shared" si="13"/>
        <v>0</v>
      </c>
      <c r="BI53" s="208">
        <f t="shared" si="13"/>
        <v>0</v>
      </c>
      <c r="BJ53" s="208">
        <f t="shared" si="13"/>
        <v>0</v>
      </c>
      <c r="BK53" s="208">
        <f t="shared" si="13"/>
        <v>0</v>
      </c>
      <c r="BL53" s="207">
        <f t="shared" si="9"/>
        <v>0</v>
      </c>
    </row>
    <row r="54" spans="1:67">
      <c r="A54" s="190" t="s">
        <v>255</v>
      </c>
      <c r="B54" s="205">
        <v>0</v>
      </c>
      <c r="C54" s="205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192">
        <f t="shared" si="3"/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192">
        <f t="shared" si="4"/>
        <v>0</v>
      </c>
      <c r="AH54" s="192"/>
      <c r="AI54" s="207">
        <f t="shared" si="14"/>
        <v>0</v>
      </c>
      <c r="AJ54" s="207">
        <f t="shared" si="12"/>
        <v>0</v>
      </c>
      <c r="AK54" s="207">
        <f t="shared" si="12"/>
        <v>0</v>
      </c>
      <c r="AL54" s="207">
        <f t="shared" si="12"/>
        <v>0</v>
      </c>
      <c r="AM54" s="207">
        <f t="shared" si="12"/>
        <v>0</v>
      </c>
      <c r="AN54" s="207">
        <f t="shared" si="12"/>
        <v>0</v>
      </c>
      <c r="AO54" s="207">
        <f t="shared" si="12"/>
        <v>0</v>
      </c>
      <c r="AP54" s="207">
        <f t="shared" si="12"/>
        <v>0</v>
      </c>
      <c r="AQ54" s="207">
        <f t="shared" si="12"/>
        <v>0</v>
      </c>
      <c r="AR54" s="207">
        <f t="shared" si="12"/>
        <v>0</v>
      </c>
      <c r="AS54" s="207">
        <f t="shared" si="12"/>
        <v>0</v>
      </c>
      <c r="AT54" s="207">
        <f t="shared" si="12"/>
        <v>0</v>
      </c>
      <c r="AU54" s="208">
        <f t="shared" si="6"/>
        <v>0</v>
      </c>
      <c r="AV54" s="208">
        <f t="shared" si="7"/>
        <v>0</v>
      </c>
      <c r="AW54" s="208">
        <f t="shared" si="7"/>
        <v>0</v>
      </c>
      <c r="AX54" s="208">
        <f t="shared" si="7"/>
        <v>0</v>
      </c>
      <c r="AY54" s="208">
        <f t="shared" si="7"/>
        <v>0</v>
      </c>
      <c r="AZ54" s="208">
        <f t="shared" si="13"/>
        <v>0</v>
      </c>
      <c r="BA54" s="208">
        <f t="shared" si="13"/>
        <v>0</v>
      </c>
      <c r="BB54" s="208">
        <f t="shared" si="13"/>
        <v>0</v>
      </c>
      <c r="BC54" s="208">
        <f t="shared" si="13"/>
        <v>0</v>
      </c>
      <c r="BD54" s="208">
        <f t="shared" si="13"/>
        <v>0</v>
      </c>
      <c r="BE54" s="208">
        <f t="shared" si="13"/>
        <v>0</v>
      </c>
      <c r="BF54" s="208">
        <f t="shared" si="13"/>
        <v>0</v>
      </c>
      <c r="BG54" s="208">
        <f t="shared" si="13"/>
        <v>0</v>
      </c>
      <c r="BH54" s="208">
        <f t="shared" si="13"/>
        <v>0</v>
      </c>
      <c r="BI54" s="208">
        <f t="shared" si="13"/>
        <v>0</v>
      </c>
      <c r="BJ54" s="208">
        <f t="shared" si="13"/>
        <v>0</v>
      </c>
      <c r="BK54" s="208">
        <f t="shared" si="13"/>
        <v>0</v>
      </c>
      <c r="BL54" s="207">
        <f t="shared" si="9"/>
        <v>0</v>
      </c>
    </row>
    <row r="55" spans="1:67">
      <c r="A55" s="190" t="s">
        <v>256</v>
      </c>
      <c r="B55" s="205">
        <v>0</v>
      </c>
      <c r="C55" s="205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192">
        <f t="shared" si="3"/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192">
        <f t="shared" si="4"/>
        <v>0</v>
      </c>
      <c r="AH55" s="192"/>
      <c r="AI55" s="207">
        <f t="shared" si="14"/>
        <v>0</v>
      </c>
      <c r="AJ55" s="207">
        <f t="shared" si="12"/>
        <v>0</v>
      </c>
      <c r="AK55" s="207">
        <f t="shared" si="12"/>
        <v>0</v>
      </c>
      <c r="AL55" s="207">
        <f t="shared" si="12"/>
        <v>0</v>
      </c>
      <c r="AM55" s="207">
        <f t="shared" si="12"/>
        <v>0</v>
      </c>
      <c r="AN55" s="207">
        <f t="shared" si="12"/>
        <v>0</v>
      </c>
      <c r="AO55" s="207">
        <f t="shared" si="12"/>
        <v>0</v>
      </c>
      <c r="AP55" s="207">
        <f t="shared" si="12"/>
        <v>0</v>
      </c>
      <c r="AQ55" s="207">
        <f t="shared" si="12"/>
        <v>0</v>
      </c>
      <c r="AR55" s="207">
        <f t="shared" si="12"/>
        <v>0</v>
      </c>
      <c r="AS55" s="207">
        <f t="shared" si="12"/>
        <v>0</v>
      </c>
      <c r="AT55" s="207">
        <f t="shared" si="12"/>
        <v>0</v>
      </c>
      <c r="AU55" s="208">
        <f t="shared" si="6"/>
        <v>0</v>
      </c>
      <c r="AV55" s="208">
        <f t="shared" si="7"/>
        <v>0</v>
      </c>
      <c r="AW55" s="208">
        <f t="shared" si="7"/>
        <v>0</v>
      </c>
      <c r="AX55" s="208">
        <f t="shared" si="7"/>
        <v>0</v>
      </c>
      <c r="AY55" s="208">
        <f t="shared" si="7"/>
        <v>0</v>
      </c>
      <c r="AZ55" s="208">
        <f t="shared" si="13"/>
        <v>0</v>
      </c>
      <c r="BA55" s="208">
        <f t="shared" si="13"/>
        <v>0</v>
      </c>
      <c r="BB55" s="208">
        <f t="shared" si="13"/>
        <v>0</v>
      </c>
      <c r="BC55" s="208">
        <f t="shared" si="13"/>
        <v>0</v>
      </c>
      <c r="BD55" s="208">
        <f t="shared" si="13"/>
        <v>0</v>
      </c>
      <c r="BE55" s="208">
        <f t="shared" si="13"/>
        <v>0</v>
      </c>
      <c r="BF55" s="208">
        <f t="shared" si="13"/>
        <v>0</v>
      </c>
      <c r="BG55" s="208">
        <f t="shared" si="13"/>
        <v>0</v>
      </c>
      <c r="BH55" s="208">
        <f t="shared" si="13"/>
        <v>0</v>
      </c>
      <c r="BI55" s="208">
        <f t="shared" si="13"/>
        <v>0</v>
      </c>
      <c r="BJ55" s="208">
        <f t="shared" si="13"/>
        <v>0</v>
      </c>
      <c r="BK55" s="208">
        <f t="shared" si="13"/>
        <v>0</v>
      </c>
      <c r="BL55" s="207">
        <f t="shared" si="9"/>
        <v>0</v>
      </c>
    </row>
    <row r="56" spans="1:67">
      <c r="A56" s="190" t="s">
        <v>257</v>
      </c>
      <c r="B56" s="205">
        <v>0</v>
      </c>
      <c r="C56" s="205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192">
        <f t="shared" si="3"/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192">
        <f t="shared" si="4"/>
        <v>0</v>
      </c>
      <c r="AH56" s="192"/>
      <c r="AI56" s="207">
        <f t="shared" si="14"/>
        <v>0</v>
      </c>
      <c r="AJ56" s="207">
        <f t="shared" si="12"/>
        <v>0</v>
      </c>
      <c r="AK56" s="207">
        <f t="shared" si="12"/>
        <v>0</v>
      </c>
      <c r="AL56" s="207">
        <f t="shared" si="12"/>
        <v>0</v>
      </c>
      <c r="AM56" s="207">
        <f t="shared" si="12"/>
        <v>0</v>
      </c>
      <c r="AN56" s="207">
        <f t="shared" si="12"/>
        <v>0</v>
      </c>
      <c r="AO56" s="207">
        <f t="shared" si="12"/>
        <v>0</v>
      </c>
      <c r="AP56" s="207">
        <f t="shared" si="12"/>
        <v>0</v>
      </c>
      <c r="AQ56" s="207">
        <f t="shared" si="12"/>
        <v>0</v>
      </c>
      <c r="AR56" s="207">
        <f t="shared" si="12"/>
        <v>0</v>
      </c>
      <c r="AS56" s="207">
        <f t="shared" si="12"/>
        <v>0</v>
      </c>
      <c r="AT56" s="207">
        <f t="shared" si="12"/>
        <v>0</v>
      </c>
      <c r="AU56" s="208">
        <f t="shared" si="6"/>
        <v>0</v>
      </c>
      <c r="AV56" s="208">
        <f t="shared" si="7"/>
        <v>0</v>
      </c>
      <c r="AW56" s="208">
        <f t="shared" si="7"/>
        <v>0</v>
      </c>
      <c r="AX56" s="208">
        <f t="shared" si="7"/>
        <v>0</v>
      </c>
      <c r="AY56" s="208">
        <f t="shared" si="7"/>
        <v>0</v>
      </c>
      <c r="AZ56" s="208">
        <f t="shared" si="13"/>
        <v>0</v>
      </c>
      <c r="BA56" s="208">
        <f t="shared" si="13"/>
        <v>0</v>
      </c>
      <c r="BB56" s="208">
        <f t="shared" si="13"/>
        <v>0</v>
      </c>
      <c r="BC56" s="208">
        <f t="shared" si="13"/>
        <v>0</v>
      </c>
      <c r="BD56" s="208">
        <f t="shared" si="13"/>
        <v>0</v>
      </c>
      <c r="BE56" s="208">
        <f t="shared" si="13"/>
        <v>0</v>
      </c>
      <c r="BF56" s="208">
        <f t="shared" si="13"/>
        <v>0</v>
      </c>
      <c r="BG56" s="208">
        <f t="shared" si="13"/>
        <v>0</v>
      </c>
      <c r="BH56" s="208">
        <f t="shared" si="13"/>
        <v>0</v>
      </c>
      <c r="BI56" s="208">
        <f t="shared" si="13"/>
        <v>0</v>
      </c>
      <c r="BJ56" s="208">
        <f t="shared" si="13"/>
        <v>0</v>
      </c>
      <c r="BK56" s="208">
        <f t="shared" si="13"/>
        <v>0</v>
      </c>
      <c r="BL56" s="207">
        <f t="shared" si="9"/>
        <v>0</v>
      </c>
    </row>
    <row r="57" spans="1:67">
      <c r="A57" s="190" t="s">
        <v>258</v>
      </c>
      <c r="B57" s="205">
        <v>0</v>
      </c>
      <c r="C57" s="205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192">
        <f t="shared" si="3"/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192">
        <f t="shared" si="4"/>
        <v>0</v>
      </c>
      <c r="AH57" s="192"/>
      <c r="AI57" s="207">
        <f t="shared" si="14"/>
        <v>0</v>
      </c>
      <c r="AJ57" s="207">
        <f t="shared" si="12"/>
        <v>0</v>
      </c>
      <c r="AK57" s="207">
        <f t="shared" si="12"/>
        <v>0</v>
      </c>
      <c r="AL57" s="207">
        <f t="shared" si="12"/>
        <v>0</v>
      </c>
      <c r="AM57" s="207">
        <f t="shared" si="12"/>
        <v>0</v>
      </c>
      <c r="AN57" s="207">
        <f t="shared" si="12"/>
        <v>0</v>
      </c>
      <c r="AO57" s="207">
        <f t="shared" si="12"/>
        <v>0</v>
      </c>
      <c r="AP57" s="207">
        <f t="shared" si="12"/>
        <v>0</v>
      </c>
      <c r="AQ57" s="207">
        <f t="shared" si="12"/>
        <v>0</v>
      </c>
      <c r="AR57" s="207">
        <f t="shared" si="12"/>
        <v>0</v>
      </c>
      <c r="AS57" s="207">
        <f t="shared" si="12"/>
        <v>0</v>
      </c>
      <c r="AT57" s="207">
        <f t="shared" si="12"/>
        <v>0</v>
      </c>
      <c r="AU57" s="208">
        <f t="shared" si="6"/>
        <v>0</v>
      </c>
      <c r="AV57" s="208">
        <f t="shared" si="7"/>
        <v>0</v>
      </c>
      <c r="AW57" s="208">
        <f t="shared" si="7"/>
        <v>0</v>
      </c>
      <c r="AX57" s="208">
        <f t="shared" si="7"/>
        <v>0</v>
      </c>
      <c r="AY57" s="208">
        <f t="shared" si="7"/>
        <v>0</v>
      </c>
      <c r="AZ57" s="208">
        <f t="shared" si="13"/>
        <v>0</v>
      </c>
      <c r="BA57" s="208">
        <f t="shared" si="13"/>
        <v>0</v>
      </c>
      <c r="BB57" s="208">
        <f t="shared" si="13"/>
        <v>0</v>
      </c>
      <c r="BC57" s="208">
        <f t="shared" si="13"/>
        <v>0</v>
      </c>
      <c r="BD57" s="208">
        <f t="shared" si="13"/>
        <v>0</v>
      </c>
      <c r="BE57" s="208">
        <f t="shared" si="13"/>
        <v>0</v>
      </c>
      <c r="BF57" s="208">
        <f t="shared" si="13"/>
        <v>0</v>
      </c>
      <c r="BG57" s="208">
        <f t="shared" si="13"/>
        <v>0</v>
      </c>
      <c r="BH57" s="208">
        <f t="shared" si="13"/>
        <v>0</v>
      </c>
      <c r="BI57" s="208">
        <f t="shared" si="13"/>
        <v>0</v>
      </c>
      <c r="BJ57" s="208">
        <f t="shared" si="13"/>
        <v>0</v>
      </c>
      <c r="BK57" s="208">
        <f t="shared" si="13"/>
        <v>0</v>
      </c>
      <c r="BL57" s="207">
        <f t="shared" si="9"/>
        <v>0</v>
      </c>
    </row>
    <row r="58" spans="1:67">
      <c r="A58" s="190" t="s">
        <v>259</v>
      </c>
      <c r="B58" s="205">
        <v>0</v>
      </c>
      <c r="C58" s="205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192">
        <f t="shared" si="3"/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192">
        <f t="shared" si="4"/>
        <v>0</v>
      </c>
      <c r="AH58" s="192"/>
      <c r="AI58" s="207">
        <f t="shared" si="14"/>
        <v>0</v>
      </c>
      <c r="AJ58" s="207">
        <f t="shared" si="12"/>
        <v>0</v>
      </c>
      <c r="AK58" s="207">
        <f t="shared" si="12"/>
        <v>0</v>
      </c>
      <c r="AL58" s="207">
        <f t="shared" si="12"/>
        <v>0</v>
      </c>
      <c r="AM58" s="207">
        <f t="shared" si="12"/>
        <v>0</v>
      </c>
      <c r="AN58" s="207">
        <f t="shared" si="12"/>
        <v>0</v>
      </c>
      <c r="AO58" s="207">
        <f t="shared" si="12"/>
        <v>0</v>
      </c>
      <c r="AP58" s="207">
        <f t="shared" si="12"/>
        <v>0</v>
      </c>
      <c r="AQ58" s="207">
        <f t="shared" si="12"/>
        <v>0</v>
      </c>
      <c r="AR58" s="207">
        <f t="shared" si="12"/>
        <v>0</v>
      </c>
      <c r="AS58" s="207">
        <f t="shared" si="12"/>
        <v>0</v>
      </c>
      <c r="AT58" s="207">
        <f t="shared" si="12"/>
        <v>0</v>
      </c>
      <c r="AU58" s="208">
        <f t="shared" si="6"/>
        <v>0</v>
      </c>
      <c r="AV58" s="208">
        <f t="shared" si="7"/>
        <v>0</v>
      </c>
      <c r="AW58" s="208">
        <f t="shared" si="7"/>
        <v>0</v>
      </c>
      <c r="AX58" s="208">
        <f t="shared" si="7"/>
        <v>0</v>
      </c>
      <c r="AY58" s="208">
        <f t="shared" si="7"/>
        <v>0</v>
      </c>
      <c r="AZ58" s="208">
        <f t="shared" si="13"/>
        <v>0</v>
      </c>
      <c r="BA58" s="208">
        <f t="shared" si="13"/>
        <v>0</v>
      </c>
      <c r="BB58" s="208">
        <f t="shared" si="13"/>
        <v>0</v>
      </c>
      <c r="BC58" s="208">
        <f t="shared" si="13"/>
        <v>0</v>
      </c>
      <c r="BD58" s="208">
        <f t="shared" si="13"/>
        <v>0</v>
      </c>
      <c r="BE58" s="208">
        <f t="shared" si="13"/>
        <v>0</v>
      </c>
      <c r="BF58" s="208">
        <f t="shared" si="13"/>
        <v>0</v>
      </c>
      <c r="BG58" s="208">
        <f t="shared" si="13"/>
        <v>0</v>
      </c>
      <c r="BH58" s="208">
        <f t="shared" si="13"/>
        <v>0</v>
      </c>
      <c r="BI58" s="208">
        <f t="shared" si="13"/>
        <v>0</v>
      </c>
      <c r="BJ58" s="208">
        <f t="shared" si="13"/>
        <v>0</v>
      </c>
      <c r="BK58" s="208">
        <f t="shared" si="13"/>
        <v>0</v>
      </c>
      <c r="BL58" s="207">
        <f t="shared" si="9"/>
        <v>0</v>
      </c>
    </row>
    <row r="59" spans="1:67">
      <c r="A59" s="190" t="s">
        <v>260</v>
      </c>
      <c r="B59" s="205">
        <v>0</v>
      </c>
      <c r="C59" s="205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192">
        <f t="shared" si="3"/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192">
        <f t="shared" si="4"/>
        <v>0</v>
      </c>
      <c r="AH59" s="192"/>
      <c r="AI59" s="207">
        <f t="shared" si="14"/>
        <v>0</v>
      </c>
      <c r="AJ59" s="207">
        <f t="shared" si="12"/>
        <v>0</v>
      </c>
      <c r="AK59" s="207">
        <f t="shared" si="12"/>
        <v>0</v>
      </c>
      <c r="AL59" s="207">
        <f t="shared" si="12"/>
        <v>0</v>
      </c>
      <c r="AM59" s="207">
        <f t="shared" si="12"/>
        <v>0</v>
      </c>
      <c r="AN59" s="207">
        <f t="shared" si="12"/>
        <v>0</v>
      </c>
      <c r="AO59" s="207">
        <f t="shared" si="12"/>
        <v>0</v>
      </c>
      <c r="AP59" s="207">
        <f t="shared" si="12"/>
        <v>0</v>
      </c>
      <c r="AQ59" s="207">
        <f t="shared" si="12"/>
        <v>0</v>
      </c>
      <c r="AR59" s="207">
        <f t="shared" si="12"/>
        <v>0</v>
      </c>
      <c r="AS59" s="207">
        <f t="shared" si="12"/>
        <v>0</v>
      </c>
      <c r="AT59" s="207">
        <f t="shared" si="12"/>
        <v>0</v>
      </c>
      <c r="AU59" s="208">
        <f t="shared" si="6"/>
        <v>0</v>
      </c>
      <c r="AV59" s="208">
        <f t="shared" si="7"/>
        <v>0</v>
      </c>
      <c r="AW59" s="208">
        <f t="shared" si="7"/>
        <v>0</v>
      </c>
      <c r="AX59" s="208">
        <f t="shared" si="7"/>
        <v>0</v>
      </c>
      <c r="AY59" s="208">
        <f t="shared" si="7"/>
        <v>0</v>
      </c>
      <c r="AZ59" s="208">
        <f t="shared" si="13"/>
        <v>0</v>
      </c>
      <c r="BA59" s="208">
        <f t="shared" si="13"/>
        <v>0</v>
      </c>
      <c r="BB59" s="208">
        <f t="shared" si="13"/>
        <v>0</v>
      </c>
      <c r="BC59" s="208">
        <f t="shared" si="13"/>
        <v>0</v>
      </c>
      <c r="BD59" s="208">
        <f t="shared" si="13"/>
        <v>0</v>
      </c>
      <c r="BE59" s="208">
        <f t="shared" si="13"/>
        <v>0</v>
      </c>
      <c r="BF59" s="208">
        <f t="shared" si="13"/>
        <v>0</v>
      </c>
      <c r="BG59" s="208">
        <f t="shared" si="13"/>
        <v>0</v>
      </c>
      <c r="BH59" s="208">
        <f t="shared" si="13"/>
        <v>0</v>
      </c>
      <c r="BI59" s="208">
        <f t="shared" si="13"/>
        <v>0</v>
      </c>
      <c r="BJ59" s="208">
        <f t="shared" si="13"/>
        <v>0</v>
      </c>
      <c r="BK59" s="208">
        <f t="shared" si="13"/>
        <v>0</v>
      </c>
      <c r="BL59" s="207">
        <f t="shared" si="9"/>
        <v>0</v>
      </c>
    </row>
    <row r="60" spans="1:67">
      <c r="A60" s="190" t="s">
        <v>261</v>
      </c>
      <c r="B60" s="205">
        <v>0</v>
      </c>
      <c r="C60" s="205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192">
        <f t="shared" si="3"/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192">
        <f t="shared" si="4"/>
        <v>0</v>
      </c>
      <c r="AH60" s="192"/>
      <c r="AI60" s="207">
        <f t="shared" si="14"/>
        <v>0</v>
      </c>
      <c r="AJ60" s="207">
        <f t="shared" si="12"/>
        <v>0</v>
      </c>
      <c r="AK60" s="207">
        <f t="shared" si="12"/>
        <v>0</v>
      </c>
      <c r="AL60" s="207">
        <f t="shared" si="12"/>
        <v>0</v>
      </c>
      <c r="AM60" s="207">
        <f t="shared" si="12"/>
        <v>0</v>
      </c>
      <c r="AN60" s="207">
        <f t="shared" si="12"/>
        <v>0</v>
      </c>
      <c r="AO60" s="207">
        <f t="shared" si="12"/>
        <v>0</v>
      </c>
      <c r="AP60" s="207">
        <f t="shared" si="12"/>
        <v>0</v>
      </c>
      <c r="AQ60" s="207">
        <f t="shared" si="12"/>
        <v>0</v>
      </c>
      <c r="AR60" s="207">
        <f t="shared" si="12"/>
        <v>0</v>
      </c>
      <c r="AS60" s="207">
        <f t="shared" si="12"/>
        <v>0</v>
      </c>
      <c r="AT60" s="207">
        <f t="shared" si="12"/>
        <v>0</v>
      </c>
      <c r="AU60" s="208">
        <f t="shared" si="6"/>
        <v>0</v>
      </c>
      <c r="AV60" s="208">
        <f t="shared" si="7"/>
        <v>0</v>
      </c>
      <c r="AW60" s="208">
        <f t="shared" si="7"/>
        <v>0</v>
      </c>
      <c r="AX60" s="208">
        <f t="shared" si="7"/>
        <v>0</v>
      </c>
      <c r="AY60" s="208">
        <f t="shared" si="7"/>
        <v>0</v>
      </c>
      <c r="AZ60" s="208">
        <f t="shared" si="13"/>
        <v>0</v>
      </c>
      <c r="BA60" s="208">
        <f t="shared" si="13"/>
        <v>0</v>
      </c>
      <c r="BB60" s="208">
        <f t="shared" si="13"/>
        <v>0</v>
      </c>
      <c r="BC60" s="208">
        <f t="shared" si="13"/>
        <v>0</v>
      </c>
      <c r="BD60" s="208">
        <f t="shared" si="13"/>
        <v>0</v>
      </c>
      <c r="BE60" s="208">
        <f t="shared" si="13"/>
        <v>0</v>
      </c>
      <c r="BF60" s="208">
        <f t="shared" si="13"/>
        <v>0</v>
      </c>
      <c r="BG60" s="208">
        <f t="shared" si="13"/>
        <v>0</v>
      </c>
      <c r="BH60" s="208">
        <f t="shared" si="13"/>
        <v>0</v>
      </c>
      <c r="BI60" s="208">
        <f t="shared" si="13"/>
        <v>0</v>
      </c>
      <c r="BJ60" s="208">
        <f t="shared" si="13"/>
        <v>0</v>
      </c>
      <c r="BK60" s="208">
        <f t="shared" si="13"/>
        <v>0</v>
      </c>
      <c r="BL60" s="207">
        <f t="shared" si="9"/>
        <v>0</v>
      </c>
    </row>
    <row r="61" spans="1:67">
      <c r="A61" s="190" t="s">
        <v>262</v>
      </c>
      <c r="B61" s="205">
        <v>0</v>
      </c>
      <c r="C61" s="205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192">
        <f t="shared" si="3"/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192">
        <f t="shared" si="4"/>
        <v>0</v>
      </c>
      <c r="AH61" s="192"/>
      <c r="AI61" s="207">
        <f t="shared" si="14"/>
        <v>0</v>
      </c>
      <c r="AJ61" s="207">
        <f t="shared" si="12"/>
        <v>0</v>
      </c>
      <c r="AK61" s="207">
        <f t="shared" si="12"/>
        <v>0</v>
      </c>
      <c r="AL61" s="207">
        <f t="shared" si="12"/>
        <v>0</v>
      </c>
      <c r="AM61" s="207">
        <f t="shared" si="12"/>
        <v>0</v>
      </c>
      <c r="AN61" s="207">
        <f t="shared" si="12"/>
        <v>0</v>
      </c>
      <c r="AO61" s="207">
        <f t="shared" si="12"/>
        <v>0</v>
      </c>
      <c r="AP61" s="207">
        <f t="shared" si="12"/>
        <v>0</v>
      </c>
      <c r="AQ61" s="207">
        <f t="shared" si="12"/>
        <v>0</v>
      </c>
      <c r="AR61" s="207">
        <f t="shared" si="12"/>
        <v>0</v>
      </c>
      <c r="AS61" s="207">
        <f t="shared" si="12"/>
        <v>0</v>
      </c>
      <c r="AT61" s="207">
        <f t="shared" si="12"/>
        <v>0</v>
      </c>
      <c r="AU61" s="208">
        <f t="shared" si="6"/>
        <v>0</v>
      </c>
      <c r="AV61" s="208">
        <f t="shared" si="7"/>
        <v>0</v>
      </c>
      <c r="AW61" s="208">
        <f t="shared" si="7"/>
        <v>0</v>
      </c>
      <c r="AX61" s="208">
        <f t="shared" si="7"/>
        <v>0</v>
      </c>
      <c r="AY61" s="208">
        <f t="shared" si="7"/>
        <v>0</v>
      </c>
      <c r="AZ61" s="208">
        <f t="shared" si="13"/>
        <v>0</v>
      </c>
      <c r="BA61" s="208">
        <f t="shared" si="13"/>
        <v>0</v>
      </c>
      <c r="BB61" s="208">
        <f t="shared" si="13"/>
        <v>0</v>
      </c>
      <c r="BC61" s="208">
        <f t="shared" si="13"/>
        <v>0</v>
      </c>
      <c r="BD61" s="208">
        <f t="shared" si="13"/>
        <v>0</v>
      </c>
      <c r="BE61" s="208">
        <f t="shared" si="13"/>
        <v>0</v>
      </c>
      <c r="BF61" s="208">
        <f t="shared" si="13"/>
        <v>0</v>
      </c>
      <c r="BG61" s="208">
        <f t="shared" si="13"/>
        <v>0</v>
      </c>
      <c r="BH61" s="208">
        <f t="shared" si="13"/>
        <v>0</v>
      </c>
      <c r="BI61" s="208">
        <f t="shared" si="13"/>
        <v>0</v>
      </c>
      <c r="BJ61" s="208">
        <f t="shared" si="13"/>
        <v>0</v>
      </c>
      <c r="BK61" s="208">
        <f t="shared" si="13"/>
        <v>0</v>
      </c>
      <c r="BL61" s="207">
        <f t="shared" si="9"/>
        <v>0</v>
      </c>
    </row>
    <row r="62" spans="1:67">
      <c r="A62" s="209" t="s">
        <v>263</v>
      </c>
      <c r="B62" s="205">
        <v>0</v>
      </c>
      <c r="C62" s="205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192">
        <f t="shared" si="3"/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192">
        <f t="shared" si="4"/>
        <v>0</v>
      </c>
      <c r="AH62" s="192"/>
      <c r="AI62" s="207">
        <f t="shared" si="14"/>
        <v>0</v>
      </c>
      <c r="AJ62" s="207">
        <f t="shared" si="12"/>
        <v>0</v>
      </c>
      <c r="AK62" s="207">
        <f t="shared" si="12"/>
        <v>0</v>
      </c>
      <c r="AL62" s="207">
        <f t="shared" si="12"/>
        <v>0</v>
      </c>
      <c r="AM62" s="207">
        <f t="shared" si="12"/>
        <v>0</v>
      </c>
      <c r="AN62" s="207">
        <f t="shared" si="12"/>
        <v>0</v>
      </c>
      <c r="AO62" s="207">
        <f t="shared" si="12"/>
        <v>0</v>
      </c>
      <c r="AP62" s="207">
        <f t="shared" si="12"/>
        <v>0</v>
      </c>
      <c r="AQ62" s="207">
        <f t="shared" si="12"/>
        <v>0</v>
      </c>
      <c r="AR62" s="207">
        <f t="shared" si="12"/>
        <v>0</v>
      </c>
      <c r="AS62" s="207">
        <f t="shared" si="12"/>
        <v>0</v>
      </c>
      <c r="AT62" s="207">
        <f t="shared" si="12"/>
        <v>0</v>
      </c>
      <c r="AU62" s="208">
        <f t="shared" si="6"/>
        <v>0</v>
      </c>
      <c r="AV62" s="208">
        <f t="shared" si="7"/>
        <v>0</v>
      </c>
      <c r="AW62" s="208">
        <f t="shared" si="7"/>
        <v>0</v>
      </c>
      <c r="AX62" s="208">
        <f t="shared" si="7"/>
        <v>0</v>
      </c>
      <c r="AY62" s="208">
        <f t="shared" si="7"/>
        <v>0</v>
      </c>
      <c r="AZ62" s="208">
        <f t="shared" si="13"/>
        <v>0</v>
      </c>
      <c r="BA62" s="208">
        <f t="shared" si="13"/>
        <v>0</v>
      </c>
      <c r="BB62" s="208">
        <f t="shared" si="13"/>
        <v>0</v>
      </c>
      <c r="BC62" s="208">
        <f t="shared" ref="BC62:BK90" si="15">ROUND(X62*$C62/12,2)</f>
        <v>0</v>
      </c>
      <c r="BD62" s="208">
        <f t="shared" si="15"/>
        <v>0</v>
      </c>
      <c r="BE62" s="208">
        <f t="shared" si="15"/>
        <v>0</v>
      </c>
      <c r="BF62" s="208">
        <f t="shared" si="15"/>
        <v>0</v>
      </c>
      <c r="BG62" s="208">
        <f t="shared" si="15"/>
        <v>0</v>
      </c>
      <c r="BH62" s="208">
        <f t="shared" si="15"/>
        <v>0</v>
      </c>
      <c r="BI62" s="208">
        <f t="shared" si="15"/>
        <v>0</v>
      </c>
      <c r="BJ62" s="208">
        <f t="shared" si="15"/>
        <v>0</v>
      </c>
      <c r="BK62" s="208">
        <f t="shared" si="15"/>
        <v>0</v>
      </c>
      <c r="BL62" s="207">
        <f t="shared" si="9"/>
        <v>0</v>
      </c>
    </row>
    <row r="63" spans="1:67">
      <c r="A63" s="209" t="s">
        <v>264</v>
      </c>
      <c r="B63" s="205">
        <v>3.61E-2</v>
      </c>
      <c r="C63" s="205">
        <v>4.8600000000000004E-2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192">
        <f t="shared" si="3"/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5937950</v>
      </c>
      <c r="AA63" s="206">
        <v>11875900</v>
      </c>
      <c r="AB63" s="206">
        <v>11875900</v>
      </c>
      <c r="AC63" s="206">
        <v>11875900</v>
      </c>
      <c r="AD63" s="206">
        <v>11875900</v>
      </c>
      <c r="AE63" s="206">
        <v>11875900</v>
      </c>
      <c r="AF63" s="206">
        <v>11875900</v>
      </c>
      <c r="AG63" s="192">
        <f t="shared" si="4"/>
        <v>77193350</v>
      </c>
      <c r="AH63" s="192"/>
      <c r="AI63" s="207">
        <f t="shared" si="14"/>
        <v>0</v>
      </c>
      <c r="AJ63" s="207">
        <f t="shared" si="12"/>
        <v>0</v>
      </c>
      <c r="AK63" s="207">
        <f t="shared" si="12"/>
        <v>0</v>
      </c>
      <c r="AL63" s="207">
        <f t="shared" si="12"/>
        <v>0</v>
      </c>
      <c r="AM63" s="207">
        <f t="shared" si="12"/>
        <v>0</v>
      </c>
      <c r="AN63" s="207">
        <f t="shared" si="12"/>
        <v>0</v>
      </c>
      <c r="AO63" s="207">
        <f t="shared" si="12"/>
        <v>0</v>
      </c>
      <c r="AP63" s="207">
        <f t="shared" si="12"/>
        <v>0</v>
      </c>
      <c r="AQ63" s="207">
        <f t="shared" si="12"/>
        <v>0</v>
      </c>
      <c r="AR63" s="207">
        <f t="shared" si="12"/>
        <v>0</v>
      </c>
      <c r="AS63" s="207">
        <f t="shared" si="12"/>
        <v>0</v>
      </c>
      <c r="AT63" s="207">
        <f t="shared" si="12"/>
        <v>0</v>
      </c>
      <c r="AU63" s="208">
        <f t="shared" si="6"/>
        <v>0</v>
      </c>
      <c r="AV63" s="208">
        <f t="shared" si="7"/>
        <v>0</v>
      </c>
      <c r="AW63" s="208">
        <f t="shared" si="7"/>
        <v>0</v>
      </c>
      <c r="AX63" s="208">
        <f t="shared" si="7"/>
        <v>0</v>
      </c>
      <c r="AY63" s="208">
        <f t="shared" si="7"/>
        <v>0</v>
      </c>
      <c r="AZ63" s="208">
        <f t="shared" ref="AZ63:BK112" si="16">ROUND(U63*$C63/12,2)</f>
        <v>0</v>
      </c>
      <c r="BA63" s="208">
        <f t="shared" si="16"/>
        <v>0</v>
      </c>
      <c r="BB63" s="208">
        <f t="shared" si="16"/>
        <v>0</v>
      </c>
      <c r="BC63" s="208">
        <f t="shared" si="15"/>
        <v>0</v>
      </c>
      <c r="BD63" s="208">
        <f t="shared" si="15"/>
        <v>0</v>
      </c>
      <c r="BE63" s="208">
        <f t="shared" si="15"/>
        <v>24048.7</v>
      </c>
      <c r="BF63" s="208">
        <f t="shared" si="15"/>
        <v>48097.4</v>
      </c>
      <c r="BG63" s="208">
        <f t="shared" si="15"/>
        <v>48097.4</v>
      </c>
      <c r="BH63" s="208">
        <f t="shared" si="15"/>
        <v>48097.4</v>
      </c>
      <c r="BI63" s="208">
        <f t="shared" si="15"/>
        <v>48097.4</v>
      </c>
      <c r="BJ63" s="208">
        <f t="shared" si="15"/>
        <v>48097.4</v>
      </c>
      <c r="BK63" s="208">
        <f t="shared" si="15"/>
        <v>48097.4</v>
      </c>
      <c r="BL63" s="207">
        <f t="shared" si="9"/>
        <v>312633.10000000003</v>
      </c>
      <c r="BO63" s="207">
        <f>BL63</f>
        <v>312633.10000000003</v>
      </c>
    </row>
    <row r="64" spans="1:67">
      <c r="A64" s="190" t="s">
        <v>265</v>
      </c>
      <c r="B64" s="205">
        <v>3.5999999999999999E-3</v>
      </c>
      <c r="C64" s="205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192">
        <f t="shared" si="3"/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192">
        <f t="shared" si="4"/>
        <v>0</v>
      </c>
      <c r="AH64" s="192"/>
      <c r="AI64" s="207">
        <f t="shared" si="14"/>
        <v>0</v>
      </c>
      <c r="AJ64" s="207">
        <f t="shared" si="12"/>
        <v>0</v>
      </c>
      <c r="AK64" s="207">
        <f t="shared" si="12"/>
        <v>0</v>
      </c>
      <c r="AL64" s="207">
        <f t="shared" ref="AL64:AT92" si="17">ROUND(G64*$B64/12,2)</f>
        <v>0</v>
      </c>
      <c r="AM64" s="207">
        <f t="shared" si="17"/>
        <v>0</v>
      </c>
      <c r="AN64" s="207">
        <f t="shared" si="17"/>
        <v>0</v>
      </c>
      <c r="AO64" s="207">
        <f t="shared" si="17"/>
        <v>0</v>
      </c>
      <c r="AP64" s="207">
        <f t="shared" si="17"/>
        <v>0</v>
      </c>
      <c r="AQ64" s="207">
        <f t="shared" si="17"/>
        <v>0</v>
      </c>
      <c r="AR64" s="207">
        <f t="shared" si="17"/>
        <v>0</v>
      </c>
      <c r="AS64" s="207">
        <f t="shared" si="17"/>
        <v>0</v>
      </c>
      <c r="AT64" s="207">
        <f t="shared" si="17"/>
        <v>0</v>
      </c>
      <c r="AU64" s="208">
        <f t="shared" si="6"/>
        <v>0</v>
      </c>
      <c r="AV64" s="208">
        <f t="shared" si="7"/>
        <v>0</v>
      </c>
      <c r="AW64" s="208">
        <f t="shared" si="7"/>
        <v>0</v>
      </c>
      <c r="AX64" s="208">
        <f t="shared" si="7"/>
        <v>0</v>
      </c>
      <c r="AY64" s="208">
        <f t="shared" si="7"/>
        <v>0</v>
      </c>
      <c r="AZ64" s="208">
        <f t="shared" si="16"/>
        <v>0</v>
      </c>
      <c r="BA64" s="208">
        <f t="shared" si="16"/>
        <v>0</v>
      </c>
      <c r="BB64" s="208">
        <f t="shared" si="16"/>
        <v>0</v>
      </c>
      <c r="BC64" s="208">
        <f t="shared" si="15"/>
        <v>0</v>
      </c>
      <c r="BD64" s="208">
        <f t="shared" si="15"/>
        <v>0</v>
      </c>
      <c r="BE64" s="208">
        <f t="shared" si="15"/>
        <v>0</v>
      </c>
      <c r="BF64" s="208">
        <f t="shared" si="15"/>
        <v>0</v>
      </c>
      <c r="BG64" s="208">
        <f t="shared" si="15"/>
        <v>0</v>
      </c>
      <c r="BH64" s="208">
        <f t="shared" si="15"/>
        <v>0</v>
      </c>
      <c r="BI64" s="208">
        <f t="shared" si="15"/>
        <v>0</v>
      </c>
      <c r="BJ64" s="208">
        <f t="shared" si="15"/>
        <v>0</v>
      </c>
      <c r="BK64" s="208">
        <f t="shared" si="15"/>
        <v>0</v>
      </c>
      <c r="BL64" s="207">
        <f t="shared" si="9"/>
        <v>0</v>
      </c>
    </row>
    <row r="65" spans="1:64">
      <c r="A65" s="223" t="s">
        <v>266</v>
      </c>
      <c r="B65" s="224">
        <v>6.1499999999999992E-2</v>
      </c>
      <c r="C65" s="224">
        <f t="shared" ref="C65:C67" si="18">B65</f>
        <v>6.1499999999999992E-2</v>
      </c>
      <c r="D65" s="206">
        <v>74121233.310000002</v>
      </c>
      <c r="E65" s="206">
        <v>74047880.019999996</v>
      </c>
      <c r="F65" s="206">
        <v>74103056.709999993</v>
      </c>
      <c r="G65" s="206">
        <v>74133886.879999995</v>
      </c>
      <c r="H65" s="206">
        <v>74152794.909999996</v>
      </c>
      <c r="I65" s="206">
        <v>74216180.950000003</v>
      </c>
      <c r="J65" s="206">
        <v>74352545.355000004</v>
      </c>
      <c r="K65" s="206">
        <v>74441459.629999995</v>
      </c>
      <c r="L65" s="206">
        <v>74441459.629999995</v>
      </c>
      <c r="M65" s="206">
        <v>74501459.63499999</v>
      </c>
      <c r="N65" s="206">
        <v>74561459.640000001</v>
      </c>
      <c r="O65" s="206">
        <v>74577982.355000004</v>
      </c>
      <c r="P65" s="192">
        <f t="shared" si="3"/>
        <v>891651399.02499986</v>
      </c>
      <c r="Q65" s="206">
        <v>74751153.385000005</v>
      </c>
      <c r="R65" s="206">
        <v>75648177.734999999</v>
      </c>
      <c r="S65" s="206">
        <v>76388553.769999996</v>
      </c>
      <c r="T65" s="206">
        <v>76402573.640000001</v>
      </c>
      <c r="U65" s="206">
        <v>188350342.81499997</v>
      </c>
      <c r="V65" s="206">
        <v>188525339.44999999</v>
      </c>
      <c r="W65" s="206">
        <v>188603033.38999999</v>
      </c>
      <c r="X65" s="206">
        <v>188617053.25999999</v>
      </c>
      <c r="Y65" s="206">
        <v>188651098.05500001</v>
      </c>
      <c r="Z65" s="206">
        <v>188671122.97999999</v>
      </c>
      <c r="AA65" s="206">
        <v>188671122.97999999</v>
      </c>
      <c r="AB65" s="206">
        <v>188671122.97999999</v>
      </c>
      <c r="AC65" s="206">
        <v>188671122.97999999</v>
      </c>
      <c r="AD65" s="206">
        <v>188671122.97999999</v>
      </c>
      <c r="AE65" s="206">
        <v>188671122.97999999</v>
      </c>
      <c r="AF65" s="206">
        <v>188671122.97999999</v>
      </c>
      <c r="AG65" s="192">
        <f t="shared" si="4"/>
        <v>2263444727.8299999</v>
      </c>
      <c r="AH65" s="192"/>
      <c r="AI65" s="207">
        <f t="shared" si="14"/>
        <v>379871.32</v>
      </c>
      <c r="AJ65" s="207">
        <f t="shared" si="14"/>
        <v>379495.39</v>
      </c>
      <c r="AK65" s="207">
        <f t="shared" si="14"/>
        <v>379778.17</v>
      </c>
      <c r="AL65" s="207">
        <f t="shared" si="17"/>
        <v>379936.17</v>
      </c>
      <c r="AM65" s="207">
        <f t="shared" si="17"/>
        <v>380033.07</v>
      </c>
      <c r="AN65" s="207">
        <f t="shared" si="17"/>
        <v>380357.93</v>
      </c>
      <c r="AO65" s="207">
        <f t="shared" si="17"/>
        <v>381056.79</v>
      </c>
      <c r="AP65" s="207">
        <f t="shared" si="17"/>
        <v>381512.48</v>
      </c>
      <c r="AQ65" s="207">
        <f t="shared" si="17"/>
        <v>381512.48</v>
      </c>
      <c r="AR65" s="207">
        <f t="shared" si="17"/>
        <v>381819.98</v>
      </c>
      <c r="AS65" s="207">
        <f t="shared" si="17"/>
        <v>382127.48</v>
      </c>
      <c r="AT65" s="207">
        <f t="shared" si="17"/>
        <v>382212.16</v>
      </c>
      <c r="AU65" s="208">
        <f t="shared" si="6"/>
        <v>4569713.42</v>
      </c>
      <c r="AV65" s="208">
        <f t="shared" si="7"/>
        <v>383099.66</v>
      </c>
      <c r="AW65" s="208">
        <f t="shared" si="7"/>
        <v>387696.91</v>
      </c>
      <c r="AX65" s="208">
        <f t="shared" si="7"/>
        <v>391491.34</v>
      </c>
      <c r="AY65" s="208">
        <f t="shared" si="7"/>
        <v>391563.19</v>
      </c>
      <c r="AZ65" s="208">
        <f t="shared" si="16"/>
        <v>965295.51</v>
      </c>
      <c r="BA65" s="208">
        <f t="shared" si="16"/>
        <v>966192.36</v>
      </c>
      <c r="BB65" s="208">
        <f t="shared" si="16"/>
        <v>966590.55</v>
      </c>
      <c r="BC65" s="208">
        <f t="shared" si="15"/>
        <v>966662.4</v>
      </c>
      <c r="BD65" s="208">
        <f t="shared" si="15"/>
        <v>966836.88</v>
      </c>
      <c r="BE65" s="208">
        <f t="shared" si="15"/>
        <v>966939.51</v>
      </c>
      <c r="BF65" s="208">
        <f t="shared" si="15"/>
        <v>966939.51</v>
      </c>
      <c r="BG65" s="208">
        <f t="shared" si="15"/>
        <v>966939.51</v>
      </c>
      <c r="BH65" s="208">
        <f t="shared" si="15"/>
        <v>966939.51</v>
      </c>
      <c r="BI65" s="208">
        <f t="shared" si="15"/>
        <v>966939.51</v>
      </c>
      <c r="BJ65" s="208">
        <f t="shared" si="15"/>
        <v>966939.51</v>
      </c>
      <c r="BK65" s="208">
        <f t="shared" si="15"/>
        <v>966939.51</v>
      </c>
      <c r="BL65" s="207">
        <f t="shared" si="9"/>
        <v>11600154.27</v>
      </c>
    </row>
    <row r="66" spans="1:64">
      <c r="A66" s="223" t="s">
        <v>267</v>
      </c>
      <c r="B66" s="224">
        <v>6.1499999999999992E-2</v>
      </c>
      <c r="C66" s="224">
        <f t="shared" si="18"/>
        <v>6.1499999999999992E-2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192">
        <f t="shared" si="3"/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192">
        <f t="shared" si="4"/>
        <v>0</v>
      </c>
      <c r="AH66" s="192"/>
      <c r="AI66" s="207">
        <f t="shared" si="14"/>
        <v>0</v>
      </c>
      <c r="AJ66" s="207">
        <f t="shared" si="14"/>
        <v>0</v>
      </c>
      <c r="AK66" s="207">
        <f t="shared" si="14"/>
        <v>0</v>
      </c>
      <c r="AL66" s="207">
        <f t="shared" si="17"/>
        <v>0</v>
      </c>
      <c r="AM66" s="207">
        <f t="shared" si="17"/>
        <v>0</v>
      </c>
      <c r="AN66" s="207">
        <f t="shared" si="17"/>
        <v>0</v>
      </c>
      <c r="AO66" s="207">
        <f t="shared" si="17"/>
        <v>0</v>
      </c>
      <c r="AP66" s="207">
        <f t="shared" si="17"/>
        <v>0</v>
      </c>
      <c r="AQ66" s="207">
        <f t="shared" si="17"/>
        <v>0</v>
      </c>
      <c r="AR66" s="207">
        <f t="shared" si="17"/>
        <v>0</v>
      </c>
      <c r="AS66" s="207">
        <f t="shared" si="17"/>
        <v>0</v>
      </c>
      <c r="AT66" s="207">
        <f t="shared" si="17"/>
        <v>0</v>
      </c>
      <c r="AU66" s="208">
        <f t="shared" si="6"/>
        <v>0</v>
      </c>
      <c r="AV66" s="208">
        <f t="shared" si="7"/>
        <v>0</v>
      </c>
      <c r="AW66" s="208">
        <f t="shared" si="7"/>
        <v>0</v>
      </c>
      <c r="AX66" s="208">
        <f t="shared" si="7"/>
        <v>0</v>
      </c>
      <c r="AY66" s="208">
        <f t="shared" si="7"/>
        <v>0</v>
      </c>
      <c r="AZ66" s="208">
        <f t="shared" si="16"/>
        <v>0</v>
      </c>
      <c r="BA66" s="208">
        <f t="shared" si="16"/>
        <v>0</v>
      </c>
      <c r="BB66" s="208">
        <f t="shared" si="16"/>
        <v>0</v>
      </c>
      <c r="BC66" s="208">
        <f t="shared" si="15"/>
        <v>0</v>
      </c>
      <c r="BD66" s="208">
        <f t="shared" si="15"/>
        <v>0</v>
      </c>
      <c r="BE66" s="208">
        <f t="shared" si="15"/>
        <v>0</v>
      </c>
      <c r="BF66" s="208">
        <f t="shared" si="15"/>
        <v>0</v>
      </c>
      <c r="BG66" s="208">
        <f t="shared" si="15"/>
        <v>0</v>
      </c>
      <c r="BH66" s="208">
        <f t="shared" si="15"/>
        <v>0</v>
      </c>
      <c r="BI66" s="208">
        <f t="shared" si="15"/>
        <v>0</v>
      </c>
      <c r="BJ66" s="208">
        <f t="shared" si="15"/>
        <v>0</v>
      </c>
      <c r="BK66" s="208">
        <f t="shared" si="15"/>
        <v>0</v>
      </c>
      <c r="BL66" s="207">
        <f t="shared" si="9"/>
        <v>0</v>
      </c>
    </row>
    <row r="67" spans="1:64">
      <c r="A67" s="223" t="s">
        <v>268</v>
      </c>
      <c r="B67" s="224">
        <v>6.1499999999999992E-2</v>
      </c>
      <c r="C67" s="224">
        <f t="shared" si="18"/>
        <v>6.1499999999999992E-2</v>
      </c>
      <c r="D67" s="206">
        <v>110805814.7</v>
      </c>
      <c r="E67" s="206">
        <v>110805814.7</v>
      </c>
      <c r="F67" s="206">
        <v>110805814.7</v>
      </c>
      <c r="G67" s="206">
        <v>110805814.7</v>
      </c>
      <c r="H67" s="206">
        <v>110805814.7</v>
      </c>
      <c r="I67" s="206">
        <v>110805814.7</v>
      </c>
      <c r="J67" s="206">
        <v>110402151.735</v>
      </c>
      <c r="K67" s="206">
        <v>109998488.77</v>
      </c>
      <c r="L67" s="206">
        <v>110097988.77</v>
      </c>
      <c r="M67" s="206">
        <v>110452467.69499999</v>
      </c>
      <c r="N67" s="206">
        <v>110707446.61999999</v>
      </c>
      <c r="O67" s="206">
        <v>110707446.61999999</v>
      </c>
      <c r="P67" s="192">
        <f t="shared" si="3"/>
        <v>1327200878.4099998</v>
      </c>
      <c r="Q67" s="206">
        <v>111271946.61499999</v>
      </c>
      <c r="R67" s="206">
        <v>111836446.60999998</v>
      </c>
      <c r="S67" s="206">
        <v>111836446.60999998</v>
      </c>
      <c r="T67" s="206">
        <v>111836446.60999998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192">
        <f t="shared" si="4"/>
        <v>0</v>
      </c>
      <c r="AH67" s="192"/>
      <c r="AI67" s="207">
        <f t="shared" si="14"/>
        <v>567879.80000000005</v>
      </c>
      <c r="AJ67" s="207">
        <f t="shared" si="14"/>
        <v>567879.80000000005</v>
      </c>
      <c r="AK67" s="207">
        <f t="shared" si="14"/>
        <v>567879.80000000005</v>
      </c>
      <c r="AL67" s="207">
        <f t="shared" si="17"/>
        <v>567879.80000000005</v>
      </c>
      <c r="AM67" s="207">
        <f t="shared" si="17"/>
        <v>567879.80000000005</v>
      </c>
      <c r="AN67" s="207">
        <f t="shared" si="17"/>
        <v>567879.80000000005</v>
      </c>
      <c r="AO67" s="207">
        <f t="shared" si="17"/>
        <v>565811.03</v>
      </c>
      <c r="AP67" s="207">
        <f t="shared" si="17"/>
        <v>563742.25</v>
      </c>
      <c r="AQ67" s="207">
        <f t="shared" si="17"/>
        <v>564252.18999999994</v>
      </c>
      <c r="AR67" s="207">
        <f t="shared" si="17"/>
        <v>566068.9</v>
      </c>
      <c r="AS67" s="207">
        <f t="shared" si="17"/>
        <v>567375.66</v>
      </c>
      <c r="AT67" s="207">
        <f t="shared" si="17"/>
        <v>567375.66</v>
      </c>
      <c r="AU67" s="208">
        <f t="shared" si="6"/>
        <v>6801904.4900000002</v>
      </c>
      <c r="AV67" s="208">
        <f t="shared" si="7"/>
        <v>570268.73</v>
      </c>
      <c r="AW67" s="208">
        <f t="shared" si="7"/>
        <v>573161.79</v>
      </c>
      <c r="AX67" s="208">
        <f t="shared" si="7"/>
        <v>573161.79</v>
      </c>
      <c r="AY67" s="208">
        <f t="shared" si="7"/>
        <v>573161.79</v>
      </c>
      <c r="AZ67" s="208">
        <f t="shared" si="16"/>
        <v>0</v>
      </c>
      <c r="BA67" s="208">
        <f t="shared" si="16"/>
        <v>0</v>
      </c>
      <c r="BB67" s="208">
        <f t="shared" si="16"/>
        <v>0</v>
      </c>
      <c r="BC67" s="208">
        <f t="shared" si="15"/>
        <v>0</v>
      </c>
      <c r="BD67" s="208">
        <f t="shared" si="15"/>
        <v>0</v>
      </c>
      <c r="BE67" s="208">
        <f t="shared" si="15"/>
        <v>0</v>
      </c>
      <c r="BF67" s="208">
        <f t="shared" si="15"/>
        <v>0</v>
      </c>
      <c r="BG67" s="208">
        <f t="shared" si="15"/>
        <v>0</v>
      </c>
      <c r="BH67" s="208">
        <f t="shared" si="15"/>
        <v>0</v>
      </c>
      <c r="BI67" s="208">
        <f t="shared" si="15"/>
        <v>0</v>
      </c>
      <c r="BJ67" s="208">
        <f t="shared" si="15"/>
        <v>0</v>
      </c>
      <c r="BK67" s="208">
        <f t="shared" si="15"/>
        <v>0</v>
      </c>
      <c r="BL67" s="207">
        <f t="shared" si="9"/>
        <v>0</v>
      </c>
    </row>
    <row r="68" spans="1:64">
      <c r="A68" s="190" t="s">
        <v>269</v>
      </c>
      <c r="B68" s="205">
        <v>2.93E-2</v>
      </c>
      <c r="C68" s="205">
        <v>0</v>
      </c>
      <c r="D68" s="206">
        <v>411750.29000000004</v>
      </c>
      <c r="E68" s="206">
        <v>411750.29000000004</v>
      </c>
      <c r="F68" s="206">
        <v>411750.29000000004</v>
      </c>
      <c r="G68" s="206">
        <v>411750.29000000004</v>
      </c>
      <c r="H68" s="206">
        <v>411750.29000000004</v>
      </c>
      <c r="I68" s="206">
        <v>411750.29000000004</v>
      </c>
      <c r="J68" s="206">
        <v>411750.29000000004</v>
      </c>
      <c r="K68" s="206">
        <v>411750.29000000004</v>
      </c>
      <c r="L68" s="206">
        <v>411750.29000000004</v>
      </c>
      <c r="M68" s="206">
        <v>411750.29000000004</v>
      </c>
      <c r="N68" s="206">
        <v>411750.29000000004</v>
      </c>
      <c r="O68" s="206">
        <v>411750.29000000004</v>
      </c>
      <c r="P68" s="192">
        <f t="shared" si="3"/>
        <v>4941003.4800000004</v>
      </c>
      <c r="Q68" s="206">
        <v>411750.29000000004</v>
      </c>
      <c r="R68" s="206">
        <v>411750.29000000004</v>
      </c>
      <c r="S68" s="206">
        <v>411750.29000000004</v>
      </c>
      <c r="T68" s="206">
        <v>411750.29000000004</v>
      </c>
      <c r="U68" s="206">
        <v>411750.29000000004</v>
      </c>
      <c r="V68" s="206">
        <v>411750.29000000004</v>
      </c>
      <c r="W68" s="206">
        <v>411750.29000000004</v>
      </c>
      <c r="X68" s="206">
        <v>411750.29000000004</v>
      </c>
      <c r="Y68" s="206">
        <v>411750.29000000004</v>
      </c>
      <c r="Z68" s="206">
        <v>205875.14500000002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192">
        <f t="shared" si="4"/>
        <v>2264626.5950000002</v>
      </c>
      <c r="AH68" s="192"/>
      <c r="AI68" s="207">
        <f t="shared" si="14"/>
        <v>1005.36</v>
      </c>
      <c r="AJ68" s="207">
        <f t="shared" si="14"/>
        <v>1005.36</v>
      </c>
      <c r="AK68" s="207">
        <f t="shared" si="14"/>
        <v>1005.36</v>
      </c>
      <c r="AL68" s="207">
        <f t="shared" si="17"/>
        <v>1005.36</v>
      </c>
      <c r="AM68" s="207">
        <f t="shared" si="17"/>
        <v>1005.36</v>
      </c>
      <c r="AN68" s="207">
        <f t="shared" si="17"/>
        <v>1005.36</v>
      </c>
      <c r="AO68" s="207">
        <f t="shared" si="17"/>
        <v>1005.36</v>
      </c>
      <c r="AP68" s="207">
        <f t="shared" si="17"/>
        <v>1005.36</v>
      </c>
      <c r="AQ68" s="207">
        <f t="shared" si="17"/>
        <v>1005.36</v>
      </c>
      <c r="AR68" s="207">
        <f t="shared" si="17"/>
        <v>1005.36</v>
      </c>
      <c r="AS68" s="207">
        <f t="shared" si="17"/>
        <v>1005.36</v>
      </c>
      <c r="AT68" s="207">
        <f t="shared" si="17"/>
        <v>1005.36</v>
      </c>
      <c r="AU68" s="208">
        <f t="shared" si="6"/>
        <v>12064.320000000002</v>
      </c>
      <c r="AV68" s="208">
        <f t="shared" si="7"/>
        <v>1005.36</v>
      </c>
      <c r="AW68" s="208">
        <f t="shared" si="7"/>
        <v>1005.36</v>
      </c>
      <c r="AX68" s="208">
        <f t="shared" si="7"/>
        <v>1005.36</v>
      </c>
      <c r="AY68" s="208">
        <f t="shared" si="7"/>
        <v>1005.36</v>
      </c>
      <c r="AZ68" s="208">
        <f t="shared" si="16"/>
        <v>0</v>
      </c>
      <c r="BA68" s="208">
        <f t="shared" si="16"/>
        <v>0</v>
      </c>
      <c r="BB68" s="208">
        <f t="shared" si="16"/>
        <v>0</v>
      </c>
      <c r="BC68" s="208">
        <f t="shared" si="15"/>
        <v>0</v>
      </c>
      <c r="BD68" s="208">
        <f t="shared" si="15"/>
        <v>0</v>
      </c>
      <c r="BE68" s="208">
        <f t="shared" si="15"/>
        <v>0</v>
      </c>
      <c r="BF68" s="208">
        <f t="shared" si="15"/>
        <v>0</v>
      </c>
      <c r="BG68" s="208">
        <f t="shared" si="15"/>
        <v>0</v>
      </c>
      <c r="BH68" s="208">
        <f t="shared" si="15"/>
        <v>0</v>
      </c>
      <c r="BI68" s="208">
        <f t="shared" si="15"/>
        <v>0</v>
      </c>
      <c r="BJ68" s="208">
        <f t="shared" si="15"/>
        <v>0</v>
      </c>
      <c r="BK68" s="208">
        <f t="shared" si="15"/>
        <v>0</v>
      </c>
      <c r="BL68" s="207">
        <f t="shared" si="9"/>
        <v>0</v>
      </c>
    </row>
    <row r="69" spans="1:64">
      <c r="A69" s="223" t="s">
        <v>270</v>
      </c>
      <c r="B69" s="224">
        <v>6.2700000000000006E-2</v>
      </c>
      <c r="C69" s="224">
        <f t="shared" ref="C69:C73" si="19">B69</f>
        <v>6.2700000000000006E-2</v>
      </c>
      <c r="D69" s="206">
        <v>69220012.319999993</v>
      </c>
      <c r="E69" s="206">
        <v>69220012.319999993</v>
      </c>
      <c r="F69" s="206">
        <v>69245609.840000004</v>
      </c>
      <c r="G69" s="206">
        <v>69343193.640000001</v>
      </c>
      <c r="H69" s="206">
        <v>69463022.159999996</v>
      </c>
      <c r="I69" s="206">
        <v>69510864.400000006</v>
      </c>
      <c r="J69" s="206">
        <v>69489925.715000004</v>
      </c>
      <c r="K69" s="206">
        <v>69455538.195000008</v>
      </c>
      <c r="L69" s="206">
        <v>69418127.549999997</v>
      </c>
      <c r="M69" s="206">
        <v>69354478.274999991</v>
      </c>
      <c r="N69" s="206">
        <v>69270432.164999992</v>
      </c>
      <c r="O69" s="206">
        <v>69003203.139999986</v>
      </c>
      <c r="P69" s="192">
        <f t="shared" si="3"/>
        <v>831994419.71999991</v>
      </c>
      <c r="Q69" s="206">
        <v>68841802.564999983</v>
      </c>
      <c r="R69" s="206">
        <v>69140822.219999984</v>
      </c>
      <c r="S69" s="206">
        <v>71327025.669999972</v>
      </c>
      <c r="T69" s="206">
        <v>73264218.624999985</v>
      </c>
      <c r="U69" s="206">
        <v>217837777.22999996</v>
      </c>
      <c r="V69" s="206">
        <v>217893838.37999997</v>
      </c>
      <c r="W69" s="206">
        <v>217817076.41499996</v>
      </c>
      <c r="X69" s="206">
        <v>217782688.89499995</v>
      </c>
      <c r="Y69" s="206">
        <v>217761800.96499997</v>
      </c>
      <c r="Z69" s="206">
        <v>217714674.40499997</v>
      </c>
      <c r="AA69" s="206">
        <v>217630628.29499996</v>
      </c>
      <c r="AB69" s="206">
        <v>217363399.26999998</v>
      </c>
      <c r="AC69" s="206">
        <v>217134498.69499999</v>
      </c>
      <c r="AD69" s="206">
        <v>217235832.63499999</v>
      </c>
      <c r="AE69" s="206">
        <v>217340448.56</v>
      </c>
      <c r="AF69" s="206">
        <v>217326239.70499998</v>
      </c>
      <c r="AG69" s="192">
        <f t="shared" si="4"/>
        <v>2610838903.4499993</v>
      </c>
      <c r="AH69" s="192"/>
      <c r="AI69" s="207">
        <f t="shared" si="14"/>
        <v>361674.56</v>
      </c>
      <c r="AJ69" s="207">
        <f t="shared" si="14"/>
        <v>361674.56</v>
      </c>
      <c r="AK69" s="207">
        <f t="shared" si="14"/>
        <v>361808.31</v>
      </c>
      <c r="AL69" s="207">
        <f t="shared" si="17"/>
        <v>362318.19</v>
      </c>
      <c r="AM69" s="207">
        <f t="shared" si="17"/>
        <v>362944.29</v>
      </c>
      <c r="AN69" s="207">
        <f t="shared" si="17"/>
        <v>363194.27</v>
      </c>
      <c r="AO69" s="207">
        <f t="shared" si="17"/>
        <v>363084.86</v>
      </c>
      <c r="AP69" s="207">
        <f t="shared" si="17"/>
        <v>362905.19</v>
      </c>
      <c r="AQ69" s="207">
        <f t="shared" si="17"/>
        <v>362709.72</v>
      </c>
      <c r="AR69" s="207">
        <f t="shared" si="17"/>
        <v>362377.15</v>
      </c>
      <c r="AS69" s="207">
        <f t="shared" si="17"/>
        <v>361938.01</v>
      </c>
      <c r="AT69" s="207">
        <f t="shared" si="17"/>
        <v>360541.74</v>
      </c>
      <c r="AU69" s="208">
        <f t="shared" si="6"/>
        <v>4347170.8499999996</v>
      </c>
      <c r="AV69" s="208">
        <f t="shared" si="7"/>
        <v>359698.42</v>
      </c>
      <c r="AW69" s="208">
        <f t="shared" si="7"/>
        <v>361260.79999999999</v>
      </c>
      <c r="AX69" s="208">
        <f t="shared" si="7"/>
        <v>372683.71</v>
      </c>
      <c r="AY69" s="208">
        <f t="shared" si="7"/>
        <v>382805.54</v>
      </c>
      <c r="AZ69" s="208">
        <f t="shared" si="16"/>
        <v>1138202.3899999999</v>
      </c>
      <c r="BA69" s="208">
        <f t="shared" si="16"/>
        <v>1138495.31</v>
      </c>
      <c r="BB69" s="208">
        <f t="shared" si="16"/>
        <v>1138094.22</v>
      </c>
      <c r="BC69" s="208">
        <f t="shared" si="15"/>
        <v>1137914.55</v>
      </c>
      <c r="BD69" s="208">
        <f t="shared" si="15"/>
        <v>1137805.4099999999</v>
      </c>
      <c r="BE69" s="208">
        <f t="shared" si="15"/>
        <v>1137559.17</v>
      </c>
      <c r="BF69" s="208">
        <f t="shared" si="15"/>
        <v>1137120.03</v>
      </c>
      <c r="BG69" s="208">
        <f t="shared" si="15"/>
        <v>1135723.76</v>
      </c>
      <c r="BH69" s="208">
        <f t="shared" si="15"/>
        <v>1134527.76</v>
      </c>
      <c r="BI69" s="208">
        <f t="shared" si="15"/>
        <v>1135057.23</v>
      </c>
      <c r="BJ69" s="208">
        <f t="shared" si="15"/>
        <v>1135603.8400000001</v>
      </c>
      <c r="BK69" s="208">
        <f t="shared" si="15"/>
        <v>1135529.6000000001</v>
      </c>
      <c r="BL69" s="207">
        <f t="shared" si="9"/>
        <v>13641633.27</v>
      </c>
    </row>
    <row r="70" spans="1:64">
      <c r="A70" s="223" t="s">
        <v>271</v>
      </c>
      <c r="B70" s="224">
        <v>6.2700000000000006E-2</v>
      </c>
      <c r="C70" s="224">
        <f t="shared" si="19"/>
        <v>6.2700000000000006E-2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192">
        <f t="shared" ref="P70:P133" si="20">SUM(D70:O70)</f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192">
        <f t="shared" ref="AG70:AG133" si="21">SUM(U70:AF70)</f>
        <v>0</v>
      </c>
      <c r="AH70" s="192"/>
      <c r="AI70" s="207">
        <f t="shared" si="14"/>
        <v>0</v>
      </c>
      <c r="AJ70" s="207">
        <f t="shared" si="14"/>
        <v>0</v>
      </c>
      <c r="AK70" s="207">
        <f t="shared" si="14"/>
        <v>0</v>
      </c>
      <c r="AL70" s="207">
        <f t="shared" si="17"/>
        <v>0</v>
      </c>
      <c r="AM70" s="207">
        <f t="shared" si="17"/>
        <v>0</v>
      </c>
      <c r="AN70" s="207">
        <f t="shared" si="17"/>
        <v>0</v>
      </c>
      <c r="AO70" s="207">
        <f t="shared" si="17"/>
        <v>0</v>
      </c>
      <c r="AP70" s="207">
        <f t="shared" si="17"/>
        <v>0</v>
      </c>
      <c r="AQ70" s="207">
        <f t="shared" si="17"/>
        <v>0</v>
      </c>
      <c r="AR70" s="207">
        <f t="shared" si="17"/>
        <v>0</v>
      </c>
      <c r="AS70" s="207">
        <f t="shared" si="17"/>
        <v>0</v>
      </c>
      <c r="AT70" s="207">
        <f t="shared" si="17"/>
        <v>0</v>
      </c>
      <c r="AU70" s="208">
        <f t="shared" ref="AU70:AU133" si="22">SUM(AI70:AT70)</f>
        <v>0</v>
      </c>
      <c r="AV70" s="208">
        <f t="shared" ref="AV70:AY94" si="23">ROUND(Q70*$B70/12,2)</f>
        <v>0</v>
      </c>
      <c r="AW70" s="208">
        <f t="shared" si="23"/>
        <v>0</v>
      </c>
      <c r="AX70" s="208">
        <f t="shared" si="23"/>
        <v>0</v>
      </c>
      <c r="AY70" s="208">
        <f t="shared" si="23"/>
        <v>0</v>
      </c>
      <c r="AZ70" s="208">
        <f t="shared" si="16"/>
        <v>0</v>
      </c>
      <c r="BA70" s="208">
        <f t="shared" si="16"/>
        <v>0</v>
      </c>
      <c r="BB70" s="208">
        <f t="shared" si="16"/>
        <v>0</v>
      </c>
      <c r="BC70" s="208">
        <f t="shared" si="15"/>
        <v>0</v>
      </c>
      <c r="BD70" s="208">
        <f t="shared" si="15"/>
        <v>0</v>
      </c>
      <c r="BE70" s="208">
        <f t="shared" si="15"/>
        <v>0</v>
      </c>
      <c r="BF70" s="208">
        <f t="shared" si="15"/>
        <v>0</v>
      </c>
      <c r="BG70" s="208">
        <f t="shared" si="15"/>
        <v>0</v>
      </c>
      <c r="BH70" s="208">
        <f t="shared" si="15"/>
        <v>0</v>
      </c>
      <c r="BI70" s="208">
        <f t="shared" si="15"/>
        <v>0</v>
      </c>
      <c r="BJ70" s="208">
        <f t="shared" si="15"/>
        <v>0</v>
      </c>
      <c r="BK70" s="208">
        <f t="shared" si="15"/>
        <v>0</v>
      </c>
      <c r="BL70" s="207">
        <f t="shared" ref="BL70:BL133" si="24">SUM(AZ70:BK70)</f>
        <v>0</v>
      </c>
    </row>
    <row r="71" spans="1:64">
      <c r="A71" s="223" t="s">
        <v>272</v>
      </c>
      <c r="B71" s="224">
        <v>6.2700000000000006E-2</v>
      </c>
      <c r="C71" s="224">
        <f t="shared" si="19"/>
        <v>6.2700000000000006E-2</v>
      </c>
      <c r="D71" s="206">
        <v>143468991.06</v>
      </c>
      <c r="E71" s="206">
        <v>143468991.06</v>
      </c>
      <c r="F71" s="206">
        <v>143468991.06</v>
      </c>
      <c r="G71" s="206">
        <v>143468991.06</v>
      </c>
      <c r="H71" s="206">
        <v>143468991.06</v>
      </c>
      <c r="I71" s="206">
        <v>143971062.94</v>
      </c>
      <c r="J71" s="206">
        <v>144473134.81999999</v>
      </c>
      <c r="K71" s="206">
        <v>144473134.81999999</v>
      </c>
      <c r="L71" s="206">
        <v>144473134.81999999</v>
      </c>
      <c r="M71" s="206">
        <v>144473134.81999999</v>
      </c>
      <c r="N71" s="206">
        <v>144473134.81999999</v>
      </c>
      <c r="O71" s="206">
        <v>144473134.81999999</v>
      </c>
      <c r="P71" s="192">
        <f t="shared" si="20"/>
        <v>1728154827.1599996</v>
      </c>
      <c r="Q71" s="206">
        <v>144473134.81999999</v>
      </c>
      <c r="R71" s="206">
        <v>144473134.81999999</v>
      </c>
      <c r="S71" s="206">
        <v>144473134.81999999</v>
      </c>
      <c r="T71" s="206">
        <v>144473134.81999999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192">
        <f t="shared" si="21"/>
        <v>0</v>
      </c>
      <c r="AH71" s="192"/>
      <c r="AI71" s="207">
        <f t="shared" si="14"/>
        <v>749625.48</v>
      </c>
      <c r="AJ71" s="207">
        <f t="shared" si="14"/>
        <v>749625.48</v>
      </c>
      <c r="AK71" s="207">
        <f t="shared" si="14"/>
        <v>749625.48</v>
      </c>
      <c r="AL71" s="207">
        <f t="shared" si="17"/>
        <v>749625.48</v>
      </c>
      <c r="AM71" s="207">
        <f t="shared" si="17"/>
        <v>749625.48</v>
      </c>
      <c r="AN71" s="207">
        <f t="shared" si="17"/>
        <v>752248.8</v>
      </c>
      <c r="AO71" s="207">
        <f t="shared" si="17"/>
        <v>754872.13</v>
      </c>
      <c r="AP71" s="207">
        <f t="shared" si="17"/>
        <v>754872.13</v>
      </c>
      <c r="AQ71" s="207">
        <f t="shared" si="17"/>
        <v>754872.13</v>
      </c>
      <c r="AR71" s="207">
        <f t="shared" si="17"/>
        <v>754872.13</v>
      </c>
      <c r="AS71" s="207">
        <f t="shared" si="17"/>
        <v>754872.13</v>
      </c>
      <c r="AT71" s="207">
        <f t="shared" si="17"/>
        <v>754872.13</v>
      </c>
      <c r="AU71" s="208">
        <f t="shared" si="22"/>
        <v>9029608.9800000004</v>
      </c>
      <c r="AV71" s="208">
        <f t="shared" si="23"/>
        <v>754872.13</v>
      </c>
      <c r="AW71" s="208">
        <f t="shared" si="23"/>
        <v>754872.13</v>
      </c>
      <c r="AX71" s="208">
        <f t="shared" si="23"/>
        <v>754872.13</v>
      </c>
      <c r="AY71" s="208">
        <f t="shared" si="23"/>
        <v>754872.13</v>
      </c>
      <c r="AZ71" s="208">
        <f t="shared" si="16"/>
        <v>0</v>
      </c>
      <c r="BA71" s="208">
        <f t="shared" si="16"/>
        <v>0</v>
      </c>
      <c r="BB71" s="208">
        <f t="shared" si="16"/>
        <v>0</v>
      </c>
      <c r="BC71" s="208">
        <f t="shared" si="15"/>
        <v>0</v>
      </c>
      <c r="BD71" s="208">
        <f t="shared" si="15"/>
        <v>0</v>
      </c>
      <c r="BE71" s="208">
        <f t="shared" si="15"/>
        <v>0</v>
      </c>
      <c r="BF71" s="208">
        <f t="shared" si="15"/>
        <v>0</v>
      </c>
      <c r="BG71" s="208">
        <f t="shared" si="15"/>
        <v>0</v>
      </c>
      <c r="BH71" s="208">
        <f t="shared" si="15"/>
        <v>0</v>
      </c>
      <c r="BI71" s="208">
        <f t="shared" si="15"/>
        <v>0</v>
      </c>
      <c r="BJ71" s="208">
        <f t="shared" si="15"/>
        <v>0</v>
      </c>
      <c r="BK71" s="208">
        <f t="shared" si="15"/>
        <v>0</v>
      </c>
      <c r="BL71" s="207">
        <f t="shared" si="24"/>
        <v>0</v>
      </c>
    </row>
    <row r="72" spans="1:64">
      <c r="A72" s="223" t="s">
        <v>273</v>
      </c>
      <c r="B72" s="224">
        <v>6.7799999999999999E-2</v>
      </c>
      <c r="C72" s="224">
        <f t="shared" si="19"/>
        <v>6.7799999999999999E-2</v>
      </c>
      <c r="D72" s="206">
        <v>110738852.73999999</v>
      </c>
      <c r="E72" s="206">
        <v>110738852.73999999</v>
      </c>
      <c r="F72" s="206">
        <v>110738852.73999999</v>
      </c>
      <c r="G72" s="206">
        <v>110738852.73999999</v>
      </c>
      <c r="H72" s="206">
        <v>110738852.73999999</v>
      </c>
      <c r="I72" s="206">
        <v>110738852.73999999</v>
      </c>
      <c r="J72" s="206">
        <v>110738852.73999999</v>
      </c>
      <c r="K72" s="206">
        <v>110738852.73999999</v>
      </c>
      <c r="L72" s="206">
        <v>110738852.73999999</v>
      </c>
      <c r="M72" s="206">
        <v>110738852.73999999</v>
      </c>
      <c r="N72" s="206">
        <v>110738852.73999999</v>
      </c>
      <c r="O72" s="206">
        <v>110738852.73999999</v>
      </c>
      <c r="P72" s="192">
        <f t="shared" si="20"/>
        <v>1328866232.8799999</v>
      </c>
      <c r="Q72" s="206">
        <v>110738852.73999999</v>
      </c>
      <c r="R72" s="206">
        <v>110738852.73999999</v>
      </c>
      <c r="S72" s="206">
        <v>110738852.73999999</v>
      </c>
      <c r="T72" s="206">
        <v>110738852.73999999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192">
        <f t="shared" si="21"/>
        <v>0</v>
      </c>
      <c r="AH72" s="192"/>
      <c r="AI72" s="207">
        <f t="shared" si="14"/>
        <v>625674.52</v>
      </c>
      <c r="AJ72" s="207">
        <f t="shared" si="14"/>
        <v>625674.52</v>
      </c>
      <c r="AK72" s="207">
        <f t="shared" si="14"/>
        <v>625674.52</v>
      </c>
      <c r="AL72" s="207">
        <f t="shared" si="17"/>
        <v>625674.52</v>
      </c>
      <c r="AM72" s="207">
        <f t="shared" si="17"/>
        <v>625674.52</v>
      </c>
      <c r="AN72" s="207">
        <f t="shared" si="17"/>
        <v>625674.52</v>
      </c>
      <c r="AO72" s="207">
        <f t="shared" si="17"/>
        <v>625674.52</v>
      </c>
      <c r="AP72" s="207">
        <f t="shared" si="17"/>
        <v>625674.52</v>
      </c>
      <c r="AQ72" s="207">
        <f t="shared" si="17"/>
        <v>625674.52</v>
      </c>
      <c r="AR72" s="207">
        <f t="shared" si="17"/>
        <v>625674.52</v>
      </c>
      <c r="AS72" s="207">
        <f t="shared" si="17"/>
        <v>625674.52</v>
      </c>
      <c r="AT72" s="207">
        <f t="shared" si="17"/>
        <v>625674.52</v>
      </c>
      <c r="AU72" s="208">
        <f t="shared" si="22"/>
        <v>7508094.2399999984</v>
      </c>
      <c r="AV72" s="208">
        <f t="shared" si="23"/>
        <v>625674.52</v>
      </c>
      <c r="AW72" s="208">
        <f t="shared" si="23"/>
        <v>625674.52</v>
      </c>
      <c r="AX72" s="208">
        <f t="shared" si="23"/>
        <v>625674.52</v>
      </c>
      <c r="AY72" s="208">
        <f t="shared" si="23"/>
        <v>625674.52</v>
      </c>
      <c r="AZ72" s="208">
        <f t="shared" si="16"/>
        <v>0</v>
      </c>
      <c r="BA72" s="208">
        <f t="shared" si="16"/>
        <v>0</v>
      </c>
      <c r="BB72" s="208">
        <f t="shared" si="16"/>
        <v>0</v>
      </c>
      <c r="BC72" s="208">
        <f t="shared" si="15"/>
        <v>0</v>
      </c>
      <c r="BD72" s="208">
        <f t="shared" si="15"/>
        <v>0</v>
      </c>
      <c r="BE72" s="208">
        <f t="shared" si="15"/>
        <v>0</v>
      </c>
      <c r="BF72" s="208">
        <f t="shared" si="15"/>
        <v>0</v>
      </c>
      <c r="BG72" s="208">
        <f t="shared" si="15"/>
        <v>0</v>
      </c>
      <c r="BH72" s="208">
        <f t="shared" si="15"/>
        <v>0</v>
      </c>
      <c r="BI72" s="208">
        <f t="shared" si="15"/>
        <v>0</v>
      </c>
      <c r="BJ72" s="208">
        <f t="shared" si="15"/>
        <v>0</v>
      </c>
      <c r="BK72" s="208">
        <f t="shared" si="15"/>
        <v>0</v>
      </c>
      <c r="BL72" s="207">
        <f t="shared" si="24"/>
        <v>0</v>
      </c>
    </row>
    <row r="73" spans="1:64">
      <c r="A73" s="223" t="s">
        <v>274</v>
      </c>
      <c r="B73" s="224">
        <v>6.7799999999999999E-2</v>
      </c>
      <c r="C73" s="224">
        <f t="shared" si="19"/>
        <v>6.7799999999999999E-2</v>
      </c>
      <c r="D73" s="206">
        <v>1801525.79</v>
      </c>
      <c r="E73" s="206">
        <v>1801525.79</v>
      </c>
      <c r="F73" s="206">
        <v>1801525.79</v>
      </c>
      <c r="G73" s="206">
        <v>1801525.79</v>
      </c>
      <c r="H73" s="206">
        <v>1801525.79</v>
      </c>
      <c r="I73" s="206">
        <v>1801525.79</v>
      </c>
      <c r="J73" s="206">
        <v>1801525.79</v>
      </c>
      <c r="K73" s="206">
        <v>1801525.79</v>
      </c>
      <c r="L73" s="206">
        <v>1801525.79</v>
      </c>
      <c r="M73" s="206">
        <v>1801525.79</v>
      </c>
      <c r="N73" s="206">
        <v>1801525.79</v>
      </c>
      <c r="O73" s="206">
        <v>1801525.79</v>
      </c>
      <c r="P73" s="192">
        <f t="shared" si="20"/>
        <v>21618309.479999993</v>
      </c>
      <c r="Q73" s="206">
        <v>1801525.79</v>
      </c>
      <c r="R73" s="206">
        <v>1801525.79</v>
      </c>
      <c r="S73" s="206">
        <v>1801525.79</v>
      </c>
      <c r="T73" s="206">
        <v>1801525.79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192">
        <f t="shared" si="21"/>
        <v>0</v>
      </c>
      <c r="AH73" s="192"/>
      <c r="AI73" s="207">
        <f t="shared" si="14"/>
        <v>10178.620000000001</v>
      </c>
      <c r="AJ73" s="207">
        <f t="shared" si="14"/>
        <v>10178.620000000001</v>
      </c>
      <c r="AK73" s="207">
        <f t="shared" si="14"/>
        <v>10178.620000000001</v>
      </c>
      <c r="AL73" s="207">
        <f t="shared" si="17"/>
        <v>10178.620000000001</v>
      </c>
      <c r="AM73" s="207">
        <f t="shared" si="17"/>
        <v>10178.620000000001</v>
      </c>
      <c r="AN73" s="207">
        <f t="shared" si="17"/>
        <v>10178.620000000001</v>
      </c>
      <c r="AO73" s="207">
        <f t="shared" si="17"/>
        <v>10178.620000000001</v>
      </c>
      <c r="AP73" s="207">
        <f t="shared" si="17"/>
        <v>10178.620000000001</v>
      </c>
      <c r="AQ73" s="207">
        <f t="shared" si="17"/>
        <v>10178.620000000001</v>
      </c>
      <c r="AR73" s="207">
        <f t="shared" si="17"/>
        <v>10178.620000000001</v>
      </c>
      <c r="AS73" s="207">
        <f t="shared" si="17"/>
        <v>10178.620000000001</v>
      </c>
      <c r="AT73" s="207">
        <f t="shared" si="17"/>
        <v>10178.620000000001</v>
      </c>
      <c r="AU73" s="208">
        <f t="shared" si="22"/>
        <v>122143.43999999999</v>
      </c>
      <c r="AV73" s="208">
        <f t="shared" si="23"/>
        <v>10178.620000000001</v>
      </c>
      <c r="AW73" s="208">
        <f t="shared" si="23"/>
        <v>10178.620000000001</v>
      </c>
      <c r="AX73" s="208">
        <f t="shared" si="23"/>
        <v>10178.620000000001</v>
      </c>
      <c r="AY73" s="208">
        <f t="shared" si="23"/>
        <v>10178.620000000001</v>
      </c>
      <c r="AZ73" s="208">
        <f t="shared" si="16"/>
        <v>0</v>
      </c>
      <c r="BA73" s="208">
        <f t="shared" si="16"/>
        <v>0</v>
      </c>
      <c r="BB73" s="208">
        <f t="shared" si="16"/>
        <v>0</v>
      </c>
      <c r="BC73" s="208">
        <f t="shared" si="15"/>
        <v>0</v>
      </c>
      <c r="BD73" s="208">
        <f t="shared" si="15"/>
        <v>0</v>
      </c>
      <c r="BE73" s="208">
        <f t="shared" si="15"/>
        <v>0</v>
      </c>
      <c r="BF73" s="208">
        <f t="shared" si="15"/>
        <v>0</v>
      </c>
      <c r="BG73" s="208">
        <f t="shared" si="15"/>
        <v>0</v>
      </c>
      <c r="BH73" s="208">
        <f t="shared" si="15"/>
        <v>0</v>
      </c>
      <c r="BI73" s="208">
        <f t="shared" si="15"/>
        <v>0</v>
      </c>
      <c r="BJ73" s="208">
        <f t="shared" si="15"/>
        <v>0</v>
      </c>
      <c r="BK73" s="208">
        <f t="shared" si="15"/>
        <v>0</v>
      </c>
      <c r="BL73" s="207">
        <f t="shared" si="24"/>
        <v>0</v>
      </c>
    </row>
    <row r="74" spans="1:64">
      <c r="A74" s="190" t="s">
        <v>275</v>
      </c>
      <c r="B74" s="205">
        <v>4.4699999999999997E-2</v>
      </c>
      <c r="C74" s="205">
        <v>4.58E-2</v>
      </c>
      <c r="D74" s="206">
        <v>170754269.36000001</v>
      </c>
      <c r="E74" s="206">
        <v>170675682.41</v>
      </c>
      <c r="F74" s="206">
        <v>170680434.66999999</v>
      </c>
      <c r="G74" s="206">
        <v>170799543.15000001</v>
      </c>
      <c r="H74" s="206">
        <v>170770766.44999999</v>
      </c>
      <c r="I74" s="206">
        <v>170582301.09999999</v>
      </c>
      <c r="J74" s="206">
        <v>170501200.69499999</v>
      </c>
      <c r="K74" s="206">
        <v>170426764.75</v>
      </c>
      <c r="L74" s="206">
        <v>170398284.88499999</v>
      </c>
      <c r="M74" s="206">
        <v>170322008.33000001</v>
      </c>
      <c r="N74" s="206">
        <v>170149080.34999999</v>
      </c>
      <c r="O74" s="206">
        <v>169570630.77000001</v>
      </c>
      <c r="P74" s="192">
        <f t="shared" si="20"/>
        <v>2045630966.9199998</v>
      </c>
      <c r="Q74" s="206">
        <v>169075147.76499999</v>
      </c>
      <c r="R74" s="206">
        <v>169050977.48000002</v>
      </c>
      <c r="S74" s="206">
        <v>168930618.495</v>
      </c>
      <c r="T74" s="206">
        <v>168944577.58500001</v>
      </c>
      <c r="U74" s="206">
        <v>314131622.34500003</v>
      </c>
      <c r="V74" s="206">
        <v>314362155.185</v>
      </c>
      <c r="W74" s="206">
        <v>314165646.91499996</v>
      </c>
      <c r="X74" s="206">
        <v>315378106.17499995</v>
      </c>
      <c r="Y74" s="206">
        <v>320222132.43000001</v>
      </c>
      <c r="Z74" s="206">
        <v>323722466.78499997</v>
      </c>
      <c r="AA74" s="206">
        <v>323540538.79999995</v>
      </c>
      <c r="AB74" s="206">
        <v>322962089.21999997</v>
      </c>
      <c r="AC74" s="206">
        <v>322466606.21500003</v>
      </c>
      <c r="AD74" s="206">
        <v>322442435.93000001</v>
      </c>
      <c r="AE74" s="206">
        <v>322322076.94499999</v>
      </c>
      <c r="AF74" s="206">
        <v>322188027.21000004</v>
      </c>
      <c r="AG74" s="192">
        <f t="shared" si="21"/>
        <v>3837903904.1550002</v>
      </c>
      <c r="AH74" s="192"/>
      <c r="AI74" s="207">
        <f t="shared" si="14"/>
        <v>636059.65</v>
      </c>
      <c r="AJ74" s="207">
        <f t="shared" si="14"/>
        <v>635766.92000000004</v>
      </c>
      <c r="AK74" s="207">
        <f t="shared" si="14"/>
        <v>635784.62</v>
      </c>
      <c r="AL74" s="207">
        <f t="shared" si="17"/>
        <v>636228.30000000005</v>
      </c>
      <c r="AM74" s="207">
        <f t="shared" si="17"/>
        <v>636121.11</v>
      </c>
      <c r="AN74" s="207">
        <f t="shared" si="17"/>
        <v>635419.06999999995</v>
      </c>
      <c r="AO74" s="207">
        <f t="shared" si="17"/>
        <v>635116.97</v>
      </c>
      <c r="AP74" s="207">
        <f t="shared" si="17"/>
        <v>634839.69999999995</v>
      </c>
      <c r="AQ74" s="207">
        <f t="shared" si="17"/>
        <v>634733.61</v>
      </c>
      <c r="AR74" s="207">
        <f t="shared" si="17"/>
        <v>634449.48</v>
      </c>
      <c r="AS74" s="207">
        <f t="shared" si="17"/>
        <v>633805.31999999995</v>
      </c>
      <c r="AT74" s="207">
        <f t="shared" si="17"/>
        <v>631650.6</v>
      </c>
      <c r="AU74" s="208">
        <f t="shared" si="22"/>
        <v>7619975.3499999996</v>
      </c>
      <c r="AV74" s="208">
        <f t="shared" si="23"/>
        <v>629804.93000000005</v>
      </c>
      <c r="AW74" s="208">
        <f t="shared" si="23"/>
        <v>629714.89</v>
      </c>
      <c r="AX74" s="208">
        <f t="shared" si="23"/>
        <v>629266.55000000005</v>
      </c>
      <c r="AY74" s="208">
        <f t="shared" si="23"/>
        <v>629318.55000000005</v>
      </c>
      <c r="AZ74" s="208">
        <f t="shared" si="16"/>
        <v>1198935.69</v>
      </c>
      <c r="BA74" s="208">
        <f t="shared" si="16"/>
        <v>1199815.56</v>
      </c>
      <c r="BB74" s="208">
        <f t="shared" si="16"/>
        <v>1199065.55</v>
      </c>
      <c r="BC74" s="208">
        <f t="shared" si="15"/>
        <v>1203693.1100000001</v>
      </c>
      <c r="BD74" s="208">
        <f t="shared" si="15"/>
        <v>1222181.1399999999</v>
      </c>
      <c r="BE74" s="208">
        <f t="shared" si="15"/>
        <v>1235540.75</v>
      </c>
      <c r="BF74" s="208">
        <f t="shared" si="15"/>
        <v>1234846.3899999999</v>
      </c>
      <c r="BG74" s="208">
        <f t="shared" si="15"/>
        <v>1232638.6399999999</v>
      </c>
      <c r="BH74" s="208">
        <f t="shared" si="15"/>
        <v>1230747.55</v>
      </c>
      <c r="BI74" s="208">
        <f t="shared" si="15"/>
        <v>1230655.3</v>
      </c>
      <c r="BJ74" s="208">
        <f t="shared" si="15"/>
        <v>1230195.93</v>
      </c>
      <c r="BK74" s="208">
        <f t="shared" si="15"/>
        <v>1229684.3</v>
      </c>
      <c r="BL74" s="207">
        <f t="shared" si="24"/>
        <v>14647999.910000002</v>
      </c>
    </row>
    <row r="75" spans="1:64">
      <c r="A75" s="190" t="s">
        <v>276</v>
      </c>
      <c r="B75" s="205">
        <v>4.4699999999999997E-2</v>
      </c>
      <c r="C75" s="205">
        <v>4.58E-2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192">
        <f t="shared" si="20"/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192">
        <f t="shared" si="21"/>
        <v>0</v>
      </c>
      <c r="AH75" s="192"/>
      <c r="AI75" s="207">
        <f t="shared" si="14"/>
        <v>0</v>
      </c>
      <c r="AJ75" s="207">
        <f t="shared" si="14"/>
        <v>0</v>
      </c>
      <c r="AK75" s="207">
        <f t="shared" si="14"/>
        <v>0</v>
      </c>
      <c r="AL75" s="207">
        <f t="shared" si="17"/>
        <v>0</v>
      </c>
      <c r="AM75" s="207">
        <f t="shared" si="17"/>
        <v>0</v>
      </c>
      <c r="AN75" s="207">
        <f t="shared" si="17"/>
        <v>0</v>
      </c>
      <c r="AO75" s="207">
        <f t="shared" si="17"/>
        <v>0</v>
      </c>
      <c r="AP75" s="207">
        <f t="shared" si="17"/>
        <v>0</v>
      </c>
      <c r="AQ75" s="207">
        <f t="shared" si="17"/>
        <v>0</v>
      </c>
      <c r="AR75" s="207">
        <f t="shared" si="17"/>
        <v>0</v>
      </c>
      <c r="AS75" s="207">
        <f t="shared" si="17"/>
        <v>0</v>
      </c>
      <c r="AT75" s="207">
        <f t="shared" si="17"/>
        <v>0</v>
      </c>
      <c r="AU75" s="208">
        <f t="shared" si="22"/>
        <v>0</v>
      </c>
      <c r="AV75" s="208">
        <f t="shared" si="23"/>
        <v>0</v>
      </c>
      <c r="AW75" s="208">
        <f t="shared" si="23"/>
        <v>0</v>
      </c>
      <c r="AX75" s="208">
        <f t="shared" si="23"/>
        <v>0</v>
      </c>
      <c r="AY75" s="208">
        <f t="shared" si="23"/>
        <v>0</v>
      </c>
      <c r="AZ75" s="208">
        <f t="shared" si="16"/>
        <v>0</v>
      </c>
      <c r="BA75" s="208">
        <f t="shared" si="16"/>
        <v>0</v>
      </c>
      <c r="BB75" s="208">
        <f t="shared" si="16"/>
        <v>0</v>
      </c>
      <c r="BC75" s="208">
        <f t="shared" si="15"/>
        <v>0</v>
      </c>
      <c r="BD75" s="208">
        <f t="shared" si="15"/>
        <v>0</v>
      </c>
      <c r="BE75" s="208">
        <f t="shared" si="15"/>
        <v>0</v>
      </c>
      <c r="BF75" s="208">
        <f t="shared" si="15"/>
        <v>0</v>
      </c>
      <c r="BG75" s="208">
        <f t="shared" si="15"/>
        <v>0</v>
      </c>
      <c r="BH75" s="208">
        <f t="shared" si="15"/>
        <v>0</v>
      </c>
      <c r="BI75" s="208">
        <f t="shared" si="15"/>
        <v>0</v>
      </c>
      <c r="BJ75" s="208">
        <f t="shared" si="15"/>
        <v>0</v>
      </c>
      <c r="BK75" s="208">
        <f t="shared" si="15"/>
        <v>0</v>
      </c>
      <c r="BL75" s="207">
        <f t="shared" si="24"/>
        <v>0</v>
      </c>
    </row>
    <row r="76" spans="1:64">
      <c r="A76" s="190" t="s">
        <v>277</v>
      </c>
      <c r="B76" s="205">
        <v>4.4699999999999997E-2</v>
      </c>
      <c r="C76" s="205">
        <v>4.58E-2</v>
      </c>
      <c r="D76" s="206">
        <v>144382263.47999999</v>
      </c>
      <c r="E76" s="206">
        <v>144382263.47999999</v>
      </c>
      <c r="F76" s="206">
        <v>144382263.47999999</v>
      </c>
      <c r="G76" s="206">
        <v>144382263.47999999</v>
      </c>
      <c r="H76" s="206">
        <v>144382263.47999999</v>
      </c>
      <c r="I76" s="206">
        <v>144382263.47999999</v>
      </c>
      <c r="J76" s="206">
        <v>144313390.78999999</v>
      </c>
      <c r="K76" s="206">
        <v>144244518.09999999</v>
      </c>
      <c r="L76" s="206">
        <v>144244518.09999999</v>
      </c>
      <c r="M76" s="206">
        <v>144463322.595</v>
      </c>
      <c r="N76" s="206">
        <v>144682127.09</v>
      </c>
      <c r="O76" s="206">
        <v>144682127.09</v>
      </c>
      <c r="P76" s="192">
        <f t="shared" si="20"/>
        <v>1732923584.6449997</v>
      </c>
      <c r="Q76" s="206">
        <v>144682127.09</v>
      </c>
      <c r="R76" s="206">
        <v>144682127.09</v>
      </c>
      <c r="S76" s="206">
        <v>144682127.09</v>
      </c>
      <c r="T76" s="206">
        <v>144682127.09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192">
        <f t="shared" si="21"/>
        <v>0</v>
      </c>
      <c r="AH76" s="192"/>
      <c r="AI76" s="207">
        <f t="shared" si="14"/>
        <v>537823.93000000005</v>
      </c>
      <c r="AJ76" s="207">
        <f t="shared" si="14"/>
        <v>537823.93000000005</v>
      </c>
      <c r="AK76" s="207">
        <f t="shared" si="14"/>
        <v>537823.93000000005</v>
      </c>
      <c r="AL76" s="207">
        <f t="shared" si="17"/>
        <v>537823.93000000005</v>
      </c>
      <c r="AM76" s="207">
        <f t="shared" si="17"/>
        <v>537823.93000000005</v>
      </c>
      <c r="AN76" s="207">
        <f t="shared" si="17"/>
        <v>537823.93000000005</v>
      </c>
      <c r="AO76" s="207">
        <f t="shared" si="17"/>
        <v>537567.38</v>
      </c>
      <c r="AP76" s="207">
        <f t="shared" si="17"/>
        <v>537310.82999999996</v>
      </c>
      <c r="AQ76" s="207">
        <f t="shared" si="17"/>
        <v>537310.82999999996</v>
      </c>
      <c r="AR76" s="207">
        <f t="shared" si="17"/>
        <v>538125.88</v>
      </c>
      <c r="AS76" s="207">
        <f t="shared" si="17"/>
        <v>538940.92000000004</v>
      </c>
      <c r="AT76" s="207">
        <f t="shared" si="17"/>
        <v>538940.92000000004</v>
      </c>
      <c r="AU76" s="208">
        <f t="shared" si="22"/>
        <v>6455140.3399999999</v>
      </c>
      <c r="AV76" s="208">
        <f t="shared" si="23"/>
        <v>538940.92000000004</v>
      </c>
      <c r="AW76" s="208">
        <f t="shared" si="23"/>
        <v>538940.92000000004</v>
      </c>
      <c r="AX76" s="208">
        <f t="shared" si="23"/>
        <v>538940.92000000004</v>
      </c>
      <c r="AY76" s="208">
        <f t="shared" si="23"/>
        <v>538940.92000000004</v>
      </c>
      <c r="AZ76" s="208">
        <f t="shared" si="16"/>
        <v>0</v>
      </c>
      <c r="BA76" s="208">
        <f t="shared" si="16"/>
        <v>0</v>
      </c>
      <c r="BB76" s="208">
        <f t="shared" si="16"/>
        <v>0</v>
      </c>
      <c r="BC76" s="208">
        <f t="shared" si="15"/>
        <v>0</v>
      </c>
      <c r="BD76" s="208">
        <f t="shared" si="15"/>
        <v>0</v>
      </c>
      <c r="BE76" s="208">
        <f t="shared" si="15"/>
        <v>0</v>
      </c>
      <c r="BF76" s="208">
        <f t="shared" si="15"/>
        <v>0</v>
      </c>
      <c r="BG76" s="208">
        <f t="shared" si="15"/>
        <v>0</v>
      </c>
      <c r="BH76" s="208">
        <f t="shared" si="15"/>
        <v>0</v>
      </c>
      <c r="BI76" s="208">
        <f t="shared" si="15"/>
        <v>0</v>
      </c>
      <c r="BJ76" s="208">
        <f t="shared" si="15"/>
        <v>0</v>
      </c>
      <c r="BK76" s="208">
        <f t="shared" si="15"/>
        <v>0</v>
      </c>
      <c r="BL76" s="207">
        <f t="shared" si="24"/>
        <v>0</v>
      </c>
    </row>
    <row r="77" spans="1:64">
      <c r="A77" s="190" t="s">
        <v>278</v>
      </c>
      <c r="B77" s="205">
        <v>1.61E-2</v>
      </c>
      <c r="C77" s="205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192">
        <f t="shared" si="20"/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192">
        <f t="shared" si="21"/>
        <v>0</v>
      </c>
      <c r="AH77" s="192"/>
      <c r="AI77" s="207">
        <f t="shared" si="14"/>
        <v>0</v>
      </c>
      <c r="AJ77" s="207">
        <f t="shared" si="14"/>
        <v>0</v>
      </c>
      <c r="AK77" s="207">
        <f t="shared" si="14"/>
        <v>0</v>
      </c>
      <c r="AL77" s="207">
        <f t="shared" si="17"/>
        <v>0</v>
      </c>
      <c r="AM77" s="207">
        <f t="shared" si="17"/>
        <v>0</v>
      </c>
      <c r="AN77" s="207">
        <f t="shared" si="17"/>
        <v>0</v>
      </c>
      <c r="AO77" s="207">
        <f t="shared" si="17"/>
        <v>0</v>
      </c>
      <c r="AP77" s="207">
        <f t="shared" si="17"/>
        <v>0</v>
      </c>
      <c r="AQ77" s="207">
        <f t="shared" si="17"/>
        <v>0</v>
      </c>
      <c r="AR77" s="207">
        <f t="shared" si="17"/>
        <v>0</v>
      </c>
      <c r="AS77" s="207">
        <f t="shared" si="17"/>
        <v>0</v>
      </c>
      <c r="AT77" s="207">
        <f t="shared" si="17"/>
        <v>0</v>
      </c>
      <c r="AU77" s="208">
        <f t="shared" si="22"/>
        <v>0</v>
      </c>
      <c r="AV77" s="208">
        <f t="shared" si="23"/>
        <v>0</v>
      </c>
      <c r="AW77" s="208">
        <f t="shared" si="23"/>
        <v>0</v>
      </c>
      <c r="AX77" s="208">
        <f t="shared" si="23"/>
        <v>0</v>
      </c>
      <c r="AY77" s="208">
        <f t="shared" si="23"/>
        <v>0</v>
      </c>
      <c r="AZ77" s="208">
        <f t="shared" si="16"/>
        <v>0</v>
      </c>
      <c r="BA77" s="208">
        <f t="shared" si="16"/>
        <v>0</v>
      </c>
      <c r="BB77" s="208">
        <f t="shared" si="16"/>
        <v>0</v>
      </c>
      <c r="BC77" s="208">
        <f t="shared" si="15"/>
        <v>0</v>
      </c>
      <c r="BD77" s="208">
        <f t="shared" si="15"/>
        <v>0</v>
      </c>
      <c r="BE77" s="208">
        <f t="shared" si="15"/>
        <v>0</v>
      </c>
      <c r="BF77" s="208">
        <f t="shared" si="15"/>
        <v>0</v>
      </c>
      <c r="BG77" s="208">
        <f t="shared" si="15"/>
        <v>0</v>
      </c>
      <c r="BH77" s="208">
        <f t="shared" si="15"/>
        <v>0</v>
      </c>
      <c r="BI77" s="208">
        <f t="shared" si="15"/>
        <v>0</v>
      </c>
      <c r="BJ77" s="208">
        <f t="shared" si="15"/>
        <v>0</v>
      </c>
      <c r="BK77" s="208">
        <f t="shared" si="15"/>
        <v>0</v>
      </c>
      <c r="BL77" s="207">
        <f t="shared" si="24"/>
        <v>0</v>
      </c>
    </row>
    <row r="78" spans="1:64">
      <c r="A78" s="190" t="s">
        <v>279</v>
      </c>
      <c r="B78" s="205">
        <v>5.5399999999999998E-2</v>
      </c>
      <c r="C78" s="205">
        <v>5.4599999999999996E-2</v>
      </c>
      <c r="D78" s="206">
        <v>144876279.38</v>
      </c>
      <c r="E78" s="206">
        <v>144876279.38</v>
      </c>
      <c r="F78" s="206">
        <v>144876279.38</v>
      </c>
      <c r="G78" s="206">
        <v>144876279.38</v>
      </c>
      <c r="H78" s="206">
        <v>144876279.38</v>
      </c>
      <c r="I78" s="206">
        <v>144876279.38</v>
      </c>
      <c r="J78" s="206">
        <v>144876279.38</v>
      </c>
      <c r="K78" s="206">
        <v>144876279.38</v>
      </c>
      <c r="L78" s="206">
        <v>144876279.38</v>
      </c>
      <c r="M78" s="206">
        <v>144876279.38</v>
      </c>
      <c r="N78" s="206">
        <v>144876279.38</v>
      </c>
      <c r="O78" s="206">
        <v>144876279.38</v>
      </c>
      <c r="P78" s="192">
        <f t="shared" si="20"/>
        <v>1738515352.5600004</v>
      </c>
      <c r="Q78" s="206">
        <v>144876279.38</v>
      </c>
      <c r="R78" s="206">
        <v>144876279.38</v>
      </c>
      <c r="S78" s="206">
        <v>144876279.38</v>
      </c>
      <c r="T78" s="206">
        <v>144876279.38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192">
        <f t="shared" si="21"/>
        <v>0</v>
      </c>
      <c r="AH78" s="192"/>
      <c r="AI78" s="207">
        <f t="shared" si="14"/>
        <v>668845.49</v>
      </c>
      <c r="AJ78" s="207">
        <f t="shared" si="14"/>
        <v>668845.49</v>
      </c>
      <c r="AK78" s="207">
        <f t="shared" si="14"/>
        <v>668845.49</v>
      </c>
      <c r="AL78" s="207">
        <f t="shared" si="17"/>
        <v>668845.49</v>
      </c>
      <c r="AM78" s="207">
        <f t="shared" si="17"/>
        <v>668845.49</v>
      </c>
      <c r="AN78" s="207">
        <f t="shared" si="17"/>
        <v>668845.49</v>
      </c>
      <c r="AO78" s="207">
        <f t="shared" si="17"/>
        <v>668845.49</v>
      </c>
      <c r="AP78" s="207">
        <f t="shared" si="17"/>
        <v>668845.49</v>
      </c>
      <c r="AQ78" s="207">
        <f t="shared" si="17"/>
        <v>668845.49</v>
      </c>
      <c r="AR78" s="207">
        <f t="shared" si="17"/>
        <v>668845.49</v>
      </c>
      <c r="AS78" s="207">
        <f t="shared" si="17"/>
        <v>668845.49</v>
      </c>
      <c r="AT78" s="207">
        <f t="shared" si="17"/>
        <v>668845.49</v>
      </c>
      <c r="AU78" s="208">
        <f t="shared" si="22"/>
        <v>8026145.8800000018</v>
      </c>
      <c r="AV78" s="208">
        <f t="shared" si="23"/>
        <v>668845.49</v>
      </c>
      <c r="AW78" s="208">
        <f t="shared" si="23"/>
        <v>668845.49</v>
      </c>
      <c r="AX78" s="208">
        <f t="shared" si="23"/>
        <v>668845.49</v>
      </c>
      <c r="AY78" s="208">
        <f t="shared" si="23"/>
        <v>668845.49</v>
      </c>
      <c r="AZ78" s="208">
        <f t="shared" si="16"/>
        <v>0</v>
      </c>
      <c r="BA78" s="208">
        <f t="shared" si="16"/>
        <v>0</v>
      </c>
      <c r="BB78" s="208">
        <f t="shared" si="16"/>
        <v>0</v>
      </c>
      <c r="BC78" s="208">
        <f t="shared" si="15"/>
        <v>0</v>
      </c>
      <c r="BD78" s="208">
        <f t="shared" si="15"/>
        <v>0</v>
      </c>
      <c r="BE78" s="208">
        <f t="shared" si="15"/>
        <v>0</v>
      </c>
      <c r="BF78" s="208">
        <f t="shared" si="15"/>
        <v>0</v>
      </c>
      <c r="BG78" s="208">
        <f t="shared" si="15"/>
        <v>0</v>
      </c>
      <c r="BH78" s="208">
        <f t="shared" si="15"/>
        <v>0</v>
      </c>
      <c r="BI78" s="208">
        <f t="shared" si="15"/>
        <v>0</v>
      </c>
      <c r="BJ78" s="208">
        <f t="shared" si="15"/>
        <v>0</v>
      </c>
      <c r="BK78" s="208">
        <f t="shared" si="15"/>
        <v>0</v>
      </c>
      <c r="BL78" s="207">
        <f t="shared" si="24"/>
        <v>0</v>
      </c>
    </row>
    <row r="79" spans="1:64">
      <c r="A79" s="190" t="s">
        <v>280</v>
      </c>
      <c r="B79" s="205">
        <v>5.5399999999999998E-2</v>
      </c>
      <c r="C79" s="205">
        <v>5.4599999999999996E-2</v>
      </c>
      <c r="D79" s="210">
        <v>1186619.96</v>
      </c>
      <c r="E79" s="210">
        <v>1186619.96</v>
      </c>
      <c r="F79" s="210">
        <v>1186619.96</v>
      </c>
      <c r="G79" s="210">
        <v>1186619.96</v>
      </c>
      <c r="H79" s="210">
        <v>1186619.96</v>
      </c>
      <c r="I79" s="210">
        <v>1186619.96</v>
      </c>
      <c r="J79" s="210">
        <v>1186619.96</v>
      </c>
      <c r="K79" s="210">
        <v>1186619.96</v>
      </c>
      <c r="L79" s="210">
        <v>1186619.96</v>
      </c>
      <c r="M79" s="210">
        <v>1186619.96</v>
      </c>
      <c r="N79" s="210">
        <v>1186619.96</v>
      </c>
      <c r="O79" s="210">
        <v>1186619.96</v>
      </c>
      <c r="P79" s="192">
        <f t="shared" si="20"/>
        <v>14239439.520000003</v>
      </c>
      <c r="Q79" s="210">
        <v>1186619.96</v>
      </c>
      <c r="R79" s="210">
        <v>1186619.96</v>
      </c>
      <c r="S79" s="210">
        <v>1186619.96</v>
      </c>
      <c r="T79" s="210">
        <v>1186619.96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192">
        <f t="shared" si="21"/>
        <v>0</v>
      </c>
      <c r="AH79" s="207"/>
      <c r="AI79" s="207">
        <f t="shared" si="14"/>
        <v>5478.23</v>
      </c>
      <c r="AJ79" s="207">
        <f t="shared" si="14"/>
        <v>5478.23</v>
      </c>
      <c r="AK79" s="207">
        <f t="shared" si="14"/>
        <v>5478.23</v>
      </c>
      <c r="AL79" s="207">
        <f t="shared" si="17"/>
        <v>5478.23</v>
      </c>
      <c r="AM79" s="207">
        <f t="shared" si="17"/>
        <v>5478.23</v>
      </c>
      <c r="AN79" s="207">
        <f t="shared" si="17"/>
        <v>5478.23</v>
      </c>
      <c r="AO79" s="207">
        <f t="shared" si="17"/>
        <v>5478.23</v>
      </c>
      <c r="AP79" s="207">
        <f t="shared" si="17"/>
        <v>5478.23</v>
      </c>
      <c r="AQ79" s="207">
        <f t="shared" si="17"/>
        <v>5478.23</v>
      </c>
      <c r="AR79" s="207">
        <f t="shared" si="17"/>
        <v>5478.23</v>
      </c>
      <c r="AS79" s="207">
        <f t="shared" si="17"/>
        <v>5478.23</v>
      </c>
      <c r="AT79" s="207">
        <f t="shared" si="17"/>
        <v>5478.23</v>
      </c>
      <c r="AU79" s="208">
        <f t="shared" si="22"/>
        <v>65738.75999999998</v>
      </c>
      <c r="AV79" s="208">
        <f t="shared" si="23"/>
        <v>5478.23</v>
      </c>
      <c r="AW79" s="208">
        <f t="shared" si="23"/>
        <v>5478.23</v>
      </c>
      <c r="AX79" s="208">
        <f t="shared" si="23"/>
        <v>5478.23</v>
      </c>
      <c r="AY79" s="208">
        <f t="shared" si="23"/>
        <v>5478.23</v>
      </c>
      <c r="AZ79" s="208">
        <f t="shared" si="16"/>
        <v>0</v>
      </c>
      <c r="BA79" s="208">
        <f t="shared" si="16"/>
        <v>0</v>
      </c>
      <c r="BB79" s="208">
        <f t="shared" si="16"/>
        <v>0</v>
      </c>
      <c r="BC79" s="208">
        <f t="shared" si="15"/>
        <v>0</v>
      </c>
      <c r="BD79" s="208">
        <f t="shared" si="15"/>
        <v>0</v>
      </c>
      <c r="BE79" s="208">
        <f t="shared" si="15"/>
        <v>0</v>
      </c>
      <c r="BF79" s="208">
        <f t="shared" si="15"/>
        <v>0</v>
      </c>
      <c r="BG79" s="208">
        <f t="shared" si="15"/>
        <v>0</v>
      </c>
      <c r="BH79" s="208">
        <f t="shared" si="15"/>
        <v>0</v>
      </c>
      <c r="BI79" s="208">
        <f t="shared" si="15"/>
        <v>0</v>
      </c>
      <c r="BJ79" s="208">
        <f t="shared" si="15"/>
        <v>0</v>
      </c>
      <c r="BK79" s="208">
        <f t="shared" si="15"/>
        <v>0</v>
      </c>
      <c r="BL79" s="207">
        <f t="shared" si="24"/>
        <v>0</v>
      </c>
    </row>
    <row r="80" spans="1:64">
      <c r="A80" s="190" t="s">
        <v>281</v>
      </c>
      <c r="B80" s="205">
        <v>3.61E-2</v>
      </c>
      <c r="C80" s="205">
        <v>4.8600000000000004E-2</v>
      </c>
      <c r="D80" s="206">
        <v>358344155.49000001</v>
      </c>
      <c r="E80" s="206">
        <v>358450310.23000002</v>
      </c>
      <c r="F80" s="206">
        <v>358522241.87</v>
      </c>
      <c r="G80" s="206">
        <v>358527781.94</v>
      </c>
      <c r="H80" s="206">
        <v>358547715.22000003</v>
      </c>
      <c r="I80" s="206">
        <v>358566607.31999999</v>
      </c>
      <c r="J80" s="206">
        <v>358635452.92500001</v>
      </c>
      <c r="K80" s="206">
        <v>359368366.14000005</v>
      </c>
      <c r="L80" s="206">
        <v>365917495.37000006</v>
      </c>
      <c r="M80" s="206">
        <v>372005281.38000005</v>
      </c>
      <c r="N80" s="206">
        <v>372069033.48000008</v>
      </c>
      <c r="O80" s="206">
        <v>371216632.53000009</v>
      </c>
      <c r="P80" s="192">
        <f t="shared" si="20"/>
        <v>4350171073.8950005</v>
      </c>
      <c r="Q80" s="206">
        <v>370486490.78500003</v>
      </c>
      <c r="R80" s="206">
        <v>370450873.55000007</v>
      </c>
      <c r="S80" s="206">
        <v>370273513.03500009</v>
      </c>
      <c r="T80" s="206">
        <v>370215977.88500011</v>
      </c>
      <c r="U80" s="206">
        <v>567526627.80500007</v>
      </c>
      <c r="V80" s="206">
        <v>567220168.24000013</v>
      </c>
      <c r="W80" s="206">
        <v>567070594.45500004</v>
      </c>
      <c r="X80" s="206">
        <v>568637740.5150001</v>
      </c>
      <c r="Y80" s="206">
        <v>570055243.48000002</v>
      </c>
      <c r="Z80" s="206">
        <v>570365815.43000007</v>
      </c>
      <c r="AA80" s="206">
        <v>570611326.0200001</v>
      </c>
      <c r="AB80" s="206">
        <v>569775447.78500009</v>
      </c>
      <c r="AC80" s="206">
        <v>569061828.755</v>
      </c>
      <c r="AD80" s="206">
        <v>569026211.51999998</v>
      </c>
      <c r="AE80" s="206">
        <v>568969621.59000003</v>
      </c>
      <c r="AF80" s="206">
        <v>568892857.02499998</v>
      </c>
      <c r="AG80" s="192">
        <f t="shared" si="21"/>
        <v>6827213482.6200008</v>
      </c>
      <c r="AI80" s="207">
        <f t="shared" si="14"/>
        <v>1078018.67</v>
      </c>
      <c r="AJ80" s="207">
        <f t="shared" si="14"/>
        <v>1078338.02</v>
      </c>
      <c r="AK80" s="207">
        <f t="shared" si="14"/>
        <v>1078554.4099999999</v>
      </c>
      <c r="AL80" s="207">
        <f t="shared" si="17"/>
        <v>1078571.08</v>
      </c>
      <c r="AM80" s="207">
        <f t="shared" si="17"/>
        <v>1078631.04</v>
      </c>
      <c r="AN80" s="207">
        <f t="shared" si="17"/>
        <v>1078687.8799999999</v>
      </c>
      <c r="AO80" s="207">
        <f t="shared" si="17"/>
        <v>1078894.99</v>
      </c>
      <c r="AP80" s="207">
        <f t="shared" si="17"/>
        <v>1081099.83</v>
      </c>
      <c r="AQ80" s="207">
        <f t="shared" si="17"/>
        <v>1100801.8</v>
      </c>
      <c r="AR80" s="207">
        <f t="shared" si="17"/>
        <v>1119115.8899999999</v>
      </c>
      <c r="AS80" s="207">
        <f t="shared" si="17"/>
        <v>1119307.68</v>
      </c>
      <c r="AT80" s="207">
        <f t="shared" si="17"/>
        <v>1116743.3700000001</v>
      </c>
      <c r="AU80" s="208">
        <f t="shared" si="22"/>
        <v>13086764.66</v>
      </c>
      <c r="AV80" s="208">
        <f t="shared" si="23"/>
        <v>1114546.8600000001</v>
      </c>
      <c r="AW80" s="208">
        <f t="shared" si="23"/>
        <v>1114439.71</v>
      </c>
      <c r="AX80" s="208">
        <f t="shared" si="23"/>
        <v>1113906.1499999999</v>
      </c>
      <c r="AY80" s="208">
        <f t="shared" si="23"/>
        <v>1113733.07</v>
      </c>
      <c r="AZ80" s="208">
        <f t="shared" si="16"/>
        <v>2298482.84</v>
      </c>
      <c r="BA80" s="208">
        <f t="shared" si="16"/>
        <v>2297241.6800000002</v>
      </c>
      <c r="BB80" s="208">
        <f t="shared" si="16"/>
        <v>2296635.91</v>
      </c>
      <c r="BC80" s="208">
        <f t="shared" si="15"/>
        <v>2302982.85</v>
      </c>
      <c r="BD80" s="208">
        <f t="shared" si="15"/>
        <v>2308723.7400000002</v>
      </c>
      <c r="BE80" s="208">
        <f t="shared" si="15"/>
        <v>2309981.5499999998</v>
      </c>
      <c r="BF80" s="208">
        <f t="shared" si="15"/>
        <v>2310975.87</v>
      </c>
      <c r="BG80" s="208">
        <f t="shared" si="15"/>
        <v>2307590.56</v>
      </c>
      <c r="BH80" s="208">
        <f t="shared" si="15"/>
        <v>2304700.41</v>
      </c>
      <c r="BI80" s="208">
        <f t="shared" si="15"/>
        <v>2304556.16</v>
      </c>
      <c r="BJ80" s="208">
        <f t="shared" si="15"/>
        <v>2304326.9700000002</v>
      </c>
      <c r="BK80" s="208">
        <f t="shared" si="15"/>
        <v>2304016.0699999998</v>
      </c>
      <c r="BL80" s="207">
        <f t="shared" si="24"/>
        <v>27650214.609999999</v>
      </c>
    </row>
    <row r="81" spans="1:64">
      <c r="A81" s="190" t="s">
        <v>282</v>
      </c>
      <c r="B81" s="205">
        <v>3.61E-2</v>
      </c>
      <c r="C81" s="205">
        <v>4.8600000000000004E-2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192">
        <f t="shared" si="20"/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192">
        <f t="shared" si="21"/>
        <v>0</v>
      </c>
      <c r="AI81" s="207">
        <f t="shared" si="14"/>
        <v>0</v>
      </c>
      <c r="AJ81" s="207">
        <f t="shared" si="14"/>
        <v>0</v>
      </c>
      <c r="AK81" s="207">
        <f t="shared" si="14"/>
        <v>0</v>
      </c>
      <c r="AL81" s="207">
        <f t="shared" si="17"/>
        <v>0</v>
      </c>
      <c r="AM81" s="207">
        <f t="shared" si="17"/>
        <v>0</v>
      </c>
      <c r="AN81" s="207">
        <f t="shared" si="17"/>
        <v>0</v>
      </c>
      <c r="AO81" s="207">
        <f t="shared" si="17"/>
        <v>0</v>
      </c>
      <c r="AP81" s="207">
        <f t="shared" si="17"/>
        <v>0</v>
      </c>
      <c r="AQ81" s="207">
        <f t="shared" si="17"/>
        <v>0</v>
      </c>
      <c r="AR81" s="207">
        <f t="shared" si="17"/>
        <v>0</v>
      </c>
      <c r="AS81" s="207">
        <f t="shared" si="17"/>
        <v>0</v>
      </c>
      <c r="AT81" s="207">
        <f t="shared" si="17"/>
        <v>0</v>
      </c>
      <c r="AU81" s="208">
        <f t="shared" si="22"/>
        <v>0</v>
      </c>
      <c r="AV81" s="208">
        <f t="shared" si="23"/>
        <v>0</v>
      </c>
      <c r="AW81" s="208">
        <f t="shared" si="23"/>
        <v>0</v>
      </c>
      <c r="AX81" s="208">
        <f t="shared" si="23"/>
        <v>0</v>
      </c>
      <c r="AY81" s="208">
        <f t="shared" si="23"/>
        <v>0</v>
      </c>
      <c r="AZ81" s="208">
        <f t="shared" si="16"/>
        <v>0</v>
      </c>
      <c r="BA81" s="208">
        <f t="shared" si="16"/>
        <v>0</v>
      </c>
      <c r="BB81" s="208">
        <f t="shared" si="16"/>
        <v>0</v>
      </c>
      <c r="BC81" s="208">
        <f t="shared" si="15"/>
        <v>0</v>
      </c>
      <c r="BD81" s="208">
        <f t="shared" si="15"/>
        <v>0</v>
      </c>
      <c r="BE81" s="208">
        <f t="shared" si="15"/>
        <v>0</v>
      </c>
      <c r="BF81" s="208">
        <f t="shared" si="15"/>
        <v>0</v>
      </c>
      <c r="BG81" s="208">
        <f t="shared" si="15"/>
        <v>0</v>
      </c>
      <c r="BH81" s="208">
        <f t="shared" si="15"/>
        <v>0</v>
      </c>
      <c r="BI81" s="208">
        <f t="shared" si="15"/>
        <v>0</v>
      </c>
      <c r="BJ81" s="208">
        <f t="shared" si="15"/>
        <v>0</v>
      </c>
      <c r="BK81" s="208">
        <f t="shared" si="15"/>
        <v>0</v>
      </c>
      <c r="BL81" s="207">
        <f t="shared" si="24"/>
        <v>0</v>
      </c>
    </row>
    <row r="82" spans="1:64">
      <c r="A82" s="190" t="s">
        <v>283</v>
      </c>
      <c r="B82" s="205">
        <v>3.61E-2</v>
      </c>
      <c r="C82" s="205">
        <v>4.8600000000000004E-2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192">
        <f t="shared" si="20"/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192">
        <f t="shared" si="21"/>
        <v>0</v>
      </c>
      <c r="AI82" s="207">
        <f t="shared" si="14"/>
        <v>0</v>
      </c>
      <c r="AJ82" s="207">
        <f t="shared" si="14"/>
        <v>0</v>
      </c>
      <c r="AK82" s="207">
        <f t="shared" si="14"/>
        <v>0</v>
      </c>
      <c r="AL82" s="207">
        <f t="shared" si="17"/>
        <v>0</v>
      </c>
      <c r="AM82" s="207">
        <f t="shared" si="17"/>
        <v>0</v>
      </c>
      <c r="AN82" s="207">
        <f t="shared" si="17"/>
        <v>0</v>
      </c>
      <c r="AO82" s="207">
        <f t="shared" si="17"/>
        <v>0</v>
      </c>
      <c r="AP82" s="207">
        <f t="shared" si="17"/>
        <v>0</v>
      </c>
      <c r="AQ82" s="207">
        <f t="shared" si="17"/>
        <v>0</v>
      </c>
      <c r="AR82" s="207">
        <f t="shared" si="17"/>
        <v>0</v>
      </c>
      <c r="AS82" s="207">
        <f t="shared" si="17"/>
        <v>0</v>
      </c>
      <c r="AT82" s="207">
        <f t="shared" si="17"/>
        <v>0</v>
      </c>
      <c r="AU82" s="208">
        <f t="shared" si="22"/>
        <v>0</v>
      </c>
      <c r="AV82" s="208">
        <f t="shared" si="23"/>
        <v>0</v>
      </c>
      <c r="AW82" s="208">
        <f t="shared" si="23"/>
        <v>0</v>
      </c>
      <c r="AX82" s="208">
        <f t="shared" si="23"/>
        <v>0</v>
      </c>
      <c r="AY82" s="208">
        <f t="shared" si="23"/>
        <v>0</v>
      </c>
      <c r="AZ82" s="208">
        <f t="shared" si="16"/>
        <v>0</v>
      </c>
      <c r="BA82" s="208">
        <f t="shared" si="16"/>
        <v>0</v>
      </c>
      <c r="BB82" s="208">
        <f t="shared" si="16"/>
        <v>0</v>
      </c>
      <c r="BC82" s="208">
        <f t="shared" si="15"/>
        <v>0</v>
      </c>
      <c r="BD82" s="208">
        <f t="shared" si="15"/>
        <v>0</v>
      </c>
      <c r="BE82" s="208">
        <f t="shared" si="15"/>
        <v>0</v>
      </c>
      <c r="BF82" s="208">
        <f t="shared" si="15"/>
        <v>0</v>
      </c>
      <c r="BG82" s="208">
        <f t="shared" si="15"/>
        <v>0</v>
      </c>
      <c r="BH82" s="208">
        <f t="shared" si="15"/>
        <v>0</v>
      </c>
      <c r="BI82" s="208">
        <f t="shared" si="15"/>
        <v>0</v>
      </c>
      <c r="BJ82" s="208">
        <f t="shared" si="15"/>
        <v>0</v>
      </c>
      <c r="BK82" s="208">
        <f t="shared" si="15"/>
        <v>0</v>
      </c>
      <c r="BL82" s="207">
        <f t="shared" si="24"/>
        <v>0</v>
      </c>
    </row>
    <row r="83" spans="1:64">
      <c r="A83" s="190" t="s">
        <v>284</v>
      </c>
      <c r="B83" s="205">
        <v>3.61E-2</v>
      </c>
      <c r="C83" s="205">
        <v>4.8600000000000004E-2</v>
      </c>
      <c r="D83" s="206">
        <v>195819698.97</v>
      </c>
      <c r="E83" s="206">
        <v>195819698.97</v>
      </c>
      <c r="F83" s="206">
        <v>195819698.97</v>
      </c>
      <c r="G83" s="206">
        <v>195819698.97</v>
      </c>
      <c r="H83" s="206">
        <v>195819698.97</v>
      </c>
      <c r="I83" s="206">
        <v>195819698.97</v>
      </c>
      <c r="J83" s="206">
        <v>195819698.97</v>
      </c>
      <c r="K83" s="206">
        <v>195819698.97</v>
      </c>
      <c r="L83" s="206">
        <v>196516290.64500001</v>
      </c>
      <c r="M83" s="206">
        <v>197251882.31999999</v>
      </c>
      <c r="N83" s="206">
        <v>197290882.31999999</v>
      </c>
      <c r="O83" s="206">
        <v>197290882.31999999</v>
      </c>
      <c r="P83" s="192">
        <f t="shared" si="20"/>
        <v>2354907529.3650002</v>
      </c>
      <c r="Q83" s="206">
        <v>197290882.31999999</v>
      </c>
      <c r="R83" s="206">
        <v>197290882.31999999</v>
      </c>
      <c r="S83" s="206">
        <v>197290882.31999999</v>
      </c>
      <c r="T83" s="206">
        <v>197290882.31999999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192">
        <f t="shared" si="21"/>
        <v>0</v>
      </c>
      <c r="AI83" s="207">
        <f t="shared" si="14"/>
        <v>589090.93000000005</v>
      </c>
      <c r="AJ83" s="207">
        <f t="shared" si="14"/>
        <v>589090.93000000005</v>
      </c>
      <c r="AK83" s="207">
        <f t="shared" si="14"/>
        <v>589090.93000000005</v>
      </c>
      <c r="AL83" s="207">
        <f t="shared" si="17"/>
        <v>589090.93000000005</v>
      </c>
      <c r="AM83" s="207">
        <f t="shared" si="17"/>
        <v>589090.93000000005</v>
      </c>
      <c r="AN83" s="207">
        <f t="shared" si="17"/>
        <v>589090.93000000005</v>
      </c>
      <c r="AO83" s="207">
        <f t="shared" si="17"/>
        <v>589090.93000000005</v>
      </c>
      <c r="AP83" s="207">
        <f t="shared" si="17"/>
        <v>589090.93000000005</v>
      </c>
      <c r="AQ83" s="207">
        <f t="shared" si="17"/>
        <v>591186.51</v>
      </c>
      <c r="AR83" s="207">
        <f t="shared" si="17"/>
        <v>593399.41</v>
      </c>
      <c r="AS83" s="207">
        <f t="shared" si="17"/>
        <v>593516.74</v>
      </c>
      <c r="AT83" s="207">
        <f t="shared" si="17"/>
        <v>593516.74</v>
      </c>
      <c r="AU83" s="208">
        <f t="shared" si="22"/>
        <v>7084346.8400000008</v>
      </c>
      <c r="AV83" s="208">
        <f t="shared" si="23"/>
        <v>593516.74</v>
      </c>
      <c r="AW83" s="208">
        <f t="shared" si="23"/>
        <v>593516.74</v>
      </c>
      <c r="AX83" s="208">
        <f t="shared" si="23"/>
        <v>593516.74</v>
      </c>
      <c r="AY83" s="208">
        <f t="shared" si="23"/>
        <v>593516.74</v>
      </c>
      <c r="AZ83" s="208">
        <f t="shared" si="16"/>
        <v>0</v>
      </c>
      <c r="BA83" s="208">
        <f t="shared" si="16"/>
        <v>0</v>
      </c>
      <c r="BB83" s="208">
        <f t="shared" si="16"/>
        <v>0</v>
      </c>
      <c r="BC83" s="208">
        <f t="shared" si="15"/>
        <v>0</v>
      </c>
      <c r="BD83" s="208">
        <f t="shared" si="15"/>
        <v>0</v>
      </c>
      <c r="BE83" s="208">
        <f t="shared" si="15"/>
        <v>0</v>
      </c>
      <c r="BF83" s="208">
        <f t="shared" si="15"/>
        <v>0</v>
      </c>
      <c r="BG83" s="208">
        <f t="shared" si="15"/>
        <v>0</v>
      </c>
      <c r="BH83" s="208">
        <f t="shared" si="15"/>
        <v>0</v>
      </c>
      <c r="BI83" s="208">
        <f t="shared" si="15"/>
        <v>0</v>
      </c>
      <c r="BJ83" s="208">
        <f t="shared" si="15"/>
        <v>0</v>
      </c>
      <c r="BK83" s="208">
        <f t="shared" si="15"/>
        <v>0</v>
      </c>
      <c r="BL83" s="207">
        <f t="shared" si="24"/>
        <v>0</v>
      </c>
    </row>
    <row r="84" spans="1:64">
      <c r="A84" s="190" t="s">
        <v>285</v>
      </c>
      <c r="B84" s="205">
        <v>3.61E-2</v>
      </c>
      <c r="C84" s="205">
        <v>4.8600000000000004E-2</v>
      </c>
      <c r="D84" s="206">
        <v>7429675.4299999997</v>
      </c>
      <c r="E84" s="206">
        <v>7429675.4299999997</v>
      </c>
      <c r="F84" s="206">
        <v>7429675.4299999997</v>
      </c>
      <c r="G84" s="206">
        <v>7429675.4299999997</v>
      </c>
      <c r="H84" s="206">
        <v>7429675.4299999997</v>
      </c>
      <c r="I84" s="206">
        <v>7429675.4299999997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192">
        <f t="shared" si="20"/>
        <v>44578052.579999998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192">
        <f t="shared" si="21"/>
        <v>0</v>
      </c>
      <c r="AI84" s="207">
        <f t="shared" si="14"/>
        <v>22350.94</v>
      </c>
      <c r="AJ84" s="207">
        <f t="shared" si="14"/>
        <v>22350.94</v>
      </c>
      <c r="AK84" s="207">
        <f t="shared" si="14"/>
        <v>22350.94</v>
      </c>
      <c r="AL84" s="207">
        <f t="shared" si="17"/>
        <v>22350.94</v>
      </c>
      <c r="AM84" s="207">
        <f t="shared" si="17"/>
        <v>22350.94</v>
      </c>
      <c r="AN84" s="207">
        <f t="shared" si="17"/>
        <v>22350.94</v>
      </c>
      <c r="AO84" s="207">
        <f t="shared" si="17"/>
        <v>0</v>
      </c>
      <c r="AP84" s="207">
        <f t="shared" si="17"/>
        <v>0</v>
      </c>
      <c r="AQ84" s="207">
        <f t="shared" si="17"/>
        <v>0</v>
      </c>
      <c r="AR84" s="207">
        <f t="shared" si="17"/>
        <v>0</v>
      </c>
      <c r="AS84" s="207">
        <f t="shared" si="17"/>
        <v>0</v>
      </c>
      <c r="AT84" s="207">
        <f t="shared" si="17"/>
        <v>0</v>
      </c>
      <c r="AU84" s="208">
        <f t="shared" si="22"/>
        <v>134105.63999999998</v>
      </c>
      <c r="AV84" s="208">
        <f t="shared" si="23"/>
        <v>0</v>
      </c>
      <c r="AW84" s="208">
        <f t="shared" si="23"/>
        <v>0</v>
      </c>
      <c r="AX84" s="208">
        <f t="shared" si="23"/>
        <v>0</v>
      </c>
      <c r="AY84" s="208">
        <f t="shared" si="23"/>
        <v>0</v>
      </c>
      <c r="AZ84" s="208">
        <f t="shared" si="16"/>
        <v>0</v>
      </c>
      <c r="BA84" s="208">
        <f t="shared" si="16"/>
        <v>0</v>
      </c>
      <c r="BB84" s="208">
        <f t="shared" si="16"/>
        <v>0</v>
      </c>
      <c r="BC84" s="208">
        <f t="shared" si="15"/>
        <v>0</v>
      </c>
      <c r="BD84" s="208">
        <f t="shared" si="15"/>
        <v>0</v>
      </c>
      <c r="BE84" s="208">
        <f t="shared" si="15"/>
        <v>0</v>
      </c>
      <c r="BF84" s="208">
        <f t="shared" si="15"/>
        <v>0</v>
      </c>
      <c r="BG84" s="208">
        <f t="shared" si="15"/>
        <v>0</v>
      </c>
      <c r="BH84" s="208">
        <f t="shared" si="15"/>
        <v>0</v>
      </c>
      <c r="BI84" s="208">
        <f t="shared" si="15"/>
        <v>0</v>
      </c>
      <c r="BJ84" s="208">
        <f t="shared" si="15"/>
        <v>0</v>
      </c>
      <c r="BK84" s="208">
        <f t="shared" si="15"/>
        <v>0</v>
      </c>
      <c r="BL84" s="207">
        <f t="shared" si="24"/>
        <v>0</v>
      </c>
    </row>
    <row r="85" spans="1:64">
      <c r="A85" s="190" t="s">
        <v>286</v>
      </c>
      <c r="B85" s="205">
        <v>5.5399999999999998E-2</v>
      </c>
      <c r="C85" s="205">
        <v>5.4599999999999996E-2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192">
        <f t="shared" si="20"/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192">
        <f t="shared" si="21"/>
        <v>0</v>
      </c>
      <c r="AI85" s="207">
        <f t="shared" si="14"/>
        <v>0</v>
      </c>
      <c r="AJ85" s="207">
        <f t="shared" si="14"/>
        <v>0</v>
      </c>
      <c r="AK85" s="207">
        <f t="shared" si="14"/>
        <v>0</v>
      </c>
      <c r="AL85" s="207">
        <f t="shared" si="17"/>
        <v>0</v>
      </c>
      <c r="AM85" s="207">
        <f t="shared" si="17"/>
        <v>0</v>
      </c>
      <c r="AN85" s="207">
        <f t="shared" si="17"/>
        <v>0</v>
      </c>
      <c r="AO85" s="207">
        <f t="shared" si="17"/>
        <v>0</v>
      </c>
      <c r="AP85" s="207">
        <f t="shared" si="17"/>
        <v>0</v>
      </c>
      <c r="AQ85" s="207">
        <f t="shared" si="17"/>
        <v>0</v>
      </c>
      <c r="AR85" s="207">
        <f t="shared" si="17"/>
        <v>0</v>
      </c>
      <c r="AS85" s="207">
        <f t="shared" si="17"/>
        <v>0</v>
      </c>
      <c r="AT85" s="207">
        <f t="shared" si="17"/>
        <v>0</v>
      </c>
      <c r="AU85" s="208">
        <f t="shared" si="22"/>
        <v>0</v>
      </c>
      <c r="AV85" s="208">
        <f t="shared" si="23"/>
        <v>0</v>
      </c>
      <c r="AW85" s="208">
        <f t="shared" si="23"/>
        <v>0</v>
      </c>
      <c r="AX85" s="208">
        <f t="shared" si="23"/>
        <v>0</v>
      </c>
      <c r="AY85" s="208">
        <f t="shared" si="23"/>
        <v>0</v>
      </c>
      <c r="AZ85" s="208">
        <f t="shared" si="16"/>
        <v>0</v>
      </c>
      <c r="BA85" s="208">
        <f t="shared" si="16"/>
        <v>0</v>
      </c>
      <c r="BB85" s="208">
        <f t="shared" si="16"/>
        <v>0</v>
      </c>
      <c r="BC85" s="208">
        <f t="shared" si="15"/>
        <v>0</v>
      </c>
      <c r="BD85" s="208">
        <f t="shared" si="15"/>
        <v>0</v>
      </c>
      <c r="BE85" s="208">
        <f t="shared" si="15"/>
        <v>0</v>
      </c>
      <c r="BF85" s="208">
        <f t="shared" si="15"/>
        <v>0</v>
      </c>
      <c r="BG85" s="208">
        <f t="shared" si="15"/>
        <v>0</v>
      </c>
      <c r="BH85" s="208">
        <f t="shared" si="15"/>
        <v>0</v>
      </c>
      <c r="BI85" s="208">
        <f t="shared" si="15"/>
        <v>0</v>
      </c>
      <c r="BJ85" s="208">
        <f t="shared" si="15"/>
        <v>0</v>
      </c>
      <c r="BK85" s="208">
        <f t="shared" si="15"/>
        <v>0</v>
      </c>
      <c r="BL85" s="207">
        <f t="shared" si="24"/>
        <v>0</v>
      </c>
    </row>
    <row r="86" spans="1:64">
      <c r="A86" s="190" t="s">
        <v>287</v>
      </c>
      <c r="B86" s="205">
        <v>4.4699999999999997E-2</v>
      </c>
      <c r="C86" s="205">
        <v>5.28E-2</v>
      </c>
      <c r="D86" s="206">
        <v>53900155.649999999</v>
      </c>
      <c r="E86" s="206">
        <v>53900155.649999999</v>
      </c>
      <c r="F86" s="206">
        <v>53907377.200000003</v>
      </c>
      <c r="G86" s="206">
        <v>53882507.649999999</v>
      </c>
      <c r="H86" s="206">
        <v>53836135.25</v>
      </c>
      <c r="I86" s="206">
        <v>53821853.93</v>
      </c>
      <c r="J86" s="206">
        <v>53794978.009999998</v>
      </c>
      <c r="K86" s="206">
        <v>53810839.789999999</v>
      </c>
      <c r="L86" s="206">
        <v>53822821.224999994</v>
      </c>
      <c r="M86" s="206">
        <v>53741123.969999991</v>
      </c>
      <c r="N86" s="206">
        <v>53633246.279999994</v>
      </c>
      <c r="O86" s="206">
        <v>53290243.494999997</v>
      </c>
      <c r="P86" s="192">
        <f t="shared" si="20"/>
        <v>645341438.10000002</v>
      </c>
      <c r="Q86" s="206">
        <v>52996437.329999998</v>
      </c>
      <c r="R86" s="206">
        <v>52982105.094999999</v>
      </c>
      <c r="S86" s="206">
        <v>52910735.924999997</v>
      </c>
      <c r="T86" s="206">
        <v>52831248.559999995</v>
      </c>
      <c r="U86" s="206">
        <v>191760461.905</v>
      </c>
      <c r="V86" s="206">
        <v>191637143.78</v>
      </c>
      <c r="W86" s="206">
        <v>191520620.43000001</v>
      </c>
      <c r="X86" s="206">
        <v>191476482.20999998</v>
      </c>
      <c r="Y86" s="206">
        <v>191428463.64500001</v>
      </c>
      <c r="Z86" s="206">
        <v>191394266.39499998</v>
      </c>
      <c r="AA86" s="206">
        <v>191333888.71000001</v>
      </c>
      <c r="AB86" s="206">
        <v>190990885.92499998</v>
      </c>
      <c r="AC86" s="206">
        <v>190697079.75999999</v>
      </c>
      <c r="AD86" s="206">
        <v>190682747.52500001</v>
      </c>
      <c r="AE86" s="206">
        <v>190611378.35500002</v>
      </c>
      <c r="AF86" s="206">
        <v>190531890.99000001</v>
      </c>
      <c r="AG86" s="192">
        <f t="shared" si="21"/>
        <v>2294065309.6300001</v>
      </c>
      <c r="AI86" s="207">
        <f t="shared" si="14"/>
        <v>200778.08</v>
      </c>
      <c r="AJ86" s="207">
        <f t="shared" si="14"/>
        <v>200778.08</v>
      </c>
      <c r="AK86" s="207">
        <f t="shared" si="14"/>
        <v>200804.98</v>
      </c>
      <c r="AL86" s="207">
        <f t="shared" si="17"/>
        <v>200712.34</v>
      </c>
      <c r="AM86" s="207">
        <f t="shared" si="17"/>
        <v>200539.6</v>
      </c>
      <c r="AN86" s="207">
        <f t="shared" si="17"/>
        <v>200486.41</v>
      </c>
      <c r="AO86" s="207">
        <f t="shared" si="17"/>
        <v>200386.29</v>
      </c>
      <c r="AP86" s="207">
        <f t="shared" si="17"/>
        <v>200445.38</v>
      </c>
      <c r="AQ86" s="207">
        <f t="shared" si="17"/>
        <v>200490.01</v>
      </c>
      <c r="AR86" s="207">
        <f t="shared" si="17"/>
        <v>200185.69</v>
      </c>
      <c r="AS86" s="207">
        <f t="shared" si="17"/>
        <v>199783.84</v>
      </c>
      <c r="AT86" s="207">
        <f t="shared" si="17"/>
        <v>198506.16</v>
      </c>
      <c r="AU86" s="208">
        <f t="shared" si="22"/>
        <v>2403896.8600000003</v>
      </c>
      <c r="AV86" s="208">
        <f t="shared" si="23"/>
        <v>197411.73</v>
      </c>
      <c r="AW86" s="208">
        <f t="shared" si="23"/>
        <v>197358.34</v>
      </c>
      <c r="AX86" s="208">
        <f t="shared" si="23"/>
        <v>197092.49</v>
      </c>
      <c r="AY86" s="208">
        <f t="shared" si="23"/>
        <v>196796.4</v>
      </c>
      <c r="AZ86" s="208">
        <f t="shared" si="16"/>
        <v>843746.03</v>
      </c>
      <c r="BA86" s="208">
        <f t="shared" si="16"/>
        <v>843203.43</v>
      </c>
      <c r="BB86" s="208">
        <f t="shared" si="16"/>
        <v>842690.73</v>
      </c>
      <c r="BC86" s="208">
        <f t="shared" si="15"/>
        <v>842496.52</v>
      </c>
      <c r="BD86" s="208">
        <f t="shared" si="15"/>
        <v>842285.24</v>
      </c>
      <c r="BE86" s="208">
        <f t="shared" si="15"/>
        <v>842134.77</v>
      </c>
      <c r="BF86" s="208">
        <f t="shared" si="15"/>
        <v>841869.11</v>
      </c>
      <c r="BG86" s="208">
        <f t="shared" si="15"/>
        <v>840359.9</v>
      </c>
      <c r="BH86" s="208">
        <f t="shared" si="15"/>
        <v>839067.15</v>
      </c>
      <c r="BI86" s="208">
        <f t="shared" si="15"/>
        <v>839004.09</v>
      </c>
      <c r="BJ86" s="208">
        <f t="shared" si="15"/>
        <v>838690.06</v>
      </c>
      <c r="BK86" s="208">
        <f t="shared" si="15"/>
        <v>838340.32</v>
      </c>
      <c r="BL86" s="207">
        <f t="shared" si="24"/>
        <v>10093887.350000003</v>
      </c>
    </row>
    <row r="87" spans="1:64">
      <c r="A87" s="190" t="s">
        <v>288</v>
      </c>
      <c r="B87" s="205">
        <v>4.4699999999999997E-2</v>
      </c>
      <c r="C87" s="205">
        <v>5.28E-2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192">
        <f t="shared" si="20"/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192">
        <f t="shared" si="21"/>
        <v>0</v>
      </c>
      <c r="AI87" s="207">
        <f t="shared" si="14"/>
        <v>0</v>
      </c>
      <c r="AJ87" s="207">
        <f t="shared" si="14"/>
        <v>0</v>
      </c>
      <c r="AK87" s="207">
        <f t="shared" si="14"/>
        <v>0</v>
      </c>
      <c r="AL87" s="207">
        <f t="shared" si="17"/>
        <v>0</v>
      </c>
      <c r="AM87" s="207">
        <f t="shared" si="17"/>
        <v>0</v>
      </c>
      <c r="AN87" s="207">
        <f t="shared" si="17"/>
        <v>0</v>
      </c>
      <c r="AO87" s="207">
        <f t="shared" si="17"/>
        <v>0</v>
      </c>
      <c r="AP87" s="207">
        <f t="shared" si="17"/>
        <v>0</v>
      </c>
      <c r="AQ87" s="207">
        <f t="shared" si="17"/>
        <v>0</v>
      </c>
      <c r="AR87" s="207">
        <f t="shared" si="17"/>
        <v>0</v>
      </c>
      <c r="AS87" s="207">
        <f t="shared" si="17"/>
        <v>0</v>
      </c>
      <c r="AT87" s="207">
        <f t="shared" si="17"/>
        <v>0</v>
      </c>
      <c r="AU87" s="208">
        <f t="shared" si="22"/>
        <v>0</v>
      </c>
      <c r="AV87" s="208">
        <f t="shared" si="23"/>
        <v>0</v>
      </c>
      <c r="AW87" s="208">
        <f t="shared" si="23"/>
        <v>0</v>
      </c>
      <c r="AX87" s="208">
        <f t="shared" si="23"/>
        <v>0</v>
      </c>
      <c r="AY87" s="208">
        <f t="shared" si="23"/>
        <v>0</v>
      </c>
      <c r="AZ87" s="208">
        <f t="shared" si="16"/>
        <v>0</v>
      </c>
      <c r="BA87" s="208">
        <f t="shared" si="16"/>
        <v>0</v>
      </c>
      <c r="BB87" s="208">
        <f t="shared" si="16"/>
        <v>0</v>
      </c>
      <c r="BC87" s="208">
        <f t="shared" si="15"/>
        <v>0</v>
      </c>
      <c r="BD87" s="208">
        <f t="shared" si="15"/>
        <v>0</v>
      </c>
      <c r="BE87" s="208">
        <f t="shared" si="15"/>
        <v>0</v>
      </c>
      <c r="BF87" s="208">
        <f t="shared" si="15"/>
        <v>0</v>
      </c>
      <c r="BG87" s="208">
        <f t="shared" si="15"/>
        <v>0</v>
      </c>
      <c r="BH87" s="208">
        <f t="shared" si="15"/>
        <v>0</v>
      </c>
      <c r="BI87" s="208">
        <f t="shared" si="15"/>
        <v>0</v>
      </c>
      <c r="BJ87" s="208">
        <f t="shared" si="15"/>
        <v>0</v>
      </c>
      <c r="BK87" s="208">
        <f t="shared" si="15"/>
        <v>0</v>
      </c>
      <c r="BL87" s="207">
        <f t="shared" si="24"/>
        <v>0</v>
      </c>
    </row>
    <row r="88" spans="1:64">
      <c r="A88" s="190" t="s">
        <v>289</v>
      </c>
      <c r="B88" s="205">
        <v>4.4699999999999997E-2</v>
      </c>
      <c r="C88" s="205">
        <v>5.28E-2</v>
      </c>
      <c r="D88" s="206">
        <v>2857025.33</v>
      </c>
      <c r="E88" s="206">
        <v>2857025.33</v>
      </c>
      <c r="F88" s="206">
        <v>2857025.33</v>
      </c>
      <c r="G88" s="206">
        <v>2857025.33</v>
      </c>
      <c r="H88" s="206">
        <v>2857025.33</v>
      </c>
      <c r="I88" s="206">
        <v>2857025.33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192">
        <f t="shared" si="20"/>
        <v>17142151.98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192">
        <f t="shared" si="21"/>
        <v>0</v>
      </c>
      <c r="AI88" s="207">
        <f t="shared" si="14"/>
        <v>10642.42</v>
      </c>
      <c r="AJ88" s="207">
        <f t="shared" si="14"/>
        <v>10642.42</v>
      </c>
      <c r="AK88" s="207">
        <f t="shared" si="14"/>
        <v>10642.42</v>
      </c>
      <c r="AL88" s="207">
        <f t="shared" si="17"/>
        <v>10642.42</v>
      </c>
      <c r="AM88" s="207">
        <f t="shared" si="17"/>
        <v>10642.42</v>
      </c>
      <c r="AN88" s="207">
        <f t="shared" si="17"/>
        <v>10642.42</v>
      </c>
      <c r="AO88" s="207">
        <f t="shared" si="17"/>
        <v>0</v>
      </c>
      <c r="AP88" s="207">
        <f t="shared" si="17"/>
        <v>0</v>
      </c>
      <c r="AQ88" s="207">
        <f t="shared" si="17"/>
        <v>0</v>
      </c>
      <c r="AR88" s="207">
        <f t="shared" si="17"/>
        <v>0</v>
      </c>
      <c r="AS88" s="207">
        <f t="shared" si="17"/>
        <v>0</v>
      </c>
      <c r="AT88" s="207">
        <f t="shared" si="17"/>
        <v>0</v>
      </c>
      <c r="AU88" s="208">
        <f t="shared" si="22"/>
        <v>63854.52</v>
      </c>
      <c r="AV88" s="208">
        <f t="shared" si="23"/>
        <v>0</v>
      </c>
      <c r="AW88" s="208">
        <f t="shared" si="23"/>
        <v>0</v>
      </c>
      <c r="AX88" s="208">
        <f t="shared" si="23"/>
        <v>0</v>
      </c>
      <c r="AY88" s="208">
        <f t="shared" si="23"/>
        <v>0</v>
      </c>
      <c r="AZ88" s="208">
        <f t="shared" si="16"/>
        <v>0</v>
      </c>
      <c r="BA88" s="208">
        <f t="shared" si="16"/>
        <v>0</v>
      </c>
      <c r="BB88" s="208">
        <f t="shared" si="16"/>
        <v>0</v>
      </c>
      <c r="BC88" s="208">
        <f t="shared" si="15"/>
        <v>0</v>
      </c>
      <c r="BD88" s="208">
        <f t="shared" si="15"/>
        <v>0</v>
      </c>
      <c r="BE88" s="208">
        <f t="shared" si="15"/>
        <v>0</v>
      </c>
      <c r="BF88" s="208">
        <f t="shared" si="15"/>
        <v>0</v>
      </c>
      <c r="BG88" s="208">
        <f t="shared" si="15"/>
        <v>0</v>
      </c>
      <c r="BH88" s="208">
        <f t="shared" si="15"/>
        <v>0</v>
      </c>
      <c r="BI88" s="208">
        <f t="shared" si="15"/>
        <v>0</v>
      </c>
      <c r="BJ88" s="208">
        <f t="shared" si="15"/>
        <v>0</v>
      </c>
      <c r="BK88" s="208">
        <f t="shared" si="15"/>
        <v>0</v>
      </c>
      <c r="BL88" s="207">
        <f t="shared" si="24"/>
        <v>0</v>
      </c>
    </row>
    <row r="89" spans="1:64">
      <c r="A89" s="190" t="s">
        <v>290</v>
      </c>
      <c r="B89" s="205">
        <v>4.4699999999999997E-2</v>
      </c>
      <c r="C89" s="205">
        <v>5.28E-2</v>
      </c>
      <c r="D89" s="206">
        <v>138013599.84</v>
      </c>
      <c r="E89" s="206">
        <v>138013599.84</v>
      </c>
      <c r="F89" s="206">
        <v>138013599.84</v>
      </c>
      <c r="G89" s="206">
        <v>138013599.84</v>
      </c>
      <c r="H89" s="206">
        <v>138013599.84</v>
      </c>
      <c r="I89" s="206">
        <v>138013599.84</v>
      </c>
      <c r="J89" s="206">
        <v>137900582.93000001</v>
      </c>
      <c r="K89" s="206">
        <v>137787566.02000001</v>
      </c>
      <c r="L89" s="206">
        <v>137787566.02000001</v>
      </c>
      <c r="M89" s="206">
        <v>137898579.53</v>
      </c>
      <c r="N89" s="206">
        <v>138009593.04000002</v>
      </c>
      <c r="O89" s="206">
        <v>138009593.04000002</v>
      </c>
      <c r="P89" s="192">
        <f t="shared" si="20"/>
        <v>1655475079.6199999</v>
      </c>
      <c r="Q89" s="206">
        <v>138009593.04000002</v>
      </c>
      <c r="R89" s="206">
        <v>138009593.04000002</v>
      </c>
      <c r="S89" s="206">
        <v>138009593.04000002</v>
      </c>
      <c r="T89" s="206">
        <v>138009593.04000002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192">
        <f t="shared" si="21"/>
        <v>0</v>
      </c>
      <c r="AI89" s="207">
        <f t="shared" si="14"/>
        <v>514100.66</v>
      </c>
      <c r="AJ89" s="207">
        <f t="shared" si="14"/>
        <v>514100.66</v>
      </c>
      <c r="AK89" s="207">
        <f t="shared" si="14"/>
        <v>514100.66</v>
      </c>
      <c r="AL89" s="207">
        <f t="shared" si="17"/>
        <v>514100.66</v>
      </c>
      <c r="AM89" s="207">
        <f t="shared" si="17"/>
        <v>514100.66</v>
      </c>
      <c r="AN89" s="207">
        <f t="shared" si="17"/>
        <v>514100.66</v>
      </c>
      <c r="AO89" s="207">
        <f t="shared" si="17"/>
        <v>513679.67</v>
      </c>
      <c r="AP89" s="207">
        <f t="shared" si="17"/>
        <v>513258.68</v>
      </c>
      <c r="AQ89" s="207">
        <f t="shared" si="17"/>
        <v>513258.68</v>
      </c>
      <c r="AR89" s="207">
        <f t="shared" si="17"/>
        <v>513672.21</v>
      </c>
      <c r="AS89" s="207">
        <f t="shared" si="17"/>
        <v>514085.73</v>
      </c>
      <c r="AT89" s="207">
        <f t="shared" si="17"/>
        <v>514085.73</v>
      </c>
      <c r="AU89" s="208">
        <f t="shared" si="22"/>
        <v>6166644.6600000001</v>
      </c>
      <c r="AV89" s="208">
        <f t="shared" si="23"/>
        <v>514085.73</v>
      </c>
      <c r="AW89" s="208">
        <f t="shared" si="23"/>
        <v>514085.73</v>
      </c>
      <c r="AX89" s="208">
        <f t="shared" si="23"/>
        <v>514085.73</v>
      </c>
      <c r="AY89" s="208">
        <f t="shared" si="23"/>
        <v>514085.73</v>
      </c>
      <c r="AZ89" s="208">
        <f t="shared" si="16"/>
        <v>0</v>
      </c>
      <c r="BA89" s="208">
        <f t="shared" si="16"/>
        <v>0</v>
      </c>
      <c r="BB89" s="208">
        <f t="shared" si="16"/>
        <v>0</v>
      </c>
      <c r="BC89" s="208">
        <f t="shared" si="15"/>
        <v>0</v>
      </c>
      <c r="BD89" s="208">
        <f t="shared" si="15"/>
        <v>0</v>
      </c>
      <c r="BE89" s="208">
        <f t="shared" si="15"/>
        <v>0</v>
      </c>
      <c r="BF89" s="208">
        <f t="shared" si="15"/>
        <v>0</v>
      </c>
      <c r="BG89" s="208">
        <f t="shared" si="15"/>
        <v>0</v>
      </c>
      <c r="BH89" s="208">
        <f t="shared" si="15"/>
        <v>0</v>
      </c>
      <c r="BI89" s="208">
        <f t="shared" si="15"/>
        <v>0</v>
      </c>
      <c r="BJ89" s="208">
        <f t="shared" si="15"/>
        <v>0</v>
      </c>
      <c r="BK89" s="208">
        <f t="shared" si="15"/>
        <v>0</v>
      </c>
      <c r="BL89" s="207">
        <f t="shared" si="24"/>
        <v>0</v>
      </c>
    </row>
    <row r="90" spans="1:64">
      <c r="A90" s="190" t="s">
        <v>291</v>
      </c>
      <c r="B90" s="205">
        <v>4.4699999999999997E-2</v>
      </c>
      <c r="C90" s="205">
        <v>5.28E-2</v>
      </c>
      <c r="D90" s="206">
        <v>968001.35</v>
      </c>
      <c r="E90" s="206">
        <v>968001.35</v>
      </c>
      <c r="F90" s="206">
        <v>968001.35</v>
      </c>
      <c r="G90" s="206">
        <v>968001.35</v>
      </c>
      <c r="H90" s="206">
        <v>968001.35</v>
      </c>
      <c r="I90" s="206">
        <v>968001.35</v>
      </c>
      <c r="J90" s="206">
        <v>968001.35</v>
      </c>
      <c r="K90" s="206">
        <v>968001.35</v>
      </c>
      <c r="L90" s="206">
        <v>968001.35</v>
      </c>
      <c r="M90" s="206">
        <v>968001.35</v>
      </c>
      <c r="N90" s="206">
        <v>968001.35</v>
      </c>
      <c r="O90" s="206">
        <v>968001.35</v>
      </c>
      <c r="P90" s="192">
        <f t="shared" si="20"/>
        <v>11616016.199999997</v>
      </c>
      <c r="Q90" s="206">
        <v>968001.35</v>
      </c>
      <c r="R90" s="206">
        <v>968001.35</v>
      </c>
      <c r="S90" s="206">
        <v>968001.35</v>
      </c>
      <c r="T90" s="206">
        <v>968001.35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192">
        <f t="shared" si="21"/>
        <v>0</v>
      </c>
      <c r="AI90" s="207">
        <f t="shared" si="14"/>
        <v>3605.81</v>
      </c>
      <c r="AJ90" s="207">
        <f t="shared" si="14"/>
        <v>3605.81</v>
      </c>
      <c r="AK90" s="207">
        <f t="shared" si="14"/>
        <v>3605.81</v>
      </c>
      <c r="AL90" s="207">
        <f t="shared" si="17"/>
        <v>3605.81</v>
      </c>
      <c r="AM90" s="207">
        <f t="shared" si="17"/>
        <v>3605.81</v>
      </c>
      <c r="AN90" s="207">
        <f t="shared" si="17"/>
        <v>3605.81</v>
      </c>
      <c r="AO90" s="207">
        <f t="shared" si="17"/>
        <v>3605.81</v>
      </c>
      <c r="AP90" s="207">
        <f t="shared" si="17"/>
        <v>3605.81</v>
      </c>
      <c r="AQ90" s="207">
        <f t="shared" si="17"/>
        <v>3605.81</v>
      </c>
      <c r="AR90" s="207">
        <f t="shared" si="17"/>
        <v>3605.81</v>
      </c>
      <c r="AS90" s="207">
        <f t="shared" si="17"/>
        <v>3605.81</v>
      </c>
      <c r="AT90" s="207">
        <f t="shared" si="17"/>
        <v>3605.81</v>
      </c>
      <c r="AU90" s="208">
        <f t="shared" si="22"/>
        <v>43269.72</v>
      </c>
      <c r="AV90" s="208">
        <f t="shared" si="23"/>
        <v>3605.81</v>
      </c>
      <c r="AW90" s="208">
        <f t="shared" si="23"/>
        <v>3605.81</v>
      </c>
      <c r="AX90" s="208">
        <f t="shared" si="23"/>
        <v>3605.81</v>
      </c>
      <c r="AY90" s="208">
        <f t="shared" si="23"/>
        <v>3605.81</v>
      </c>
      <c r="AZ90" s="208">
        <f t="shared" si="16"/>
        <v>0</v>
      </c>
      <c r="BA90" s="208">
        <f t="shared" si="16"/>
        <v>0</v>
      </c>
      <c r="BB90" s="208">
        <f t="shared" si="16"/>
        <v>0</v>
      </c>
      <c r="BC90" s="208">
        <f t="shared" si="15"/>
        <v>0</v>
      </c>
      <c r="BD90" s="208">
        <f t="shared" si="15"/>
        <v>0</v>
      </c>
      <c r="BE90" s="208">
        <f t="shared" si="15"/>
        <v>0</v>
      </c>
      <c r="BF90" s="208">
        <f t="shared" ref="BF90:BK105" si="25">ROUND(AA90*$C90/12,2)</f>
        <v>0</v>
      </c>
      <c r="BG90" s="208">
        <f t="shared" si="25"/>
        <v>0</v>
      </c>
      <c r="BH90" s="208">
        <f t="shared" si="25"/>
        <v>0</v>
      </c>
      <c r="BI90" s="208">
        <f t="shared" si="25"/>
        <v>0</v>
      </c>
      <c r="BJ90" s="208">
        <f t="shared" si="25"/>
        <v>0</v>
      </c>
      <c r="BK90" s="208">
        <f t="shared" si="25"/>
        <v>0</v>
      </c>
      <c r="BL90" s="207">
        <f t="shared" si="24"/>
        <v>0</v>
      </c>
    </row>
    <row r="91" spans="1:64">
      <c r="A91" s="190" t="s">
        <v>292</v>
      </c>
      <c r="B91" s="205">
        <v>6.08E-2</v>
      </c>
      <c r="C91" s="205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192">
        <f t="shared" si="20"/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192">
        <f t="shared" si="21"/>
        <v>0</v>
      </c>
      <c r="AI91" s="207">
        <f t="shared" si="14"/>
        <v>0</v>
      </c>
      <c r="AJ91" s="207">
        <f t="shared" si="14"/>
        <v>0</v>
      </c>
      <c r="AK91" s="207">
        <f t="shared" si="14"/>
        <v>0</v>
      </c>
      <c r="AL91" s="207">
        <f t="shared" si="17"/>
        <v>0</v>
      </c>
      <c r="AM91" s="207">
        <f t="shared" si="17"/>
        <v>0</v>
      </c>
      <c r="AN91" s="207">
        <f t="shared" si="17"/>
        <v>0</v>
      </c>
      <c r="AO91" s="207">
        <f t="shared" si="17"/>
        <v>0</v>
      </c>
      <c r="AP91" s="207">
        <f t="shared" si="17"/>
        <v>0</v>
      </c>
      <c r="AQ91" s="207">
        <f t="shared" si="17"/>
        <v>0</v>
      </c>
      <c r="AR91" s="207">
        <f t="shared" si="17"/>
        <v>0</v>
      </c>
      <c r="AS91" s="207">
        <f t="shared" si="17"/>
        <v>0</v>
      </c>
      <c r="AT91" s="207">
        <f t="shared" si="17"/>
        <v>0</v>
      </c>
      <c r="AU91" s="208">
        <f t="shared" si="22"/>
        <v>0</v>
      </c>
      <c r="AV91" s="208">
        <f t="shared" si="23"/>
        <v>0</v>
      </c>
      <c r="AW91" s="208">
        <f t="shared" si="23"/>
        <v>0</v>
      </c>
      <c r="AX91" s="208">
        <f t="shared" si="23"/>
        <v>0</v>
      </c>
      <c r="AY91" s="208">
        <f t="shared" si="23"/>
        <v>0</v>
      </c>
      <c r="AZ91" s="208">
        <f t="shared" si="16"/>
        <v>0</v>
      </c>
      <c r="BA91" s="208">
        <f t="shared" si="16"/>
        <v>0</v>
      </c>
      <c r="BB91" s="208">
        <f t="shared" si="16"/>
        <v>0</v>
      </c>
      <c r="BC91" s="208">
        <f t="shared" si="16"/>
        <v>0</v>
      </c>
      <c r="BD91" s="208">
        <f t="shared" si="16"/>
        <v>0</v>
      </c>
      <c r="BE91" s="208">
        <f t="shared" si="16"/>
        <v>0</v>
      </c>
      <c r="BF91" s="208">
        <f t="shared" si="25"/>
        <v>0</v>
      </c>
      <c r="BG91" s="208">
        <f t="shared" si="25"/>
        <v>0</v>
      </c>
      <c r="BH91" s="208">
        <f t="shared" si="25"/>
        <v>0</v>
      </c>
      <c r="BI91" s="208">
        <f t="shared" si="25"/>
        <v>0</v>
      </c>
      <c r="BJ91" s="208">
        <f t="shared" si="25"/>
        <v>0</v>
      </c>
      <c r="BK91" s="208">
        <f t="shared" si="25"/>
        <v>0</v>
      </c>
      <c r="BL91" s="207">
        <f t="shared" si="24"/>
        <v>0</v>
      </c>
    </row>
    <row r="92" spans="1:64">
      <c r="A92" s="190" t="s">
        <v>293</v>
      </c>
      <c r="B92" s="205">
        <v>3.5999999999999999E-3</v>
      </c>
      <c r="C92" s="205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192">
        <f t="shared" si="20"/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192">
        <f t="shared" si="21"/>
        <v>0</v>
      </c>
      <c r="AI92" s="207">
        <f t="shared" si="14"/>
        <v>0</v>
      </c>
      <c r="AJ92" s="207">
        <f t="shared" si="14"/>
        <v>0</v>
      </c>
      <c r="AK92" s="207">
        <f t="shared" si="14"/>
        <v>0</v>
      </c>
      <c r="AL92" s="207">
        <f t="shared" si="17"/>
        <v>0</v>
      </c>
      <c r="AM92" s="207">
        <f t="shared" si="17"/>
        <v>0</v>
      </c>
      <c r="AN92" s="207">
        <f t="shared" si="17"/>
        <v>0</v>
      </c>
      <c r="AO92" s="207">
        <f t="shared" ref="AO92:AT116" si="26">ROUND(J92*$B92/12,2)</f>
        <v>0</v>
      </c>
      <c r="AP92" s="207">
        <f t="shared" si="26"/>
        <v>0</v>
      </c>
      <c r="AQ92" s="207">
        <f t="shared" si="26"/>
        <v>0</v>
      </c>
      <c r="AR92" s="207">
        <f t="shared" si="26"/>
        <v>0</v>
      </c>
      <c r="AS92" s="207">
        <f t="shared" si="26"/>
        <v>0</v>
      </c>
      <c r="AT92" s="207">
        <f t="shared" si="26"/>
        <v>0</v>
      </c>
      <c r="AU92" s="208">
        <f t="shared" si="22"/>
        <v>0</v>
      </c>
      <c r="AV92" s="208">
        <f t="shared" si="23"/>
        <v>0</v>
      </c>
      <c r="AW92" s="208">
        <f t="shared" si="23"/>
        <v>0</v>
      </c>
      <c r="AX92" s="208">
        <f t="shared" si="23"/>
        <v>0</v>
      </c>
      <c r="AY92" s="208">
        <f t="shared" si="23"/>
        <v>0</v>
      </c>
      <c r="AZ92" s="208">
        <f t="shared" si="16"/>
        <v>0</v>
      </c>
      <c r="BA92" s="208">
        <f t="shared" si="16"/>
        <v>0</v>
      </c>
      <c r="BB92" s="208">
        <f t="shared" si="16"/>
        <v>0</v>
      </c>
      <c r="BC92" s="208">
        <f t="shared" si="16"/>
        <v>0</v>
      </c>
      <c r="BD92" s="208">
        <f t="shared" si="16"/>
        <v>0</v>
      </c>
      <c r="BE92" s="208">
        <f t="shared" si="16"/>
        <v>0</v>
      </c>
      <c r="BF92" s="208">
        <f t="shared" si="25"/>
        <v>0</v>
      </c>
      <c r="BG92" s="208">
        <f t="shared" si="25"/>
        <v>0</v>
      </c>
      <c r="BH92" s="208">
        <f t="shared" si="25"/>
        <v>0</v>
      </c>
      <c r="BI92" s="208">
        <f t="shared" si="25"/>
        <v>0</v>
      </c>
      <c r="BJ92" s="208">
        <f t="shared" si="25"/>
        <v>0</v>
      </c>
      <c r="BK92" s="208">
        <f t="shared" si="25"/>
        <v>0</v>
      </c>
      <c r="BL92" s="207">
        <f t="shared" si="24"/>
        <v>0</v>
      </c>
    </row>
    <row r="93" spans="1:64">
      <c r="A93" s="223" t="s">
        <v>294</v>
      </c>
      <c r="B93" s="224">
        <v>3.6699999999999997E-2</v>
      </c>
      <c r="C93" s="224">
        <f t="shared" ref="C93:C94" si="27">B93</f>
        <v>3.6699999999999997E-2</v>
      </c>
      <c r="D93" s="206">
        <v>16833423.280000001</v>
      </c>
      <c r="E93" s="206">
        <v>16811976.82</v>
      </c>
      <c r="F93" s="206">
        <v>16811976.82</v>
      </c>
      <c r="G93" s="206">
        <v>16811976.82</v>
      </c>
      <c r="H93" s="206">
        <v>16811976.82</v>
      </c>
      <c r="I93" s="206">
        <v>16811976.82</v>
      </c>
      <c r="J93" s="206">
        <v>16824138.855</v>
      </c>
      <c r="K93" s="206">
        <v>16839800.895</v>
      </c>
      <c r="L93" s="206">
        <v>16866800.900000002</v>
      </c>
      <c r="M93" s="206">
        <v>16890300.900000002</v>
      </c>
      <c r="N93" s="206">
        <v>16890300.900000002</v>
      </c>
      <c r="O93" s="206">
        <v>16890300.900000002</v>
      </c>
      <c r="P93" s="192">
        <f t="shared" si="20"/>
        <v>202094950.73000002</v>
      </c>
      <c r="Q93" s="206">
        <v>16890300.900000002</v>
      </c>
      <c r="R93" s="206">
        <v>16890300.900000002</v>
      </c>
      <c r="S93" s="206">
        <v>16890300.900000002</v>
      </c>
      <c r="T93" s="206">
        <v>16890300.900000002</v>
      </c>
      <c r="U93" s="206">
        <v>16890300.900000002</v>
      </c>
      <c r="V93" s="206">
        <v>16890300.900000002</v>
      </c>
      <c r="W93" s="206">
        <v>16890300.900000002</v>
      </c>
      <c r="X93" s="206">
        <v>16890300.900000002</v>
      </c>
      <c r="Y93" s="206">
        <v>16890300.900000002</v>
      </c>
      <c r="Z93" s="206">
        <v>16890300.900000002</v>
      </c>
      <c r="AA93" s="206">
        <v>16890300.900000002</v>
      </c>
      <c r="AB93" s="206">
        <v>16890300.900000002</v>
      </c>
      <c r="AC93" s="206">
        <v>16890300.900000002</v>
      </c>
      <c r="AD93" s="206">
        <v>16890300.900000002</v>
      </c>
      <c r="AE93" s="206">
        <v>16890300.900000002</v>
      </c>
      <c r="AF93" s="206">
        <v>16890300.900000002</v>
      </c>
      <c r="AG93" s="192">
        <f t="shared" si="21"/>
        <v>202683610.80000004</v>
      </c>
      <c r="AI93" s="207">
        <f t="shared" si="14"/>
        <v>51482.22</v>
      </c>
      <c r="AJ93" s="207">
        <f t="shared" si="14"/>
        <v>51416.63</v>
      </c>
      <c r="AK93" s="207">
        <f t="shared" si="14"/>
        <v>51416.63</v>
      </c>
      <c r="AL93" s="207">
        <f t="shared" si="14"/>
        <v>51416.63</v>
      </c>
      <c r="AM93" s="207">
        <f t="shared" si="14"/>
        <v>51416.63</v>
      </c>
      <c r="AN93" s="207">
        <f t="shared" si="14"/>
        <v>51416.63</v>
      </c>
      <c r="AO93" s="207">
        <f t="shared" si="26"/>
        <v>51453.82</v>
      </c>
      <c r="AP93" s="207">
        <f t="shared" si="26"/>
        <v>51501.72</v>
      </c>
      <c r="AQ93" s="207">
        <f t="shared" si="26"/>
        <v>51584.3</v>
      </c>
      <c r="AR93" s="207">
        <f t="shared" si="26"/>
        <v>51656.17</v>
      </c>
      <c r="AS93" s="207">
        <f t="shared" si="26"/>
        <v>51656.17</v>
      </c>
      <c r="AT93" s="207">
        <f t="shared" si="26"/>
        <v>51656.17</v>
      </c>
      <c r="AU93" s="208">
        <f t="shared" si="22"/>
        <v>618073.72000000009</v>
      </c>
      <c r="AV93" s="208">
        <f t="shared" si="23"/>
        <v>51656.17</v>
      </c>
      <c r="AW93" s="208">
        <f t="shared" si="23"/>
        <v>51656.17</v>
      </c>
      <c r="AX93" s="208">
        <f t="shared" si="23"/>
        <v>51656.17</v>
      </c>
      <c r="AY93" s="208">
        <f t="shared" si="23"/>
        <v>51656.17</v>
      </c>
      <c r="AZ93" s="208">
        <f t="shared" si="16"/>
        <v>51656.17</v>
      </c>
      <c r="BA93" s="208">
        <f t="shared" si="16"/>
        <v>51656.17</v>
      </c>
      <c r="BB93" s="208">
        <f t="shared" si="16"/>
        <v>51656.17</v>
      </c>
      <c r="BC93" s="208">
        <f t="shared" si="16"/>
        <v>51656.17</v>
      </c>
      <c r="BD93" s="208">
        <f t="shared" si="16"/>
        <v>51656.17</v>
      </c>
      <c r="BE93" s="208">
        <f t="shared" si="16"/>
        <v>51656.17</v>
      </c>
      <c r="BF93" s="208">
        <f t="shared" si="25"/>
        <v>51656.17</v>
      </c>
      <c r="BG93" s="208">
        <f t="shared" si="25"/>
        <v>51656.17</v>
      </c>
      <c r="BH93" s="208">
        <f t="shared" si="25"/>
        <v>51656.17</v>
      </c>
      <c r="BI93" s="208">
        <f t="shared" si="25"/>
        <v>51656.17</v>
      </c>
      <c r="BJ93" s="208">
        <f t="shared" si="25"/>
        <v>51656.17</v>
      </c>
      <c r="BK93" s="208">
        <f t="shared" si="25"/>
        <v>51656.17</v>
      </c>
      <c r="BL93" s="207">
        <f t="shared" si="24"/>
        <v>619874.03999999992</v>
      </c>
    </row>
    <row r="94" spans="1:64">
      <c r="A94" s="223" t="s">
        <v>295</v>
      </c>
      <c r="B94" s="224">
        <v>6.7799999999999999E-2</v>
      </c>
      <c r="C94" s="224">
        <f t="shared" si="27"/>
        <v>6.7799999999999999E-2</v>
      </c>
      <c r="D94" s="206">
        <v>816709.94000000006</v>
      </c>
      <c r="E94" s="206">
        <v>816709.94000000006</v>
      </c>
      <c r="F94" s="206">
        <v>816709.94000000006</v>
      </c>
      <c r="G94" s="206">
        <v>816709.94000000006</v>
      </c>
      <c r="H94" s="206">
        <v>1111149.1299999999</v>
      </c>
      <c r="I94" s="206">
        <v>1410149.4100000001</v>
      </c>
      <c r="J94" s="206">
        <v>1414710.5</v>
      </c>
      <c r="K94" s="206">
        <v>1525424.5049999999</v>
      </c>
      <c r="L94" s="206">
        <v>1636138.51</v>
      </c>
      <c r="M94" s="206">
        <v>1651138.51</v>
      </c>
      <c r="N94" s="206">
        <v>1666138.51</v>
      </c>
      <c r="O94" s="206">
        <v>1666138.51</v>
      </c>
      <c r="P94" s="192">
        <f t="shared" si="20"/>
        <v>15347827.344999999</v>
      </c>
      <c r="Q94" s="206">
        <v>1666138.51</v>
      </c>
      <c r="R94" s="206">
        <v>1666138.51</v>
      </c>
      <c r="S94" s="206">
        <v>1666138.51</v>
      </c>
      <c r="T94" s="206">
        <v>1666138.51</v>
      </c>
      <c r="U94" s="206">
        <v>114206517.04000001</v>
      </c>
      <c r="V94" s="206">
        <v>114206517.04000001</v>
      </c>
      <c r="W94" s="206">
        <v>114206517.04000001</v>
      </c>
      <c r="X94" s="206">
        <v>114206517.04000001</v>
      </c>
      <c r="Y94" s="206">
        <v>114206517.04000001</v>
      </c>
      <c r="Z94" s="206">
        <v>114247137.03500001</v>
      </c>
      <c r="AA94" s="206">
        <v>114287757.03</v>
      </c>
      <c r="AB94" s="206">
        <v>114287757.03</v>
      </c>
      <c r="AC94" s="206">
        <v>114287757.03</v>
      </c>
      <c r="AD94" s="206">
        <v>114287757.03</v>
      </c>
      <c r="AE94" s="206">
        <v>114287757.03</v>
      </c>
      <c r="AF94" s="206">
        <v>114287757.03</v>
      </c>
      <c r="AG94" s="192">
        <f t="shared" si="21"/>
        <v>1371006264.415</v>
      </c>
      <c r="AI94" s="207">
        <f t="shared" si="14"/>
        <v>4614.41</v>
      </c>
      <c r="AJ94" s="207">
        <f t="shared" si="14"/>
        <v>4614.41</v>
      </c>
      <c r="AK94" s="207">
        <f t="shared" si="14"/>
        <v>4614.41</v>
      </c>
      <c r="AL94" s="207">
        <f t="shared" si="14"/>
        <v>4614.41</v>
      </c>
      <c r="AM94" s="207">
        <f t="shared" si="14"/>
        <v>6277.99</v>
      </c>
      <c r="AN94" s="207">
        <f t="shared" si="14"/>
        <v>7967.34</v>
      </c>
      <c r="AO94" s="207">
        <f t="shared" si="26"/>
        <v>7993.11</v>
      </c>
      <c r="AP94" s="207">
        <f t="shared" si="26"/>
        <v>8618.65</v>
      </c>
      <c r="AQ94" s="207">
        <f t="shared" si="26"/>
        <v>9244.18</v>
      </c>
      <c r="AR94" s="207">
        <f t="shared" si="26"/>
        <v>9328.93</v>
      </c>
      <c r="AS94" s="207">
        <f t="shared" si="26"/>
        <v>9413.68</v>
      </c>
      <c r="AT94" s="207">
        <f t="shared" si="26"/>
        <v>9413.68</v>
      </c>
      <c r="AU94" s="208">
        <f t="shared" si="22"/>
        <v>86715.199999999983</v>
      </c>
      <c r="AV94" s="208">
        <f t="shared" si="23"/>
        <v>9413.68</v>
      </c>
      <c r="AW94" s="208">
        <f t="shared" si="23"/>
        <v>9413.68</v>
      </c>
      <c r="AX94" s="208">
        <f t="shared" si="23"/>
        <v>9413.68</v>
      </c>
      <c r="AY94" s="208">
        <f t="shared" si="23"/>
        <v>9413.68</v>
      </c>
      <c r="AZ94" s="208">
        <f t="shared" si="16"/>
        <v>645266.81999999995</v>
      </c>
      <c r="BA94" s="208">
        <f t="shared" si="16"/>
        <v>645266.81999999995</v>
      </c>
      <c r="BB94" s="208">
        <f t="shared" si="16"/>
        <v>645266.81999999995</v>
      </c>
      <c r="BC94" s="208">
        <f t="shared" si="16"/>
        <v>645266.81999999995</v>
      </c>
      <c r="BD94" s="208">
        <f t="shared" si="16"/>
        <v>645266.81999999995</v>
      </c>
      <c r="BE94" s="208">
        <f t="shared" si="16"/>
        <v>645496.31999999995</v>
      </c>
      <c r="BF94" s="208">
        <f t="shared" si="25"/>
        <v>645725.82999999996</v>
      </c>
      <c r="BG94" s="208">
        <f t="shared" si="25"/>
        <v>645725.82999999996</v>
      </c>
      <c r="BH94" s="208">
        <f t="shared" si="25"/>
        <v>645725.82999999996</v>
      </c>
      <c r="BI94" s="208">
        <f t="shared" si="25"/>
        <v>645725.82999999996</v>
      </c>
      <c r="BJ94" s="208">
        <f t="shared" si="25"/>
        <v>645725.82999999996</v>
      </c>
      <c r="BK94" s="208">
        <f t="shared" si="25"/>
        <v>645725.82999999996</v>
      </c>
      <c r="BL94" s="207">
        <f t="shared" si="24"/>
        <v>7746185.3999999994</v>
      </c>
    </row>
    <row r="95" spans="1:64">
      <c r="A95" s="190" t="s">
        <v>296</v>
      </c>
      <c r="B95" s="205">
        <v>5.5399999999999998E-2</v>
      </c>
      <c r="C95" s="205">
        <v>5.4599999999999996E-2</v>
      </c>
      <c r="D95" s="206">
        <v>3844836.94</v>
      </c>
      <c r="E95" s="206">
        <v>3858841.66</v>
      </c>
      <c r="F95" s="206">
        <v>3863365</v>
      </c>
      <c r="G95" s="206">
        <v>3863365</v>
      </c>
      <c r="H95" s="206">
        <v>3863365</v>
      </c>
      <c r="I95" s="206">
        <v>3863365</v>
      </c>
      <c r="J95" s="206">
        <v>3863365</v>
      </c>
      <c r="K95" s="206">
        <v>3863365</v>
      </c>
      <c r="L95" s="206">
        <v>3863365</v>
      </c>
      <c r="M95" s="206">
        <v>3863365</v>
      </c>
      <c r="N95" s="206">
        <v>3863365</v>
      </c>
      <c r="O95" s="206">
        <v>3863365</v>
      </c>
      <c r="P95" s="192">
        <f t="shared" si="20"/>
        <v>46337328.600000001</v>
      </c>
      <c r="Q95" s="206">
        <v>3863365</v>
      </c>
      <c r="R95" s="206">
        <v>3863365</v>
      </c>
      <c r="S95" s="206">
        <v>3863365</v>
      </c>
      <c r="T95" s="206">
        <v>3863365</v>
      </c>
      <c r="U95" s="206">
        <v>149926264.34</v>
      </c>
      <c r="V95" s="206">
        <v>149926264.34</v>
      </c>
      <c r="W95" s="206">
        <v>149926264.34</v>
      </c>
      <c r="X95" s="206">
        <v>149926264.34</v>
      </c>
      <c r="Y95" s="206">
        <v>149926264.34</v>
      </c>
      <c r="Z95" s="206">
        <v>149926264.34</v>
      </c>
      <c r="AA95" s="206">
        <v>149926264.34</v>
      </c>
      <c r="AB95" s="206">
        <v>149926264.34</v>
      </c>
      <c r="AC95" s="206">
        <v>149926264.34</v>
      </c>
      <c r="AD95" s="206">
        <v>149926264.34</v>
      </c>
      <c r="AE95" s="206">
        <v>149926264.34</v>
      </c>
      <c r="AF95" s="206">
        <v>149926264.34</v>
      </c>
      <c r="AG95" s="192">
        <f t="shared" si="21"/>
        <v>1799115172.0799997</v>
      </c>
      <c r="AI95" s="207">
        <f t="shared" si="14"/>
        <v>17750.330000000002</v>
      </c>
      <c r="AJ95" s="207">
        <f t="shared" si="14"/>
        <v>17814.990000000002</v>
      </c>
      <c r="AK95" s="207">
        <f t="shared" si="14"/>
        <v>17835.87</v>
      </c>
      <c r="AL95" s="207">
        <f t="shared" si="14"/>
        <v>17835.87</v>
      </c>
      <c r="AM95" s="207">
        <f t="shared" si="14"/>
        <v>17835.87</v>
      </c>
      <c r="AN95" s="207">
        <f t="shared" si="14"/>
        <v>17835.87</v>
      </c>
      <c r="AO95" s="207">
        <f t="shared" si="26"/>
        <v>17835.87</v>
      </c>
      <c r="AP95" s="207">
        <f t="shared" si="26"/>
        <v>17835.87</v>
      </c>
      <c r="AQ95" s="207">
        <f t="shared" si="26"/>
        <v>17835.87</v>
      </c>
      <c r="AR95" s="207">
        <f t="shared" si="26"/>
        <v>17835.87</v>
      </c>
      <c r="AS95" s="207">
        <f t="shared" si="26"/>
        <v>17835.87</v>
      </c>
      <c r="AT95" s="207">
        <f t="shared" si="26"/>
        <v>17835.87</v>
      </c>
      <c r="AU95" s="208">
        <f t="shared" si="22"/>
        <v>213924.01999999996</v>
      </c>
      <c r="AV95" s="208">
        <f t="shared" ref="AV95:AY110" si="28">ROUND(Q95*$B95/12,2)</f>
        <v>17835.87</v>
      </c>
      <c r="AW95" s="208">
        <f t="shared" si="28"/>
        <v>17835.87</v>
      </c>
      <c r="AX95" s="208">
        <f t="shared" si="28"/>
        <v>17835.87</v>
      </c>
      <c r="AY95" s="208">
        <f t="shared" si="28"/>
        <v>17835.87</v>
      </c>
      <c r="AZ95" s="208">
        <f t="shared" si="16"/>
        <v>682164.5</v>
      </c>
      <c r="BA95" s="208">
        <f t="shared" si="16"/>
        <v>682164.5</v>
      </c>
      <c r="BB95" s="208">
        <f t="shared" si="16"/>
        <v>682164.5</v>
      </c>
      <c r="BC95" s="208">
        <f t="shared" si="16"/>
        <v>682164.5</v>
      </c>
      <c r="BD95" s="208">
        <f t="shared" si="16"/>
        <v>682164.5</v>
      </c>
      <c r="BE95" s="208">
        <f t="shared" si="16"/>
        <v>682164.5</v>
      </c>
      <c r="BF95" s="208">
        <f t="shared" si="25"/>
        <v>682164.5</v>
      </c>
      <c r="BG95" s="208">
        <f t="shared" si="25"/>
        <v>682164.5</v>
      </c>
      <c r="BH95" s="208">
        <f t="shared" si="25"/>
        <v>682164.5</v>
      </c>
      <c r="BI95" s="208">
        <f t="shared" si="25"/>
        <v>682164.5</v>
      </c>
      <c r="BJ95" s="208">
        <f t="shared" si="25"/>
        <v>682164.5</v>
      </c>
      <c r="BK95" s="208">
        <f t="shared" si="25"/>
        <v>682164.5</v>
      </c>
      <c r="BL95" s="207">
        <f t="shared" si="24"/>
        <v>8185974</v>
      </c>
    </row>
    <row r="96" spans="1:64">
      <c r="A96" s="190" t="s">
        <v>297</v>
      </c>
      <c r="B96" s="205">
        <v>2.3300000000000001E-2</v>
      </c>
      <c r="C96" s="205">
        <v>2.2599999999999999E-2</v>
      </c>
      <c r="D96" s="206">
        <v>15352427.57</v>
      </c>
      <c r="E96" s="206">
        <v>15352427.57</v>
      </c>
      <c r="F96" s="206">
        <v>15352427.57</v>
      </c>
      <c r="G96" s="206">
        <v>15352427.57</v>
      </c>
      <c r="H96" s="206">
        <v>15352427.57</v>
      </c>
      <c r="I96" s="206">
        <v>15352427.57</v>
      </c>
      <c r="J96" s="206">
        <v>15352427.57</v>
      </c>
      <c r="K96" s="206">
        <v>15352427.57</v>
      </c>
      <c r="L96" s="206">
        <v>15352427.57</v>
      </c>
      <c r="M96" s="206">
        <v>15352427.57</v>
      </c>
      <c r="N96" s="206">
        <v>15352427.57</v>
      </c>
      <c r="O96" s="206">
        <v>15352427.57</v>
      </c>
      <c r="P96" s="192">
        <f t="shared" si="20"/>
        <v>184229130.83999994</v>
      </c>
      <c r="Q96" s="206">
        <v>15352427.57</v>
      </c>
      <c r="R96" s="206">
        <v>15352427.57</v>
      </c>
      <c r="S96" s="206">
        <v>15352427.57</v>
      </c>
      <c r="T96" s="206">
        <v>15352427.57</v>
      </c>
      <c r="U96" s="206">
        <v>15352427.57</v>
      </c>
      <c r="V96" s="206">
        <v>15352427.57</v>
      </c>
      <c r="W96" s="206">
        <v>15352427.57</v>
      </c>
      <c r="X96" s="206">
        <v>15352427.57</v>
      </c>
      <c r="Y96" s="206">
        <v>15352427.57</v>
      </c>
      <c r="Z96" s="206">
        <v>15352427.57</v>
      </c>
      <c r="AA96" s="206">
        <v>15352427.57</v>
      </c>
      <c r="AB96" s="206">
        <v>15352427.57</v>
      </c>
      <c r="AC96" s="206">
        <v>15352427.57</v>
      </c>
      <c r="AD96" s="206">
        <v>15352427.57</v>
      </c>
      <c r="AE96" s="206">
        <v>15352427.57</v>
      </c>
      <c r="AF96" s="206">
        <v>15352427.57</v>
      </c>
      <c r="AG96" s="192">
        <f t="shared" si="21"/>
        <v>184229130.83999994</v>
      </c>
      <c r="AI96" s="207">
        <f t="shared" si="14"/>
        <v>29809.3</v>
      </c>
      <c r="AJ96" s="207">
        <f t="shared" si="14"/>
        <v>29809.3</v>
      </c>
      <c r="AK96" s="207">
        <f t="shared" si="14"/>
        <v>29809.3</v>
      </c>
      <c r="AL96" s="207">
        <f t="shared" si="14"/>
        <v>29809.3</v>
      </c>
      <c r="AM96" s="207">
        <f t="shared" si="14"/>
        <v>29809.3</v>
      </c>
      <c r="AN96" s="207">
        <f t="shared" si="14"/>
        <v>29809.3</v>
      </c>
      <c r="AO96" s="207">
        <f t="shared" si="26"/>
        <v>29809.3</v>
      </c>
      <c r="AP96" s="207">
        <f t="shared" si="26"/>
        <v>29809.3</v>
      </c>
      <c r="AQ96" s="207">
        <f t="shared" si="26"/>
        <v>29809.3</v>
      </c>
      <c r="AR96" s="207">
        <f t="shared" si="26"/>
        <v>29809.3</v>
      </c>
      <c r="AS96" s="207">
        <f t="shared" si="26"/>
        <v>29809.3</v>
      </c>
      <c r="AT96" s="207">
        <f t="shared" si="26"/>
        <v>29809.3</v>
      </c>
      <c r="AU96" s="208">
        <f t="shared" si="22"/>
        <v>357711.59999999992</v>
      </c>
      <c r="AV96" s="208">
        <f t="shared" si="28"/>
        <v>29809.3</v>
      </c>
      <c r="AW96" s="208">
        <f t="shared" si="28"/>
        <v>29809.3</v>
      </c>
      <c r="AX96" s="208">
        <f t="shared" si="28"/>
        <v>29809.3</v>
      </c>
      <c r="AY96" s="208">
        <f t="shared" si="28"/>
        <v>29809.3</v>
      </c>
      <c r="AZ96" s="208">
        <f t="shared" si="16"/>
        <v>28913.74</v>
      </c>
      <c r="BA96" s="208">
        <f t="shared" si="16"/>
        <v>28913.74</v>
      </c>
      <c r="BB96" s="208">
        <f t="shared" si="16"/>
        <v>28913.74</v>
      </c>
      <c r="BC96" s="208">
        <f t="shared" si="16"/>
        <v>28913.74</v>
      </c>
      <c r="BD96" s="208">
        <f t="shared" si="16"/>
        <v>28913.74</v>
      </c>
      <c r="BE96" s="208">
        <f t="shared" si="16"/>
        <v>28913.74</v>
      </c>
      <c r="BF96" s="208">
        <f t="shared" si="25"/>
        <v>28913.74</v>
      </c>
      <c r="BG96" s="208">
        <f t="shared" si="25"/>
        <v>28913.74</v>
      </c>
      <c r="BH96" s="208">
        <f t="shared" si="25"/>
        <v>28913.74</v>
      </c>
      <c r="BI96" s="208">
        <f t="shared" si="25"/>
        <v>28913.74</v>
      </c>
      <c r="BJ96" s="208">
        <f t="shared" si="25"/>
        <v>28913.74</v>
      </c>
      <c r="BK96" s="208">
        <f t="shared" si="25"/>
        <v>28913.74</v>
      </c>
      <c r="BL96" s="207">
        <f t="shared" si="24"/>
        <v>346964.87999999995</v>
      </c>
    </row>
    <row r="97" spans="1:64">
      <c r="A97" s="190" t="s">
        <v>298</v>
      </c>
      <c r="B97" s="205">
        <v>2.3300000000000001E-2</v>
      </c>
      <c r="C97" s="205">
        <v>2.2599999999999999E-2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192">
        <f t="shared" si="20"/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192">
        <f t="shared" si="21"/>
        <v>0</v>
      </c>
      <c r="AI97" s="207">
        <f t="shared" si="14"/>
        <v>0</v>
      </c>
      <c r="AJ97" s="207">
        <f t="shared" si="14"/>
        <v>0</v>
      </c>
      <c r="AK97" s="207">
        <f t="shared" si="14"/>
        <v>0</v>
      </c>
      <c r="AL97" s="207">
        <f t="shared" si="14"/>
        <v>0</v>
      </c>
      <c r="AM97" s="207">
        <f t="shared" si="14"/>
        <v>0</v>
      </c>
      <c r="AN97" s="207">
        <f t="shared" si="14"/>
        <v>0</v>
      </c>
      <c r="AO97" s="207">
        <f t="shared" si="26"/>
        <v>0</v>
      </c>
      <c r="AP97" s="207">
        <f t="shared" si="26"/>
        <v>0</v>
      </c>
      <c r="AQ97" s="207">
        <f t="shared" si="26"/>
        <v>0</v>
      </c>
      <c r="AR97" s="207">
        <f t="shared" si="26"/>
        <v>0</v>
      </c>
      <c r="AS97" s="207">
        <f t="shared" si="26"/>
        <v>0</v>
      </c>
      <c r="AT97" s="207">
        <f t="shared" si="26"/>
        <v>0</v>
      </c>
      <c r="AU97" s="208">
        <f t="shared" si="22"/>
        <v>0</v>
      </c>
      <c r="AV97" s="208">
        <f t="shared" si="28"/>
        <v>0</v>
      </c>
      <c r="AW97" s="208">
        <f t="shared" si="28"/>
        <v>0</v>
      </c>
      <c r="AX97" s="208">
        <f t="shared" si="28"/>
        <v>0</v>
      </c>
      <c r="AY97" s="208">
        <f t="shared" si="28"/>
        <v>0</v>
      </c>
      <c r="AZ97" s="208">
        <f t="shared" si="16"/>
        <v>0</v>
      </c>
      <c r="BA97" s="208">
        <f t="shared" si="16"/>
        <v>0</v>
      </c>
      <c r="BB97" s="208">
        <f t="shared" si="16"/>
        <v>0</v>
      </c>
      <c r="BC97" s="208">
        <f t="shared" si="16"/>
        <v>0</v>
      </c>
      <c r="BD97" s="208">
        <f t="shared" si="16"/>
        <v>0</v>
      </c>
      <c r="BE97" s="208">
        <f t="shared" si="16"/>
        <v>0</v>
      </c>
      <c r="BF97" s="208">
        <f t="shared" si="25"/>
        <v>0</v>
      </c>
      <c r="BG97" s="208">
        <f t="shared" si="25"/>
        <v>0</v>
      </c>
      <c r="BH97" s="208">
        <f t="shared" si="25"/>
        <v>0</v>
      </c>
      <c r="BI97" s="208">
        <f t="shared" si="25"/>
        <v>0</v>
      </c>
      <c r="BJ97" s="208">
        <f t="shared" si="25"/>
        <v>0</v>
      </c>
      <c r="BK97" s="208">
        <f t="shared" si="25"/>
        <v>0</v>
      </c>
      <c r="BL97" s="207">
        <f t="shared" si="24"/>
        <v>0</v>
      </c>
    </row>
    <row r="98" spans="1:64">
      <c r="A98" s="190" t="s">
        <v>299</v>
      </c>
      <c r="B98" s="205">
        <v>2.3899999999999998E-2</v>
      </c>
      <c r="C98" s="205">
        <v>2.6200000000000001E-2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192">
        <f t="shared" si="20"/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192">
        <f t="shared" si="21"/>
        <v>0</v>
      </c>
      <c r="AI98" s="207">
        <f t="shared" si="14"/>
        <v>0</v>
      </c>
      <c r="AJ98" s="207">
        <f t="shared" si="14"/>
        <v>0</v>
      </c>
      <c r="AK98" s="207">
        <f t="shared" si="14"/>
        <v>0</v>
      </c>
      <c r="AL98" s="207">
        <f t="shared" si="14"/>
        <v>0</v>
      </c>
      <c r="AM98" s="207">
        <f t="shared" si="14"/>
        <v>0</v>
      </c>
      <c r="AN98" s="207">
        <f t="shared" si="14"/>
        <v>0</v>
      </c>
      <c r="AO98" s="207">
        <f t="shared" si="26"/>
        <v>0</v>
      </c>
      <c r="AP98" s="207">
        <f t="shared" si="26"/>
        <v>0</v>
      </c>
      <c r="AQ98" s="207">
        <f t="shared" si="26"/>
        <v>0</v>
      </c>
      <c r="AR98" s="207">
        <f t="shared" si="26"/>
        <v>0</v>
      </c>
      <c r="AS98" s="207">
        <f t="shared" si="26"/>
        <v>0</v>
      </c>
      <c r="AT98" s="207">
        <f t="shared" si="26"/>
        <v>0</v>
      </c>
      <c r="AU98" s="208">
        <f t="shared" si="22"/>
        <v>0</v>
      </c>
      <c r="AV98" s="208">
        <f t="shared" si="28"/>
        <v>0</v>
      </c>
      <c r="AW98" s="208">
        <f t="shared" si="28"/>
        <v>0</v>
      </c>
      <c r="AX98" s="208">
        <f t="shared" si="28"/>
        <v>0</v>
      </c>
      <c r="AY98" s="208">
        <f t="shared" si="28"/>
        <v>0</v>
      </c>
      <c r="AZ98" s="208">
        <f t="shared" si="16"/>
        <v>0</v>
      </c>
      <c r="BA98" s="208">
        <f t="shared" si="16"/>
        <v>0</v>
      </c>
      <c r="BB98" s="208">
        <f t="shared" si="16"/>
        <v>0</v>
      </c>
      <c r="BC98" s="208">
        <f t="shared" si="16"/>
        <v>0</v>
      </c>
      <c r="BD98" s="208">
        <f t="shared" si="16"/>
        <v>0</v>
      </c>
      <c r="BE98" s="208">
        <f t="shared" si="16"/>
        <v>0</v>
      </c>
      <c r="BF98" s="208">
        <f t="shared" si="25"/>
        <v>0</v>
      </c>
      <c r="BG98" s="208">
        <f t="shared" si="25"/>
        <v>0</v>
      </c>
      <c r="BH98" s="208">
        <f t="shared" si="25"/>
        <v>0</v>
      </c>
      <c r="BI98" s="208">
        <f t="shared" si="25"/>
        <v>0</v>
      </c>
      <c r="BJ98" s="208">
        <f t="shared" si="25"/>
        <v>0</v>
      </c>
      <c r="BK98" s="208">
        <f t="shared" si="25"/>
        <v>0</v>
      </c>
      <c r="BL98" s="207">
        <f t="shared" si="24"/>
        <v>0</v>
      </c>
    </row>
    <row r="99" spans="1:64">
      <c r="A99" s="190" t="s">
        <v>300</v>
      </c>
      <c r="B99" s="205">
        <v>3.0200000000000001E-2</v>
      </c>
      <c r="C99" s="205">
        <v>3.6899999999999995E-2</v>
      </c>
      <c r="D99" s="206">
        <v>231784556.05000001</v>
      </c>
      <c r="E99" s="206">
        <v>231833427.41</v>
      </c>
      <c r="F99" s="206">
        <v>231849592.84</v>
      </c>
      <c r="G99" s="206">
        <v>231826266.27000001</v>
      </c>
      <c r="H99" s="206">
        <v>231788303.16</v>
      </c>
      <c r="I99" s="206">
        <v>231787564.12</v>
      </c>
      <c r="J99" s="206">
        <v>231764427.54999998</v>
      </c>
      <c r="K99" s="206">
        <v>231716527.96999997</v>
      </c>
      <c r="L99" s="206">
        <v>231645789.90999997</v>
      </c>
      <c r="M99" s="206">
        <v>231957267.95999995</v>
      </c>
      <c r="N99" s="206">
        <v>232230178.56499997</v>
      </c>
      <c r="O99" s="206">
        <v>231978282.47999996</v>
      </c>
      <c r="P99" s="192">
        <f t="shared" si="20"/>
        <v>2782162184.2849998</v>
      </c>
      <c r="Q99" s="206">
        <v>231798859.90499997</v>
      </c>
      <c r="R99" s="206">
        <v>232053885.01999998</v>
      </c>
      <c r="S99" s="206">
        <v>232224886.74499997</v>
      </c>
      <c r="T99" s="206">
        <v>232107790.73499995</v>
      </c>
      <c r="U99" s="206">
        <v>317538505.71999997</v>
      </c>
      <c r="V99" s="206">
        <v>317495685.815</v>
      </c>
      <c r="W99" s="206">
        <v>317476719.92999995</v>
      </c>
      <c r="X99" s="206">
        <v>317489387.46999997</v>
      </c>
      <c r="Y99" s="206">
        <v>322438823.12499994</v>
      </c>
      <c r="Z99" s="206">
        <v>328650980.09999996</v>
      </c>
      <c r="AA99" s="206">
        <v>329804395.9149999</v>
      </c>
      <c r="AB99" s="206">
        <v>329299104.82999992</v>
      </c>
      <c r="AC99" s="206">
        <v>328866287.25499994</v>
      </c>
      <c r="AD99" s="206">
        <v>328845173.86999989</v>
      </c>
      <c r="AE99" s="206">
        <v>328740037.09499991</v>
      </c>
      <c r="AF99" s="206">
        <v>328637201.02999997</v>
      </c>
      <c r="AG99" s="192">
        <f t="shared" si="21"/>
        <v>3895282302.1549997</v>
      </c>
      <c r="AI99" s="207">
        <f t="shared" si="14"/>
        <v>583324.47</v>
      </c>
      <c r="AJ99" s="207">
        <f t="shared" si="14"/>
        <v>583447.46</v>
      </c>
      <c r="AK99" s="207">
        <f t="shared" si="14"/>
        <v>583488.14</v>
      </c>
      <c r="AL99" s="207">
        <f t="shared" si="14"/>
        <v>583429.43999999994</v>
      </c>
      <c r="AM99" s="207">
        <f t="shared" si="14"/>
        <v>583333.9</v>
      </c>
      <c r="AN99" s="207">
        <f t="shared" si="14"/>
        <v>583332.04</v>
      </c>
      <c r="AO99" s="207">
        <f t="shared" si="26"/>
        <v>583273.81000000006</v>
      </c>
      <c r="AP99" s="207">
        <f t="shared" si="26"/>
        <v>583153.26</v>
      </c>
      <c r="AQ99" s="207">
        <f t="shared" si="26"/>
        <v>582975.24</v>
      </c>
      <c r="AR99" s="207">
        <f t="shared" si="26"/>
        <v>583759.12</v>
      </c>
      <c r="AS99" s="207">
        <f t="shared" si="26"/>
        <v>584445.94999999995</v>
      </c>
      <c r="AT99" s="207">
        <f t="shared" si="26"/>
        <v>583812.01</v>
      </c>
      <c r="AU99" s="208">
        <f t="shared" si="22"/>
        <v>7001774.8399999999</v>
      </c>
      <c r="AV99" s="208">
        <f t="shared" si="28"/>
        <v>583360.46</v>
      </c>
      <c r="AW99" s="208">
        <f t="shared" si="28"/>
        <v>584002.28</v>
      </c>
      <c r="AX99" s="208">
        <f t="shared" si="28"/>
        <v>584432.63</v>
      </c>
      <c r="AY99" s="208">
        <f t="shared" si="28"/>
        <v>584137.93999999994</v>
      </c>
      <c r="AZ99" s="208">
        <f t="shared" si="16"/>
        <v>976430.91</v>
      </c>
      <c r="BA99" s="208">
        <f t="shared" si="16"/>
        <v>976299.23</v>
      </c>
      <c r="BB99" s="208">
        <f t="shared" si="16"/>
        <v>976240.91</v>
      </c>
      <c r="BC99" s="208">
        <f t="shared" si="16"/>
        <v>976279.87</v>
      </c>
      <c r="BD99" s="208">
        <f t="shared" si="16"/>
        <v>991499.38</v>
      </c>
      <c r="BE99" s="208">
        <f t="shared" si="16"/>
        <v>1010601.76</v>
      </c>
      <c r="BF99" s="208">
        <f t="shared" si="25"/>
        <v>1014148.52</v>
      </c>
      <c r="BG99" s="208">
        <f t="shared" si="25"/>
        <v>1012594.75</v>
      </c>
      <c r="BH99" s="208">
        <f t="shared" si="25"/>
        <v>1011263.83</v>
      </c>
      <c r="BI99" s="208">
        <f t="shared" si="25"/>
        <v>1011198.91</v>
      </c>
      <c r="BJ99" s="208">
        <f t="shared" si="25"/>
        <v>1010875.61</v>
      </c>
      <c r="BK99" s="208">
        <f t="shared" si="25"/>
        <v>1010559.39</v>
      </c>
      <c r="BL99" s="207">
        <f t="shared" si="24"/>
        <v>11977993.07</v>
      </c>
    </row>
    <row r="100" spans="1:64">
      <c r="A100" s="190" t="s">
        <v>301</v>
      </c>
      <c r="B100" s="205">
        <v>3.0200000000000001E-2</v>
      </c>
      <c r="C100" s="205">
        <v>3.6899999999999995E-2</v>
      </c>
      <c r="D100" s="206">
        <v>0</v>
      </c>
      <c r="E100" s="206">
        <v>0</v>
      </c>
      <c r="F100" s="206">
        <v>0</v>
      </c>
      <c r="G100" s="206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192">
        <f t="shared" si="20"/>
        <v>0</v>
      </c>
      <c r="Q100" s="206">
        <v>0</v>
      </c>
      <c r="R100" s="206">
        <v>0</v>
      </c>
      <c r="S100" s="206">
        <v>0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192">
        <f t="shared" si="21"/>
        <v>0</v>
      </c>
      <c r="AI100" s="207">
        <f t="shared" si="14"/>
        <v>0</v>
      </c>
      <c r="AJ100" s="207">
        <f t="shared" si="14"/>
        <v>0</v>
      </c>
      <c r="AK100" s="207">
        <f t="shared" si="14"/>
        <v>0</v>
      </c>
      <c r="AL100" s="207">
        <f t="shared" si="14"/>
        <v>0</v>
      </c>
      <c r="AM100" s="207">
        <f t="shared" si="14"/>
        <v>0</v>
      </c>
      <c r="AN100" s="207">
        <f t="shared" si="14"/>
        <v>0</v>
      </c>
      <c r="AO100" s="207">
        <f t="shared" si="26"/>
        <v>0</v>
      </c>
      <c r="AP100" s="207">
        <f t="shared" si="26"/>
        <v>0</v>
      </c>
      <c r="AQ100" s="207">
        <f t="shared" si="26"/>
        <v>0</v>
      </c>
      <c r="AR100" s="207">
        <f t="shared" si="26"/>
        <v>0</v>
      </c>
      <c r="AS100" s="207">
        <f t="shared" si="26"/>
        <v>0</v>
      </c>
      <c r="AT100" s="207">
        <f t="shared" si="26"/>
        <v>0</v>
      </c>
      <c r="AU100" s="208">
        <f t="shared" si="22"/>
        <v>0</v>
      </c>
      <c r="AV100" s="208">
        <f t="shared" si="28"/>
        <v>0</v>
      </c>
      <c r="AW100" s="208">
        <f t="shared" si="28"/>
        <v>0</v>
      </c>
      <c r="AX100" s="208">
        <f t="shared" si="28"/>
        <v>0</v>
      </c>
      <c r="AY100" s="208">
        <f t="shared" si="28"/>
        <v>0</v>
      </c>
      <c r="AZ100" s="208">
        <f t="shared" si="16"/>
        <v>0</v>
      </c>
      <c r="BA100" s="208">
        <f t="shared" si="16"/>
        <v>0</v>
      </c>
      <c r="BB100" s="208">
        <f t="shared" si="16"/>
        <v>0</v>
      </c>
      <c r="BC100" s="208">
        <f t="shared" si="16"/>
        <v>0</v>
      </c>
      <c r="BD100" s="208">
        <f t="shared" si="16"/>
        <v>0</v>
      </c>
      <c r="BE100" s="208">
        <f t="shared" si="16"/>
        <v>0</v>
      </c>
      <c r="BF100" s="208">
        <f t="shared" si="25"/>
        <v>0</v>
      </c>
      <c r="BG100" s="208">
        <f t="shared" si="25"/>
        <v>0</v>
      </c>
      <c r="BH100" s="208">
        <f t="shared" si="25"/>
        <v>0</v>
      </c>
      <c r="BI100" s="208">
        <f t="shared" si="25"/>
        <v>0</v>
      </c>
      <c r="BJ100" s="208">
        <f t="shared" si="25"/>
        <v>0</v>
      </c>
      <c r="BK100" s="208">
        <f t="shared" si="25"/>
        <v>0</v>
      </c>
      <c r="BL100" s="207">
        <f t="shared" si="24"/>
        <v>0</v>
      </c>
    </row>
    <row r="101" spans="1:64">
      <c r="A101" s="190" t="s">
        <v>302</v>
      </c>
      <c r="B101" s="205">
        <v>3.0200000000000001E-2</v>
      </c>
      <c r="C101" s="205">
        <v>3.6899999999999995E-2</v>
      </c>
      <c r="D101" s="206">
        <v>8082568.8700000001</v>
      </c>
      <c r="E101" s="206">
        <v>8082568.8700000001</v>
      </c>
      <c r="F101" s="206">
        <v>8082568.8700000001</v>
      </c>
      <c r="G101" s="206">
        <v>8082568.8700000001</v>
      </c>
      <c r="H101" s="206">
        <v>8082568.8700000001</v>
      </c>
      <c r="I101" s="206">
        <v>8082568.8700000001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192">
        <f t="shared" si="20"/>
        <v>48495413.219999999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192">
        <f t="shared" si="21"/>
        <v>0</v>
      </c>
      <c r="AI101" s="207">
        <f t="shared" si="14"/>
        <v>20341.13</v>
      </c>
      <c r="AJ101" s="207">
        <f t="shared" si="14"/>
        <v>20341.13</v>
      </c>
      <c r="AK101" s="207">
        <f t="shared" si="14"/>
        <v>20341.13</v>
      </c>
      <c r="AL101" s="207">
        <f t="shared" si="14"/>
        <v>20341.13</v>
      </c>
      <c r="AM101" s="207">
        <f t="shared" si="14"/>
        <v>20341.13</v>
      </c>
      <c r="AN101" s="207">
        <f t="shared" si="14"/>
        <v>20341.13</v>
      </c>
      <c r="AO101" s="207">
        <f t="shared" si="26"/>
        <v>0</v>
      </c>
      <c r="AP101" s="207">
        <f t="shared" si="26"/>
        <v>0</v>
      </c>
      <c r="AQ101" s="207">
        <f t="shared" si="26"/>
        <v>0</v>
      </c>
      <c r="AR101" s="207">
        <f t="shared" si="26"/>
        <v>0</v>
      </c>
      <c r="AS101" s="207">
        <f t="shared" si="26"/>
        <v>0</v>
      </c>
      <c r="AT101" s="207">
        <f t="shared" si="26"/>
        <v>0</v>
      </c>
      <c r="AU101" s="208">
        <f t="shared" si="22"/>
        <v>122046.78000000001</v>
      </c>
      <c r="AV101" s="208">
        <f t="shared" si="28"/>
        <v>0</v>
      </c>
      <c r="AW101" s="208">
        <f t="shared" si="28"/>
        <v>0</v>
      </c>
      <c r="AX101" s="208">
        <f t="shared" si="28"/>
        <v>0</v>
      </c>
      <c r="AY101" s="208">
        <f t="shared" si="28"/>
        <v>0</v>
      </c>
      <c r="AZ101" s="208">
        <f t="shared" si="16"/>
        <v>0</v>
      </c>
      <c r="BA101" s="208">
        <f t="shared" si="16"/>
        <v>0</v>
      </c>
      <c r="BB101" s="208">
        <f t="shared" si="16"/>
        <v>0</v>
      </c>
      <c r="BC101" s="208">
        <f t="shared" si="16"/>
        <v>0</v>
      </c>
      <c r="BD101" s="208">
        <f t="shared" si="16"/>
        <v>0</v>
      </c>
      <c r="BE101" s="208">
        <f t="shared" si="16"/>
        <v>0</v>
      </c>
      <c r="BF101" s="208">
        <f t="shared" si="25"/>
        <v>0</v>
      </c>
      <c r="BG101" s="208">
        <f t="shared" si="25"/>
        <v>0</v>
      </c>
      <c r="BH101" s="208">
        <f t="shared" si="25"/>
        <v>0</v>
      </c>
      <c r="BI101" s="208">
        <f t="shared" si="25"/>
        <v>0</v>
      </c>
      <c r="BJ101" s="208">
        <f t="shared" si="25"/>
        <v>0</v>
      </c>
      <c r="BK101" s="208">
        <f t="shared" si="25"/>
        <v>0</v>
      </c>
      <c r="BL101" s="207">
        <f t="shared" si="24"/>
        <v>0</v>
      </c>
    </row>
    <row r="102" spans="1:64">
      <c r="A102" s="190" t="s">
        <v>303</v>
      </c>
      <c r="B102" s="205">
        <v>3.0200000000000001E-2</v>
      </c>
      <c r="C102" s="205">
        <v>3.6899999999999995E-2</v>
      </c>
      <c r="D102" s="206">
        <v>85438142.090000004</v>
      </c>
      <c r="E102" s="206">
        <v>85438142.090000004</v>
      </c>
      <c r="F102" s="206">
        <v>85438142.090000004</v>
      </c>
      <c r="G102" s="206">
        <v>85438142.090000004</v>
      </c>
      <c r="H102" s="206">
        <v>85438142.090000004</v>
      </c>
      <c r="I102" s="206">
        <v>85438142.090000004</v>
      </c>
      <c r="J102" s="206">
        <v>85438142.090000004</v>
      </c>
      <c r="K102" s="206">
        <v>85438142.090000004</v>
      </c>
      <c r="L102" s="206">
        <v>85438142.090000004</v>
      </c>
      <c r="M102" s="206">
        <v>85438142.090000004</v>
      </c>
      <c r="N102" s="206">
        <v>85438142.090000004</v>
      </c>
      <c r="O102" s="206">
        <v>85438142.090000004</v>
      </c>
      <c r="P102" s="192">
        <f t="shared" si="20"/>
        <v>1025257705.0800003</v>
      </c>
      <c r="Q102" s="206">
        <v>85438142.090000004</v>
      </c>
      <c r="R102" s="206">
        <v>85438142.090000004</v>
      </c>
      <c r="S102" s="206">
        <v>85438142.090000004</v>
      </c>
      <c r="T102" s="206">
        <v>85438142.090000004</v>
      </c>
      <c r="U102" s="206">
        <v>0</v>
      </c>
      <c r="V102" s="206">
        <v>0</v>
      </c>
      <c r="W102" s="206">
        <v>0</v>
      </c>
      <c r="X102" s="206">
        <v>0</v>
      </c>
      <c r="Y102" s="206">
        <v>0</v>
      </c>
      <c r="Z102" s="206">
        <v>0</v>
      </c>
      <c r="AA102" s="206">
        <v>0</v>
      </c>
      <c r="AB102" s="206">
        <v>0</v>
      </c>
      <c r="AC102" s="206">
        <v>0</v>
      </c>
      <c r="AD102" s="206">
        <v>0</v>
      </c>
      <c r="AE102" s="206">
        <v>0</v>
      </c>
      <c r="AF102" s="206">
        <v>0</v>
      </c>
      <c r="AG102" s="192">
        <f t="shared" si="21"/>
        <v>0</v>
      </c>
      <c r="AI102" s="207">
        <f t="shared" si="14"/>
        <v>215019.32</v>
      </c>
      <c r="AJ102" s="207">
        <f t="shared" si="14"/>
        <v>215019.32</v>
      </c>
      <c r="AK102" s="207">
        <f t="shared" si="14"/>
        <v>215019.32</v>
      </c>
      <c r="AL102" s="207">
        <f t="shared" si="14"/>
        <v>215019.32</v>
      </c>
      <c r="AM102" s="207">
        <f t="shared" si="14"/>
        <v>215019.32</v>
      </c>
      <c r="AN102" s="207">
        <f t="shared" si="14"/>
        <v>215019.32</v>
      </c>
      <c r="AO102" s="207">
        <f t="shared" si="26"/>
        <v>215019.32</v>
      </c>
      <c r="AP102" s="207">
        <f t="shared" si="26"/>
        <v>215019.32</v>
      </c>
      <c r="AQ102" s="207">
        <f t="shared" si="26"/>
        <v>215019.32</v>
      </c>
      <c r="AR102" s="207">
        <f t="shared" si="26"/>
        <v>215019.32</v>
      </c>
      <c r="AS102" s="207">
        <f t="shared" si="26"/>
        <v>215019.32</v>
      </c>
      <c r="AT102" s="207">
        <f t="shared" si="26"/>
        <v>215019.32</v>
      </c>
      <c r="AU102" s="208">
        <f t="shared" si="22"/>
        <v>2580231.84</v>
      </c>
      <c r="AV102" s="208">
        <f t="shared" si="28"/>
        <v>215019.32</v>
      </c>
      <c r="AW102" s="208">
        <f t="shared" si="28"/>
        <v>215019.32</v>
      </c>
      <c r="AX102" s="208">
        <f t="shared" si="28"/>
        <v>215019.32</v>
      </c>
      <c r="AY102" s="208">
        <f t="shared" si="28"/>
        <v>215019.32</v>
      </c>
      <c r="AZ102" s="208">
        <f t="shared" si="16"/>
        <v>0</v>
      </c>
      <c r="BA102" s="208">
        <f t="shared" si="16"/>
        <v>0</v>
      </c>
      <c r="BB102" s="208">
        <f t="shared" si="16"/>
        <v>0</v>
      </c>
      <c r="BC102" s="208">
        <f t="shared" si="16"/>
        <v>0</v>
      </c>
      <c r="BD102" s="208">
        <f t="shared" si="16"/>
        <v>0</v>
      </c>
      <c r="BE102" s="208">
        <f t="shared" si="16"/>
        <v>0</v>
      </c>
      <c r="BF102" s="208">
        <f t="shared" si="25"/>
        <v>0</v>
      </c>
      <c r="BG102" s="208">
        <f t="shared" si="25"/>
        <v>0</v>
      </c>
      <c r="BH102" s="208">
        <f t="shared" si="25"/>
        <v>0</v>
      </c>
      <c r="BI102" s="208">
        <f t="shared" si="25"/>
        <v>0</v>
      </c>
      <c r="BJ102" s="208">
        <f t="shared" si="25"/>
        <v>0</v>
      </c>
      <c r="BK102" s="208">
        <f t="shared" si="25"/>
        <v>0</v>
      </c>
      <c r="BL102" s="207">
        <f t="shared" si="24"/>
        <v>0</v>
      </c>
    </row>
    <row r="103" spans="1:64">
      <c r="A103" s="190" t="s">
        <v>304</v>
      </c>
      <c r="B103" s="205">
        <v>1.8800000000000001E-2</v>
      </c>
      <c r="C103" s="205">
        <v>1.7899999999999999E-2</v>
      </c>
      <c r="D103" s="206">
        <v>4846362.74</v>
      </c>
      <c r="E103" s="206">
        <v>4846362.74</v>
      </c>
      <c r="F103" s="206">
        <v>4846362.74</v>
      </c>
      <c r="G103" s="206">
        <v>4846362.74</v>
      </c>
      <c r="H103" s="206">
        <v>4846362.74</v>
      </c>
      <c r="I103" s="206">
        <v>4846362.74</v>
      </c>
      <c r="J103" s="206">
        <v>4846362.74</v>
      </c>
      <c r="K103" s="206">
        <v>4846362.74</v>
      </c>
      <c r="L103" s="206">
        <v>4846362.74</v>
      </c>
      <c r="M103" s="206">
        <v>4846362.74</v>
      </c>
      <c r="N103" s="206">
        <v>4846362.74</v>
      </c>
      <c r="O103" s="206">
        <v>4846362.74</v>
      </c>
      <c r="P103" s="192">
        <f t="shared" si="20"/>
        <v>58156352.880000018</v>
      </c>
      <c r="Q103" s="206">
        <v>4846362.74</v>
      </c>
      <c r="R103" s="206">
        <v>4846362.74</v>
      </c>
      <c r="S103" s="206">
        <v>4846362.74</v>
      </c>
      <c r="T103" s="206">
        <v>4846362.74</v>
      </c>
      <c r="U103" s="206">
        <v>4846362.74</v>
      </c>
      <c r="V103" s="206">
        <v>4846362.74</v>
      </c>
      <c r="W103" s="206">
        <v>4846362.74</v>
      </c>
      <c r="X103" s="206">
        <v>4846362.74</v>
      </c>
      <c r="Y103" s="206">
        <v>4846362.74</v>
      </c>
      <c r="Z103" s="206">
        <v>4846362.74</v>
      </c>
      <c r="AA103" s="206">
        <v>4846362.74</v>
      </c>
      <c r="AB103" s="206">
        <v>4846362.74</v>
      </c>
      <c r="AC103" s="206">
        <v>4846362.74</v>
      </c>
      <c r="AD103" s="206">
        <v>4846362.74</v>
      </c>
      <c r="AE103" s="206">
        <v>4846362.74</v>
      </c>
      <c r="AF103" s="206">
        <v>4846362.74</v>
      </c>
      <c r="AG103" s="192">
        <f t="shared" si="21"/>
        <v>58156352.880000018</v>
      </c>
      <c r="AI103" s="207">
        <f t="shared" si="14"/>
        <v>7592.63</v>
      </c>
      <c r="AJ103" s="207">
        <f t="shared" si="14"/>
        <v>7592.63</v>
      </c>
      <c r="AK103" s="207">
        <f t="shared" si="14"/>
        <v>7592.63</v>
      </c>
      <c r="AL103" s="207">
        <f t="shared" si="14"/>
        <v>7592.63</v>
      </c>
      <c r="AM103" s="207">
        <f t="shared" si="14"/>
        <v>7592.63</v>
      </c>
      <c r="AN103" s="207">
        <f t="shared" si="14"/>
        <v>7592.63</v>
      </c>
      <c r="AO103" s="207">
        <f t="shared" si="26"/>
        <v>7592.63</v>
      </c>
      <c r="AP103" s="207">
        <f t="shared" si="26"/>
        <v>7592.63</v>
      </c>
      <c r="AQ103" s="207">
        <f t="shared" si="26"/>
        <v>7592.63</v>
      </c>
      <c r="AR103" s="207">
        <f t="shared" si="26"/>
        <v>7592.63</v>
      </c>
      <c r="AS103" s="207">
        <f t="shared" si="26"/>
        <v>7592.63</v>
      </c>
      <c r="AT103" s="207">
        <f t="shared" si="26"/>
        <v>7592.63</v>
      </c>
      <c r="AU103" s="208">
        <f t="shared" si="22"/>
        <v>91111.560000000012</v>
      </c>
      <c r="AV103" s="208">
        <f t="shared" si="28"/>
        <v>7592.63</v>
      </c>
      <c r="AW103" s="208">
        <f t="shared" si="28"/>
        <v>7592.63</v>
      </c>
      <c r="AX103" s="208">
        <f t="shared" si="28"/>
        <v>7592.63</v>
      </c>
      <c r="AY103" s="208">
        <f t="shared" si="28"/>
        <v>7592.63</v>
      </c>
      <c r="AZ103" s="208">
        <f t="shared" si="16"/>
        <v>7229.16</v>
      </c>
      <c r="BA103" s="208">
        <f t="shared" si="16"/>
        <v>7229.16</v>
      </c>
      <c r="BB103" s="208">
        <f t="shared" si="16"/>
        <v>7229.16</v>
      </c>
      <c r="BC103" s="208">
        <f t="shared" si="16"/>
        <v>7229.16</v>
      </c>
      <c r="BD103" s="208">
        <f t="shared" si="16"/>
        <v>7229.16</v>
      </c>
      <c r="BE103" s="208">
        <f t="shared" si="16"/>
        <v>7229.16</v>
      </c>
      <c r="BF103" s="208">
        <f t="shared" si="25"/>
        <v>7229.16</v>
      </c>
      <c r="BG103" s="208">
        <f t="shared" si="25"/>
        <v>7229.16</v>
      </c>
      <c r="BH103" s="208">
        <f t="shared" si="25"/>
        <v>7229.16</v>
      </c>
      <c r="BI103" s="208">
        <f t="shared" si="25"/>
        <v>7229.16</v>
      </c>
      <c r="BJ103" s="208">
        <f t="shared" si="25"/>
        <v>7229.16</v>
      </c>
      <c r="BK103" s="208">
        <f t="shared" si="25"/>
        <v>7229.16</v>
      </c>
      <c r="BL103" s="207">
        <f t="shared" si="24"/>
        <v>86749.920000000027</v>
      </c>
    </row>
    <row r="104" spans="1:64">
      <c r="A104" s="190" t="s">
        <v>305</v>
      </c>
      <c r="B104" s="205">
        <v>2.3899999999999998E-2</v>
      </c>
      <c r="C104" s="205">
        <v>2.6200000000000001E-2</v>
      </c>
      <c r="D104" s="206">
        <v>131328494.67</v>
      </c>
      <c r="E104" s="206">
        <v>131549441.17</v>
      </c>
      <c r="F104" s="206">
        <v>131594972.94</v>
      </c>
      <c r="G104" s="206">
        <v>131681552.45999999</v>
      </c>
      <c r="H104" s="206">
        <v>131735315.13</v>
      </c>
      <c r="I104" s="206">
        <v>131752442.64</v>
      </c>
      <c r="J104" s="206">
        <v>132816055.14500001</v>
      </c>
      <c r="K104" s="206">
        <v>134042151.94500001</v>
      </c>
      <c r="L104" s="206">
        <v>134362146.62</v>
      </c>
      <c r="M104" s="206">
        <v>135086382.93000001</v>
      </c>
      <c r="N104" s="206">
        <v>135657692.18000001</v>
      </c>
      <c r="O104" s="206">
        <v>135657692.18000001</v>
      </c>
      <c r="P104" s="192">
        <f t="shared" si="20"/>
        <v>1597264340.01</v>
      </c>
      <c r="Q104" s="206">
        <v>135778387.88500002</v>
      </c>
      <c r="R104" s="206">
        <v>135899083.59</v>
      </c>
      <c r="S104" s="206">
        <v>136082238.81</v>
      </c>
      <c r="T104" s="206">
        <v>136526810.03999999</v>
      </c>
      <c r="U104" s="206">
        <v>151421384.87</v>
      </c>
      <c r="V104" s="206">
        <v>151985305.40500003</v>
      </c>
      <c r="W104" s="206">
        <v>152649052.32000002</v>
      </c>
      <c r="X104" s="206">
        <v>152882693.21000004</v>
      </c>
      <c r="Y104" s="206">
        <v>152882693.21000004</v>
      </c>
      <c r="Z104" s="206">
        <v>150671014.64500004</v>
      </c>
      <c r="AA104" s="206">
        <v>148459336.08000004</v>
      </c>
      <c r="AB104" s="206">
        <v>148459336.08000004</v>
      </c>
      <c r="AC104" s="206">
        <v>148459336.08000004</v>
      </c>
      <c r="AD104" s="206">
        <v>148491506.90500003</v>
      </c>
      <c r="AE104" s="206">
        <v>148975603.36500004</v>
      </c>
      <c r="AF104" s="206">
        <v>149586637.89500007</v>
      </c>
      <c r="AG104" s="192">
        <f t="shared" si="21"/>
        <v>1804923900.0650001</v>
      </c>
      <c r="AI104" s="207">
        <f t="shared" si="14"/>
        <v>261562.59</v>
      </c>
      <c r="AJ104" s="207">
        <f t="shared" si="14"/>
        <v>262002.64</v>
      </c>
      <c r="AK104" s="207">
        <f t="shared" si="14"/>
        <v>262093.32</v>
      </c>
      <c r="AL104" s="207">
        <f t="shared" si="14"/>
        <v>262265.76</v>
      </c>
      <c r="AM104" s="207">
        <f t="shared" si="14"/>
        <v>262372.84000000003</v>
      </c>
      <c r="AN104" s="207">
        <f t="shared" si="14"/>
        <v>262406.95</v>
      </c>
      <c r="AO104" s="207">
        <f t="shared" si="26"/>
        <v>264525.31</v>
      </c>
      <c r="AP104" s="207">
        <f t="shared" si="26"/>
        <v>266967.28999999998</v>
      </c>
      <c r="AQ104" s="207">
        <f t="shared" si="26"/>
        <v>267604.61</v>
      </c>
      <c r="AR104" s="207">
        <f t="shared" si="26"/>
        <v>269047.05</v>
      </c>
      <c r="AS104" s="207">
        <f t="shared" si="26"/>
        <v>270184.90000000002</v>
      </c>
      <c r="AT104" s="207">
        <f t="shared" si="26"/>
        <v>270184.90000000002</v>
      </c>
      <c r="AU104" s="208">
        <f t="shared" si="22"/>
        <v>3181218.1599999997</v>
      </c>
      <c r="AV104" s="208">
        <f t="shared" si="28"/>
        <v>270425.28999999998</v>
      </c>
      <c r="AW104" s="208">
        <f t="shared" si="28"/>
        <v>270665.67</v>
      </c>
      <c r="AX104" s="208">
        <f t="shared" si="28"/>
        <v>271030.46000000002</v>
      </c>
      <c r="AY104" s="208">
        <f t="shared" si="28"/>
        <v>271915.90000000002</v>
      </c>
      <c r="AZ104" s="208">
        <f t="shared" si="16"/>
        <v>330603.36</v>
      </c>
      <c r="BA104" s="208">
        <f t="shared" si="16"/>
        <v>331834.58</v>
      </c>
      <c r="BB104" s="208">
        <f t="shared" si="16"/>
        <v>333283.76</v>
      </c>
      <c r="BC104" s="208">
        <f t="shared" si="16"/>
        <v>333793.88</v>
      </c>
      <c r="BD104" s="208">
        <f t="shared" si="16"/>
        <v>333793.88</v>
      </c>
      <c r="BE104" s="208">
        <f t="shared" si="16"/>
        <v>328965.05</v>
      </c>
      <c r="BF104" s="208">
        <f t="shared" si="25"/>
        <v>324136.21999999997</v>
      </c>
      <c r="BG104" s="208">
        <f t="shared" si="25"/>
        <v>324136.21999999997</v>
      </c>
      <c r="BH104" s="208">
        <f t="shared" si="25"/>
        <v>324136.21999999997</v>
      </c>
      <c r="BI104" s="208">
        <f t="shared" si="25"/>
        <v>324206.46000000002</v>
      </c>
      <c r="BJ104" s="208">
        <f t="shared" si="25"/>
        <v>325263.40000000002</v>
      </c>
      <c r="BK104" s="208">
        <f t="shared" si="25"/>
        <v>326597.49</v>
      </c>
      <c r="BL104" s="207">
        <f t="shared" si="24"/>
        <v>3940750.5199999996</v>
      </c>
    </row>
    <row r="105" spans="1:64">
      <c r="A105" s="190" t="s">
        <v>306</v>
      </c>
      <c r="B105" s="205">
        <v>2.3899999999999998E-2</v>
      </c>
      <c r="C105" s="205">
        <v>2.6200000000000001E-2</v>
      </c>
      <c r="D105" s="206">
        <v>0</v>
      </c>
      <c r="E105" s="206">
        <v>0</v>
      </c>
      <c r="F105" s="206">
        <v>0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192">
        <f t="shared" si="20"/>
        <v>0</v>
      </c>
      <c r="Q105" s="206">
        <v>0</v>
      </c>
      <c r="R105" s="206">
        <v>0</v>
      </c>
      <c r="S105" s="206">
        <v>0</v>
      </c>
      <c r="T105" s="206">
        <v>0</v>
      </c>
      <c r="U105" s="206">
        <v>0</v>
      </c>
      <c r="V105" s="206">
        <v>0</v>
      </c>
      <c r="W105" s="206">
        <v>0</v>
      </c>
      <c r="X105" s="206">
        <v>0</v>
      </c>
      <c r="Y105" s="206">
        <v>0</v>
      </c>
      <c r="Z105" s="206">
        <v>0</v>
      </c>
      <c r="AA105" s="206">
        <v>0</v>
      </c>
      <c r="AB105" s="206">
        <v>0</v>
      </c>
      <c r="AC105" s="206">
        <v>0</v>
      </c>
      <c r="AD105" s="206">
        <v>0</v>
      </c>
      <c r="AE105" s="206">
        <v>0</v>
      </c>
      <c r="AF105" s="206">
        <v>0</v>
      </c>
      <c r="AG105" s="192">
        <f t="shared" si="21"/>
        <v>0</v>
      </c>
      <c r="AI105" s="207">
        <f t="shared" si="14"/>
        <v>0</v>
      </c>
      <c r="AJ105" s="207">
        <f t="shared" si="14"/>
        <v>0</v>
      </c>
      <c r="AK105" s="207">
        <f t="shared" si="14"/>
        <v>0</v>
      </c>
      <c r="AL105" s="207">
        <f t="shared" si="14"/>
        <v>0</v>
      </c>
      <c r="AM105" s="207">
        <f t="shared" si="14"/>
        <v>0</v>
      </c>
      <c r="AN105" s="207">
        <f t="shared" si="14"/>
        <v>0</v>
      </c>
      <c r="AO105" s="207">
        <f t="shared" si="26"/>
        <v>0</v>
      </c>
      <c r="AP105" s="207">
        <f t="shared" si="26"/>
        <v>0</v>
      </c>
      <c r="AQ105" s="207">
        <f t="shared" si="26"/>
        <v>0</v>
      </c>
      <c r="AR105" s="207">
        <f t="shared" si="26"/>
        <v>0</v>
      </c>
      <c r="AS105" s="207">
        <f t="shared" si="26"/>
        <v>0</v>
      </c>
      <c r="AT105" s="207">
        <f t="shared" si="26"/>
        <v>0</v>
      </c>
      <c r="AU105" s="208">
        <f t="shared" si="22"/>
        <v>0</v>
      </c>
      <c r="AV105" s="208">
        <f t="shared" si="28"/>
        <v>0</v>
      </c>
      <c r="AW105" s="208">
        <f t="shared" si="28"/>
        <v>0</v>
      </c>
      <c r="AX105" s="208">
        <f t="shared" si="28"/>
        <v>0</v>
      </c>
      <c r="AY105" s="208">
        <f t="shared" si="28"/>
        <v>0</v>
      </c>
      <c r="AZ105" s="208">
        <f t="shared" si="16"/>
        <v>0</v>
      </c>
      <c r="BA105" s="208">
        <f t="shared" si="16"/>
        <v>0</v>
      </c>
      <c r="BB105" s="208">
        <f t="shared" si="16"/>
        <v>0</v>
      </c>
      <c r="BC105" s="208">
        <f t="shared" si="16"/>
        <v>0</v>
      </c>
      <c r="BD105" s="208">
        <f t="shared" si="16"/>
        <v>0</v>
      </c>
      <c r="BE105" s="208">
        <f t="shared" si="16"/>
        <v>0</v>
      </c>
      <c r="BF105" s="208">
        <f t="shared" si="25"/>
        <v>0</v>
      </c>
      <c r="BG105" s="208">
        <f t="shared" si="25"/>
        <v>0</v>
      </c>
      <c r="BH105" s="208">
        <f t="shared" si="25"/>
        <v>0</v>
      </c>
      <c r="BI105" s="208">
        <f t="shared" si="25"/>
        <v>0</v>
      </c>
      <c r="BJ105" s="208">
        <f t="shared" si="25"/>
        <v>0</v>
      </c>
      <c r="BK105" s="208">
        <f t="shared" si="25"/>
        <v>0</v>
      </c>
      <c r="BL105" s="207">
        <f t="shared" si="24"/>
        <v>0</v>
      </c>
    </row>
    <row r="106" spans="1:64">
      <c r="A106" s="190" t="s">
        <v>307</v>
      </c>
      <c r="B106" s="205">
        <v>2.3899999999999998E-2</v>
      </c>
      <c r="C106" s="205">
        <v>2.6200000000000001E-2</v>
      </c>
      <c r="D106" s="206">
        <v>82921541.040000007</v>
      </c>
      <c r="E106" s="206">
        <v>82808266.890000001</v>
      </c>
      <c r="F106" s="206">
        <v>82694992.730000004</v>
      </c>
      <c r="G106" s="206">
        <v>82694992.730000004</v>
      </c>
      <c r="H106" s="206">
        <v>82694992.730000004</v>
      </c>
      <c r="I106" s="206">
        <v>82694992.730000004</v>
      </c>
      <c r="J106" s="206">
        <v>9442101.8100000024</v>
      </c>
      <c r="K106" s="206">
        <v>9442101.8100000024</v>
      </c>
      <c r="L106" s="206">
        <v>9442101.8100000024</v>
      </c>
      <c r="M106" s="206">
        <v>9442101.8100000024</v>
      </c>
      <c r="N106" s="206">
        <v>9442101.8100000024</v>
      </c>
      <c r="O106" s="206">
        <v>9442101.8100000024</v>
      </c>
      <c r="P106" s="192">
        <f t="shared" si="20"/>
        <v>553162389.71000004</v>
      </c>
      <c r="Q106" s="206">
        <v>9442101.8100000024</v>
      </c>
      <c r="R106" s="206">
        <v>9442101.8100000024</v>
      </c>
      <c r="S106" s="206">
        <v>9442101.8100000024</v>
      </c>
      <c r="T106" s="206">
        <v>9442101.8100000024</v>
      </c>
      <c r="U106" s="206">
        <v>0</v>
      </c>
      <c r="V106" s="206">
        <v>0</v>
      </c>
      <c r="W106" s="206">
        <v>0</v>
      </c>
      <c r="X106" s="206">
        <v>0</v>
      </c>
      <c r="Y106" s="206">
        <v>0</v>
      </c>
      <c r="Z106" s="206">
        <v>0</v>
      </c>
      <c r="AA106" s="206">
        <v>0</v>
      </c>
      <c r="AB106" s="206">
        <v>0</v>
      </c>
      <c r="AC106" s="206">
        <v>0</v>
      </c>
      <c r="AD106" s="206">
        <v>0</v>
      </c>
      <c r="AE106" s="206">
        <v>0</v>
      </c>
      <c r="AF106" s="206">
        <v>0</v>
      </c>
      <c r="AG106" s="192">
        <f t="shared" si="21"/>
        <v>0</v>
      </c>
      <c r="AI106" s="207">
        <f t="shared" ref="AI106:AT132" si="29">ROUND(D106*$B106/12,2)</f>
        <v>165152.07</v>
      </c>
      <c r="AJ106" s="207">
        <f t="shared" si="29"/>
        <v>164926.46</v>
      </c>
      <c r="AK106" s="207">
        <f t="shared" si="29"/>
        <v>164700.85999999999</v>
      </c>
      <c r="AL106" s="207">
        <f t="shared" si="29"/>
        <v>164700.85999999999</v>
      </c>
      <c r="AM106" s="207">
        <f t="shared" si="29"/>
        <v>164700.85999999999</v>
      </c>
      <c r="AN106" s="207">
        <f t="shared" si="29"/>
        <v>164700.85999999999</v>
      </c>
      <c r="AO106" s="207">
        <f t="shared" si="26"/>
        <v>18805.52</v>
      </c>
      <c r="AP106" s="207">
        <f t="shared" si="26"/>
        <v>18805.52</v>
      </c>
      <c r="AQ106" s="207">
        <f t="shared" si="26"/>
        <v>18805.52</v>
      </c>
      <c r="AR106" s="207">
        <f t="shared" si="26"/>
        <v>18805.52</v>
      </c>
      <c r="AS106" s="207">
        <f t="shared" si="26"/>
        <v>18805.52</v>
      </c>
      <c r="AT106" s="207">
        <f t="shared" si="26"/>
        <v>18805.52</v>
      </c>
      <c r="AU106" s="208">
        <f t="shared" si="22"/>
        <v>1101715.0900000001</v>
      </c>
      <c r="AV106" s="208">
        <f t="shared" si="28"/>
        <v>18805.52</v>
      </c>
      <c r="AW106" s="208">
        <f t="shared" si="28"/>
        <v>18805.52</v>
      </c>
      <c r="AX106" s="208">
        <f t="shared" si="28"/>
        <v>18805.52</v>
      </c>
      <c r="AY106" s="208">
        <f t="shared" si="28"/>
        <v>18805.52</v>
      </c>
      <c r="AZ106" s="208">
        <f t="shared" si="16"/>
        <v>0</v>
      </c>
      <c r="BA106" s="208">
        <f t="shared" si="16"/>
        <v>0</v>
      </c>
      <c r="BB106" s="208">
        <f t="shared" si="16"/>
        <v>0</v>
      </c>
      <c r="BC106" s="208">
        <f t="shared" si="16"/>
        <v>0</v>
      </c>
      <c r="BD106" s="208">
        <f t="shared" si="16"/>
        <v>0</v>
      </c>
      <c r="BE106" s="208">
        <f t="shared" si="16"/>
        <v>0</v>
      </c>
      <c r="BF106" s="208">
        <f t="shared" si="16"/>
        <v>0</v>
      </c>
      <c r="BG106" s="208">
        <f t="shared" si="16"/>
        <v>0</v>
      </c>
      <c r="BH106" s="208">
        <f t="shared" si="16"/>
        <v>0</v>
      </c>
      <c r="BI106" s="208">
        <f t="shared" si="16"/>
        <v>0</v>
      </c>
      <c r="BJ106" s="208">
        <f t="shared" si="16"/>
        <v>0</v>
      </c>
      <c r="BK106" s="208">
        <f t="shared" si="16"/>
        <v>0</v>
      </c>
      <c r="BL106" s="207">
        <f t="shared" si="24"/>
        <v>0</v>
      </c>
    </row>
    <row r="107" spans="1:64">
      <c r="A107" s="190" t="s">
        <v>308</v>
      </c>
      <c r="B107" s="205">
        <v>2.3899999999999998E-2</v>
      </c>
      <c r="C107" s="205">
        <v>2.6200000000000001E-2</v>
      </c>
      <c r="D107" s="206">
        <v>44037946.899999999</v>
      </c>
      <c r="E107" s="206">
        <v>44037946.899999999</v>
      </c>
      <c r="F107" s="206">
        <v>44037946.899999999</v>
      </c>
      <c r="G107" s="206">
        <v>44037946.899999999</v>
      </c>
      <c r="H107" s="206">
        <v>44037946.899999999</v>
      </c>
      <c r="I107" s="206">
        <v>44037946.899999999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192">
        <f t="shared" si="20"/>
        <v>264227681.40000001</v>
      </c>
      <c r="Q107" s="206">
        <v>0</v>
      </c>
      <c r="R107" s="206">
        <v>0</v>
      </c>
      <c r="S107" s="206">
        <v>0</v>
      </c>
      <c r="T107" s="206">
        <v>0</v>
      </c>
      <c r="U107" s="206">
        <v>0</v>
      </c>
      <c r="V107" s="206">
        <v>0</v>
      </c>
      <c r="W107" s="206">
        <v>0</v>
      </c>
      <c r="X107" s="206">
        <v>0</v>
      </c>
      <c r="Y107" s="206">
        <v>0</v>
      </c>
      <c r="Z107" s="206">
        <v>0</v>
      </c>
      <c r="AA107" s="206">
        <v>0</v>
      </c>
      <c r="AB107" s="206">
        <v>0</v>
      </c>
      <c r="AC107" s="206">
        <v>0</v>
      </c>
      <c r="AD107" s="206">
        <v>0</v>
      </c>
      <c r="AE107" s="206">
        <v>0</v>
      </c>
      <c r="AF107" s="206">
        <v>0</v>
      </c>
      <c r="AG107" s="192">
        <f t="shared" si="21"/>
        <v>0</v>
      </c>
      <c r="AI107" s="207">
        <f t="shared" si="29"/>
        <v>87708.91</v>
      </c>
      <c r="AJ107" s="207">
        <f t="shared" si="29"/>
        <v>87708.91</v>
      </c>
      <c r="AK107" s="207">
        <f t="shared" si="29"/>
        <v>87708.91</v>
      </c>
      <c r="AL107" s="207">
        <f t="shared" si="29"/>
        <v>87708.91</v>
      </c>
      <c r="AM107" s="207">
        <f t="shared" si="29"/>
        <v>87708.91</v>
      </c>
      <c r="AN107" s="207">
        <f t="shared" si="29"/>
        <v>87708.91</v>
      </c>
      <c r="AO107" s="207">
        <f t="shared" si="26"/>
        <v>0</v>
      </c>
      <c r="AP107" s="207">
        <f t="shared" si="26"/>
        <v>0</v>
      </c>
      <c r="AQ107" s="207">
        <f t="shared" si="26"/>
        <v>0</v>
      </c>
      <c r="AR107" s="207">
        <f t="shared" si="26"/>
        <v>0</v>
      </c>
      <c r="AS107" s="207">
        <f t="shared" si="26"/>
        <v>0</v>
      </c>
      <c r="AT107" s="207">
        <f t="shared" si="26"/>
        <v>0</v>
      </c>
      <c r="AU107" s="208">
        <f t="shared" si="22"/>
        <v>526253.46000000008</v>
      </c>
      <c r="AV107" s="208">
        <f t="shared" si="28"/>
        <v>0</v>
      </c>
      <c r="AW107" s="208">
        <f t="shared" si="28"/>
        <v>0</v>
      </c>
      <c r="AX107" s="208">
        <f t="shared" si="28"/>
        <v>0</v>
      </c>
      <c r="AY107" s="208">
        <f t="shared" si="28"/>
        <v>0</v>
      </c>
      <c r="AZ107" s="208">
        <f t="shared" si="16"/>
        <v>0</v>
      </c>
      <c r="BA107" s="208">
        <f t="shared" si="16"/>
        <v>0</v>
      </c>
      <c r="BB107" s="208">
        <f t="shared" si="16"/>
        <v>0</v>
      </c>
      <c r="BC107" s="208">
        <f t="shared" si="16"/>
        <v>0</v>
      </c>
      <c r="BD107" s="208">
        <f t="shared" si="16"/>
        <v>0</v>
      </c>
      <c r="BE107" s="208">
        <f t="shared" si="16"/>
        <v>0</v>
      </c>
      <c r="BF107" s="208">
        <f t="shared" si="16"/>
        <v>0</v>
      </c>
      <c r="BG107" s="208">
        <f t="shared" si="16"/>
        <v>0</v>
      </c>
      <c r="BH107" s="208">
        <f t="shared" si="16"/>
        <v>0</v>
      </c>
      <c r="BI107" s="208">
        <f t="shared" si="16"/>
        <v>0</v>
      </c>
      <c r="BJ107" s="208">
        <f t="shared" si="16"/>
        <v>0</v>
      </c>
      <c r="BK107" s="208">
        <f t="shared" si="16"/>
        <v>0</v>
      </c>
      <c r="BL107" s="207">
        <f t="shared" si="24"/>
        <v>0</v>
      </c>
    </row>
    <row r="108" spans="1:64">
      <c r="A108" s="190" t="s">
        <v>309</v>
      </c>
      <c r="B108" s="205">
        <v>2.3099999999999999E-2</v>
      </c>
      <c r="C108" s="205">
        <v>3.0199999999999998E-2</v>
      </c>
      <c r="D108" s="206">
        <v>67596926.459999993</v>
      </c>
      <c r="E108" s="206">
        <v>67596926.459999993</v>
      </c>
      <c r="F108" s="206">
        <v>67596926.459999993</v>
      </c>
      <c r="G108" s="206">
        <v>67596926.459999993</v>
      </c>
      <c r="H108" s="206">
        <v>67596926.459999993</v>
      </c>
      <c r="I108" s="206">
        <v>67596926.459999993</v>
      </c>
      <c r="J108" s="206">
        <v>67596926.459999993</v>
      </c>
      <c r="K108" s="206">
        <v>67596926.459999993</v>
      </c>
      <c r="L108" s="206">
        <v>67596926.459999993</v>
      </c>
      <c r="M108" s="206">
        <v>67596926.459999993</v>
      </c>
      <c r="N108" s="206">
        <v>67596926.459999993</v>
      </c>
      <c r="O108" s="206">
        <v>67596926.459999993</v>
      </c>
      <c r="P108" s="192">
        <f t="shared" si="20"/>
        <v>811163117.5200001</v>
      </c>
      <c r="Q108" s="206">
        <v>67596926.459999993</v>
      </c>
      <c r="R108" s="206">
        <v>67596926.459999993</v>
      </c>
      <c r="S108" s="206">
        <v>67596926.459999993</v>
      </c>
      <c r="T108" s="206">
        <v>67596926.459999993</v>
      </c>
      <c r="U108" s="206">
        <v>68153675.059999987</v>
      </c>
      <c r="V108" s="206">
        <v>68153675.059999987</v>
      </c>
      <c r="W108" s="206">
        <v>68153675.059999987</v>
      </c>
      <c r="X108" s="206">
        <v>68153675.059999987</v>
      </c>
      <c r="Y108" s="206">
        <v>68153675.059999987</v>
      </c>
      <c r="Z108" s="206">
        <v>68153675.059999987</v>
      </c>
      <c r="AA108" s="206">
        <v>68153675.059999987</v>
      </c>
      <c r="AB108" s="206">
        <v>68153675.059999987</v>
      </c>
      <c r="AC108" s="206">
        <v>68153675.059999987</v>
      </c>
      <c r="AD108" s="206">
        <v>68153675.059999987</v>
      </c>
      <c r="AE108" s="206">
        <v>68153675.059999987</v>
      </c>
      <c r="AF108" s="206">
        <v>68153675.059999987</v>
      </c>
      <c r="AG108" s="192">
        <f t="shared" si="21"/>
        <v>817844100.71999967</v>
      </c>
      <c r="AI108" s="207">
        <f t="shared" si="29"/>
        <v>130124.08</v>
      </c>
      <c r="AJ108" s="207">
        <f t="shared" si="29"/>
        <v>130124.08</v>
      </c>
      <c r="AK108" s="207">
        <f t="shared" si="29"/>
        <v>130124.08</v>
      </c>
      <c r="AL108" s="207">
        <f t="shared" si="29"/>
        <v>130124.08</v>
      </c>
      <c r="AM108" s="207">
        <f t="shared" si="29"/>
        <v>130124.08</v>
      </c>
      <c r="AN108" s="207">
        <f t="shared" si="29"/>
        <v>130124.08</v>
      </c>
      <c r="AO108" s="207">
        <f t="shared" si="26"/>
        <v>130124.08</v>
      </c>
      <c r="AP108" s="207">
        <f t="shared" si="26"/>
        <v>130124.08</v>
      </c>
      <c r="AQ108" s="207">
        <f t="shared" si="26"/>
        <v>130124.08</v>
      </c>
      <c r="AR108" s="207">
        <f t="shared" si="26"/>
        <v>130124.08</v>
      </c>
      <c r="AS108" s="207">
        <f t="shared" si="26"/>
        <v>130124.08</v>
      </c>
      <c r="AT108" s="207">
        <f t="shared" si="26"/>
        <v>130124.08</v>
      </c>
      <c r="AU108" s="208">
        <f t="shared" si="22"/>
        <v>1561488.9600000002</v>
      </c>
      <c r="AV108" s="208">
        <f t="shared" si="28"/>
        <v>130124.08</v>
      </c>
      <c r="AW108" s="208">
        <f t="shared" si="28"/>
        <v>130124.08</v>
      </c>
      <c r="AX108" s="208">
        <f t="shared" si="28"/>
        <v>130124.08</v>
      </c>
      <c r="AY108" s="208">
        <f t="shared" si="28"/>
        <v>130124.08</v>
      </c>
      <c r="AZ108" s="208">
        <f t="shared" si="16"/>
        <v>171520.08</v>
      </c>
      <c r="BA108" s="208">
        <f t="shared" si="16"/>
        <v>171520.08</v>
      </c>
      <c r="BB108" s="208">
        <f t="shared" si="16"/>
        <v>171520.08</v>
      </c>
      <c r="BC108" s="208">
        <f t="shared" si="16"/>
        <v>171520.08</v>
      </c>
      <c r="BD108" s="208">
        <f t="shared" si="16"/>
        <v>171520.08</v>
      </c>
      <c r="BE108" s="208">
        <f t="shared" si="16"/>
        <v>171520.08</v>
      </c>
      <c r="BF108" s="208">
        <f t="shared" si="16"/>
        <v>171520.08</v>
      </c>
      <c r="BG108" s="208">
        <f t="shared" si="16"/>
        <v>171520.08</v>
      </c>
      <c r="BH108" s="208">
        <f t="shared" si="16"/>
        <v>171520.08</v>
      </c>
      <c r="BI108" s="208">
        <f t="shared" si="16"/>
        <v>171520.08</v>
      </c>
      <c r="BJ108" s="208">
        <f t="shared" si="16"/>
        <v>171520.08</v>
      </c>
      <c r="BK108" s="208">
        <f t="shared" si="16"/>
        <v>171520.08</v>
      </c>
      <c r="BL108" s="207">
        <f t="shared" si="24"/>
        <v>2058240.9600000002</v>
      </c>
    </row>
    <row r="109" spans="1:64">
      <c r="A109" s="190" t="s">
        <v>310</v>
      </c>
      <c r="B109" s="205">
        <v>2.3099999999999999E-2</v>
      </c>
      <c r="C109" s="205">
        <v>3.0199999999999998E-2</v>
      </c>
      <c r="D109" s="206">
        <v>0</v>
      </c>
      <c r="E109" s="206">
        <v>0</v>
      </c>
      <c r="F109" s="206">
        <v>0</v>
      </c>
      <c r="G109" s="206">
        <v>0</v>
      </c>
      <c r="H109" s="206">
        <v>0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192">
        <f t="shared" si="20"/>
        <v>0</v>
      </c>
      <c r="Q109" s="206">
        <v>0</v>
      </c>
      <c r="R109" s="206">
        <v>0</v>
      </c>
      <c r="S109" s="206">
        <v>0</v>
      </c>
      <c r="T109" s="206">
        <v>0</v>
      </c>
      <c r="U109" s="206">
        <v>0</v>
      </c>
      <c r="V109" s="206">
        <v>0</v>
      </c>
      <c r="W109" s="206">
        <v>0</v>
      </c>
      <c r="X109" s="206">
        <v>0</v>
      </c>
      <c r="Y109" s="206">
        <v>0</v>
      </c>
      <c r="Z109" s="206">
        <v>0</v>
      </c>
      <c r="AA109" s="206">
        <v>0</v>
      </c>
      <c r="AB109" s="206">
        <v>0</v>
      </c>
      <c r="AC109" s="206">
        <v>0</v>
      </c>
      <c r="AD109" s="206">
        <v>0</v>
      </c>
      <c r="AE109" s="206">
        <v>0</v>
      </c>
      <c r="AF109" s="206">
        <v>0</v>
      </c>
      <c r="AG109" s="192">
        <f t="shared" si="21"/>
        <v>0</v>
      </c>
      <c r="AI109" s="207">
        <f t="shared" si="29"/>
        <v>0</v>
      </c>
      <c r="AJ109" s="207">
        <f t="shared" si="29"/>
        <v>0</v>
      </c>
      <c r="AK109" s="207">
        <f t="shared" si="29"/>
        <v>0</v>
      </c>
      <c r="AL109" s="207">
        <f t="shared" si="29"/>
        <v>0</v>
      </c>
      <c r="AM109" s="207">
        <f t="shared" si="29"/>
        <v>0</v>
      </c>
      <c r="AN109" s="207">
        <f t="shared" si="29"/>
        <v>0</v>
      </c>
      <c r="AO109" s="207">
        <f t="shared" si="26"/>
        <v>0</v>
      </c>
      <c r="AP109" s="207">
        <f t="shared" si="26"/>
        <v>0</v>
      </c>
      <c r="AQ109" s="207">
        <f t="shared" si="26"/>
        <v>0</v>
      </c>
      <c r="AR109" s="207">
        <f t="shared" si="26"/>
        <v>0</v>
      </c>
      <c r="AS109" s="207">
        <f t="shared" si="26"/>
        <v>0</v>
      </c>
      <c r="AT109" s="207">
        <f t="shared" si="26"/>
        <v>0</v>
      </c>
      <c r="AU109" s="208">
        <f t="shared" si="22"/>
        <v>0</v>
      </c>
      <c r="AV109" s="208">
        <f t="shared" si="28"/>
        <v>0</v>
      </c>
      <c r="AW109" s="208">
        <f t="shared" si="28"/>
        <v>0</v>
      </c>
      <c r="AX109" s="208">
        <f t="shared" si="28"/>
        <v>0</v>
      </c>
      <c r="AY109" s="208">
        <f t="shared" si="28"/>
        <v>0</v>
      </c>
      <c r="AZ109" s="208">
        <f t="shared" si="16"/>
        <v>0</v>
      </c>
      <c r="BA109" s="208">
        <f t="shared" si="16"/>
        <v>0</v>
      </c>
      <c r="BB109" s="208">
        <f t="shared" si="16"/>
        <v>0</v>
      </c>
      <c r="BC109" s="208">
        <f t="shared" si="16"/>
        <v>0</v>
      </c>
      <c r="BD109" s="208">
        <f t="shared" si="16"/>
        <v>0</v>
      </c>
      <c r="BE109" s="208">
        <f t="shared" si="16"/>
        <v>0</v>
      </c>
      <c r="BF109" s="208">
        <f t="shared" si="16"/>
        <v>0</v>
      </c>
      <c r="BG109" s="208">
        <f t="shared" si="16"/>
        <v>0</v>
      </c>
      <c r="BH109" s="208">
        <f t="shared" si="16"/>
        <v>0</v>
      </c>
      <c r="BI109" s="208">
        <f t="shared" si="16"/>
        <v>0</v>
      </c>
      <c r="BJ109" s="208">
        <f t="shared" si="16"/>
        <v>0</v>
      </c>
      <c r="BK109" s="208">
        <f t="shared" si="16"/>
        <v>0</v>
      </c>
      <c r="BL109" s="207">
        <f t="shared" si="24"/>
        <v>0</v>
      </c>
    </row>
    <row r="110" spans="1:64">
      <c r="A110" s="190" t="s">
        <v>311</v>
      </c>
      <c r="B110" s="205">
        <v>2.3099999999999999E-2</v>
      </c>
      <c r="C110" s="205">
        <v>3.0199999999999998E-2</v>
      </c>
      <c r="D110" s="206">
        <v>556748.6</v>
      </c>
      <c r="E110" s="206">
        <v>556748.6</v>
      </c>
      <c r="F110" s="206">
        <v>556748.6</v>
      </c>
      <c r="G110" s="206">
        <v>556748.6</v>
      </c>
      <c r="H110" s="206">
        <v>556748.6</v>
      </c>
      <c r="I110" s="206">
        <v>556748.6</v>
      </c>
      <c r="J110" s="206">
        <v>556748.6</v>
      </c>
      <c r="K110" s="206">
        <v>556748.6</v>
      </c>
      <c r="L110" s="206">
        <v>556748.6</v>
      </c>
      <c r="M110" s="206">
        <v>556748.6</v>
      </c>
      <c r="N110" s="206">
        <v>556748.6</v>
      </c>
      <c r="O110" s="206">
        <v>556748.6</v>
      </c>
      <c r="P110" s="192">
        <f t="shared" si="20"/>
        <v>6680983.1999999983</v>
      </c>
      <c r="Q110" s="206">
        <v>556748.6</v>
      </c>
      <c r="R110" s="206">
        <v>556748.6</v>
      </c>
      <c r="S110" s="206">
        <v>556748.6</v>
      </c>
      <c r="T110" s="206">
        <v>556748.6</v>
      </c>
      <c r="U110" s="206">
        <v>0</v>
      </c>
      <c r="V110" s="206">
        <v>0</v>
      </c>
      <c r="W110" s="206">
        <v>0</v>
      </c>
      <c r="X110" s="206">
        <v>0</v>
      </c>
      <c r="Y110" s="206">
        <v>0</v>
      </c>
      <c r="Z110" s="206">
        <v>0</v>
      </c>
      <c r="AA110" s="206">
        <v>0</v>
      </c>
      <c r="AB110" s="206">
        <v>0</v>
      </c>
      <c r="AC110" s="206">
        <v>0</v>
      </c>
      <c r="AD110" s="206">
        <v>0</v>
      </c>
      <c r="AE110" s="206">
        <v>0</v>
      </c>
      <c r="AF110" s="206">
        <v>0</v>
      </c>
      <c r="AG110" s="192">
        <f t="shared" si="21"/>
        <v>0</v>
      </c>
      <c r="AI110" s="207">
        <f t="shared" si="29"/>
        <v>1071.74</v>
      </c>
      <c r="AJ110" s="207">
        <f t="shared" si="29"/>
        <v>1071.74</v>
      </c>
      <c r="AK110" s="207">
        <f t="shared" si="29"/>
        <v>1071.74</v>
      </c>
      <c r="AL110" s="207">
        <f t="shared" si="29"/>
        <v>1071.74</v>
      </c>
      <c r="AM110" s="207">
        <f t="shared" si="29"/>
        <v>1071.74</v>
      </c>
      <c r="AN110" s="207">
        <f t="shared" si="29"/>
        <v>1071.74</v>
      </c>
      <c r="AO110" s="207">
        <f t="shared" si="26"/>
        <v>1071.74</v>
      </c>
      <c r="AP110" s="207">
        <f t="shared" si="26"/>
        <v>1071.74</v>
      </c>
      <c r="AQ110" s="207">
        <f t="shared" si="26"/>
        <v>1071.74</v>
      </c>
      <c r="AR110" s="207">
        <f t="shared" si="26"/>
        <v>1071.74</v>
      </c>
      <c r="AS110" s="207">
        <f t="shared" si="26"/>
        <v>1071.74</v>
      </c>
      <c r="AT110" s="207">
        <f t="shared" si="26"/>
        <v>1071.74</v>
      </c>
      <c r="AU110" s="208">
        <f t="shared" si="22"/>
        <v>12860.88</v>
      </c>
      <c r="AV110" s="208">
        <f t="shared" si="28"/>
        <v>1071.74</v>
      </c>
      <c r="AW110" s="208">
        <f t="shared" si="28"/>
        <v>1071.74</v>
      </c>
      <c r="AX110" s="208">
        <f t="shared" si="28"/>
        <v>1071.74</v>
      </c>
      <c r="AY110" s="208">
        <f t="shared" si="28"/>
        <v>1071.74</v>
      </c>
      <c r="AZ110" s="208">
        <f t="shared" si="16"/>
        <v>0</v>
      </c>
      <c r="BA110" s="208">
        <f t="shared" si="16"/>
        <v>0</v>
      </c>
      <c r="BB110" s="208">
        <f t="shared" si="16"/>
        <v>0</v>
      </c>
      <c r="BC110" s="208">
        <f t="shared" si="16"/>
        <v>0</v>
      </c>
      <c r="BD110" s="208">
        <f t="shared" si="16"/>
        <v>0</v>
      </c>
      <c r="BE110" s="208">
        <f t="shared" si="16"/>
        <v>0</v>
      </c>
      <c r="BF110" s="208">
        <f t="shared" si="16"/>
        <v>0</v>
      </c>
      <c r="BG110" s="208">
        <f t="shared" si="16"/>
        <v>0</v>
      </c>
      <c r="BH110" s="208">
        <f t="shared" si="16"/>
        <v>0</v>
      </c>
      <c r="BI110" s="208">
        <f t="shared" si="16"/>
        <v>0</v>
      </c>
      <c r="BJ110" s="208">
        <f t="shared" si="16"/>
        <v>0</v>
      </c>
      <c r="BK110" s="208">
        <f t="shared" si="16"/>
        <v>0</v>
      </c>
      <c r="BL110" s="207">
        <f t="shared" si="24"/>
        <v>0</v>
      </c>
    </row>
    <row r="111" spans="1:64">
      <c r="A111" s="190" t="s">
        <v>312</v>
      </c>
      <c r="B111" s="205">
        <v>1.7899999999999999E-2</v>
      </c>
      <c r="C111" s="205">
        <v>1.72E-2</v>
      </c>
      <c r="D111" s="206">
        <v>5057242.5</v>
      </c>
      <c r="E111" s="206">
        <v>5057242.5</v>
      </c>
      <c r="F111" s="206">
        <v>5057242.5</v>
      </c>
      <c r="G111" s="206">
        <v>5057242.5</v>
      </c>
      <c r="H111" s="206">
        <v>5057242.5</v>
      </c>
      <c r="I111" s="206">
        <v>5057242.5</v>
      </c>
      <c r="J111" s="206">
        <v>5057242.5</v>
      </c>
      <c r="K111" s="206">
        <v>5057242.5</v>
      </c>
      <c r="L111" s="206">
        <v>5057242.5</v>
      </c>
      <c r="M111" s="206">
        <v>5057242.5</v>
      </c>
      <c r="N111" s="206">
        <v>5057242.5</v>
      </c>
      <c r="O111" s="206">
        <v>5057242.5</v>
      </c>
      <c r="P111" s="192">
        <f t="shared" si="20"/>
        <v>60686910</v>
      </c>
      <c r="Q111" s="206">
        <v>5057242.5</v>
      </c>
      <c r="R111" s="206">
        <v>5057242.5</v>
      </c>
      <c r="S111" s="206">
        <v>5057242.5</v>
      </c>
      <c r="T111" s="206">
        <v>5057242.5</v>
      </c>
      <c r="U111" s="206">
        <v>0</v>
      </c>
      <c r="V111" s="206">
        <v>0</v>
      </c>
      <c r="W111" s="206">
        <v>0</v>
      </c>
      <c r="X111" s="206">
        <v>0</v>
      </c>
      <c r="Y111" s="206">
        <v>0</v>
      </c>
      <c r="Z111" s="206">
        <v>0</v>
      </c>
      <c r="AA111" s="206">
        <v>0</v>
      </c>
      <c r="AB111" s="206">
        <v>0</v>
      </c>
      <c r="AC111" s="206">
        <v>0</v>
      </c>
      <c r="AD111" s="206">
        <v>0</v>
      </c>
      <c r="AE111" s="206">
        <v>0</v>
      </c>
      <c r="AF111" s="206">
        <v>0</v>
      </c>
      <c r="AG111" s="192">
        <f t="shared" si="21"/>
        <v>0</v>
      </c>
      <c r="AI111" s="207">
        <f t="shared" si="29"/>
        <v>7543.72</v>
      </c>
      <c r="AJ111" s="207">
        <f t="shared" si="29"/>
        <v>7543.72</v>
      </c>
      <c r="AK111" s="207">
        <f t="shared" si="29"/>
        <v>7543.72</v>
      </c>
      <c r="AL111" s="207">
        <f t="shared" si="29"/>
        <v>7543.72</v>
      </c>
      <c r="AM111" s="207">
        <f t="shared" si="29"/>
        <v>7543.72</v>
      </c>
      <c r="AN111" s="207">
        <f t="shared" si="29"/>
        <v>7543.72</v>
      </c>
      <c r="AO111" s="207">
        <f t="shared" si="26"/>
        <v>7543.72</v>
      </c>
      <c r="AP111" s="207">
        <f t="shared" si="26"/>
        <v>7543.72</v>
      </c>
      <c r="AQ111" s="207">
        <f t="shared" si="26"/>
        <v>7543.72</v>
      </c>
      <c r="AR111" s="207">
        <f t="shared" si="26"/>
        <v>7543.72</v>
      </c>
      <c r="AS111" s="207">
        <f t="shared" si="26"/>
        <v>7543.72</v>
      </c>
      <c r="AT111" s="207">
        <f t="shared" si="26"/>
        <v>7543.72</v>
      </c>
      <c r="AU111" s="208">
        <f t="shared" si="22"/>
        <v>90524.64</v>
      </c>
      <c r="AV111" s="208">
        <f t="shared" ref="AV111:AY174" si="30">ROUND(Q111*$B111/12,2)</f>
        <v>7543.72</v>
      </c>
      <c r="AW111" s="208">
        <f t="shared" si="30"/>
        <v>7543.72</v>
      </c>
      <c r="AX111" s="208">
        <f t="shared" si="30"/>
        <v>7543.72</v>
      </c>
      <c r="AY111" s="208">
        <f t="shared" si="30"/>
        <v>7543.72</v>
      </c>
      <c r="AZ111" s="208">
        <f t="shared" si="16"/>
        <v>0</v>
      </c>
      <c r="BA111" s="208">
        <f t="shared" si="16"/>
        <v>0</v>
      </c>
      <c r="BB111" s="208">
        <f t="shared" si="16"/>
        <v>0</v>
      </c>
      <c r="BC111" s="208">
        <f t="shared" si="16"/>
        <v>0</v>
      </c>
      <c r="BD111" s="208">
        <f t="shared" si="16"/>
        <v>0</v>
      </c>
      <c r="BE111" s="208">
        <f t="shared" si="16"/>
        <v>0</v>
      </c>
      <c r="BF111" s="208">
        <f t="shared" si="16"/>
        <v>0</v>
      </c>
      <c r="BG111" s="208">
        <f t="shared" si="16"/>
        <v>0</v>
      </c>
      <c r="BH111" s="208">
        <f t="shared" si="16"/>
        <v>0</v>
      </c>
      <c r="BI111" s="208">
        <f t="shared" si="16"/>
        <v>0</v>
      </c>
      <c r="BJ111" s="208">
        <f t="shared" si="16"/>
        <v>0</v>
      </c>
      <c r="BK111" s="208">
        <f t="shared" si="16"/>
        <v>0</v>
      </c>
      <c r="BL111" s="207">
        <f t="shared" si="24"/>
        <v>0</v>
      </c>
    </row>
    <row r="112" spans="1:64">
      <c r="A112" s="190" t="s">
        <v>313</v>
      </c>
      <c r="B112" s="205">
        <v>4.4699999999999997E-2</v>
      </c>
      <c r="C112" s="205">
        <v>4.58E-2</v>
      </c>
      <c r="D112" s="206">
        <v>0</v>
      </c>
      <c r="E112" s="206">
        <v>0</v>
      </c>
      <c r="F112" s="206">
        <v>0</v>
      </c>
      <c r="G112" s="206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0</v>
      </c>
      <c r="M112" s="206">
        <v>0</v>
      </c>
      <c r="N112" s="206">
        <v>0</v>
      </c>
      <c r="O112" s="206">
        <v>0</v>
      </c>
      <c r="P112" s="192">
        <f t="shared" si="20"/>
        <v>0</v>
      </c>
      <c r="Q112" s="206">
        <v>0</v>
      </c>
      <c r="R112" s="206">
        <v>0</v>
      </c>
      <c r="S112" s="206">
        <v>0</v>
      </c>
      <c r="T112" s="206">
        <v>0</v>
      </c>
      <c r="U112" s="206">
        <v>0</v>
      </c>
      <c r="V112" s="206">
        <v>0</v>
      </c>
      <c r="W112" s="206">
        <v>0</v>
      </c>
      <c r="X112" s="206">
        <v>0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06">
        <v>0</v>
      </c>
      <c r="AF112" s="206">
        <v>0</v>
      </c>
      <c r="AG112" s="192">
        <f t="shared" si="21"/>
        <v>0</v>
      </c>
      <c r="AI112" s="207">
        <f t="shared" si="29"/>
        <v>0</v>
      </c>
      <c r="AJ112" s="207">
        <f t="shared" si="29"/>
        <v>0</v>
      </c>
      <c r="AK112" s="207">
        <f t="shared" si="29"/>
        <v>0</v>
      </c>
      <c r="AL112" s="207">
        <f t="shared" si="29"/>
        <v>0</v>
      </c>
      <c r="AM112" s="207">
        <f t="shared" si="29"/>
        <v>0</v>
      </c>
      <c r="AN112" s="207">
        <f t="shared" si="29"/>
        <v>0</v>
      </c>
      <c r="AO112" s="207">
        <f t="shared" si="26"/>
        <v>0</v>
      </c>
      <c r="AP112" s="207">
        <f t="shared" si="26"/>
        <v>0</v>
      </c>
      <c r="AQ112" s="207">
        <f t="shared" si="26"/>
        <v>0</v>
      </c>
      <c r="AR112" s="207">
        <f t="shared" si="26"/>
        <v>0</v>
      </c>
      <c r="AS112" s="207">
        <f t="shared" si="26"/>
        <v>0</v>
      </c>
      <c r="AT112" s="207">
        <f t="shared" si="26"/>
        <v>0</v>
      </c>
      <c r="AU112" s="208">
        <f t="shared" si="22"/>
        <v>0</v>
      </c>
      <c r="AV112" s="208">
        <f t="shared" si="30"/>
        <v>0</v>
      </c>
      <c r="AW112" s="208">
        <f t="shared" si="30"/>
        <v>0</v>
      </c>
      <c r="AX112" s="208">
        <f t="shared" si="30"/>
        <v>0</v>
      </c>
      <c r="AY112" s="208">
        <f t="shared" si="30"/>
        <v>0</v>
      </c>
      <c r="AZ112" s="208">
        <f t="shared" si="16"/>
        <v>0</v>
      </c>
      <c r="BA112" s="208">
        <f t="shared" si="16"/>
        <v>0</v>
      </c>
      <c r="BB112" s="208">
        <f t="shared" si="16"/>
        <v>0</v>
      </c>
      <c r="BC112" s="208">
        <f t="shared" si="16"/>
        <v>0</v>
      </c>
      <c r="BD112" s="208">
        <f t="shared" si="16"/>
        <v>0</v>
      </c>
      <c r="BE112" s="208">
        <f t="shared" si="16"/>
        <v>0</v>
      </c>
      <c r="BF112" s="208">
        <f t="shared" si="16"/>
        <v>0</v>
      </c>
      <c r="BG112" s="208">
        <f t="shared" si="16"/>
        <v>0</v>
      </c>
      <c r="BH112" s="208">
        <f t="shared" si="16"/>
        <v>0</v>
      </c>
      <c r="BI112" s="208">
        <f t="shared" ref="BI112:BK175" si="31">ROUND(AD112*$C112/12,2)</f>
        <v>0</v>
      </c>
      <c r="BJ112" s="208">
        <f t="shared" si="31"/>
        <v>0</v>
      </c>
      <c r="BK112" s="208">
        <f t="shared" si="31"/>
        <v>0</v>
      </c>
      <c r="BL112" s="207">
        <f t="shared" si="24"/>
        <v>0</v>
      </c>
    </row>
    <row r="113" spans="1:64">
      <c r="A113" s="190" t="s">
        <v>314</v>
      </c>
      <c r="B113" s="205">
        <v>4.4699999999999997E-2</v>
      </c>
      <c r="C113" s="205">
        <v>5.28E-2</v>
      </c>
      <c r="D113" s="206">
        <v>0</v>
      </c>
      <c r="E113" s="206">
        <v>0</v>
      </c>
      <c r="F113" s="206">
        <v>0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0</v>
      </c>
      <c r="N113" s="206">
        <v>0</v>
      </c>
      <c r="O113" s="206">
        <v>0</v>
      </c>
      <c r="P113" s="192">
        <f t="shared" si="20"/>
        <v>0</v>
      </c>
      <c r="Q113" s="206">
        <v>0</v>
      </c>
      <c r="R113" s="206">
        <v>0</v>
      </c>
      <c r="S113" s="206">
        <v>0</v>
      </c>
      <c r="T113" s="206">
        <v>0</v>
      </c>
      <c r="U113" s="206">
        <v>0</v>
      </c>
      <c r="V113" s="206">
        <v>0</v>
      </c>
      <c r="W113" s="206">
        <v>0</v>
      </c>
      <c r="X113" s="206">
        <v>0</v>
      </c>
      <c r="Y113" s="206">
        <v>0</v>
      </c>
      <c r="Z113" s="206">
        <v>0</v>
      </c>
      <c r="AA113" s="206">
        <v>0</v>
      </c>
      <c r="AB113" s="206">
        <v>0</v>
      </c>
      <c r="AC113" s="206">
        <v>0</v>
      </c>
      <c r="AD113" s="206">
        <v>0</v>
      </c>
      <c r="AE113" s="206">
        <v>0</v>
      </c>
      <c r="AF113" s="206">
        <v>0</v>
      </c>
      <c r="AG113" s="192">
        <f t="shared" si="21"/>
        <v>0</v>
      </c>
      <c r="AI113" s="207">
        <f t="shared" si="29"/>
        <v>0</v>
      </c>
      <c r="AJ113" s="207">
        <f t="shared" si="29"/>
        <v>0</v>
      </c>
      <c r="AK113" s="207">
        <f t="shared" si="29"/>
        <v>0</v>
      </c>
      <c r="AL113" s="207">
        <f t="shared" si="29"/>
        <v>0</v>
      </c>
      <c r="AM113" s="207">
        <f t="shared" si="29"/>
        <v>0</v>
      </c>
      <c r="AN113" s="207">
        <f t="shared" si="29"/>
        <v>0</v>
      </c>
      <c r="AO113" s="207">
        <f t="shared" si="26"/>
        <v>0</v>
      </c>
      <c r="AP113" s="207">
        <f t="shared" si="26"/>
        <v>0</v>
      </c>
      <c r="AQ113" s="207">
        <f t="shared" si="26"/>
        <v>0</v>
      </c>
      <c r="AR113" s="207">
        <f t="shared" si="26"/>
        <v>0</v>
      </c>
      <c r="AS113" s="207">
        <f t="shared" si="26"/>
        <v>0</v>
      </c>
      <c r="AT113" s="207">
        <f t="shared" si="26"/>
        <v>0</v>
      </c>
      <c r="AU113" s="208">
        <f t="shared" si="22"/>
        <v>0</v>
      </c>
      <c r="AV113" s="208">
        <f t="shared" si="30"/>
        <v>0</v>
      </c>
      <c r="AW113" s="208">
        <f t="shared" si="30"/>
        <v>0</v>
      </c>
      <c r="AX113" s="208">
        <f t="shared" si="30"/>
        <v>0</v>
      </c>
      <c r="AY113" s="208">
        <f t="shared" si="30"/>
        <v>0</v>
      </c>
      <c r="AZ113" s="208">
        <f t="shared" ref="AZ113:BH141" si="32">ROUND(U113*$C113/12,2)</f>
        <v>0</v>
      </c>
      <c r="BA113" s="208">
        <f t="shared" si="32"/>
        <v>0</v>
      </c>
      <c r="BB113" s="208">
        <f t="shared" si="32"/>
        <v>0</v>
      </c>
      <c r="BC113" s="208">
        <f t="shared" si="32"/>
        <v>0</v>
      </c>
      <c r="BD113" s="208">
        <f t="shared" si="32"/>
        <v>0</v>
      </c>
      <c r="BE113" s="208">
        <f t="shared" si="32"/>
        <v>0</v>
      </c>
      <c r="BF113" s="208">
        <f t="shared" si="32"/>
        <v>0</v>
      </c>
      <c r="BG113" s="208">
        <f t="shared" si="32"/>
        <v>0</v>
      </c>
      <c r="BH113" s="208">
        <f t="shared" si="32"/>
        <v>0</v>
      </c>
      <c r="BI113" s="208">
        <f t="shared" si="31"/>
        <v>0</v>
      </c>
      <c r="BJ113" s="208">
        <f t="shared" si="31"/>
        <v>0</v>
      </c>
      <c r="BK113" s="208">
        <f t="shared" si="31"/>
        <v>0</v>
      </c>
      <c r="BL113" s="207">
        <f t="shared" si="24"/>
        <v>0</v>
      </c>
    </row>
    <row r="114" spans="1:64">
      <c r="A114" s="190" t="s">
        <v>315</v>
      </c>
      <c r="B114" s="205">
        <v>0</v>
      </c>
      <c r="C114" s="205">
        <v>0</v>
      </c>
      <c r="D114" s="206">
        <v>0</v>
      </c>
      <c r="E114" s="206">
        <v>0</v>
      </c>
      <c r="F114" s="206">
        <v>0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0</v>
      </c>
      <c r="O114" s="206">
        <v>0</v>
      </c>
      <c r="P114" s="192">
        <f t="shared" si="20"/>
        <v>0</v>
      </c>
      <c r="Q114" s="206">
        <v>0</v>
      </c>
      <c r="R114" s="206">
        <v>0</v>
      </c>
      <c r="S114" s="206">
        <v>0</v>
      </c>
      <c r="T114" s="206">
        <v>0</v>
      </c>
      <c r="U114" s="206">
        <v>0</v>
      </c>
      <c r="V114" s="206">
        <v>0</v>
      </c>
      <c r="W114" s="206">
        <v>0</v>
      </c>
      <c r="X114" s="206">
        <v>0</v>
      </c>
      <c r="Y114" s="206">
        <v>0</v>
      </c>
      <c r="Z114" s="206">
        <v>0</v>
      </c>
      <c r="AA114" s="206">
        <v>0</v>
      </c>
      <c r="AB114" s="206">
        <v>0</v>
      </c>
      <c r="AC114" s="206">
        <v>0</v>
      </c>
      <c r="AD114" s="206">
        <v>0</v>
      </c>
      <c r="AE114" s="206">
        <v>0</v>
      </c>
      <c r="AF114" s="206">
        <v>0</v>
      </c>
      <c r="AG114" s="192">
        <f t="shared" si="21"/>
        <v>0</v>
      </c>
      <c r="AI114" s="207">
        <f t="shared" si="29"/>
        <v>0</v>
      </c>
      <c r="AJ114" s="207">
        <f t="shared" si="29"/>
        <v>0</v>
      </c>
      <c r="AK114" s="207">
        <f t="shared" si="29"/>
        <v>0</v>
      </c>
      <c r="AL114" s="207">
        <f t="shared" si="29"/>
        <v>0</v>
      </c>
      <c r="AM114" s="207">
        <f t="shared" si="29"/>
        <v>0</v>
      </c>
      <c r="AN114" s="207">
        <f t="shared" si="29"/>
        <v>0</v>
      </c>
      <c r="AO114" s="207">
        <f t="shared" si="26"/>
        <v>0</v>
      </c>
      <c r="AP114" s="207">
        <f t="shared" si="26"/>
        <v>0</v>
      </c>
      <c r="AQ114" s="207">
        <f t="shared" si="26"/>
        <v>0</v>
      </c>
      <c r="AR114" s="207">
        <f t="shared" si="26"/>
        <v>0</v>
      </c>
      <c r="AS114" s="207">
        <f t="shared" si="26"/>
        <v>0</v>
      </c>
      <c r="AT114" s="207">
        <f t="shared" si="26"/>
        <v>0</v>
      </c>
      <c r="AU114" s="208">
        <f t="shared" si="22"/>
        <v>0</v>
      </c>
      <c r="AV114" s="208">
        <f t="shared" si="30"/>
        <v>0</v>
      </c>
      <c r="AW114" s="208">
        <f t="shared" si="30"/>
        <v>0</v>
      </c>
      <c r="AX114" s="208">
        <f t="shared" si="30"/>
        <v>0</v>
      </c>
      <c r="AY114" s="208">
        <f t="shared" si="30"/>
        <v>0</v>
      </c>
      <c r="AZ114" s="208">
        <f t="shared" si="32"/>
        <v>0</v>
      </c>
      <c r="BA114" s="208">
        <f t="shared" si="32"/>
        <v>0</v>
      </c>
      <c r="BB114" s="208">
        <f t="shared" si="32"/>
        <v>0</v>
      </c>
      <c r="BC114" s="208">
        <f t="shared" si="32"/>
        <v>0</v>
      </c>
      <c r="BD114" s="208">
        <f t="shared" si="32"/>
        <v>0</v>
      </c>
      <c r="BE114" s="208">
        <f t="shared" si="32"/>
        <v>0</v>
      </c>
      <c r="BF114" s="208">
        <f t="shared" si="32"/>
        <v>0</v>
      </c>
      <c r="BG114" s="208">
        <f t="shared" si="32"/>
        <v>0</v>
      </c>
      <c r="BH114" s="208">
        <f t="shared" si="32"/>
        <v>0</v>
      </c>
      <c r="BI114" s="208">
        <f t="shared" si="31"/>
        <v>0</v>
      </c>
      <c r="BJ114" s="208">
        <f t="shared" si="31"/>
        <v>0</v>
      </c>
      <c r="BK114" s="208">
        <f t="shared" si="31"/>
        <v>0</v>
      </c>
      <c r="BL114" s="207">
        <f t="shared" si="24"/>
        <v>0</v>
      </c>
    </row>
    <row r="115" spans="1:64">
      <c r="A115" s="190" t="s">
        <v>316</v>
      </c>
      <c r="B115" s="205">
        <v>0</v>
      </c>
      <c r="C115" s="205">
        <v>0</v>
      </c>
      <c r="D115" s="206">
        <v>0</v>
      </c>
      <c r="E115" s="206">
        <v>0</v>
      </c>
      <c r="F115" s="206">
        <v>0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0</v>
      </c>
      <c r="O115" s="206">
        <v>0</v>
      </c>
      <c r="P115" s="192">
        <f t="shared" si="20"/>
        <v>0</v>
      </c>
      <c r="Q115" s="206">
        <v>0</v>
      </c>
      <c r="R115" s="206">
        <v>0</v>
      </c>
      <c r="S115" s="206">
        <v>0</v>
      </c>
      <c r="T115" s="206">
        <v>0</v>
      </c>
      <c r="U115" s="206">
        <v>0</v>
      </c>
      <c r="V115" s="206">
        <v>0</v>
      </c>
      <c r="W115" s="206">
        <v>0</v>
      </c>
      <c r="X115" s="206">
        <v>0</v>
      </c>
      <c r="Y115" s="206">
        <v>0</v>
      </c>
      <c r="Z115" s="206">
        <v>0</v>
      </c>
      <c r="AA115" s="206">
        <v>0</v>
      </c>
      <c r="AB115" s="206">
        <v>0</v>
      </c>
      <c r="AC115" s="206">
        <v>0</v>
      </c>
      <c r="AD115" s="206">
        <v>0</v>
      </c>
      <c r="AE115" s="206">
        <v>0</v>
      </c>
      <c r="AF115" s="206">
        <v>0</v>
      </c>
      <c r="AG115" s="192">
        <f t="shared" si="21"/>
        <v>0</v>
      </c>
      <c r="AI115" s="207">
        <f t="shared" si="29"/>
        <v>0</v>
      </c>
      <c r="AJ115" s="207">
        <f t="shared" si="29"/>
        <v>0</v>
      </c>
      <c r="AK115" s="207">
        <f t="shared" si="29"/>
        <v>0</v>
      </c>
      <c r="AL115" s="207">
        <f t="shared" si="29"/>
        <v>0</v>
      </c>
      <c r="AM115" s="207">
        <f t="shared" si="29"/>
        <v>0</v>
      </c>
      <c r="AN115" s="207">
        <f t="shared" si="29"/>
        <v>0</v>
      </c>
      <c r="AO115" s="207">
        <f t="shared" si="26"/>
        <v>0</v>
      </c>
      <c r="AP115" s="207">
        <f t="shared" si="26"/>
        <v>0</v>
      </c>
      <c r="AQ115" s="207">
        <f t="shared" si="26"/>
        <v>0</v>
      </c>
      <c r="AR115" s="207">
        <f t="shared" si="26"/>
        <v>0</v>
      </c>
      <c r="AS115" s="207">
        <f t="shared" si="26"/>
        <v>0</v>
      </c>
      <c r="AT115" s="207">
        <f t="shared" si="26"/>
        <v>0</v>
      </c>
      <c r="AU115" s="208">
        <f t="shared" si="22"/>
        <v>0</v>
      </c>
      <c r="AV115" s="208">
        <f t="shared" si="30"/>
        <v>0</v>
      </c>
      <c r="AW115" s="208">
        <f t="shared" si="30"/>
        <v>0</v>
      </c>
      <c r="AX115" s="208">
        <f t="shared" si="30"/>
        <v>0</v>
      </c>
      <c r="AY115" s="208">
        <f t="shared" si="30"/>
        <v>0</v>
      </c>
      <c r="AZ115" s="208">
        <f t="shared" si="32"/>
        <v>0</v>
      </c>
      <c r="BA115" s="208">
        <f t="shared" si="32"/>
        <v>0</v>
      </c>
      <c r="BB115" s="208">
        <f t="shared" si="32"/>
        <v>0</v>
      </c>
      <c r="BC115" s="208">
        <f t="shared" si="32"/>
        <v>0</v>
      </c>
      <c r="BD115" s="208">
        <f t="shared" si="32"/>
        <v>0</v>
      </c>
      <c r="BE115" s="208">
        <f t="shared" si="32"/>
        <v>0</v>
      </c>
      <c r="BF115" s="208">
        <f t="shared" si="32"/>
        <v>0</v>
      </c>
      <c r="BG115" s="208">
        <f t="shared" si="32"/>
        <v>0</v>
      </c>
      <c r="BH115" s="208">
        <f t="shared" si="32"/>
        <v>0</v>
      </c>
      <c r="BI115" s="208">
        <f t="shared" si="31"/>
        <v>0</v>
      </c>
      <c r="BJ115" s="208">
        <f t="shared" si="31"/>
        <v>0</v>
      </c>
      <c r="BK115" s="208">
        <f t="shared" si="31"/>
        <v>0</v>
      </c>
      <c r="BL115" s="207">
        <f t="shared" si="24"/>
        <v>0</v>
      </c>
    </row>
    <row r="116" spans="1:64">
      <c r="A116" s="190" t="s">
        <v>317</v>
      </c>
      <c r="B116" s="205">
        <v>0</v>
      </c>
      <c r="C116" s="205">
        <v>0</v>
      </c>
      <c r="D116" s="206">
        <v>0</v>
      </c>
      <c r="E116" s="206">
        <v>0</v>
      </c>
      <c r="F116" s="206">
        <v>0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192">
        <f t="shared" si="20"/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192">
        <f t="shared" si="21"/>
        <v>0</v>
      </c>
      <c r="AI116" s="207">
        <f t="shared" si="29"/>
        <v>0</v>
      </c>
      <c r="AJ116" s="207">
        <f t="shared" si="29"/>
        <v>0</v>
      </c>
      <c r="AK116" s="207">
        <f t="shared" si="29"/>
        <v>0</v>
      </c>
      <c r="AL116" s="207">
        <f t="shared" si="29"/>
        <v>0</v>
      </c>
      <c r="AM116" s="207">
        <f t="shared" si="29"/>
        <v>0</v>
      </c>
      <c r="AN116" s="207">
        <f t="shared" si="29"/>
        <v>0</v>
      </c>
      <c r="AO116" s="207">
        <f t="shared" si="26"/>
        <v>0</v>
      </c>
      <c r="AP116" s="207">
        <f t="shared" si="26"/>
        <v>0</v>
      </c>
      <c r="AQ116" s="207">
        <f t="shared" si="26"/>
        <v>0</v>
      </c>
      <c r="AR116" s="207">
        <f t="shared" si="26"/>
        <v>0</v>
      </c>
      <c r="AS116" s="207">
        <f t="shared" si="26"/>
        <v>0</v>
      </c>
      <c r="AT116" s="207">
        <f t="shared" si="26"/>
        <v>0</v>
      </c>
      <c r="AU116" s="208">
        <f t="shared" si="22"/>
        <v>0</v>
      </c>
      <c r="AV116" s="208">
        <f t="shared" si="30"/>
        <v>0</v>
      </c>
      <c r="AW116" s="208">
        <f t="shared" si="30"/>
        <v>0</v>
      </c>
      <c r="AX116" s="208">
        <f t="shared" si="30"/>
        <v>0</v>
      </c>
      <c r="AY116" s="208">
        <f t="shared" si="30"/>
        <v>0</v>
      </c>
      <c r="AZ116" s="208">
        <f t="shared" si="32"/>
        <v>0</v>
      </c>
      <c r="BA116" s="208">
        <f t="shared" si="32"/>
        <v>0</v>
      </c>
      <c r="BB116" s="208">
        <f t="shared" si="32"/>
        <v>0</v>
      </c>
      <c r="BC116" s="208">
        <f t="shared" si="32"/>
        <v>0</v>
      </c>
      <c r="BD116" s="208">
        <f t="shared" si="32"/>
        <v>0</v>
      </c>
      <c r="BE116" s="208">
        <f t="shared" si="32"/>
        <v>0</v>
      </c>
      <c r="BF116" s="208">
        <f t="shared" si="32"/>
        <v>0</v>
      </c>
      <c r="BG116" s="208">
        <f t="shared" si="32"/>
        <v>0</v>
      </c>
      <c r="BH116" s="208">
        <f t="shared" si="32"/>
        <v>0</v>
      </c>
      <c r="BI116" s="208">
        <f t="shared" si="31"/>
        <v>0</v>
      </c>
      <c r="BJ116" s="208">
        <f t="shared" si="31"/>
        <v>0</v>
      </c>
      <c r="BK116" s="208">
        <f t="shared" si="31"/>
        <v>0</v>
      </c>
      <c r="BL116" s="207">
        <f t="shared" si="24"/>
        <v>0</v>
      </c>
    </row>
    <row r="117" spans="1:64">
      <c r="A117" s="190" t="s">
        <v>318</v>
      </c>
      <c r="B117" s="205">
        <v>0</v>
      </c>
      <c r="C117" s="205">
        <v>0</v>
      </c>
      <c r="D117" s="206">
        <v>0</v>
      </c>
      <c r="E117" s="206">
        <v>0</v>
      </c>
      <c r="F117" s="206">
        <v>0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192">
        <f t="shared" si="20"/>
        <v>0</v>
      </c>
      <c r="Q117" s="206">
        <v>0</v>
      </c>
      <c r="R117" s="206">
        <v>0</v>
      </c>
      <c r="S117" s="206">
        <v>0</v>
      </c>
      <c r="T117" s="206">
        <v>0</v>
      </c>
      <c r="U117" s="206">
        <v>0</v>
      </c>
      <c r="V117" s="206">
        <v>0</v>
      </c>
      <c r="W117" s="206">
        <v>0</v>
      </c>
      <c r="X117" s="206">
        <v>0</v>
      </c>
      <c r="Y117" s="206">
        <v>0</v>
      </c>
      <c r="Z117" s="206">
        <v>0</v>
      </c>
      <c r="AA117" s="206">
        <v>0</v>
      </c>
      <c r="AB117" s="206">
        <v>0</v>
      </c>
      <c r="AC117" s="206">
        <v>0</v>
      </c>
      <c r="AD117" s="206">
        <v>0</v>
      </c>
      <c r="AE117" s="206">
        <v>0</v>
      </c>
      <c r="AF117" s="206">
        <v>0</v>
      </c>
      <c r="AG117" s="192">
        <f t="shared" si="21"/>
        <v>0</v>
      </c>
      <c r="AI117" s="207">
        <f t="shared" si="29"/>
        <v>0</v>
      </c>
      <c r="AJ117" s="207">
        <f t="shared" si="29"/>
        <v>0</v>
      </c>
      <c r="AK117" s="207">
        <f t="shared" si="29"/>
        <v>0</v>
      </c>
      <c r="AL117" s="207">
        <f t="shared" si="29"/>
        <v>0</v>
      </c>
      <c r="AM117" s="207">
        <f t="shared" si="29"/>
        <v>0</v>
      </c>
      <c r="AN117" s="207">
        <f t="shared" si="29"/>
        <v>0</v>
      </c>
      <c r="AO117" s="207">
        <f t="shared" si="29"/>
        <v>0</v>
      </c>
      <c r="AP117" s="207">
        <f t="shared" si="29"/>
        <v>0</v>
      </c>
      <c r="AQ117" s="207">
        <f t="shared" si="29"/>
        <v>0</v>
      </c>
      <c r="AR117" s="207">
        <f t="shared" si="29"/>
        <v>0</v>
      </c>
      <c r="AS117" s="207">
        <f t="shared" si="29"/>
        <v>0</v>
      </c>
      <c r="AT117" s="207">
        <f t="shared" si="29"/>
        <v>0</v>
      </c>
      <c r="AU117" s="208">
        <f t="shared" si="22"/>
        <v>0</v>
      </c>
      <c r="AV117" s="208">
        <f t="shared" si="30"/>
        <v>0</v>
      </c>
      <c r="AW117" s="208">
        <f t="shared" si="30"/>
        <v>0</v>
      </c>
      <c r="AX117" s="208">
        <f t="shared" si="30"/>
        <v>0</v>
      </c>
      <c r="AY117" s="208">
        <f t="shared" si="30"/>
        <v>0</v>
      </c>
      <c r="AZ117" s="208">
        <f t="shared" si="32"/>
        <v>0</v>
      </c>
      <c r="BA117" s="208">
        <f t="shared" si="32"/>
        <v>0</v>
      </c>
      <c r="BB117" s="208">
        <f t="shared" si="32"/>
        <v>0</v>
      </c>
      <c r="BC117" s="208">
        <f t="shared" si="32"/>
        <v>0</v>
      </c>
      <c r="BD117" s="208">
        <f t="shared" si="32"/>
        <v>0</v>
      </c>
      <c r="BE117" s="208">
        <f t="shared" si="32"/>
        <v>0</v>
      </c>
      <c r="BF117" s="208">
        <f t="shared" si="32"/>
        <v>0</v>
      </c>
      <c r="BG117" s="208">
        <f t="shared" si="32"/>
        <v>0</v>
      </c>
      <c r="BH117" s="208">
        <f t="shared" si="32"/>
        <v>0</v>
      </c>
      <c r="BI117" s="208">
        <f t="shared" si="31"/>
        <v>0</v>
      </c>
      <c r="BJ117" s="208">
        <f t="shared" si="31"/>
        <v>0</v>
      </c>
      <c r="BK117" s="208">
        <f t="shared" si="31"/>
        <v>0</v>
      </c>
      <c r="BL117" s="207">
        <f t="shared" si="24"/>
        <v>0</v>
      </c>
    </row>
    <row r="118" spans="1:64">
      <c r="A118" s="190" t="s">
        <v>319</v>
      </c>
      <c r="B118" s="205">
        <v>0</v>
      </c>
      <c r="C118" s="205">
        <v>0</v>
      </c>
      <c r="D118" s="206">
        <v>0</v>
      </c>
      <c r="E118" s="206">
        <v>0</v>
      </c>
      <c r="F118" s="206">
        <v>0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192">
        <f t="shared" si="20"/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192">
        <f t="shared" si="21"/>
        <v>0</v>
      </c>
      <c r="AI118" s="207">
        <f t="shared" si="29"/>
        <v>0</v>
      </c>
      <c r="AJ118" s="207">
        <f t="shared" si="29"/>
        <v>0</v>
      </c>
      <c r="AK118" s="207">
        <f t="shared" si="29"/>
        <v>0</v>
      </c>
      <c r="AL118" s="207">
        <f t="shared" si="29"/>
        <v>0</v>
      </c>
      <c r="AM118" s="207">
        <f t="shared" si="29"/>
        <v>0</v>
      </c>
      <c r="AN118" s="207">
        <f t="shared" si="29"/>
        <v>0</v>
      </c>
      <c r="AO118" s="207">
        <f t="shared" si="29"/>
        <v>0</v>
      </c>
      <c r="AP118" s="207">
        <f t="shared" si="29"/>
        <v>0</v>
      </c>
      <c r="AQ118" s="207">
        <f t="shared" si="29"/>
        <v>0</v>
      </c>
      <c r="AR118" s="207">
        <f t="shared" si="29"/>
        <v>0</v>
      </c>
      <c r="AS118" s="207">
        <f t="shared" si="29"/>
        <v>0</v>
      </c>
      <c r="AT118" s="207">
        <f t="shared" si="29"/>
        <v>0</v>
      </c>
      <c r="AU118" s="208">
        <f t="shared" si="22"/>
        <v>0</v>
      </c>
      <c r="AV118" s="208">
        <f t="shared" si="30"/>
        <v>0</v>
      </c>
      <c r="AW118" s="208">
        <f t="shared" si="30"/>
        <v>0</v>
      </c>
      <c r="AX118" s="208">
        <f t="shared" si="30"/>
        <v>0</v>
      </c>
      <c r="AY118" s="208">
        <f t="shared" si="30"/>
        <v>0</v>
      </c>
      <c r="AZ118" s="208">
        <f t="shared" si="32"/>
        <v>0</v>
      </c>
      <c r="BA118" s="208">
        <f t="shared" si="32"/>
        <v>0</v>
      </c>
      <c r="BB118" s="208">
        <f t="shared" si="32"/>
        <v>0</v>
      </c>
      <c r="BC118" s="208">
        <f t="shared" si="32"/>
        <v>0</v>
      </c>
      <c r="BD118" s="208">
        <f t="shared" si="32"/>
        <v>0</v>
      </c>
      <c r="BE118" s="208">
        <f t="shared" si="32"/>
        <v>0</v>
      </c>
      <c r="BF118" s="208">
        <f t="shared" si="32"/>
        <v>0</v>
      </c>
      <c r="BG118" s="208">
        <f t="shared" si="32"/>
        <v>0</v>
      </c>
      <c r="BH118" s="208">
        <f t="shared" si="32"/>
        <v>0</v>
      </c>
      <c r="BI118" s="208">
        <f t="shared" si="31"/>
        <v>0</v>
      </c>
      <c r="BJ118" s="208">
        <f t="shared" si="31"/>
        <v>0</v>
      </c>
      <c r="BK118" s="208">
        <f t="shared" si="31"/>
        <v>0</v>
      </c>
      <c r="BL118" s="207">
        <f t="shared" si="24"/>
        <v>0</v>
      </c>
    </row>
    <row r="119" spans="1:64">
      <c r="A119" s="190" t="s">
        <v>320</v>
      </c>
      <c r="B119" s="205">
        <v>0</v>
      </c>
      <c r="C119" s="205">
        <v>0</v>
      </c>
      <c r="D119" s="206">
        <v>0</v>
      </c>
      <c r="E119" s="206">
        <v>0</v>
      </c>
      <c r="F119" s="206">
        <v>0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192">
        <f t="shared" si="20"/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192">
        <f t="shared" si="21"/>
        <v>0</v>
      </c>
      <c r="AI119" s="207">
        <f t="shared" si="29"/>
        <v>0</v>
      </c>
      <c r="AJ119" s="207">
        <f t="shared" si="29"/>
        <v>0</v>
      </c>
      <c r="AK119" s="207">
        <f t="shared" si="29"/>
        <v>0</v>
      </c>
      <c r="AL119" s="207">
        <f t="shared" si="29"/>
        <v>0</v>
      </c>
      <c r="AM119" s="207">
        <f t="shared" si="29"/>
        <v>0</v>
      </c>
      <c r="AN119" s="207">
        <f t="shared" si="29"/>
        <v>0</v>
      </c>
      <c r="AO119" s="207">
        <f t="shared" si="29"/>
        <v>0</v>
      </c>
      <c r="AP119" s="207">
        <f t="shared" si="29"/>
        <v>0</v>
      </c>
      <c r="AQ119" s="207">
        <f t="shared" si="29"/>
        <v>0</v>
      </c>
      <c r="AR119" s="207">
        <f t="shared" si="29"/>
        <v>0</v>
      </c>
      <c r="AS119" s="207">
        <f t="shared" si="29"/>
        <v>0</v>
      </c>
      <c r="AT119" s="207">
        <f t="shared" si="29"/>
        <v>0</v>
      </c>
      <c r="AU119" s="208">
        <f t="shared" si="22"/>
        <v>0</v>
      </c>
      <c r="AV119" s="208">
        <f t="shared" si="30"/>
        <v>0</v>
      </c>
      <c r="AW119" s="208">
        <f t="shared" si="30"/>
        <v>0</v>
      </c>
      <c r="AX119" s="208">
        <f t="shared" si="30"/>
        <v>0</v>
      </c>
      <c r="AY119" s="208">
        <f t="shared" si="30"/>
        <v>0</v>
      </c>
      <c r="AZ119" s="208">
        <f t="shared" si="32"/>
        <v>0</v>
      </c>
      <c r="BA119" s="208">
        <f t="shared" si="32"/>
        <v>0</v>
      </c>
      <c r="BB119" s="208">
        <f t="shared" si="32"/>
        <v>0</v>
      </c>
      <c r="BC119" s="208">
        <f t="shared" si="32"/>
        <v>0</v>
      </c>
      <c r="BD119" s="208">
        <f t="shared" si="32"/>
        <v>0</v>
      </c>
      <c r="BE119" s="208">
        <f t="shared" si="32"/>
        <v>0</v>
      </c>
      <c r="BF119" s="208">
        <f t="shared" si="32"/>
        <v>0</v>
      </c>
      <c r="BG119" s="208">
        <f t="shared" si="32"/>
        <v>0</v>
      </c>
      <c r="BH119" s="208">
        <f t="shared" si="32"/>
        <v>0</v>
      </c>
      <c r="BI119" s="208">
        <f t="shared" si="31"/>
        <v>0</v>
      </c>
      <c r="BJ119" s="208">
        <f t="shared" si="31"/>
        <v>0</v>
      </c>
      <c r="BK119" s="208">
        <f t="shared" si="31"/>
        <v>0</v>
      </c>
      <c r="BL119" s="207">
        <f t="shared" si="24"/>
        <v>0</v>
      </c>
    </row>
    <row r="120" spans="1:64">
      <c r="A120" s="190" t="s">
        <v>321</v>
      </c>
      <c r="B120" s="205">
        <v>0</v>
      </c>
      <c r="C120" s="205">
        <v>0</v>
      </c>
      <c r="D120" s="206">
        <v>0</v>
      </c>
      <c r="E120" s="206">
        <v>0</v>
      </c>
      <c r="F120" s="206">
        <v>0</v>
      </c>
      <c r="G120" s="206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192">
        <f t="shared" si="20"/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192">
        <f t="shared" si="21"/>
        <v>0</v>
      </c>
      <c r="AI120" s="207">
        <f t="shared" si="29"/>
        <v>0</v>
      </c>
      <c r="AJ120" s="207">
        <f t="shared" si="29"/>
        <v>0</v>
      </c>
      <c r="AK120" s="207">
        <f t="shared" si="29"/>
        <v>0</v>
      </c>
      <c r="AL120" s="207">
        <f t="shared" si="29"/>
        <v>0</v>
      </c>
      <c r="AM120" s="207">
        <f t="shared" si="29"/>
        <v>0</v>
      </c>
      <c r="AN120" s="207">
        <f t="shared" si="29"/>
        <v>0</v>
      </c>
      <c r="AO120" s="207">
        <f t="shared" si="29"/>
        <v>0</v>
      </c>
      <c r="AP120" s="207">
        <f t="shared" si="29"/>
        <v>0</v>
      </c>
      <c r="AQ120" s="207">
        <f t="shared" si="29"/>
        <v>0</v>
      </c>
      <c r="AR120" s="207">
        <f t="shared" si="29"/>
        <v>0</v>
      </c>
      <c r="AS120" s="207">
        <f t="shared" si="29"/>
        <v>0</v>
      </c>
      <c r="AT120" s="207">
        <f t="shared" si="29"/>
        <v>0</v>
      </c>
      <c r="AU120" s="208">
        <f t="shared" si="22"/>
        <v>0</v>
      </c>
      <c r="AV120" s="208">
        <f t="shared" si="30"/>
        <v>0</v>
      </c>
      <c r="AW120" s="208">
        <f t="shared" si="30"/>
        <v>0</v>
      </c>
      <c r="AX120" s="208">
        <f t="shared" si="30"/>
        <v>0</v>
      </c>
      <c r="AY120" s="208">
        <f t="shared" si="30"/>
        <v>0</v>
      </c>
      <c r="AZ120" s="208">
        <f t="shared" si="32"/>
        <v>0</v>
      </c>
      <c r="BA120" s="208">
        <f t="shared" si="32"/>
        <v>0</v>
      </c>
      <c r="BB120" s="208">
        <f t="shared" si="32"/>
        <v>0</v>
      </c>
      <c r="BC120" s="208">
        <f t="shared" si="32"/>
        <v>0</v>
      </c>
      <c r="BD120" s="208">
        <f t="shared" si="32"/>
        <v>0</v>
      </c>
      <c r="BE120" s="208">
        <f t="shared" si="32"/>
        <v>0</v>
      </c>
      <c r="BF120" s="208">
        <f t="shared" si="32"/>
        <v>0</v>
      </c>
      <c r="BG120" s="208">
        <f t="shared" si="32"/>
        <v>0</v>
      </c>
      <c r="BH120" s="208">
        <f t="shared" si="32"/>
        <v>0</v>
      </c>
      <c r="BI120" s="208">
        <f t="shared" si="31"/>
        <v>0</v>
      </c>
      <c r="BJ120" s="208">
        <f t="shared" si="31"/>
        <v>0</v>
      </c>
      <c r="BK120" s="208">
        <f t="shared" si="31"/>
        <v>0</v>
      </c>
      <c r="BL120" s="207">
        <f t="shared" si="24"/>
        <v>0</v>
      </c>
    </row>
    <row r="121" spans="1:64">
      <c r="A121" s="190" t="s">
        <v>322</v>
      </c>
      <c r="B121" s="205">
        <v>0</v>
      </c>
      <c r="C121" s="205">
        <v>0</v>
      </c>
      <c r="D121" s="206">
        <v>0</v>
      </c>
      <c r="E121" s="206">
        <v>0</v>
      </c>
      <c r="F121" s="206">
        <v>0</v>
      </c>
      <c r="G121" s="206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192">
        <f t="shared" si="20"/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192">
        <f t="shared" si="21"/>
        <v>0</v>
      </c>
      <c r="AI121" s="207">
        <f t="shared" si="29"/>
        <v>0</v>
      </c>
      <c r="AJ121" s="207">
        <f t="shared" si="29"/>
        <v>0</v>
      </c>
      <c r="AK121" s="207">
        <f t="shared" si="29"/>
        <v>0</v>
      </c>
      <c r="AL121" s="207">
        <f t="shared" si="29"/>
        <v>0</v>
      </c>
      <c r="AM121" s="207">
        <f t="shared" si="29"/>
        <v>0</v>
      </c>
      <c r="AN121" s="207">
        <f t="shared" si="29"/>
        <v>0</v>
      </c>
      <c r="AO121" s="207">
        <f t="shared" si="29"/>
        <v>0</v>
      </c>
      <c r="AP121" s="207">
        <f t="shared" si="29"/>
        <v>0</v>
      </c>
      <c r="AQ121" s="207">
        <f t="shared" si="29"/>
        <v>0</v>
      </c>
      <c r="AR121" s="207">
        <f t="shared" si="29"/>
        <v>0</v>
      </c>
      <c r="AS121" s="207">
        <f t="shared" si="29"/>
        <v>0</v>
      </c>
      <c r="AT121" s="207">
        <f t="shared" si="29"/>
        <v>0</v>
      </c>
      <c r="AU121" s="208">
        <f t="shared" si="22"/>
        <v>0</v>
      </c>
      <c r="AV121" s="208">
        <f t="shared" si="30"/>
        <v>0</v>
      </c>
      <c r="AW121" s="208">
        <f t="shared" si="30"/>
        <v>0</v>
      </c>
      <c r="AX121" s="208">
        <f t="shared" si="30"/>
        <v>0</v>
      </c>
      <c r="AY121" s="208">
        <f t="shared" si="30"/>
        <v>0</v>
      </c>
      <c r="AZ121" s="208">
        <f t="shared" si="32"/>
        <v>0</v>
      </c>
      <c r="BA121" s="208">
        <f t="shared" si="32"/>
        <v>0</v>
      </c>
      <c r="BB121" s="208">
        <f t="shared" si="32"/>
        <v>0</v>
      </c>
      <c r="BC121" s="208">
        <f t="shared" si="32"/>
        <v>0</v>
      </c>
      <c r="BD121" s="208">
        <f t="shared" si="32"/>
        <v>0</v>
      </c>
      <c r="BE121" s="208">
        <f t="shared" si="32"/>
        <v>0</v>
      </c>
      <c r="BF121" s="208">
        <f t="shared" si="32"/>
        <v>0</v>
      </c>
      <c r="BG121" s="208">
        <f t="shared" si="32"/>
        <v>0</v>
      </c>
      <c r="BH121" s="208">
        <f t="shared" si="32"/>
        <v>0</v>
      </c>
      <c r="BI121" s="208">
        <f t="shared" si="31"/>
        <v>0</v>
      </c>
      <c r="BJ121" s="208">
        <f t="shared" si="31"/>
        <v>0</v>
      </c>
      <c r="BK121" s="208">
        <f t="shared" si="31"/>
        <v>0</v>
      </c>
      <c r="BL121" s="207">
        <f t="shared" si="24"/>
        <v>0</v>
      </c>
    </row>
    <row r="122" spans="1:64">
      <c r="A122" s="223" t="s">
        <v>323</v>
      </c>
      <c r="B122" s="224">
        <v>4.7599999999999996E-2</v>
      </c>
      <c r="C122" s="224">
        <f t="shared" ref="C122:C123" si="33">B122</f>
        <v>4.7599999999999996E-2</v>
      </c>
      <c r="D122" s="206">
        <v>27285982.66</v>
      </c>
      <c r="E122" s="206">
        <v>27272445.010000002</v>
      </c>
      <c r="F122" s="206">
        <v>27258907.359999999</v>
      </c>
      <c r="G122" s="206">
        <v>27258907.359999999</v>
      </c>
      <c r="H122" s="206">
        <v>27258907.359999999</v>
      </c>
      <c r="I122" s="206">
        <v>27258907.359999999</v>
      </c>
      <c r="J122" s="206">
        <v>27258907.359999999</v>
      </c>
      <c r="K122" s="206">
        <v>27258907.359999999</v>
      </c>
      <c r="L122" s="206">
        <v>27258907.359999999</v>
      </c>
      <c r="M122" s="206">
        <v>27258907.359999999</v>
      </c>
      <c r="N122" s="206">
        <v>27258907.359999999</v>
      </c>
      <c r="O122" s="206">
        <v>27258907.359999999</v>
      </c>
      <c r="P122" s="192">
        <f t="shared" si="20"/>
        <v>327147501.2700001</v>
      </c>
      <c r="Q122" s="206">
        <v>27258907.359999999</v>
      </c>
      <c r="R122" s="206">
        <v>27258907.359999999</v>
      </c>
      <c r="S122" s="206">
        <v>27258907.359999999</v>
      </c>
      <c r="T122" s="206">
        <v>27258907.359999999</v>
      </c>
      <c r="U122" s="206">
        <v>27258907.359999999</v>
      </c>
      <c r="V122" s="206">
        <v>27258907.359999999</v>
      </c>
      <c r="W122" s="206">
        <v>27258907.359999999</v>
      </c>
      <c r="X122" s="206">
        <v>27258907.359999999</v>
      </c>
      <c r="Y122" s="206">
        <v>27258907.359999999</v>
      </c>
      <c r="Z122" s="206">
        <v>27258907.359999999</v>
      </c>
      <c r="AA122" s="206">
        <v>27258907.359999999</v>
      </c>
      <c r="AB122" s="206">
        <v>27258907.359999999</v>
      </c>
      <c r="AC122" s="206">
        <v>27258907.359999999</v>
      </c>
      <c r="AD122" s="206">
        <v>27258907.359999999</v>
      </c>
      <c r="AE122" s="206">
        <v>27258907.359999999</v>
      </c>
      <c r="AF122" s="206">
        <v>27258907.359999999</v>
      </c>
      <c r="AG122" s="192">
        <f t="shared" si="21"/>
        <v>327106888.32000011</v>
      </c>
      <c r="AI122" s="207">
        <f t="shared" si="29"/>
        <v>108234.4</v>
      </c>
      <c r="AJ122" s="207">
        <f t="shared" si="29"/>
        <v>108180.7</v>
      </c>
      <c r="AK122" s="207">
        <f t="shared" si="29"/>
        <v>108127</v>
      </c>
      <c r="AL122" s="207">
        <f t="shared" si="29"/>
        <v>108127</v>
      </c>
      <c r="AM122" s="207">
        <f t="shared" si="29"/>
        <v>108127</v>
      </c>
      <c r="AN122" s="207">
        <f t="shared" si="29"/>
        <v>108127</v>
      </c>
      <c r="AO122" s="207">
        <f t="shared" si="29"/>
        <v>108127</v>
      </c>
      <c r="AP122" s="207">
        <f t="shared" si="29"/>
        <v>108127</v>
      </c>
      <c r="AQ122" s="207">
        <f t="shared" si="29"/>
        <v>108127</v>
      </c>
      <c r="AR122" s="207">
        <f t="shared" si="29"/>
        <v>108127</v>
      </c>
      <c r="AS122" s="207">
        <f t="shared" si="29"/>
        <v>108127</v>
      </c>
      <c r="AT122" s="207">
        <f t="shared" si="29"/>
        <v>108127</v>
      </c>
      <c r="AU122" s="208">
        <f t="shared" si="22"/>
        <v>1297685.1000000001</v>
      </c>
      <c r="AV122" s="208">
        <f t="shared" si="30"/>
        <v>108127</v>
      </c>
      <c r="AW122" s="208">
        <f t="shared" si="30"/>
        <v>108127</v>
      </c>
      <c r="AX122" s="208">
        <f t="shared" si="30"/>
        <v>108127</v>
      </c>
      <c r="AY122" s="208">
        <f t="shared" si="30"/>
        <v>108127</v>
      </c>
      <c r="AZ122" s="208">
        <f t="shared" si="32"/>
        <v>108127</v>
      </c>
      <c r="BA122" s="208">
        <f t="shared" si="32"/>
        <v>108127</v>
      </c>
      <c r="BB122" s="208">
        <f t="shared" si="32"/>
        <v>108127</v>
      </c>
      <c r="BC122" s="208">
        <f t="shared" si="32"/>
        <v>108127</v>
      </c>
      <c r="BD122" s="208">
        <f t="shared" si="32"/>
        <v>108127</v>
      </c>
      <c r="BE122" s="208">
        <f t="shared" si="32"/>
        <v>108127</v>
      </c>
      <c r="BF122" s="208">
        <f t="shared" si="32"/>
        <v>108127</v>
      </c>
      <c r="BG122" s="208">
        <f t="shared" si="32"/>
        <v>108127</v>
      </c>
      <c r="BH122" s="208">
        <f t="shared" si="32"/>
        <v>108127</v>
      </c>
      <c r="BI122" s="208">
        <f t="shared" si="31"/>
        <v>108127</v>
      </c>
      <c r="BJ122" s="208">
        <f t="shared" si="31"/>
        <v>108127</v>
      </c>
      <c r="BK122" s="208">
        <f t="shared" si="31"/>
        <v>108127</v>
      </c>
      <c r="BL122" s="207">
        <f t="shared" si="24"/>
        <v>1297524</v>
      </c>
    </row>
    <row r="123" spans="1:64">
      <c r="A123" s="223" t="s">
        <v>324</v>
      </c>
      <c r="B123" s="224">
        <v>4.2199999999999994E-2</v>
      </c>
      <c r="C123" s="224">
        <f t="shared" si="33"/>
        <v>4.2199999999999994E-2</v>
      </c>
      <c r="D123" s="206">
        <v>31289999.559999999</v>
      </c>
      <c r="E123" s="206">
        <v>31300108.780000001</v>
      </c>
      <c r="F123" s="206">
        <v>31310218</v>
      </c>
      <c r="G123" s="206">
        <v>31310218</v>
      </c>
      <c r="H123" s="206">
        <v>31323156.489999998</v>
      </c>
      <c r="I123" s="206">
        <v>31374660.98</v>
      </c>
      <c r="J123" s="206">
        <v>31663196.010000002</v>
      </c>
      <c r="K123" s="206">
        <v>31913165.039999999</v>
      </c>
      <c r="L123" s="206">
        <v>31913165.039999999</v>
      </c>
      <c r="M123" s="206">
        <v>31913165.039999999</v>
      </c>
      <c r="N123" s="206">
        <v>31913165.039999999</v>
      </c>
      <c r="O123" s="206">
        <v>31913165.039999999</v>
      </c>
      <c r="P123" s="192">
        <f t="shared" si="20"/>
        <v>379137383.02000004</v>
      </c>
      <c r="Q123" s="206">
        <v>31913165.039999999</v>
      </c>
      <c r="R123" s="206">
        <v>33988165.039999999</v>
      </c>
      <c r="S123" s="206">
        <v>36063165.039999999</v>
      </c>
      <c r="T123" s="206">
        <v>36063165.039999999</v>
      </c>
      <c r="U123" s="206">
        <v>36136323.074999996</v>
      </c>
      <c r="V123" s="206">
        <v>36209481.109999999</v>
      </c>
      <c r="W123" s="206">
        <v>36209481.109999999</v>
      </c>
      <c r="X123" s="206">
        <v>36209481.109999999</v>
      </c>
      <c r="Y123" s="206">
        <v>36209481.109999999</v>
      </c>
      <c r="Z123" s="206">
        <v>36209481.109999999</v>
      </c>
      <c r="AA123" s="206">
        <v>36209481.109999999</v>
      </c>
      <c r="AB123" s="206">
        <v>36209481.109999999</v>
      </c>
      <c r="AC123" s="206">
        <v>36209481.109999999</v>
      </c>
      <c r="AD123" s="206">
        <v>36209481.109999999</v>
      </c>
      <c r="AE123" s="206">
        <v>36209481.109999999</v>
      </c>
      <c r="AF123" s="206">
        <v>36209481.109999999</v>
      </c>
      <c r="AG123" s="192">
        <f t="shared" si="21"/>
        <v>434440615.28500009</v>
      </c>
      <c r="AI123" s="207">
        <f t="shared" si="29"/>
        <v>110036.5</v>
      </c>
      <c r="AJ123" s="207">
        <f t="shared" si="29"/>
        <v>110072.05</v>
      </c>
      <c r="AK123" s="207">
        <f t="shared" si="29"/>
        <v>110107.6</v>
      </c>
      <c r="AL123" s="207">
        <f t="shared" si="29"/>
        <v>110107.6</v>
      </c>
      <c r="AM123" s="207">
        <f t="shared" si="29"/>
        <v>110153.1</v>
      </c>
      <c r="AN123" s="207">
        <f t="shared" si="29"/>
        <v>110334.22</v>
      </c>
      <c r="AO123" s="207">
        <f t="shared" si="29"/>
        <v>111348.91</v>
      </c>
      <c r="AP123" s="207">
        <f t="shared" si="29"/>
        <v>112227.96</v>
      </c>
      <c r="AQ123" s="207">
        <f t="shared" si="29"/>
        <v>112227.96</v>
      </c>
      <c r="AR123" s="207">
        <f t="shared" si="29"/>
        <v>112227.96</v>
      </c>
      <c r="AS123" s="207">
        <f t="shared" si="29"/>
        <v>112227.96</v>
      </c>
      <c r="AT123" s="207">
        <f t="shared" si="29"/>
        <v>112227.96</v>
      </c>
      <c r="AU123" s="208">
        <f t="shared" si="22"/>
        <v>1333299.7799999998</v>
      </c>
      <c r="AV123" s="208">
        <f t="shared" si="30"/>
        <v>112227.96</v>
      </c>
      <c r="AW123" s="208">
        <f t="shared" si="30"/>
        <v>119525.05</v>
      </c>
      <c r="AX123" s="208">
        <f t="shared" si="30"/>
        <v>126822.13</v>
      </c>
      <c r="AY123" s="208">
        <f t="shared" si="30"/>
        <v>126822.13</v>
      </c>
      <c r="AZ123" s="208">
        <f t="shared" si="32"/>
        <v>127079.4</v>
      </c>
      <c r="BA123" s="208">
        <f t="shared" si="32"/>
        <v>127336.68</v>
      </c>
      <c r="BB123" s="208">
        <f t="shared" si="32"/>
        <v>127336.68</v>
      </c>
      <c r="BC123" s="208">
        <f t="shared" si="32"/>
        <v>127336.68</v>
      </c>
      <c r="BD123" s="208">
        <f t="shared" si="32"/>
        <v>127336.68</v>
      </c>
      <c r="BE123" s="208">
        <f t="shared" si="32"/>
        <v>127336.68</v>
      </c>
      <c r="BF123" s="208">
        <f t="shared" si="32"/>
        <v>127336.68</v>
      </c>
      <c r="BG123" s="208">
        <f t="shared" si="32"/>
        <v>127336.68</v>
      </c>
      <c r="BH123" s="208">
        <f t="shared" si="32"/>
        <v>127336.68</v>
      </c>
      <c r="BI123" s="208">
        <f t="shared" si="31"/>
        <v>127336.68</v>
      </c>
      <c r="BJ123" s="208">
        <f t="shared" si="31"/>
        <v>127336.68</v>
      </c>
      <c r="BK123" s="208">
        <f t="shared" si="31"/>
        <v>127336.68</v>
      </c>
      <c r="BL123" s="207">
        <f t="shared" si="24"/>
        <v>1527782.8799999997</v>
      </c>
    </row>
    <row r="124" spans="1:64">
      <c r="A124" s="190" t="s">
        <v>325</v>
      </c>
      <c r="B124" s="205">
        <v>2.63E-2</v>
      </c>
      <c r="C124" s="205">
        <v>3.27E-2</v>
      </c>
      <c r="D124" s="206">
        <v>40455204.049999997</v>
      </c>
      <c r="E124" s="206">
        <v>40692416.140000001</v>
      </c>
      <c r="F124" s="206">
        <v>40699871.700000003</v>
      </c>
      <c r="G124" s="206">
        <v>40694487.950000003</v>
      </c>
      <c r="H124" s="206">
        <v>40605648.719999999</v>
      </c>
      <c r="I124" s="206">
        <v>40475068.009999998</v>
      </c>
      <c r="J124" s="206">
        <v>40427942.759999998</v>
      </c>
      <c r="K124" s="206">
        <v>40427942.759999998</v>
      </c>
      <c r="L124" s="206">
        <v>40427942.759999998</v>
      </c>
      <c r="M124" s="206">
        <v>40427942.759999998</v>
      </c>
      <c r="N124" s="206">
        <v>40427942.759999998</v>
      </c>
      <c r="O124" s="206">
        <v>40427942.759999998</v>
      </c>
      <c r="P124" s="192">
        <f t="shared" si="20"/>
        <v>486190353.12999994</v>
      </c>
      <c r="Q124" s="206">
        <v>40427942.759999998</v>
      </c>
      <c r="R124" s="206">
        <v>40427942.759999998</v>
      </c>
      <c r="S124" s="206">
        <v>40427942.759999998</v>
      </c>
      <c r="T124" s="206">
        <v>40427942.759999998</v>
      </c>
      <c r="U124" s="206">
        <v>40427942.759999998</v>
      </c>
      <c r="V124" s="206">
        <v>40427942.759999998</v>
      </c>
      <c r="W124" s="206">
        <v>40427942.759999998</v>
      </c>
      <c r="X124" s="206">
        <v>40565442.759999998</v>
      </c>
      <c r="Y124" s="206">
        <v>41076442.75</v>
      </c>
      <c r="Z124" s="206">
        <v>41449942.739999995</v>
      </c>
      <c r="AA124" s="206">
        <v>41449942.739999995</v>
      </c>
      <c r="AB124" s="206">
        <v>41449942.739999995</v>
      </c>
      <c r="AC124" s="206">
        <v>41449942.739999995</v>
      </c>
      <c r="AD124" s="206">
        <v>41449942.739999995</v>
      </c>
      <c r="AE124" s="206">
        <v>41449942.739999995</v>
      </c>
      <c r="AF124" s="206">
        <v>41449942.739999995</v>
      </c>
      <c r="AG124" s="192">
        <f t="shared" si="21"/>
        <v>493075312.97000003</v>
      </c>
      <c r="AI124" s="207">
        <f t="shared" si="29"/>
        <v>88664.320000000007</v>
      </c>
      <c r="AJ124" s="207">
        <f t="shared" si="29"/>
        <v>89184.21</v>
      </c>
      <c r="AK124" s="207">
        <f t="shared" si="29"/>
        <v>89200.55</v>
      </c>
      <c r="AL124" s="207">
        <f t="shared" si="29"/>
        <v>89188.75</v>
      </c>
      <c r="AM124" s="207">
        <f t="shared" si="29"/>
        <v>88994.05</v>
      </c>
      <c r="AN124" s="207">
        <f t="shared" si="29"/>
        <v>88707.86</v>
      </c>
      <c r="AO124" s="207">
        <f t="shared" si="29"/>
        <v>88604.57</v>
      </c>
      <c r="AP124" s="207">
        <f t="shared" si="29"/>
        <v>88604.57</v>
      </c>
      <c r="AQ124" s="207">
        <f t="shared" si="29"/>
        <v>88604.57</v>
      </c>
      <c r="AR124" s="207">
        <f t="shared" si="29"/>
        <v>88604.57</v>
      </c>
      <c r="AS124" s="207">
        <f t="shared" si="29"/>
        <v>88604.57</v>
      </c>
      <c r="AT124" s="207">
        <f t="shared" si="29"/>
        <v>88604.57</v>
      </c>
      <c r="AU124" s="208">
        <f t="shared" si="22"/>
        <v>1065567.1600000004</v>
      </c>
      <c r="AV124" s="208">
        <f t="shared" si="30"/>
        <v>88604.57</v>
      </c>
      <c r="AW124" s="208">
        <f t="shared" si="30"/>
        <v>88604.57</v>
      </c>
      <c r="AX124" s="208">
        <f t="shared" si="30"/>
        <v>88604.57</v>
      </c>
      <c r="AY124" s="208">
        <f t="shared" si="30"/>
        <v>88604.57</v>
      </c>
      <c r="AZ124" s="208">
        <f t="shared" si="32"/>
        <v>110166.14</v>
      </c>
      <c r="BA124" s="208">
        <f t="shared" si="32"/>
        <v>110166.14</v>
      </c>
      <c r="BB124" s="208">
        <f t="shared" si="32"/>
        <v>110166.14</v>
      </c>
      <c r="BC124" s="208">
        <f t="shared" si="32"/>
        <v>110540.83</v>
      </c>
      <c r="BD124" s="208">
        <f t="shared" si="32"/>
        <v>111933.31</v>
      </c>
      <c r="BE124" s="208">
        <f t="shared" si="32"/>
        <v>112951.09</v>
      </c>
      <c r="BF124" s="208">
        <f t="shared" si="32"/>
        <v>112951.09</v>
      </c>
      <c r="BG124" s="208">
        <f t="shared" si="32"/>
        <v>112951.09</v>
      </c>
      <c r="BH124" s="208">
        <f t="shared" si="32"/>
        <v>112951.09</v>
      </c>
      <c r="BI124" s="208">
        <f t="shared" si="31"/>
        <v>112951.09</v>
      </c>
      <c r="BJ124" s="208">
        <f t="shared" si="31"/>
        <v>112951.09</v>
      </c>
      <c r="BK124" s="208">
        <f t="shared" si="31"/>
        <v>112951.09</v>
      </c>
      <c r="BL124" s="207">
        <f t="shared" si="24"/>
        <v>1343630.1900000002</v>
      </c>
    </row>
    <row r="125" spans="1:64">
      <c r="A125" s="190" t="s">
        <v>326</v>
      </c>
      <c r="B125" s="205">
        <v>2.8800000000000003E-2</v>
      </c>
      <c r="C125" s="205">
        <v>3.4599999999999999E-2</v>
      </c>
      <c r="D125" s="206">
        <v>57644123.020000003</v>
      </c>
      <c r="E125" s="206">
        <v>57629957.340000004</v>
      </c>
      <c r="F125" s="206">
        <v>57615791.649999999</v>
      </c>
      <c r="G125" s="206">
        <v>57615791.649999999</v>
      </c>
      <c r="H125" s="206">
        <v>57615791.649999999</v>
      </c>
      <c r="I125" s="206">
        <v>57615791.649999999</v>
      </c>
      <c r="J125" s="206">
        <v>57615791.649999999</v>
      </c>
      <c r="K125" s="206">
        <v>57827685.129999995</v>
      </c>
      <c r="L125" s="206">
        <v>58075887.494999997</v>
      </c>
      <c r="M125" s="206">
        <v>58112196.380000003</v>
      </c>
      <c r="N125" s="206">
        <v>58112196.380000003</v>
      </c>
      <c r="O125" s="206">
        <v>58252505.645000003</v>
      </c>
      <c r="P125" s="192">
        <f t="shared" si="20"/>
        <v>693733509.63999999</v>
      </c>
      <c r="Q125" s="206">
        <v>58392814.910000004</v>
      </c>
      <c r="R125" s="206">
        <v>58392814.910000004</v>
      </c>
      <c r="S125" s="206">
        <v>58392814.910000004</v>
      </c>
      <c r="T125" s="206">
        <v>58392814.910000004</v>
      </c>
      <c r="U125" s="206">
        <v>58392814.910000004</v>
      </c>
      <c r="V125" s="206">
        <v>58392814.910000004</v>
      </c>
      <c r="W125" s="206">
        <v>58392814.910000004</v>
      </c>
      <c r="X125" s="206">
        <v>58392814.910000004</v>
      </c>
      <c r="Y125" s="206">
        <v>58392814.910000004</v>
      </c>
      <c r="Z125" s="206">
        <v>58392814.910000004</v>
      </c>
      <c r="AA125" s="206">
        <v>58392814.910000004</v>
      </c>
      <c r="AB125" s="206">
        <v>58392814.910000004</v>
      </c>
      <c r="AC125" s="206">
        <v>58392814.910000004</v>
      </c>
      <c r="AD125" s="206">
        <v>58392814.910000004</v>
      </c>
      <c r="AE125" s="206">
        <v>58392814.910000004</v>
      </c>
      <c r="AF125" s="206">
        <v>58392814.910000004</v>
      </c>
      <c r="AG125" s="192">
        <f t="shared" si="21"/>
        <v>700713778.92000008</v>
      </c>
      <c r="AI125" s="207">
        <f t="shared" si="29"/>
        <v>138345.9</v>
      </c>
      <c r="AJ125" s="207">
        <f t="shared" si="29"/>
        <v>138311.9</v>
      </c>
      <c r="AK125" s="207">
        <f t="shared" si="29"/>
        <v>138277.9</v>
      </c>
      <c r="AL125" s="207">
        <f t="shared" si="29"/>
        <v>138277.9</v>
      </c>
      <c r="AM125" s="207">
        <f t="shared" si="29"/>
        <v>138277.9</v>
      </c>
      <c r="AN125" s="207">
        <f t="shared" si="29"/>
        <v>138277.9</v>
      </c>
      <c r="AO125" s="207">
        <f t="shared" si="29"/>
        <v>138277.9</v>
      </c>
      <c r="AP125" s="207">
        <f t="shared" si="29"/>
        <v>138786.44</v>
      </c>
      <c r="AQ125" s="207">
        <f t="shared" si="29"/>
        <v>139382.13</v>
      </c>
      <c r="AR125" s="207">
        <f t="shared" si="29"/>
        <v>139469.26999999999</v>
      </c>
      <c r="AS125" s="207">
        <f t="shared" si="29"/>
        <v>139469.26999999999</v>
      </c>
      <c r="AT125" s="207">
        <f t="shared" si="29"/>
        <v>139806.01</v>
      </c>
      <c r="AU125" s="208">
        <f t="shared" si="22"/>
        <v>1664960.4200000002</v>
      </c>
      <c r="AV125" s="208">
        <f t="shared" si="30"/>
        <v>140142.76</v>
      </c>
      <c r="AW125" s="208">
        <f t="shared" si="30"/>
        <v>140142.76</v>
      </c>
      <c r="AX125" s="208">
        <f t="shared" si="30"/>
        <v>140142.76</v>
      </c>
      <c r="AY125" s="208">
        <f t="shared" si="30"/>
        <v>140142.76</v>
      </c>
      <c r="AZ125" s="208">
        <f t="shared" si="32"/>
        <v>168365.95</v>
      </c>
      <c r="BA125" s="208">
        <f t="shared" si="32"/>
        <v>168365.95</v>
      </c>
      <c r="BB125" s="208">
        <f t="shared" si="32"/>
        <v>168365.95</v>
      </c>
      <c r="BC125" s="208">
        <f t="shared" si="32"/>
        <v>168365.95</v>
      </c>
      <c r="BD125" s="208">
        <f t="shared" si="32"/>
        <v>168365.95</v>
      </c>
      <c r="BE125" s="208">
        <f t="shared" si="32"/>
        <v>168365.95</v>
      </c>
      <c r="BF125" s="208">
        <f t="shared" si="32"/>
        <v>168365.95</v>
      </c>
      <c r="BG125" s="208">
        <f t="shared" si="32"/>
        <v>168365.95</v>
      </c>
      <c r="BH125" s="208">
        <f t="shared" si="32"/>
        <v>168365.95</v>
      </c>
      <c r="BI125" s="208">
        <f t="shared" si="31"/>
        <v>168365.95</v>
      </c>
      <c r="BJ125" s="208">
        <f t="shared" si="31"/>
        <v>168365.95</v>
      </c>
      <c r="BK125" s="208">
        <f t="shared" si="31"/>
        <v>168365.95</v>
      </c>
      <c r="BL125" s="207">
        <f t="shared" si="24"/>
        <v>2020391.3999999997</v>
      </c>
    </row>
    <row r="126" spans="1:64">
      <c r="A126" s="190" t="s">
        <v>327</v>
      </c>
      <c r="B126" s="205">
        <v>2.1700000000000001E-2</v>
      </c>
      <c r="C126" s="205">
        <v>2.5800000000000003E-2</v>
      </c>
      <c r="D126" s="206">
        <v>59122560.829999998</v>
      </c>
      <c r="E126" s="206">
        <v>59123335.600000001</v>
      </c>
      <c r="F126" s="206">
        <v>59119733.200000003</v>
      </c>
      <c r="G126" s="206">
        <v>59116130.799999997</v>
      </c>
      <c r="H126" s="206">
        <v>59168706.399999999</v>
      </c>
      <c r="I126" s="206">
        <v>59221541.560000002</v>
      </c>
      <c r="J126" s="206">
        <v>59221801.119999997</v>
      </c>
      <c r="K126" s="206">
        <v>59221801.119999997</v>
      </c>
      <c r="L126" s="206">
        <v>59221801.119999997</v>
      </c>
      <c r="M126" s="206">
        <v>59346482.369999997</v>
      </c>
      <c r="N126" s="206">
        <v>59471163.619999997</v>
      </c>
      <c r="O126" s="206">
        <v>59471163.619999997</v>
      </c>
      <c r="P126" s="192">
        <f t="shared" si="20"/>
        <v>710826221.36000001</v>
      </c>
      <c r="Q126" s="206">
        <v>59471163.619999997</v>
      </c>
      <c r="R126" s="206">
        <v>59471163.619999997</v>
      </c>
      <c r="S126" s="206">
        <v>59471163.619999997</v>
      </c>
      <c r="T126" s="206">
        <v>59471163.619999997</v>
      </c>
      <c r="U126" s="206">
        <v>59471163.619999997</v>
      </c>
      <c r="V126" s="206">
        <v>59471163.619999997</v>
      </c>
      <c r="W126" s="206">
        <v>59471163.619999997</v>
      </c>
      <c r="X126" s="206">
        <v>59471163.619999997</v>
      </c>
      <c r="Y126" s="206">
        <v>59471163.619999997</v>
      </c>
      <c r="Z126" s="206">
        <v>59471163.619999997</v>
      </c>
      <c r="AA126" s="206">
        <v>59471163.619999997</v>
      </c>
      <c r="AB126" s="206">
        <v>59471163.619999997</v>
      </c>
      <c r="AC126" s="206">
        <v>59471163.619999997</v>
      </c>
      <c r="AD126" s="206">
        <v>59471163.619999997</v>
      </c>
      <c r="AE126" s="206">
        <v>59471163.619999997</v>
      </c>
      <c r="AF126" s="206">
        <v>59471163.619999997</v>
      </c>
      <c r="AG126" s="192">
        <f t="shared" si="21"/>
        <v>713653963.43999994</v>
      </c>
      <c r="AI126" s="207">
        <f t="shared" si="29"/>
        <v>106913.3</v>
      </c>
      <c r="AJ126" s="207">
        <f t="shared" si="29"/>
        <v>106914.7</v>
      </c>
      <c r="AK126" s="207">
        <f t="shared" si="29"/>
        <v>106908.18</v>
      </c>
      <c r="AL126" s="207">
        <f t="shared" si="29"/>
        <v>106901.67</v>
      </c>
      <c r="AM126" s="207">
        <f t="shared" si="29"/>
        <v>106996.74</v>
      </c>
      <c r="AN126" s="207">
        <f t="shared" si="29"/>
        <v>107092.29</v>
      </c>
      <c r="AO126" s="207">
        <f t="shared" si="29"/>
        <v>107092.76</v>
      </c>
      <c r="AP126" s="207">
        <f t="shared" si="29"/>
        <v>107092.76</v>
      </c>
      <c r="AQ126" s="207">
        <f t="shared" si="29"/>
        <v>107092.76</v>
      </c>
      <c r="AR126" s="207">
        <f t="shared" si="29"/>
        <v>107318.22</v>
      </c>
      <c r="AS126" s="207">
        <f t="shared" si="29"/>
        <v>107543.69</v>
      </c>
      <c r="AT126" s="207">
        <f t="shared" si="29"/>
        <v>107543.69</v>
      </c>
      <c r="AU126" s="208">
        <f t="shared" si="22"/>
        <v>1285410.76</v>
      </c>
      <c r="AV126" s="208">
        <f t="shared" si="30"/>
        <v>107543.69</v>
      </c>
      <c r="AW126" s="208">
        <f t="shared" si="30"/>
        <v>107543.69</v>
      </c>
      <c r="AX126" s="208">
        <f t="shared" si="30"/>
        <v>107543.69</v>
      </c>
      <c r="AY126" s="208">
        <f t="shared" si="30"/>
        <v>107543.69</v>
      </c>
      <c r="AZ126" s="208">
        <f t="shared" si="32"/>
        <v>127863</v>
      </c>
      <c r="BA126" s="208">
        <f t="shared" si="32"/>
        <v>127863</v>
      </c>
      <c r="BB126" s="208">
        <f t="shared" si="32"/>
        <v>127863</v>
      </c>
      <c r="BC126" s="208">
        <f t="shared" si="32"/>
        <v>127863</v>
      </c>
      <c r="BD126" s="208">
        <f t="shared" si="32"/>
        <v>127863</v>
      </c>
      <c r="BE126" s="208">
        <f t="shared" si="32"/>
        <v>127863</v>
      </c>
      <c r="BF126" s="208">
        <f t="shared" si="32"/>
        <v>127863</v>
      </c>
      <c r="BG126" s="208">
        <f t="shared" si="32"/>
        <v>127863</v>
      </c>
      <c r="BH126" s="208">
        <f t="shared" si="32"/>
        <v>127863</v>
      </c>
      <c r="BI126" s="208">
        <f t="shared" si="31"/>
        <v>127863</v>
      </c>
      <c r="BJ126" s="208">
        <f t="shared" si="31"/>
        <v>127863</v>
      </c>
      <c r="BK126" s="208">
        <f t="shared" si="31"/>
        <v>127863</v>
      </c>
      <c r="BL126" s="207">
        <f t="shared" si="24"/>
        <v>1534356</v>
      </c>
    </row>
    <row r="127" spans="1:64">
      <c r="A127" s="190" t="s">
        <v>328</v>
      </c>
      <c r="B127" s="205">
        <v>2.2100000000000002E-2</v>
      </c>
      <c r="C127" s="205">
        <v>2.2200000000000001E-2</v>
      </c>
      <c r="D127" s="206">
        <v>22853272.989999998</v>
      </c>
      <c r="E127" s="206">
        <v>22853697.59</v>
      </c>
      <c r="F127" s="206">
        <v>22773084.07</v>
      </c>
      <c r="G127" s="206">
        <v>22692470.510000002</v>
      </c>
      <c r="H127" s="206">
        <v>22692470.510000002</v>
      </c>
      <c r="I127" s="206">
        <v>22692470.510000002</v>
      </c>
      <c r="J127" s="206">
        <v>22723580.720000003</v>
      </c>
      <c r="K127" s="206">
        <v>22754690.930000003</v>
      </c>
      <c r="L127" s="206">
        <v>22754690.930000003</v>
      </c>
      <c r="M127" s="206">
        <v>22754690.930000003</v>
      </c>
      <c r="N127" s="206">
        <v>22754690.930000003</v>
      </c>
      <c r="O127" s="206">
        <v>22754690.930000003</v>
      </c>
      <c r="P127" s="192">
        <f t="shared" si="20"/>
        <v>273054501.55000001</v>
      </c>
      <c r="Q127" s="206">
        <v>22754690.930000003</v>
      </c>
      <c r="R127" s="206">
        <v>22754690.930000003</v>
      </c>
      <c r="S127" s="206">
        <v>23155932.380000003</v>
      </c>
      <c r="T127" s="206">
        <v>23557173.830000006</v>
      </c>
      <c r="U127" s="206">
        <v>23557173.830000006</v>
      </c>
      <c r="V127" s="206">
        <v>23557173.830000006</v>
      </c>
      <c r="W127" s="206">
        <v>23557173.830000006</v>
      </c>
      <c r="X127" s="206">
        <v>23557173.830000006</v>
      </c>
      <c r="Y127" s="206">
        <v>23557173.830000006</v>
      </c>
      <c r="Z127" s="206">
        <v>23557173.830000006</v>
      </c>
      <c r="AA127" s="206">
        <v>23557173.830000006</v>
      </c>
      <c r="AB127" s="206">
        <v>23557173.830000006</v>
      </c>
      <c r="AC127" s="206">
        <v>23557173.830000006</v>
      </c>
      <c r="AD127" s="206">
        <v>23557173.830000006</v>
      </c>
      <c r="AE127" s="206">
        <v>23557173.830000006</v>
      </c>
      <c r="AF127" s="206">
        <v>23557173.830000006</v>
      </c>
      <c r="AG127" s="192">
        <f t="shared" si="21"/>
        <v>282686085.9600001</v>
      </c>
      <c r="AI127" s="207">
        <f t="shared" si="29"/>
        <v>42088.11</v>
      </c>
      <c r="AJ127" s="207">
        <f t="shared" si="29"/>
        <v>42088.89</v>
      </c>
      <c r="AK127" s="207">
        <f t="shared" si="29"/>
        <v>41940.43</v>
      </c>
      <c r="AL127" s="207">
        <f t="shared" si="29"/>
        <v>41791.97</v>
      </c>
      <c r="AM127" s="207">
        <f t="shared" si="29"/>
        <v>41791.97</v>
      </c>
      <c r="AN127" s="207">
        <f t="shared" si="29"/>
        <v>41791.97</v>
      </c>
      <c r="AO127" s="207">
        <f t="shared" si="29"/>
        <v>41849.26</v>
      </c>
      <c r="AP127" s="207">
        <f t="shared" si="29"/>
        <v>41906.559999999998</v>
      </c>
      <c r="AQ127" s="207">
        <f t="shared" si="29"/>
        <v>41906.559999999998</v>
      </c>
      <c r="AR127" s="207">
        <f t="shared" si="29"/>
        <v>41906.559999999998</v>
      </c>
      <c r="AS127" s="207">
        <f t="shared" si="29"/>
        <v>41906.559999999998</v>
      </c>
      <c r="AT127" s="207">
        <f t="shared" si="29"/>
        <v>41906.559999999998</v>
      </c>
      <c r="AU127" s="208">
        <f t="shared" si="22"/>
        <v>502875.39999999997</v>
      </c>
      <c r="AV127" s="208">
        <f t="shared" si="30"/>
        <v>41906.559999999998</v>
      </c>
      <c r="AW127" s="208">
        <f t="shared" si="30"/>
        <v>41906.559999999998</v>
      </c>
      <c r="AX127" s="208">
        <f t="shared" si="30"/>
        <v>42645.51</v>
      </c>
      <c r="AY127" s="208">
        <f t="shared" si="30"/>
        <v>43384.46</v>
      </c>
      <c r="AZ127" s="208">
        <f t="shared" si="32"/>
        <v>43580.77</v>
      </c>
      <c r="BA127" s="208">
        <f t="shared" si="32"/>
        <v>43580.77</v>
      </c>
      <c r="BB127" s="208">
        <f t="shared" si="32"/>
        <v>43580.77</v>
      </c>
      <c r="BC127" s="208">
        <f t="shared" si="32"/>
        <v>43580.77</v>
      </c>
      <c r="BD127" s="208">
        <f t="shared" si="32"/>
        <v>43580.77</v>
      </c>
      <c r="BE127" s="208">
        <f t="shared" si="32"/>
        <v>43580.77</v>
      </c>
      <c r="BF127" s="208">
        <f t="shared" si="32"/>
        <v>43580.77</v>
      </c>
      <c r="BG127" s="208">
        <f t="shared" si="32"/>
        <v>43580.77</v>
      </c>
      <c r="BH127" s="208">
        <f t="shared" si="32"/>
        <v>43580.77</v>
      </c>
      <c r="BI127" s="208">
        <f t="shared" si="31"/>
        <v>43580.77</v>
      </c>
      <c r="BJ127" s="208">
        <f t="shared" si="31"/>
        <v>43580.77</v>
      </c>
      <c r="BK127" s="208">
        <f t="shared" si="31"/>
        <v>43580.77</v>
      </c>
      <c r="BL127" s="207">
        <f t="shared" si="24"/>
        <v>522969.24000000005</v>
      </c>
    </row>
    <row r="128" spans="1:64">
      <c r="A128" s="190" t="s">
        <v>329</v>
      </c>
      <c r="B128" s="205">
        <v>0</v>
      </c>
      <c r="C128" s="205">
        <v>0</v>
      </c>
      <c r="D128" s="206">
        <v>0</v>
      </c>
      <c r="E128" s="206">
        <v>0</v>
      </c>
      <c r="F128" s="206">
        <v>0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192">
        <f t="shared" si="20"/>
        <v>0</v>
      </c>
      <c r="Q128" s="206">
        <v>0</v>
      </c>
      <c r="R128" s="206">
        <v>0</v>
      </c>
      <c r="S128" s="206">
        <v>0</v>
      </c>
      <c r="T128" s="206">
        <v>0</v>
      </c>
      <c r="U128" s="206">
        <v>0</v>
      </c>
      <c r="V128" s="206">
        <v>0</v>
      </c>
      <c r="W128" s="206">
        <v>0</v>
      </c>
      <c r="X128" s="206">
        <v>0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06">
        <v>0</v>
      </c>
      <c r="AF128" s="206">
        <v>0</v>
      </c>
      <c r="AG128" s="192">
        <f t="shared" si="21"/>
        <v>0</v>
      </c>
      <c r="AI128" s="207">
        <f t="shared" si="29"/>
        <v>0</v>
      </c>
      <c r="AJ128" s="207">
        <f t="shared" si="29"/>
        <v>0</v>
      </c>
      <c r="AK128" s="207">
        <f t="shared" si="29"/>
        <v>0</v>
      </c>
      <c r="AL128" s="207">
        <f t="shared" si="29"/>
        <v>0</v>
      </c>
      <c r="AM128" s="207">
        <f t="shared" si="29"/>
        <v>0</v>
      </c>
      <c r="AN128" s="207">
        <f t="shared" si="29"/>
        <v>0</v>
      </c>
      <c r="AO128" s="207">
        <f t="shared" si="29"/>
        <v>0</v>
      </c>
      <c r="AP128" s="207">
        <f t="shared" si="29"/>
        <v>0</v>
      </c>
      <c r="AQ128" s="207">
        <f t="shared" si="29"/>
        <v>0</v>
      </c>
      <c r="AR128" s="207">
        <f t="shared" si="29"/>
        <v>0</v>
      </c>
      <c r="AS128" s="207">
        <f t="shared" si="29"/>
        <v>0</v>
      </c>
      <c r="AT128" s="207">
        <f t="shared" si="29"/>
        <v>0</v>
      </c>
      <c r="AU128" s="208">
        <f t="shared" si="22"/>
        <v>0</v>
      </c>
      <c r="AV128" s="208">
        <f t="shared" si="30"/>
        <v>0</v>
      </c>
      <c r="AW128" s="208">
        <f t="shared" si="30"/>
        <v>0</v>
      </c>
      <c r="AX128" s="208">
        <f t="shared" si="30"/>
        <v>0</v>
      </c>
      <c r="AY128" s="208">
        <f t="shared" si="30"/>
        <v>0</v>
      </c>
      <c r="AZ128" s="208">
        <f t="shared" si="32"/>
        <v>0</v>
      </c>
      <c r="BA128" s="208">
        <f t="shared" si="32"/>
        <v>0</v>
      </c>
      <c r="BB128" s="208">
        <f t="shared" si="32"/>
        <v>0</v>
      </c>
      <c r="BC128" s="208">
        <f t="shared" si="32"/>
        <v>0</v>
      </c>
      <c r="BD128" s="208">
        <f t="shared" si="32"/>
        <v>0</v>
      </c>
      <c r="BE128" s="208">
        <f t="shared" si="32"/>
        <v>0</v>
      </c>
      <c r="BF128" s="208">
        <f t="shared" si="32"/>
        <v>0</v>
      </c>
      <c r="BG128" s="208">
        <f t="shared" si="32"/>
        <v>0</v>
      </c>
      <c r="BH128" s="208">
        <f t="shared" si="32"/>
        <v>0</v>
      </c>
      <c r="BI128" s="208">
        <f t="shared" si="31"/>
        <v>0</v>
      </c>
      <c r="BJ128" s="208">
        <f t="shared" si="31"/>
        <v>0</v>
      </c>
      <c r="BK128" s="208">
        <f t="shared" si="31"/>
        <v>0</v>
      </c>
      <c r="BL128" s="207">
        <f t="shared" si="24"/>
        <v>0</v>
      </c>
    </row>
    <row r="129" spans="1:64">
      <c r="A129" s="190" t="s">
        <v>330</v>
      </c>
      <c r="B129" s="205">
        <v>0</v>
      </c>
      <c r="C129" s="205">
        <v>0</v>
      </c>
      <c r="D129" s="206">
        <v>0</v>
      </c>
      <c r="E129" s="206">
        <v>0</v>
      </c>
      <c r="F129" s="206">
        <v>0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192">
        <f t="shared" si="20"/>
        <v>0</v>
      </c>
      <c r="Q129" s="206">
        <v>0</v>
      </c>
      <c r="R129" s="206">
        <v>0</v>
      </c>
      <c r="S129" s="206">
        <v>0</v>
      </c>
      <c r="T129" s="206">
        <v>0</v>
      </c>
      <c r="U129" s="206">
        <v>0</v>
      </c>
      <c r="V129" s="206">
        <v>0</v>
      </c>
      <c r="W129" s="206">
        <v>0</v>
      </c>
      <c r="X129" s="206">
        <v>0</v>
      </c>
      <c r="Y129" s="206">
        <v>0</v>
      </c>
      <c r="Z129" s="206">
        <v>0</v>
      </c>
      <c r="AA129" s="206">
        <v>0</v>
      </c>
      <c r="AB129" s="206">
        <v>0</v>
      </c>
      <c r="AC129" s="206">
        <v>0</v>
      </c>
      <c r="AD129" s="206">
        <v>0</v>
      </c>
      <c r="AE129" s="206">
        <v>0</v>
      </c>
      <c r="AF129" s="206">
        <v>0</v>
      </c>
      <c r="AG129" s="192">
        <f t="shared" si="21"/>
        <v>0</v>
      </c>
      <c r="AI129" s="207">
        <f t="shared" si="29"/>
        <v>0</v>
      </c>
      <c r="AJ129" s="207">
        <f t="shared" si="29"/>
        <v>0</v>
      </c>
      <c r="AK129" s="207">
        <f t="shared" si="29"/>
        <v>0</v>
      </c>
      <c r="AL129" s="207">
        <f t="shared" si="29"/>
        <v>0</v>
      </c>
      <c r="AM129" s="207">
        <f t="shared" si="29"/>
        <v>0</v>
      </c>
      <c r="AN129" s="207">
        <f t="shared" si="29"/>
        <v>0</v>
      </c>
      <c r="AO129" s="207">
        <f t="shared" si="29"/>
        <v>0</v>
      </c>
      <c r="AP129" s="207">
        <f t="shared" si="29"/>
        <v>0</v>
      </c>
      <c r="AQ129" s="207">
        <f t="shared" si="29"/>
        <v>0</v>
      </c>
      <c r="AR129" s="207">
        <f t="shared" si="29"/>
        <v>0</v>
      </c>
      <c r="AS129" s="207">
        <f t="shared" si="29"/>
        <v>0</v>
      </c>
      <c r="AT129" s="207">
        <f t="shared" si="29"/>
        <v>0</v>
      </c>
      <c r="AU129" s="208">
        <f t="shared" si="22"/>
        <v>0</v>
      </c>
      <c r="AV129" s="208">
        <f t="shared" si="30"/>
        <v>0</v>
      </c>
      <c r="AW129" s="208">
        <f t="shared" si="30"/>
        <v>0</v>
      </c>
      <c r="AX129" s="208">
        <f t="shared" si="30"/>
        <v>0</v>
      </c>
      <c r="AY129" s="208">
        <f t="shared" si="30"/>
        <v>0</v>
      </c>
      <c r="AZ129" s="208">
        <f t="shared" si="32"/>
        <v>0</v>
      </c>
      <c r="BA129" s="208">
        <f t="shared" si="32"/>
        <v>0</v>
      </c>
      <c r="BB129" s="208">
        <f t="shared" si="32"/>
        <v>0</v>
      </c>
      <c r="BC129" s="208">
        <f t="shared" si="32"/>
        <v>0</v>
      </c>
      <c r="BD129" s="208">
        <f t="shared" si="32"/>
        <v>0</v>
      </c>
      <c r="BE129" s="208">
        <f t="shared" si="32"/>
        <v>0</v>
      </c>
      <c r="BF129" s="208">
        <f t="shared" si="32"/>
        <v>0</v>
      </c>
      <c r="BG129" s="208">
        <f t="shared" si="32"/>
        <v>0</v>
      </c>
      <c r="BH129" s="208">
        <f t="shared" si="32"/>
        <v>0</v>
      </c>
      <c r="BI129" s="208">
        <f t="shared" si="31"/>
        <v>0</v>
      </c>
      <c r="BJ129" s="208">
        <f t="shared" si="31"/>
        <v>0</v>
      </c>
      <c r="BK129" s="208">
        <f t="shared" si="31"/>
        <v>0</v>
      </c>
      <c r="BL129" s="207">
        <f t="shared" si="24"/>
        <v>0</v>
      </c>
    </row>
    <row r="130" spans="1:64">
      <c r="A130" s="190" t="s">
        <v>331</v>
      </c>
      <c r="B130" s="205">
        <v>0</v>
      </c>
      <c r="C130" s="205">
        <v>0</v>
      </c>
      <c r="D130" s="206">
        <v>0</v>
      </c>
      <c r="E130" s="206">
        <v>0</v>
      </c>
      <c r="F130" s="206">
        <v>0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192">
        <f t="shared" si="20"/>
        <v>0</v>
      </c>
      <c r="Q130" s="206">
        <v>0</v>
      </c>
      <c r="R130" s="206">
        <v>0</v>
      </c>
      <c r="S130" s="206">
        <v>0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  <c r="Z130" s="206">
        <v>0</v>
      </c>
      <c r="AA130" s="206">
        <v>0</v>
      </c>
      <c r="AB130" s="206">
        <v>0</v>
      </c>
      <c r="AC130" s="206">
        <v>0</v>
      </c>
      <c r="AD130" s="206">
        <v>0</v>
      </c>
      <c r="AE130" s="206">
        <v>0</v>
      </c>
      <c r="AF130" s="206">
        <v>0</v>
      </c>
      <c r="AG130" s="192">
        <f t="shared" si="21"/>
        <v>0</v>
      </c>
      <c r="AI130" s="207">
        <f t="shared" si="29"/>
        <v>0</v>
      </c>
      <c r="AJ130" s="207">
        <f t="shared" si="29"/>
        <v>0</v>
      </c>
      <c r="AK130" s="207">
        <f t="shared" si="29"/>
        <v>0</v>
      </c>
      <c r="AL130" s="207">
        <f t="shared" si="29"/>
        <v>0</v>
      </c>
      <c r="AM130" s="207">
        <f t="shared" si="29"/>
        <v>0</v>
      </c>
      <c r="AN130" s="207">
        <f t="shared" si="29"/>
        <v>0</v>
      </c>
      <c r="AO130" s="207">
        <f t="shared" si="29"/>
        <v>0</v>
      </c>
      <c r="AP130" s="207">
        <f t="shared" si="29"/>
        <v>0</v>
      </c>
      <c r="AQ130" s="207">
        <f t="shared" si="29"/>
        <v>0</v>
      </c>
      <c r="AR130" s="207">
        <f t="shared" si="29"/>
        <v>0</v>
      </c>
      <c r="AS130" s="207">
        <f t="shared" si="29"/>
        <v>0</v>
      </c>
      <c r="AT130" s="207">
        <f t="shared" si="29"/>
        <v>0</v>
      </c>
      <c r="AU130" s="208">
        <f t="shared" si="22"/>
        <v>0</v>
      </c>
      <c r="AV130" s="208">
        <f t="shared" si="30"/>
        <v>0</v>
      </c>
      <c r="AW130" s="208">
        <f t="shared" si="30"/>
        <v>0</v>
      </c>
      <c r="AX130" s="208">
        <f t="shared" si="30"/>
        <v>0</v>
      </c>
      <c r="AY130" s="208">
        <f t="shared" si="30"/>
        <v>0</v>
      </c>
      <c r="AZ130" s="208">
        <f t="shared" si="32"/>
        <v>0</v>
      </c>
      <c r="BA130" s="208">
        <f t="shared" si="32"/>
        <v>0</v>
      </c>
      <c r="BB130" s="208">
        <f t="shared" si="32"/>
        <v>0</v>
      </c>
      <c r="BC130" s="208">
        <f t="shared" si="32"/>
        <v>0</v>
      </c>
      <c r="BD130" s="208">
        <f t="shared" si="32"/>
        <v>0</v>
      </c>
      <c r="BE130" s="208">
        <f t="shared" si="32"/>
        <v>0</v>
      </c>
      <c r="BF130" s="208">
        <f t="shared" si="32"/>
        <v>0</v>
      </c>
      <c r="BG130" s="208">
        <f t="shared" si="32"/>
        <v>0</v>
      </c>
      <c r="BH130" s="208">
        <f t="shared" si="32"/>
        <v>0</v>
      </c>
      <c r="BI130" s="208">
        <f t="shared" si="31"/>
        <v>0</v>
      </c>
      <c r="BJ130" s="208">
        <f t="shared" si="31"/>
        <v>0</v>
      </c>
      <c r="BK130" s="208">
        <f t="shared" si="31"/>
        <v>0</v>
      </c>
      <c r="BL130" s="207">
        <f t="shared" si="24"/>
        <v>0</v>
      </c>
    </row>
    <row r="131" spans="1:64">
      <c r="A131" s="190" t="s">
        <v>332</v>
      </c>
      <c r="B131" s="205">
        <v>0</v>
      </c>
      <c r="C131" s="205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192">
        <f t="shared" si="20"/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192">
        <f t="shared" si="21"/>
        <v>0</v>
      </c>
      <c r="AI131" s="207">
        <f t="shared" si="29"/>
        <v>0</v>
      </c>
      <c r="AJ131" s="207">
        <f t="shared" si="29"/>
        <v>0</v>
      </c>
      <c r="AK131" s="207">
        <f t="shared" si="29"/>
        <v>0</v>
      </c>
      <c r="AL131" s="207">
        <f t="shared" si="29"/>
        <v>0</v>
      </c>
      <c r="AM131" s="207">
        <f t="shared" si="29"/>
        <v>0</v>
      </c>
      <c r="AN131" s="207">
        <f t="shared" si="29"/>
        <v>0</v>
      </c>
      <c r="AO131" s="207">
        <f t="shared" si="29"/>
        <v>0</v>
      </c>
      <c r="AP131" s="207">
        <f t="shared" si="29"/>
        <v>0</v>
      </c>
      <c r="AQ131" s="207">
        <f t="shared" si="29"/>
        <v>0</v>
      </c>
      <c r="AR131" s="207">
        <f t="shared" si="29"/>
        <v>0</v>
      </c>
      <c r="AS131" s="207">
        <f t="shared" si="29"/>
        <v>0</v>
      </c>
      <c r="AT131" s="207">
        <f t="shared" si="29"/>
        <v>0</v>
      </c>
      <c r="AU131" s="208">
        <f t="shared" si="22"/>
        <v>0</v>
      </c>
      <c r="AV131" s="208">
        <f t="shared" si="30"/>
        <v>0</v>
      </c>
      <c r="AW131" s="208">
        <f t="shared" si="30"/>
        <v>0</v>
      </c>
      <c r="AX131" s="208">
        <f t="shared" si="30"/>
        <v>0</v>
      </c>
      <c r="AY131" s="208">
        <f t="shared" si="30"/>
        <v>0</v>
      </c>
      <c r="AZ131" s="208">
        <f t="shared" si="32"/>
        <v>0</v>
      </c>
      <c r="BA131" s="208">
        <f t="shared" si="32"/>
        <v>0</v>
      </c>
      <c r="BB131" s="208">
        <f t="shared" si="32"/>
        <v>0</v>
      </c>
      <c r="BC131" s="208">
        <f t="shared" si="32"/>
        <v>0</v>
      </c>
      <c r="BD131" s="208">
        <f t="shared" si="32"/>
        <v>0</v>
      </c>
      <c r="BE131" s="208">
        <f t="shared" si="32"/>
        <v>0</v>
      </c>
      <c r="BF131" s="208">
        <f t="shared" si="32"/>
        <v>0</v>
      </c>
      <c r="BG131" s="208">
        <f t="shared" si="32"/>
        <v>0</v>
      </c>
      <c r="BH131" s="208">
        <f t="shared" si="32"/>
        <v>0</v>
      </c>
      <c r="BI131" s="208">
        <f t="shared" si="31"/>
        <v>0</v>
      </c>
      <c r="BJ131" s="208">
        <f t="shared" si="31"/>
        <v>0</v>
      </c>
      <c r="BK131" s="208">
        <f t="shared" si="31"/>
        <v>0</v>
      </c>
      <c r="BL131" s="207">
        <f t="shared" si="24"/>
        <v>0</v>
      </c>
    </row>
    <row r="132" spans="1:64">
      <c r="A132" s="190" t="s">
        <v>333</v>
      </c>
      <c r="B132" s="205">
        <v>0</v>
      </c>
      <c r="C132" s="205">
        <v>0</v>
      </c>
      <c r="D132" s="206">
        <v>0</v>
      </c>
      <c r="E132" s="206">
        <v>0</v>
      </c>
      <c r="F132" s="206">
        <v>0</v>
      </c>
      <c r="G132" s="206">
        <v>0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192">
        <f t="shared" si="20"/>
        <v>0</v>
      </c>
      <c r="Q132" s="206">
        <v>0</v>
      </c>
      <c r="R132" s="206">
        <v>0</v>
      </c>
      <c r="S132" s="206">
        <v>0</v>
      </c>
      <c r="T132" s="206">
        <v>0</v>
      </c>
      <c r="U132" s="206">
        <v>0</v>
      </c>
      <c r="V132" s="206">
        <v>0</v>
      </c>
      <c r="W132" s="206">
        <v>0</v>
      </c>
      <c r="X132" s="206">
        <v>0</v>
      </c>
      <c r="Y132" s="206">
        <v>0</v>
      </c>
      <c r="Z132" s="206">
        <v>0</v>
      </c>
      <c r="AA132" s="206">
        <v>0</v>
      </c>
      <c r="AB132" s="206">
        <v>0</v>
      </c>
      <c r="AC132" s="206">
        <v>0</v>
      </c>
      <c r="AD132" s="206">
        <v>0</v>
      </c>
      <c r="AE132" s="206">
        <v>0</v>
      </c>
      <c r="AF132" s="206">
        <v>0</v>
      </c>
      <c r="AG132" s="192">
        <f t="shared" si="21"/>
        <v>0</v>
      </c>
      <c r="AI132" s="207">
        <f t="shared" si="29"/>
        <v>0</v>
      </c>
      <c r="AJ132" s="207">
        <f t="shared" si="29"/>
        <v>0</v>
      </c>
      <c r="AK132" s="207">
        <f t="shared" si="29"/>
        <v>0</v>
      </c>
      <c r="AL132" s="207">
        <f t="shared" si="29"/>
        <v>0</v>
      </c>
      <c r="AM132" s="207">
        <f t="shared" si="29"/>
        <v>0</v>
      </c>
      <c r="AN132" s="207">
        <f t="shared" si="29"/>
        <v>0</v>
      </c>
      <c r="AO132" s="207">
        <f t="shared" si="29"/>
        <v>0</v>
      </c>
      <c r="AP132" s="207">
        <f t="shared" si="29"/>
        <v>0</v>
      </c>
      <c r="AQ132" s="207">
        <f t="shared" si="29"/>
        <v>0</v>
      </c>
      <c r="AR132" s="207">
        <f t="shared" ref="AR132:AT195" si="34">ROUND(M132*$B132/12,2)</f>
        <v>0</v>
      </c>
      <c r="AS132" s="207">
        <f t="shared" si="34"/>
        <v>0</v>
      </c>
      <c r="AT132" s="207">
        <f t="shared" si="34"/>
        <v>0</v>
      </c>
      <c r="AU132" s="208">
        <f t="shared" si="22"/>
        <v>0</v>
      </c>
      <c r="AV132" s="208">
        <f t="shared" si="30"/>
        <v>0</v>
      </c>
      <c r="AW132" s="208">
        <f t="shared" si="30"/>
        <v>0</v>
      </c>
      <c r="AX132" s="208">
        <f t="shared" si="30"/>
        <v>0</v>
      </c>
      <c r="AY132" s="208">
        <f t="shared" si="30"/>
        <v>0</v>
      </c>
      <c r="AZ132" s="208">
        <f t="shared" si="32"/>
        <v>0</v>
      </c>
      <c r="BA132" s="208">
        <f t="shared" si="32"/>
        <v>0</v>
      </c>
      <c r="BB132" s="208">
        <f t="shared" si="32"/>
        <v>0</v>
      </c>
      <c r="BC132" s="208">
        <f t="shared" si="32"/>
        <v>0</v>
      </c>
      <c r="BD132" s="208">
        <f t="shared" si="32"/>
        <v>0</v>
      </c>
      <c r="BE132" s="208">
        <f t="shared" si="32"/>
        <v>0</v>
      </c>
      <c r="BF132" s="208">
        <f t="shared" si="32"/>
        <v>0</v>
      </c>
      <c r="BG132" s="208">
        <f t="shared" si="32"/>
        <v>0</v>
      </c>
      <c r="BH132" s="208">
        <f t="shared" si="32"/>
        <v>0</v>
      </c>
      <c r="BI132" s="208">
        <f t="shared" si="31"/>
        <v>0</v>
      </c>
      <c r="BJ132" s="208">
        <f t="shared" si="31"/>
        <v>0</v>
      </c>
      <c r="BK132" s="208">
        <f t="shared" si="31"/>
        <v>0</v>
      </c>
      <c r="BL132" s="207">
        <f t="shared" si="24"/>
        <v>0</v>
      </c>
    </row>
    <row r="133" spans="1:64">
      <c r="A133" s="190" t="s">
        <v>334</v>
      </c>
      <c r="B133" s="205">
        <v>0</v>
      </c>
      <c r="C133" s="205">
        <v>0</v>
      </c>
      <c r="D133" s="206">
        <v>0</v>
      </c>
      <c r="E133" s="206">
        <v>0</v>
      </c>
      <c r="F133" s="206">
        <v>0</v>
      </c>
      <c r="G133" s="206">
        <v>0</v>
      </c>
      <c r="H133" s="206">
        <v>0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192">
        <f t="shared" si="20"/>
        <v>0</v>
      </c>
      <c r="Q133" s="206">
        <v>0</v>
      </c>
      <c r="R133" s="206">
        <v>0</v>
      </c>
      <c r="S133" s="206">
        <v>0</v>
      </c>
      <c r="T133" s="206">
        <v>0</v>
      </c>
      <c r="U133" s="206">
        <v>0</v>
      </c>
      <c r="V133" s="206">
        <v>0</v>
      </c>
      <c r="W133" s="206">
        <v>0</v>
      </c>
      <c r="X133" s="206">
        <v>0</v>
      </c>
      <c r="Y133" s="206">
        <v>0</v>
      </c>
      <c r="Z133" s="206">
        <v>0</v>
      </c>
      <c r="AA133" s="206">
        <v>0</v>
      </c>
      <c r="AB133" s="206">
        <v>0</v>
      </c>
      <c r="AC133" s="206">
        <v>0</v>
      </c>
      <c r="AD133" s="206">
        <v>0</v>
      </c>
      <c r="AE133" s="206">
        <v>0</v>
      </c>
      <c r="AF133" s="206">
        <v>0</v>
      </c>
      <c r="AG133" s="192">
        <f t="shared" si="21"/>
        <v>0</v>
      </c>
      <c r="AI133" s="207">
        <f t="shared" ref="AI133:AQ161" si="35">ROUND(D133*$B133/12,2)</f>
        <v>0</v>
      </c>
      <c r="AJ133" s="207">
        <f t="shared" si="35"/>
        <v>0</v>
      </c>
      <c r="AK133" s="207">
        <f t="shared" si="35"/>
        <v>0</v>
      </c>
      <c r="AL133" s="207">
        <f t="shared" si="35"/>
        <v>0</v>
      </c>
      <c r="AM133" s="207">
        <f t="shared" si="35"/>
        <v>0</v>
      </c>
      <c r="AN133" s="207">
        <f t="shared" si="35"/>
        <v>0</v>
      </c>
      <c r="AO133" s="207">
        <f t="shared" si="35"/>
        <v>0</v>
      </c>
      <c r="AP133" s="207">
        <f t="shared" si="35"/>
        <v>0</v>
      </c>
      <c r="AQ133" s="207">
        <f t="shared" si="35"/>
        <v>0</v>
      </c>
      <c r="AR133" s="207">
        <f t="shared" si="34"/>
        <v>0</v>
      </c>
      <c r="AS133" s="207">
        <f t="shared" si="34"/>
        <v>0</v>
      </c>
      <c r="AT133" s="207">
        <f t="shared" si="34"/>
        <v>0</v>
      </c>
      <c r="AU133" s="208">
        <f t="shared" si="22"/>
        <v>0</v>
      </c>
      <c r="AV133" s="208">
        <f t="shared" si="30"/>
        <v>0</v>
      </c>
      <c r="AW133" s="208">
        <f t="shared" si="30"/>
        <v>0</v>
      </c>
      <c r="AX133" s="208">
        <f t="shared" si="30"/>
        <v>0</v>
      </c>
      <c r="AY133" s="208">
        <f t="shared" si="30"/>
        <v>0</v>
      </c>
      <c r="AZ133" s="208">
        <f t="shared" si="32"/>
        <v>0</v>
      </c>
      <c r="BA133" s="208">
        <f t="shared" si="32"/>
        <v>0</v>
      </c>
      <c r="BB133" s="208">
        <f t="shared" si="32"/>
        <v>0</v>
      </c>
      <c r="BC133" s="208">
        <f t="shared" si="32"/>
        <v>0</v>
      </c>
      <c r="BD133" s="208">
        <f t="shared" si="32"/>
        <v>0</v>
      </c>
      <c r="BE133" s="208">
        <f t="shared" si="32"/>
        <v>0</v>
      </c>
      <c r="BF133" s="208">
        <f t="shared" si="32"/>
        <v>0</v>
      </c>
      <c r="BG133" s="208">
        <f t="shared" si="32"/>
        <v>0</v>
      </c>
      <c r="BH133" s="208">
        <f t="shared" si="32"/>
        <v>0</v>
      </c>
      <c r="BI133" s="208">
        <f t="shared" si="31"/>
        <v>0</v>
      </c>
      <c r="BJ133" s="208">
        <f t="shared" si="31"/>
        <v>0</v>
      </c>
      <c r="BK133" s="208">
        <f t="shared" si="31"/>
        <v>0</v>
      </c>
      <c r="BL133" s="207">
        <f t="shared" si="24"/>
        <v>0</v>
      </c>
    </row>
    <row r="134" spans="1:64">
      <c r="A134" s="190" t="s">
        <v>335</v>
      </c>
      <c r="B134" s="205">
        <v>0</v>
      </c>
      <c r="C134" s="205">
        <v>0</v>
      </c>
      <c r="D134" s="206">
        <v>0</v>
      </c>
      <c r="E134" s="206">
        <v>0</v>
      </c>
      <c r="F134" s="206">
        <v>0</v>
      </c>
      <c r="G134" s="206">
        <v>0</v>
      </c>
      <c r="H134" s="206">
        <v>0</v>
      </c>
      <c r="I134" s="206">
        <v>0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192">
        <f t="shared" ref="P134:P197" si="36">SUM(D134:O134)</f>
        <v>0</v>
      </c>
      <c r="Q134" s="206">
        <v>0</v>
      </c>
      <c r="R134" s="206">
        <v>0</v>
      </c>
      <c r="S134" s="206">
        <v>0</v>
      </c>
      <c r="T134" s="206">
        <v>0</v>
      </c>
      <c r="U134" s="206">
        <v>0</v>
      </c>
      <c r="V134" s="206">
        <v>0</v>
      </c>
      <c r="W134" s="206">
        <v>0</v>
      </c>
      <c r="X134" s="206">
        <v>0</v>
      </c>
      <c r="Y134" s="206">
        <v>0</v>
      </c>
      <c r="Z134" s="206">
        <v>0</v>
      </c>
      <c r="AA134" s="206">
        <v>0</v>
      </c>
      <c r="AB134" s="206">
        <v>0</v>
      </c>
      <c r="AC134" s="206">
        <v>0</v>
      </c>
      <c r="AD134" s="206">
        <v>0</v>
      </c>
      <c r="AE134" s="206">
        <v>0</v>
      </c>
      <c r="AF134" s="206">
        <v>0</v>
      </c>
      <c r="AG134" s="192">
        <f t="shared" ref="AG134:AG197" si="37">SUM(U134:AF134)</f>
        <v>0</v>
      </c>
      <c r="AI134" s="207">
        <f t="shared" si="35"/>
        <v>0</v>
      </c>
      <c r="AJ134" s="207">
        <f t="shared" si="35"/>
        <v>0</v>
      </c>
      <c r="AK134" s="207">
        <f t="shared" si="35"/>
        <v>0</v>
      </c>
      <c r="AL134" s="207">
        <f t="shared" si="35"/>
        <v>0</v>
      </c>
      <c r="AM134" s="207">
        <f t="shared" si="35"/>
        <v>0</v>
      </c>
      <c r="AN134" s="207">
        <f t="shared" si="35"/>
        <v>0</v>
      </c>
      <c r="AO134" s="207">
        <f t="shared" si="35"/>
        <v>0</v>
      </c>
      <c r="AP134" s="207">
        <f t="shared" si="35"/>
        <v>0</v>
      </c>
      <c r="AQ134" s="207">
        <f t="shared" si="35"/>
        <v>0</v>
      </c>
      <c r="AR134" s="207">
        <f t="shared" si="34"/>
        <v>0</v>
      </c>
      <c r="AS134" s="207">
        <f t="shared" si="34"/>
        <v>0</v>
      </c>
      <c r="AT134" s="207">
        <f t="shared" si="34"/>
        <v>0</v>
      </c>
      <c r="AU134" s="208">
        <f t="shared" ref="AU134:AU197" si="38">SUM(AI134:AT134)</f>
        <v>0</v>
      </c>
      <c r="AV134" s="208">
        <f t="shared" si="30"/>
        <v>0</v>
      </c>
      <c r="AW134" s="208">
        <f t="shared" si="30"/>
        <v>0</v>
      </c>
      <c r="AX134" s="208">
        <f t="shared" si="30"/>
        <v>0</v>
      </c>
      <c r="AY134" s="208">
        <f t="shared" si="30"/>
        <v>0</v>
      </c>
      <c r="AZ134" s="208">
        <f t="shared" si="32"/>
        <v>0</v>
      </c>
      <c r="BA134" s="208">
        <f t="shared" si="32"/>
        <v>0</v>
      </c>
      <c r="BB134" s="208">
        <f t="shared" si="32"/>
        <v>0</v>
      </c>
      <c r="BC134" s="208">
        <f t="shared" si="32"/>
        <v>0</v>
      </c>
      <c r="BD134" s="208">
        <f t="shared" si="32"/>
        <v>0</v>
      </c>
      <c r="BE134" s="208">
        <f t="shared" si="32"/>
        <v>0</v>
      </c>
      <c r="BF134" s="208">
        <f t="shared" si="32"/>
        <v>0</v>
      </c>
      <c r="BG134" s="208">
        <f t="shared" si="32"/>
        <v>0</v>
      </c>
      <c r="BH134" s="208">
        <f t="shared" si="32"/>
        <v>0</v>
      </c>
      <c r="BI134" s="208">
        <f t="shared" si="31"/>
        <v>0</v>
      </c>
      <c r="BJ134" s="208">
        <f t="shared" si="31"/>
        <v>0</v>
      </c>
      <c r="BK134" s="208">
        <f t="shared" si="31"/>
        <v>0</v>
      </c>
      <c r="BL134" s="207">
        <f t="shared" ref="BL134:BL197" si="39">SUM(AZ134:BK134)</f>
        <v>0</v>
      </c>
    </row>
    <row r="135" spans="1:64">
      <c r="A135" s="190" t="s">
        <v>336</v>
      </c>
      <c r="B135" s="205">
        <v>0</v>
      </c>
      <c r="C135" s="205">
        <v>0</v>
      </c>
      <c r="D135" s="206">
        <v>0</v>
      </c>
      <c r="E135" s="206">
        <v>0</v>
      </c>
      <c r="F135" s="206">
        <v>0</v>
      </c>
      <c r="G135" s="206">
        <v>0</v>
      </c>
      <c r="H135" s="206">
        <v>0</v>
      </c>
      <c r="I135" s="206">
        <v>0</v>
      </c>
      <c r="J135" s="206">
        <v>0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192">
        <f t="shared" si="36"/>
        <v>0</v>
      </c>
      <c r="Q135" s="206">
        <v>0</v>
      </c>
      <c r="R135" s="206">
        <v>0</v>
      </c>
      <c r="S135" s="206">
        <v>0</v>
      </c>
      <c r="T135" s="206">
        <v>0</v>
      </c>
      <c r="U135" s="206">
        <v>0</v>
      </c>
      <c r="V135" s="206">
        <v>0</v>
      </c>
      <c r="W135" s="206">
        <v>0</v>
      </c>
      <c r="X135" s="206">
        <v>0</v>
      </c>
      <c r="Y135" s="206">
        <v>0</v>
      </c>
      <c r="Z135" s="206">
        <v>0</v>
      </c>
      <c r="AA135" s="206">
        <v>0</v>
      </c>
      <c r="AB135" s="206">
        <v>0</v>
      </c>
      <c r="AC135" s="206">
        <v>0</v>
      </c>
      <c r="AD135" s="206">
        <v>0</v>
      </c>
      <c r="AE135" s="206">
        <v>0</v>
      </c>
      <c r="AF135" s="206">
        <v>0</v>
      </c>
      <c r="AG135" s="192">
        <f t="shared" si="37"/>
        <v>0</v>
      </c>
      <c r="AI135" s="207">
        <f t="shared" si="35"/>
        <v>0</v>
      </c>
      <c r="AJ135" s="207">
        <f t="shared" si="35"/>
        <v>0</v>
      </c>
      <c r="AK135" s="207">
        <f t="shared" si="35"/>
        <v>0</v>
      </c>
      <c r="AL135" s="207">
        <f t="shared" si="35"/>
        <v>0</v>
      </c>
      <c r="AM135" s="207">
        <f t="shared" si="35"/>
        <v>0</v>
      </c>
      <c r="AN135" s="207">
        <f t="shared" si="35"/>
        <v>0</v>
      </c>
      <c r="AO135" s="207">
        <f t="shared" si="35"/>
        <v>0</v>
      </c>
      <c r="AP135" s="207">
        <f t="shared" si="35"/>
        <v>0</v>
      </c>
      <c r="AQ135" s="207">
        <f t="shared" si="35"/>
        <v>0</v>
      </c>
      <c r="AR135" s="207">
        <f t="shared" si="34"/>
        <v>0</v>
      </c>
      <c r="AS135" s="207">
        <f t="shared" si="34"/>
        <v>0</v>
      </c>
      <c r="AT135" s="207">
        <f t="shared" si="34"/>
        <v>0</v>
      </c>
      <c r="AU135" s="208">
        <f t="shared" si="38"/>
        <v>0</v>
      </c>
      <c r="AV135" s="208">
        <f t="shared" si="30"/>
        <v>0</v>
      </c>
      <c r="AW135" s="208">
        <f t="shared" si="30"/>
        <v>0</v>
      </c>
      <c r="AX135" s="208">
        <f t="shared" si="30"/>
        <v>0</v>
      </c>
      <c r="AY135" s="208">
        <f t="shared" si="30"/>
        <v>0</v>
      </c>
      <c r="AZ135" s="208">
        <f t="shared" si="32"/>
        <v>0</v>
      </c>
      <c r="BA135" s="208">
        <f t="shared" si="32"/>
        <v>0</v>
      </c>
      <c r="BB135" s="208">
        <f t="shared" si="32"/>
        <v>0</v>
      </c>
      <c r="BC135" s="208">
        <f t="shared" si="32"/>
        <v>0</v>
      </c>
      <c r="BD135" s="208">
        <f t="shared" si="32"/>
        <v>0</v>
      </c>
      <c r="BE135" s="208">
        <f t="shared" si="32"/>
        <v>0</v>
      </c>
      <c r="BF135" s="208">
        <f t="shared" si="32"/>
        <v>0</v>
      </c>
      <c r="BG135" s="208">
        <f t="shared" si="32"/>
        <v>0</v>
      </c>
      <c r="BH135" s="208">
        <f t="shared" si="32"/>
        <v>0</v>
      </c>
      <c r="BI135" s="208">
        <f t="shared" si="31"/>
        <v>0</v>
      </c>
      <c r="BJ135" s="208">
        <f t="shared" si="31"/>
        <v>0</v>
      </c>
      <c r="BK135" s="208">
        <f t="shared" si="31"/>
        <v>0</v>
      </c>
      <c r="BL135" s="207">
        <f t="shared" si="39"/>
        <v>0</v>
      </c>
    </row>
    <row r="136" spans="1:64">
      <c r="A136" s="190" t="s">
        <v>337</v>
      </c>
      <c r="B136" s="205">
        <v>0</v>
      </c>
      <c r="C136" s="205">
        <v>0</v>
      </c>
      <c r="D136" s="206">
        <v>0</v>
      </c>
      <c r="E136" s="206">
        <v>0</v>
      </c>
      <c r="F136" s="206">
        <v>0</v>
      </c>
      <c r="G136" s="206">
        <v>0</v>
      </c>
      <c r="H136" s="206">
        <v>0</v>
      </c>
      <c r="I136" s="206">
        <v>0</v>
      </c>
      <c r="J136" s="206">
        <v>0</v>
      </c>
      <c r="K136" s="206">
        <v>0</v>
      </c>
      <c r="L136" s="206">
        <v>0</v>
      </c>
      <c r="M136" s="206">
        <v>0</v>
      </c>
      <c r="N136" s="206">
        <v>0</v>
      </c>
      <c r="O136" s="206">
        <v>0</v>
      </c>
      <c r="P136" s="192">
        <f t="shared" si="36"/>
        <v>0</v>
      </c>
      <c r="Q136" s="206">
        <v>0</v>
      </c>
      <c r="R136" s="206">
        <v>0</v>
      </c>
      <c r="S136" s="206">
        <v>0</v>
      </c>
      <c r="T136" s="206">
        <v>0</v>
      </c>
      <c r="U136" s="206">
        <v>0</v>
      </c>
      <c r="V136" s="206">
        <v>0</v>
      </c>
      <c r="W136" s="206">
        <v>0</v>
      </c>
      <c r="X136" s="206">
        <v>0</v>
      </c>
      <c r="Y136" s="206">
        <v>0</v>
      </c>
      <c r="Z136" s="206">
        <v>0</v>
      </c>
      <c r="AA136" s="206">
        <v>0</v>
      </c>
      <c r="AB136" s="206">
        <v>0</v>
      </c>
      <c r="AC136" s="206">
        <v>0</v>
      </c>
      <c r="AD136" s="206">
        <v>0</v>
      </c>
      <c r="AE136" s="206">
        <v>0</v>
      </c>
      <c r="AF136" s="206">
        <v>0</v>
      </c>
      <c r="AG136" s="192">
        <f t="shared" si="37"/>
        <v>0</v>
      </c>
      <c r="AI136" s="207">
        <f t="shared" si="35"/>
        <v>0</v>
      </c>
      <c r="AJ136" s="207">
        <f t="shared" si="35"/>
        <v>0</v>
      </c>
      <c r="AK136" s="207">
        <f t="shared" si="35"/>
        <v>0</v>
      </c>
      <c r="AL136" s="207">
        <f t="shared" si="35"/>
        <v>0</v>
      </c>
      <c r="AM136" s="207">
        <f t="shared" si="35"/>
        <v>0</v>
      </c>
      <c r="AN136" s="207">
        <f t="shared" si="35"/>
        <v>0</v>
      </c>
      <c r="AO136" s="207">
        <f t="shared" si="35"/>
        <v>0</v>
      </c>
      <c r="AP136" s="207">
        <f t="shared" si="35"/>
        <v>0</v>
      </c>
      <c r="AQ136" s="207">
        <f t="shared" si="35"/>
        <v>0</v>
      </c>
      <c r="AR136" s="207">
        <f t="shared" si="34"/>
        <v>0</v>
      </c>
      <c r="AS136" s="207">
        <f t="shared" si="34"/>
        <v>0</v>
      </c>
      <c r="AT136" s="207">
        <f t="shared" si="34"/>
        <v>0</v>
      </c>
      <c r="AU136" s="208">
        <f t="shared" si="38"/>
        <v>0</v>
      </c>
      <c r="AV136" s="208">
        <f t="shared" si="30"/>
        <v>0</v>
      </c>
      <c r="AW136" s="208">
        <f t="shared" si="30"/>
        <v>0</v>
      </c>
      <c r="AX136" s="208">
        <f t="shared" si="30"/>
        <v>0</v>
      </c>
      <c r="AY136" s="208">
        <f t="shared" si="30"/>
        <v>0</v>
      </c>
      <c r="AZ136" s="208">
        <f t="shared" si="32"/>
        <v>0</v>
      </c>
      <c r="BA136" s="208">
        <f t="shared" si="32"/>
        <v>0</v>
      </c>
      <c r="BB136" s="208">
        <f t="shared" si="32"/>
        <v>0</v>
      </c>
      <c r="BC136" s="208">
        <f t="shared" si="32"/>
        <v>0</v>
      </c>
      <c r="BD136" s="208">
        <f t="shared" si="32"/>
        <v>0</v>
      </c>
      <c r="BE136" s="208">
        <f t="shared" si="32"/>
        <v>0</v>
      </c>
      <c r="BF136" s="208">
        <f t="shared" si="32"/>
        <v>0</v>
      </c>
      <c r="BG136" s="208">
        <f t="shared" si="32"/>
        <v>0</v>
      </c>
      <c r="BH136" s="208">
        <f t="shared" si="32"/>
        <v>0</v>
      </c>
      <c r="BI136" s="208">
        <f t="shared" si="31"/>
        <v>0</v>
      </c>
      <c r="BJ136" s="208">
        <f t="shared" si="31"/>
        <v>0</v>
      </c>
      <c r="BK136" s="208">
        <f t="shared" si="31"/>
        <v>0</v>
      </c>
      <c r="BL136" s="207">
        <f t="shared" si="39"/>
        <v>0</v>
      </c>
    </row>
    <row r="137" spans="1:64">
      <c r="A137" s="223" t="s">
        <v>338</v>
      </c>
      <c r="B137" s="224">
        <v>3.3099999999999997E-2</v>
      </c>
      <c r="C137" s="224">
        <f t="shared" ref="C137:C138" si="40">B137</f>
        <v>3.3099999999999997E-2</v>
      </c>
      <c r="D137" s="206">
        <v>2619050.2000000002</v>
      </c>
      <c r="E137" s="206">
        <v>2619050.2000000002</v>
      </c>
      <c r="F137" s="206">
        <v>2619050.2000000002</v>
      </c>
      <c r="G137" s="206">
        <v>2619050.2000000002</v>
      </c>
      <c r="H137" s="206">
        <v>2619050.2000000002</v>
      </c>
      <c r="I137" s="206">
        <v>2619050.2000000002</v>
      </c>
      <c r="J137" s="206">
        <v>2619050.2000000002</v>
      </c>
      <c r="K137" s="206">
        <v>2619050.2000000002</v>
      </c>
      <c r="L137" s="206">
        <v>2619050.2000000002</v>
      </c>
      <c r="M137" s="206">
        <v>2619050.2000000002</v>
      </c>
      <c r="N137" s="206">
        <v>2619050.2000000002</v>
      </c>
      <c r="O137" s="206">
        <v>2619050.2000000002</v>
      </c>
      <c r="P137" s="192">
        <f t="shared" si="36"/>
        <v>31428602.399999995</v>
      </c>
      <c r="Q137" s="206">
        <v>2619050.2000000002</v>
      </c>
      <c r="R137" s="206">
        <v>2619050.2000000002</v>
      </c>
      <c r="S137" s="206">
        <v>2619050.2000000002</v>
      </c>
      <c r="T137" s="206">
        <v>2619050.2000000002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192">
        <f t="shared" si="37"/>
        <v>0</v>
      </c>
      <c r="AI137" s="207">
        <f t="shared" si="35"/>
        <v>7224.21</v>
      </c>
      <c r="AJ137" s="207">
        <f t="shared" si="35"/>
        <v>7224.21</v>
      </c>
      <c r="AK137" s="207">
        <f t="shared" si="35"/>
        <v>7224.21</v>
      </c>
      <c r="AL137" s="207">
        <f t="shared" si="35"/>
        <v>7224.21</v>
      </c>
      <c r="AM137" s="207">
        <f t="shared" si="35"/>
        <v>7224.21</v>
      </c>
      <c r="AN137" s="207">
        <f t="shared" si="35"/>
        <v>7224.21</v>
      </c>
      <c r="AO137" s="207">
        <f t="shared" si="35"/>
        <v>7224.21</v>
      </c>
      <c r="AP137" s="207">
        <f t="shared" si="35"/>
        <v>7224.21</v>
      </c>
      <c r="AQ137" s="207">
        <f t="shared" si="35"/>
        <v>7224.21</v>
      </c>
      <c r="AR137" s="207">
        <f t="shared" si="34"/>
        <v>7224.21</v>
      </c>
      <c r="AS137" s="207">
        <f t="shared" si="34"/>
        <v>7224.21</v>
      </c>
      <c r="AT137" s="207">
        <f t="shared" si="34"/>
        <v>7224.21</v>
      </c>
      <c r="AU137" s="208">
        <f t="shared" si="38"/>
        <v>86690.520000000019</v>
      </c>
      <c r="AV137" s="208">
        <f t="shared" si="30"/>
        <v>7224.21</v>
      </c>
      <c r="AW137" s="208">
        <f t="shared" si="30"/>
        <v>7224.21</v>
      </c>
      <c r="AX137" s="208">
        <f t="shared" si="30"/>
        <v>7224.21</v>
      </c>
      <c r="AY137" s="208">
        <f t="shared" si="30"/>
        <v>7224.21</v>
      </c>
      <c r="AZ137" s="208">
        <f t="shared" si="32"/>
        <v>0</v>
      </c>
      <c r="BA137" s="208">
        <f t="shared" si="32"/>
        <v>0</v>
      </c>
      <c r="BB137" s="208">
        <f t="shared" si="32"/>
        <v>0</v>
      </c>
      <c r="BC137" s="208">
        <f t="shared" si="32"/>
        <v>0</v>
      </c>
      <c r="BD137" s="208">
        <f t="shared" si="32"/>
        <v>0</v>
      </c>
      <c r="BE137" s="208">
        <f t="shared" si="32"/>
        <v>0</v>
      </c>
      <c r="BF137" s="208">
        <f t="shared" si="32"/>
        <v>0</v>
      </c>
      <c r="BG137" s="208">
        <f t="shared" si="32"/>
        <v>0</v>
      </c>
      <c r="BH137" s="208">
        <f t="shared" si="32"/>
        <v>0</v>
      </c>
      <c r="BI137" s="208">
        <f t="shared" si="31"/>
        <v>0</v>
      </c>
      <c r="BJ137" s="208">
        <f t="shared" si="31"/>
        <v>0</v>
      </c>
      <c r="BK137" s="208">
        <f t="shared" si="31"/>
        <v>0</v>
      </c>
      <c r="BL137" s="207">
        <f t="shared" si="39"/>
        <v>0</v>
      </c>
    </row>
    <row r="138" spans="1:64">
      <c r="A138" s="223" t="s">
        <v>339</v>
      </c>
      <c r="B138" s="224">
        <v>3.7699999999999997E-2</v>
      </c>
      <c r="C138" s="224">
        <f t="shared" si="40"/>
        <v>3.7699999999999997E-2</v>
      </c>
      <c r="D138" s="206">
        <v>1730454.99</v>
      </c>
      <c r="E138" s="206">
        <v>1730454.99</v>
      </c>
      <c r="F138" s="206">
        <v>1730454.99</v>
      </c>
      <c r="G138" s="206">
        <v>1730454.99</v>
      </c>
      <c r="H138" s="206">
        <v>1730454.99</v>
      </c>
      <c r="I138" s="206">
        <v>1730454.99</v>
      </c>
      <c r="J138" s="206">
        <v>1730454.99</v>
      </c>
      <c r="K138" s="206">
        <v>1730454.99</v>
      </c>
      <c r="L138" s="206">
        <v>1730454.99</v>
      </c>
      <c r="M138" s="206">
        <v>1730454.99</v>
      </c>
      <c r="N138" s="206">
        <v>1730454.99</v>
      </c>
      <c r="O138" s="206">
        <v>1730454.99</v>
      </c>
      <c r="P138" s="192">
        <f t="shared" si="36"/>
        <v>20765459.879999995</v>
      </c>
      <c r="Q138" s="206">
        <v>1730454.99</v>
      </c>
      <c r="R138" s="206">
        <v>1730454.99</v>
      </c>
      <c r="S138" s="206">
        <v>1730454.99</v>
      </c>
      <c r="T138" s="206">
        <v>1730454.99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192">
        <f t="shared" si="37"/>
        <v>0</v>
      </c>
      <c r="AI138" s="207">
        <f t="shared" si="35"/>
        <v>5436.51</v>
      </c>
      <c r="AJ138" s="207">
        <f t="shared" si="35"/>
        <v>5436.51</v>
      </c>
      <c r="AK138" s="207">
        <f t="shared" si="35"/>
        <v>5436.51</v>
      </c>
      <c r="AL138" s="207">
        <f t="shared" si="35"/>
        <v>5436.51</v>
      </c>
      <c r="AM138" s="207">
        <f t="shared" si="35"/>
        <v>5436.51</v>
      </c>
      <c r="AN138" s="207">
        <f t="shared" si="35"/>
        <v>5436.51</v>
      </c>
      <c r="AO138" s="207">
        <f t="shared" si="35"/>
        <v>5436.51</v>
      </c>
      <c r="AP138" s="207">
        <f t="shared" si="35"/>
        <v>5436.51</v>
      </c>
      <c r="AQ138" s="207">
        <f t="shared" si="35"/>
        <v>5436.51</v>
      </c>
      <c r="AR138" s="207">
        <f t="shared" si="34"/>
        <v>5436.51</v>
      </c>
      <c r="AS138" s="207">
        <f t="shared" si="34"/>
        <v>5436.51</v>
      </c>
      <c r="AT138" s="207">
        <f t="shared" si="34"/>
        <v>5436.51</v>
      </c>
      <c r="AU138" s="208">
        <f t="shared" si="38"/>
        <v>65238.120000000017</v>
      </c>
      <c r="AV138" s="208">
        <f t="shared" si="30"/>
        <v>5436.51</v>
      </c>
      <c r="AW138" s="208">
        <f t="shared" si="30"/>
        <v>5436.51</v>
      </c>
      <c r="AX138" s="208">
        <f t="shared" si="30"/>
        <v>5436.51</v>
      </c>
      <c r="AY138" s="208">
        <f t="shared" si="30"/>
        <v>5436.51</v>
      </c>
      <c r="AZ138" s="208">
        <f t="shared" si="32"/>
        <v>0</v>
      </c>
      <c r="BA138" s="208">
        <f t="shared" si="32"/>
        <v>0</v>
      </c>
      <c r="BB138" s="208">
        <f t="shared" si="32"/>
        <v>0</v>
      </c>
      <c r="BC138" s="208">
        <f t="shared" si="32"/>
        <v>0</v>
      </c>
      <c r="BD138" s="208">
        <f t="shared" si="32"/>
        <v>0</v>
      </c>
      <c r="BE138" s="208">
        <f t="shared" si="32"/>
        <v>0</v>
      </c>
      <c r="BF138" s="208">
        <f t="shared" si="32"/>
        <v>0</v>
      </c>
      <c r="BG138" s="208">
        <f t="shared" si="32"/>
        <v>0</v>
      </c>
      <c r="BH138" s="208">
        <f t="shared" si="32"/>
        <v>0</v>
      </c>
      <c r="BI138" s="208">
        <f t="shared" si="31"/>
        <v>0</v>
      </c>
      <c r="BJ138" s="208">
        <f t="shared" si="31"/>
        <v>0</v>
      </c>
      <c r="BK138" s="208">
        <f t="shared" si="31"/>
        <v>0</v>
      </c>
      <c r="BL138" s="207">
        <f t="shared" si="39"/>
        <v>0</v>
      </c>
    </row>
    <row r="139" spans="1:64">
      <c r="A139" s="190" t="s">
        <v>340</v>
      </c>
      <c r="B139" s="205">
        <v>4.9699999999999994E-2</v>
      </c>
      <c r="C139" s="205">
        <v>0.1147</v>
      </c>
      <c r="D139" s="206">
        <v>5652402.3799999999</v>
      </c>
      <c r="E139" s="206">
        <v>5652402.3799999999</v>
      </c>
      <c r="F139" s="206">
        <v>5652402.3799999999</v>
      </c>
      <c r="G139" s="206">
        <v>5652402.3799999999</v>
      </c>
      <c r="H139" s="206">
        <v>5652402.3799999999</v>
      </c>
      <c r="I139" s="206">
        <v>5652402.3799999999</v>
      </c>
      <c r="J139" s="206">
        <v>5652402.3799999999</v>
      </c>
      <c r="K139" s="206">
        <v>5652402.3799999999</v>
      </c>
      <c r="L139" s="206">
        <v>5652402.3799999999</v>
      </c>
      <c r="M139" s="206">
        <v>5652402.3799999999</v>
      </c>
      <c r="N139" s="206">
        <v>5652402.3799999999</v>
      </c>
      <c r="O139" s="206">
        <v>5652402.3799999999</v>
      </c>
      <c r="P139" s="192">
        <f t="shared" si="36"/>
        <v>67828828.560000017</v>
      </c>
      <c r="Q139" s="206">
        <v>5652402.3799999999</v>
      </c>
      <c r="R139" s="206">
        <v>5652402.3799999999</v>
      </c>
      <c r="S139" s="206">
        <v>5652402.3799999999</v>
      </c>
      <c r="T139" s="206">
        <v>5652402.3799999999</v>
      </c>
      <c r="U139" s="206">
        <v>0</v>
      </c>
      <c r="V139" s="206">
        <v>0</v>
      </c>
      <c r="W139" s="206">
        <v>0</v>
      </c>
      <c r="X139" s="206">
        <v>0</v>
      </c>
      <c r="Y139" s="206">
        <v>0</v>
      </c>
      <c r="Z139" s="206">
        <v>0</v>
      </c>
      <c r="AA139" s="206">
        <v>0</v>
      </c>
      <c r="AB139" s="206">
        <v>0</v>
      </c>
      <c r="AC139" s="206">
        <v>0</v>
      </c>
      <c r="AD139" s="206">
        <v>0</v>
      </c>
      <c r="AE139" s="206">
        <v>0</v>
      </c>
      <c r="AF139" s="206">
        <v>0</v>
      </c>
      <c r="AG139" s="192">
        <f t="shared" si="37"/>
        <v>0</v>
      </c>
      <c r="AI139" s="207">
        <f t="shared" si="35"/>
        <v>23410.37</v>
      </c>
      <c r="AJ139" s="207">
        <f t="shared" si="35"/>
        <v>23410.37</v>
      </c>
      <c r="AK139" s="207">
        <f t="shared" si="35"/>
        <v>23410.37</v>
      </c>
      <c r="AL139" s="207">
        <f t="shared" si="35"/>
        <v>23410.37</v>
      </c>
      <c r="AM139" s="207">
        <f t="shared" si="35"/>
        <v>23410.37</v>
      </c>
      <c r="AN139" s="207">
        <f t="shared" si="35"/>
        <v>23410.37</v>
      </c>
      <c r="AO139" s="207">
        <f t="shared" si="35"/>
        <v>23410.37</v>
      </c>
      <c r="AP139" s="207">
        <f t="shared" si="35"/>
        <v>23410.37</v>
      </c>
      <c r="AQ139" s="207">
        <f t="shared" si="35"/>
        <v>23410.37</v>
      </c>
      <c r="AR139" s="207">
        <f t="shared" si="34"/>
        <v>23410.37</v>
      </c>
      <c r="AS139" s="207">
        <f t="shared" si="34"/>
        <v>23410.37</v>
      </c>
      <c r="AT139" s="207">
        <f t="shared" si="34"/>
        <v>23410.37</v>
      </c>
      <c r="AU139" s="208">
        <f t="shared" si="38"/>
        <v>280924.44</v>
      </c>
      <c r="AV139" s="208">
        <f t="shared" si="30"/>
        <v>23410.37</v>
      </c>
      <c r="AW139" s="208">
        <f t="shared" si="30"/>
        <v>23410.37</v>
      </c>
      <c r="AX139" s="208">
        <f t="shared" si="30"/>
        <v>23410.37</v>
      </c>
      <c r="AY139" s="208">
        <f t="shared" si="30"/>
        <v>23410.37</v>
      </c>
      <c r="AZ139" s="208">
        <f t="shared" si="32"/>
        <v>0</v>
      </c>
      <c r="BA139" s="208">
        <f t="shared" si="32"/>
        <v>0</v>
      </c>
      <c r="BB139" s="208">
        <f t="shared" si="32"/>
        <v>0</v>
      </c>
      <c r="BC139" s="208">
        <f t="shared" si="32"/>
        <v>0</v>
      </c>
      <c r="BD139" s="208">
        <f t="shared" si="32"/>
        <v>0</v>
      </c>
      <c r="BE139" s="208">
        <f t="shared" si="32"/>
        <v>0</v>
      </c>
      <c r="BF139" s="208">
        <f t="shared" si="32"/>
        <v>0</v>
      </c>
      <c r="BG139" s="208">
        <f t="shared" si="32"/>
        <v>0</v>
      </c>
      <c r="BH139" s="208">
        <f t="shared" si="32"/>
        <v>0</v>
      </c>
      <c r="BI139" s="208">
        <f t="shared" si="31"/>
        <v>0</v>
      </c>
      <c r="BJ139" s="208">
        <f t="shared" si="31"/>
        <v>0</v>
      </c>
      <c r="BK139" s="208">
        <f t="shared" si="31"/>
        <v>0</v>
      </c>
      <c r="BL139" s="207">
        <f t="shared" si="39"/>
        <v>0</v>
      </c>
    </row>
    <row r="140" spans="1:64">
      <c r="A140" s="190" t="s">
        <v>341</v>
      </c>
      <c r="B140" s="205">
        <v>2.8899999999999999E-2</v>
      </c>
      <c r="C140" s="205">
        <v>2.8300000000000002E-2</v>
      </c>
      <c r="D140" s="206">
        <v>8193814.5199999996</v>
      </c>
      <c r="E140" s="206">
        <v>8193814.5199999996</v>
      </c>
      <c r="F140" s="206">
        <v>8193814.5199999996</v>
      </c>
      <c r="G140" s="206">
        <v>8193814.5199999996</v>
      </c>
      <c r="H140" s="206">
        <v>8193814.5199999996</v>
      </c>
      <c r="I140" s="206">
        <v>8193814.5199999996</v>
      </c>
      <c r="J140" s="206">
        <v>8193814.5199999996</v>
      </c>
      <c r="K140" s="206">
        <v>8193814.5199999996</v>
      </c>
      <c r="L140" s="206">
        <v>8193814.5199999996</v>
      </c>
      <c r="M140" s="206">
        <v>8193814.5199999996</v>
      </c>
      <c r="N140" s="206">
        <v>8193814.5199999996</v>
      </c>
      <c r="O140" s="206">
        <v>8193814.5199999996</v>
      </c>
      <c r="P140" s="192">
        <f t="shared" si="36"/>
        <v>98325774.239999965</v>
      </c>
      <c r="Q140" s="206">
        <v>8193814.5199999996</v>
      </c>
      <c r="R140" s="206">
        <v>8193814.5199999996</v>
      </c>
      <c r="S140" s="206">
        <v>8193814.5199999996</v>
      </c>
      <c r="T140" s="206">
        <v>8193814.5199999996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192">
        <f t="shared" si="37"/>
        <v>0</v>
      </c>
      <c r="AI140" s="207">
        <f t="shared" si="35"/>
        <v>19733.439999999999</v>
      </c>
      <c r="AJ140" s="207">
        <f t="shared" si="35"/>
        <v>19733.439999999999</v>
      </c>
      <c r="AK140" s="207">
        <f t="shared" si="35"/>
        <v>19733.439999999999</v>
      </c>
      <c r="AL140" s="207">
        <f t="shared" si="35"/>
        <v>19733.439999999999</v>
      </c>
      <c r="AM140" s="207">
        <f t="shared" si="35"/>
        <v>19733.439999999999</v>
      </c>
      <c r="AN140" s="207">
        <f t="shared" si="35"/>
        <v>19733.439999999999</v>
      </c>
      <c r="AO140" s="207">
        <f t="shared" si="35"/>
        <v>19733.439999999999</v>
      </c>
      <c r="AP140" s="207">
        <f t="shared" si="35"/>
        <v>19733.439999999999</v>
      </c>
      <c r="AQ140" s="207">
        <f t="shared" si="35"/>
        <v>19733.439999999999</v>
      </c>
      <c r="AR140" s="207">
        <f t="shared" si="34"/>
        <v>19733.439999999999</v>
      </c>
      <c r="AS140" s="207">
        <f t="shared" si="34"/>
        <v>19733.439999999999</v>
      </c>
      <c r="AT140" s="207">
        <f t="shared" si="34"/>
        <v>19733.439999999999</v>
      </c>
      <c r="AU140" s="208">
        <f t="shared" si="38"/>
        <v>236801.28</v>
      </c>
      <c r="AV140" s="208">
        <f t="shared" si="30"/>
        <v>19733.439999999999</v>
      </c>
      <c r="AW140" s="208">
        <f t="shared" si="30"/>
        <v>19733.439999999999</v>
      </c>
      <c r="AX140" s="208">
        <f t="shared" si="30"/>
        <v>19733.439999999999</v>
      </c>
      <c r="AY140" s="208">
        <f t="shared" si="30"/>
        <v>19733.439999999999</v>
      </c>
      <c r="AZ140" s="208">
        <f t="shared" si="32"/>
        <v>0</v>
      </c>
      <c r="BA140" s="208">
        <f t="shared" si="32"/>
        <v>0</v>
      </c>
      <c r="BB140" s="208">
        <f t="shared" si="32"/>
        <v>0</v>
      </c>
      <c r="BC140" s="208">
        <f t="shared" si="32"/>
        <v>0</v>
      </c>
      <c r="BD140" s="208">
        <f t="shared" si="32"/>
        <v>0</v>
      </c>
      <c r="BE140" s="208">
        <f t="shared" si="32"/>
        <v>0</v>
      </c>
      <c r="BF140" s="208">
        <f t="shared" si="32"/>
        <v>0</v>
      </c>
      <c r="BG140" s="208">
        <f t="shared" si="32"/>
        <v>0</v>
      </c>
      <c r="BH140" s="208">
        <f t="shared" si="32"/>
        <v>0</v>
      </c>
      <c r="BI140" s="208">
        <f t="shared" si="31"/>
        <v>0</v>
      </c>
      <c r="BJ140" s="208">
        <f t="shared" si="31"/>
        <v>0</v>
      </c>
      <c r="BK140" s="208">
        <f t="shared" si="31"/>
        <v>0</v>
      </c>
      <c r="BL140" s="207">
        <f t="shared" si="39"/>
        <v>0</v>
      </c>
    </row>
    <row r="141" spans="1:64">
      <c r="A141" s="190" t="s">
        <v>342</v>
      </c>
      <c r="B141" s="205">
        <v>2.1600000000000001E-2</v>
      </c>
      <c r="C141" s="205">
        <v>2.7400000000000001E-2</v>
      </c>
      <c r="D141" s="206">
        <v>3718806.92</v>
      </c>
      <c r="E141" s="206">
        <v>3718806.92</v>
      </c>
      <c r="F141" s="206">
        <v>3718806.92</v>
      </c>
      <c r="G141" s="206">
        <v>3718806.92</v>
      </c>
      <c r="H141" s="206">
        <v>3718806.92</v>
      </c>
      <c r="I141" s="206">
        <v>3718806.92</v>
      </c>
      <c r="J141" s="206">
        <v>3718806.92</v>
      </c>
      <c r="K141" s="206">
        <v>3718806.92</v>
      </c>
      <c r="L141" s="206">
        <v>3718806.92</v>
      </c>
      <c r="M141" s="206">
        <v>3718806.92</v>
      </c>
      <c r="N141" s="206">
        <v>3718806.92</v>
      </c>
      <c r="O141" s="206">
        <v>3718806.92</v>
      </c>
      <c r="P141" s="192">
        <f t="shared" si="36"/>
        <v>44625683.040000014</v>
      </c>
      <c r="Q141" s="206">
        <v>3718806.92</v>
      </c>
      <c r="R141" s="206">
        <v>3718806.92</v>
      </c>
      <c r="S141" s="206">
        <v>3718806.92</v>
      </c>
      <c r="T141" s="206">
        <v>3718806.92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192">
        <f t="shared" si="37"/>
        <v>0</v>
      </c>
      <c r="AI141" s="207">
        <f t="shared" si="35"/>
        <v>6693.85</v>
      </c>
      <c r="AJ141" s="207">
        <f t="shared" si="35"/>
        <v>6693.85</v>
      </c>
      <c r="AK141" s="207">
        <f t="shared" si="35"/>
        <v>6693.85</v>
      </c>
      <c r="AL141" s="207">
        <f t="shared" si="35"/>
        <v>6693.85</v>
      </c>
      <c r="AM141" s="207">
        <f t="shared" si="35"/>
        <v>6693.85</v>
      </c>
      <c r="AN141" s="207">
        <f t="shared" si="35"/>
        <v>6693.85</v>
      </c>
      <c r="AO141" s="207">
        <f t="shared" si="35"/>
        <v>6693.85</v>
      </c>
      <c r="AP141" s="207">
        <f t="shared" si="35"/>
        <v>6693.85</v>
      </c>
      <c r="AQ141" s="207">
        <f t="shared" si="35"/>
        <v>6693.85</v>
      </c>
      <c r="AR141" s="207">
        <f t="shared" si="34"/>
        <v>6693.85</v>
      </c>
      <c r="AS141" s="207">
        <f t="shared" si="34"/>
        <v>6693.85</v>
      </c>
      <c r="AT141" s="207">
        <f t="shared" si="34"/>
        <v>6693.85</v>
      </c>
      <c r="AU141" s="208">
        <f t="shared" si="38"/>
        <v>80326.200000000012</v>
      </c>
      <c r="AV141" s="208">
        <f t="shared" si="30"/>
        <v>6693.85</v>
      </c>
      <c r="AW141" s="208">
        <f t="shared" si="30"/>
        <v>6693.85</v>
      </c>
      <c r="AX141" s="208">
        <f t="shared" si="30"/>
        <v>6693.85</v>
      </c>
      <c r="AY141" s="208">
        <f t="shared" si="30"/>
        <v>6693.85</v>
      </c>
      <c r="AZ141" s="208">
        <f t="shared" si="32"/>
        <v>0</v>
      </c>
      <c r="BA141" s="208">
        <f t="shared" si="32"/>
        <v>0</v>
      </c>
      <c r="BB141" s="208">
        <f t="shared" si="32"/>
        <v>0</v>
      </c>
      <c r="BC141" s="208">
        <f t="shared" ref="BC141:BK180" si="41">ROUND(X141*$C141/12,2)</f>
        <v>0</v>
      </c>
      <c r="BD141" s="208">
        <f t="shared" si="41"/>
        <v>0</v>
      </c>
      <c r="BE141" s="208">
        <f t="shared" si="41"/>
        <v>0</v>
      </c>
      <c r="BF141" s="208">
        <f t="shared" si="41"/>
        <v>0</v>
      </c>
      <c r="BG141" s="208">
        <f t="shared" si="41"/>
        <v>0</v>
      </c>
      <c r="BH141" s="208">
        <f t="shared" si="41"/>
        <v>0</v>
      </c>
      <c r="BI141" s="208">
        <f t="shared" si="31"/>
        <v>0</v>
      </c>
      <c r="BJ141" s="208">
        <f t="shared" si="31"/>
        <v>0</v>
      </c>
      <c r="BK141" s="208">
        <f t="shared" si="31"/>
        <v>0</v>
      </c>
      <c r="BL141" s="207">
        <f t="shared" si="39"/>
        <v>0</v>
      </c>
    </row>
    <row r="142" spans="1:64">
      <c r="A142" s="223" t="s">
        <v>343</v>
      </c>
      <c r="B142" s="224">
        <v>3.3099999999999997E-2</v>
      </c>
      <c r="C142" s="224">
        <f t="shared" ref="C142:C143" si="42">B142</f>
        <v>3.3099999999999997E-2</v>
      </c>
      <c r="D142" s="206">
        <v>15490138.529999999</v>
      </c>
      <c r="E142" s="206">
        <v>15490138.529999999</v>
      </c>
      <c r="F142" s="206">
        <v>15490138.529999999</v>
      </c>
      <c r="G142" s="206">
        <v>15490138.529999999</v>
      </c>
      <c r="H142" s="206">
        <v>15490138.529999999</v>
      </c>
      <c r="I142" s="206">
        <v>15490138.529999999</v>
      </c>
      <c r="J142" s="206">
        <v>15510155.6</v>
      </c>
      <c r="K142" s="206">
        <v>15533672.67</v>
      </c>
      <c r="L142" s="206">
        <v>15537172.67</v>
      </c>
      <c r="M142" s="206">
        <v>15537172.67</v>
      </c>
      <c r="N142" s="206">
        <v>15537172.67</v>
      </c>
      <c r="O142" s="206">
        <v>15537172.67</v>
      </c>
      <c r="P142" s="192">
        <f t="shared" si="36"/>
        <v>186133350.12999994</v>
      </c>
      <c r="Q142" s="206">
        <v>15537172.67</v>
      </c>
      <c r="R142" s="206">
        <v>15537172.67</v>
      </c>
      <c r="S142" s="206">
        <v>15537172.67</v>
      </c>
      <c r="T142" s="206">
        <v>15537172.67</v>
      </c>
      <c r="U142" s="206">
        <v>18156222.870000001</v>
      </c>
      <c r="V142" s="206">
        <v>18156222.870000001</v>
      </c>
      <c r="W142" s="206">
        <v>18156222.870000001</v>
      </c>
      <c r="X142" s="206">
        <v>18156222.870000001</v>
      </c>
      <c r="Y142" s="206">
        <v>18156222.870000001</v>
      </c>
      <c r="Z142" s="206">
        <v>18156222.870000001</v>
      </c>
      <c r="AA142" s="206">
        <v>18156222.870000001</v>
      </c>
      <c r="AB142" s="206">
        <v>18156222.870000001</v>
      </c>
      <c r="AC142" s="206">
        <v>18156222.870000001</v>
      </c>
      <c r="AD142" s="206">
        <v>18156222.870000001</v>
      </c>
      <c r="AE142" s="206">
        <v>18156222.870000001</v>
      </c>
      <c r="AF142" s="206">
        <v>18156222.870000001</v>
      </c>
      <c r="AG142" s="192">
        <f t="shared" si="37"/>
        <v>217874674.44000003</v>
      </c>
      <c r="AI142" s="207">
        <f t="shared" si="35"/>
        <v>42726.97</v>
      </c>
      <c r="AJ142" s="207">
        <f t="shared" si="35"/>
        <v>42726.97</v>
      </c>
      <c r="AK142" s="207">
        <f t="shared" si="35"/>
        <v>42726.97</v>
      </c>
      <c r="AL142" s="207">
        <f t="shared" si="35"/>
        <v>42726.97</v>
      </c>
      <c r="AM142" s="207">
        <f t="shared" si="35"/>
        <v>42726.97</v>
      </c>
      <c r="AN142" s="207">
        <f t="shared" si="35"/>
        <v>42726.97</v>
      </c>
      <c r="AO142" s="207">
        <f t="shared" si="35"/>
        <v>42782.18</v>
      </c>
      <c r="AP142" s="207">
        <f t="shared" si="35"/>
        <v>42847.05</v>
      </c>
      <c r="AQ142" s="207">
        <f t="shared" si="35"/>
        <v>42856.7</v>
      </c>
      <c r="AR142" s="207">
        <f t="shared" si="34"/>
        <v>42856.7</v>
      </c>
      <c r="AS142" s="207">
        <f t="shared" si="34"/>
        <v>42856.7</v>
      </c>
      <c r="AT142" s="207">
        <f t="shared" si="34"/>
        <v>42856.7</v>
      </c>
      <c r="AU142" s="208">
        <f t="shared" si="38"/>
        <v>513417.85000000003</v>
      </c>
      <c r="AV142" s="208">
        <f t="shared" si="30"/>
        <v>42856.7</v>
      </c>
      <c r="AW142" s="208">
        <f t="shared" si="30"/>
        <v>42856.7</v>
      </c>
      <c r="AX142" s="208">
        <f t="shared" si="30"/>
        <v>42856.7</v>
      </c>
      <c r="AY142" s="208">
        <f t="shared" si="30"/>
        <v>42856.7</v>
      </c>
      <c r="AZ142" s="208">
        <f t="shared" ref="AZ142:BK192" si="43">ROUND(U142*$C142/12,2)</f>
        <v>50080.91</v>
      </c>
      <c r="BA142" s="208">
        <f t="shared" si="43"/>
        <v>50080.91</v>
      </c>
      <c r="BB142" s="208">
        <f t="shared" si="43"/>
        <v>50080.91</v>
      </c>
      <c r="BC142" s="208">
        <f t="shared" si="41"/>
        <v>50080.91</v>
      </c>
      <c r="BD142" s="208">
        <f t="shared" si="41"/>
        <v>50080.91</v>
      </c>
      <c r="BE142" s="208">
        <f t="shared" si="41"/>
        <v>50080.91</v>
      </c>
      <c r="BF142" s="208">
        <f t="shared" si="41"/>
        <v>50080.91</v>
      </c>
      <c r="BG142" s="208">
        <f t="shared" si="41"/>
        <v>50080.91</v>
      </c>
      <c r="BH142" s="208">
        <f t="shared" si="41"/>
        <v>50080.91</v>
      </c>
      <c r="BI142" s="208">
        <f t="shared" si="31"/>
        <v>50080.91</v>
      </c>
      <c r="BJ142" s="208">
        <f t="shared" si="31"/>
        <v>50080.91</v>
      </c>
      <c r="BK142" s="208">
        <f t="shared" si="31"/>
        <v>50080.91</v>
      </c>
      <c r="BL142" s="207">
        <f t="shared" si="39"/>
        <v>600970.92000000016</v>
      </c>
    </row>
    <row r="143" spans="1:64">
      <c r="A143" s="223" t="s">
        <v>344</v>
      </c>
      <c r="B143" s="224">
        <v>6.9999999999999999E-4</v>
      </c>
      <c r="C143" s="224">
        <f t="shared" si="42"/>
        <v>6.9999999999999999E-4</v>
      </c>
      <c r="D143" s="206">
        <v>202167.22</v>
      </c>
      <c r="E143" s="206">
        <v>202167.22</v>
      </c>
      <c r="F143" s="206">
        <v>202167.22</v>
      </c>
      <c r="G143" s="206">
        <v>202167.22</v>
      </c>
      <c r="H143" s="206">
        <v>202167.22</v>
      </c>
      <c r="I143" s="206">
        <v>202167.22</v>
      </c>
      <c r="J143" s="206">
        <v>202167.22</v>
      </c>
      <c r="K143" s="206">
        <v>202167.22</v>
      </c>
      <c r="L143" s="206">
        <v>202167.22</v>
      </c>
      <c r="M143" s="206">
        <v>202167.22</v>
      </c>
      <c r="N143" s="206">
        <v>202167.22</v>
      </c>
      <c r="O143" s="206">
        <v>202167.22</v>
      </c>
      <c r="P143" s="192">
        <f t="shared" si="36"/>
        <v>2426006.64</v>
      </c>
      <c r="Q143" s="206">
        <v>202167.22</v>
      </c>
      <c r="R143" s="206">
        <v>202167.22</v>
      </c>
      <c r="S143" s="206">
        <v>202167.22</v>
      </c>
      <c r="T143" s="206">
        <v>202167.22</v>
      </c>
      <c r="U143" s="206">
        <v>202167.22</v>
      </c>
      <c r="V143" s="206">
        <v>202167.22</v>
      </c>
      <c r="W143" s="206">
        <v>202167.22</v>
      </c>
      <c r="X143" s="206">
        <v>202167.22</v>
      </c>
      <c r="Y143" s="206">
        <v>202167.22</v>
      </c>
      <c r="Z143" s="206">
        <v>202167.22</v>
      </c>
      <c r="AA143" s="206">
        <v>202167.22</v>
      </c>
      <c r="AB143" s="206">
        <v>202167.22</v>
      </c>
      <c r="AC143" s="206">
        <v>202167.22</v>
      </c>
      <c r="AD143" s="206">
        <v>202167.22</v>
      </c>
      <c r="AE143" s="206">
        <v>202167.22</v>
      </c>
      <c r="AF143" s="206">
        <v>202167.22</v>
      </c>
      <c r="AG143" s="192">
        <f t="shared" si="37"/>
        <v>2426006.64</v>
      </c>
      <c r="AI143" s="207">
        <f t="shared" si="35"/>
        <v>11.79</v>
      </c>
      <c r="AJ143" s="207">
        <f t="shared" si="35"/>
        <v>11.79</v>
      </c>
      <c r="AK143" s="207">
        <f t="shared" si="35"/>
        <v>11.79</v>
      </c>
      <c r="AL143" s="207">
        <f t="shared" si="35"/>
        <v>11.79</v>
      </c>
      <c r="AM143" s="207">
        <f t="shared" si="35"/>
        <v>11.79</v>
      </c>
      <c r="AN143" s="207">
        <f t="shared" si="35"/>
        <v>11.79</v>
      </c>
      <c r="AO143" s="207">
        <f t="shared" si="35"/>
        <v>11.79</v>
      </c>
      <c r="AP143" s="207">
        <f t="shared" si="35"/>
        <v>11.79</v>
      </c>
      <c r="AQ143" s="207">
        <f t="shared" si="35"/>
        <v>11.79</v>
      </c>
      <c r="AR143" s="207">
        <f t="shared" si="34"/>
        <v>11.79</v>
      </c>
      <c r="AS143" s="207">
        <f t="shared" si="34"/>
        <v>11.79</v>
      </c>
      <c r="AT143" s="207">
        <f t="shared" si="34"/>
        <v>11.79</v>
      </c>
      <c r="AU143" s="208">
        <f t="shared" si="38"/>
        <v>141.47999999999996</v>
      </c>
      <c r="AV143" s="208">
        <f t="shared" si="30"/>
        <v>11.79</v>
      </c>
      <c r="AW143" s="208">
        <f t="shared" si="30"/>
        <v>11.79</v>
      </c>
      <c r="AX143" s="208">
        <f t="shared" si="30"/>
        <v>11.79</v>
      </c>
      <c r="AY143" s="208">
        <f t="shared" si="30"/>
        <v>11.79</v>
      </c>
      <c r="AZ143" s="208">
        <f t="shared" si="43"/>
        <v>11.79</v>
      </c>
      <c r="BA143" s="208">
        <f t="shared" si="43"/>
        <v>11.79</v>
      </c>
      <c r="BB143" s="208">
        <f t="shared" si="43"/>
        <v>11.79</v>
      </c>
      <c r="BC143" s="208">
        <f t="shared" si="41"/>
        <v>11.79</v>
      </c>
      <c r="BD143" s="208">
        <f t="shared" si="41"/>
        <v>11.79</v>
      </c>
      <c r="BE143" s="208">
        <f t="shared" si="41"/>
        <v>11.79</v>
      </c>
      <c r="BF143" s="208">
        <f t="shared" si="41"/>
        <v>11.79</v>
      </c>
      <c r="BG143" s="208">
        <f t="shared" si="41"/>
        <v>11.79</v>
      </c>
      <c r="BH143" s="208">
        <f t="shared" si="41"/>
        <v>11.79</v>
      </c>
      <c r="BI143" s="208">
        <f t="shared" si="31"/>
        <v>11.79</v>
      </c>
      <c r="BJ143" s="208">
        <f t="shared" si="31"/>
        <v>11.79</v>
      </c>
      <c r="BK143" s="208">
        <f t="shared" si="31"/>
        <v>11.79</v>
      </c>
      <c r="BL143" s="207">
        <f t="shared" si="39"/>
        <v>141.47999999999996</v>
      </c>
    </row>
    <row r="144" spans="1:64">
      <c r="A144" s="190" t="s">
        <v>345</v>
      </c>
      <c r="B144" s="205">
        <v>3.7699999999999997E-2</v>
      </c>
      <c r="C144" s="205">
        <v>7.9299999999999995E-2</v>
      </c>
      <c r="D144" s="206">
        <v>11634838.99</v>
      </c>
      <c r="E144" s="206">
        <v>11634838.99</v>
      </c>
      <c r="F144" s="206">
        <v>11634838.99</v>
      </c>
      <c r="G144" s="206">
        <v>11634838.99</v>
      </c>
      <c r="H144" s="206">
        <v>11634838.99</v>
      </c>
      <c r="I144" s="206">
        <v>11634838.99</v>
      </c>
      <c r="J144" s="206">
        <v>11634838.99</v>
      </c>
      <c r="K144" s="206">
        <v>11634838.99</v>
      </c>
      <c r="L144" s="206">
        <v>11634838.99</v>
      </c>
      <c r="M144" s="206">
        <v>11634838.99</v>
      </c>
      <c r="N144" s="206">
        <v>11634838.99</v>
      </c>
      <c r="O144" s="206">
        <v>11634838.99</v>
      </c>
      <c r="P144" s="192">
        <f t="shared" si="36"/>
        <v>139618067.87999997</v>
      </c>
      <c r="Q144" s="206">
        <v>11634838.99</v>
      </c>
      <c r="R144" s="206">
        <v>11634838.99</v>
      </c>
      <c r="S144" s="206">
        <v>11634838.99</v>
      </c>
      <c r="T144" s="206">
        <v>11720222.965</v>
      </c>
      <c r="U144" s="206">
        <v>13536061.93</v>
      </c>
      <c r="V144" s="206">
        <v>13536061.93</v>
      </c>
      <c r="W144" s="206">
        <v>13536061.93</v>
      </c>
      <c r="X144" s="206">
        <v>13536061.93</v>
      </c>
      <c r="Y144" s="206">
        <v>13536061.93</v>
      </c>
      <c r="Z144" s="206">
        <v>13536061.93</v>
      </c>
      <c r="AA144" s="206">
        <v>13536061.93</v>
      </c>
      <c r="AB144" s="206">
        <v>13536061.93</v>
      </c>
      <c r="AC144" s="206">
        <v>13536061.93</v>
      </c>
      <c r="AD144" s="206">
        <v>13536061.93</v>
      </c>
      <c r="AE144" s="206">
        <v>13536061.93</v>
      </c>
      <c r="AF144" s="206">
        <v>13536061.93</v>
      </c>
      <c r="AG144" s="192">
        <f t="shared" si="37"/>
        <v>162432743.16000006</v>
      </c>
      <c r="AI144" s="207">
        <f t="shared" si="35"/>
        <v>36552.79</v>
      </c>
      <c r="AJ144" s="207">
        <f t="shared" si="35"/>
        <v>36552.79</v>
      </c>
      <c r="AK144" s="207">
        <f t="shared" si="35"/>
        <v>36552.79</v>
      </c>
      <c r="AL144" s="207">
        <f t="shared" si="35"/>
        <v>36552.79</v>
      </c>
      <c r="AM144" s="207">
        <f t="shared" si="35"/>
        <v>36552.79</v>
      </c>
      <c r="AN144" s="207">
        <f t="shared" si="35"/>
        <v>36552.79</v>
      </c>
      <c r="AO144" s="207">
        <f t="shared" si="35"/>
        <v>36552.79</v>
      </c>
      <c r="AP144" s="207">
        <f t="shared" si="35"/>
        <v>36552.79</v>
      </c>
      <c r="AQ144" s="207">
        <f t="shared" si="35"/>
        <v>36552.79</v>
      </c>
      <c r="AR144" s="207">
        <f t="shared" si="34"/>
        <v>36552.79</v>
      </c>
      <c r="AS144" s="207">
        <f t="shared" si="34"/>
        <v>36552.79</v>
      </c>
      <c r="AT144" s="207">
        <f t="shared" si="34"/>
        <v>36552.79</v>
      </c>
      <c r="AU144" s="208">
        <f t="shared" si="38"/>
        <v>438633.47999999992</v>
      </c>
      <c r="AV144" s="208">
        <f t="shared" si="30"/>
        <v>36552.79</v>
      </c>
      <c r="AW144" s="208">
        <f t="shared" si="30"/>
        <v>36552.79</v>
      </c>
      <c r="AX144" s="208">
        <f t="shared" si="30"/>
        <v>36552.79</v>
      </c>
      <c r="AY144" s="208">
        <f t="shared" si="30"/>
        <v>36821.03</v>
      </c>
      <c r="AZ144" s="208">
        <f t="shared" si="43"/>
        <v>89450.81</v>
      </c>
      <c r="BA144" s="208">
        <f t="shared" si="43"/>
        <v>89450.81</v>
      </c>
      <c r="BB144" s="208">
        <f t="shared" si="43"/>
        <v>89450.81</v>
      </c>
      <c r="BC144" s="208">
        <f t="shared" si="41"/>
        <v>89450.81</v>
      </c>
      <c r="BD144" s="208">
        <f t="shared" si="41"/>
        <v>89450.81</v>
      </c>
      <c r="BE144" s="208">
        <f t="shared" si="41"/>
        <v>89450.81</v>
      </c>
      <c r="BF144" s="208">
        <f t="shared" si="41"/>
        <v>89450.81</v>
      </c>
      <c r="BG144" s="208">
        <f t="shared" si="41"/>
        <v>89450.81</v>
      </c>
      <c r="BH144" s="208">
        <f t="shared" si="41"/>
        <v>89450.81</v>
      </c>
      <c r="BI144" s="208">
        <f t="shared" si="31"/>
        <v>89450.81</v>
      </c>
      <c r="BJ144" s="208">
        <f t="shared" si="31"/>
        <v>89450.81</v>
      </c>
      <c r="BK144" s="208">
        <f t="shared" si="31"/>
        <v>89450.81</v>
      </c>
      <c r="BL144" s="207">
        <f t="shared" si="39"/>
        <v>1073409.7200000002</v>
      </c>
    </row>
    <row r="145" spans="1:64">
      <c r="A145" s="190" t="s">
        <v>346</v>
      </c>
      <c r="B145" s="205">
        <v>4.9699999999999994E-2</v>
      </c>
      <c r="C145" s="205">
        <v>0.1147</v>
      </c>
      <c r="D145" s="206">
        <v>0</v>
      </c>
      <c r="E145" s="206">
        <v>0</v>
      </c>
      <c r="F145" s="206">
        <v>0</v>
      </c>
      <c r="G145" s="206">
        <v>0</v>
      </c>
      <c r="H145" s="206">
        <v>0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192">
        <f t="shared" si="36"/>
        <v>0</v>
      </c>
      <c r="Q145" s="206">
        <v>0</v>
      </c>
      <c r="R145" s="206">
        <v>0</v>
      </c>
      <c r="S145" s="206">
        <v>0</v>
      </c>
      <c r="T145" s="206">
        <v>0</v>
      </c>
      <c r="U145" s="206">
        <v>5652402.3799999999</v>
      </c>
      <c r="V145" s="206">
        <v>5652402.3799999999</v>
      </c>
      <c r="W145" s="206">
        <v>5652402.3799999999</v>
      </c>
      <c r="X145" s="206">
        <v>5652402.3799999999</v>
      </c>
      <c r="Y145" s="206">
        <v>5652402.3799999999</v>
      </c>
      <c r="Z145" s="206">
        <v>5652402.3799999999</v>
      </c>
      <c r="AA145" s="206">
        <v>5652402.3799999999</v>
      </c>
      <c r="AB145" s="206">
        <v>5652402.3799999999</v>
      </c>
      <c r="AC145" s="206">
        <v>5652402.3799999999</v>
      </c>
      <c r="AD145" s="206">
        <v>5652402.3799999999</v>
      </c>
      <c r="AE145" s="206">
        <v>5652402.3799999999</v>
      </c>
      <c r="AF145" s="206">
        <v>5652402.3799999999</v>
      </c>
      <c r="AG145" s="192">
        <f t="shared" si="37"/>
        <v>67828828.560000017</v>
      </c>
      <c r="AI145" s="207">
        <f t="shared" si="35"/>
        <v>0</v>
      </c>
      <c r="AJ145" s="207">
        <f t="shared" si="35"/>
        <v>0</v>
      </c>
      <c r="AK145" s="207">
        <f t="shared" si="35"/>
        <v>0</v>
      </c>
      <c r="AL145" s="207">
        <f t="shared" si="35"/>
        <v>0</v>
      </c>
      <c r="AM145" s="207">
        <f t="shared" si="35"/>
        <v>0</v>
      </c>
      <c r="AN145" s="207">
        <f t="shared" si="35"/>
        <v>0</v>
      </c>
      <c r="AO145" s="207">
        <f t="shared" si="35"/>
        <v>0</v>
      </c>
      <c r="AP145" s="207">
        <f t="shared" si="35"/>
        <v>0</v>
      </c>
      <c r="AQ145" s="207">
        <f t="shared" si="35"/>
        <v>0</v>
      </c>
      <c r="AR145" s="207">
        <f t="shared" si="34"/>
        <v>0</v>
      </c>
      <c r="AS145" s="207">
        <f t="shared" si="34"/>
        <v>0</v>
      </c>
      <c r="AT145" s="207">
        <f t="shared" si="34"/>
        <v>0</v>
      </c>
      <c r="AU145" s="208">
        <f t="shared" si="38"/>
        <v>0</v>
      </c>
      <c r="AV145" s="208">
        <f t="shared" si="30"/>
        <v>0</v>
      </c>
      <c r="AW145" s="208">
        <f t="shared" si="30"/>
        <v>0</v>
      </c>
      <c r="AX145" s="208">
        <f t="shared" si="30"/>
        <v>0</v>
      </c>
      <c r="AY145" s="208">
        <f t="shared" si="30"/>
        <v>0</v>
      </c>
      <c r="AZ145" s="208">
        <f t="shared" si="43"/>
        <v>54027.55</v>
      </c>
      <c r="BA145" s="208">
        <f t="shared" si="43"/>
        <v>54027.55</v>
      </c>
      <c r="BB145" s="208">
        <f t="shared" si="43"/>
        <v>54027.55</v>
      </c>
      <c r="BC145" s="208">
        <f t="shared" si="41"/>
        <v>54027.55</v>
      </c>
      <c r="BD145" s="208">
        <f t="shared" si="41"/>
        <v>54027.55</v>
      </c>
      <c r="BE145" s="208">
        <f t="shared" si="41"/>
        <v>54027.55</v>
      </c>
      <c r="BF145" s="208">
        <f t="shared" si="41"/>
        <v>54027.55</v>
      </c>
      <c r="BG145" s="208">
        <f t="shared" si="41"/>
        <v>54027.55</v>
      </c>
      <c r="BH145" s="208">
        <f t="shared" si="41"/>
        <v>54027.55</v>
      </c>
      <c r="BI145" s="208">
        <f t="shared" si="31"/>
        <v>54027.55</v>
      </c>
      <c r="BJ145" s="208">
        <f t="shared" si="31"/>
        <v>54027.55</v>
      </c>
      <c r="BK145" s="208">
        <f t="shared" si="31"/>
        <v>54027.55</v>
      </c>
      <c r="BL145" s="207">
        <f t="shared" si="39"/>
        <v>648330.60000000009</v>
      </c>
    </row>
    <row r="146" spans="1:64">
      <c r="A146" s="190" t="s">
        <v>347</v>
      </c>
      <c r="B146" s="205">
        <v>2.8899999999999999E-2</v>
      </c>
      <c r="C146" s="205">
        <v>2.8300000000000002E-2</v>
      </c>
      <c r="D146" s="206">
        <v>18728393.710000001</v>
      </c>
      <c r="E146" s="206">
        <v>18728436.640000001</v>
      </c>
      <c r="F146" s="206">
        <v>18728436.640000001</v>
      </c>
      <c r="G146" s="206">
        <v>18728436.640000001</v>
      </c>
      <c r="H146" s="206">
        <v>18679252.170000002</v>
      </c>
      <c r="I146" s="206">
        <v>18624966.300000001</v>
      </c>
      <c r="J146" s="206">
        <v>18624966.299999997</v>
      </c>
      <c r="K146" s="206">
        <v>18630067.699999999</v>
      </c>
      <c r="L146" s="206">
        <v>18630067.699999999</v>
      </c>
      <c r="M146" s="206">
        <v>18630067.699999999</v>
      </c>
      <c r="N146" s="206">
        <v>18630067.699999999</v>
      </c>
      <c r="O146" s="206">
        <v>18630067.699999999</v>
      </c>
      <c r="P146" s="192">
        <f t="shared" si="36"/>
        <v>223993226.89999995</v>
      </c>
      <c r="Q146" s="206">
        <v>18630067.699999999</v>
      </c>
      <c r="R146" s="206">
        <v>18630067.699999999</v>
      </c>
      <c r="S146" s="206">
        <v>18630067.699999999</v>
      </c>
      <c r="T146" s="206">
        <v>18630067.699999999</v>
      </c>
      <c r="U146" s="206">
        <v>27573882.219999999</v>
      </c>
      <c r="V146" s="206">
        <v>28323882.219999999</v>
      </c>
      <c r="W146" s="206">
        <v>28323882.219999999</v>
      </c>
      <c r="X146" s="206">
        <v>28323882.219999999</v>
      </c>
      <c r="Y146" s="206">
        <v>28323882.219999999</v>
      </c>
      <c r="Z146" s="206">
        <v>28323882.219999999</v>
      </c>
      <c r="AA146" s="206">
        <v>28323882.219999999</v>
      </c>
      <c r="AB146" s="206">
        <v>28323882.219999999</v>
      </c>
      <c r="AC146" s="206">
        <v>28323882.219999999</v>
      </c>
      <c r="AD146" s="206">
        <v>28323882.219999999</v>
      </c>
      <c r="AE146" s="206">
        <v>28323882.219999999</v>
      </c>
      <c r="AF146" s="206">
        <v>28323882.219999999</v>
      </c>
      <c r="AG146" s="192">
        <f t="shared" si="37"/>
        <v>339136586.63999999</v>
      </c>
      <c r="AI146" s="207">
        <f t="shared" si="35"/>
        <v>45104.21</v>
      </c>
      <c r="AJ146" s="207">
        <f t="shared" si="35"/>
        <v>45104.32</v>
      </c>
      <c r="AK146" s="207">
        <f t="shared" si="35"/>
        <v>45104.32</v>
      </c>
      <c r="AL146" s="207">
        <f t="shared" si="35"/>
        <v>45104.32</v>
      </c>
      <c r="AM146" s="207">
        <f t="shared" si="35"/>
        <v>44985.87</v>
      </c>
      <c r="AN146" s="207">
        <f t="shared" si="35"/>
        <v>44855.13</v>
      </c>
      <c r="AO146" s="207">
        <f t="shared" si="35"/>
        <v>44855.13</v>
      </c>
      <c r="AP146" s="207">
        <f t="shared" si="35"/>
        <v>44867.41</v>
      </c>
      <c r="AQ146" s="207">
        <f t="shared" si="35"/>
        <v>44867.41</v>
      </c>
      <c r="AR146" s="207">
        <f t="shared" si="34"/>
        <v>44867.41</v>
      </c>
      <c r="AS146" s="207">
        <f t="shared" si="34"/>
        <v>44867.41</v>
      </c>
      <c r="AT146" s="207">
        <f t="shared" si="34"/>
        <v>44867.41</v>
      </c>
      <c r="AU146" s="208">
        <f t="shared" si="38"/>
        <v>539450.35000000009</v>
      </c>
      <c r="AV146" s="208">
        <f t="shared" si="30"/>
        <v>44867.41</v>
      </c>
      <c r="AW146" s="208">
        <f t="shared" si="30"/>
        <v>44867.41</v>
      </c>
      <c r="AX146" s="208">
        <f t="shared" si="30"/>
        <v>44867.41</v>
      </c>
      <c r="AY146" s="208">
        <f t="shared" si="30"/>
        <v>44867.41</v>
      </c>
      <c r="AZ146" s="208">
        <f t="shared" si="43"/>
        <v>65028.41</v>
      </c>
      <c r="BA146" s="208">
        <f t="shared" si="43"/>
        <v>66797.16</v>
      </c>
      <c r="BB146" s="208">
        <f t="shared" si="43"/>
        <v>66797.16</v>
      </c>
      <c r="BC146" s="208">
        <f t="shared" si="41"/>
        <v>66797.16</v>
      </c>
      <c r="BD146" s="208">
        <f t="shared" si="41"/>
        <v>66797.16</v>
      </c>
      <c r="BE146" s="208">
        <f t="shared" si="41"/>
        <v>66797.16</v>
      </c>
      <c r="BF146" s="208">
        <f t="shared" si="41"/>
        <v>66797.16</v>
      </c>
      <c r="BG146" s="208">
        <f t="shared" si="41"/>
        <v>66797.16</v>
      </c>
      <c r="BH146" s="208">
        <f t="shared" si="41"/>
        <v>66797.16</v>
      </c>
      <c r="BI146" s="208">
        <f t="shared" si="31"/>
        <v>66797.16</v>
      </c>
      <c r="BJ146" s="208">
        <f t="shared" si="31"/>
        <v>66797.16</v>
      </c>
      <c r="BK146" s="208">
        <f t="shared" si="31"/>
        <v>66797.16</v>
      </c>
      <c r="BL146" s="207">
        <f t="shared" si="39"/>
        <v>799797.17000000027</v>
      </c>
    </row>
    <row r="147" spans="1:64">
      <c r="A147" s="190" t="s">
        <v>348</v>
      </c>
      <c r="B147" s="205">
        <v>4.7500000000000007E-2</v>
      </c>
      <c r="C147" s="205">
        <v>1.5E-3</v>
      </c>
      <c r="D147" s="206">
        <v>1088876.92</v>
      </c>
      <c r="E147" s="206">
        <v>1088876.92</v>
      </c>
      <c r="F147" s="206">
        <v>1088876.92</v>
      </c>
      <c r="G147" s="206">
        <v>1088876.92</v>
      </c>
      <c r="H147" s="206">
        <v>1088876.92</v>
      </c>
      <c r="I147" s="206">
        <v>1088876.92</v>
      </c>
      <c r="J147" s="206">
        <v>1088876.92</v>
      </c>
      <c r="K147" s="206">
        <v>1088876.92</v>
      </c>
      <c r="L147" s="206">
        <v>1088876.92</v>
      </c>
      <c r="M147" s="206">
        <v>1088876.92</v>
      </c>
      <c r="N147" s="206">
        <v>1088876.92</v>
      </c>
      <c r="O147" s="206">
        <v>1088876.92</v>
      </c>
      <c r="P147" s="192">
        <f t="shared" si="36"/>
        <v>13066523.039999999</v>
      </c>
      <c r="Q147" s="206">
        <v>1088876.92</v>
      </c>
      <c r="R147" s="206">
        <v>1088876.92</v>
      </c>
      <c r="S147" s="206">
        <v>1088876.92</v>
      </c>
      <c r="T147" s="206">
        <v>1088876.92</v>
      </c>
      <c r="U147" s="206">
        <v>1088905.01</v>
      </c>
      <c r="V147" s="206">
        <v>1088905.01</v>
      </c>
      <c r="W147" s="206">
        <v>1088905.01</v>
      </c>
      <c r="X147" s="206">
        <v>1088905.01</v>
      </c>
      <c r="Y147" s="206">
        <v>1088905.01</v>
      </c>
      <c r="Z147" s="206">
        <v>1133308.6850000001</v>
      </c>
      <c r="AA147" s="206">
        <v>1177712.3600000001</v>
      </c>
      <c r="AB147" s="206">
        <v>1177712.3600000001</v>
      </c>
      <c r="AC147" s="206">
        <v>1177712.3600000001</v>
      </c>
      <c r="AD147" s="206">
        <v>1177712.3600000001</v>
      </c>
      <c r="AE147" s="206">
        <v>1177712.3600000001</v>
      </c>
      <c r="AF147" s="206">
        <v>1177712.3600000001</v>
      </c>
      <c r="AG147" s="192">
        <f t="shared" si="37"/>
        <v>13644107.894999998</v>
      </c>
      <c r="AI147" s="207">
        <f t="shared" si="35"/>
        <v>4310.1400000000003</v>
      </c>
      <c r="AJ147" s="207">
        <f t="shared" si="35"/>
        <v>4310.1400000000003</v>
      </c>
      <c r="AK147" s="207">
        <f t="shared" si="35"/>
        <v>4310.1400000000003</v>
      </c>
      <c r="AL147" s="207">
        <f t="shared" si="35"/>
        <v>4310.1400000000003</v>
      </c>
      <c r="AM147" s="207">
        <f t="shared" si="35"/>
        <v>4310.1400000000003</v>
      </c>
      <c r="AN147" s="207">
        <f t="shared" si="35"/>
        <v>4310.1400000000003</v>
      </c>
      <c r="AO147" s="207">
        <f t="shared" si="35"/>
        <v>4310.1400000000003</v>
      </c>
      <c r="AP147" s="207">
        <f t="shared" si="35"/>
        <v>4310.1400000000003</v>
      </c>
      <c r="AQ147" s="207">
        <f t="shared" si="35"/>
        <v>4310.1400000000003</v>
      </c>
      <c r="AR147" s="207">
        <f t="shared" si="34"/>
        <v>4310.1400000000003</v>
      </c>
      <c r="AS147" s="207">
        <f t="shared" si="34"/>
        <v>4310.1400000000003</v>
      </c>
      <c r="AT147" s="207">
        <f t="shared" si="34"/>
        <v>4310.1400000000003</v>
      </c>
      <c r="AU147" s="208">
        <f t="shared" si="38"/>
        <v>51721.68</v>
      </c>
      <c r="AV147" s="208">
        <f t="shared" si="30"/>
        <v>4310.1400000000003</v>
      </c>
      <c r="AW147" s="208">
        <f t="shared" si="30"/>
        <v>4310.1400000000003</v>
      </c>
      <c r="AX147" s="208">
        <f t="shared" si="30"/>
        <v>4310.1400000000003</v>
      </c>
      <c r="AY147" s="208">
        <f t="shared" si="30"/>
        <v>4310.1400000000003</v>
      </c>
      <c r="AZ147" s="208">
        <f t="shared" si="43"/>
        <v>136.11000000000001</v>
      </c>
      <c r="BA147" s="208">
        <f t="shared" si="43"/>
        <v>136.11000000000001</v>
      </c>
      <c r="BB147" s="208">
        <f t="shared" si="43"/>
        <v>136.11000000000001</v>
      </c>
      <c r="BC147" s="208">
        <f t="shared" si="41"/>
        <v>136.11000000000001</v>
      </c>
      <c r="BD147" s="208">
        <f t="shared" si="41"/>
        <v>136.11000000000001</v>
      </c>
      <c r="BE147" s="208">
        <f t="shared" si="41"/>
        <v>141.66</v>
      </c>
      <c r="BF147" s="208">
        <f t="shared" si="41"/>
        <v>147.21</v>
      </c>
      <c r="BG147" s="208">
        <f t="shared" si="41"/>
        <v>147.21</v>
      </c>
      <c r="BH147" s="208">
        <f t="shared" si="41"/>
        <v>147.21</v>
      </c>
      <c r="BI147" s="208">
        <f t="shared" si="31"/>
        <v>147.21</v>
      </c>
      <c r="BJ147" s="208">
        <f t="shared" si="31"/>
        <v>147.21</v>
      </c>
      <c r="BK147" s="208">
        <f t="shared" si="31"/>
        <v>147.21</v>
      </c>
      <c r="BL147" s="207">
        <f t="shared" si="39"/>
        <v>1705.4700000000003</v>
      </c>
    </row>
    <row r="148" spans="1:64">
      <c r="A148" s="190" t="s">
        <v>349</v>
      </c>
      <c r="B148" s="205">
        <v>2.1600000000000001E-2</v>
      </c>
      <c r="C148" s="205">
        <v>2.7400000000000001E-2</v>
      </c>
      <c r="D148" s="206">
        <v>29724883.460000001</v>
      </c>
      <c r="E148" s="206">
        <v>29668217.370000001</v>
      </c>
      <c r="F148" s="206">
        <v>29668217.370000001</v>
      </c>
      <c r="G148" s="206">
        <v>29668217.370000001</v>
      </c>
      <c r="H148" s="206">
        <v>29653447.57</v>
      </c>
      <c r="I148" s="206">
        <v>29638677.760000002</v>
      </c>
      <c r="J148" s="206">
        <v>29638677.760000002</v>
      </c>
      <c r="K148" s="206">
        <v>29638677.760000002</v>
      </c>
      <c r="L148" s="206">
        <v>29638677.760000002</v>
      </c>
      <c r="M148" s="206">
        <v>29733839.050000001</v>
      </c>
      <c r="N148" s="206">
        <v>29829000.34</v>
      </c>
      <c r="O148" s="206">
        <v>29829000.34</v>
      </c>
      <c r="P148" s="192">
        <f t="shared" si="36"/>
        <v>356329533.90999991</v>
      </c>
      <c r="Q148" s="206">
        <v>29829000.34</v>
      </c>
      <c r="R148" s="206">
        <v>29829000.34</v>
      </c>
      <c r="S148" s="206">
        <v>29829000.34</v>
      </c>
      <c r="T148" s="206">
        <v>29854591.640000001</v>
      </c>
      <c r="U148" s="206">
        <v>33606175.789999999</v>
      </c>
      <c r="V148" s="206">
        <v>33631629.560000002</v>
      </c>
      <c r="W148" s="206">
        <v>33652180.879999995</v>
      </c>
      <c r="X148" s="206">
        <v>33656747.839999996</v>
      </c>
      <c r="Y148" s="206">
        <v>33661314.799999997</v>
      </c>
      <c r="Z148" s="206">
        <v>33665881.759999998</v>
      </c>
      <c r="AA148" s="206">
        <v>33669300.990000002</v>
      </c>
      <c r="AB148" s="206">
        <v>33671383.205000006</v>
      </c>
      <c r="AC148" s="206">
        <v>33673276.135000005</v>
      </c>
      <c r="AD148" s="206">
        <v>33675169.065000005</v>
      </c>
      <c r="AE148" s="206">
        <v>33677061.995000005</v>
      </c>
      <c r="AF148" s="206">
        <v>33678954.925000004</v>
      </c>
      <c r="AG148" s="192">
        <f t="shared" si="37"/>
        <v>403919076.94499999</v>
      </c>
      <c r="AI148" s="207">
        <f t="shared" si="35"/>
        <v>53504.79</v>
      </c>
      <c r="AJ148" s="207">
        <f t="shared" si="35"/>
        <v>53402.79</v>
      </c>
      <c r="AK148" s="207">
        <f t="shared" si="35"/>
        <v>53402.79</v>
      </c>
      <c r="AL148" s="207">
        <f t="shared" si="35"/>
        <v>53402.79</v>
      </c>
      <c r="AM148" s="207">
        <f t="shared" si="35"/>
        <v>53376.21</v>
      </c>
      <c r="AN148" s="207">
        <f t="shared" si="35"/>
        <v>53349.62</v>
      </c>
      <c r="AO148" s="207">
        <f t="shared" si="35"/>
        <v>53349.62</v>
      </c>
      <c r="AP148" s="207">
        <f t="shared" si="35"/>
        <v>53349.62</v>
      </c>
      <c r="AQ148" s="207">
        <f t="shared" si="35"/>
        <v>53349.62</v>
      </c>
      <c r="AR148" s="207">
        <f t="shared" si="34"/>
        <v>53520.91</v>
      </c>
      <c r="AS148" s="207">
        <f t="shared" si="34"/>
        <v>53692.2</v>
      </c>
      <c r="AT148" s="207">
        <f t="shared" si="34"/>
        <v>53692.2</v>
      </c>
      <c r="AU148" s="208">
        <f t="shared" si="38"/>
        <v>641393.15999999992</v>
      </c>
      <c r="AV148" s="208">
        <f t="shared" si="30"/>
        <v>53692.2</v>
      </c>
      <c r="AW148" s="208">
        <f t="shared" si="30"/>
        <v>53692.2</v>
      </c>
      <c r="AX148" s="208">
        <f t="shared" si="30"/>
        <v>53692.2</v>
      </c>
      <c r="AY148" s="208">
        <f t="shared" si="30"/>
        <v>53738.26</v>
      </c>
      <c r="AZ148" s="208">
        <f t="shared" si="43"/>
        <v>76734.100000000006</v>
      </c>
      <c r="BA148" s="208">
        <f t="shared" si="43"/>
        <v>76792.22</v>
      </c>
      <c r="BB148" s="208">
        <f t="shared" si="43"/>
        <v>76839.149999999994</v>
      </c>
      <c r="BC148" s="208">
        <f t="shared" si="41"/>
        <v>76849.570000000007</v>
      </c>
      <c r="BD148" s="208">
        <f t="shared" si="41"/>
        <v>76860</v>
      </c>
      <c r="BE148" s="208">
        <f t="shared" si="41"/>
        <v>76870.429999999993</v>
      </c>
      <c r="BF148" s="208">
        <f t="shared" si="41"/>
        <v>76878.240000000005</v>
      </c>
      <c r="BG148" s="208">
        <f t="shared" si="41"/>
        <v>76882.990000000005</v>
      </c>
      <c r="BH148" s="208">
        <f t="shared" si="41"/>
        <v>76887.31</v>
      </c>
      <c r="BI148" s="208">
        <f t="shared" si="31"/>
        <v>76891.64</v>
      </c>
      <c r="BJ148" s="208">
        <f t="shared" si="31"/>
        <v>76895.960000000006</v>
      </c>
      <c r="BK148" s="208">
        <f t="shared" si="31"/>
        <v>76900.28</v>
      </c>
      <c r="BL148" s="207">
        <f t="shared" si="39"/>
        <v>922281.89</v>
      </c>
    </row>
    <row r="149" spans="1:64">
      <c r="A149" s="190" t="s">
        <v>350</v>
      </c>
      <c r="B149" s="205">
        <v>3.15E-2</v>
      </c>
      <c r="C149" s="205">
        <v>5.2900000000000003E-2</v>
      </c>
      <c r="D149" s="206">
        <v>69168.930000000008</v>
      </c>
      <c r="E149" s="206">
        <v>69168.930000000008</v>
      </c>
      <c r="F149" s="206">
        <v>69168.930000000008</v>
      </c>
      <c r="G149" s="206">
        <v>69168.930000000008</v>
      </c>
      <c r="H149" s="206">
        <v>69168.930000000008</v>
      </c>
      <c r="I149" s="206">
        <v>69168.930000000008</v>
      </c>
      <c r="J149" s="206">
        <v>69168.930000000008</v>
      </c>
      <c r="K149" s="206">
        <v>69168.930000000008</v>
      </c>
      <c r="L149" s="206">
        <v>69168.930000000008</v>
      </c>
      <c r="M149" s="206">
        <v>69168.930000000008</v>
      </c>
      <c r="N149" s="206">
        <v>69168.930000000008</v>
      </c>
      <c r="O149" s="206">
        <v>69168.930000000008</v>
      </c>
      <c r="P149" s="192">
        <f t="shared" si="36"/>
        <v>830027.16000000027</v>
      </c>
      <c r="Q149" s="206">
        <v>69168.930000000008</v>
      </c>
      <c r="R149" s="206">
        <v>69168.930000000008</v>
      </c>
      <c r="S149" s="206">
        <v>69168.930000000008</v>
      </c>
      <c r="T149" s="206">
        <v>69168.930000000008</v>
      </c>
      <c r="U149" s="206">
        <v>8048286.0299999993</v>
      </c>
      <c r="V149" s="206">
        <v>8048286.0299999993</v>
      </c>
      <c r="W149" s="206">
        <v>8048286.0299999993</v>
      </c>
      <c r="X149" s="206">
        <v>8048286.0299999993</v>
      </c>
      <c r="Y149" s="206">
        <v>8048286.0299999993</v>
      </c>
      <c r="Z149" s="206">
        <v>8048286.0299999993</v>
      </c>
      <c r="AA149" s="206">
        <v>8048286.0299999993</v>
      </c>
      <c r="AB149" s="206">
        <v>8048286.0299999993</v>
      </c>
      <c r="AC149" s="206">
        <v>8048286.0299999993</v>
      </c>
      <c r="AD149" s="206">
        <v>8048286.0299999993</v>
      </c>
      <c r="AE149" s="206">
        <v>8048286.0299999993</v>
      </c>
      <c r="AF149" s="206">
        <v>8048286.0299999993</v>
      </c>
      <c r="AG149" s="192">
        <f t="shared" si="37"/>
        <v>96579432.359999999</v>
      </c>
      <c r="AI149" s="207">
        <f t="shared" si="35"/>
        <v>181.57</v>
      </c>
      <c r="AJ149" s="207">
        <f t="shared" si="35"/>
        <v>181.57</v>
      </c>
      <c r="AK149" s="207">
        <f t="shared" si="35"/>
        <v>181.57</v>
      </c>
      <c r="AL149" s="207">
        <f t="shared" si="35"/>
        <v>181.57</v>
      </c>
      <c r="AM149" s="207">
        <f t="shared" si="35"/>
        <v>181.57</v>
      </c>
      <c r="AN149" s="207">
        <f t="shared" si="35"/>
        <v>181.57</v>
      </c>
      <c r="AO149" s="207">
        <f t="shared" si="35"/>
        <v>181.57</v>
      </c>
      <c r="AP149" s="207">
        <f t="shared" si="35"/>
        <v>181.57</v>
      </c>
      <c r="AQ149" s="207">
        <f t="shared" si="35"/>
        <v>181.57</v>
      </c>
      <c r="AR149" s="207">
        <f t="shared" si="34"/>
        <v>181.57</v>
      </c>
      <c r="AS149" s="207">
        <f t="shared" si="34"/>
        <v>181.57</v>
      </c>
      <c r="AT149" s="207">
        <f t="shared" si="34"/>
        <v>181.57</v>
      </c>
      <c r="AU149" s="208">
        <f t="shared" si="38"/>
        <v>2178.8399999999997</v>
      </c>
      <c r="AV149" s="208">
        <f t="shared" si="30"/>
        <v>181.57</v>
      </c>
      <c r="AW149" s="208">
        <f t="shared" si="30"/>
        <v>181.57</v>
      </c>
      <c r="AX149" s="208">
        <f t="shared" si="30"/>
        <v>181.57</v>
      </c>
      <c r="AY149" s="208">
        <f t="shared" si="30"/>
        <v>181.57</v>
      </c>
      <c r="AZ149" s="208">
        <f t="shared" si="43"/>
        <v>35479.53</v>
      </c>
      <c r="BA149" s="208">
        <f t="shared" si="43"/>
        <v>35479.53</v>
      </c>
      <c r="BB149" s="208">
        <f t="shared" si="43"/>
        <v>35479.53</v>
      </c>
      <c r="BC149" s="208">
        <f t="shared" si="41"/>
        <v>35479.53</v>
      </c>
      <c r="BD149" s="208">
        <f t="shared" si="41"/>
        <v>35479.53</v>
      </c>
      <c r="BE149" s="208">
        <f t="shared" si="41"/>
        <v>35479.53</v>
      </c>
      <c r="BF149" s="208">
        <f t="shared" si="41"/>
        <v>35479.53</v>
      </c>
      <c r="BG149" s="208">
        <f t="shared" si="41"/>
        <v>35479.53</v>
      </c>
      <c r="BH149" s="208">
        <f t="shared" si="41"/>
        <v>35479.53</v>
      </c>
      <c r="BI149" s="208">
        <f t="shared" si="31"/>
        <v>35479.53</v>
      </c>
      <c r="BJ149" s="208">
        <f t="shared" si="31"/>
        <v>35479.53</v>
      </c>
      <c r="BK149" s="208">
        <f t="shared" si="31"/>
        <v>35479.53</v>
      </c>
      <c r="BL149" s="207">
        <f t="shared" si="39"/>
        <v>425754.3600000001</v>
      </c>
    </row>
    <row r="150" spans="1:64">
      <c r="A150" s="190" t="s">
        <v>351</v>
      </c>
      <c r="B150" s="205">
        <v>4.7500000000000007E-2</v>
      </c>
      <c r="C150" s="205">
        <v>1.5E-3</v>
      </c>
      <c r="D150" s="206">
        <v>28.09</v>
      </c>
      <c r="E150" s="206">
        <v>28.09</v>
      </c>
      <c r="F150" s="206">
        <v>28.09</v>
      </c>
      <c r="G150" s="206">
        <v>28.09</v>
      </c>
      <c r="H150" s="206">
        <v>28.09</v>
      </c>
      <c r="I150" s="206">
        <v>28.09</v>
      </c>
      <c r="J150" s="206">
        <v>28.09</v>
      </c>
      <c r="K150" s="206">
        <v>28.09</v>
      </c>
      <c r="L150" s="206">
        <v>28.09</v>
      </c>
      <c r="M150" s="206">
        <v>28.09</v>
      </c>
      <c r="N150" s="206">
        <v>28.09</v>
      </c>
      <c r="O150" s="206">
        <v>28.09</v>
      </c>
      <c r="P150" s="192">
        <f t="shared" si="36"/>
        <v>337.07999999999993</v>
      </c>
      <c r="Q150" s="206">
        <v>28.09</v>
      </c>
      <c r="R150" s="206">
        <v>28.09</v>
      </c>
      <c r="S150" s="206">
        <v>28.09</v>
      </c>
      <c r="T150" s="206">
        <v>28.09</v>
      </c>
      <c r="U150" s="206">
        <v>0</v>
      </c>
      <c r="V150" s="206">
        <v>0</v>
      </c>
      <c r="W150" s="206">
        <v>0</v>
      </c>
      <c r="X150" s="206">
        <v>0</v>
      </c>
      <c r="Y150" s="206">
        <v>0</v>
      </c>
      <c r="Z150" s="206">
        <v>0</v>
      </c>
      <c r="AA150" s="206">
        <v>0</v>
      </c>
      <c r="AB150" s="206">
        <v>0</v>
      </c>
      <c r="AC150" s="206">
        <v>0</v>
      </c>
      <c r="AD150" s="206">
        <v>0</v>
      </c>
      <c r="AE150" s="206">
        <v>0</v>
      </c>
      <c r="AF150" s="206">
        <v>0</v>
      </c>
      <c r="AG150" s="192">
        <f t="shared" si="37"/>
        <v>0</v>
      </c>
      <c r="AI150" s="207">
        <f t="shared" si="35"/>
        <v>0.11</v>
      </c>
      <c r="AJ150" s="207">
        <f t="shared" si="35"/>
        <v>0.11</v>
      </c>
      <c r="AK150" s="207">
        <f t="shared" si="35"/>
        <v>0.11</v>
      </c>
      <c r="AL150" s="207">
        <f t="shared" si="35"/>
        <v>0.11</v>
      </c>
      <c r="AM150" s="207">
        <f t="shared" si="35"/>
        <v>0.11</v>
      </c>
      <c r="AN150" s="207">
        <f t="shared" si="35"/>
        <v>0.11</v>
      </c>
      <c r="AO150" s="207">
        <f t="shared" si="35"/>
        <v>0.11</v>
      </c>
      <c r="AP150" s="207">
        <f t="shared" si="35"/>
        <v>0.11</v>
      </c>
      <c r="AQ150" s="207">
        <f t="shared" si="35"/>
        <v>0.11</v>
      </c>
      <c r="AR150" s="207">
        <f t="shared" si="34"/>
        <v>0.11</v>
      </c>
      <c r="AS150" s="207">
        <f t="shared" si="34"/>
        <v>0.11</v>
      </c>
      <c r="AT150" s="207">
        <f t="shared" si="34"/>
        <v>0.11</v>
      </c>
      <c r="AU150" s="208">
        <f t="shared" si="38"/>
        <v>1.3200000000000003</v>
      </c>
      <c r="AV150" s="208">
        <f t="shared" si="30"/>
        <v>0.11</v>
      </c>
      <c r="AW150" s="208">
        <f t="shared" si="30"/>
        <v>0.11</v>
      </c>
      <c r="AX150" s="208">
        <f t="shared" si="30"/>
        <v>0.11</v>
      </c>
      <c r="AY150" s="208">
        <f t="shared" si="30"/>
        <v>0.11</v>
      </c>
      <c r="AZ150" s="208">
        <f t="shared" si="43"/>
        <v>0</v>
      </c>
      <c r="BA150" s="208">
        <f t="shared" si="43"/>
        <v>0</v>
      </c>
      <c r="BB150" s="208">
        <f t="shared" si="43"/>
        <v>0</v>
      </c>
      <c r="BC150" s="208">
        <f t="shared" si="41"/>
        <v>0</v>
      </c>
      <c r="BD150" s="208">
        <f t="shared" si="41"/>
        <v>0</v>
      </c>
      <c r="BE150" s="208">
        <f t="shared" si="41"/>
        <v>0</v>
      </c>
      <c r="BF150" s="208">
        <f t="shared" si="41"/>
        <v>0</v>
      </c>
      <c r="BG150" s="208">
        <f t="shared" si="41"/>
        <v>0</v>
      </c>
      <c r="BH150" s="208">
        <f t="shared" si="41"/>
        <v>0</v>
      </c>
      <c r="BI150" s="208">
        <f t="shared" si="31"/>
        <v>0</v>
      </c>
      <c r="BJ150" s="208">
        <f t="shared" si="31"/>
        <v>0</v>
      </c>
      <c r="BK150" s="208">
        <f t="shared" si="31"/>
        <v>0</v>
      </c>
      <c r="BL150" s="207">
        <f t="shared" si="39"/>
        <v>0</v>
      </c>
    </row>
    <row r="151" spans="1:64">
      <c r="A151" s="190" t="s">
        <v>352</v>
      </c>
      <c r="B151" s="205">
        <v>3.15E-2</v>
      </c>
      <c r="C151" s="205">
        <v>5.2900000000000003E-2</v>
      </c>
      <c r="D151" s="206">
        <v>7979117.0999999996</v>
      </c>
      <c r="E151" s="206">
        <v>7979117.0999999996</v>
      </c>
      <c r="F151" s="206">
        <v>7979117.0999999996</v>
      </c>
      <c r="G151" s="206">
        <v>7979117.0999999996</v>
      </c>
      <c r="H151" s="206">
        <v>7979117.0999999996</v>
      </c>
      <c r="I151" s="206">
        <v>7979117.0999999996</v>
      </c>
      <c r="J151" s="206">
        <v>7979117.0999999996</v>
      </c>
      <c r="K151" s="206">
        <v>7979117.0999999996</v>
      </c>
      <c r="L151" s="206">
        <v>7979117.0999999996</v>
      </c>
      <c r="M151" s="206">
        <v>7979117.0999999996</v>
      </c>
      <c r="N151" s="206">
        <v>7979117.0999999996</v>
      </c>
      <c r="O151" s="206">
        <v>7979117.0999999996</v>
      </c>
      <c r="P151" s="192">
        <f t="shared" si="36"/>
        <v>95749405.199999988</v>
      </c>
      <c r="Q151" s="206">
        <v>7979117.0999999996</v>
      </c>
      <c r="R151" s="206">
        <v>7979117.0999999996</v>
      </c>
      <c r="S151" s="206">
        <v>7979117.0999999996</v>
      </c>
      <c r="T151" s="206">
        <v>7979117.0999999996</v>
      </c>
      <c r="U151" s="206">
        <v>0</v>
      </c>
      <c r="V151" s="206">
        <v>0</v>
      </c>
      <c r="W151" s="206">
        <v>0</v>
      </c>
      <c r="X151" s="206">
        <v>0</v>
      </c>
      <c r="Y151" s="206">
        <v>0</v>
      </c>
      <c r="Z151" s="206">
        <v>0</v>
      </c>
      <c r="AA151" s="206">
        <v>0</v>
      </c>
      <c r="AB151" s="206">
        <v>0</v>
      </c>
      <c r="AC151" s="206">
        <v>0</v>
      </c>
      <c r="AD151" s="206">
        <v>0</v>
      </c>
      <c r="AE151" s="206">
        <v>0</v>
      </c>
      <c r="AF151" s="206">
        <v>0</v>
      </c>
      <c r="AG151" s="192">
        <f t="shared" si="37"/>
        <v>0</v>
      </c>
      <c r="AI151" s="207">
        <f t="shared" si="35"/>
        <v>20945.18</v>
      </c>
      <c r="AJ151" s="207">
        <f t="shared" si="35"/>
        <v>20945.18</v>
      </c>
      <c r="AK151" s="207">
        <f t="shared" si="35"/>
        <v>20945.18</v>
      </c>
      <c r="AL151" s="207">
        <f t="shared" si="35"/>
        <v>20945.18</v>
      </c>
      <c r="AM151" s="207">
        <f t="shared" si="35"/>
        <v>20945.18</v>
      </c>
      <c r="AN151" s="207">
        <f t="shared" si="35"/>
        <v>20945.18</v>
      </c>
      <c r="AO151" s="207">
        <f t="shared" si="35"/>
        <v>20945.18</v>
      </c>
      <c r="AP151" s="207">
        <f t="shared" si="35"/>
        <v>20945.18</v>
      </c>
      <c r="AQ151" s="207">
        <f t="shared" si="35"/>
        <v>20945.18</v>
      </c>
      <c r="AR151" s="207">
        <f t="shared" si="34"/>
        <v>20945.18</v>
      </c>
      <c r="AS151" s="207">
        <f t="shared" si="34"/>
        <v>20945.18</v>
      </c>
      <c r="AT151" s="207">
        <f t="shared" si="34"/>
        <v>20945.18</v>
      </c>
      <c r="AU151" s="208">
        <f t="shared" si="38"/>
        <v>251342.15999999995</v>
      </c>
      <c r="AV151" s="208">
        <f t="shared" si="30"/>
        <v>20945.18</v>
      </c>
      <c r="AW151" s="208">
        <f t="shared" si="30"/>
        <v>20945.18</v>
      </c>
      <c r="AX151" s="208">
        <f t="shared" si="30"/>
        <v>20945.18</v>
      </c>
      <c r="AY151" s="208">
        <f t="shared" si="30"/>
        <v>20945.18</v>
      </c>
      <c r="AZ151" s="208">
        <f t="shared" si="43"/>
        <v>0</v>
      </c>
      <c r="BA151" s="208">
        <f t="shared" si="43"/>
        <v>0</v>
      </c>
      <c r="BB151" s="208">
        <f t="shared" si="43"/>
        <v>0</v>
      </c>
      <c r="BC151" s="208">
        <f t="shared" si="41"/>
        <v>0</v>
      </c>
      <c r="BD151" s="208">
        <f t="shared" si="41"/>
        <v>0</v>
      </c>
      <c r="BE151" s="208">
        <f t="shared" si="41"/>
        <v>0</v>
      </c>
      <c r="BF151" s="208">
        <f t="shared" si="41"/>
        <v>0</v>
      </c>
      <c r="BG151" s="208">
        <f t="shared" si="41"/>
        <v>0</v>
      </c>
      <c r="BH151" s="208">
        <f t="shared" si="41"/>
        <v>0</v>
      </c>
      <c r="BI151" s="208">
        <f t="shared" si="31"/>
        <v>0</v>
      </c>
      <c r="BJ151" s="208">
        <f t="shared" si="31"/>
        <v>0</v>
      </c>
      <c r="BK151" s="208">
        <f t="shared" si="31"/>
        <v>0</v>
      </c>
      <c r="BL151" s="207">
        <f t="shared" si="39"/>
        <v>0</v>
      </c>
    </row>
    <row r="152" spans="1:64">
      <c r="A152" s="190" t="s">
        <v>353</v>
      </c>
      <c r="B152" s="205">
        <v>2.2100000000000002E-2</v>
      </c>
      <c r="C152" s="205">
        <v>2.12E-2</v>
      </c>
      <c r="D152" s="206">
        <v>9897233.0500000007</v>
      </c>
      <c r="E152" s="206">
        <v>9897233.0500000007</v>
      </c>
      <c r="F152" s="206">
        <v>9816313.7300000004</v>
      </c>
      <c r="G152" s="206">
        <v>9735394.4000000004</v>
      </c>
      <c r="H152" s="206">
        <v>9735394.4000000004</v>
      </c>
      <c r="I152" s="206">
        <v>9735394.4000000004</v>
      </c>
      <c r="J152" s="206">
        <v>9735394.4000000004</v>
      </c>
      <c r="K152" s="206">
        <v>9735394.4000000004</v>
      </c>
      <c r="L152" s="206">
        <v>9735394.4000000004</v>
      </c>
      <c r="M152" s="206">
        <v>9735394.4000000004</v>
      </c>
      <c r="N152" s="206">
        <v>9735394.4000000004</v>
      </c>
      <c r="O152" s="206">
        <v>9735394.4000000004</v>
      </c>
      <c r="P152" s="192">
        <f t="shared" si="36"/>
        <v>117229329.43000004</v>
      </c>
      <c r="Q152" s="206">
        <v>9735394.4000000004</v>
      </c>
      <c r="R152" s="206">
        <v>9735394.4000000004</v>
      </c>
      <c r="S152" s="206">
        <v>9735394.4000000004</v>
      </c>
      <c r="T152" s="206">
        <v>9735394.4000000004</v>
      </c>
      <c r="U152" s="206">
        <v>9735394.4000000004</v>
      </c>
      <c r="V152" s="206">
        <v>9735394.4000000004</v>
      </c>
      <c r="W152" s="206">
        <v>9735394.4000000004</v>
      </c>
      <c r="X152" s="206">
        <v>9735394.4000000004</v>
      </c>
      <c r="Y152" s="206">
        <v>9735394.4000000004</v>
      </c>
      <c r="Z152" s="206">
        <v>9735394.4000000004</v>
      </c>
      <c r="AA152" s="206">
        <v>9735394.4000000004</v>
      </c>
      <c r="AB152" s="206">
        <v>9735394.4000000004</v>
      </c>
      <c r="AC152" s="206">
        <v>9735394.4000000004</v>
      </c>
      <c r="AD152" s="206">
        <v>9735394.4000000004</v>
      </c>
      <c r="AE152" s="206">
        <v>9735394.4000000004</v>
      </c>
      <c r="AF152" s="206">
        <v>9735394.4000000004</v>
      </c>
      <c r="AG152" s="192">
        <f t="shared" si="37"/>
        <v>116824732.80000003</v>
      </c>
      <c r="AI152" s="207">
        <f t="shared" si="35"/>
        <v>18227.400000000001</v>
      </c>
      <c r="AJ152" s="207">
        <f t="shared" si="35"/>
        <v>18227.400000000001</v>
      </c>
      <c r="AK152" s="207">
        <f t="shared" si="35"/>
        <v>18078.38</v>
      </c>
      <c r="AL152" s="207">
        <f t="shared" si="35"/>
        <v>17929.349999999999</v>
      </c>
      <c r="AM152" s="207">
        <f t="shared" si="35"/>
        <v>17929.349999999999</v>
      </c>
      <c r="AN152" s="207">
        <f t="shared" si="35"/>
        <v>17929.349999999999</v>
      </c>
      <c r="AO152" s="207">
        <f t="shared" si="35"/>
        <v>17929.349999999999</v>
      </c>
      <c r="AP152" s="207">
        <f t="shared" si="35"/>
        <v>17929.349999999999</v>
      </c>
      <c r="AQ152" s="207">
        <f t="shared" si="35"/>
        <v>17929.349999999999</v>
      </c>
      <c r="AR152" s="207">
        <f t="shared" si="34"/>
        <v>17929.349999999999</v>
      </c>
      <c r="AS152" s="207">
        <f t="shared" si="34"/>
        <v>17929.349999999999</v>
      </c>
      <c r="AT152" s="207">
        <f t="shared" si="34"/>
        <v>17929.349999999999</v>
      </c>
      <c r="AU152" s="208">
        <f t="shared" si="38"/>
        <v>215897.33000000005</v>
      </c>
      <c r="AV152" s="208">
        <f t="shared" si="30"/>
        <v>17929.349999999999</v>
      </c>
      <c r="AW152" s="208">
        <f t="shared" si="30"/>
        <v>17929.349999999999</v>
      </c>
      <c r="AX152" s="208">
        <f t="shared" si="30"/>
        <v>17929.349999999999</v>
      </c>
      <c r="AY152" s="208">
        <f t="shared" si="30"/>
        <v>17929.349999999999</v>
      </c>
      <c r="AZ152" s="208">
        <f t="shared" si="43"/>
        <v>17199.2</v>
      </c>
      <c r="BA152" s="208">
        <f t="shared" si="43"/>
        <v>17199.2</v>
      </c>
      <c r="BB152" s="208">
        <f t="shared" si="43"/>
        <v>17199.2</v>
      </c>
      <c r="BC152" s="208">
        <f t="shared" si="41"/>
        <v>17199.2</v>
      </c>
      <c r="BD152" s="208">
        <f t="shared" si="41"/>
        <v>17199.2</v>
      </c>
      <c r="BE152" s="208">
        <f t="shared" si="41"/>
        <v>17199.2</v>
      </c>
      <c r="BF152" s="208">
        <f t="shared" si="41"/>
        <v>17199.2</v>
      </c>
      <c r="BG152" s="208">
        <f t="shared" si="41"/>
        <v>17199.2</v>
      </c>
      <c r="BH152" s="208">
        <f t="shared" si="41"/>
        <v>17199.2</v>
      </c>
      <c r="BI152" s="208">
        <f t="shared" si="31"/>
        <v>17199.2</v>
      </c>
      <c r="BJ152" s="208">
        <f t="shared" si="31"/>
        <v>17199.2</v>
      </c>
      <c r="BK152" s="208">
        <f t="shared" si="31"/>
        <v>17199.2</v>
      </c>
      <c r="BL152" s="207">
        <f t="shared" si="39"/>
        <v>206390.40000000005</v>
      </c>
    </row>
    <row r="153" spans="1:64">
      <c r="A153" s="190" t="s">
        <v>354</v>
      </c>
      <c r="B153" s="205">
        <v>2.2100000000000002E-2</v>
      </c>
      <c r="C153" s="205">
        <v>2.12E-2</v>
      </c>
      <c r="D153" s="206">
        <v>0</v>
      </c>
      <c r="E153" s="206">
        <v>0</v>
      </c>
      <c r="F153" s="206">
        <v>0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192">
        <f t="shared" si="36"/>
        <v>0</v>
      </c>
      <c r="Q153" s="206">
        <v>0</v>
      </c>
      <c r="R153" s="206">
        <v>0</v>
      </c>
      <c r="S153" s="206">
        <v>0</v>
      </c>
      <c r="T153" s="206">
        <v>0</v>
      </c>
      <c r="U153" s="206">
        <v>0</v>
      </c>
      <c r="V153" s="206">
        <v>0</v>
      </c>
      <c r="W153" s="206">
        <v>0</v>
      </c>
      <c r="X153" s="206">
        <v>0</v>
      </c>
      <c r="Y153" s="206">
        <v>0</v>
      </c>
      <c r="Z153" s="206">
        <v>0</v>
      </c>
      <c r="AA153" s="206">
        <v>0</v>
      </c>
      <c r="AB153" s="206">
        <v>0</v>
      </c>
      <c r="AC153" s="206">
        <v>0</v>
      </c>
      <c r="AD153" s="206">
        <v>0</v>
      </c>
      <c r="AE153" s="206">
        <v>0</v>
      </c>
      <c r="AF153" s="206">
        <v>0</v>
      </c>
      <c r="AG153" s="192">
        <f t="shared" si="37"/>
        <v>0</v>
      </c>
      <c r="AI153" s="207">
        <f t="shared" si="35"/>
        <v>0</v>
      </c>
      <c r="AJ153" s="207">
        <f t="shared" si="35"/>
        <v>0</v>
      </c>
      <c r="AK153" s="207">
        <f t="shared" si="35"/>
        <v>0</v>
      </c>
      <c r="AL153" s="207">
        <f t="shared" si="35"/>
        <v>0</v>
      </c>
      <c r="AM153" s="207">
        <f t="shared" si="35"/>
        <v>0</v>
      </c>
      <c r="AN153" s="207">
        <f t="shared" si="35"/>
        <v>0</v>
      </c>
      <c r="AO153" s="207">
        <f t="shared" si="35"/>
        <v>0</v>
      </c>
      <c r="AP153" s="207">
        <f t="shared" si="35"/>
        <v>0</v>
      </c>
      <c r="AQ153" s="207">
        <f t="shared" si="35"/>
        <v>0</v>
      </c>
      <c r="AR153" s="207">
        <f t="shared" si="34"/>
        <v>0</v>
      </c>
      <c r="AS153" s="207">
        <f t="shared" si="34"/>
        <v>0</v>
      </c>
      <c r="AT153" s="207">
        <f t="shared" si="34"/>
        <v>0</v>
      </c>
      <c r="AU153" s="208">
        <f t="shared" si="38"/>
        <v>0</v>
      </c>
      <c r="AV153" s="208">
        <f t="shared" si="30"/>
        <v>0</v>
      </c>
      <c r="AW153" s="208">
        <f t="shared" si="30"/>
        <v>0</v>
      </c>
      <c r="AX153" s="208">
        <f t="shared" si="30"/>
        <v>0</v>
      </c>
      <c r="AY153" s="208">
        <f t="shared" si="30"/>
        <v>0</v>
      </c>
      <c r="AZ153" s="208">
        <f t="shared" si="43"/>
        <v>0</v>
      </c>
      <c r="BA153" s="208">
        <f t="shared" si="43"/>
        <v>0</v>
      </c>
      <c r="BB153" s="208">
        <f t="shared" si="43"/>
        <v>0</v>
      </c>
      <c r="BC153" s="208">
        <f t="shared" si="41"/>
        <v>0</v>
      </c>
      <c r="BD153" s="208">
        <f t="shared" si="41"/>
        <v>0</v>
      </c>
      <c r="BE153" s="208">
        <f t="shared" si="41"/>
        <v>0</v>
      </c>
      <c r="BF153" s="208">
        <f t="shared" si="41"/>
        <v>0</v>
      </c>
      <c r="BG153" s="208">
        <f t="shared" si="41"/>
        <v>0</v>
      </c>
      <c r="BH153" s="208">
        <f t="shared" si="41"/>
        <v>0</v>
      </c>
      <c r="BI153" s="208">
        <f t="shared" si="31"/>
        <v>0</v>
      </c>
      <c r="BJ153" s="208">
        <f t="shared" si="31"/>
        <v>0</v>
      </c>
      <c r="BK153" s="208">
        <f t="shared" si="31"/>
        <v>0</v>
      </c>
      <c r="BL153" s="207">
        <f t="shared" si="39"/>
        <v>0</v>
      </c>
    </row>
    <row r="154" spans="1:64">
      <c r="A154" s="190" t="s">
        <v>355</v>
      </c>
      <c r="B154" s="205">
        <v>2.2100000000000002E-2</v>
      </c>
      <c r="C154" s="205">
        <v>2.12E-2</v>
      </c>
      <c r="D154" s="206">
        <v>1372768.98</v>
      </c>
      <c r="E154" s="206">
        <v>1372768.98</v>
      </c>
      <c r="F154" s="206">
        <v>1372768.98</v>
      </c>
      <c r="G154" s="206">
        <v>1372768.98</v>
      </c>
      <c r="H154" s="206">
        <v>1372768.98</v>
      </c>
      <c r="I154" s="206">
        <v>1372768.98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192">
        <f t="shared" si="36"/>
        <v>8236613.8800000008</v>
      </c>
      <c r="Q154" s="206">
        <v>0</v>
      </c>
      <c r="R154" s="206">
        <v>0</v>
      </c>
      <c r="S154" s="206">
        <v>0</v>
      </c>
      <c r="T154" s="206">
        <v>0</v>
      </c>
      <c r="U154" s="206">
        <v>0</v>
      </c>
      <c r="V154" s="206">
        <v>0</v>
      </c>
      <c r="W154" s="206">
        <v>0</v>
      </c>
      <c r="X154" s="206">
        <v>0</v>
      </c>
      <c r="Y154" s="206">
        <v>0</v>
      </c>
      <c r="Z154" s="206">
        <v>0</v>
      </c>
      <c r="AA154" s="206">
        <v>0</v>
      </c>
      <c r="AB154" s="206">
        <v>0</v>
      </c>
      <c r="AC154" s="206">
        <v>0</v>
      </c>
      <c r="AD154" s="206">
        <v>0</v>
      </c>
      <c r="AE154" s="206">
        <v>0</v>
      </c>
      <c r="AF154" s="206">
        <v>0</v>
      </c>
      <c r="AG154" s="192">
        <f t="shared" si="37"/>
        <v>0</v>
      </c>
      <c r="AI154" s="207">
        <f t="shared" si="35"/>
        <v>2528.1799999999998</v>
      </c>
      <c r="AJ154" s="207">
        <f t="shared" si="35"/>
        <v>2528.1799999999998</v>
      </c>
      <c r="AK154" s="207">
        <f t="shared" si="35"/>
        <v>2528.1799999999998</v>
      </c>
      <c r="AL154" s="207">
        <f t="shared" si="35"/>
        <v>2528.1799999999998</v>
      </c>
      <c r="AM154" s="207">
        <f t="shared" si="35"/>
        <v>2528.1799999999998</v>
      </c>
      <c r="AN154" s="207">
        <f t="shared" si="35"/>
        <v>2528.1799999999998</v>
      </c>
      <c r="AO154" s="207">
        <f t="shared" si="35"/>
        <v>0</v>
      </c>
      <c r="AP154" s="207">
        <f t="shared" si="35"/>
        <v>0</v>
      </c>
      <c r="AQ154" s="207">
        <f t="shared" si="35"/>
        <v>0</v>
      </c>
      <c r="AR154" s="207">
        <f t="shared" si="34"/>
        <v>0</v>
      </c>
      <c r="AS154" s="207">
        <f t="shared" si="34"/>
        <v>0</v>
      </c>
      <c r="AT154" s="207">
        <f t="shared" si="34"/>
        <v>0</v>
      </c>
      <c r="AU154" s="208">
        <f t="shared" si="38"/>
        <v>15169.08</v>
      </c>
      <c r="AV154" s="208">
        <f t="shared" si="30"/>
        <v>0</v>
      </c>
      <c r="AW154" s="208">
        <f t="shared" si="30"/>
        <v>0</v>
      </c>
      <c r="AX154" s="208">
        <f t="shared" si="30"/>
        <v>0</v>
      </c>
      <c r="AY154" s="208">
        <f t="shared" si="30"/>
        <v>0</v>
      </c>
      <c r="AZ154" s="208">
        <f t="shared" si="43"/>
        <v>0</v>
      </c>
      <c r="BA154" s="208">
        <f t="shared" si="43"/>
        <v>0</v>
      </c>
      <c r="BB154" s="208">
        <f t="shared" si="43"/>
        <v>0</v>
      </c>
      <c r="BC154" s="208">
        <f t="shared" si="41"/>
        <v>0</v>
      </c>
      <c r="BD154" s="208">
        <f t="shared" si="41"/>
        <v>0</v>
      </c>
      <c r="BE154" s="208">
        <f t="shared" si="41"/>
        <v>0</v>
      </c>
      <c r="BF154" s="208">
        <f t="shared" si="41"/>
        <v>0</v>
      </c>
      <c r="BG154" s="208">
        <f t="shared" si="41"/>
        <v>0</v>
      </c>
      <c r="BH154" s="208">
        <f t="shared" si="41"/>
        <v>0</v>
      </c>
      <c r="BI154" s="208">
        <f t="shared" si="31"/>
        <v>0</v>
      </c>
      <c r="BJ154" s="208">
        <f t="shared" si="31"/>
        <v>0</v>
      </c>
      <c r="BK154" s="208">
        <f t="shared" si="31"/>
        <v>0</v>
      </c>
      <c r="BL154" s="207">
        <f t="shared" si="39"/>
        <v>0</v>
      </c>
    </row>
    <row r="155" spans="1:64">
      <c r="A155" s="190" t="s">
        <v>356</v>
      </c>
      <c r="B155" s="205">
        <v>2.2600000000000002E-2</v>
      </c>
      <c r="C155" s="205">
        <v>2.58E-2</v>
      </c>
      <c r="D155" s="206">
        <v>15555328.27</v>
      </c>
      <c r="E155" s="206">
        <v>15555328.27</v>
      </c>
      <c r="F155" s="206">
        <v>15555328.27</v>
      </c>
      <c r="G155" s="206">
        <v>15555328.27</v>
      </c>
      <c r="H155" s="206">
        <v>15555328.27</v>
      </c>
      <c r="I155" s="206">
        <v>15555328.27</v>
      </c>
      <c r="J155" s="206">
        <v>15555328.27</v>
      </c>
      <c r="K155" s="206">
        <v>15555328.27</v>
      </c>
      <c r="L155" s="206">
        <v>15555328.27</v>
      </c>
      <c r="M155" s="206">
        <v>15555328.27</v>
      </c>
      <c r="N155" s="206">
        <v>15555328.27</v>
      </c>
      <c r="O155" s="206">
        <v>15555328.27</v>
      </c>
      <c r="P155" s="192">
        <f t="shared" si="36"/>
        <v>186663939.24000001</v>
      </c>
      <c r="Q155" s="206">
        <v>15555328.27</v>
      </c>
      <c r="R155" s="206">
        <v>15555328.27</v>
      </c>
      <c r="S155" s="206">
        <v>15555328.27</v>
      </c>
      <c r="T155" s="206">
        <v>15555328.27</v>
      </c>
      <c r="U155" s="206">
        <v>0</v>
      </c>
      <c r="V155" s="206">
        <v>0</v>
      </c>
      <c r="W155" s="206">
        <v>0</v>
      </c>
      <c r="X155" s="206">
        <v>0</v>
      </c>
      <c r="Y155" s="206">
        <v>0</v>
      </c>
      <c r="Z155" s="206">
        <v>0</v>
      </c>
      <c r="AA155" s="206">
        <v>0</v>
      </c>
      <c r="AB155" s="206">
        <v>0</v>
      </c>
      <c r="AC155" s="206">
        <v>0</v>
      </c>
      <c r="AD155" s="206">
        <v>0</v>
      </c>
      <c r="AE155" s="206">
        <v>0</v>
      </c>
      <c r="AF155" s="206">
        <v>0</v>
      </c>
      <c r="AG155" s="192">
        <f t="shared" si="37"/>
        <v>0</v>
      </c>
      <c r="AI155" s="207">
        <f t="shared" si="35"/>
        <v>29295.87</v>
      </c>
      <c r="AJ155" s="207">
        <f t="shared" si="35"/>
        <v>29295.87</v>
      </c>
      <c r="AK155" s="207">
        <f t="shared" si="35"/>
        <v>29295.87</v>
      </c>
      <c r="AL155" s="207">
        <f t="shared" si="35"/>
        <v>29295.87</v>
      </c>
      <c r="AM155" s="207">
        <f t="shared" si="35"/>
        <v>29295.87</v>
      </c>
      <c r="AN155" s="207">
        <f t="shared" si="35"/>
        <v>29295.87</v>
      </c>
      <c r="AO155" s="207">
        <f t="shared" si="35"/>
        <v>29295.87</v>
      </c>
      <c r="AP155" s="207">
        <f t="shared" si="35"/>
        <v>29295.87</v>
      </c>
      <c r="AQ155" s="207">
        <f t="shared" si="35"/>
        <v>29295.87</v>
      </c>
      <c r="AR155" s="207">
        <f t="shared" si="34"/>
        <v>29295.87</v>
      </c>
      <c r="AS155" s="207">
        <f t="shared" si="34"/>
        <v>29295.87</v>
      </c>
      <c r="AT155" s="207">
        <f t="shared" si="34"/>
        <v>29295.87</v>
      </c>
      <c r="AU155" s="208">
        <f t="shared" si="38"/>
        <v>351550.44</v>
      </c>
      <c r="AV155" s="208">
        <f t="shared" si="30"/>
        <v>29295.87</v>
      </c>
      <c r="AW155" s="208">
        <f t="shared" si="30"/>
        <v>29295.87</v>
      </c>
      <c r="AX155" s="208">
        <f t="shared" si="30"/>
        <v>29295.87</v>
      </c>
      <c r="AY155" s="208">
        <f t="shared" si="30"/>
        <v>29295.87</v>
      </c>
      <c r="AZ155" s="208">
        <f t="shared" si="43"/>
        <v>0</v>
      </c>
      <c r="BA155" s="208">
        <f t="shared" si="43"/>
        <v>0</v>
      </c>
      <c r="BB155" s="208">
        <f t="shared" si="43"/>
        <v>0</v>
      </c>
      <c r="BC155" s="208">
        <f t="shared" si="41"/>
        <v>0</v>
      </c>
      <c r="BD155" s="208">
        <f t="shared" si="41"/>
        <v>0</v>
      </c>
      <c r="BE155" s="208">
        <f t="shared" si="41"/>
        <v>0</v>
      </c>
      <c r="BF155" s="208">
        <f t="shared" si="41"/>
        <v>0</v>
      </c>
      <c r="BG155" s="208">
        <f t="shared" si="41"/>
        <v>0</v>
      </c>
      <c r="BH155" s="208">
        <f t="shared" si="41"/>
        <v>0</v>
      </c>
      <c r="BI155" s="208">
        <f t="shared" si="31"/>
        <v>0</v>
      </c>
      <c r="BJ155" s="208">
        <f t="shared" si="31"/>
        <v>0</v>
      </c>
      <c r="BK155" s="208">
        <f t="shared" si="31"/>
        <v>0</v>
      </c>
      <c r="BL155" s="207">
        <f t="shared" si="39"/>
        <v>0</v>
      </c>
    </row>
    <row r="156" spans="1:64">
      <c r="A156" s="190" t="s">
        <v>357</v>
      </c>
      <c r="B156" s="205">
        <v>2.2600000000000002E-2</v>
      </c>
      <c r="C156" s="205">
        <v>2.58E-2</v>
      </c>
      <c r="D156" s="206">
        <v>49913368.060000002</v>
      </c>
      <c r="E156" s="206">
        <v>49928605.840000004</v>
      </c>
      <c r="F156" s="206">
        <v>49939513.649999999</v>
      </c>
      <c r="G156" s="206">
        <v>49935183.68</v>
      </c>
      <c r="H156" s="206">
        <v>49935183.68</v>
      </c>
      <c r="I156" s="206">
        <v>49935183.68</v>
      </c>
      <c r="J156" s="206">
        <v>49935183.68</v>
      </c>
      <c r="K156" s="206">
        <v>49935183.68</v>
      </c>
      <c r="L156" s="206">
        <v>49935183.68</v>
      </c>
      <c r="M156" s="206">
        <v>49935183.68</v>
      </c>
      <c r="N156" s="206">
        <v>49935183.68</v>
      </c>
      <c r="O156" s="206">
        <v>49935183.68</v>
      </c>
      <c r="P156" s="192">
        <f t="shared" si="36"/>
        <v>599198140.66999996</v>
      </c>
      <c r="Q156" s="206">
        <v>49935183.68</v>
      </c>
      <c r="R156" s="206">
        <v>49935183.68</v>
      </c>
      <c r="S156" s="206">
        <v>49935183.68</v>
      </c>
      <c r="T156" s="206">
        <v>49935183.68</v>
      </c>
      <c r="U156" s="206">
        <v>65490511.950000003</v>
      </c>
      <c r="V156" s="206">
        <v>65490511.950000003</v>
      </c>
      <c r="W156" s="206">
        <v>65490511.950000003</v>
      </c>
      <c r="X156" s="206">
        <v>65490511.950000003</v>
      </c>
      <c r="Y156" s="206">
        <v>65490511.950000003</v>
      </c>
      <c r="Z156" s="206">
        <v>65692941.950000003</v>
      </c>
      <c r="AA156" s="206">
        <v>65895371.950000003</v>
      </c>
      <c r="AB156" s="206">
        <v>65895371.950000003</v>
      </c>
      <c r="AC156" s="206">
        <v>65895371.950000003</v>
      </c>
      <c r="AD156" s="206">
        <v>65895371.950000003</v>
      </c>
      <c r="AE156" s="206">
        <v>65895371.950000003</v>
      </c>
      <c r="AF156" s="206">
        <v>65895371.950000003</v>
      </c>
      <c r="AG156" s="192">
        <f t="shared" si="37"/>
        <v>788517733.4000001</v>
      </c>
      <c r="AI156" s="207">
        <f t="shared" si="35"/>
        <v>94003.51</v>
      </c>
      <c r="AJ156" s="207">
        <f t="shared" si="35"/>
        <v>94032.21</v>
      </c>
      <c r="AK156" s="207">
        <f t="shared" si="35"/>
        <v>94052.75</v>
      </c>
      <c r="AL156" s="207">
        <f t="shared" si="35"/>
        <v>94044.6</v>
      </c>
      <c r="AM156" s="207">
        <f t="shared" si="35"/>
        <v>94044.6</v>
      </c>
      <c r="AN156" s="207">
        <f t="shared" si="35"/>
        <v>94044.6</v>
      </c>
      <c r="AO156" s="207">
        <f t="shared" si="35"/>
        <v>94044.6</v>
      </c>
      <c r="AP156" s="207">
        <f t="shared" si="35"/>
        <v>94044.6</v>
      </c>
      <c r="AQ156" s="207">
        <f t="shared" si="35"/>
        <v>94044.6</v>
      </c>
      <c r="AR156" s="207">
        <f t="shared" si="34"/>
        <v>94044.6</v>
      </c>
      <c r="AS156" s="207">
        <f t="shared" si="34"/>
        <v>94044.6</v>
      </c>
      <c r="AT156" s="207">
        <f t="shared" si="34"/>
        <v>94044.6</v>
      </c>
      <c r="AU156" s="208">
        <f t="shared" si="38"/>
        <v>1128489.8699999999</v>
      </c>
      <c r="AV156" s="208">
        <f t="shared" si="30"/>
        <v>94044.6</v>
      </c>
      <c r="AW156" s="208">
        <f t="shared" si="30"/>
        <v>94044.6</v>
      </c>
      <c r="AX156" s="208">
        <f t="shared" si="30"/>
        <v>94044.6</v>
      </c>
      <c r="AY156" s="208">
        <f t="shared" si="30"/>
        <v>94044.6</v>
      </c>
      <c r="AZ156" s="208">
        <f t="shared" si="43"/>
        <v>140804.6</v>
      </c>
      <c r="BA156" s="208">
        <f t="shared" si="43"/>
        <v>140804.6</v>
      </c>
      <c r="BB156" s="208">
        <f t="shared" si="43"/>
        <v>140804.6</v>
      </c>
      <c r="BC156" s="208">
        <f t="shared" si="41"/>
        <v>140804.6</v>
      </c>
      <c r="BD156" s="208">
        <f t="shared" si="41"/>
        <v>140804.6</v>
      </c>
      <c r="BE156" s="208">
        <f t="shared" si="41"/>
        <v>141239.82999999999</v>
      </c>
      <c r="BF156" s="208">
        <f t="shared" si="41"/>
        <v>141675.04999999999</v>
      </c>
      <c r="BG156" s="208">
        <f t="shared" si="41"/>
        <v>141675.04999999999</v>
      </c>
      <c r="BH156" s="208">
        <f t="shared" si="41"/>
        <v>141675.04999999999</v>
      </c>
      <c r="BI156" s="208">
        <f t="shared" si="31"/>
        <v>141675.04999999999</v>
      </c>
      <c r="BJ156" s="208">
        <f t="shared" si="31"/>
        <v>141675.04999999999</v>
      </c>
      <c r="BK156" s="208">
        <f t="shared" si="31"/>
        <v>141675.04999999999</v>
      </c>
      <c r="BL156" s="207">
        <f t="shared" si="39"/>
        <v>1695313.1300000001</v>
      </c>
    </row>
    <row r="157" spans="1:64">
      <c r="A157" s="190" t="s">
        <v>358</v>
      </c>
      <c r="B157" s="205">
        <v>9.1999999999999998E-3</v>
      </c>
      <c r="C157" s="205">
        <v>9.1000000000000004E-3</v>
      </c>
      <c r="D157" s="206">
        <v>2736920.21</v>
      </c>
      <c r="E157" s="206">
        <v>2736920.21</v>
      </c>
      <c r="F157" s="206">
        <v>2736920.21</v>
      </c>
      <c r="G157" s="206">
        <v>2736920.21</v>
      </c>
      <c r="H157" s="206">
        <v>2736920.21</v>
      </c>
      <c r="I157" s="206">
        <v>2736920.21</v>
      </c>
      <c r="J157" s="206">
        <v>2736920.21</v>
      </c>
      <c r="K157" s="206">
        <v>2736920.21</v>
      </c>
      <c r="L157" s="206">
        <v>2736920.21</v>
      </c>
      <c r="M157" s="206">
        <v>2736920.21</v>
      </c>
      <c r="N157" s="206">
        <v>2736920.21</v>
      </c>
      <c r="O157" s="206">
        <v>2736920.21</v>
      </c>
      <c r="P157" s="192">
        <f t="shared" si="36"/>
        <v>32843042.520000007</v>
      </c>
      <c r="Q157" s="206">
        <v>2736920.21</v>
      </c>
      <c r="R157" s="206">
        <v>2736920.21</v>
      </c>
      <c r="S157" s="206">
        <v>2736920.21</v>
      </c>
      <c r="T157" s="206">
        <v>2736920.21</v>
      </c>
      <c r="U157" s="206">
        <v>2736920.21</v>
      </c>
      <c r="V157" s="206">
        <v>2736920.21</v>
      </c>
      <c r="W157" s="206">
        <v>2736920.21</v>
      </c>
      <c r="X157" s="206">
        <v>2736920.21</v>
      </c>
      <c r="Y157" s="206">
        <v>2736920.21</v>
      </c>
      <c r="Z157" s="206">
        <v>2736920.21</v>
      </c>
      <c r="AA157" s="206">
        <v>2736920.21</v>
      </c>
      <c r="AB157" s="206">
        <v>2736920.21</v>
      </c>
      <c r="AC157" s="206">
        <v>2736920.21</v>
      </c>
      <c r="AD157" s="206">
        <v>2736920.21</v>
      </c>
      <c r="AE157" s="206">
        <v>2736920.21</v>
      </c>
      <c r="AF157" s="206">
        <v>2736920.21</v>
      </c>
      <c r="AG157" s="192">
        <f t="shared" si="37"/>
        <v>32843042.520000007</v>
      </c>
      <c r="AI157" s="207">
        <f t="shared" si="35"/>
        <v>2098.31</v>
      </c>
      <c r="AJ157" s="207">
        <f t="shared" si="35"/>
        <v>2098.31</v>
      </c>
      <c r="AK157" s="207">
        <f t="shared" si="35"/>
        <v>2098.31</v>
      </c>
      <c r="AL157" s="207">
        <f t="shared" si="35"/>
        <v>2098.31</v>
      </c>
      <c r="AM157" s="207">
        <f t="shared" si="35"/>
        <v>2098.31</v>
      </c>
      <c r="AN157" s="207">
        <f t="shared" si="35"/>
        <v>2098.31</v>
      </c>
      <c r="AO157" s="207">
        <f t="shared" si="35"/>
        <v>2098.31</v>
      </c>
      <c r="AP157" s="207">
        <f t="shared" si="35"/>
        <v>2098.31</v>
      </c>
      <c r="AQ157" s="207">
        <f t="shared" si="35"/>
        <v>2098.31</v>
      </c>
      <c r="AR157" s="207">
        <f t="shared" si="34"/>
        <v>2098.31</v>
      </c>
      <c r="AS157" s="207">
        <f t="shared" si="34"/>
        <v>2098.31</v>
      </c>
      <c r="AT157" s="207">
        <f t="shared" si="34"/>
        <v>2098.31</v>
      </c>
      <c r="AU157" s="208">
        <f t="shared" si="38"/>
        <v>25179.720000000005</v>
      </c>
      <c r="AV157" s="208">
        <f t="shared" si="30"/>
        <v>2098.31</v>
      </c>
      <c r="AW157" s="208">
        <f t="shared" si="30"/>
        <v>2098.31</v>
      </c>
      <c r="AX157" s="208">
        <f t="shared" si="30"/>
        <v>2098.31</v>
      </c>
      <c r="AY157" s="208">
        <f t="shared" si="30"/>
        <v>2098.31</v>
      </c>
      <c r="AZ157" s="208">
        <f t="shared" si="43"/>
        <v>2075.5</v>
      </c>
      <c r="BA157" s="208">
        <f t="shared" si="43"/>
        <v>2075.5</v>
      </c>
      <c r="BB157" s="208">
        <f t="shared" si="43"/>
        <v>2075.5</v>
      </c>
      <c r="BC157" s="208">
        <f t="shared" si="41"/>
        <v>2075.5</v>
      </c>
      <c r="BD157" s="208">
        <f t="shared" si="41"/>
        <v>2075.5</v>
      </c>
      <c r="BE157" s="208">
        <f t="shared" si="41"/>
        <v>2075.5</v>
      </c>
      <c r="BF157" s="208">
        <f t="shared" si="41"/>
        <v>2075.5</v>
      </c>
      <c r="BG157" s="208">
        <f t="shared" si="41"/>
        <v>2075.5</v>
      </c>
      <c r="BH157" s="208">
        <f t="shared" si="41"/>
        <v>2075.5</v>
      </c>
      <c r="BI157" s="208">
        <f t="shared" si="31"/>
        <v>2075.5</v>
      </c>
      <c r="BJ157" s="208">
        <f t="shared" si="31"/>
        <v>2075.5</v>
      </c>
      <c r="BK157" s="208">
        <f t="shared" si="31"/>
        <v>2075.5</v>
      </c>
      <c r="BL157" s="207">
        <f t="shared" si="39"/>
        <v>24906</v>
      </c>
    </row>
    <row r="158" spans="1:64">
      <c r="A158" s="190" t="s">
        <v>359</v>
      </c>
      <c r="B158" s="205">
        <v>0</v>
      </c>
      <c r="C158" s="205">
        <v>0</v>
      </c>
      <c r="D158" s="206">
        <v>0</v>
      </c>
      <c r="E158" s="206">
        <v>0</v>
      </c>
      <c r="F158" s="206">
        <v>0</v>
      </c>
      <c r="G158" s="206">
        <v>0</v>
      </c>
      <c r="H158" s="206">
        <v>0</v>
      </c>
      <c r="I158" s="206">
        <v>0</v>
      </c>
      <c r="J158" s="206">
        <v>76525.95</v>
      </c>
      <c r="K158" s="206">
        <v>153051.9</v>
      </c>
      <c r="L158" s="206">
        <v>156620.93</v>
      </c>
      <c r="M158" s="206">
        <v>160189.96</v>
      </c>
      <c r="N158" s="206">
        <v>160189.96</v>
      </c>
      <c r="O158" s="206">
        <v>160189.96</v>
      </c>
      <c r="P158" s="192">
        <f t="shared" si="36"/>
        <v>866768.65999999992</v>
      </c>
      <c r="Q158" s="206">
        <v>160189.96</v>
      </c>
      <c r="R158" s="206">
        <v>237053.11</v>
      </c>
      <c r="S158" s="206">
        <v>313916.26</v>
      </c>
      <c r="T158" s="206">
        <v>313916.26</v>
      </c>
      <c r="U158" s="206">
        <v>313916.26</v>
      </c>
      <c r="V158" s="206">
        <v>313916.26</v>
      </c>
      <c r="W158" s="206">
        <v>313916.26</v>
      </c>
      <c r="X158" s="206">
        <v>313916.26</v>
      </c>
      <c r="Y158" s="206">
        <v>313916.26</v>
      </c>
      <c r="Z158" s="206">
        <v>313916.26</v>
      </c>
      <c r="AA158" s="206">
        <v>313916.26</v>
      </c>
      <c r="AB158" s="206">
        <v>313916.26</v>
      </c>
      <c r="AC158" s="206">
        <v>313916.26</v>
      </c>
      <c r="AD158" s="206">
        <v>313916.26</v>
      </c>
      <c r="AE158" s="206">
        <v>313916.26</v>
      </c>
      <c r="AF158" s="206">
        <v>390779.41000000003</v>
      </c>
      <c r="AG158" s="192">
        <f t="shared" si="37"/>
        <v>3843858.2699999996</v>
      </c>
      <c r="AI158" s="207">
        <f t="shared" si="35"/>
        <v>0</v>
      </c>
      <c r="AJ158" s="207">
        <f t="shared" si="35"/>
        <v>0</v>
      </c>
      <c r="AK158" s="207">
        <f t="shared" si="35"/>
        <v>0</v>
      </c>
      <c r="AL158" s="207">
        <f t="shared" si="35"/>
        <v>0</v>
      </c>
      <c r="AM158" s="207">
        <f t="shared" si="35"/>
        <v>0</v>
      </c>
      <c r="AN158" s="207">
        <f t="shared" si="35"/>
        <v>0</v>
      </c>
      <c r="AO158" s="207">
        <f t="shared" si="35"/>
        <v>0</v>
      </c>
      <c r="AP158" s="207">
        <f t="shared" si="35"/>
        <v>0</v>
      </c>
      <c r="AQ158" s="207">
        <f t="shared" si="35"/>
        <v>0</v>
      </c>
      <c r="AR158" s="207">
        <f t="shared" si="34"/>
        <v>0</v>
      </c>
      <c r="AS158" s="207">
        <f t="shared" si="34"/>
        <v>0</v>
      </c>
      <c r="AT158" s="207">
        <f t="shared" si="34"/>
        <v>0</v>
      </c>
      <c r="AU158" s="208">
        <f t="shared" si="38"/>
        <v>0</v>
      </c>
      <c r="AV158" s="208">
        <f t="shared" si="30"/>
        <v>0</v>
      </c>
      <c r="AW158" s="208">
        <f t="shared" si="30"/>
        <v>0</v>
      </c>
      <c r="AX158" s="208">
        <f t="shared" si="30"/>
        <v>0</v>
      </c>
      <c r="AY158" s="208">
        <f t="shared" si="30"/>
        <v>0</v>
      </c>
      <c r="AZ158" s="208">
        <f t="shared" si="43"/>
        <v>0</v>
      </c>
      <c r="BA158" s="208">
        <f t="shared" si="43"/>
        <v>0</v>
      </c>
      <c r="BB158" s="208">
        <f t="shared" si="43"/>
        <v>0</v>
      </c>
      <c r="BC158" s="208">
        <f t="shared" si="41"/>
        <v>0</v>
      </c>
      <c r="BD158" s="208">
        <f t="shared" si="41"/>
        <v>0</v>
      </c>
      <c r="BE158" s="208">
        <f t="shared" si="41"/>
        <v>0</v>
      </c>
      <c r="BF158" s="208">
        <f t="shared" si="41"/>
        <v>0</v>
      </c>
      <c r="BG158" s="208">
        <f t="shared" si="41"/>
        <v>0</v>
      </c>
      <c r="BH158" s="208">
        <f t="shared" si="41"/>
        <v>0</v>
      </c>
      <c r="BI158" s="208">
        <f t="shared" si="31"/>
        <v>0</v>
      </c>
      <c r="BJ158" s="208">
        <f t="shared" si="31"/>
        <v>0</v>
      </c>
      <c r="BK158" s="208">
        <f t="shared" si="31"/>
        <v>0</v>
      </c>
      <c r="BL158" s="207">
        <f t="shared" si="39"/>
        <v>0</v>
      </c>
    </row>
    <row r="159" spans="1:64">
      <c r="A159" s="190" t="s">
        <v>360</v>
      </c>
      <c r="B159" s="205">
        <v>0</v>
      </c>
      <c r="C159" s="205">
        <v>0</v>
      </c>
      <c r="D159" s="206">
        <v>0</v>
      </c>
      <c r="E159" s="206">
        <v>0</v>
      </c>
      <c r="F159" s="206">
        <v>0</v>
      </c>
      <c r="G159" s="206">
        <v>0</v>
      </c>
      <c r="H159" s="206">
        <v>0</v>
      </c>
      <c r="I159" s="206">
        <v>0</v>
      </c>
      <c r="J159" s="206">
        <v>0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192">
        <f t="shared" si="36"/>
        <v>0</v>
      </c>
      <c r="Q159" s="206">
        <v>0</v>
      </c>
      <c r="R159" s="206">
        <v>0</v>
      </c>
      <c r="S159" s="206">
        <v>0</v>
      </c>
      <c r="T159" s="206">
        <v>0</v>
      </c>
      <c r="U159" s="206">
        <v>0</v>
      </c>
      <c r="V159" s="206">
        <v>0</v>
      </c>
      <c r="W159" s="206">
        <v>0</v>
      </c>
      <c r="X159" s="206">
        <v>0</v>
      </c>
      <c r="Y159" s="206">
        <v>0</v>
      </c>
      <c r="Z159" s="206">
        <v>0</v>
      </c>
      <c r="AA159" s="206">
        <v>0</v>
      </c>
      <c r="AB159" s="206">
        <v>0</v>
      </c>
      <c r="AC159" s="206">
        <v>0</v>
      </c>
      <c r="AD159" s="206">
        <v>0</v>
      </c>
      <c r="AE159" s="206">
        <v>0</v>
      </c>
      <c r="AF159" s="206">
        <v>0</v>
      </c>
      <c r="AG159" s="192">
        <f t="shared" si="37"/>
        <v>0</v>
      </c>
      <c r="AI159" s="207">
        <f t="shared" si="35"/>
        <v>0</v>
      </c>
      <c r="AJ159" s="207">
        <f t="shared" si="35"/>
        <v>0</v>
      </c>
      <c r="AK159" s="207">
        <f t="shared" si="35"/>
        <v>0</v>
      </c>
      <c r="AL159" s="207">
        <f t="shared" si="35"/>
        <v>0</v>
      </c>
      <c r="AM159" s="207">
        <f t="shared" si="35"/>
        <v>0</v>
      </c>
      <c r="AN159" s="207">
        <f t="shared" si="35"/>
        <v>0</v>
      </c>
      <c r="AO159" s="207">
        <f t="shared" si="35"/>
        <v>0</v>
      </c>
      <c r="AP159" s="207">
        <f t="shared" si="35"/>
        <v>0</v>
      </c>
      <c r="AQ159" s="207">
        <f t="shared" si="35"/>
        <v>0</v>
      </c>
      <c r="AR159" s="207">
        <f t="shared" si="34"/>
        <v>0</v>
      </c>
      <c r="AS159" s="207">
        <f t="shared" si="34"/>
        <v>0</v>
      </c>
      <c r="AT159" s="207">
        <f t="shared" si="34"/>
        <v>0</v>
      </c>
      <c r="AU159" s="208">
        <f t="shared" si="38"/>
        <v>0</v>
      </c>
      <c r="AV159" s="208">
        <f t="shared" si="30"/>
        <v>0</v>
      </c>
      <c r="AW159" s="208">
        <f t="shared" si="30"/>
        <v>0</v>
      </c>
      <c r="AX159" s="208">
        <f t="shared" si="30"/>
        <v>0</v>
      </c>
      <c r="AY159" s="208">
        <f t="shared" si="30"/>
        <v>0</v>
      </c>
      <c r="AZ159" s="208">
        <f t="shared" si="43"/>
        <v>0</v>
      </c>
      <c r="BA159" s="208">
        <f t="shared" si="43"/>
        <v>0</v>
      </c>
      <c r="BB159" s="208">
        <f t="shared" si="43"/>
        <v>0</v>
      </c>
      <c r="BC159" s="208">
        <f t="shared" si="41"/>
        <v>0</v>
      </c>
      <c r="BD159" s="208">
        <f t="shared" si="41"/>
        <v>0</v>
      </c>
      <c r="BE159" s="208">
        <f t="shared" si="41"/>
        <v>0</v>
      </c>
      <c r="BF159" s="208">
        <f t="shared" si="41"/>
        <v>0</v>
      </c>
      <c r="BG159" s="208">
        <f t="shared" si="41"/>
        <v>0</v>
      </c>
      <c r="BH159" s="208">
        <f t="shared" si="41"/>
        <v>0</v>
      </c>
      <c r="BI159" s="208">
        <f t="shared" si="31"/>
        <v>0</v>
      </c>
      <c r="BJ159" s="208">
        <f t="shared" si="31"/>
        <v>0</v>
      </c>
      <c r="BK159" s="208">
        <f t="shared" si="31"/>
        <v>0</v>
      </c>
      <c r="BL159" s="207">
        <f t="shared" si="39"/>
        <v>0</v>
      </c>
    </row>
    <row r="160" spans="1:64">
      <c r="A160" s="190" t="s">
        <v>361</v>
      </c>
      <c r="B160" s="205">
        <v>0</v>
      </c>
      <c r="C160" s="205">
        <v>0</v>
      </c>
      <c r="D160" s="206">
        <v>0</v>
      </c>
      <c r="E160" s="206">
        <v>0</v>
      </c>
      <c r="F160" s="206">
        <v>0</v>
      </c>
      <c r="G160" s="206">
        <v>0</v>
      </c>
      <c r="H160" s="206">
        <v>0</v>
      </c>
      <c r="I160" s="206">
        <v>0</v>
      </c>
      <c r="J160" s="206">
        <v>0</v>
      </c>
      <c r="K160" s="206">
        <v>0</v>
      </c>
      <c r="L160" s="206">
        <v>0</v>
      </c>
      <c r="M160" s="206">
        <v>0</v>
      </c>
      <c r="N160" s="206">
        <v>0</v>
      </c>
      <c r="O160" s="206">
        <v>0</v>
      </c>
      <c r="P160" s="192">
        <f t="shared" si="36"/>
        <v>0</v>
      </c>
      <c r="Q160" s="206">
        <v>0</v>
      </c>
      <c r="R160" s="206">
        <v>0</v>
      </c>
      <c r="S160" s="206">
        <v>0</v>
      </c>
      <c r="T160" s="206">
        <v>0</v>
      </c>
      <c r="U160" s="206">
        <v>0</v>
      </c>
      <c r="V160" s="206">
        <v>0</v>
      </c>
      <c r="W160" s="206">
        <v>0</v>
      </c>
      <c r="X160" s="206">
        <v>0</v>
      </c>
      <c r="Y160" s="206">
        <v>0</v>
      </c>
      <c r="Z160" s="206">
        <v>0</v>
      </c>
      <c r="AA160" s="206">
        <v>0</v>
      </c>
      <c r="AB160" s="206">
        <v>0</v>
      </c>
      <c r="AC160" s="206">
        <v>0</v>
      </c>
      <c r="AD160" s="206">
        <v>0</v>
      </c>
      <c r="AE160" s="206">
        <v>0</v>
      </c>
      <c r="AF160" s="206">
        <v>0</v>
      </c>
      <c r="AG160" s="192">
        <f t="shared" si="37"/>
        <v>0</v>
      </c>
      <c r="AI160" s="207">
        <f t="shared" si="35"/>
        <v>0</v>
      </c>
      <c r="AJ160" s="207">
        <f t="shared" si="35"/>
        <v>0</v>
      </c>
      <c r="AK160" s="207">
        <f t="shared" si="35"/>
        <v>0</v>
      </c>
      <c r="AL160" s="207">
        <f t="shared" si="35"/>
        <v>0</v>
      </c>
      <c r="AM160" s="207">
        <f t="shared" si="35"/>
        <v>0</v>
      </c>
      <c r="AN160" s="207">
        <f t="shared" si="35"/>
        <v>0</v>
      </c>
      <c r="AO160" s="207">
        <f t="shared" si="35"/>
        <v>0</v>
      </c>
      <c r="AP160" s="207">
        <f t="shared" si="35"/>
        <v>0</v>
      </c>
      <c r="AQ160" s="207">
        <f t="shared" si="35"/>
        <v>0</v>
      </c>
      <c r="AR160" s="207">
        <f t="shared" si="34"/>
        <v>0</v>
      </c>
      <c r="AS160" s="207">
        <f t="shared" si="34"/>
        <v>0</v>
      </c>
      <c r="AT160" s="207">
        <f t="shared" si="34"/>
        <v>0</v>
      </c>
      <c r="AU160" s="208">
        <f t="shared" si="38"/>
        <v>0</v>
      </c>
      <c r="AV160" s="208">
        <f t="shared" si="30"/>
        <v>0</v>
      </c>
      <c r="AW160" s="208">
        <f t="shared" si="30"/>
        <v>0</v>
      </c>
      <c r="AX160" s="208">
        <f t="shared" si="30"/>
        <v>0</v>
      </c>
      <c r="AY160" s="208">
        <f t="shared" si="30"/>
        <v>0</v>
      </c>
      <c r="AZ160" s="208">
        <f t="shared" si="43"/>
        <v>0</v>
      </c>
      <c r="BA160" s="208">
        <f t="shared" si="43"/>
        <v>0</v>
      </c>
      <c r="BB160" s="208">
        <f t="shared" si="43"/>
        <v>0</v>
      </c>
      <c r="BC160" s="208">
        <f t="shared" si="41"/>
        <v>0</v>
      </c>
      <c r="BD160" s="208">
        <f t="shared" si="41"/>
        <v>0</v>
      </c>
      <c r="BE160" s="208">
        <f t="shared" si="41"/>
        <v>0</v>
      </c>
      <c r="BF160" s="208">
        <f t="shared" si="41"/>
        <v>0</v>
      </c>
      <c r="BG160" s="208">
        <f t="shared" si="41"/>
        <v>0</v>
      </c>
      <c r="BH160" s="208">
        <f t="shared" si="41"/>
        <v>0</v>
      </c>
      <c r="BI160" s="208">
        <f t="shared" si="31"/>
        <v>0</v>
      </c>
      <c r="BJ160" s="208">
        <f t="shared" si="31"/>
        <v>0</v>
      </c>
      <c r="BK160" s="208">
        <f t="shared" si="31"/>
        <v>0</v>
      </c>
      <c r="BL160" s="207">
        <f t="shared" si="39"/>
        <v>0</v>
      </c>
    </row>
    <row r="161" spans="1:64">
      <c r="A161" s="190" t="s">
        <v>362</v>
      </c>
      <c r="B161" s="205">
        <v>0</v>
      </c>
      <c r="C161" s="205">
        <v>0</v>
      </c>
      <c r="D161" s="206">
        <v>0</v>
      </c>
      <c r="E161" s="206">
        <v>0</v>
      </c>
      <c r="F161" s="206">
        <v>0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0</v>
      </c>
      <c r="M161" s="206">
        <v>0</v>
      </c>
      <c r="N161" s="206">
        <v>0</v>
      </c>
      <c r="O161" s="206">
        <v>0</v>
      </c>
      <c r="P161" s="192">
        <f t="shared" si="36"/>
        <v>0</v>
      </c>
      <c r="Q161" s="206">
        <v>0</v>
      </c>
      <c r="R161" s="206">
        <v>0</v>
      </c>
      <c r="S161" s="206">
        <v>0</v>
      </c>
      <c r="T161" s="206">
        <v>0</v>
      </c>
      <c r="U161" s="206">
        <v>0</v>
      </c>
      <c r="V161" s="206">
        <v>0</v>
      </c>
      <c r="W161" s="206">
        <v>0</v>
      </c>
      <c r="X161" s="206">
        <v>0</v>
      </c>
      <c r="Y161" s="206">
        <v>0</v>
      </c>
      <c r="Z161" s="206">
        <v>0</v>
      </c>
      <c r="AA161" s="206">
        <v>0</v>
      </c>
      <c r="AB161" s="206">
        <v>0</v>
      </c>
      <c r="AC161" s="206">
        <v>0</v>
      </c>
      <c r="AD161" s="206">
        <v>0</v>
      </c>
      <c r="AE161" s="206">
        <v>0</v>
      </c>
      <c r="AF161" s="206">
        <v>0</v>
      </c>
      <c r="AG161" s="192">
        <f t="shared" si="37"/>
        <v>0</v>
      </c>
      <c r="AI161" s="207">
        <f t="shared" si="35"/>
        <v>0</v>
      </c>
      <c r="AJ161" s="207">
        <f t="shared" si="35"/>
        <v>0</v>
      </c>
      <c r="AK161" s="207">
        <f t="shared" si="35"/>
        <v>0</v>
      </c>
      <c r="AL161" s="207">
        <f t="shared" ref="AL161:AT200" si="44">ROUND(G161*$B161/12,2)</f>
        <v>0</v>
      </c>
      <c r="AM161" s="207">
        <f t="shared" si="44"/>
        <v>0</v>
      </c>
      <c r="AN161" s="207">
        <f t="shared" si="44"/>
        <v>0</v>
      </c>
      <c r="AO161" s="207">
        <f t="shared" si="44"/>
        <v>0</v>
      </c>
      <c r="AP161" s="207">
        <f t="shared" si="44"/>
        <v>0</v>
      </c>
      <c r="AQ161" s="207">
        <f t="shared" si="44"/>
        <v>0</v>
      </c>
      <c r="AR161" s="207">
        <f t="shared" si="34"/>
        <v>0</v>
      </c>
      <c r="AS161" s="207">
        <f t="shared" si="34"/>
        <v>0</v>
      </c>
      <c r="AT161" s="207">
        <f t="shared" si="34"/>
        <v>0</v>
      </c>
      <c r="AU161" s="208">
        <f t="shared" si="38"/>
        <v>0</v>
      </c>
      <c r="AV161" s="208">
        <f t="shared" si="30"/>
        <v>0</v>
      </c>
      <c r="AW161" s="208">
        <f t="shared" si="30"/>
        <v>0</v>
      </c>
      <c r="AX161" s="208">
        <f t="shared" si="30"/>
        <v>0</v>
      </c>
      <c r="AY161" s="208">
        <f t="shared" si="30"/>
        <v>0</v>
      </c>
      <c r="AZ161" s="208">
        <f t="shared" si="43"/>
        <v>0</v>
      </c>
      <c r="BA161" s="208">
        <f t="shared" si="43"/>
        <v>0</v>
      </c>
      <c r="BB161" s="208">
        <f t="shared" si="43"/>
        <v>0</v>
      </c>
      <c r="BC161" s="208">
        <f t="shared" si="41"/>
        <v>0</v>
      </c>
      <c r="BD161" s="208">
        <f t="shared" si="41"/>
        <v>0</v>
      </c>
      <c r="BE161" s="208">
        <f t="shared" si="41"/>
        <v>0</v>
      </c>
      <c r="BF161" s="208">
        <f t="shared" si="41"/>
        <v>0</v>
      </c>
      <c r="BG161" s="208">
        <f t="shared" si="41"/>
        <v>0</v>
      </c>
      <c r="BH161" s="208">
        <f t="shared" si="41"/>
        <v>0</v>
      </c>
      <c r="BI161" s="208">
        <f t="shared" si="31"/>
        <v>0</v>
      </c>
      <c r="BJ161" s="208">
        <f t="shared" si="31"/>
        <v>0</v>
      </c>
      <c r="BK161" s="208">
        <f t="shared" si="31"/>
        <v>0</v>
      </c>
      <c r="BL161" s="207">
        <f t="shared" si="39"/>
        <v>0</v>
      </c>
    </row>
    <row r="162" spans="1:64">
      <c r="A162" s="190" t="s">
        <v>363</v>
      </c>
      <c r="B162" s="205">
        <v>0</v>
      </c>
      <c r="C162" s="205">
        <v>0</v>
      </c>
      <c r="D162" s="206">
        <v>0</v>
      </c>
      <c r="E162" s="206">
        <v>0</v>
      </c>
      <c r="F162" s="206">
        <v>0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0</v>
      </c>
      <c r="N162" s="206">
        <v>0</v>
      </c>
      <c r="O162" s="206">
        <v>0</v>
      </c>
      <c r="P162" s="192">
        <f t="shared" si="36"/>
        <v>0</v>
      </c>
      <c r="Q162" s="206">
        <v>0</v>
      </c>
      <c r="R162" s="206">
        <v>0</v>
      </c>
      <c r="S162" s="206">
        <v>0</v>
      </c>
      <c r="T162" s="206">
        <v>0</v>
      </c>
      <c r="U162" s="206">
        <v>0</v>
      </c>
      <c r="V162" s="206">
        <v>0</v>
      </c>
      <c r="W162" s="206">
        <v>0</v>
      </c>
      <c r="X162" s="206">
        <v>0</v>
      </c>
      <c r="Y162" s="206">
        <v>0</v>
      </c>
      <c r="Z162" s="206">
        <v>0</v>
      </c>
      <c r="AA162" s="206">
        <v>0</v>
      </c>
      <c r="AB162" s="206">
        <v>0</v>
      </c>
      <c r="AC162" s="206">
        <v>0</v>
      </c>
      <c r="AD162" s="206">
        <v>0</v>
      </c>
      <c r="AE162" s="206">
        <v>0</v>
      </c>
      <c r="AF162" s="206">
        <v>0</v>
      </c>
      <c r="AG162" s="192">
        <f t="shared" si="37"/>
        <v>0</v>
      </c>
      <c r="AI162" s="207">
        <f t="shared" ref="AI162:AT212" si="45">ROUND(D162*$B162/12,2)</f>
        <v>0</v>
      </c>
      <c r="AJ162" s="207">
        <f t="shared" si="45"/>
        <v>0</v>
      </c>
      <c r="AK162" s="207">
        <f t="shared" si="45"/>
        <v>0</v>
      </c>
      <c r="AL162" s="207">
        <f t="shared" si="44"/>
        <v>0</v>
      </c>
      <c r="AM162" s="207">
        <f t="shared" si="44"/>
        <v>0</v>
      </c>
      <c r="AN162" s="207">
        <f t="shared" si="44"/>
        <v>0</v>
      </c>
      <c r="AO162" s="207">
        <f t="shared" si="44"/>
        <v>0</v>
      </c>
      <c r="AP162" s="207">
        <f t="shared" si="44"/>
        <v>0</v>
      </c>
      <c r="AQ162" s="207">
        <f t="shared" si="44"/>
        <v>0</v>
      </c>
      <c r="AR162" s="207">
        <f t="shared" si="34"/>
        <v>0</v>
      </c>
      <c r="AS162" s="207">
        <f t="shared" si="34"/>
        <v>0</v>
      </c>
      <c r="AT162" s="207">
        <f t="shared" si="34"/>
        <v>0</v>
      </c>
      <c r="AU162" s="208">
        <f t="shared" si="38"/>
        <v>0</v>
      </c>
      <c r="AV162" s="208">
        <f t="shared" si="30"/>
        <v>0</v>
      </c>
      <c r="AW162" s="208">
        <f t="shared" si="30"/>
        <v>0</v>
      </c>
      <c r="AX162" s="208">
        <f t="shared" si="30"/>
        <v>0</v>
      </c>
      <c r="AY162" s="208">
        <f t="shared" si="30"/>
        <v>0</v>
      </c>
      <c r="AZ162" s="208">
        <f t="shared" si="43"/>
        <v>0</v>
      </c>
      <c r="BA162" s="208">
        <f t="shared" si="43"/>
        <v>0</v>
      </c>
      <c r="BB162" s="208">
        <f t="shared" si="43"/>
        <v>0</v>
      </c>
      <c r="BC162" s="208">
        <f t="shared" si="41"/>
        <v>0</v>
      </c>
      <c r="BD162" s="208">
        <f t="shared" si="41"/>
        <v>0</v>
      </c>
      <c r="BE162" s="208">
        <f t="shared" si="41"/>
        <v>0</v>
      </c>
      <c r="BF162" s="208">
        <f t="shared" si="41"/>
        <v>0</v>
      </c>
      <c r="BG162" s="208">
        <f t="shared" si="41"/>
        <v>0</v>
      </c>
      <c r="BH162" s="208">
        <f t="shared" si="41"/>
        <v>0</v>
      </c>
      <c r="BI162" s="208">
        <f t="shared" si="31"/>
        <v>0</v>
      </c>
      <c r="BJ162" s="208">
        <f t="shared" si="31"/>
        <v>0</v>
      </c>
      <c r="BK162" s="208">
        <f t="shared" si="31"/>
        <v>0</v>
      </c>
      <c r="BL162" s="207">
        <f t="shared" si="39"/>
        <v>0</v>
      </c>
    </row>
    <row r="163" spans="1:64">
      <c r="A163" s="190" t="s">
        <v>364</v>
      </c>
      <c r="B163" s="205">
        <v>0</v>
      </c>
      <c r="C163" s="205">
        <v>0</v>
      </c>
      <c r="D163" s="206">
        <v>0</v>
      </c>
      <c r="E163" s="206">
        <v>0</v>
      </c>
      <c r="F163" s="206">
        <v>0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0</v>
      </c>
      <c r="O163" s="206">
        <v>0</v>
      </c>
      <c r="P163" s="192">
        <f t="shared" si="36"/>
        <v>0</v>
      </c>
      <c r="Q163" s="206">
        <v>0</v>
      </c>
      <c r="R163" s="206">
        <v>0</v>
      </c>
      <c r="S163" s="206">
        <v>0</v>
      </c>
      <c r="T163" s="206">
        <v>0</v>
      </c>
      <c r="U163" s="206">
        <v>0</v>
      </c>
      <c r="V163" s="206">
        <v>0</v>
      </c>
      <c r="W163" s="206">
        <v>0</v>
      </c>
      <c r="X163" s="206">
        <v>0</v>
      </c>
      <c r="Y163" s="206">
        <v>0</v>
      </c>
      <c r="Z163" s="206">
        <v>0</v>
      </c>
      <c r="AA163" s="206">
        <v>0</v>
      </c>
      <c r="AB163" s="206">
        <v>0</v>
      </c>
      <c r="AC163" s="206">
        <v>0</v>
      </c>
      <c r="AD163" s="206">
        <v>0</v>
      </c>
      <c r="AE163" s="206">
        <v>0</v>
      </c>
      <c r="AF163" s="206">
        <v>0</v>
      </c>
      <c r="AG163" s="192">
        <f t="shared" si="37"/>
        <v>0</v>
      </c>
      <c r="AI163" s="207">
        <f t="shared" si="45"/>
        <v>0</v>
      </c>
      <c r="AJ163" s="207">
        <f t="shared" si="45"/>
        <v>0</v>
      </c>
      <c r="AK163" s="207">
        <f t="shared" si="45"/>
        <v>0</v>
      </c>
      <c r="AL163" s="207">
        <f t="shared" si="44"/>
        <v>0</v>
      </c>
      <c r="AM163" s="207">
        <f t="shared" si="44"/>
        <v>0</v>
      </c>
      <c r="AN163" s="207">
        <f t="shared" si="44"/>
        <v>0</v>
      </c>
      <c r="AO163" s="207">
        <f t="shared" si="44"/>
        <v>0</v>
      </c>
      <c r="AP163" s="207">
        <f t="shared" si="44"/>
        <v>0</v>
      </c>
      <c r="AQ163" s="207">
        <f t="shared" si="44"/>
        <v>0</v>
      </c>
      <c r="AR163" s="207">
        <f t="shared" si="34"/>
        <v>0</v>
      </c>
      <c r="AS163" s="207">
        <f t="shared" si="34"/>
        <v>0</v>
      </c>
      <c r="AT163" s="207">
        <f t="shared" si="34"/>
        <v>0</v>
      </c>
      <c r="AU163" s="208">
        <f t="shared" si="38"/>
        <v>0</v>
      </c>
      <c r="AV163" s="208">
        <f t="shared" si="30"/>
        <v>0</v>
      </c>
      <c r="AW163" s="208">
        <f t="shared" si="30"/>
        <v>0</v>
      </c>
      <c r="AX163" s="208">
        <f t="shared" si="30"/>
        <v>0</v>
      </c>
      <c r="AY163" s="208">
        <f t="shared" si="30"/>
        <v>0</v>
      </c>
      <c r="AZ163" s="208">
        <f t="shared" si="43"/>
        <v>0</v>
      </c>
      <c r="BA163" s="208">
        <f t="shared" si="43"/>
        <v>0</v>
      </c>
      <c r="BB163" s="208">
        <f t="shared" si="43"/>
        <v>0</v>
      </c>
      <c r="BC163" s="208">
        <f t="shared" si="41"/>
        <v>0</v>
      </c>
      <c r="BD163" s="208">
        <f t="shared" si="41"/>
        <v>0</v>
      </c>
      <c r="BE163" s="208">
        <f t="shared" si="41"/>
        <v>0</v>
      </c>
      <c r="BF163" s="208">
        <f t="shared" si="41"/>
        <v>0</v>
      </c>
      <c r="BG163" s="208">
        <f t="shared" si="41"/>
        <v>0</v>
      </c>
      <c r="BH163" s="208">
        <f t="shared" si="41"/>
        <v>0</v>
      </c>
      <c r="BI163" s="208">
        <f t="shared" si="31"/>
        <v>0</v>
      </c>
      <c r="BJ163" s="208">
        <f t="shared" si="31"/>
        <v>0</v>
      </c>
      <c r="BK163" s="208">
        <f t="shared" si="31"/>
        <v>0</v>
      </c>
      <c r="BL163" s="207">
        <f t="shared" si="39"/>
        <v>0</v>
      </c>
    </row>
    <row r="164" spans="1:64">
      <c r="A164" s="190" t="s">
        <v>365</v>
      </c>
      <c r="B164" s="205">
        <v>0</v>
      </c>
      <c r="C164" s="205">
        <v>0</v>
      </c>
      <c r="D164" s="206">
        <v>0</v>
      </c>
      <c r="E164" s="206">
        <v>0</v>
      </c>
      <c r="F164" s="206">
        <v>0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192">
        <f t="shared" si="36"/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192">
        <f t="shared" si="37"/>
        <v>0</v>
      </c>
      <c r="AI164" s="207">
        <f t="shared" si="45"/>
        <v>0</v>
      </c>
      <c r="AJ164" s="207">
        <f t="shared" si="45"/>
        <v>0</v>
      </c>
      <c r="AK164" s="207">
        <f t="shared" si="45"/>
        <v>0</v>
      </c>
      <c r="AL164" s="207">
        <f t="shared" si="44"/>
        <v>0</v>
      </c>
      <c r="AM164" s="207">
        <f t="shared" si="44"/>
        <v>0</v>
      </c>
      <c r="AN164" s="207">
        <f t="shared" si="44"/>
        <v>0</v>
      </c>
      <c r="AO164" s="207">
        <f t="shared" si="44"/>
        <v>0</v>
      </c>
      <c r="AP164" s="207">
        <f t="shared" si="44"/>
        <v>0</v>
      </c>
      <c r="AQ164" s="207">
        <f t="shared" si="44"/>
        <v>0</v>
      </c>
      <c r="AR164" s="207">
        <f t="shared" si="34"/>
        <v>0</v>
      </c>
      <c r="AS164" s="207">
        <f t="shared" si="34"/>
        <v>0</v>
      </c>
      <c r="AT164" s="207">
        <f t="shared" si="34"/>
        <v>0</v>
      </c>
      <c r="AU164" s="208">
        <f t="shared" si="38"/>
        <v>0</v>
      </c>
      <c r="AV164" s="208">
        <f t="shared" si="30"/>
        <v>0</v>
      </c>
      <c r="AW164" s="208">
        <f t="shared" si="30"/>
        <v>0</v>
      </c>
      <c r="AX164" s="208">
        <f t="shared" si="30"/>
        <v>0</v>
      </c>
      <c r="AY164" s="208">
        <f t="shared" si="30"/>
        <v>0</v>
      </c>
      <c r="AZ164" s="208">
        <f t="shared" si="43"/>
        <v>0</v>
      </c>
      <c r="BA164" s="208">
        <f t="shared" si="43"/>
        <v>0</v>
      </c>
      <c r="BB164" s="208">
        <f t="shared" si="43"/>
        <v>0</v>
      </c>
      <c r="BC164" s="208">
        <f t="shared" si="41"/>
        <v>0</v>
      </c>
      <c r="BD164" s="208">
        <f t="shared" si="41"/>
        <v>0</v>
      </c>
      <c r="BE164" s="208">
        <f t="shared" si="41"/>
        <v>0</v>
      </c>
      <c r="BF164" s="208">
        <f t="shared" si="41"/>
        <v>0</v>
      </c>
      <c r="BG164" s="208">
        <f t="shared" si="41"/>
        <v>0</v>
      </c>
      <c r="BH164" s="208">
        <f t="shared" si="41"/>
        <v>0</v>
      </c>
      <c r="BI164" s="208">
        <f t="shared" si="31"/>
        <v>0</v>
      </c>
      <c r="BJ164" s="208">
        <f t="shared" si="31"/>
        <v>0</v>
      </c>
      <c r="BK164" s="208">
        <f t="shared" si="31"/>
        <v>0</v>
      </c>
      <c r="BL164" s="207">
        <f t="shared" si="39"/>
        <v>0</v>
      </c>
    </row>
    <row r="165" spans="1:64">
      <c r="A165" s="190" t="s">
        <v>366</v>
      </c>
      <c r="B165" s="205">
        <v>0</v>
      </c>
      <c r="C165" s="205">
        <v>0</v>
      </c>
      <c r="D165" s="206">
        <v>0</v>
      </c>
      <c r="E165" s="206">
        <v>0</v>
      </c>
      <c r="F165" s="206">
        <v>0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192">
        <f t="shared" si="36"/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192">
        <f t="shared" si="37"/>
        <v>0</v>
      </c>
      <c r="AI165" s="207">
        <f t="shared" si="45"/>
        <v>0</v>
      </c>
      <c r="AJ165" s="207">
        <f t="shared" si="45"/>
        <v>0</v>
      </c>
      <c r="AK165" s="207">
        <f t="shared" si="45"/>
        <v>0</v>
      </c>
      <c r="AL165" s="207">
        <f t="shared" si="44"/>
        <v>0</v>
      </c>
      <c r="AM165" s="207">
        <f t="shared" si="44"/>
        <v>0</v>
      </c>
      <c r="AN165" s="207">
        <f t="shared" si="44"/>
        <v>0</v>
      </c>
      <c r="AO165" s="207">
        <f t="shared" si="44"/>
        <v>0</v>
      </c>
      <c r="AP165" s="207">
        <f t="shared" si="44"/>
        <v>0</v>
      </c>
      <c r="AQ165" s="207">
        <f t="shared" si="44"/>
        <v>0</v>
      </c>
      <c r="AR165" s="207">
        <f t="shared" si="34"/>
        <v>0</v>
      </c>
      <c r="AS165" s="207">
        <f t="shared" si="34"/>
        <v>0</v>
      </c>
      <c r="AT165" s="207">
        <f t="shared" si="34"/>
        <v>0</v>
      </c>
      <c r="AU165" s="208">
        <f t="shared" si="38"/>
        <v>0</v>
      </c>
      <c r="AV165" s="208">
        <f t="shared" si="30"/>
        <v>0</v>
      </c>
      <c r="AW165" s="208">
        <f t="shared" si="30"/>
        <v>0</v>
      </c>
      <c r="AX165" s="208">
        <f t="shared" si="30"/>
        <v>0</v>
      </c>
      <c r="AY165" s="208">
        <f t="shared" si="30"/>
        <v>0</v>
      </c>
      <c r="AZ165" s="208">
        <f t="shared" si="43"/>
        <v>0</v>
      </c>
      <c r="BA165" s="208">
        <f t="shared" si="43"/>
        <v>0</v>
      </c>
      <c r="BB165" s="208">
        <f t="shared" si="43"/>
        <v>0</v>
      </c>
      <c r="BC165" s="208">
        <f t="shared" si="41"/>
        <v>0</v>
      </c>
      <c r="BD165" s="208">
        <f t="shared" si="41"/>
        <v>0</v>
      </c>
      <c r="BE165" s="208">
        <f t="shared" si="41"/>
        <v>0</v>
      </c>
      <c r="BF165" s="208">
        <f t="shared" si="41"/>
        <v>0</v>
      </c>
      <c r="BG165" s="208">
        <f t="shared" si="41"/>
        <v>0</v>
      </c>
      <c r="BH165" s="208">
        <f t="shared" si="41"/>
        <v>0</v>
      </c>
      <c r="BI165" s="208">
        <f t="shared" si="31"/>
        <v>0</v>
      </c>
      <c r="BJ165" s="208">
        <f t="shared" si="31"/>
        <v>0</v>
      </c>
      <c r="BK165" s="208">
        <f t="shared" si="31"/>
        <v>0</v>
      </c>
      <c r="BL165" s="207">
        <f t="shared" si="39"/>
        <v>0</v>
      </c>
    </row>
    <row r="166" spans="1:64">
      <c r="A166" s="190" t="s">
        <v>367</v>
      </c>
      <c r="B166" s="205">
        <v>0</v>
      </c>
      <c r="C166" s="205">
        <v>0</v>
      </c>
      <c r="D166" s="206">
        <v>0</v>
      </c>
      <c r="E166" s="206">
        <v>0</v>
      </c>
      <c r="F166" s="206">
        <v>0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192">
        <f t="shared" si="36"/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0</v>
      </c>
      <c r="W166" s="206">
        <v>0</v>
      </c>
      <c r="X166" s="206">
        <v>0</v>
      </c>
      <c r="Y166" s="206">
        <v>0</v>
      </c>
      <c r="Z166" s="206">
        <v>0</v>
      </c>
      <c r="AA166" s="206">
        <v>0</v>
      </c>
      <c r="AB166" s="206">
        <v>0</v>
      </c>
      <c r="AC166" s="206">
        <v>0</v>
      </c>
      <c r="AD166" s="206">
        <v>0</v>
      </c>
      <c r="AE166" s="206">
        <v>0</v>
      </c>
      <c r="AF166" s="206">
        <v>0</v>
      </c>
      <c r="AG166" s="192">
        <f t="shared" si="37"/>
        <v>0</v>
      </c>
      <c r="AI166" s="207">
        <f t="shared" si="45"/>
        <v>0</v>
      </c>
      <c r="AJ166" s="207">
        <f t="shared" si="45"/>
        <v>0</v>
      </c>
      <c r="AK166" s="207">
        <f t="shared" si="45"/>
        <v>0</v>
      </c>
      <c r="AL166" s="207">
        <f t="shared" si="44"/>
        <v>0</v>
      </c>
      <c r="AM166" s="207">
        <f t="shared" si="44"/>
        <v>0</v>
      </c>
      <c r="AN166" s="207">
        <f t="shared" si="44"/>
        <v>0</v>
      </c>
      <c r="AO166" s="207">
        <f t="shared" si="44"/>
        <v>0</v>
      </c>
      <c r="AP166" s="207">
        <f t="shared" si="44"/>
        <v>0</v>
      </c>
      <c r="AQ166" s="207">
        <f t="shared" si="44"/>
        <v>0</v>
      </c>
      <c r="AR166" s="207">
        <f t="shared" si="34"/>
        <v>0</v>
      </c>
      <c r="AS166" s="207">
        <f t="shared" si="34"/>
        <v>0</v>
      </c>
      <c r="AT166" s="207">
        <f t="shared" si="34"/>
        <v>0</v>
      </c>
      <c r="AU166" s="208">
        <f t="shared" si="38"/>
        <v>0</v>
      </c>
      <c r="AV166" s="208">
        <f t="shared" si="30"/>
        <v>0</v>
      </c>
      <c r="AW166" s="208">
        <f t="shared" si="30"/>
        <v>0</v>
      </c>
      <c r="AX166" s="208">
        <f t="shared" si="30"/>
        <v>0</v>
      </c>
      <c r="AY166" s="208">
        <f t="shared" si="30"/>
        <v>0</v>
      </c>
      <c r="AZ166" s="208">
        <f t="shared" si="43"/>
        <v>0</v>
      </c>
      <c r="BA166" s="208">
        <f t="shared" si="43"/>
        <v>0</v>
      </c>
      <c r="BB166" s="208">
        <f t="shared" si="43"/>
        <v>0</v>
      </c>
      <c r="BC166" s="208">
        <f t="shared" si="41"/>
        <v>0</v>
      </c>
      <c r="BD166" s="208">
        <f t="shared" si="41"/>
        <v>0</v>
      </c>
      <c r="BE166" s="208">
        <f t="shared" si="41"/>
        <v>0</v>
      </c>
      <c r="BF166" s="208">
        <f t="shared" si="41"/>
        <v>0</v>
      </c>
      <c r="BG166" s="208">
        <f t="shared" si="41"/>
        <v>0</v>
      </c>
      <c r="BH166" s="208">
        <f t="shared" si="41"/>
        <v>0</v>
      </c>
      <c r="BI166" s="208">
        <f t="shared" si="31"/>
        <v>0</v>
      </c>
      <c r="BJ166" s="208">
        <f t="shared" si="31"/>
        <v>0</v>
      </c>
      <c r="BK166" s="208">
        <f t="shared" si="31"/>
        <v>0</v>
      </c>
      <c r="BL166" s="207">
        <f t="shared" si="39"/>
        <v>0</v>
      </c>
    </row>
    <row r="167" spans="1:64">
      <c r="A167" s="190" t="s">
        <v>368</v>
      </c>
      <c r="B167" s="205">
        <v>2.4199999999999999E-2</v>
      </c>
      <c r="C167" s="205">
        <v>2.7199999999999998E-2</v>
      </c>
      <c r="D167" s="206">
        <v>487938.91000000003</v>
      </c>
      <c r="E167" s="206">
        <v>487938.91000000003</v>
      </c>
      <c r="F167" s="206">
        <v>487938.91000000003</v>
      </c>
      <c r="G167" s="206">
        <v>487938.91000000003</v>
      </c>
      <c r="H167" s="206">
        <v>487938.91000000003</v>
      </c>
      <c r="I167" s="206">
        <v>487938.91000000003</v>
      </c>
      <c r="J167" s="206">
        <v>487938.91000000003</v>
      </c>
      <c r="K167" s="206">
        <v>487938.91000000003</v>
      </c>
      <c r="L167" s="206">
        <v>487938.91000000003</v>
      </c>
      <c r="M167" s="206">
        <v>487938.91000000003</v>
      </c>
      <c r="N167" s="206">
        <v>487938.91000000003</v>
      </c>
      <c r="O167" s="206">
        <v>487938.91000000003</v>
      </c>
      <c r="P167" s="192">
        <f t="shared" si="36"/>
        <v>5855266.9200000009</v>
      </c>
      <c r="Q167" s="206">
        <v>487938.91000000003</v>
      </c>
      <c r="R167" s="206">
        <v>487938.91000000003</v>
      </c>
      <c r="S167" s="206">
        <v>487938.91000000003</v>
      </c>
      <c r="T167" s="206">
        <v>487938.91000000003</v>
      </c>
      <c r="U167" s="206">
        <v>0</v>
      </c>
      <c r="V167" s="206">
        <v>0</v>
      </c>
      <c r="W167" s="206">
        <v>0</v>
      </c>
      <c r="X167" s="206">
        <v>0</v>
      </c>
      <c r="Y167" s="206">
        <v>0</v>
      </c>
      <c r="Z167" s="206">
        <v>0</v>
      </c>
      <c r="AA167" s="206">
        <v>0</v>
      </c>
      <c r="AB167" s="206">
        <v>0</v>
      </c>
      <c r="AC167" s="206">
        <v>0</v>
      </c>
      <c r="AD167" s="206">
        <v>0</v>
      </c>
      <c r="AE167" s="206">
        <v>0</v>
      </c>
      <c r="AF167" s="206">
        <v>0</v>
      </c>
      <c r="AG167" s="192">
        <f t="shared" si="37"/>
        <v>0</v>
      </c>
      <c r="AI167" s="207">
        <f t="shared" si="45"/>
        <v>984.01</v>
      </c>
      <c r="AJ167" s="207">
        <f t="shared" si="45"/>
        <v>984.01</v>
      </c>
      <c r="AK167" s="207">
        <f t="shared" si="45"/>
        <v>984.01</v>
      </c>
      <c r="AL167" s="207">
        <f t="shared" si="44"/>
        <v>984.01</v>
      </c>
      <c r="AM167" s="207">
        <f t="shared" si="44"/>
        <v>984.01</v>
      </c>
      <c r="AN167" s="207">
        <f t="shared" si="44"/>
        <v>984.01</v>
      </c>
      <c r="AO167" s="207">
        <f t="shared" si="44"/>
        <v>984.01</v>
      </c>
      <c r="AP167" s="207">
        <f t="shared" si="44"/>
        <v>984.01</v>
      </c>
      <c r="AQ167" s="207">
        <f t="shared" si="44"/>
        <v>984.01</v>
      </c>
      <c r="AR167" s="207">
        <f t="shared" si="34"/>
        <v>984.01</v>
      </c>
      <c r="AS167" s="207">
        <f t="shared" si="34"/>
        <v>984.01</v>
      </c>
      <c r="AT167" s="207">
        <f t="shared" si="34"/>
        <v>984.01</v>
      </c>
      <c r="AU167" s="208">
        <f t="shared" si="38"/>
        <v>11808.12</v>
      </c>
      <c r="AV167" s="208">
        <f t="shared" si="30"/>
        <v>984.01</v>
      </c>
      <c r="AW167" s="208">
        <f t="shared" si="30"/>
        <v>984.01</v>
      </c>
      <c r="AX167" s="208">
        <f t="shared" si="30"/>
        <v>984.01</v>
      </c>
      <c r="AY167" s="208">
        <f t="shared" si="30"/>
        <v>984.01</v>
      </c>
      <c r="AZ167" s="208">
        <f t="shared" si="43"/>
        <v>0</v>
      </c>
      <c r="BA167" s="208">
        <f t="shared" si="43"/>
        <v>0</v>
      </c>
      <c r="BB167" s="208">
        <f t="shared" si="43"/>
        <v>0</v>
      </c>
      <c r="BC167" s="208">
        <f t="shared" si="41"/>
        <v>0</v>
      </c>
      <c r="BD167" s="208">
        <f t="shared" si="41"/>
        <v>0</v>
      </c>
      <c r="BE167" s="208">
        <f t="shared" si="41"/>
        <v>0</v>
      </c>
      <c r="BF167" s="208">
        <f t="shared" si="41"/>
        <v>0</v>
      </c>
      <c r="BG167" s="208">
        <f t="shared" si="41"/>
        <v>0</v>
      </c>
      <c r="BH167" s="208">
        <f t="shared" si="41"/>
        <v>0</v>
      </c>
      <c r="BI167" s="208">
        <f t="shared" si="31"/>
        <v>0</v>
      </c>
      <c r="BJ167" s="208">
        <f t="shared" si="31"/>
        <v>0</v>
      </c>
      <c r="BK167" s="208">
        <f t="shared" si="31"/>
        <v>0</v>
      </c>
      <c r="BL167" s="207">
        <f t="shared" si="39"/>
        <v>0</v>
      </c>
    </row>
    <row r="168" spans="1:64">
      <c r="A168" s="190" t="s">
        <v>369</v>
      </c>
      <c r="B168" s="205">
        <v>2.4199999999999999E-2</v>
      </c>
      <c r="C168" s="205">
        <v>2.7199999999999998E-2</v>
      </c>
      <c r="D168" s="206">
        <v>1440178.54</v>
      </c>
      <c r="E168" s="206">
        <v>1442546.23</v>
      </c>
      <c r="F168" s="206">
        <v>1442546.23</v>
      </c>
      <c r="G168" s="206">
        <v>1442546.23</v>
      </c>
      <c r="H168" s="206">
        <v>1442546.23</v>
      </c>
      <c r="I168" s="206">
        <v>1442546.23</v>
      </c>
      <c r="J168" s="206">
        <v>1442546.23</v>
      </c>
      <c r="K168" s="206">
        <v>1442546.23</v>
      </c>
      <c r="L168" s="206">
        <v>1442546.23</v>
      </c>
      <c r="M168" s="206">
        <v>1442546.23</v>
      </c>
      <c r="N168" s="206">
        <v>1442546.23</v>
      </c>
      <c r="O168" s="206">
        <v>1442546.23</v>
      </c>
      <c r="P168" s="192">
        <f t="shared" si="36"/>
        <v>17308187.070000004</v>
      </c>
      <c r="Q168" s="206">
        <v>1442546.23</v>
      </c>
      <c r="R168" s="206">
        <v>1442546.23</v>
      </c>
      <c r="S168" s="206">
        <v>1442546.23</v>
      </c>
      <c r="T168" s="206">
        <v>1442546.23</v>
      </c>
      <c r="U168" s="206">
        <v>1930485.1400000001</v>
      </c>
      <c r="V168" s="206">
        <v>1930485.1400000001</v>
      </c>
      <c r="W168" s="206">
        <v>1930485.1400000001</v>
      </c>
      <c r="X168" s="206">
        <v>1930485.1400000001</v>
      </c>
      <c r="Y168" s="206">
        <v>1930485.1400000001</v>
      </c>
      <c r="Z168" s="206">
        <v>1930485.1400000001</v>
      </c>
      <c r="AA168" s="206">
        <v>1930485.1400000001</v>
      </c>
      <c r="AB168" s="206">
        <v>1930485.1400000001</v>
      </c>
      <c r="AC168" s="206">
        <v>1930485.1400000001</v>
      </c>
      <c r="AD168" s="206">
        <v>1930485.1400000001</v>
      </c>
      <c r="AE168" s="206">
        <v>1930485.1400000001</v>
      </c>
      <c r="AF168" s="206">
        <v>1930485.1400000001</v>
      </c>
      <c r="AG168" s="192">
        <f t="shared" si="37"/>
        <v>23165821.680000003</v>
      </c>
      <c r="AI168" s="207">
        <f t="shared" si="45"/>
        <v>2904.36</v>
      </c>
      <c r="AJ168" s="207">
        <f t="shared" si="45"/>
        <v>2909.13</v>
      </c>
      <c r="AK168" s="207">
        <f t="shared" si="45"/>
        <v>2909.13</v>
      </c>
      <c r="AL168" s="207">
        <f t="shared" si="44"/>
        <v>2909.13</v>
      </c>
      <c r="AM168" s="207">
        <f t="shared" si="44"/>
        <v>2909.13</v>
      </c>
      <c r="AN168" s="207">
        <f t="shared" si="44"/>
        <v>2909.13</v>
      </c>
      <c r="AO168" s="207">
        <f t="shared" si="44"/>
        <v>2909.13</v>
      </c>
      <c r="AP168" s="207">
        <f t="shared" si="44"/>
        <v>2909.13</v>
      </c>
      <c r="AQ168" s="207">
        <f t="shared" si="44"/>
        <v>2909.13</v>
      </c>
      <c r="AR168" s="207">
        <f t="shared" si="34"/>
        <v>2909.13</v>
      </c>
      <c r="AS168" s="207">
        <f t="shared" si="34"/>
        <v>2909.13</v>
      </c>
      <c r="AT168" s="207">
        <f t="shared" si="34"/>
        <v>2909.13</v>
      </c>
      <c r="AU168" s="208">
        <f t="shared" si="38"/>
        <v>34904.790000000008</v>
      </c>
      <c r="AV168" s="208">
        <f t="shared" si="30"/>
        <v>2909.13</v>
      </c>
      <c r="AW168" s="208">
        <f t="shared" si="30"/>
        <v>2909.13</v>
      </c>
      <c r="AX168" s="208">
        <f t="shared" si="30"/>
        <v>2909.13</v>
      </c>
      <c r="AY168" s="208">
        <f t="shared" si="30"/>
        <v>2909.13</v>
      </c>
      <c r="AZ168" s="208">
        <f t="shared" si="43"/>
        <v>4375.7700000000004</v>
      </c>
      <c r="BA168" s="208">
        <f t="shared" si="43"/>
        <v>4375.7700000000004</v>
      </c>
      <c r="BB168" s="208">
        <f t="shared" si="43"/>
        <v>4375.7700000000004</v>
      </c>
      <c r="BC168" s="208">
        <f t="shared" si="41"/>
        <v>4375.7700000000004</v>
      </c>
      <c r="BD168" s="208">
        <f t="shared" si="41"/>
        <v>4375.7700000000004</v>
      </c>
      <c r="BE168" s="208">
        <f t="shared" si="41"/>
        <v>4375.7700000000004</v>
      </c>
      <c r="BF168" s="208">
        <f t="shared" si="41"/>
        <v>4375.7700000000004</v>
      </c>
      <c r="BG168" s="208">
        <f t="shared" si="41"/>
        <v>4375.7700000000004</v>
      </c>
      <c r="BH168" s="208">
        <f t="shared" si="41"/>
        <v>4375.7700000000004</v>
      </c>
      <c r="BI168" s="208">
        <f t="shared" si="31"/>
        <v>4375.7700000000004</v>
      </c>
      <c r="BJ168" s="208">
        <f t="shared" si="31"/>
        <v>4375.7700000000004</v>
      </c>
      <c r="BK168" s="208">
        <f t="shared" si="31"/>
        <v>4375.7700000000004</v>
      </c>
      <c r="BL168" s="207">
        <f t="shared" si="39"/>
        <v>52509.24000000002</v>
      </c>
    </row>
    <row r="169" spans="1:64">
      <c r="A169" s="223" t="s">
        <v>370</v>
      </c>
      <c r="B169" s="224">
        <v>4.2300000000000004E-2</v>
      </c>
      <c r="C169" s="224">
        <f t="shared" ref="C169:C170" si="46">B169</f>
        <v>4.2300000000000004E-2</v>
      </c>
      <c r="D169" s="206">
        <v>465.17</v>
      </c>
      <c r="E169" s="206">
        <v>465.17</v>
      </c>
      <c r="F169" s="206">
        <v>465.17</v>
      </c>
      <c r="G169" s="206">
        <v>465.17</v>
      </c>
      <c r="H169" s="206">
        <v>465.17</v>
      </c>
      <c r="I169" s="206">
        <v>465.17</v>
      </c>
      <c r="J169" s="206">
        <v>465.17</v>
      </c>
      <c r="K169" s="206">
        <v>465.17</v>
      </c>
      <c r="L169" s="206">
        <v>465.17</v>
      </c>
      <c r="M169" s="206">
        <v>465.17</v>
      </c>
      <c r="N169" s="206">
        <v>465.17</v>
      </c>
      <c r="O169" s="206">
        <v>465.17</v>
      </c>
      <c r="P169" s="192">
        <f t="shared" si="36"/>
        <v>5582.04</v>
      </c>
      <c r="Q169" s="206">
        <v>465.17</v>
      </c>
      <c r="R169" s="206">
        <v>465.17</v>
      </c>
      <c r="S169" s="206">
        <v>465.17</v>
      </c>
      <c r="T169" s="206">
        <v>465.17</v>
      </c>
      <c r="U169" s="206">
        <v>0</v>
      </c>
      <c r="V169" s="206">
        <v>0</v>
      </c>
      <c r="W169" s="206">
        <v>0</v>
      </c>
      <c r="X169" s="206">
        <v>0</v>
      </c>
      <c r="Y169" s="206">
        <v>0</v>
      </c>
      <c r="Z169" s="206">
        <v>0</v>
      </c>
      <c r="AA169" s="206">
        <v>0</v>
      </c>
      <c r="AB169" s="206">
        <v>0</v>
      </c>
      <c r="AC169" s="206">
        <v>0</v>
      </c>
      <c r="AD169" s="206">
        <v>0</v>
      </c>
      <c r="AE169" s="206">
        <v>0</v>
      </c>
      <c r="AF169" s="206">
        <v>0</v>
      </c>
      <c r="AG169" s="192">
        <f t="shared" si="37"/>
        <v>0</v>
      </c>
      <c r="AI169" s="207">
        <f t="shared" si="45"/>
        <v>1.64</v>
      </c>
      <c r="AJ169" s="207">
        <f t="shared" si="45"/>
        <v>1.64</v>
      </c>
      <c r="AK169" s="207">
        <f t="shared" si="45"/>
        <v>1.64</v>
      </c>
      <c r="AL169" s="207">
        <f t="shared" si="44"/>
        <v>1.64</v>
      </c>
      <c r="AM169" s="207">
        <f t="shared" si="44"/>
        <v>1.64</v>
      </c>
      <c r="AN169" s="207">
        <f t="shared" si="44"/>
        <v>1.64</v>
      </c>
      <c r="AO169" s="207">
        <f t="shared" si="44"/>
        <v>1.64</v>
      </c>
      <c r="AP169" s="207">
        <f t="shared" si="44"/>
        <v>1.64</v>
      </c>
      <c r="AQ169" s="207">
        <f t="shared" si="44"/>
        <v>1.64</v>
      </c>
      <c r="AR169" s="207">
        <f t="shared" si="34"/>
        <v>1.64</v>
      </c>
      <c r="AS169" s="207">
        <f t="shared" si="34"/>
        <v>1.64</v>
      </c>
      <c r="AT169" s="207">
        <f t="shared" si="34"/>
        <v>1.64</v>
      </c>
      <c r="AU169" s="208">
        <f t="shared" si="38"/>
        <v>19.680000000000003</v>
      </c>
      <c r="AV169" s="208">
        <f t="shared" si="30"/>
        <v>1.64</v>
      </c>
      <c r="AW169" s="208">
        <f t="shared" si="30"/>
        <v>1.64</v>
      </c>
      <c r="AX169" s="208">
        <f t="shared" si="30"/>
        <v>1.64</v>
      </c>
      <c r="AY169" s="208">
        <f t="shared" si="30"/>
        <v>1.64</v>
      </c>
      <c r="AZ169" s="208">
        <f t="shared" si="43"/>
        <v>0</v>
      </c>
      <c r="BA169" s="208">
        <f t="shared" si="43"/>
        <v>0</v>
      </c>
      <c r="BB169" s="208">
        <f t="shared" si="43"/>
        <v>0</v>
      </c>
      <c r="BC169" s="208">
        <f t="shared" si="41"/>
        <v>0</v>
      </c>
      <c r="BD169" s="208">
        <f t="shared" si="41"/>
        <v>0</v>
      </c>
      <c r="BE169" s="208">
        <f t="shared" si="41"/>
        <v>0</v>
      </c>
      <c r="BF169" s="208">
        <f t="shared" si="41"/>
        <v>0</v>
      </c>
      <c r="BG169" s="208">
        <f t="shared" si="41"/>
        <v>0</v>
      </c>
      <c r="BH169" s="208">
        <f t="shared" si="41"/>
        <v>0</v>
      </c>
      <c r="BI169" s="208">
        <f t="shared" si="31"/>
        <v>0</v>
      </c>
      <c r="BJ169" s="208">
        <f t="shared" si="31"/>
        <v>0</v>
      </c>
      <c r="BK169" s="208">
        <f t="shared" si="31"/>
        <v>0</v>
      </c>
      <c r="BL169" s="207">
        <f t="shared" si="39"/>
        <v>0</v>
      </c>
    </row>
    <row r="170" spans="1:64">
      <c r="A170" s="223" t="s">
        <v>371</v>
      </c>
      <c r="B170" s="224">
        <v>3.1799999999999995E-2</v>
      </c>
      <c r="C170" s="224">
        <f t="shared" si="46"/>
        <v>3.1799999999999995E-2</v>
      </c>
      <c r="D170" s="206">
        <v>465.17</v>
      </c>
      <c r="E170" s="206">
        <v>465.17</v>
      </c>
      <c r="F170" s="206">
        <v>465.17</v>
      </c>
      <c r="G170" s="206">
        <v>465.17</v>
      </c>
      <c r="H170" s="206">
        <v>465.17</v>
      </c>
      <c r="I170" s="206">
        <v>465.17</v>
      </c>
      <c r="J170" s="206">
        <v>465.17</v>
      </c>
      <c r="K170" s="206">
        <v>465.17</v>
      </c>
      <c r="L170" s="206">
        <v>465.17</v>
      </c>
      <c r="M170" s="206">
        <v>465.17</v>
      </c>
      <c r="N170" s="206">
        <v>465.17</v>
      </c>
      <c r="O170" s="206">
        <v>465.17</v>
      </c>
      <c r="P170" s="192">
        <f t="shared" si="36"/>
        <v>5582.04</v>
      </c>
      <c r="Q170" s="206">
        <v>465.17</v>
      </c>
      <c r="R170" s="206">
        <v>465.17</v>
      </c>
      <c r="S170" s="206">
        <v>465.17</v>
      </c>
      <c r="T170" s="206">
        <v>465.17</v>
      </c>
      <c r="U170" s="206">
        <v>0</v>
      </c>
      <c r="V170" s="206">
        <v>0</v>
      </c>
      <c r="W170" s="206">
        <v>0</v>
      </c>
      <c r="X170" s="206">
        <v>0</v>
      </c>
      <c r="Y170" s="206">
        <v>0</v>
      </c>
      <c r="Z170" s="206">
        <v>0</v>
      </c>
      <c r="AA170" s="206">
        <v>0</v>
      </c>
      <c r="AB170" s="206">
        <v>0</v>
      </c>
      <c r="AC170" s="206">
        <v>0</v>
      </c>
      <c r="AD170" s="206">
        <v>0</v>
      </c>
      <c r="AE170" s="206">
        <v>0</v>
      </c>
      <c r="AF170" s="206">
        <v>0</v>
      </c>
      <c r="AG170" s="192">
        <f t="shared" si="37"/>
        <v>0</v>
      </c>
      <c r="AI170" s="207">
        <f t="shared" si="45"/>
        <v>1.23</v>
      </c>
      <c r="AJ170" s="207">
        <f t="shared" si="45"/>
        <v>1.23</v>
      </c>
      <c r="AK170" s="207">
        <f t="shared" si="45"/>
        <v>1.23</v>
      </c>
      <c r="AL170" s="207">
        <f t="shared" si="44"/>
        <v>1.23</v>
      </c>
      <c r="AM170" s="207">
        <f t="shared" si="44"/>
        <v>1.23</v>
      </c>
      <c r="AN170" s="207">
        <f t="shared" si="44"/>
        <v>1.23</v>
      </c>
      <c r="AO170" s="207">
        <f t="shared" si="44"/>
        <v>1.23</v>
      </c>
      <c r="AP170" s="207">
        <f t="shared" si="44"/>
        <v>1.23</v>
      </c>
      <c r="AQ170" s="207">
        <f t="shared" si="44"/>
        <v>1.23</v>
      </c>
      <c r="AR170" s="207">
        <f t="shared" si="34"/>
        <v>1.23</v>
      </c>
      <c r="AS170" s="207">
        <f t="shared" si="34"/>
        <v>1.23</v>
      </c>
      <c r="AT170" s="207">
        <f t="shared" si="34"/>
        <v>1.23</v>
      </c>
      <c r="AU170" s="208">
        <f t="shared" si="38"/>
        <v>14.760000000000003</v>
      </c>
      <c r="AV170" s="208">
        <f t="shared" si="30"/>
        <v>1.23</v>
      </c>
      <c r="AW170" s="208">
        <f t="shared" si="30"/>
        <v>1.23</v>
      </c>
      <c r="AX170" s="208">
        <f t="shared" si="30"/>
        <v>1.23</v>
      </c>
      <c r="AY170" s="208">
        <f t="shared" si="30"/>
        <v>1.23</v>
      </c>
      <c r="AZ170" s="208">
        <f t="shared" si="43"/>
        <v>0</v>
      </c>
      <c r="BA170" s="208">
        <f t="shared" si="43"/>
        <v>0</v>
      </c>
      <c r="BB170" s="208">
        <f t="shared" si="43"/>
        <v>0</v>
      </c>
      <c r="BC170" s="208">
        <f t="shared" si="41"/>
        <v>0</v>
      </c>
      <c r="BD170" s="208">
        <f t="shared" si="41"/>
        <v>0</v>
      </c>
      <c r="BE170" s="208">
        <f t="shared" si="41"/>
        <v>0</v>
      </c>
      <c r="BF170" s="208">
        <f t="shared" si="41"/>
        <v>0</v>
      </c>
      <c r="BG170" s="208">
        <f t="shared" si="41"/>
        <v>0</v>
      </c>
      <c r="BH170" s="208">
        <f t="shared" si="41"/>
        <v>0</v>
      </c>
      <c r="BI170" s="208">
        <f t="shared" si="31"/>
        <v>0</v>
      </c>
      <c r="BJ170" s="208">
        <f t="shared" si="31"/>
        <v>0</v>
      </c>
      <c r="BK170" s="208">
        <f t="shared" si="31"/>
        <v>0</v>
      </c>
      <c r="BL170" s="207">
        <f t="shared" si="39"/>
        <v>0</v>
      </c>
    </row>
    <row r="171" spans="1:64">
      <c r="A171" s="190" t="s">
        <v>372</v>
      </c>
      <c r="B171" s="205">
        <v>3.4700000000000002E-2</v>
      </c>
      <c r="C171" s="205">
        <v>4.1300000000000003E-2</v>
      </c>
      <c r="D171" s="206">
        <v>402365.15</v>
      </c>
      <c r="E171" s="206">
        <v>402365.15</v>
      </c>
      <c r="F171" s="206">
        <v>402365.15</v>
      </c>
      <c r="G171" s="206">
        <v>402365.15</v>
      </c>
      <c r="H171" s="206">
        <v>402365.15</v>
      </c>
      <c r="I171" s="206">
        <v>402365.15</v>
      </c>
      <c r="J171" s="206">
        <v>402365.15</v>
      </c>
      <c r="K171" s="206">
        <v>402365.15</v>
      </c>
      <c r="L171" s="206">
        <v>402365.15</v>
      </c>
      <c r="M171" s="206">
        <v>402365.15</v>
      </c>
      <c r="N171" s="206">
        <v>402365.15</v>
      </c>
      <c r="O171" s="206">
        <v>402365.15</v>
      </c>
      <c r="P171" s="192">
        <f t="shared" si="36"/>
        <v>4828381.8</v>
      </c>
      <c r="Q171" s="206">
        <v>402365.15</v>
      </c>
      <c r="R171" s="206">
        <v>402365.15</v>
      </c>
      <c r="S171" s="206">
        <v>402365.15</v>
      </c>
      <c r="T171" s="206">
        <v>402365.15</v>
      </c>
      <c r="U171" s="206">
        <v>0</v>
      </c>
      <c r="V171" s="206">
        <v>0</v>
      </c>
      <c r="W171" s="206">
        <v>0</v>
      </c>
      <c r="X171" s="206">
        <v>0</v>
      </c>
      <c r="Y171" s="206">
        <v>0</v>
      </c>
      <c r="Z171" s="206">
        <v>0</v>
      </c>
      <c r="AA171" s="206">
        <v>0</v>
      </c>
      <c r="AB171" s="206">
        <v>0</v>
      </c>
      <c r="AC171" s="206">
        <v>0</v>
      </c>
      <c r="AD171" s="206">
        <v>0</v>
      </c>
      <c r="AE171" s="206">
        <v>0</v>
      </c>
      <c r="AF171" s="206">
        <v>0</v>
      </c>
      <c r="AG171" s="192">
        <f t="shared" si="37"/>
        <v>0</v>
      </c>
      <c r="AI171" s="207">
        <f t="shared" si="45"/>
        <v>1163.51</v>
      </c>
      <c r="AJ171" s="207">
        <f t="shared" si="45"/>
        <v>1163.51</v>
      </c>
      <c r="AK171" s="207">
        <f t="shared" si="45"/>
        <v>1163.51</v>
      </c>
      <c r="AL171" s="207">
        <f t="shared" si="44"/>
        <v>1163.51</v>
      </c>
      <c r="AM171" s="207">
        <f t="shared" si="44"/>
        <v>1163.51</v>
      </c>
      <c r="AN171" s="207">
        <f t="shared" si="44"/>
        <v>1163.51</v>
      </c>
      <c r="AO171" s="207">
        <f t="shared" si="44"/>
        <v>1163.51</v>
      </c>
      <c r="AP171" s="207">
        <f t="shared" si="44"/>
        <v>1163.51</v>
      </c>
      <c r="AQ171" s="207">
        <f t="shared" si="44"/>
        <v>1163.51</v>
      </c>
      <c r="AR171" s="207">
        <f t="shared" si="34"/>
        <v>1163.51</v>
      </c>
      <c r="AS171" s="207">
        <f t="shared" si="34"/>
        <v>1163.51</v>
      </c>
      <c r="AT171" s="207">
        <f t="shared" si="34"/>
        <v>1163.51</v>
      </c>
      <c r="AU171" s="208">
        <f t="shared" si="38"/>
        <v>13962.12</v>
      </c>
      <c r="AV171" s="208">
        <f t="shared" si="30"/>
        <v>1163.51</v>
      </c>
      <c r="AW171" s="208">
        <f t="shared" si="30"/>
        <v>1163.51</v>
      </c>
      <c r="AX171" s="208">
        <f t="shared" si="30"/>
        <v>1163.51</v>
      </c>
      <c r="AY171" s="208">
        <f t="shared" si="30"/>
        <v>1163.51</v>
      </c>
      <c r="AZ171" s="208">
        <f t="shared" si="43"/>
        <v>0</v>
      </c>
      <c r="BA171" s="208">
        <f t="shared" si="43"/>
        <v>0</v>
      </c>
      <c r="BB171" s="208">
        <f t="shared" si="43"/>
        <v>0</v>
      </c>
      <c r="BC171" s="208">
        <f t="shared" si="41"/>
        <v>0</v>
      </c>
      <c r="BD171" s="208">
        <f t="shared" si="41"/>
        <v>0</v>
      </c>
      <c r="BE171" s="208">
        <f t="shared" si="41"/>
        <v>0</v>
      </c>
      <c r="BF171" s="208">
        <f t="shared" si="41"/>
        <v>0</v>
      </c>
      <c r="BG171" s="208">
        <f t="shared" si="41"/>
        <v>0</v>
      </c>
      <c r="BH171" s="208">
        <f t="shared" si="41"/>
        <v>0</v>
      </c>
      <c r="BI171" s="208">
        <f t="shared" si="31"/>
        <v>0</v>
      </c>
      <c r="BJ171" s="208">
        <f t="shared" si="31"/>
        <v>0</v>
      </c>
      <c r="BK171" s="208">
        <f t="shared" si="31"/>
        <v>0</v>
      </c>
      <c r="BL171" s="207">
        <f t="shared" si="39"/>
        <v>0</v>
      </c>
    </row>
    <row r="172" spans="1:64">
      <c r="A172" s="223" t="s">
        <v>373</v>
      </c>
      <c r="B172" s="224">
        <v>4.2300000000000004E-2</v>
      </c>
      <c r="C172" s="224">
        <f t="shared" ref="C172:C173" si="47">B172</f>
        <v>4.2300000000000004E-2</v>
      </c>
      <c r="D172" s="206">
        <v>718802.70000000007</v>
      </c>
      <c r="E172" s="206">
        <v>718802.70000000007</v>
      </c>
      <c r="F172" s="206">
        <v>718802.70000000007</v>
      </c>
      <c r="G172" s="206">
        <v>718802.70000000007</v>
      </c>
      <c r="H172" s="206">
        <v>718802.70000000007</v>
      </c>
      <c r="I172" s="206">
        <v>718802.70000000007</v>
      </c>
      <c r="J172" s="206">
        <v>718744.47500000009</v>
      </c>
      <c r="K172" s="206">
        <v>776755.8600000001</v>
      </c>
      <c r="L172" s="206">
        <v>834825.47000000009</v>
      </c>
      <c r="M172" s="206">
        <v>834825.47000000009</v>
      </c>
      <c r="N172" s="206">
        <v>834825.47000000009</v>
      </c>
      <c r="O172" s="206">
        <v>834825.47000000009</v>
      </c>
      <c r="P172" s="192">
        <f t="shared" si="36"/>
        <v>9147618.415000001</v>
      </c>
      <c r="Q172" s="206">
        <v>834825.47000000009</v>
      </c>
      <c r="R172" s="206">
        <v>879393.55500000005</v>
      </c>
      <c r="S172" s="206">
        <v>923961.64000000013</v>
      </c>
      <c r="T172" s="206">
        <v>923961.64000000013</v>
      </c>
      <c r="U172" s="206">
        <v>986096.30000000016</v>
      </c>
      <c r="V172" s="206">
        <v>1047765.7900000002</v>
      </c>
      <c r="W172" s="206">
        <v>1047765.7900000002</v>
      </c>
      <c r="X172" s="206">
        <v>1047765.7900000002</v>
      </c>
      <c r="Y172" s="206">
        <v>1047765.7900000002</v>
      </c>
      <c r="Z172" s="206">
        <v>1294961.1400000001</v>
      </c>
      <c r="AA172" s="206">
        <v>1542156.4900000002</v>
      </c>
      <c r="AB172" s="206">
        <v>1542156.4900000002</v>
      </c>
      <c r="AC172" s="206">
        <v>1542156.4900000002</v>
      </c>
      <c r="AD172" s="206">
        <v>1542156.4900000002</v>
      </c>
      <c r="AE172" s="206">
        <v>1542156.4900000002</v>
      </c>
      <c r="AF172" s="206">
        <v>1542156.4900000002</v>
      </c>
      <c r="AG172" s="192">
        <f t="shared" si="37"/>
        <v>15725059.540000003</v>
      </c>
      <c r="AI172" s="207">
        <f t="shared" si="45"/>
        <v>2533.7800000000002</v>
      </c>
      <c r="AJ172" s="207">
        <f t="shared" si="45"/>
        <v>2533.7800000000002</v>
      </c>
      <c r="AK172" s="207">
        <f t="shared" si="45"/>
        <v>2533.7800000000002</v>
      </c>
      <c r="AL172" s="207">
        <f t="shared" si="44"/>
        <v>2533.7800000000002</v>
      </c>
      <c r="AM172" s="207">
        <f t="shared" si="44"/>
        <v>2533.7800000000002</v>
      </c>
      <c r="AN172" s="207">
        <f t="shared" si="44"/>
        <v>2533.7800000000002</v>
      </c>
      <c r="AO172" s="207">
        <f t="shared" si="44"/>
        <v>2533.5700000000002</v>
      </c>
      <c r="AP172" s="207">
        <f t="shared" si="44"/>
        <v>2738.06</v>
      </c>
      <c r="AQ172" s="207">
        <f t="shared" si="44"/>
        <v>2942.76</v>
      </c>
      <c r="AR172" s="207">
        <f t="shared" si="34"/>
        <v>2942.76</v>
      </c>
      <c r="AS172" s="207">
        <f t="shared" si="34"/>
        <v>2942.76</v>
      </c>
      <c r="AT172" s="207">
        <f t="shared" si="34"/>
        <v>2942.76</v>
      </c>
      <c r="AU172" s="208">
        <f t="shared" si="38"/>
        <v>32245.350000000013</v>
      </c>
      <c r="AV172" s="208">
        <f t="shared" si="30"/>
        <v>2942.76</v>
      </c>
      <c r="AW172" s="208">
        <f t="shared" si="30"/>
        <v>3099.86</v>
      </c>
      <c r="AX172" s="208">
        <f t="shared" si="30"/>
        <v>3256.96</v>
      </c>
      <c r="AY172" s="208">
        <f t="shared" si="30"/>
        <v>3256.96</v>
      </c>
      <c r="AZ172" s="208">
        <f t="shared" si="43"/>
        <v>3475.99</v>
      </c>
      <c r="BA172" s="208">
        <f t="shared" si="43"/>
        <v>3693.37</v>
      </c>
      <c r="BB172" s="208">
        <f t="shared" si="43"/>
        <v>3693.37</v>
      </c>
      <c r="BC172" s="208">
        <f t="shared" si="41"/>
        <v>3693.37</v>
      </c>
      <c r="BD172" s="208">
        <f t="shared" si="41"/>
        <v>3693.37</v>
      </c>
      <c r="BE172" s="208">
        <f t="shared" si="41"/>
        <v>4564.74</v>
      </c>
      <c r="BF172" s="208">
        <f t="shared" si="41"/>
        <v>5436.1</v>
      </c>
      <c r="BG172" s="208">
        <f t="shared" si="41"/>
        <v>5436.1</v>
      </c>
      <c r="BH172" s="208">
        <f t="shared" si="41"/>
        <v>5436.1</v>
      </c>
      <c r="BI172" s="208">
        <f t="shared" si="31"/>
        <v>5436.1</v>
      </c>
      <c r="BJ172" s="208">
        <f t="shared" si="31"/>
        <v>5436.1</v>
      </c>
      <c r="BK172" s="208">
        <f t="shared" si="31"/>
        <v>5436.1</v>
      </c>
      <c r="BL172" s="207">
        <f t="shared" si="39"/>
        <v>55430.80999999999</v>
      </c>
    </row>
    <row r="173" spans="1:64">
      <c r="A173" s="223" t="s">
        <v>374</v>
      </c>
      <c r="B173" s="224">
        <v>3.1799999999999995E-2</v>
      </c>
      <c r="C173" s="224">
        <f t="shared" si="47"/>
        <v>3.1799999999999995E-2</v>
      </c>
      <c r="D173" s="206">
        <v>74202.61</v>
      </c>
      <c r="E173" s="206">
        <v>74202.61</v>
      </c>
      <c r="F173" s="206">
        <v>74202.61</v>
      </c>
      <c r="G173" s="206">
        <v>74202.61</v>
      </c>
      <c r="H173" s="206">
        <v>74202.61</v>
      </c>
      <c r="I173" s="206">
        <v>74202.61</v>
      </c>
      <c r="J173" s="206">
        <v>74202.61</v>
      </c>
      <c r="K173" s="206">
        <v>74202.61</v>
      </c>
      <c r="L173" s="206">
        <v>74202.61</v>
      </c>
      <c r="M173" s="206">
        <v>74202.61</v>
      </c>
      <c r="N173" s="206">
        <v>74202.61</v>
      </c>
      <c r="O173" s="206">
        <v>74202.61</v>
      </c>
      <c r="P173" s="192">
        <f t="shared" si="36"/>
        <v>890431.32</v>
      </c>
      <c r="Q173" s="206">
        <v>74202.61</v>
      </c>
      <c r="R173" s="206">
        <v>74202.61</v>
      </c>
      <c r="S173" s="206">
        <v>74202.61</v>
      </c>
      <c r="T173" s="206">
        <v>74202.61</v>
      </c>
      <c r="U173" s="206">
        <v>74667.78</v>
      </c>
      <c r="V173" s="206">
        <v>74667.78</v>
      </c>
      <c r="W173" s="206">
        <v>74667.78</v>
      </c>
      <c r="X173" s="206">
        <v>74667.78</v>
      </c>
      <c r="Y173" s="206">
        <v>74667.78</v>
      </c>
      <c r="Z173" s="206">
        <v>74667.78</v>
      </c>
      <c r="AA173" s="206">
        <v>74667.78</v>
      </c>
      <c r="AB173" s="206">
        <v>74667.78</v>
      </c>
      <c r="AC173" s="206">
        <v>74667.78</v>
      </c>
      <c r="AD173" s="206">
        <v>119235.86499999999</v>
      </c>
      <c r="AE173" s="206">
        <v>163803.95000000001</v>
      </c>
      <c r="AF173" s="206">
        <v>163803.95000000001</v>
      </c>
      <c r="AG173" s="192">
        <f t="shared" si="37"/>
        <v>1118853.7850000001</v>
      </c>
      <c r="AI173" s="207">
        <f t="shared" si="45"/>
        <v>196.64</v>
      </c>
      <c r="AJ173" s="207">
        <f t="shared" si="45"/>
        <v>196.64</v>
      </c>
      <c r="AK173" s="207">
        <f t="shared" si="45"/>
        <v>196.64</v>
      </c>
      <c r="AL173" s="207">
        <f t="shared" si="44"/>
        <v>196.64</v>
      </c>
      <c r="AM173" s="207">
        <f t="shared" si="44"/>
        <v>196.64</v>
      </c>
      <c r="AN173" s="207">
        <f t="shared" si="44"/>
        <v>196.64</v>
      </c>
      <c r="AO173" s="207">
        <f t="shared" si="44"/>
        <v>196.64</v>
      </c>
      <c r="AP173" s="207">
        <f t="shared" si="44"/>
        <v>196.64</v>
      </c>
      <c r="AQ173" s="207">
        <f t="shared" si="44"/>
        <v>196.64</v>
      </c>
      <c r="AR173" s="207">
        <f t="shared" si="34"/>
        <v>196.64</v>
      </c>
      <c r="AS173" s="207">
        <f t="shared" si="34"/>
        <v>196.64</v>
      </c>
      <c r="AT173" s="207">
        <f t="shared" si="34"/>
        <v>196.64</v>
      </c>
      <c r="AU173" s="208">
        <f t="shared" si="38"/>
        <v>2359.6799999999994</v>
      </c>
      <c r="AV173" s="208">
        <f t="shared" si="30"/>
        <v>196.64</v>
      </c>
      <c r="AW173" s="208">
        <f t="shared" si="30"/>
        <v>196.64</v>
      </c>
      <c r="AX173" s="208">
        <f t="shared" si="30"/>
        <v>196.64</v>
      </c>
      <c r="AY173" s="208">
        <f t="shared" si="30"/>
        <v>196.64</v>
      </c>
      <c r="AZ173" s="208">
        <f t="shared" si="43"/>
        <v>197.87</v>
      </c>
      <c r="BA173" s="208">
        <f t="shared" si="43"/>
        <v>197.87</v>
      </c>
      <c r="BB173" s="208">
        <f t="shared" si="43"/>
        <v>197.87</v>
      </c>
      <c r="BC173" s="208">
        <f t="shared" si="41"/>
        <v>197.87</v>
      </c>
      <c r="BD173" s="208">
        <f t="shared" si="41"/>
        <v>197.87</v>
      </c>
      <c r="BE173" s="208">
        <f t="shared" si="41"/>
        <v>197.87</v>
      </c>
      <c r="BF173" s="208">
        <f t="shared" si="41"/>
        <v>197.87</v>
      </c>
      <c r="BG173" s="208">
        <f t="shared" si="41"/>
        <v>197.87</v>
      </c>
      <c r="BH173" s="208">
        <f t="shared" si="41"/>
        <v>197.87</v>
      </c>
      <c r="BI173" s="208">
        <f t="shared" si="31"/>
        <v>315.98</v>
      </c>
      <c r="BJ173" s="208">
        <f t="shared" si="31"/>
        <v>434.08</v>
      </c>
      <c r="BK173" s="208">
        <f t="shared" si="31"/>
        <v>434.08</v>
      </c>
      <c r="BL173" s="207">
        <f t="shared" si="39"/>
        <v>2964.97</v>
      </c>
    </row>
    <row r="174" spans="1:64">
      <c r="A174" s="190" t="s">
        <v>375</v>
      </c>
      <c r="B174" s="205">
        <v>7.7000000000000002E-3</v>
      </c>
      <c r="C174" s="205">
        <v>3.5700000000000003E-2</v>
      </c>
      <c r="D174" s="206">
        <v>795586.25</v>
      </c>
      <c r="E174" s="206">
        <v>795586.25</v>
      </c>
      <c r="F174" s="206">
        <v>795586.25</v>
      </c>
      <c r="G174" s="206">
        <v>783086.25</v>
      </c>
      <c r="H174" s="206">
        <v>753625.42</v>
      </c>
      <c r="I174" s="206">
        <v>736664.58</v>
      </c>
      <c r="J174" s="206">
        <v>749164.58</v>
      </c>
      <c r="K174" s="206">
        <v>761664.58</v>
      </c>
      <c r="L174" s="206">
        <v>761664.58</v>
      </c>
      <c r="M174" s="206">
        <v>761664.58</v>
      </c>
      <c r="N174" s="206">
        <v>761664.58</v>
      </c>
      <c r="O174" s="206">
        <v>761664.58</v>
      </c>
      <c r="P174" s="192">
        <f t="shared" si="36"/>
        <v>9217622.4800000004</v>
      </c>
      <c r="Q174" s="206">
        <v>761664.58</v>
      </c>
      <c r="R174" s="206">
        <v>761664.58</v>
      </c>
      <c r="S174" s="206">
        <v>761664.58</v>
      </c>
      <c r="T174" s="206">
        <v>761664.58</v>
      </c>
      <c r="U174" s="206">
        <v>761664.58</v>
      </c>
      <c r="V174" s="206">
        <v>823334.07</v>
      </c>
      <c r="W174" s="206">
        <v>885003.55999999994</v>
      </c>
      <c r="X174" s="206">
        <v>885003.55999999994</v>
      </c>
      <c r="Y174" s="206">
        <v>1372120.395</v>
      </c>
      <c r="Z174" s="206">
        <v>1933915.7949999999</v>
      </c>
      <c r="AA174" s="206">
        <v>2008594.3599999999</v>
      </c>
      <c r="AB174" s="206">
        <v>2008594.3599999999</v>
      </c>
      <c r="AC174" s="206">
        <v>2008594.3599999999</v>
      </c>
      <c r="AD174" s="206">
        <v>2008594.3599999999</v>
      </c>
      <c r="AE174" s="206">
        <v>2008594.3599999999</v>
      </c>
      <c r="AF174" s="206">
        <v>2008594.3599999999</v>
      </c>
      <c r="AG174" s="192">
        <f t="shared" si="37"/>
        <v>18712608.119999997</v>
      </c>
      <c r="AI174" s="207">
        <f t="shared" si="45"/>
        <v>510.5</v>
      </c>
      <c r="AJ174" s="207">
        <f t="shared" si="45"/>
        <v>510.5</v>
      </c>
      <c r="AK174" s="207">
        <f t="shared" si="45"/>
        <v>510.5</v>
      </c>
      <c r="AL174" s="207">
        <f t="shared" si="44"/>
        <v>502.48</v>
      </c>
      <c r="AM174" s="207">
        <f t="shared" si="44"/>
        <v>483.58</v>
      </c>
      <c r="AN174" s="207">
        <f t="shared" si="44"/>
        <v>472.69</v>
      </c>
      <c r="AO174" s="207">
        <f t="shared" si="44"/>
        <v>480.71</v>
      </c>
      <c r="AP174" s="207">
        <f t="shared" si="44"/>
        <v>488.73</v>
      </c>
      <c r="AQ174" s="207">
        <f t="shared" si="44"/>
        <v>488.73</v>
      </c>
      <c r="AR174" s="207">
        <f t="shared" si="34"/>
        <v>488.73</v>
      </c>
      <c r="AS174" s="207">
        <f t="shared" si="34"/>
        <v>488.73</v>
      </c>
      <c r="AT174" s="207">
        <f t="shared" si="34"/>
        <v>488.73</v>
      </c>
      <c r="AU174" s="208">
        <f t="shared" si="38"/>
        <v>5914.6099999999988</v>
      </c>
      <c r="AV174" s="208">
        <f t="shared" si="30"/>
        <v>488.73</v>
      </c>
      <c r="AW174" s="208">
        <f t="shared" si="30"/>
        <v>488.73</v>
      </c>
      <c r="AX174" s="208">
        <f t="shared" si="30"/>
        <v>488.73</v>
      </c>
      <c r="AY174" s="208">
        <f t="shared" ref="AY174:AY237" si="48">ROUND(T174*$B174/12,2)</f>
        <v>488.73</v>
      </c>
      <c r="AZ174" s="208">
        <f t="shared" si="43"/>
        <v>2265.9499999999998</v>
      </c>
      <c r="BA174" s="208">
        <f t="shared" si="43"/>
        <v>2449.42</v>
      </c>
      <c r="BB174" s="208">
        <f t="shared" si="43"/>
        <v>2632.89</v>
      </c>
      <c r="BC174" s="208">
        <f t="shared" si="41"/>
        <v>2632.89</v>
      </c>
      <c r="BD174" s="208">
        <f t="shared" si="41"/>
        <v>4082.06</v>
      </c>
      <c r="BE174" s="208">
        <f t="shared" si="41"/>
        <v>5753.4</v>
      </c>
      <c r="BF174" s="208">
        <f t="shared" si="41"/>
        <v>5975.57</v>
      </c>
      <c r="BG174" s="208">
        <f t="shared" si="41"/>
        <v>5975.57</v>
      </c>
      <c r="BH174" s="208">
        <f t="shared" si="41"/>
        <v>5975.57</v>
      </c>
      <c r="BI174" s="208">
        <f t="shared" si="31"/>
        <v>5975.57</v>
      </c>
      <c r="BJ174" s="208">
        <f t="shared" si="31"/>
        <v>5975.57</v>
      </c>
      <c r="BK174" s="208">
        <f t="shared" si="31"/>
        <v>5975.57</v>
      </c>
      <c r="BL174" s="207">
        <f t="shared" si="39"/>
        <v>55670.03</v>
      </c>
    </row>
    <row r="175" spans="1:64">
      <c r="A175" s="190" t="s">
        <v>376</v>
      </c>
      <c r="B175" s="205">
        <v>3.4700000000000002E-2</v>
      </c>
      <c r="C175" s="205">
        <v>4.1300000000000003E-2</v>
      </c>
      <c r="D175" s="206">
        <v>11421722.800000001</v>
      </c>
      <c r="E175" s="206">
        <v>11495482.24</v>
      </c>
      <c r="F175" s="206">
        <v>11559204.359999999</v>
      </c>
      <c r="G175" s="206">
        <v>11549167.029999999</v>
      </c>
      <c r="H175" s="206">
        <v>11528324.859999999</v>
      </c>
      <c r="I175" s="206">
        <v>11720214.33</v>
      </c>
      <c r="J175" s="206">
        <v>12237160.954999998</v>
      </c>
      <c r="K175" s="206">
        <v>12651630.25</v>
      </c>
      <c r="L175" s="206">
        <v>12929867.109999999</v>
      </c>
      <c r="M175" s="206">
        <v>13443632.374999998</v>
      </c>
      <c r="N175" s="206">
        <v>13791467.004999999</v>
      </c>
      <c r="O175" s="206">
        <v>13795570.864999998</v>
      </c>
      <c r="P175" s="192">
        <f t="shared" si="36"/>
        <v>148123444.18000001</v>
      </c>
      <c r="Q175" s="206">
        <v>13816537.334999997</v>
      </c>
      <c r="R175" s="206">
        <v>13864177.944999997</v>
      </c>
      <c r="S175" s="206">
        <v>13904767.494999997</v>
      </c>
      <c r="T175" s="206">
        <v>14063990.054999998</v>
      </c>
      <c r="U175" s="206">
        <v>14931941.959999997</v>
      </c>
      <c r="V175" s="206">
        <v>15327221.564999998</v>
      </c>
      <c r="W175" s="206">
        <v>16635490.534999996</v>
      </c>
      <c r="X175" s="206">
        <v>20009802.354999997</v>
      </c>
      <c r="Y175" s="206">
        <v>22267604.699999996</v>
      </c>
      <c r="Z175" s="206">
        <v>23153779.254999999</v>
      </c>
      <c r="AA175" s="206">
        <v>23925246.249999996</v>
      </c>
      <c r="AB175" s="206">
        <v>23925246.249999996</v>
      </c>
      <c r="AC175" s="206">
        <v>23950563.894999996</v>
      </c>
      <c r="AD175" s="206">
        <v>24002467.989999995</v>
      </c>
      <c r="AE175" s="206">
        <v>24038778.289999995</v>
      </c>
      <c r="AF175" s="206">
        <v>29232968.269999992</v>
      </c>
      <c r="AG175" s="192">
        <f t="shared" si="37"/>
        <v>261401111.31499997</v>
      </c>
      <c r="AI175" s="207">
        <f t="shared" si="45"/>
        <v>33027.82</v>
      </c>
      <c r="AJ175" s="207">
        <f t="shared" si="45"/>
        <v>33241.1</v>
      </c>
      <c r="AK175" s="207">
        <f t="shared" si="45"/>
        <v>33425.370000000003</v>
      </c>
      <c r="AL175" s="207">
        <f t="shared" si="44"/>
        <v>33396.339999999997</v>
      </c>
      <c r="AM175" s="207">
        <f t="shared" si="44"/>
        <v>33336.07</v>
      </c>
      <c r="AN175" s="207">
        <f t="shared" si="44"/>
        <v>33890.949999999997</v>
      </c>
      <c r="AO175" s="207">
        <f t="shared" si="44"/>
        <v>35385.79</v>
      </c>
      <c r="AP175" s="207">
        <f t="shared" si="44"/>
        <v>36584.300000000003</v>
      </c>
      <c r="AQ175" s="207">
        <f t="shared" si="44"/>
        <v>37388.870000000003</v>
      </c>
      <c r="AR175" s="207">
        <f t="shared" si="34"/>
        <v>38874.5</v>
      </c>
      <c r="AS175" s="207">
        <f t="shared" si="34"/>
        <v>39880.33</v>
      </c>
      <c r="AT175" s="207">
        <f t="shared" si="34"/>
        <v>39892.19</v>
      </c>
      <c r="AU175" s="208">
        <f t="shared" si="38"/>
        <v>428323.63000000006</v>
      </c>
      <c r="AV175" s="208">
        <f t="shared" ref="AV175:AY238" si="49">ROUND(Q175*$B175/12,2)</f>
        <v>39952.82</v>
      </c>
      <c r="AW175" s="208">
        <f t="shared" si="49"/>
        <v>40090.58</v>
      </c>
      <c r="AX175" s="208">
        <f t="shared" si="49"/>
        <v>40207.949999999997</v>
      </c>
      <c r="AY175" s="208">
        <f t="shared" si="48"/>
        <v>40668.370000000003</v>
      </c>
      <c r="AZ175" s="208">
        <f t="shared" si="43"/>
        <v>51390.77</v>
      </c>
      <c r="BA175" s="208">
        <f t="shared" si="43"/>
        <v>52751.19</v>
      </c>
      <c r="BB175" s="208">
        <f t="shared" si="43"/>
        <v>57253.81</v>
      </c>
      <c r="BC175" s="208">
        <f t="shared" si="41"/>
        <v>68867.070000000007</v>
      </c>
      <c r="BD175" s="208">
        <f t="shared" si="41"/>
        <v>76637.67</v>
      </c>
      <c r="BE175" s="208">
        <f t="shared" si="41"/>
        <v>79687.59</v>
      </c>
      <c r="BF175" s="208">
        <f t="shared" si="41"/>
        <v>82342.720000000001</v>
      </c>
      <c r="BG175" s="208">
        <f t="shared" si="41"/>
        <v>82342.720000000001</v>
      </c>
      <c r="BH175" s="208">
        <f t="shared" si="41"/>
        <v>82429.86</v>
      </c>
      <c r="BI175" s="208">
        <f t="shared" si="31"/>
        <v>82608.490000000005</v>
      </c>
      <c r="BJ175" s="208">
        <f t="shared" si="31"/>
        <v>82733.460000000006</v>
      </c>
      <c r="BK175" s="208">
        <f t="shared" si="31"/>
        <v>100610.13</v>
      </c>
      <c r="BL175" s="207">
        <f t="shared" si="39"/>
        <v>899655.47999999986</v>
      </c>
    </row>
    <row r="176" spans="1:64">
      <c r="A176" s="190" t="s">
        <v>377</v>
      </c>
      <c r="B176" s="205">
        <v>4.0000000000000002E-4</v>
      </c>
      <c r="C176" s="205">
        <v>2.3E-3</v>
      </c>
      <c r="D176" s="206">
        <v>43211.57</v>
      </c>
      <c r="E176" s="206">
        <v>43211.57</v>
      </c>
      <c r="F176" s="206">
        <v>43211.57</v>
      </c>
      <c r="G176" s="206">
        <v>43211.57</v>
      </c>
      <c r="H176" s="206">
        <v>43211.57</v>
      </c>
      <c r="I176" s="206">
        <v>43211.57</v>
      </c>
      <c r="J176" s="206">
        <v>43211.57</v>
      </c>
      <c r="K176" s="206">
        <v>43211.57</v>
      </c>
      <c r="L176" s="206">
        <v>43211.57</v>
      </c>
      <c r="M176" s="206">
        <v>43211.57</v>
      </c>
      <c r="N176" s="206">
        <v>43211.57</v>
      </c>
      <c r="O176" s="206">
        <v>43211.57</v>
      </c>
      <c r="P176" s="192">
        <f t="shared" si="36"/>
        <v>518538.84</v>
      </c>
      <c r="Q176" s="206">
        <v>43211.57</v>
      </c>
      <c r="R176" s="206">
        <v>43211.57</v>
      </c>
      <c r="S176" s="206">
        <v>43211.57</v>
      </c>
      <c r="T176" s="206">
        <v>43211.57</v>
      </c>
      <c r="U176" s="206">
        <v>43211.57</v>
      </c>
      <c r="V176" s="206">
        <v>43211.57</v>
      </c>
      <c r="W176" s="206">
        <v>43211.57</v>
      </c>
      <c r="X176" s="206">
        <v>43211.57</v>
      </c>
      <c r="Y176" s="206">
        <v>43211.57</v>
      </c>
      <c r="Z176" s="206">
        <v>43211.57</v>
      </c>
      <c r="AA176" s="206">
        <v>43211.57</v>
      </c>
      <c r="AB176" s="206">
        <v>43211.57</v>
      </c>
      <c r="AC176" s="206">
        <v>43211.57</v>
      </c>
      <c r="AD176" s="206">
        <v>43211.57</v>
      </c>
      <c r="AE176" s="206">
        <v>43211.57</v>
      </c>
      <c r="AF176" s="206">
        <v>43211.57</v>
      </c>
      <c r="AG176" s="192">
        <f t="shared" si="37"/>
        <v>518538.84</v>
      </c>
      <c r="AI176" s="207">
        <f t="shared" si="45"/>
        <v>1.44</v>
      </c>
      <c r="AJ176" s="207">
        <f t="shared" si="45"/>
        <v>1.44</v>
      </c>
      <c r="AK176" s="207">
        <f t="shared" si="45"/>
        <v>1.44</v>
      </c>
      <c r="AL176" s="207">
        <f t="shared" si="44"/>
        <v>1.44</v>
      </c>
      <c r="AM176" s="207">
        <f t="shared" si="44"/>
        <v>1.44</v>
      </c>
      <c r="AN176" s="207">
        <f t="shared" si="44"/>
        <v>1.44</v>
      </c>
      <c r="AO176" s="207">
        <f t="shared" si="44"/>
        <v>1.44</v>
      </c>
      <c r="AP176" s="207">
        <f t="shared" si="44"/>
        <v>1.44</v>
      </c>
      <c r="AQ176" s="207">
        <f t="shared" si="44"/>
        <v>1.44</v>
      </c>
      <c r="AR176" s="207">
        <f t="shared" si="34"/>
        <v>1.44</v>
      </c>
      <c r="AS176" s="207">
        <f t="shared" si="34"/>
        <v>1.44</v>
      </c>
      <c r="AT176" s="207">
        <f t="shared" si="34"/>
        <v>1.44</v>
      </c>
      <c r="AU176" s="208">
        <f t="shared" si="38"/>
        <v>17.279999999999998</v>
      </c>
      <c r="AV176" s="208">
        <f t="shared" si="49"/>
        <v>1.44</v>
      </c>
      <c r="AW176" s="208">
        <f t="shared" si="49"/>
        <v>1.44</v>
      </c>
      <c r="AX176" s="208">
        <f t="shared" si="49"/>
        <v>1.44</v>
      </c>
      <c r="AY176" s="208">
        <f t="shared" si="48"/>
        <v>1.44</v>
      </c>
      <c r="AZ176" s="208">
        <f t="shared" si="43"/>
        <v>8.2799999999999994</v>
      </c>
      <c r="BA176" s="208">
        <f t="shared" si="43"/>
        <v>8.2799999999999994</v>
      </c>
      <c r="BB176" s="208">
        <f t="shared" si="43"/>
        <v>8.2799999999999994</v>
      </c>
      <c r="BC176" s="208">
        <f t="shared" si="41"/>
        <v>8.2799999999999994</v>
      </c>
      <c r="BD176" s="208">
        <f t="shared" si="41"/>
        <v>8.2799999999999994</v>
      </c>
      <c r="BE176" s="208">
        <f t="shared" si="41"/>
        <v>8.2799999999999994</v>
      </c>
      <c r="BF176" s="208">
        <f t="shared" si="41"/>
        <v>8.2799999999999994</v>
      </c>
      <c r="BG176" s="208">
        <f t="shared" si="41"/>
        <v>8.2799999999999994</v>
      </c>
      <c r="BH176" s="208">
        <f t="shared" si="41"/>
        <v>8.2799999999999994</v>
      </c>
      <c r="BI176" s="208">
        <f t="shared" si="41"/>
        <v>8.2799999999999994</v>
      </c>
      <c r="BJ176" s="208">
        <f t="shared" si="41"/>
        <v>8.2799999999999994</v>
      </c>
      <c r="BK176" s="208">
        <f t="shared" si="41"/>
        <v>8.2799999999999994</v>
      </c>
      <c r="BL176" s="207">
        <f t="shared" si="39"/>
        <v>99.36</v>
      </c>
    </row>
    <row r="177" spans="1:64">
      <c r="A177" s="190" t="s">
        <v>378</v>
      </c>
      <c r="B177" s="205">
        <v>2.5900000000000003E-2</v>
      </c>
      <c r="C177" s="205">
        <v>2.86E-2</v>
      </c>
      <c r="D177" s="206">
        <v>3199929.32</v>
      </c>
      <c r="E177" s="206">
        <v>3200559.25</v>
      </c>
      <c r="F177" s="206">
        <v>3201189.18</v>
      </c>
      <c r="G177" s="206">
        <v>3201189.18</v>
      </c>
      <c r="H177" s="206">
        <v>3201189.18</v>
      </c>
      <c r="I177" s="206">
        <v>3195930.81</v>
      </c>
      <c r="J177" s="206">
        <v>3190672.44</v>
      </c>
      <c r="K177" s="206">
        <v>3371514.81</v>
      </c>
      <c r="L177" s="206">
        <v>3552357.1799999997</v>
      </c>
      <c r="M177" s="206">
        <v>3619024.26</v>
      </c>
      <c r="N177" s="206">
        <v>3685691.34</v>
      </c>
      <c r="O177" s="206">
        <v>3685691.34</v>
      </c>
      <c r="P177" s="192">
        <f t="shared" si="36"/>
        <v>40304938.290000007</v>
      </c>
      <c r="Q177" s="206">
        <v>3685691.34</v>
      </c>
      <c r="R177" s="206">
        <v>3685691.34</v>
      </c>
      <c r="S177" s="206">
        <v>3685691.34</v>
      </c>
      <c r="T177" s="206">
        <v>5138906.8550000004</v>
      </c>
      <c r="U177" s="206">
        <v>6592122.3700000001</v>
      </c>
      <c r="V177" s="206">
        <v>6592122.3700000001</v>
      </c>
      <c r="W177" s="206">
        <v>7051048.8700000001</v>
      </c>
      <c r="X177" s="206">
        <v>7817705.0200000005</v>
      </c>
      <c r="Y177" s="206">
        <v>11251163.41</v>
      </c>
      <c r="Z177" s="206">
        <v>14603697.349999998</v>
      </c>
      <c r="AA177" s="206">
        <v>14830502.549999999</v>
      </c>
      <c r="AB177" s="206">
        <v>14830502.549999999</v>
      </c>
      <c r="AC177" s="206">
        <v>14830502.549999999</v>
      </c>
      <c r="AD177" s="206">
        <v>14830502.549999999</v>
      </c>
      <c r="AE177" s="206">
        <v>14830502.549999999</v>
      </c>
      <c r="AF177" s="206">
        <v>14830502.549999999</v>
      </c>
      <c r="AG177" s="192">
        <f t="shared" si="37"/>
        <v>142890874.69</v>
      </c>
      <c r="AI177" s="207">
        <f t="shared" si="45"/>
        <v>6906.51</v>
      </c>
      <c r="AJ177" s="207">
        <f t="shared" si="45"/>
        <v>6907.87</v>
      </c>
      <c r="AK177" s="207">
        <f t="shared" si="45"/>
        <v>6909.23</v>
      </c>
      <c r="AL177" s="207">
        <f t="shared" si="44"/>
        <v>6909.23</v>
      </c>
      <c r="AM177" s="207">
        <f t="shared" si="44"/>
        <v>6909.23</v>
      </c>
      <c r="AN177" s="207">
        <f t="shared" si="44"/>
        <v>6897.88</v>
      </c>
      <c r="AO177" s="207">
        <f t="shared" si="44"/>
        <v>6886.53</v>
      </c>
      <c r="AP177" s="207">
        <f t="shared" si="44"/>
        <v>7276.85</v>
      </c>
      <c r="AQ177" s="207">
        <f t="shared" si="44"/>
        <v>7667.17</v>
      </c>
      <c r="AR177" s="207">
        <f t="shared" si="34"/>
        <v>7811.06</v>
      </c>
      <c r="AS177" s="207">
        <f t="shared" si="34"/>
        <v>7954.95</v>
      </c>
      <c r="AT177" s="207">
        <f t="shared" si="34"/>
        <v>7954.95</v>
      </c>
      <c r="AU177" s="208">
        <f t="shared" si="38"/>
        <v>86991.459999999992</v>
      </c>
      <c r="AV177" s="208">
        <f t="shared" si="49"/>
        <v>7954.95</v>
      </c>
      <c r="AW177" s="208">
        <f t="shared" si="49"/>
        <v>7954.95</v>
      </c>
      <c r="AX177" s="208">
        <f t="shared" si="49"/>
        <v>7954.95</v>
      </c>
      <c r="AY177" s="208">
        <f t="shared" si="48"/>
        <v>11091.47</v>
      </c>
      <c r="AZ177" s="208">
        <f t="shared" si="43"/>
        <v>15711.22</v>
      </c>
      <c r="BA177" s="208">
        <f t="shared" si="43"/>
        <v>15711.22</v>
      </c>
      <c r="BB177" s="208">
        <f t="shared" si="43"/>
        <v>16805</v>
      </c>
      <c r="BC177" s="208">
        <f t="shared" si="41"/>
        <v>18632.2</v>
      </c>
      <c r="BD177" s="208">
        <f t="shared" si="41"/>
        <v>26815.27</v>
      </c>
      <c r="BE177" s="208">
        <f t="shared" si="41"/>
        <v>34805.480000000003</v>
      </c>
      <c r="BF177" s="208">
        <f t="shared" si="41"/>
        <v>35346.03</v>
      </c>
      <c r="BG177" s="208">
        <f t="shared" si="41"/>
        <v>35346.03</v>
      </c>
      <c r="BH177" s="208">
        <f t="shared" si="41"/>
        <v>35346.03</v>
      </c>
      <c r="BI177" s="208">
        <f t="shared" si="41"/>
        <v>35346.03</v>
      </c>
      <c r="BJ177" s="208">
        <f t="shared" si="41"/>
        <v>35346.03</v>
      </c>
      <c r="BK177" s="208">
        <f t="shared" si="41"/>
        <v>35346.03</v>
      </c>
      <c r="BL177" s="207">
        <f t="shared" si="39"/>
        <v>340556.57000000007</v>
      </c>
    </row>
    <row r="178" spans="1:64">
      <c r="A178" s="190" t="s">
        <v>379</v>
      </c>
      <c r="B178" s="205">
        <v>2.69E-2</v>
      </c>
      <c r="C178" s="205">
        <v>2.8500000000000001E-2</v>
      </c>
      <c r="D178" s="206">
        <v>4043955.6</v>
      </c>
      <c r="E178" s="206">
        <v>4076279.34</v>
      </c>
      <c r="F178" s="206">
        <v>4080260.27</v>
      </c>
      <c r="G178" s="206">
        <v>4081980.51</v>
      </c>
      <c r="H178" s="206">
        <v>4083653.03</v>
      </c>
      <c r="I178" s="206">
        <v>4086509.47</v>
      </c>
      <c r="J178" s="206">
        <v>4088531.11</v>
      </c>
      <c r="K178" s="206">
        <v>4088531.11</v>
      </c>
      <c r="L178" s="206">
        <v>4088531.11</v>
      </c>
      <c r="M178" s="206">
        <v>4145643.69</v>
      </c>
      <c r="N178" s="206">
        <v>4202756.2699999996</v>
      </c>
      <c r="O178" s="206">
        <v>4202756.2699999996</v>
      </c>
      <c r="P178" s="192">
        <f t="shared" si="36"/>
        <v>49269387.779999986</v>
      </c>
      <c r="Q178" s="206">
        <v>4202756.2699999996</v>
      </c>
      <c r="R178" s="206">
        <v>4202756.2699999996</v>
      </c>
      <c r="S178" s="206">
        <v>4381520.0449999999</v>
      </c>
      <c r="T178" s="206">
        <v>4608863.669999999</v>
      </c>
      <c r="U178" s="206">
        <v>4657443.5199999996</v>
      </c>
      <c r="V178" s="206">
        <v>4709131.3199999994</v>
      </c>
      <c r="W178" s="206">
        <v>5203592.8449999988</v>
      </c>
      <c r="X178" s="206">
        <v>5646366.5699999994</v>
      </c>
      <c r="Y178" s="206">
        <v>5661739.1999999993</v>
      </c>
      <c r="Z178" s="206">
        <v>5766360.4449999994</v>
      </c>
      <c r="AA178" s="206">
        <v>5855609.0599999987</v>
      </c>
      <c r="AB178" s="206">
        <v>5855609.0599999987</v>
      </c>
      <c r="AC178" s="206">
        <v>5855609.0599999987</v>
      </c>
      <c r="AD178" s="206">
        <v>5897580.8599999985</v>
      </c>
      <c r="AE178" s="206">
        <v>6447078.6899999985</v>
      </c>
      <c r="AF178" s="206">
        <v>6977354.3749999991</v>
      </c>
      <c r="AG178" s="192">
        <f t="shared" si="37"/>
        <v>68533475.004999995</v>
      </c>
      <c r="AI178" s="207">
        <f t="shared" si="45"/>
        <v>9065.2000000000007</v>
      </c>
      <c r="AJ178" s="207">
        <f t="shared" si="45"/>
        <v>9137.66</v>
      </c>
      <c r="AK178" s="207">
        <f t="shared" si="45"/>
        <v>9146.58</v>
      </c>
      <c r="AL178" s="207">
        <f t="shared" si="44"/>
        <v>9150.44</v>
      </c>
      <c r="AM178" s="207">
        <f t="shared" si="44"/>
        <v>9154.19</v>
      </c>
      <c r="AN178" s="207">
        <f t="shared" si="44"/>
        <v>9160.59</v>
      </c>
      <c r="AO178" s="207">
        <f t="shared" si="44"/>
        <v>9165.1200000000008</v>
      </c>
      <c r="AP178" s="207">
        <f t="shared" si="44"/>
        <v>9165.1200000000008</v>
      </c>
      <c r="AQ178" s="207">
        <f t="shared" si="44"/>
        <v>9165.1200000000008</v>
      </c>
      <c r="AR178" s="207">
        <f t="shared" si="34"/>
        <v>9293.15</v>
      </c>
      <c r="AS178" s="207">
        <f t="shared" si="34"/>
        <v>9421.18</v>
      </c>
      <c r="AT178" s="207">
        <f t="shared" si="34"/>
        <v>9421.18</v>
      </c>
      <c r="AU178" s="208">
        <f t="shared" si="38"/>
        <v>110445.53</v>
      </c>
      <c r="AV178" s="208">
        <f t="shared" si="49"/>
        <v>9421.18</v>
      </c>
      <c r="AW178" s="208">
        <f t="shared" si="49"/>
        <v>9421.18</v>
      </c>
      <c r="AX178" s="208">
        <f t="shared" si="49"/>
        <v>9821.91</v>
      </c>
      <c r="AY178" s="208">
        <f t="shared" si="48"/>
        <v>10331.540000000001</v>
      </c>
      <c r="AZ178" s="208">
        <f t="shared" si="43"/>
        <v>11061.43</v>
      </c>
      <c r="BA178" s="208">
        <f t="shared" si="43"/>
        <v>11184.19</v>
      </c>
      <c r="BB178" s="208">
        <f t="shared" si="43"/>
        <v>12358.53</v>
      </c>
      <c r="BC178" s="208">
        <f t="shared" si="41"/>
        <v>13410.12</v>
      </c>
      <c r="BD178" s="208">
        <f t="shared" si="41"/>
        <v>13446.63</v>
      </c>
      <c r="BE178" s="208">
        <f t="shared" si="41"/>
        <v>13695.11</v>
      </c>
      <c r="BF178" s="208">
        <f t="shared" si="41"/>
        <v>13907.07</v>
      </c>
      <c r="BG178" s="208">
        <f t="shared" si="41"/>
        <v>13907.07</v>
      </c>
      <c r="BH178" s="208">
        <f t="shared" si="41"/>
        <v>13907.07</v>
      </c>
      <c r="BI178" s="208">
        <f t="shared" si="41"/>
        <v>14006.75</v>
      </c>
      <c r="BJ178" s="208">
        <f t="shared" si="41"/>
        <v>15311.81</v>
      </c>
      <c r="BK178" s="208">
        <f t="shared" si="41"/>
        <v>16571.22</v>
      </c>
      <c r="BL178" s="207">
        <f t="shared" si="39"/>
        <v>162767.00000000003</v>
      </c>
    </row>
    <row r="179" spans="1:64">
      <c r="A179" s="190" t="s">
        <v>380</v>
      </c>
      <c r="B179" s="205">
        <v>0</v>
      </c>
      <c r="C179" s="205">
        <v>0</v>
      </c>
      <c r="D179" s="206">
        <v>0.5</v>
      </c>
      <c r="E179" s="206">
        <v>0.5</v>
      </c>
      <c r="F179" s="206">
        <v>0.5</v>
      </c>
      <c r="G179" s="206">
        <v>0.5</v>
      </c>
      <c r="H179" s="206">
        <v>0.5</v>
      </c>
      <c r="I179" s="206">
        <v>0.5</v>
      </c>
      <c r="J179" s="206">
        <v>0.5</v>
      </c>
      <c r="K179" s="206">
        <v>0.5</v>
      </c>
      <c r="L179" s="206">
        <v>0.5</v>
      </c>
      <c r="M179" s="206">
        <v>0.5</v>
      </c>
      <c r="N179" s="206">
        <v>0.5</v>
      </c>
      <c r="O179" s="206">
        <v>0.5</v>
      </c>
      <c r="P179" s="192">
        <f t="shared" si="36"/>
        <v>6</v>
      </c>
      <c r="Q179" s="206">
        <v>0.5</v>
      </c>
      <c r="R179" s="206">
        <v>0.5</v>
      </c>
      <c r="S179" s="206">
        <v>0.5</v>
      </c>
      <c r="T179" s="206">
        <v>0.5</v>
      </c>
      <c r="U179" s="206">
        <v>0.5</v>
      </c>
      <c r="V179" s="206">
        <v>0.5</v>
      </c>
      <c r="W179" s="206">
        <v>0.5</v>
      </c>
      <c r="X179" s="206">
        <v>0.5</v>
      </c>
      <c r="Y179" s="206">
        <v>0.5</v>
      </c>
      <c r="Z179" s="206">
        <v>0.5</v>
      </c>
      <c r="AA179" s="206">
        <v>0.5</v>
      </c>
      <c r="AB179" s="206">
        <v>0.5</v>
      </c>
      <c r="AC179" s="206">
        <v>0.5</v>
      </c>
      <c r="AD179" s="206">
        <v>0.5</v>
      </c>
      <c r="AE179" s="206">
        <v>0.5</v>
      </c>
      <c r="AF179" s="206">
        <v>0.5</v>
      </c>
      <c r="AG179" s="192">
        <f t="shared" si="37"/>
        <v>6</v>
      </c>
      <c r="AI179" s="207">
        <f t="shared" si="45"/>
        <v>0</v>
      </c>
      <c r="AJ179" s="207">
        <f t="shared" si="45"/>
        <v>0</v>
      </c>
      <c r="AK179" s="207">
        <f t="shared" si="45"/>
        <v>0</v>
      </c>
      <c r="AL179" s="207">
        <f t="shared" si="44"/>
        <v>0</v>
      </c>
      <c r="AM179" s="207">
        <f t="shared" si="44"/>
        <v>0</v>
      </c>
      <c r="AN179" s="207">
        <f t="shared" si="44"/>
        <v>0</v>
      </c>
      <c r="AO179" s="207">
        <f t="shared" si="44"/>
        <v>0</v>
      </c>
      <c r="AP179" s="207">
        <f t="shared" si="44"/>
        <v>0</v>
      </c>
      <c r="AQ179" s="207">
        <f t="shared" si="44"/>
        <v>0</v>
      </c>
      <c r="AR179" s="207">
        <f t="shared" si="34"/>
        <v>0</v>
      </c>
      <c r="AS179" s="207">
        <f t="shared" si="34"/>
        <v>0</v>
      </c>
      <c r="AT179" s="207">
        <f t="shared" si="34"/>
        <v>0</v>
      </c>
      <c r="AU179" s="208">
        <f t="shared" si="38"/>
        <v>0</v>
      </c>
      <c r="AV179" s="208">
        <f t="shared" si="49"/>
        <v>0</v>
      </c>
      <c r="AW179" s="208">
        <f t="shared" si="49"/>
        <v>0</v>
      </c>
      <c r="AX179" s="208">
        <f t="shared" si="49"/>
        <v>0</v>
      </c>
      <c r="AY179" s="208">
        <f t="shared" si="48"/>
        <v>0</v>
      </c>
      <c r="AZ179" s="208">
        <f t="shared" si="43"/>
        <v>0</v>
      </c>
      <c r="BA179" s="208">
        <f t="shared" si="43"/>
        <v>0</v>
      </c>
      <c r="BB179" s="208">
        <f t="shared" si="43"/>
        <v>0</v>
      </c>
      <c r="BC179" s="208">
        <f t="shared" si="41"/>
        <v>0</v>
      </c>
      <c r="BD179" s="208">
        <f t="shared" si="41"/>
        <v>0</v>
      </c>
      <c r="BE179" s="208">
        <f t="shared" si="41"/>
        <v>0</v>
      </c>
      <c r="BF179" s="208">
        <f t="shared" si="41"/>
        <v>0</v>
      </c>
      <c r="BG179" s="208">
        <f t="shared" si="41"/>
        <v>0</v>
      </c>
      <c r="BH179" s="208">
        <f t="shared" si="41"/>
        <v>0</v>
      </c>
      <c r="BI179" s="208">
        <f t="shared" si="41"/>
        <v>0</v>
      </c>
      <c r="BJ179" s="208">
        <f t="shared" si="41"/>
        <v>0</v>
      </c>
      <c r="BK179" s="208">
        <f t="shared" si="41"/>
        <v>0</v>
      </c>
      <c r="BL179" s="207">
        <f t="shared" si="39"/>
        <v>0</v>
      </c>
    </row>
    <row r="180" spans="1:64">
      <c r="A180" s="190" t="s">
        <v>381</v>
      </c>
      <c r="B180" s="205">
        <v>0</v>
      </c>
      <c r="C180" s="205">
        <v>0</v>
      </c>
      <c r="D180" s="206">
        <v>6</v>
      </c>
      <c r="E180" s="206">
        <v>6</v>
      </c>
      <c r="F180" s="206">
        <v>6</v>
      </c>
      <c r="G180" s="206">
        <v>6</v>
      </c>
      <c r="H180" s="206">
        <v>6</v>
      </c>
      <c r="I180" s="206">
        <v>6</v>
      </c>
      <c r="J180" s="206">
        <v>6</v>
      </c>
      <c r="K180" s="206">
        <v>6</v>
      </c>
      <c r="L180" s="206">
        <v>6</v>
      </c>
      <c r="M180" s="206">
        <v>6</v>
      </c>
      <c r="N180" s="206">
        <v>6</v>
      </c>
      <c r="O180" s="206">
        <v>6</v>
      </c>
      <c r="P180" s="192">
        <f t="shared" si="36"/>
        <v>72</v>
      </c>
      <c r="Q180" s="206">
        <v>6</v>
      </c>
      <c r="R180" s="206">
        <v>6</v>
      </c>
      <c r="S180" s="206">
        <v>6</v>
      </c>
      <c r="T180" s="206">
        <v>6</v>
      </c>
      <c r="U180" s="206">
        <v>6</v>
      </c>
      <c r="V180" s="206">
        <v>6</v>
      </c>
      <c r="W180" s="206">
        <v>6</v>
      </c>
      <c r="X180" s="206">
        <v>6</v>
      </c>
      <c r="Y180" s="206">
        <v>6</v>
      </c>
      <c r="Z180" s="206">
        <v>6</v>
      </c>
      <c r="AA180" s="206">
        <v>6</v>
      </c>
      <c r="AB180" s="206">
        <v>6</v>
      </c>
      <c r="AC180" s="206">
        <v>6</v>
      </c>
      <c r="AD180" s="206">
        <v>6</v>
      </c>
      <c r="AE180" s="206">
        <v>6</v>
      </c>
      <c r="AF180" s="206">
        <v>6</v>
      </c>
      <c r="AG180" s="192">
        <f t="shared" si="37"/>
        <v>72</v>
      </c>
      <c r="AI180" s="207">
        <f t="shared" si="45"/>
        <v>0</v>
      </c>
      <c r="AJ180" s="207">
        <f t="shared" si="45"/>
        <v>0</v>
      </c>
      <c r="AK180" s="207">
        <f t="shared" si="45"/>
        <v>0</v>
      </c>
      <c r="AL180" s="207">
        <f t="shared" si="44"/>
        <v>0</v>
      </c>
      <c r="AM180" s="207">
        <f t="shared" si="44"/>
        <v>0</v>
      </c>
      <c r="AN180" s="207">
        <f t="shared" si="44"/>
        <v>0</v>
      </c>
      <c r="AO180" s="207">
        <f t="shared" si="44"/>
        <v>0</v>
      </c>
      <c r="AP180" s="207">
        <f t="shared" si="44"/>
        <v>0</v>
      </c>
      <c r="AQ180" s="207">
        <f t="shared" si="44"/>
        <v>0</v>
      </c>
      <c r="AR180" s="207">
        <f t="shared" si="34"/>
        <v>0</v>
      </c>
      <c r="AS180" s="207">
        <f t="shared" si="34"/>
        <v>0</v>
      </c>
      <c r="AT180" s="207">
        <f t="shared" si="34"/>
        <v>0</v>
      </c>
      <c r="AU180" s="208">
        <f t="shared" si="38"/>
        <v>0</v>
      </c>
      <c r="AV180" s="208">
        <f t="shared" si="49"/>
        <v>0</v>
      </c>
      <c r="AW180" s="208">
        <f t="shared" si="49"/>
        <v>0</v>
      </c>
      <c r="AX180" s="208">
        <f t="shared" si="49"/>
        <v>0</v>
      </c>
      <c r="AY180" s="208">
        <f t="shared" si="48"/>
        <v>0</v>
      </c>
      <c r="AZ180" s="208">
        <f t="shared" si="43"/>
        <v>0</v>
      </c>
      <c r="BA180" s="208">
        <f t="shared" si="43"/>
        <v>0</v>
      </c>
      <c r="BB180" s="208">
        <f t="shared" si="43"/>
        <v>0</v>
      </c>
      <c r="BC180" s="208">
        <f t="shared" si="41"/>
        <v>0</v>
      </c>
      <c r="BD180" s="208">
        <f t="shared" si="41"/>
        <v>0</v>
      </c>
      <c r="BE180" s="208">
        <f t="shared" si="41"/>
        <v>0</v>
      </c>
      <c r="BF180" s="208">
        <f t="shared" si="41"/>
        <v>0</v>
      </c>
      <c r="BG180" s="208">
        <f t="shared" si="41"/>
        <v>0</v>
      </c>
      <c r="BH180" s="208">
        <f t="shared" si="41"/>
        <v>0</v>
      </c>
      <c r="BI180" s="208">
        <f t="shared" si="41"/>
        <v>0</v>
      </c>
      <c r="BJ180" s="208">
        <f t="shared" si="41"/>
        <v>0</v>
      </c>
      <c r="BK180" s="208">
        <f t="shared" si="41"/>
        <v>0</v>
      </c>
      <c r="BL180" s="207">
        <f t="shared" si="39"/>
        <v>0</v>
      </c>
    </row>
    <row r="181" spans="1:64">
      <c r="A181" s="190" t="s">
        <v>382</v>
      </c>
      <c r="B181" s="205">
        <v>1.43E-2</v>
      </c>
      <c r="C181" s="205">
        <v>4.0400000000000005E-2</v>
      </c>
      <c r="D181" s="206">
        <v>28698.29</v>
      </c>
      <c r="E181" s="206">
        <v>28698.29</v>
      </c>
      <c r="F181" s="206">
        <v>28698.29</v>
      </c>
      <c r="G181" s="206">
        <v>28698.29</v>
      </c>
      <c r="H181" s="206">
        <v>28698.29</v>
      </c>
      <c r="I181" s="206">
        <v>28698.29</v>
      </c>
      <c r="J181" s="206">
        <v>61323.29</v>
      </c>
      <c r="K181" s="206">
        <v>246272.28500000003</v>
      </c>
      <c r="L181" s="206">
        <v>459596.28</v>
      </c>
      <c r="M181" s="206">
        <v>520596.28</v>
      </c>
      <c r="N181" s="206">
        <v>520596.28</v>
      </c>
      <c r="O181" s="206">
        <v>520596.28</v>
      </c>
      <c r="P181" s="192">
        <f t="shared" si="36"/>
        <v>2501170.4350000001</v>
      </c>
      <c r="Q181" s="206">
        <v>582630.33500000008</v>
      </c>
      <c r="R181" s="206">
        <v>644664.39</v>
      </c>
      <c r="S181" s="206">
        <v>644664.39</v>
      </c>
      <c r="T181" s="206">
        <v>672388.84</v>
      </c>
      <c r="U181" s="206">
        <v>700113.29</v>
      </c>
      <c r="V181" s="206">
        <v>700113.29</v>
      </c>
      <c r="W181" s="206">
        <v>892929.29</v>
      </c>
      <c r="X181" s="206">
        <v>1085745.29</v>
      </c>
      <c r="Y181" s="206">
        <v>1085745.29</v>
      </c>
      <c r="Z181" s="206">
        <v>1085745.29</v>
      </c>
      <c r="AA181" s="206">
        <v>1085745.29</v>
      </c>
      <c r="AB181" s="206">
        <v>1085745.29</v>
      </c>
      <c r="AC181" s="206">
        <v>1085745.29</v>
      </c>
      <c r="AD181" s="206">
        <v>1085745.29</v>
      </c>
      <c r="AE181" s="206">
        <v>1085745.29</v>
      </c>
      <c r="AF181" s="206">
        <v>1085745.29</v>
      </c>
      <c r="AG181" s="192">
        <f t="shared" si="37"/>
        <v>12064863.479999997</v>
      </c>
      <c r="AI181" s="207">
        <f t="shared" si="45"/>
        <v>34.200000000000003</v>
      </c>
      <c r="AJ181" s="207">
        <f t="shared" si="45"/>
        <v>34.200000000000003</v>
      </c>
      <c r="AK181" s="207">
        <f t="shared" si="45"/>
        <v>34.200000000000003</v>
      </c>
      <c r="AL181" s="207">
        <f t="shared" si="44"/>
        <v>34.200000000000003</v>
      </c>
      <c r="AM181" s="207">
        <f t="shared" si="44"/>
        <v>34.200000000000003</v>
      </c>
      <c r="AN181" s="207">
        <f t="shared" si="44"/>
        <v>34.200000000000003</v>
      </c>
      <c r="AO181" s="207">
        <f t="shared" si="44"/>
        <v>73.08</v>
      </c>
      <c r="AP181" s="207">
        <f t="shared" si="44"/>
        <v>293.47000000000003</v>
      </c>
      <c r="AQ181" s="207">
        <f t="shared" si="44"/>
        <v>547.69000000000005</v>
      </c>
      <c r="AR181" s="207">
        <f t="shared" si="34"/>
        <v>620.38</v>
      </c>
      <c r="AS181" s="207">
        <f t="shared" si="34"/>
        <v>620.38</v>
      </c>
      <c r="AT181" s="207">
        <f t="shared" si="34"/>
        <v>620.38</v>
      </c>
      <c r="AU181" s="208">
        <f t="shared" si="38"/>
        <v>2980.5800000000004</v>
      </c>
      <c r="AV181" s="208">
        <f t="shared" si="49"/>
        <v>694.3</v>
      </c>
      <c r="AW181" s="208">
        <f t="shared" si="49"/>
        <v>768.23</v>
      </c>
      <c r="AX181" s="208">
        <f t="shared" si="49"/>
        <v>768.23</v>
      </c>
      <c r="AY181" s="208">
        <f t="shared" si="48"/>
        <v>801.26</v>
      </c>
      <c r="AZ181" s="208">
        <f t="shared" si="43"/>
        <v>2357.0500000000002</v>
      </c>
      <c r="BA181" s="208">
        <f t="shared" si="43"/>
        <v>2357.0500000000002</v>
      </c>
      <c r="BB181" s="208">
        <f t="shared" si="43"/>
        <v>3006.2</v>
      </c>
      <c r="BC181" s="208">
        <f t="shared" si="43"/>
        <v>3655.34</v>
      </c>
      <c r="BD181" s="208">
        <f t="shared" si="43"/>
        <v>3655.34</v>
      </c>
      <c r="BE181" s="208">
        <f t="shared" si="43"/>
        <v>3655.34</v>
      </c>
      <c r="BF181" s="208">
        <f t="shared" si="43"/>
        <v>3655.34</v>
      </c>
      <c r="BG181" s="208">
        <f t="shared" si="43"/>
        <v>3655.34</v>
      </c>
      <c r="BH181" s="208">
        <f t="shared" si="43"/>
        <v>3655.34</v>
      </c>
      <c r="BI181" s="208">
        <f t="shared" si="43"/>
        <v>3655.34</v>
      </c>
      <c r="BJ181" s="208">
        <f t="shared" si="43"/>
        <v>3655.34</v>
      </c>
      <c r="BK181" s="208">
        <f t="shared" si="43"/>
        <v>3655.34</v>
      </c>
      <c r="BL181" s="207">
        <f t="shared" si="39"/>
        <v>40618.36</v>
      </c>
    </row>
    <row r="182" spans="1:64">
      <c r="A182" s="190" t="s">
        <v>383</v>
      </c>
      <c r="B182" s="205">
        <v>1.5900000000000001E-2</v>
      </c>
      <c r="C182" s="205">
        <v>2.35E-2</v>
      </c>
      <c r="D182" s="206">
        <v>5637542.6100000003</v>
      </c>
      <c r="E182" s="206">
        <v>5637542.6100000003</v>
      </c>
      <c r="F182" s="206">
        <v>5637542.6100000003</v>
      </c>
      <c r="G182" s="206">
        <v>5637542.6100000003</v>
      </c>
      <c r="H182" s="206">
        <v>5637542.6100000003</v>
      </c>
      <c r="I182" s="206">
        <v>5637542.6100000003</v>
      </c>
      <c r="J182" s="206">
        <v>5637542.6100000003</v>
      </c>
      <c r="K182" s="206">
        <v>5637542.6100000003</v>
      </c>
      <c r="L182" s="206">
        <v>5637542.6100000003</v>
      </c>
      <c r="M182" s="206">
        <v>6288992.1100000003</v>
      </c>
      <c r="N182" s="206">
        <v>6940441.6100000003</v>
      </c>
      <c r="O182" s="206">
        <v>6940441.6100000003</v>
      </c>
      <c r="P182" s="192">
        <f t="shared" si="36"/>
        <v>70907758.820000008</v>
      </c>
      <c r="Q182" s="206">
        <v>6940441.6100000003</v>
      </c>
      <c r="R182" s="206">
        <v>6940441.6100000003</v>
      </c>
      <c r="S182" s="206">
        <v>6940441.6100000003</v>
      </c>
      <c r="T182" s="206">
        <v>6940441.6100000003</v>
      </c>
      <c r="U182" s="206">
        <v>6940441.6100000003</v>
      </c>
      <c r="V182" s="206">
        <v>6940441.6100000003</v>
      </c>
      <c r="W182" s="206">
        <v>6940441.6100000003</v>
      </c>
      <c r="X182" s="206">
        <v>6940441.6100000003</v>
      </c>
      <c r="Y182" s="206">
        <v>6940441.6100000003</v>
      </c>
      <c r="Z182" s="206">
        <v>13583228.025000002</v>
      </c>
      <c r="AA182" s="206">
        <v>20226014.440000001</v>
      </c>
      <c r="AB182" s="206">
        <v>20226014.440000001</v>
      </c>
      <c r="AC182" s="206">
        <v>20226014.440000001</v>
      </c>
      <c r="AD182" s="206">
        <v>20226014.440000001</v>
      </c>
      <c r="AE182" s="206">
        <v>20226014.440000001</v>
      </c>
      <c r="AF182" s="206">
        <v>20226014.440000001</v>
      </c>
      <c r="AG182" s="192">
        <f t="shared" si="37"/>
        <v>169641522.715</v>
      </c>
      <c r="AI182" s="207">
        <f t="shared" si="45"/>
        <v>7469.74</v>
      </c>
      <c r="AJ182" s="207">
        <f t="shared" si="45"/>
        <v>7469.74</v>
      </c>
      <c r="AK182" s="207">
        <f t="shared" si="45"/>
        <v>7469.74</v>
      </c>
      <c r="AL182" s="207">
        <f t="shared" si="44"/>
        <v>7469.74</v>
      </c>
      <c r="AM182" s="207">
        <f t="shared" si="44"/>
        <v>7469.74</v>
      </c>
      <c r="AN182" s="207">
        <f t="shared" si="44"/>
        <v>7469.74</v>
      </c>
      <c r="AO182" s="207">
        <f t="shared" si="44"/>
        <v>7469.74</v>
      </c>
      <c r="AP182" s="207">
        <f t="shared" si="44"/>
        <v>7469.74</v>
      </c>
      <c r="AQ182" s="207">
        <f t="shared" si="44"/>
        <v>7469.74</v>
      </c>
      <c r="AR182" s="207">
        <f t="shared" si="34"/>
        <v>8332.91</v>
      </c>
      <c r="AS182" s="207">
        <f t="shared" si="34"/>
        <v>9196.09</v>
      </c>
      <c r="AT182" s="207">
        <f t="shared" si="34"/>
        <v>9196.09</v>
      </c>
      <c r="AU182" s="208">
        <f t="shared" si="38"/>
        <v>93952.749999999985</v>
      </c>
      <c r="AV182" s="208">
        <f t="shared" si="49"/>
        <v>9196.09</v>
      </c>
      <c r="AW182" s="208">
        <f t="shared" si="49"/>
        <v>9196.09</v>
      </c>
      <c r="AX182" s="208">
        <f t="shared" si="49"/>
        <v>9196.09</v>
      </c>
      <c r="AY182" s="208">
        <f t="shared" si="48"/>
        <v>9196.09</v>
      </c>
      <c r="AZ182" s="208">
        <f t="shared" si="43"/>
        <v>13591.7</v>
      </c>
      <c r="BA182" s="208">
        <f t="shared" si="43"/>
        <v>13591.7</v>
      </c>
      <c r="BB182" s="208">
        <f t="shared" si="43"/>
        <v>13591.7</v>
      </c>
      <c r="BC182" s="208">
        <f t="shared" si="43"/>
        <v>13591.7</v>
      </c>
      <c r="BD182" s="208">
        <f t="shared" si="43"/>
        <v>13591.7</v>
      </c>
      <c r="BE182" s="208">
        <f t="shared" si="43"/>
        <v>26600.49</v>
      </c>
      <c r="BF182" s="208">
        <f t="shared" si="43"/>
        <v>39609.279999999999</v>
      </c>
      <c r="BG182" s="208">
        <f t="shared" si="43"/>
        <v>39609.279999999999</v>
      </c>
      <c r="BH182" s="208">
        <f t="shared" si="43"/>
        <v>39609.279999999999</v>
      </c>
      <c r="BI182" s="208">
        <f t="shared" si="43"/>
        <v>39609.279999999999</v>
      </c>
      <c r="BJ182" s="208">
        <f t="shared" si="43"/>
        <v>39609.279999999999</v>
      </c>
      <c r="BK182" s="208">
        <f t="shared" si="43"/>
        <v>39609.279999999999</v>
      </c>
      <c r="BL182" s="207">
        <f t="shared" si="39"/>
        <v>332214.67000000004</v>
      </c>
    </row>
    <row r="183" spans="1:64">
      <c r="A183" s="190" t="s">
        <v>384</v>
      </c>
      <c r="B183" s="205">
        <v>9.1000000000000004E-3</v>
      </c>
      <c r="C183" s="205">
        <v>3.7999999999999999E-2</v>
      </c>
      <c r="D183" s="206">
        <v>19302891.170000002</v>
      </c>
      <c r="E183" s="206">
        <v>19384087.199999999</v>
      </c>
      <c r="F183" s="206">
        <v>19384087.199999999</v>
      </c>
      <c r="G183" s="206">
        <v>19384087.199999999</v>
      </c>
      <c r="H183" s="206">
        <v>19384087.199999999</v>
      </c>
      <c r="I183" s="206">
        <v>19384087.199999999</v>
      </c>
      <c r="J183" s="206">
        <v>19384087.199999999</v>
      </c>
      <c r="K183" s="206">
        <v>19384087.199999999</v>
      </c>
      <c r="L183" s="206">
        <v>19384087.199999999</v>
      </c>
      <c r="M183" s="206">
        <v>19384087.199999999</v>
      </c>
      <c r="N183" s="206">
        <v>19384087.199999999</v>
      </c>
      <c r="O183" s="206">
        <v>19384087.199999999</v>
      </c>
      <c r="P183" s="192">
        <f t="shared" si="36"/>
        <v>232527850.36999995</v>
      </c>
      <c r="Q183" s="206">
        <v>19384087.199999999</v>
      </c>
      <c r="R183" s="206">
        <v>19384087.199999999</v>
      </c>
      <c r="S183" s="206">
        <v>19384087.199999999</v>
      </c>
      <c r="T183" s="206">
        <v>19384087.199999999</v>
      </c>
      <c r="U183" s="206">
        <v>19384087.199999999</v>
      </c>
      <c r="V183" s="206">
        <v>19384087.199999999</v>
      </c>
      <c r="W183" s="206">
        <v>19384087.199999999</v>
      </c>
      <c r="X183" s="206">
        <v>19384087.199999999</v>
      </c>
      <c r="Y183" s="206">
        <v>19384087.199999999</v>
      </c>
      <c r="Z183" s="206">
        <v>19384087.199999999</v>
      </c>
      <c r="AA183" s="206">
        <v>19384087.199999999</v>
      </c>
      <c r="AB183" s="206">
        <v>19384087.199999999</v>
      </c>
      <c r="AC183" s="206">
        <v>19384087.199999999</v>
      </c>
      <c r="AD183" s="206">
        <v>19384087.199999999</v>
      </c>
      <c r="AE183" s="206">
        <v>19384087.199999999</v>
      </c>
      <c r="AF183" s="206">
        <v>19384087.199999999</v>
      </c>
      <c r="AG183" s="192">
        <f t="shared" si="37"/>
        <v>232609046.39999995</v>
      </c>
      <c r="AI183" s="207">
        <f t="shared" si="45"/>
        <v>14638.03</v>
      </c>
      <c r="AJ183" s="207">
        <f t="shared" si="45"/>
        <v>14699.6</v>
      </c>
      <c r="AK183" s="207">
        <f t="shared" si="45"/>
        <v>14699.6</v>
      </c>
      <c r="AL183" s="207">
        <f t="shared" si="44"/>
        <v>14699.6</v>
      </c>
      <c r="AM183" s="207">
        <f t="shared" si="44"/>
        <v>14699.6</v>
      </c>
      <c r="AN183" s="207">
        <f t="shared" si="44"/>
        <v>14699.6</v>
      </c>
      <c r="AO183" s="207">
        <f t="shared" si="44"/>
        <v>14699.6</v>
      </c>
      <c r="AP183" s="207">
        <f t="shared" si="44"/>
        <v>14699.6</v>
      </c>
      <c r="AQ183" s="207">
        <f t="shared" si="44"/>
        <v>14699.6</v>
      </c>
      <c r="AR183" s="207">
        <f t="shared" si="34"/>
        <v>14699.6</v>
      </c>
      <c r="AS183" s="207">
        <f t="shared" si="34"/>
        <v>14699.6</v>
      </c>
      <c r="AT183" s="207">
        <f t="shared" si="34"/>
        <v>14699.6</v>
      </c>
      <c r="AU183" s="208">
        <f t="shared" si="38"/>
        <v>176333.63000000003</v>
      </c>
      <c r="AV183" s="208">
        <f t="shared" si="49"/>
        <v>14699.6</v>
      </c>
      <c r="AW183" s="208">
        <f t="shared" si="49"/>
        <v>14699.6</v>
      </c>
      <c r="AX183" s="208">
        <f t="shared" si="49"/>
        <v>14699.6</v>
      </c>
      <c r="AY183" s="208">
        <f t="shared" si="48"/>
        <v>14699.6</v>
      </c>
      <c r="AZ183" s="208">
        <f t="shared" si="43"/>
        <v>61382.94</v>
      </c>
      <c r="BA183" s="208">
        <f t="shared" si="43"/>
        <v>61382.94</v>
      </c>
      <c r="BB183" s="208">
        <f t="shared" si="43"/>
        <v>61382.94</v>
      </c>
      <c r="BC183" s="208">
        <f t="shared" si="43"/>
        <v>61382.94</v>
      </c>
      <c r="BD183" s="208">
        <f t="shared" si="43"/>
        <v>61382.94</v>
      </c>
      <c r="BE183" s="208">
        <f t="shared" si="43"/>
        <v>61382.94</v>
      </c>
      <c r="BF183" s="208">
        <f t="shared" si="43"/>
        <v>61382.94</v>
      </c>
      <c r="BG183" s="208">
        <f t="shared" si="43"/>
        <v>61382.94</v>
      </c>
      <c r="BH183" s="208">
        <f t="shared" si="43"/>
        <v>61382.94</v>
      </c>
      <c r="BI183" s="208">
        <f t="shared" si="43"/>
        <v>61382.94</v>
      </c>
      <c r="BJ183" s="208">
        <f t="shared" si="43"/>
        <v>61382.94</v>
      </c>
      <c r="BK183" s="208">
        <f t="shared" si="43"/>
        <v>61382.94</v>
      </c>
      <c r="BL183" s="207">
        <f t="shared" si="39"/>
        <v>736595.2799999998</v>
      </c>
    </row>
    <row r="184" spans="1:64">
      <c r="A184" s="190" t="s">
        <v>385</v>
      </c>
      <c r="B184" s="205">
        <v>3.2399999999999998E-2</v>
      </c>
      <c r="C184" s="205">
        <v>3.7400000000000003E-2</v>
      </c>
      <c r="D184" s="206">
        <v>114581032.98999999</v>
      </c>
      <c r="E184" s="206">
        <v>114581032.98999999</v>
      </c>
      <c r="F184" s="206">
        <v>114581032.98999999</v>
      </c>
      <c r="G184" s="206">
        <v>114581032.98999999</v>
      </c>
      <c r="H184" s="206">
        <v>114581032.98999999</v>
      </c>
      <c r="I184" s="206">
        <v>114581032.98999999</v>
      </c>
      <c r="J184" s="206">
        <v>114581032.98999999</v>
      </c>
      <c r="K184" s="206">
        <v>114581032.98999999</v>
      </c>
      <c r="L184" s="206">
        <v>114581032.98999999</v>
      </c>
      <c r="M184" s="206">
        <v>114581032.98999999</v>
      </c>
      <c r="N184" s="206">
        <v>114581032.98999999</v>
      </c>
      <c r="O184" s="206">
        <v>114581032.98999999</v>
      </c>
      <c r="P184" s="192">
        <f t="shared" si="36"/>
        <v>1374972395.8799999</v>
      </c>
      <c r="Q184" s="206">
        <v>114581032.98999999</v>
      </c>
      <c r="R184" s="206">
        <v>114581032.98999999</v>
      </c>
      <c r="S184" s="206">
        <v>114581032.98999999</v>
      </c>
      <c r="T184" s="206">
        <v>115808082.015</v>
      </c>
      <c r="U184" s="206">
        <v>117035131.03999999</v>
      </c>
      <c r="V184" s="206">
        <v>117035131.03999999</v>
      </c>
      <c r="W184" s="206">
        <v>117035131.03999999</v>
      </c>
      <c r="X184" s="206">
        <v>117035131.03999999</v>
      </c>
      <c r="Y184" s="206">
        <v>117035131.03999999</v>
      </c>
      <c r="Z184" s="206">
        <v>117035131.03999999</v>
      </c>
      <c r="AA184" s="206">
        <v>117035131.03999999</v>
      </c>
      <c r="AB184" s="206">
        <v>117035131.03999999</v>
      </c>
      <c r="AC184" s="206">
        <v>117035131.03999999</v>
      </c>
      <c r="AD184" s="206">
        <v>117035131.03999999</v>
      </c>
      <c r="AE184" s="206">
        <v>117035131.03999999</v>
      </c>
      <c r="AF184" s="206">
        <v>117035131.03999999</v>
      </c>
      <c r="AG184" s="192">
        <f t="shared" si="37"/>
        <v>1404421572.4799998</v>
      </c>
      <c r="AI184" s="207">
        <f t="shared" si="45"/>
        <v>309368.78999999998</v>
      </c>
      <c r="AJ184" s="207">
        <f t="shared" si="45"/>
        <v>309368.78999999998</v>
      </c>
      <c r="AK184" s="207">
        <f t="shared" si="45"/>
        <v>309368.78999999998</v>
      </c>
      <c r="AL184" s="207">
        <f t="shared" si="44"/>
        <v>309368.78999999998</v>
      </c>
      <c r="AM184" s="207">
        <f t="shared" si="44"/>
        <v>309368.78999999998</v>
      </c>
      <c r="AN184" s="207">
        <f t="shared" si="44"/>
        <v>309368.78999999998</v>
      </c>
      <c r="AO184" s="207">
        <f t="shared" si="44"/>
        <v>309368.78999999998</v>
      </c>
      <c r="AP184" s="207">
        <f t="shared" si="44"/>
        <v>309368.78999999998</v>
      </c>
      <c r="AQ184" s="207">
        <f t="shared" si="44"/>
        <v>309368.78999999998</v>
      </c>
      <c r="AR184" s="207">
        <f t="shared" si="34"/>
        <v>309368.78999999998</v>
      </c>
      <c r="AS184" s="207">
        <f t="shared" si="34"/>
        <v>309368.78999999998</v>
      </c>
      <c r="AT184" s="207">
        <f t="shared" si="34"/>
        <v>309368.78999999998</v>
      </c>
      <c r="AU184" s="208">
        <f t="shared" si="38"/>
        <v>3712425.48</v>
      </c>
      <c r="AV184" s="208">
        <f t="shared" si="49"/>
        <v>309368.78999999998</v>
      </c>
      <c r="AW184" s="208">
        <f t="shared" si="49"/>
        <v>309368.78999999998</v>
      </c>
      <c r="AX184" s="208">
        <f t="shared" si="49"/>
        <v>309368.78999999998</v>
      </c>
      <c r="AY184" s="208">
        <f t="shared" si="48"/>
        <v>312681.82</v>
      </c>
      <c r="AZ184" s="208">
        <f t="shared" si="43"/>
        <v>364759.49</v>
      </c>
      <c r="BA184" s="208">
        <f t="shared" si="43"/>
        <v>364759.49</v>
      </c>
      <c r="BB184" s="208">
        <f t="shared" si="43"/>
        <v>364759.49</v>
      </c>
      <c r="BC184" s="208">
        <f t="shared" si="43"/>
        <v>364759.49</v>
      </c>
      <c r="BD184" s="208">
        <f t="shared" si="43"/>
        <v>364759.49</v>
      </c>
      <c r="BE184" s="208">
        <f t="shared" si="43"/>
        <v>364759.49</v>
      </c>
      <c r="BF184" s="208">
        <f t="shared" si="43"/>
        <v>364759.49</v>
      </c>
      <c r="BG184" s="208">
        <f t="shared" si="43"/>
        <v>364759.49</v>
      </c>
      <c r="BH184" s="208">
        <f t="shared" si="43"/>
        <v>364759.49</v>
      </c>
      <c r="BI184" s="208">
        <f t="shared" si="43"/>
        <v>364759.49</v>
      </c>
      <c r="BJ184" s="208">
        <f t="shared" si="43"/>
        <v>364759.49</v>
      </c>
      <c r="BK184" s="208">
        <f t="shared" si="43"/>
        <v>364759.49</v>
      </c>
      <c r="BL184" s="207">
        <f t="shared" si="39"/>
        <v>4377113.8800000008</v>
      </c>
    </row>
    <row r="185" spans="1:64">
      <c r="A185" s="190" t="s">
        <v>386</v>
      </c>
      <c r="B185" s="205">
        <v>2.3900000000000001E-2</v>
      </c>
      <c r="C185" s="205">
        <v>3.5900000000000001E-2</v>
      </c>
      <c r="D185" s="206">
        <v>6558057.9900000002</v>
      </c>
      <c r="E185" s="206">
        <v>6558057.9900000002</v>
      </c>
      <c r="F185" s="206">
        <v>6563427.1200000001</v>
      </c>
      <c r="G185" s="206">
        <v>6568796.25</v>
      </c>
      <c r="H185" s="206">
        <v>6568796.25</v>
      </c>
      <c r="I185" s="206">
        <v>6568796.25</v>
      </c>
      <c r="J185" s="206">
        <v>6568796.25</v>
      </c>
      <c r="K185" s="206">
        <v>6568796.25</v>
      </c>
      <c r="L185" s="206">
        <v>6568796.25</v>
      </c>
      <c r="M185" s="206">
        <v>6568796.25</v>
      </c>
      <c r="N185" s="206">
        <v>6568796.25</v>
      </c>
      <c r="O185" s="206">
        <v>6568796.25</v>
      </c>
      <c r="P185" s="192">
        <f t="shared" si="36"/>
        <v>78798709.349999994</v>
      </c>
      <c r="Q185" s="206">
        <v>6568796.25</v>
      </c>
      <c r="R185" s="206">
        <v>6568796.25</v>
      </c>
      <c r="S185" s="206">
        <v>6568796.25</v>
      </c>
      <c r="T185" s="206">
        <v>6568796.25</v>
      </c>
      <c r="U185" s="206">
        <v>6568796.25</v>
      </c>
      <c r="V185" s="206">
        <v>6568796.25</v>
      </c>
      <c r="W185" s="206">
        <v>6568796.25</v>
      </c>
      <c r="X185" s="206">
        <v>6568796.25</v>
      </c>
      <c r="Y185" s="206">
        <v>6568796.25</v>
      </c>
      <c r="Z185" s="206">
        <v>6568796.25</v>
      </c>
      <c r="AA185" s="206">
        <v>6568796.25</v>
      </c>
      <c r="AB185" s="206">
        <v>6568796.25</v>
      </c>
      <c r="AC185" s="206">
        <v>6568796.25</v>
      </c>
      <c r="AD185" s="206">
        <v>6568796.25</v>
      </c>
      <c r="AE185" s="206">
        <v>6568796.25</v>
      </c>
      <c r="AF185" s="206">
        <v>6568796.25</v>
      </c>
      <c r="AG185" s="192">
        <f t="shared" si="37"/>
        <v>78825555</v>
      </c>
      <c r="AI185" s="207">
        <f t="shared" si="45"/>
        <v>13061.47</v>
      </c>
      <c r="AJ185" s="207">
        <f t="shared" si="45"/>
        <v>13061.47</v>
      </c>
      <c r="AK185" s="207">
        <f t="shared" si="45"/>
        <v>13072.16</v>
      </c>
      <c r="AL185" s="207">
        <f t="shared" si="44"/>
        <v>13082.85</v>
      </c>
      <c r="AM185" s="207">
        <f t="shared" si="44"/>
        <v>13082.85</v>
      </c>
      <c r="AN185" s="207">
        <f t="shared" si="44"/>
        <v>13082.85</v>
      </c>
      <c r="AO185" s="207">
        <f t="shared" si="44"/>
        <v>13082.85</v>
      </c>
      <c r="AP185" s="207">
        <f t="shared" si="44"/>
        <v>13082.85</v>
      </c>
      <c r="AQ185" s="207">
        <f t="shared" si="44"/>
        <v>13082.85</v>
      </c>
      <c r="AR185" s="207">
        <f t="shared" si="34"/>
        <v>13082.85</v>
      </c>
      <c r="AS185" s="207">
        <f t="shared" si="34"/>
        <v>13082.85</v>
      </c>
      <c r="AT185" s="207">
        <f t="shared" si="34"/>
        <v>13082.85</v>
      </c>
      <c r="AU185" s="208">
        <f t="shared" si="38"/>
        <v>156940.75000000003</v>
      </c>
      <c r="AV185" s="208">
        <f t="shared" si="49"/>
        <v>13082.85</v>
      </c>
      <c r="AW185" s="208">
        <f t="shared" si="49"/>
        <v>13082.85</v>
      </c>
      <c r="AX185" s="208">
        <f t="shared" si="49"/>
        <v>13082.85</v>
      </c>
      <c r="AY185" s="208">
        <f t="shared" si="48"/>
        <v>13082.85</v>
      </c>
      <c r="AZ185" s="208">
        <f t="shared" si="43"/>
        <v>19651.650000000001</v>
      </c>
      <c r="BA185" s="208">
        <f t="shared" si="43"/>
        <v>19651.650000000001</v>
      </c>
      <c r="BB185" s="208">
        <f t="shared" si="43"/>
        <v>19651.650000000001</v>
      </c>
      <c r="BC185" s="208">
        <f t="shared" si="43"/>
        <v>19651.650000000001</v>
      </c>
      <c r="BD185" s="208">
        <f t="shared" si="43"/>
        <v>19651.650000000001</v>
      </c>
      <c r="BE185" s="208">
        <f t="shared" si="43"/>
        <v>19651.650000000001</v>
      </c>
      <c r="BF185" s="208">
        <f t="shared" si="43"/>
        <v>19651.650000000001</v>
      </c>
      <c r="BG185" s="208">
        <f t="shared" si="43"/>
        <v>19651.650000000001</v>
      </c>
      <c r="BH185" s="208">
        <f t="shared" si="43"/>
        <v>19651.650000000001</v>
      </c>
      <c r="BI185" s="208">
        <f t="shared" si="43"/>
        <v>19651.650000000001</v>
      </c>
      <c r="BJ185" s="208">
        <f t="shared" si="43"/>
        <v>19651.650000000001</v>
      </c>
      <c r="BK185" s="208">
        <f t="shared" si="43"/>
        <v>19651.650000000001</v>
      </c>
      <c r="BL185" s="207">
        <f t="shared" si="39"/>
        <v>235819.79999999996</v>
      </c>
    </row>
    <row r="186" spans="1:64">
      <c r="A186" s="190" t="s">
        <v>387</v>
      </c>
      <c r="B186" s="205">
        <v>2.7699999999999999E-2</v>
      </c>
      <c r="C186" s="205">
        <v>0</v>
      </c>
      <c r="D186" s="206">
        <v>51166.32</v>
      </c>
      <c r="E186" s="206">
        <v>51166.32</v>
      </c>
      <c r="F186" s="206">
        <v>27474.170000000002</v>
      </c>
      <c r="G186" s="206">
        <v>3782.01</v>
      </c>
      <c r="H186" s="206">
        <v>3782.01</v>
      </c>
      <c r="I186" s="206">
        <v>3782.01</v>
      </c>
      <c r="J186" s="206">
        <v>11864.39</v>
      </c>
      <c r="K186" s="206">
        <v>19946.77</v>
      </c>
      <c r="L186" s="206">
        <v>19946.77</v>
      </c>
      <c r="M186" s="206">
        <v>19946.77</v>
      </c>
      <c r="N186" s="206">
        <v>19946.77</v>
      </c>
      <c r="O186" s="206">
        <v>19946.77</v>
      </c>
      <c r="P186" s="192">
        <f t="shared" si="36"/>
        <v>252751.08</v>
      </c>
      <c r="Q186" s="206">
        <v>19946.77</v>
      </c>
      <c r="R186" s="206">
        <v>19946.77</v>
      </c>
      <c r="S186" s="206">
        <v>19946.77</v>
      </c>
      <c r="T186" s="206">
        <v>19946.77</v>
      </c>
      <c r="U186" s="206">
        <v>19946.77</v>
      </c>
      <c r="V186" s="206">
        <v>19946.77</v>
      </c>
      <c r="W186" s="206">
        <v>19946.77</v>
      </c>
      <c r="X186" s="206">
        <v>19946.77</v>
      </c>
      <c r="Y186" s="206">
        <v>19946.77</v>
      </c>
      <c r="Z186" s="206">
        <v>41746.770000000004</v>
      </c>
      <c r="AA186" s="206">
        <v>63546.770000000019</v>
      </c>
      <c r="AB186" s="206">
        <v>63546.770000000019</v>
      </c>
      <c r="AC186" s="206">
        <v>63546.770000000019</v>
      </c>
      <c r="AD186" s="206">
        <v>63546.770000000019</v>
      </c>
      <c r="AE186" s="206">
        <v>63546.770000000019</v>
      </c>
      <c r="AF186" s="206">
        <v>63546.770000000019</v>
      </c>
      <c r="AG186" s="192">
        <f t="shared" si="37"/>
        <v>522761.24000000011</v>
      </c>
      <c r="AI186" s="207">
        <f t="shared" si="45"/>
        <v>118.11</v>
      </c>
      <c r="AJ186" s="207">
        <f t="shared" si="45"/>
        <v>118.11</v>
      </c>
      <c r="AK186" s="207">
        <f t="shared" si="45"/>
        <v>63.42</v>
      </c>
      <c r="AL186" s="207">
        <f t="shared" si="44"/>
        <v>8.73</v>
      </c>
      <c r="AM186" s="207">
        <f t="shared" si="44"/>
        <v>8.73</v>
      </c>
      <c r="AN186" s="207">
        <f t="shared" si="44"/>
        <v>8.73</v>
      </c>
      <c r="AO186" s="207">
        <f t="shared" si="44"/>
        <v>27.39</v>
      </c>
      <c r="AP186" s="207">
        <f t="shared" si="44"/>
        <v>46.04</v>
      </c>
      <c r="AQ186" s="207">
        <f t="shared" si="44"/>
        <v>46.04</v>
      </c>
      <c r="AR186" s="207">
        <f t="shared" si="34"/>
        <v>46.04</v>
      </c>
      <c r="AS186" s="207">
        <f t="shared" si="34"/>
        <v>46.04</v>
      </c>
      <c r="AT186" s="207">
        <f t="shared" si="34"/>
        <v>46.04</v>
      </c>
      <c r="AU186" s="208">
        <f t="shared" si="38"/>
        <v>583.42000000000007</v>
      </c>
      <c r="AV186" s="208">
        <f t="shared" si="49"/>
        <v>46.04</v>
      </c>
      <c r="AW186" s="208">
        <f t="shared" si="49"/>
        <v>46.04</v>
      </c>
      <c r="AX186" s="208">
        <f t="shared" si="49"/>
        <v>46.04</v>
      </c>
      <c r="AY186" s="208">
        <f t="shared" si="48"/>
        <v>46.04</v>
      </c>
      <c r="AZ186" s="208">
        <f t="shared" si="43"/>
        <v>0</v>
      </c>
      <c r="BA186" s="208">
        <f t="shared" si="43"/>
        <v>0</v>
      </c>
      <c r="BB186" s="208">
        <f t="shared" si="43"/>
        <v>0</v>
      </c>
      <c r="BC186" s="208">
        <f t="shared" si="43"/>
        <v>0</v>
      </c>
      <c r="BD186" s="208">
        <f t="shared" si="43"/>
        <v>0</v>
      </c>
      <c r="BE186" s="208">
        <f t="shared" si="43"/>
        <v>0</v>
      </c>
      <c r="BF186" s="208">
        <f t="shared" si="43"/>
        <v>0</v>
      </c>
      <c r="BG186" s="208">
        <f t="shared" si="43"/>
        <v>0</v>
      </c>
      <c r="BH186" s="208">
        <f t="shared" si="43"/>
        <v>0</v>
      </c>
      <c r="BI186" s="208">
        <f t="shared" si="43"/>
        <v>0</v>
      </c>
      <c r="BJ186" s="208">
        <f t="shared" si="43"/>
        <v>0</v>
      </c>
      <c r="BK186" s="208">
        <f t="shared" si="43"/>
        <v>0</v>
      </c>
      <c r="BL186" s="207">
        <f t="shared" si="39"/>
        <v>0</v>
      </c>
    </row>
    <row r="187" spans="1:64">
      <c r="A187" s="190" t="s">
        <v>388</v>
      </c>
      <c r="B187" s="205">
        <v>3.1E-2</v>
      </c>
      <c r="C187" s="205">
        <v>1.5800000000000002E-2</v>
      </c>
      <c r="D187" s="206">
        <v>282780.2</v>
      </c>
      <c r="E187" s="206">
        <v>282780.2</v>
      </c>
      <c r="F187" s="206">
        <v>231231.17</v>
      </c>
      <c r="G187" s="206">
        <v>179682.14</v>
      </c>
      <c r="H187" s="206">
        <v>179682.14</v>
      </c>
      <c r="I187" s="206">
        <v>179682.14</v>
      </c>
      <c r="J187" s="206">
        <v>179682.14</v>
      </c>
      <c r="K187" s="206">
        <v>179682.14</v>
      </c>
      <c r="L187" s="206">
        <v>179682.14</v>
      </c>
      <c r="M187" s="206">
        <v>179682.14</v>
      </c>
      <c r="N187" s="206">
        <v>179682.14</v>
      </c>
      <c r="O187" s="206">
        <v>179682.14</v>
      </c>
      <c r="P187" s="192">
        <f t="shared" si="36"/>
        <v>2413930.830000001</v>
      </c>
      <c r="Q187" s="206">
        <v>179682.14</v>
      </c>
      <c r="R187" s="206">
        <v>179682.14</v>
      </c>
      <c r="S187" s="206">
        <v>179682.14</v>
      </c>
      <c r="T187" s="206">
        <v>179682.14</v>
      </c>
      <c r="U187" s="206">
        <v>179682.14</v>
      </c>
      <c r="V187" s="206">
        <v>179682.14</v>
      </c>
      <c r="W187" s="206">
        <v>179682.14</v>
      </c>
      <c r="X187" s="206">
        <v>179682.14</v>
      </c>
      <c r="Y187" s="206">
        <v>179682.14</v>
      </c>
      <c r="Z187" s="206">
        <v>179682.14</v>
      </c>
      <c r="AA187" s="206">
        <v>179682.14</v>
      </c>
      <c r="AB187" s="206">
        <v>179682.14</v>
      </c>
      <c r="AC187" s="206">
        <v>179682.14</v>
      </c>
      <c r="AD187" s="206">
        <v>179682.14</v>
      </c>
      <c r="AE187" s="206">
        <v>179682.14</v>
      </c>
      <c r="AF187" s="206">
        <v>179682.14</v>
      </c>
      <c r="AG187" s="192">
        <f t="shared" si="37"/>
        <v>2156185.6800000006</v>
      </c>
      <c r="AI187" s="207">
        <f t="shared" si="45"/>
        <v>730.52</v>
      </c>
      <c r="AJ187" s="207">
        <f t="shared" si="45"/>
        <v>730.52</v>
      </c>
      <c r="AK187" s="207">
        <f t="shared" si="45"/>
        <v>597.35</v>
      </c>
      <c r="AL187" s="207">
        <f t="shared" si="44"/>
        <v>464.18</v>
      </c>
      <c r="AM187" s="207">
        <f t="shared" si="44"/>
        <v>464.18</v>
      </c>
      <c r="AN187" s="207">
        <f t="shared" si="44"/>
        <v>464.18</v>
      </c>
      <c r="AO187" s="207">
        <f t="shared" si="44"/>
        <v>464.18</v>
      </c>
      <c r="AP187" s="207">
        <f t="shared" si="44"/>
        <v>464.18</v>
      </c>
      <c r="AQ187" s="207">
        <f t="shared" si="44"/>
        <v>464.18</v>
      </c>
      <c r="AR187" s="207">
        <f t="shared" si="34"/>
        <v>464.18</v>
      </c>
      <c r="AS187" s="207">
        <f t="shared" si="34"/>
        <v>464.18</v>
      </c>
      <c r="AT187" s="207">
        <f t="shared" si="34"/>
        <v>464.18</v>
      </c>
      <c r="AU187" s="208">
        <f t="shared" si="38"/>
        <v>6236.01</v>
      </c>
      <c r="AV187" s="208">
        <f t="shared" si="49"/>
        <v>464.18</v>
      </c>
      <c r="AW187" s="208">
        <f t="shared" si="49"/>
        <v>464.18</v>
      </c>
      <c r="AX187" s="208">
        <f t="shared" si="49"/>
        <v>464.18</v>
      </c>
      <c r="AY187" s="208">
        <f t="shared" si="48"/>
        <v>464.18</v>
      </c>
      <c r="AZ187" s="208">
        <f t="shared" si="43"/>
        <v>236.58</v>
      </c>
      <c r="BA187" s="208">
        <f t="shared" si="43"/>
        <v>236.58</v>
      </c>
      <c r="BB187" s="208">
        <f t="shared" si="43"/>
        <v>236.58</v>
      </c>
      <c r="BC187" s="208">
        <f t="shared" si="43"/>
        <v>236.58</v>
      </c>
      <c r="BD187" s="208">
        <f t="shared" si="43"/>
        <v>236.58</v>
      </c>
      <c r="BE187" s="208">
        <f t="shared" si="43"/>
        <v>236.58</v>
      </c>
      <c r="BF187" s="208">
        <f t="shared" si="43"/>
        <v>236.58</v>
      </c>
      <c r="BG187" s="208">
        <f t="shared" si="43"/>
        <v>236.58</v>
      </c>
      <c r="BH187" s="208">
        <f t="shared" si="43"/>
        <v>236.58</v>
      </c>
      <c r="BI187" s="208">
        <f t="shared" si="43"/>
        <v>236.58</v>
      </c>
      <c r="BJ187" s="208">
        <f t="shared" si="43"/>
        <v>236.58</v>
      </c>
      <c r="BK187" s="208">
        <f t="shared" si="43"/>
        <v>236.58</v>
      </c>
      <c r="BL187" s="207">
        <f t="shared" si="39"/>
        <v>2838.9599999999996</v>
      </c>
    </row>
    <row r="188" spans="1:64">
      <c r="A188" s="190" t="s">
        <v>389</v>
      </c>
      <c r="B188" s="205">
        <v>0</v>
      </c>
      <c r="C188" s="205">
        <v>0</v>
      </c>
      <c r="D188" s="206">
        <v>1133.98</v>
      </c>
      <c r="E188" s="206">
        <v>1133.98</v>
      </c>
      <c r="F188" s="206">
        <v>1133.98</v>
      </c>
      <c r="G188" s="206">
        <v>1133.98</v>
      </c>
      <c r="H188" s="206">
        <v>1133.98</v>
      </c>
      <c r="I188" s="206">
        <v>1133.98</v>
      </c>
      <c r="J188" s="206">
        <v>1133.98</v>
      </c>
      <c r="K188" s="206">
        <v>522832.09499999997</v>
      </c>
      <c r="L188" s="206">
        <v>1159698.895</v>
      </c>
      <c r="M188" s="206">
        <v>1274867.58</v>
      </c>
      <c r="N188" s="206">
        <v>1274867.58</v>
      </c>
      <c r="O188" s="206">
        <v>1274867.58</v>
      </c>
      <c r="P188" s="192">
        <f t="shared" si="36"/>
        <v>5515071.5899999999</v>
      </c>
      <c r="Q188" s="206">
        <v>1274867.58</v>
      </c>
      <c r="R188" s="206">
        <v>1274867.58</v>
      </c>
      <c r="S188" s="206">
        <v>1274867.58</v>
      </c>
      <c r="T188" s="206">
        <v>1274867.58</v>
      </c>
      <c r="U188" s="206">
        <v>1274867.58</v>
      </c>
      <c r="V188" s="206">
        <v>1274867.58</v>
      </c>
      <c r="W188" s="206">
        <v>1274867.58</v>
      </c>
      <c r="X188" s="206">
        <v>1274867.58</v>
      </c>
      <c r="Y188" s="206">
        <v>1274867.58</v>
      </c>
      <c r="Z188" s="206">
        <v>1274867.58</v>
      </c>
      <c r="AA188" s="206">
        <v>1274867.58</v>
      </c>
      <c r="AB188" s="206">
        <v>1274867.58</v>
      </c>
      <c r="AC188" s="206">
        <v>1274867.58</v>
      </c>
      <c r="AD188" s="206">
        <v>1274867.58</v>
      </c>
      <c r="AE188" s="206">
        <v>1274867.58</v>
      </c>
      <c r="AF188" s="206">
        <v>1274867.58</v>
      </c>
      <c r="AG188" s="192">
        <f t="shared" si="37"/>
        <v>15298410.960000001</v>
      </c>
      <c r="AI188" s="207">
        <f t="shared" si="45"/>
        <v>0</v>
      </c>
      <c r="AJ188" s="207">
        <f t="shared" si="45"/>
        <v>0</v>
      </c>
      <c r="AK188" s="207">
        <f t="shared" si="45"/>
        <v>0</v>
      </c>
      <c r="AL188" s="207">
        <f t="shared" si="44"/>
        <v>0</v>
      </c>
      <c r="AM188" s="207">
        <f t="shared" si="44"/>
        <v>0</v>
      </c>
      <c r="AN188" s="207">
        <f t="shared" si="44"/>
        <v>0</v>
      </c>
      <c r="AO188" s="207">
        <f t="shared" si="44"/>
        <v>0</v>
      </c>
      <c r="AP188" s="207">
        <f t="shared" si="44"/>
        <v>0</v>
      </c>
      <c r="AQ188" s="207">
        <f t="shared" si="44"/>
        <v>0</v>
      </c>
      <c r="AR188" s="207">
        <f t="shared" si="34"/>
        <v>0</v>
      </c>
      <c r="AS188" s="207">
        <f t="shared" si="34"/>
        <v>0</v>
      </c>
      <c r="AT188" s="207">
        <f t="shared" si="34"/>
        <v>0</v>
      </c>
      <c r="AU188" s="208">
        <f t="shared" si="38"/>
        <v>0</v>
      </c>
      <c r="AV188" s="208">
        <f t="shared" si="49"/>
        <v>0</v>
      </c>
      <c r="AW188" s="208">
        <f t="shared" si="49"/>
        <v>0</v>
      </c>
      <c r="AX188" s="208">
        <f t="shared" si="49"/>
        <v>0</v>
      </c>
      <c r="AY188" s="208">
        <f t="shared" si="48"/>
        <v>0</v>
      </c>
      <c r="AZ188" s="208">
        <f t="shared" si="43"/>
        <v>0</v>
      </c>
      <c r="BA188" s="208">
        <f t="shared" si="43"/>
        <v>0</v>
      </c>
      <c r="BB188" s="208">
        <f t="shared" si="43"/>
        <v>0</v>
      </c>
      <c r="BC188" s="208">
        <f t="shared" si="43"/>
        <v>0</v>
      </c>
      <c r="BD188" s="208">
        <f t="shared" si="43"/>
        <v>0</v>
      </c>
      <c r="BE188" s="208">
        <f t="shared" si="43"/>
        <v>0</v>
      </c>
      <c r="BF188" s="208">
        <f t="shared" si="43"/>
        <v>0</v>
      </c>
      <c r="BG188" s="208">
        <f t="shared" si="43"/>
        <v>0</v>
      </c>
      <c r="BH188" s="208">
        <f t="shared" si="43"/>
        <v>0</v>
      </c>
      <c r="BI188" s="208">
        <f t="shared" si="43"/>
        <v>0</v>
      </c>
      <c r="BJ188" s="208">
        <f t="shared" si="43"/>
        <v>0</v>
      </c>
      <c r="BK188" s="208">
        <f t="shared" si="43"/>
        <v>0</v>
      </c>
      <c r="BL188" s="207">
        <f t="shared" si="39"/>
        <v>0</v>
      </c>
    </row>
    <row r="189" spans="1:64">
      <c r="A189" s="190" t="s">
        <v>390</v>
      </c>
      <c r="B189" s="205">
        <v>2.3200000000000002E-2</v>
      </c>
      <c r="C189" s="205">
        <v>7.0900000000000005E-2</v>
      </c>
      <c r="D189" s="206">
        <v>10985.49</v>
      </c>
      <c r="E189" s="206">
        <v>10985.49</v>
      </c>
      <c r="F189" s="206">
        <v>10985.49</v>
      </c>
      <c r="G189" s="206">
        <v>10985.49</v>
      </c>
      <c r="H189" s="206">
        <v>10985.49</v>
      </c>
      <c r="I189" s="206">
        <v>10985.49</v>
      </c>
      <c r="J189" s="206">
        <v>10985.49</v>
      </c>
      <c r="K189" s="206">
        <v>10985.49</v>
      </c>
      <c r="L189" s="206">
        <v>10985.49</v>
      </c>
      <c r="M189" s="206">
        <v>10985.49</v>
      </c>
      <c r="N189" s="206">
        <v>10985.49</v>
      </c>
      <c r="O189" s="206">
        <v>10985.49</v>
      </c>
      <c r="P189" s="192">
        <f t="shared" si="36"/>
        <v>131825.88000000003</v>
      </c>
      <c r="Q189" s="206">
        <v>10985.49</v>
      </c>
      <c r="R189" s="206">
        <v>10985.49</v>
      </c>
      <c r="S189" s="206">
        <v>10985.49</v>
      </c>
      <c r="T189" s="206">
        <v>10985.49</v>
      </c>
      <c r="U189" s="206">
        <v>10985.49</v>
      </c>
      <c r="V189" s="206">
        <v>10985.49</v>
      </c>
      <c r="W189" s="206">
        <v>10985.49</v>
      </c>
      <c r="X189" s="206">
        <v>10985.49</v>
      </c>
      <c r="Y189" s="206">
        <v>10985.49</v>
      </c>
      <c r="Z189" s="206">
        <v>10985.49</v>
      </c>
      <c r="AA189" s="206">
        <v>10985.49</v>
      </c>
      <c r="AB189" s="206">
        <v>10985.49</v>
      </c>
      <c r="AC189" s="206">
        <v>10985.49</v>
      </c>
      <c r="AD189" s="206">
        <v>10985.49</v>
      </c>
      <c r="AE189" s="206">
        <v>10985.49</v>
      </c>
      <c r="AF189" s="206">
        <v>10985.49</v>
      </c>
      <c r="AG189" s="192">
        <f t="shared" si="37"/>
        <v>131825.88000000003</v>
      </c>
      <c r="AI189" s="207">
        <f t="shared" si="45"/>
        <v>21.24</v>
      </c>
      <c r="AJ189" s="207">
        <f t="shared" si="45"/>
        <v>21.24</v>
      </c>
      <c r="AK189" s="207">
        <f t="shared" si="45"/>
        <v>21.24</v>
      </c>
      <c r="AL189" s="207">
        <f t="shared" si="44"/>
        <v>21.24</v>
      </c>
      <c r="AM189" s="207">
        <f t="shared" si="44"/>
        <v>21.24</v>
      </c>
      <c r="AN189" s="207">
        <f t="shared" si="44"/>
        <v>21.24</v>
      </c>
      <c r="AO189" s="207">
        <f t="shared" si="44"/>
        <v>21.24</v>
      </c>
      <c r="AP189" s="207">
        <f t="shared" si="44"/>
        <v>21.24</v>
      </c>
      <c r="AQ189" s="207">
        <f t="shared" si="44"/>
        <v>21.24</v>
      </c>
      <c r="AR189" s="207">
        <f t="shared" si="34"/>
        <v>21.24</v>
      </c>
      <c r="AS189" s="207">
        <f t="shared" si="34"/>
        <v>21.24</v>
      </c>
      <c r="AT189" s="207">
        <f t="shared" si="34"/>
        <v>21.24</v>
      </c>
      <c r="AU189" s="208">
        <f t="shared" si="38"/>
        <v>254.88000000000002</v>
      </c>
      <c r="AV189" s="208">
        <f t="shared" si="49"/>
        <v>21.24</v>
      </c>
      <c r="AW189" s="208">
        <f t="shared" si="49"/>
        <v>21.24</v>
      </c>
      <c r="AX189" s="208">
        <f t="shared" si="49"/>
        <v>21.24</v>
      </c>
      <c r="AY189" s="208">
        <f t="shared" si="48"/>
        <v>21.24</v>
      </c>
      <c r="AZ189" s="208">
        <f t="shared" si="43"/>
        <v>64.91</v>
      </c>
      <c r="BA189" s="208">
        <f t="shared" si="43"/>
        <v>64.91</v>
      </c>
      <c r="BB189" s="208">
        <f t="shared" si="43"/>
        <v>64.91</v>
      </c>
      <c r="BC189" s="208">
        <f t="shared" si="43"/>
        <v>64.91</v>
      </c>
      <c r="BD189" s="208">
        <f t="shared" si="43"/>
        <v>64.91</v>
      </c>
      <c r="BE189" s="208">
        <f t="shared" si="43"/>
        <v>64.91</v>
      </c>
      <c r="BF189" s="208">
        <f t="shared" si="43"/>
        <v>64.91</v>
      </c>
      <c r="BG189" s="208">
        <f t="shared" si="43"/>
        <v>64.91</v>
      </c>
      <c r="BH189" s="208">
        <f t="shared" si="43"/>
        <v>64.91</v>
      </c>
      <c r="BI189" s="208">
        <f t="shared" si="43"/>
        <v>64.91</v>
      </c>
      <c r="BJ189" s="208">
        <f t="shared" si="43"/>
        <v>64.91</v>
      </c>
      <c r="BK189" s="208">
        <f t="shared" si="43"/>
        <v>64.91</v>
      </c>
      <c r="BL189" s="207">
        <f t="shared" si="39"/>
        <v>778.91999999999973</v>
      </c>
    </row>
    <row r="190" spans="1:64">
      <c r="A190" s="190" t="s">
        <v>391</v>
      </c>
      <c r="B190" s="205">
        <v>0</v>
      </c>
      <c r="C190" s="205">
        <v>0</v>
      </c>
      <c r="D190" s="206">
        <v>2393.83</v>
      </c>
      <c r="E190" s="206">
        <v>2393.83</v>
      </c>
      <c r="F190" s="206">
        <v>2393.83</v>
      </c>
      <c r="G190" s="206">
        <v>2393.83</v>
      </c>
      <c r="H190" s="206">
        <v>2393.83</v>
      </c>
      <c r="I190" s="206">
        <v>2393.83</v>
      </c>
      <c r="J190" s="206">
        <v>2393.83</v>
      </c>
      <c r="K190" s="206">
        <v>2393.83</v>
      </c>
      <c r="L190" s="206">
        <v>2393.83</v>
      </c>
      <c r="M190" s="206">
        <v>2393.83</v>
      </c>
      <c r="N190" s="206">
        <v>2393.83</v>
      </c>
      <c r="O190" s="206">
        <v>2393.83</v>
      </c>
      <c r="P190" s="192">
        <f t="shared" si="36"/>
        <v>28725.960000000006</v>
      </c>
      <c r="Q190" s="206">
        <v>2393.83</v>
      </c>
      <c r="R190" s="206">
        <v>2393.83</v>
      </c>
      <c r="S190" s="206">
        <v>2393.83</v>
      </c>
      <c r="T190" s="206">
        <v>2393.83</v>
      </c>
      <c r="U190" s="206">
        <v>2393.83</v>
      </c>
      <c r="V190" s="206">
        <v>2393.83</v>
      </c>
      <c r="W190" s="206">
        <v>2393.83</v>
      </c>
      <c r="X190" s="206">
        <v>2393.83</v>
      </c>
      <c r="Y190" s="206">
        <v>2393.83</v>
      </c>
      <c r="Z190" s="206">
        <v>2393.83</v>
      </c>
      <c r="AA190" s="206">
        <v>2393.83</v>
      </c>
      <c r="AB190" s="206">
        <v>2393.83</v>
      </c>
      <c r="AC190" s="206">
        <v>2393.83</v>
      </c>
      <c r="AD190" s="206">
        <v>2393.83</v>
      </c>
      <c r="AE190" s="206">
        <v>2393.83</v>
      </c>
      <c r="AF190" s="206">
        <v>2393.83</v>
      </c>
      <c r="AG190" s="192">
        <f t="shared" si="37"/>
        <v>28725.960000000006</v>
      </c>
      <c r="AI190" s="207">
        <f t="shared" si="45"/>
        <v>0</v>
      </c>
      <c r="AJ190" s="207">
        <f t="shared" si="45"/>
        <v>0</v>
      </c>
      <c r="AK190" s="207">
        <f t="shared" si="45"/>
        <v>0</v>
      </c>
      <c r="AL190" s="207">
        <f t="shared" si="44"/>
        <v>0</v>
      </c>
      <c r="AM190" s="207">
        <f t="shared" si="44"/>
        <v>0</v>
      </c>
      <c r="AN190" s="207">
        <f t="shared" si="44"/>
        <v>0</v>
      </c>
      <c r="AO190" s="207">
        <f t="shared" si="44"/>
        <v>0</v>
      </c>
      <c r="AP190" s="207">
        <f t="shared" si="44"/>
        <v>0</v>
      </c>
      <c r="AQ190" s="207">
        <f t="shared" si="44"/>
        <v>0</v>
      </c>
      <c r="AR190" s="207">
        <f t="shared" si="34"/>
        <v>0</v>
      </c>
      <c r="AS190" s="207">
        <f t="shared" si="34"/>
        <v>0</v>
      </c>
      <c r="AT190" s="207">
        <f t="shared" si="34"/>
        <v>0</v>
      </c>
      <c r="AU190" s="208">
        <f t="shared" si="38"/>
        <v>0</v>
      </c>
      <c r="AV190" s="208">
        <f t="shared" si="49"/>
        <v>0</v>
      </c>
      <c r="AW190" s="208">
        <f t="shared" si="49"/>
        <v>0</v>
      </c>
      <c r="AX190" s="208">
        <f t="shared" si="49"/>
        <v>0</v>
      </c>
      <c r="AY190" s="208">
        <f t="shared" si="48"/>
        <v>0</v>
      </c>
      <c r="AZ190" s="208">
        <f t="shared" si="43"/>
        <v>0</v>
      </c>
      <c r="BA190" s="208">
        <f t="shared" si="43"/>
        <v>0</v>
      </c>
      <c r="BB190" s="208">
        <f t="shared" si="43"/>
        <v>0</v>
      </c>
      <c r="BC190" s="208">
        <f t="shared" si="43"/>
        <v>0</v>
      </c>
      <c r="BD190" s="208">
        <f t="shared" si="43"/>
        <v>0</v>
      </c>
      <c r="BE190" s="208">
        <f t="shared" si="43"/>
        <v>0</v>
      </c>
      <c r="BF190" s="208">
        <f t="shared" si="43"/>
        <v>0</v>
      </c>
      <c r="BG190" s="208">
        <f t="shared" si="43"/>
        <v>0</v>
      </c>
      <c r="BH190" s="208">
        <f t="shared" si="43"/>
        <v>0</v>
      </c>
      <c r="BI190" s="208">
        <f t="shared" si="43"/>
        <v>0</v>
      </c>
      <c r="BJ190" s="208">
        <f t="shared" si="43"/>
        <v>0</v>
      </c>
      <c r="BK190" s="208">
        <f t="shared" si="43"/>
        <v>0</v>
      </c>
      <c r="BL190" s="207">
        <f t="shared" si="39"/>
        <v>0</v>
      </c>
    </row>
    <row r="191" spans="1:64">
      <c r="A191" s="190" t="s">
        <v>392</v>
      </c>
      <c r="B191" s="205">
        <v>0</v>
      </c>
      <c r="C191" s="205">
        <v>0</v>
      </c>
      <c r="D191" s="206">
        <v>221142.75</v>
      </c>
      <c r="E191" s="206">
        <v>221142.75</v>
      </c>
      <c r="F191" s="206">
        <v>221142.75</v>
      </c>
      <c r="G191" s="206">
        <v>221142.75</v>
      </c>
      <c r="H191" s="206">
        <v>221142.75</v>
      </c>
      <c r="I191" s="206">
        <v>221142.75</v>
      </c>
      <c r="J191" s="206">
        <v>221142.75</v>
      </c>
      <c r="K191" s="206">
        <v>221142.75</v>
      </c>
      <c r="L191" s="206">
        <v>221142.75</v>
      </c>
      <c r="M191" s="206">
        <v>221142.75</v>
      </c>
      <c r="N191" s="206">
        <v>221142.75</v>
      </c>
      <c r="O191" s="206">
        <v>221142.75</v>
      </c>
      <c r="P191" s="192">
        <f t="shared" si="36"/>
        <v>2653713</v>
      </c>
      <c r="Q191" s="206">
        <v>221142.75</v>
      </c>
      <c r="R191" s="206">
        <v>221142.75</v>
      </c>
      <c r="S191" s="206">
        <v>221142.75</v>
      </c>
      <c r="T191" s="206">
        <v>221142.75</v>
      </c>
      <c r="U191" s="206">
        <v>221142.75</v>
      </c>
      <c r="V191" s="206">
        <v>221142.75</v>
      </c>
      <c r="W191" s="206">
        <v>221142.75</v>
      </c>
      <c r="X191" s="206">
        <v>221142.75</v>
      </c>
      <c r="Y191" s="206">
        <v>221142.75</v>
      </c>
      <c r="Z191" s="206">
        <v>221142.75</v>
      </c>
      <c r="AA191" s="206">
        <v>221142.75</v>
      </c>
      <c r="AB191" s="206">
        <v>221142.75</v>
      </c>
      <c r="AC191" s="206">
        <v>221142.75</v>
      </c>
      <c r="AD191" s="206">
        <v>221142.75</v>
      </c>
      <c r="AE191" s="206">
        <v>221142.75</v>
      </c>
      <c r="AF191" s="206">
        <v>221142.75</v>
      </c>
      <c r="AG191" s="192">
        <f t="shared" si="37"/>
        <v>2653713</v>
      </c>
      <c r="AI191" s="207">
        <f t="shared" si="45"/>
        <v>0</v>
      </c>
      <c r="AJ191" s="207">
        <f t="shared" si="45"/>
        <v>0</v>
      </c>
      <c r="AK191" s="207">
        <f t="shared" si="45"/>
        <v>0</v>
      </c>
      <c r="AL191" s="207">
        <f t="shared" si="44"/>
        <v>0</v>
      </c>
      <c r="AM191" s="207">
        <f t="shared" si="44"/>
        <v>0</v>
      </c>
      <c r="AN191" s="207">
        <f t="shared" si="44"/>
        <v>0</v>
      </c>
      <c r="AO191" s="207">
        <f t="shared" si="44"/>
        <v>0</v>
      </c>
      <c r="AP191" s="207">
        <f t="shared" si="44"/>
        <v>0</v>
      </c>
      <c r="AQ191" s="207">
        <f t="shared" si="44"/>
        <v>0</v>
      </c>
      <c r="AR191" s="207">
        <f t="shared" si="34"/>
        <v>0</v>
      </c>
      <c r="AS191" s="207">
        <f t="shared" si="34"/>
        <v>0</v>
      </c>
      <c r="AT191" s="207">
        <f t="shared" si="34"/>
        <v>0</v>
      </c>
      <c r="AU191" s="208">
        <f t="shared" si="38"/>
        <v>0</v>
      </c>
      <c r="AV191" s="208">
        <f t="shared" si="49"/>
        <v>0</v>
      </c>
      <c r="AW191" s="208">
        <f t="shared" si="49"/>
        <v>0</v>
      </c>
      <c r="AX191" s="208">
        <f t="shared" si="49"/>
        <v>0</v>
      </c>
      <c r="AY191" s="208">
        <f t="shared" si="48"/>
        <v>0</v>
      </c>
      <c r="AZ191" s="208">
        <f t="shared" si="43"/>
        <v>0</v>
      </c>
      <c r="BA191" s="208">
        <f t="shared" si="43"/>
        <v>0</v>
      </c>
      <c r="BB191" s="208">
        <f t="shared" si="43"/>
        <v>0</v>
      </c>
      <c r="BC191" s="208">
        <f t="shared" si="43"/>
        <v>0</v>
      </c>
      <c r="BD191" s="208">
        <f t="shared" si="43"/>
        <v>0</v>
      </c>
      <c r="BE191" s="208">
        <f t="shared" si="43"/>
        <v>0</v>
      </c>
      <c r="BF191" s="208">
        <f t="shared" si="43"/>
        <v>0</v>
      </c>
      <c r="BG191" s="208">
        <f t="shared" si="43"/>
        <v>0</v>
      </c>
      <c r="BH191" s="208">
        <f t="shared" si="43"/>
        <v>0</v>
      </c>
      <c r="BI191" s="208">
        <f t="shared" si="43"/>
        <v>0</v>
      </c>
      <c r="BJ191" s="208">
        <f t="shared" si="43"/>
        <v>0</v>
      </c>
      <c r="BK191" s="208">
        <f t="shared" si="43"/>
        <v>0</v>
      </c>
      <c r="BL191" s="207">
        <f t="shared" si="39"/>
        <v>0</v>
      </c>
    </row>
    <row r="192" spans="1:64">
      <c r="A192" s="190" t="s">
        <v>393</v>
      </c>
      <c r="B192" s="205">
        <v>0</v>
      </c>
      <c r="C192" s="205">
        <v>0</v>
      </c>
      <c r="D192" s="206">
        <v>103618.65000000001</v>
      </c>
      <c r="E192" s="206">
        <v>103618.65000000001</v>
      </c>
      <c r="F192" s="206">
        <v>103618.65000000001</v>
      </c>
      <c r="G192" s="206">
        <v>103618.65000000001</v>
      </c>
      <c r="H192" s="206">
        <v>103618.65000000001</v>
      </c>
      <c r="I192" s="206">
        <v>103618.65000000001</v>
      </c>
      <c r="J192" s="206">
        <v>103618.65000000001</v>
      </c>
      <c r="K192" s="206">
        <v>103618.65000000001</v>
      </c>
      <c r="L192" s="206">
        <v>103618.65000000001</v>
      </c>
      <c r="M192" s="206">
        <v>103618.65000000001</v>
      </c>
      <c r="N192" s="206">
        <v>103618.65000000001</v>
      </c>
      <c r="O192" s="206">
        <v>103618.65000000001</v>
      </c>
      <c r="P192" s="192">
        <f t="shared" si="36"/>
        <v>1243423.8</v>
      </c>
      <c r="Q192" s="206">
        <v>103618.65000000001</v>
      </c>
      <c r="R192" s="206">
        <v>103618.65000000001</v>
      </c>
      <c r="S192" s="206">
        <v>103618.65000000001</v>
      </c>
      <c r="T192" s="206">
        <v>103618.65000000001</v>
      </c>
      <c r="U192" s="206">
        <v>103618.65000000001</v>
      </c>
      <c r="V192" s="206">
        <v>103618.65000000001</v>
      </c>
      <c r="W192" s="206">
        <v>103618.65000000001</v>
      </c>
      <c r="X192" s="206">
        <v>103618.65000000001</v>
      </c>
      <c r="Y192" s="206">
        <v>103618.65000000001</v>
      </c>
      <c r="Z192" s="206">
        <v>103618.65000000001</v>
      </c>
      <c r="AA192" s="206">
        <v>103618.65000000001</v>
      </c>
      <c r="AB192" s="206">
        <v>103618.65000000001</v>
      </c>
      <c r="AC192" s="206">
        <v>103618.65000000001</v>
      </c>
      <c r="AD192" s="206">
        <v>103618.65000000001</v>
      </c>
      <c r="AE192" s="206">
        <v>103618.65000000001</v>
      </c>
      <c r="AF192" s="206">
        <v>103618.65000000001</v>
      </c>
      <c r="AG192" s="192">
        <f t="shared" si="37"/>
        <v>1243423.8</v>
      </c>
      <c r="AI192" s="207">
        <f t="shared" si="45"/>
        <v>0</v>
      </c>
      <c r="AJ192" s="207">
        <f t="shared" si="45"/>
        <v>0</v>
      </c>
      <c r="AK192" s="207">
        <f t="shared" si="45"/>
        <v>0</v>
      </c>
      <c r="AL192" s="207">
        <f t="shared" si="44"/>
        <v>0</v>
      </c>
      <c r="AM192" s="207">
        <f t="shared" si="44"/>
        <v>0</v>
      </c>
      <c r="AN192" s="207">
        <f t="shared" si="44"/>
        <v>0</v>
      </c>
      <c r="AO192" s="207">
        <f t="shared" si="44"/>
        <v>0</v>
      </c>
      <c r="AP192" s="207">
        <f t="shared" si="44"/>
        <v>0</v>
      </c>
      <c r="AQ192" s="207">
        <f t="shared" si="44"/>
        <v>0</v>
      </c>
      <c r="AR192" s="207">
        <f t="shared" si="34"/>
        <v>0</v>
      </c>
      <c r="AS192" s="207">
        <f t="shared" si="34"/>
        <v>0</v>
      </c>
      <c r="AT192" s="207">
        <f t="shared" si="34"/>
        <v>0</v>
      </c>
      <c r="AU192" s="208">
        <f t="shared" si="38"/>
        <v>0</v>
      </c>
      <c r="AV192" s="208">
        <f t="shared" si="49"/>
        <v>0</v>
      </c>
      <c r="AW192" s="208">
        <f t="shared" si="49"/>
        <v>0</v>
      </c>
      <c r="AX192" s="208">
        <f t="shared" si="49"/>
        <v>0</v>
      </c>
      <c r="AY192" s="208">
        <f t="shared" si="48"/>
        <v>0</v>
      </c>
      <c r="AZ192" s="208">
        <f t="shared" si="43"/>
        <v>0</v>
      </c>
      <c r="BA192" s="208">
        <f t="shared" si="43"/>
        <v>0</v>
      </c>
      <c r="BB192" s="208">
        <f t="shared" si="43"/>
        <v>0</v>
      </c>
      <c r="BC192" s="208">
        <f t="shared" si="43"/>
        <v>0</v>
      </c>
      <c r="BD192" s="208">
        <f t="shared" si="43"/>
        <v>0</v>
      </c>
      <c r="BE192" s="208">
        <f t="shared" si="43"/>
        <v>0</v>
      </c>
      <c r="BF192" s="208">
        <f t="shared" ref="BF192:BK234" si="50">ROUND(AA192*$C192/12,2)</f>
        <v>0</v>
      </c>
      <c r="BG192" s="208">
        <f t="shared" si="50"/>
        <v>0</v>
      </c>
      <c r="BH192" s="208">
        <f t="shared" si="50"/>
        <v>0</v>
      </c>
      <c r="BI192" s="208">
        <f t="shared" si="50"/>
        <v>0</v>
      </c>
      <c r="BJ192" s="208">
        <f t="shared" si="50"/>
        <v>0</v>
      </c>
      <c r="BK192" s="208">
        <f t="shared" si="50"/>
        <v>0</v>
      </c>
      <c r="BL192" s="207">
        <f t="shared" si="39"/>
        <v>0</v>
      </c>
    </row>
    <row r="193" spans="1:64">
      <c r="A193" s="190" t="s">
        <v>394</v>
      </c>
      <c r="B193" s="205">
        <v>0</v>
      </c>
      <c r="C193" s="205">
        <v>0</v>
      </c>
      <c r="D193" s="206">
        <v>282647.53999999998</v>
      </c>
      <c r="E193" s="206">
        <v>282647.53999999998</v>
      </c>
      <c r="F193" s="206">
        <v>282647.53999999998</v>
      </c>
      <c r="G193" s="206">
        <v>282647.53999999998</v>
      </c>
      <c r="H193" s="206">
        <v>282647.53999999998</v>
      </c>
      <c r="I193" s="206">
        <v>282647.53999999998</v>
      </c>
      <c r="J193" s="206">
        <v>282647.53999999998</v>
      </c>
      <c r="K193" s="206">
        <v>282647.53999999998</v>
      </c>
      <c r="L193" s="206">
        <v>282647.53999999998</v>
      </c>
      <c r="M193" s="206">
        <v>282647.53999999998</v>
      </c>
      <c r="N193" s="206">
        <v>282647.53999999998</v>
      </c>
      <c r="O193" s="206">
        <v>282647.53999999998</v>
      </c>
      <c r="P193" s="192">
        <f t="shared" si="36"/>
        <v>3391770.48</v>
      </c>
      <c r="Q193" s="206">
        <v>282647.53999999998</v>
      </c>
      <c r="R193" s="206">
        <v>282647.53999999998</v>
      </c>
      <c r="S193" s="206">
        <v>282647.53999999998</v>
      </c>
      <c r="T193" s="206">
        <v>282647.53999999998</v>
      </c>
      <c r="U193" s="206">
        <v>282647.53999999998</v>
      </c>
      <c r="V193" s="206">
        <v>282647.53999999998</v>
      </c>
      <c r="W193" s="206">
        <v>282647.53999999998</v>
      </c>
      <c r="X193" s="206">
        <v>282647.53999999998</v>
      </c>
      <c r="Y193" s="206">
        <v>282647.53999999998</v>
      </c>
      <c r="Z193" s="206">
        <v>282647.53999999998</v>
      </c>
      <c r="AA193" s="206">
        <v>282647.53999999998</v>
      </c>
      <c r="AB193" s="206">
        <v>282647.53999999998</v>
      </c>
      <c r="AC193" s="206">
        <v>282647.53999999998</v>
      </c>
      <c r="AD193" s="206">
        <v>282647.53999999998</v>
      </c>
      <c r="AE193" s="206">
        <v>282647.53999999998</v>
      </c>
      <c r="AF193" s="206">
        <v>282647.53999999998</v>
      </c>
      <c r="AG193" s="192">
        <f t="shared" si="37"/>
        <v>3391770.48</v>
      </c>
      <c r="AI193" s="207">
        <f t="shared" si="45"/>
        <v>0</v>
      </c>
      <c r="AJ193" s="207">
        <f t="shared" si="45"/>
        <v>0</v>
      </c>
      <c r="AK193" s="207">
        <f t="shared" si="45"/>
        <v>0</v>
      </c>
      <c r="AL193" s="207">
        <f t="shared" si="44"/>
        <v>0</v>
      </c>
      <c r="AM193" s="207">
        <f t="shared" si="44"/>
        <v>0</v>
      </c>
      <c r="AN193" s="207">
        <f t="shared" si="44"/>
        <v>0</v>
      </c>
      <c r="AO193" s="207">
        <f t="shared" si="44"/>
        <v>0</v>
      </c>
      <c r="AP193" s="207">
        <f t="shared" si="44"/>
        <v>0</v>
      </c>
      <c r="AQ193" s="207">
        <f t="shared" si="44"/>
        <v>0</v>
      </c>
      <c r="AR193" s="207">
        <f t="shared" si="34"/>
        <v>0</v>
      </c>
      <c r="AS193" s="207">
        <f t="shared" si="34"/>
        <v>0</v>
      </c>
      <c r="AT193" s="207">
        <f t="shared" si="34"/>
        <v>0</v>
      </c>
      <c r="AU193" s="208">
        <f t="shared" si="38"/>
        <v>0</v>
      </c>
      <c r="AV193" s="208">
        <f t="shared" si="49"/>
        <v>0</v>
      </c>
      <c r="AW193" s="208">
        <f t="shared" si="49"/>
        <v>0</v>
      </c>
      <c r="AX193" s="208">
        <f t="shared" si="49"/>
        <v>0</v>
      </c>
      <c r="AY193" s="208">
        <f t="shared" si="48"/>
        <v>0</v>
      </c>
      <c r="AZ193" s="208">
        <f t="shared" ref="AZ193:BE235" si="51">ROUND(U193*$C193/12,2)</f>
        <v>0</v>
      </c>
      <c r="BA193" s="208">
        <f t="shared" si="51"/>
        <v>0</v>
      </c>
      <c r="BB193" s="208">
        <f t="shared" si="51"/>
        <v>0</v>
      </c>
      <c r="BC193" s="208">
        <f t="shared" si="51"/>
        <v>0</v>
      </c>
      <c r="BD193" s="208">
        <f t="shared" si="51"/>
        <v>0</v>
      </c>
      <c r="BE193" s="208">
        <f t="shared" si="51"/>
        <v>0</v>
      </c>
      <c r="BF193" s="208">
        <f t="shared" si="50"/>
        <v>0</v>
      </c>
      <c r="BG193" s="208">
        <f t="shared" si="50"/>
        <v>0</v>
      </c>
      <c r="BH193" s="208">
        <f t="shared" si="50"/>
        <v>0</v>
      </c>
      <c r="BI193" s="208">
        <f t="shared" si="50"/>
        <v>0</v>
      </c>
      <c r="BJ193" s="208">
        <f t="shared" si="50"/>
        <v>0</v>
      </c>
      <c r="BK193" s="208">
        <f t="shared" si="50"/>
        <v>0</v>
      </c>
      <c r="BL193" s="207">
        <f t="shared" si="39"/>
        <v>0</v>
      </c>
    </row>
    <row r="194" spans="1:64">
      <c r="A194" s="190" t="s">
        <v>395</v>
      </c>
      <c r="B194" s="205">
        <v>0</v>
      </c>
      <c r="C194" s="205">
        <v>0</v>
      </c>
      <c r="D194" s="206">
        <v>8132.93</v>
      </c>
      <c r="E194" s="206">
        <v>8132.93</v>
      </c>
      <c r="F194" s="206">
        <v>8132.93</v>
      </c>
      <c r="G194" s="206">
        <v>8132.93</v>
      </c>
      <c r="H194" s="206">
        <v>8132.93</v>
      </c>
      <c r="I194" s="206">
        <v>8132.93</v>
      </c>
      <c r="J194" s="206">
        <v>8132.93</v>
      </c>
      <c r="K194" s="206">
        <v>8132.93</v>
      </c>
      <c r="L194" s="206">
        <v>8132.93</v>
      </c>
      <c r="M194" s="206">
        <v>8132.93</v>
      </c>
      <c r="N194" s="206">
        <v>8132.93</v>
      </c>
      <c r="O194" s="206">
        <v>8132.93</v>
      </c>
      <c r="P194" s="192">
        <f t="shared" si="36"/>
        <v>97595.159999999974</v>
      </c>
      <c r="Q194" s="206">
        <v>8132.93</v>
      </c>
      <c r="R194" s="206">
        <v>8132.93</v>
      </c>
      <c r="S194" s="206">
        <v>8132.93</v>
      </c>
      <c r="T194" s="206">
        <v>8132.93</v>
      </c>
      <c r="U194" s="206">
        <v>8132.93</v>
      </c>
      <c r="V194" s="206">
        <v>8132.93</v>
      </c>
      <c r="W194" s="206">
        <v>8132.93</v>
      </c>
      <c r="X194" s="206">
        <v>8132.93</v>
      </c>
      <c r="Y194" s="206">
        <v>8132.93</v>
      </c>
      <c r="Z194" s="206">
        <v>8132.93</v>
      </c>
      <c r="AA194" s="206">
        <v>8132.93</v>
      </c>
      <c r="AB194" s="206">
        <v>8132.93</v>
      </c>
      <c r="AC194" s="206">
        <v>8132.93</v>
      </c>
      <c r="AD194" s="206">
        <v>8132.93</v>
      </c>
      <c r="AE194" s="206">
        <v>8132.93</v>
      </c>
      <c r="AF194" s="206">
        <v>8132.93</v>
      </c>
      <c r="AG194" s="192">
        <f t="shared" si="37"/>
        <v>97595.159999999974</v>
      </c>
      <c r="AI194" s="207">
        <f t="shared" si="45"/>
        <v>0</v>
      </c>
      <c r="AJ194" s="207">
        <f t="shared" si="45"/>
        <v>0</v>
      </c>
      <c r="AK194" s="207">
        <f t="shared" si="45"/>
        <v>0</v>
      </c>
      <c r="AL194" s="207">
        <f t="shared" si="44"/>
        <v>0</v>
      </c>
      <c r="AM194" s="207">
        <f t="shared" si="44"/>
        <v>0</v>
      </c>
      <c r="AN194" s="207">
        <f t="shared" si="44"/>
        <v>0</v>
      </c>
      <c r="AO194" s="207">
        <f t="shared" si="44"/>
        <v>0</v>
      </c>
      <c r="AP194" s="207">
        <f t="shared" si="44"/>
        <v>0</v>
      </c>
      <c r="AQ194" s="207">
        <f t="shared" si="44"/>
        <v>0</v>
      </c>
      <c r="AR194" s="207">
        <f t="shared" si="34"/>
        <v>0</v>
      </c>
      <c r="AS194" s="207">
        <f t="shared" si="34"/>
        <v>0</v>
      </c>
      <c r="AT194" s="207">
        <f t="shared" si="34"/>
        <v>0</v>
      </c>
      <c r="AU194" s="208">
        <f t="shared" si="38"/>
        <v>0</v>
      </c>
      <c r="AV194" s="208">
        <f t="shared" si="49"/>
        <v>0</v>
      </c>
      <c r="AW194" s="208">
        <f t="shared" si="49"/>
        <v>0</v>
      </c>
      <c r="AX194" s="208">
        <f t="shared" si="49"/>
        <v>0</v>
      </c>
      <c r="AY194" s="208">
        <f t="shared" si="48"/>
        <v>0</v>
      </c>
      <c r="AZ194" s="208">
        <f t="shared" si="51"/>
        <v>0</v>
      </c>
      <c r="BA194" s="208">
        <f t="shared" si="51"/>
        <v>0</v>
      </c>
      <c r="BB194" s="208">
        <f t="shared" si="51"/>
        <v>0</v>
      </c>
      <c r="BC194" s="208">
        <f t="shared" si="51"/>
        <v>0</v>
      </c>
      <c r="BD194" s="208">
        <f t="shared" si="51"/>
        <v>0</v>
      </c>
      <c r="BE194" s="208">
        <f t="shared" si="51"/>
        <v>0</v>
      </c>
      <c r="BF194" s="208">
        <f t="shared" si="50"/>
        <v>0</v>
      </c>
      <c r="BG194" s="208">
        <f t="shared" si="50"/>
        <v>0</v>
      </c>
      <c r="BH194" s="208">
        <f t="shared" si="50"/>
        <v>0</v>
      </c>
      <c r="BI194" s="208">
        <f t="shared" si="50"/>
        <v>0</v>
      </c>
      <c r="BJ194" s="208">
        <f t="shared" si="50"/>
        <v>0</v>
      </c>
      <c r="BK194" s="208">
        <f t="shared" si="50"/>
        <v>0</v>
      </c>
      <c r="BL194" s="207">
        <f t="shared" si="39"/>
        <v>0</v>
      </c>
    </row>
    <row r="195" spans="1:64">
      <c r="A195" s="190" t="s">
        <v>396</v>
      </c>
      <c r="B195" s="205">
        <v>0</v>
      </c>
      <c r="C195" s="205">
        <v>0</v>
      </c>
      <c r="D195" s="206">
        <v>0</v>
      </c>
      <c r="E195" s="206">
        <v>0</v>
      </c>
      <c r="F195" s="206">
        <v>0</v>
      </c>
      <c r="G195" s="206">
        <v>0</v>
      </c>
      <c r="H195" s="206">
        <v>0</v>
      </c>
      <c r="I195" s="206">
        <v>0</v>
      </c>
      <c r="J195" s="206">
        <v>0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192">
        <f t="shared" si="36"/>
        <v>0</v>
      </c>
      <c r="Q195" s="206">
        <v>0</v>
      </c>
      <c r="R195" s="206">
        <v>0</v>
      </c>
      <c r="S195" s="206">
        <v>0</v>
      </c>
      <c r="T195" s="206">
        <v>0</v>
      </c>
      <c r="U195" s="206">
        <v>0</v>
      </c>
      <c r="V195" s="206">
        <v>0</v>
      </c>
      <c r="W195" s="206">
        <v>0</v>
      </c>
      <c r="X195" s="206">
        <v>0</v>
      </c>
      <c r="Y195" s="206">
        <v>0</v>
      </c>
      <c r="Z195" s="206">
        <v>0</v>
      </c>
      <c r="AA195" s="206">
        <v>0</v>
      </c>
      <c r="AB195" s="206">
        <v>0</v>
      </c>
      <c r="AC195" s="206">
        <v>0</v>
      </c>
      <c r="AD195" s="206">
        <v>0</v>
      </c>
      <c r="AE195" s="206">
        <v>0</v>
      </c>
      <c r="AF195" s="206">
        <v>0</v>
      </c>
      <c r="AG195" s="192">
        <f t="shared" si="37"/>
        <v>0</v>
      </c>
      <c r="AI195" s="207">
        <f t="shared" si="45"/>
        <v>0</v>
      </c>
      <c r="AJ195" s="207">
        <f t="shared" si="45"/>
        <v>0</v>
      </c>
      <c r="AK195" s="207">
        <f t="shared" si="45"/>
        <v>0</v>
      </c>
      <c r="AL195" s="207">
        <f t="shared" si="44"/>
        <v>0</v>
      </c>
      <c r="AM195" s="207">
        <f t="shared" si="44"/>
        <v>0</v>
      </c>
      <c r="AN195" s="207">
        <f t="shared" si="44"/>
        <v>0</v>
      </c>
      <c r="AO195" s="207">
        <f t="shared" si="44"/>
        <v>0</v>
      </c>
      <c r="AP195" s="207">
        <f t="shared" si="44"/>
        <v>0</v>
      </c>
      <c r="AQ195" s="207">
        <f t="shared" si="44"/>
        <v>0</v>
      </c>
      <c r="AR195" s="207">
        <f t="shared" si="34"/>
        <v>0</v>
      </c>
      <c r="AS195" s="207">
        <f t="shared" si="34"/>
        <v>0</v>
      </c>
      <c r="AT195" s="207">
        <f t="shared" si="34"/>
        <v>0</v>
      </c>
      <c r="AU195" s="208">
        <f t="shared" si="38"/>
        <v>0</v>
      </c>
      <c r="AV195" s="208">
        <f t="shared" si="49"/>
        <v>0</v>
      </c>
      <c r="AW195" s="208">
        <f t="shared" si="49"/>
        <v>0</v>
      </c>
      <c r="AX195" s="208">
        <f t="shared" si="49"/>
        <v>0</v>
      </c>
      <c r="AY195" s="208">
        <f t="shared" si="48"/>
        <v>0</v>
      </c>
      <c r="AZ195" s="208">
        <f t="shared" si="51"/>
        <v>0</v>
      </c>
      <c r="BA195" s="208">
        <f t="shared" si="51"/>
        <v>0</v>
      </c>
      <c r="BB195" s="208">
        <f t="shared" si="51"/>
        <v>0</v>
      </c>
      <c r="BC195" s="208">
        <f t="shared" si="51"/>
        <v>0</v>
      </c>
      <c r="BD195" s="208">
        <f t="shared" si="51"/>
        <v>0</v>
      </c>
      <c r="BE195" s="208">
        <f t="shared" si="51"/>
        <v>0</v>
      </c>
      <c r="BF195" s="208">
        <f t="shared" si="50"/>
        <v>0</v>
      </c>
      <c r="BG195" s="208">
        <f t="shared" si="50"/>
        <v>0</v>
      </c>
      <c r="BH195" s="208">
        <f t="shared" si="50"/>
        <v>0</v>
      </c>
      <c r="BI195" s="208">
        <f t="shared" si="50"/>
        <v>0</v>
      </c>
      <c r="BJ195" s="208">
        <f t="shared" si="50"/>
        <v>0</v>
      </c>
      <c r="BK195" s="208">
        <f t="shared" si="50"/>
        <v>0</v>
      </c>
      <c r="BL195" s="207">
        <f t="shared" si="39"/>
        <v>0</v>
      </c>
    </row>
    <row r="196" spans="1:64">
      <c r="A196" s="190" t="s">
        <v>397</v>
      </c>
      <c r="B196" s="205">
        <v>0.19669999999999999</v>
      </c>
      <c r="C196" s="205">
        <v>0</v>
      </c>
      <c r="D196" s="206">
        <v>320737.94</v>
      </c>
      <c r="E196" s="206">
        <v>320737.94</v>
      </c>
      <c r="F196" s="206">
        <v>320737.94</v>
      </c>
      <c r="G196" s="206">
        <v>320737.94</v>
      </c>
      <c r="H196" s="206">
        <v>320737.94</v>
      </c>
      <c r="I196" s="206">
        <v>320737.94</v>
      </c>
      <c r="J196" s="206">
        <v>320737.94</v>
      </c>
      <c r="K196" s="206">
        <v>320737.94</v>
      </c>
      <c r="L196" s="206">
        <v>320737.94</v>
      </c>
      <c r="M196" s="206">
        <v>320737.94</v>
      </c>
      <c r="N196" s="206">
        <v>320737.94</v>
      </c>
      <c r="O196" s="206">
        <v>320737.94</v>
      </c>
      <c r="P196" s="192">
        <f t="shared" si="36"/>
        <v>3848855.28</v>
      </c>
      <c r="Q196" s="206">
        <v>320737.94</v>
      </c>
      <c r="R196" s="206">
        <v>320737.94</v>
      </c>
      <c r="S196" s="206">
        <v>320737.94</v>
      </c>
      <c r="T196" s="206">
        <v>320737.94</v>
      </c>
      <c r="U196" s="206">
        <v>320737.94</v>
      </c>
      <c r="V196" s="206">
        <v>320737.94</v>
      </c>
      <c r="W196" s="206">
        <v>320737.94</v>
      </c>
      <c r="X196" s="206">
        <v>320737.94</v>
      </c>
      <c r="Y196" s="206">
        <v>320737.94</v>
      </c>
      <c r="Z196" s="206">
        <v>320737.94</v>
      </c>
      <c r="AA196" s="206">
        <v>320737.94</v>
      </c>
      <c r="AB196" s="206">
        <v>320737.94</v>
      </c>
      <c r="AC196" s="206">
        <v>320737.94</v>
      </c>
      <c r="AD196" s="206">
        <v>320737.94</v>
      </c>
      <c r="AE196" s="206">
        <v>320737.94</v>
      </c>
      <c r="AF196" s="206">
        <v>320737.94</v>
      </c>
      <c r="AG196" s="192">
        <f t="shared" si="37"/>
        <v>3848855.28</v>
      </c>
      <c r="AI196" s="207">
        <f t="shared" si="45"/>
        <v>5257.43</v>
      </c>
      <c r="AJ196" s="207">
        <f t="shared" si="45"/>
        <v>5257.43</v>
      </c>
      <c r="AK196" s="207">
        <f t="shared" si="45"/>
        <v>5257.43</v>
      </c>
      <c r="AL196" s="207">
        <f t="shared" si="44"/>
        <v>5257.43</v>
      </c>
      <c r="AM196" s="207">
        <f t="shared" si="44"/>
        <v>5257.43</v>
      </c>
      <c r="AN196" s="207">
        <f t="shared" si="44"/>
        <v>5257.43</v>
      </c>
      <c r="AO196" s="207">
        <f t="shared" si="44"/>
        <v>5257.43</v>
      </c>
      <c r="AP196" s="207">
        <f t="shared" si="44"/>
        <v>5257.43</v>
      </c>
      <c r="AQ196" s="207">
        <f t="shared" si="44"/>
        <v>5257.43</v>
      </c>
      <c r="AR196" s="207">
        <f t="shared" si="44"/>
        <v>5257.43</v>
      </c>
      <c r="AS196" s="207">
        <f t="shared" si="44"/>
        <v>5257.43</v>
      </c>
      <c r="AT196" s="207">
        <f t="shared" si="44"/>
        <v>5257.43</v>
      </c>
      <c r="AU196" s="208">
        <f t="shared" si="38"/>
        <v>63089.16</v>
      </c>
      <c r="AV196" s="208">
        <f t="shared" si="49"/>
        <v>5257.43</v>
      </c>
      <c r="AW196" s="208">
        <f t="shared" si="49"/>
        <v>5257.43</v>
      </c>
      <c r="AX196" s="208">
        <f t="shared" si="49"/>
        <v>5257.43</v>
      </c>
      <c r="AY196" s="208">
        <f t="shared" si="48"/>
        <v>5257.43</v>
      </c>
      <c r="AZ196" s="208">
        <f t="shared" si="51"/>
        <v>0</v>
      </c>
      <c r="BA196" s="208">
        <f t="shared" si="51"/>
        <v>0</v>
      </c>
      <c r="BB196" s="208">
        <f t="shared" si="51"/>
        <v>0</v>
      </c>
      <c r="BC196" s="208">
        <f t="shared" si="51"/>
        <v>0</v>
      </c>
      <c r="BD196" s="208">
        <f t="shared" si="51"/>
        <v>0</v>
      </c>
      <c r="BE196" s="208">
        <f t="shared" si="51"/>
        <v>0</v>
      </c>
      <c r="BF196" s="208">
        <f t="shared" si="50"/>
        <v>0</v>
      </c>
      <c r="BG196" s="208">
        <f t="shared" si="50"/>
        <v>0</v>
      </c>
      <c r="BH196" s="208">
        <f t="shared" si="50"/>
        <v>0</v>
      </c>
      <c r="BI196" s="208">
        <f t="shared" si="50"/>
        <v>0</v>
      </c>
      <c r="BJ196" s="208">
        <f t="shared" si="50"/>
        <v>0</v>
      </c>
      <c r="BK196" s="208">
        <f t="shared" si="50"/>
        <v>0</v>
      </c>
      <c r="BL196" s="207">
        <f t="shared" si="39"/>
        <v>0</v>
      </c>
    </row>
    <row r="197" spans="1:64">
      <c r="A197" s="190" t="s">
        <v>398</v>
      </c>
      <c r="B197" s="205">
        <v>2.1599999999999998E-2</v>
      </c>
      <c r="C197" s="205">
        <v>2.4E-2</v>
      </c>
      <c r="D197" s="206">
        <v>17737935.82</v>
      </c>
      <c r="E197" s="206">
        <v>17737935.82</v>
      </c>
      <c r="F197" s="206">
        <v>17723693.359999999</v>
      </c>
      <c r="G197" s="206">
        <v>17709450.890000001</v>
      </c>
      <c r="H197" s="206">
        <v>17709450.890000001</v>
      </c>
      <c r="I197" s="206">
        <v>17709450.890000001</v>
      </c>
      <c r="J197" s="206">
        <v>17709450.890000001</v>
      </c>
      <c r="K197" s="206">
        <v>17730564.140000001</v>
      </c>
      <c r="L197" s="206">
        <v>17751677.390000001</v>
      </c>
      <c r="M197" s="206">
        <v>17751677.390000001</v>
      </c>
      <c r="N197" s="206">
        <v>17751677.390000001</v>
      </c>
      <c r="O197" s="206">
        <v>17751677.390000001</v>
      </c>
      <c r="P197" s="192">
        <f t="shared" si="36"/>
        <v>212774642.25999993</v>
      </c>
      <c r="Q197" s="206">
        <v>17751677.390000001</v>
      </c>
      <c r="R197" s="206">
        <v>17751677.390000001</v>
      </c>
      <c r="S197" s="206">
        <v>17751677.390000001</v>
      </c>
      <c r="T197" s="206">
        <v>17751677.390000001</v>
      </c>
      <c r="U197" s="206">
        <v>17751677.390000001</v>
      </c>
      <c r="V197" s="206">
        <v>17751677.390000001</v>
      </c>
      <c r="W197" s="206">
        <v>17751677.390000001</v>
      </c>
      <c r="X197" s="206">
        <v>17751677.390000001</v>
      </c>
      <c r="Y197" s="206">
        <v>17751677.390000001</v>
      </c>
      <c r="Z197" s="206">
        <v>17751677.390000001</v>
      </c>
      <c r="AA197" s="206">
        <v>17751677.390000001</v>
      </c>
      <c r="AB197" s="206">
        <v>17751677.390000001</v>
      </c>
      <c r="AC197" s="206">
        <v>17751677.390000001</v>
      </c>
      <c r="AD197" s="206">
        <v>17751677.390000001</v>
      </c>
      <c r="AE197" s="206">
        <v>17751677.390000001</v>
      </c>
      <c r="AF197" s="206">
        <v>17751677.390000001</v>
      </c>
      <c r="AG197" s="192">
        <f t="shared" si="37"/>
        <v>213020128.67999995</v>
      </c>
      <c r="AI197" s="207">
        <f t="shared" si="45"/>
        <v>31928.28</v>
      </c>
      <c r="AJ197" s="207">
        <f t="shared" si="45"/>
        <v>31928.28</v>
      </c>
      <c r="AK197" s="207">
        <f t="shared" si="45"/>
        <v>31902.65</v>
      </c>
      <c r="AL197" s="207">
        <f t="shared" si="44"/>
        <v>31877.01</v>
      </c>
      <c r="AM197" s="207">
        <f t="shared" si="44"/>
        <v>31877.01</v>
      </c>
      <c r="AN197" s="207">
        <f t="shared" si="44"/>
        <v>31877.01</v>
      </c>
      <c r="AO197" s="207">
        <f t="shared" si="44"/>
        <v>31877.01</v>
      </c>
      <c r="AP197" s="207">
        <f t="shared" si="44"/>
        <v>31915.02</v>
      </c>
      <c r="AQ197" s="207">
        <f t="shared" si="44"/>
        <v>31953.02</v>
      </c>
      <c r="AR197" s="207">
        <f t="shared" si="44"/>
        <v>31953.02</v>
      </c>
      <c r="AS197" s="207">
        <f t="shared" si="44"/>
        <v>31953.02</v>
      </c>
      <c r="AT197" s="207">
        <f t="shared" si="44"/>
        <v>31953.02</v>
      </c>
      <c r="AU197" s="208">
        <f t="shared" si="38"/>
        <v>382994.35000000003</v>
      </c>
      <c r="AV197" s="208">
        <f t="shared" si="49"/>
        <v>31953.02</v>
      </c>
      <c r="AW197" s="208">
        <f t="shared" si="49"/>
        <v>31953.02</v>
      </c>
      <c r="AX197" s="208">
        <f t="shared" si="49"/>
        <v>31953.02</v>
      </c>
      <c r="AY197" s="208">
        <f t="shared" si="48"/>
        <v>31953.02</v>
      </c>
      <c r="AZ197" s="208">
        <f t="shared" si="51"/>
        <v>35503.35</v>
      </c>
      <c r="BA197" s="208">
        <f t="shared" si="51"/>
        <v>35503.35</v>
      </c>
      <c r="BB197" s="208">
        <f t="shared" si="51"/>
        <v>35503.35</v>
      </c>
      <c r="BC197" s="208">
        <f t="shared" si="51"/>
        <v>35503.35</v>
      </c>
      <c r="BD197" s="208">
        <f t="shared" si="51"/>
        <v>35503.35</v>
      </c>
      <c r="BE197" s="208">
        <f t="shared" si="51"/>
        <v>35503.35</v>
      </c>
      <c r="BF197" s="208">
        <f t="shared" si="50"/>
        <v>35503.35</v>
      </c>
      <c r="BG197" s="208">
        <f t="shared" si="50"/>
        <v>35503.35</v>
      </c>
      <c r="BH197" s="208">
        <f t="shared" si="50"/>
        <v>35503.35</v>
      </c>
      <c r="BI197" s="208">
        <f t="shared" si="50"/>
        <v>35503.35</v>
      </c>
      <c r="BJ197" s="208">
        <f t="shared" si="50"/>
        <v>35503.35</v>
      </c>
      <c r="BK197" s="208">
        <f t="shared" si="50"/>
        <v>35503.35</v>
      </c>
      <c r="BL197" s="207">
        <f t="shared" si="39"/>
        <v>426040.1999999999</v>
      </c>
    </row>
    <row r="198" spans="1:64">
      <c r="A198" s="190" t="s">
        <v>399</v>
      </c>
      <c r="B198" s="205">
        <v>3.9699999999999999E-2</v>
      </c>
      <c r="C198" s="205">
        <v>3.0199999999999998E-2</v>
      </c>
      <c r="D198" s="206">
        <v>1171970.07</v>
      </c>
      <c r="E198" s="206">
        <v>1171970.07</v>
      </c>
      <c r="F198" s="206">
        <v>1171970.07</v>
      </c>
      <c r="G198" s="206">
        <v>1171970.07</v>
      </c>
      <c r="H198" s="206">
        <v>1171970.07</v>
      </c>
      <c r="I198" s="206">
        <v>1171970.07</v>
      </c>
      <c r="J198" s="206">
        <v>1171970.07</v>
      </c>
      <c r="K198" s="206">
        <v>1171970.07</v>
      </c>
      <c r="L198" s="206">
        <v>1171970.07</v>
      </c>
      <c r="M198" s="206">
        <v>1171970.07</v>
      </c>
      <c r="N198" s="206">
        <v>1171970.07</v>
      </c>
      <c r="O198" s="206">
        <v>1171970.07</v>
      </c>
      <c r="P198" s="192">
        <f t="shared" ref="P198:P261" si="52">SUM(D198:O198)</f>
        <v>14063640.840000002</v>
      </c>
      <c r="Q198" s="206">
        <v>1171970.07</v>
      </c>
      <c r="R198" s="206">
        <v>1171970.07</v>
      </c>
      <c r="S198" s="206">
        <v>1171970.07</v>
      </c>
      <c r="T198" s="206">
        <v>1171970.07</v>
      </c>
      <c r="U198" s="206">
        <v>1171970.07</v>
      </c>
      <c r="V198" s="206">
        <v>1171970.07</v>
      </c>
      <c r="W198" s="206">
        <v>1171970.07</v>
      </c>
      <c r="X198" s="206">
        <v>1171970.07</v>
      </c>
      <c r="Y198" s="206">
        <v>1171970.07</v>
      </c>
      <c r="Z198" s="206">
        <v>1171970.07</v>
      </c>
      <c r="AA198" s="206">
        <v>1171970.07</v>
      </c>
      <c r="AB198" s="206">
        <v>1171970.07</v>
      </c>
      <c r="AC198" s="206">
        <v>1171970.07</v>
      </c>
      <c r="AD198" s="206">
        <v>1171970.07</v>
      </c>
      <c r="AE198" s="206">
        <v>1171970.07</v>
      </c>
      <c r="AF198" s="206">
        <v>1171970.07</v>
      </c>
      <c r="AG198" s="192">
        <f t="shared" ref="AG198:AG261" si="53">SUM(U198:AF198)</f>
        <v>14063640.840000002</v>
      </c>
      <c r="AI198" s="207">
        <f t="shared" si="45"/>
        <v>3877.27</v>
      </c>
      <c r="AJ198" s="207">
        <f t="shared" si="45"/>
        <v>3877.27</v>
      </c>
      <c r="AK198" s="207">
        <f t="shared" si="45"/>
        <v>3877.27</v>
      </c>
      <c r="AL198" s="207">
        <f t="shared" si="44"/>
        <v>3877.27</v>
      </c>
      <c r="AM198" s="207">
        <f t="shared" si="44"/>
        <v>3877.27</v>
      </c>
      <c r="AN198" s="207">
        <f t="shared" si="44"/>
        <v>3877.27</v>
      </c>
      <c r="AO198" s="207">
        <f t="shared" si="44"/>
        <v>3877.27</v>
      </c>
      <c r="AP198" s="207">
        <f t="shared" si="44"/>
        <v>3877.27</v>
      </c>
      <c r="AQ198" s="207">
        <f t="shared" si="44"/>
        <v>3877.27</v>
      </c>
      <c r="AR198" s="207">
        <f t="shared" si="44"/>
        <v>3877.27</v>
      </c>
      <c r="AS198" s="207">
        <f t="shared" si="44"/>
        <v>3877.27</v>
      </c>
      <c r="AT198" s="207">
        <f t="shared" si="44"/>
        <v>3877.27</v>
      </c>
      <c r="AU198" s="208">
        <f t="shared" ref="AU198:AU261" si="54">SUM(AI198:AT198)</f>
        <v>46527.239999999991</v>
      </c>
      <c r="AV198" s="208">
        <f t="shared" si="49"/>
        <v>3877.27</v>
      </c>
      <c r="AW198" s="208">
        <f t="shared" si="49"/>
        <v>3877.27</v>
      </c>
      <c r="AX198" s="208">
        <f t="shared" si="49"/>
        <v>3877.27</v>
      </c>
      <c r="AY198" s="208">
        <f t="shared" si="48"/>
        <v>3877.27</v>
      </c>
      <c r="AZ198" s="208">
        <f t="shared" si="51"/>
        <v>2949.46</v>
      </c>
      <c r="BA198" s="208">
        <f t="shared" si="51"/>
        <v>2949.46</v>
      </c>
      <c r="BB198" s="208">
        <f t="shared" si="51"/>
        <v>2949.46</v>
      </c>
      <c r="BC198" s="208">
        <f t="shared" si="51"/>
        <v>2949.46</v>
      </c>
      <c r="BD198" s="208">
        <f t="shared" si="51"/>
        <v>2949.46</v>
      </c>
      <c r="BE198" s="208">
        <f t="shared" si="51"/>
        <v>2949.46</v>
      </c>
      <c r="BF198" s="208">
        <f t="shared" si="50"/>
        <v>2949.46</v>
      </c>
      <c r="BG198" s="208">
        <f t="shared" si="50"/>
        <v>2949.46</v>
      </c>
      <c r="BH198" s="208">
        <f t="shared" si="50"/>
        <v>2949.46</v>
      </c>
      <c r="BI198" s="208">
        <f t="shared" si="50"/>
        <v>2949.46</v>
      </c>
      <c r="BJ198" s="208">
        <f t="shared" si="50"/>
        <v>2949.46</v>
      </c>
      <c r="BK198" s="208">
        <f t="shared" si="50"/>
        <v>2949.46</v>
      </c>
      <c r="BL198" s="207">
        <f t="shared" ref="BL198:BL261" si="55">SUM(AZ198:BK198)</f>
        <v>35393.519999999997</v>
      </c>
    </row>
    <row r="199" spans="1:64">
      <c r="A199" s="190" t="s">
        <v>400</v>
      </c>
      <c r="B199" s="205">
        <v>4.5400000000000003E-2</v>
      </c>
      <c r="C199" s="205">
        <v>3.15E-2</v>
      </c>
      <c r="D199" s="206">
        <v>135870.23000000001</v>
      </c>
      <c r="E199" s="206">
        <v>135870.23000000001</v>
      </c>
      <c r="F199" s="206">
        <v>129359.64</v>
      </c>
      <c r="G199" s="206">
        <v>122849.05</v>
      </c>
      <c r="H199" s="206">
        <v>122849.05</v>
      </c>
      <c r="I199" s="206">
        <v>122849.05</v>
      </c>
      <c r="J199" s="206">
        <v>122849.05</v>
      </c>
      <c r="K199" s="206">
        <v>122849.05</v>
      </c>
      <c r="L199" s="206">
        <v>122849.05</v>
      </c>
      <c r="M199" s="206">
        <v>122849.05</v>
      </c>
      <c r="N199" s="206">
        <v>122849.05</v>
      </c>
      <c r="O199" s="206">
        <v>122849.05</v>
      </c>
      <c r="P199" s="192">
        <f t="shared" si="52"/>
        <v>1506741.5500000003</v>
      </c>
      <c r="Q199" s="206">
        <v>122849.05</v>
      </c>
      <c r="R199" s="206">
        <v>122849.05</v>
      </c>
      <c r="S199" s="206">
        <v>122849.05</v>
      </c>
      <c r="T199" s="206">
        <v>122849.05</v>
      </c>
      <c r="U199" s="206">
        <v>122849.05</v>
      </c>
      <c r="V199" s="206">
        <v>122849.05</v>
      </c>
      <c r="W199" s="206">
        <v>122849.05</v>
      </c>
      <c r="X199" s="206">
        <v>122849.05</v>
      </c>
      <c r="Y199" s="206">
        <v>122849.05</v>
      </c>
      <c r="Z199" s="206">
        <v>122849.05</v>
      </c>
      <c r="AA199" s="206">
        <v>122849.05</v>
      </c>
      <c r="AB199" s="206">
        <v>122849.05</v>
      </c>
      <c r="AC199" s="206">
        <v>122849.05</v>
      </c>
      <c r="AD199" s="206">
        <v>122849.05</v>
      </c>
      <c r="AE199" s="206">
        <v>122849.05</v>
      </c>
      <c r="AF199" s="206">
        <v>122849.05</v>
      </c>
      <c r="AG199" s="192">
        <f t="shared" si="53"/>
        <v>1474188.6000000003</v>
      </c>
      <c r="AI199" s="207">
        <f t="shared" si="45"/>
        <v>514.04</v>
      </c>
      <c r="AJ199" s="207">
        <f t="shared" si="45"/>
        <v>514.04</v>
      </c>
      <c r="AK199" s="207">
        <f t="shared" si="45"/>
        <v>489.41</v>
      </c>
      <c r="AL199" s="207">
        <f t="shared" si="44"/>
        <v>464.78</v>
      </c>
      <c r="AM199" s="207">
        <f t="shared" si="44"/>
        <v>464.78</v>
      </c>
      <c r="AN199" s="207">
        <f t="shared" si="44"/>
        <v>464.78</v>
      </c>
      <c r="AO199" s="207">
        <f t="shared" si="44"/>
        <v>464.78</v>
      </c>
      <c r="AP199" s="207">
        <f t="shared" si="44"/>
        <v>464.78</v>
      </c>
      <c r="AQ199" s="207">
        <f t="shared" si="44"/>
        <v>464.78</v>
      </c>
      <c r="AR199" s="207">
        <f t="shared" si="44"/>
        <v>464.78</v>
      </c>
      <c r="AS199" s="207">
        <f t="shared" si="44"/>
        <v>464.78</v>
      </c>
      <c r="AT199" s="207">
        <f t="shared" si="44"/>
        <v>464.78</v>
      </c>
      <c r="AU199" s="208">
        <f t="shared" si="54"/>
        <v>5700.5099999999984</v>
      </c>
      <c r="AV199" s="208">
        <f t="shared" si="49"/>
        <v>464.78</v>
      </c>
      <c r="AW199" s="208">
        <f t="shared" si="49"/>
        <v>464.78</v>
      </c>
      <c r="AX199" s="208">
        <f t="shared" si="49"/>
        <v>464.78</v>
      </c>
      <c r="AY199" s="208">
        <f t="shared" si="48"/>
        <v>464.78</v>
      </c>
      <c r="AZ199" s="208">
        <f t="shared" si="51"/>
        <v>322.48</v>
      </c>
      <c r="BA199" s="208">
        <f t="shared" si="51"/>
        <v>322.48</v>
      </c>
      <c r="BB199" s="208">
        <f t="shared" si="51"/>
        <v>322.48</v>
      </c>
      <c r="BC199" s="208">
        <f t="shared" si="51"/>
        <v>322.48</v>
      </c>
      <c r="BD199" s="208">
        <f t="shared" si="51"/>
        <v>322.48</v>
      </c>
      <c r="BE199" s="208">
        <f t="shared" si="51"/>
        <v>322.48</v>
      </c>
      <c r="BF199" s="208">
        <f t="shared" si="50"/>
        <v>322.48</v>
      </c>
      <c r="BG199" s="208">
        <f t="shared" si="50"/>
        <v>322.48</v>
      </c>
      <c r="BH199" s="208">
        <f t="shared" si="50"/>
        <v>322.48</v>
      </c>
      <c r="BI199" s="208">
        <f t="shared" si="50"/>
        <v>322.48</v>
      </c>
      <c r="BJ199" s="208">
        <f t="shared" si="50"/>
        <v>322.48</v>
      </c>
      <c r="BK199" s="208">
        <f t="shared" si="50"/>
        <v>322.48</v>
      </c>
      <c r="BL199" s="207">
        <f t="shared" si="55"/>
        <v>3869.76</v>
      </c>
    </row>
    <row r="200" spans="1:64">
      <c r="A200" s="190" t="s">
        <v>401</v>
      </c>
      <c r="B200" s="205">
        <v>4.53E-2</v>
      </c>
      <c r="C200" s="205">
        <v>2.0899999999999998E-2</v>
      </c>
      <c r="D200" s="206">
        <v>144356.29</v>
      </c>
      <c r="E200" s="206">
        <v>144356.29</v>
      </c>
      <c r="F200" s="206">
        <v>144356.29</v>
      </c>
      <c r="G200" s="206">
        <v>144356.29</v>
      </c>
      <c r="H200" s="206">
        <v>144356.29</v>
      </c>
      <c r="I200" s="206">
        <v>143094.54</v>
      </c>
      <c r="J200" s="206">
        <v>141832.79</v>
      </c>
      <c r="K200" s="206">
        <v>141832.79</v>
      </c>
      <c r="L200" s="206">
        <v>141832.79</v>
      </c>
      <c r="M200" s="206">
        <v>141832.79</v>
      </c>
      <c r="N200" s="206">
        <v>141832.79</v>
      </c>
      <c r="O200" s="206">
        <v>141832.79</v>
      </c>
      <c r="P200" s="192">
        <f t="shared" si="52"/>
        <v>1715872.7300000002</v>
      </c>
      <c r="Q200" s="206">
        <v>141832.79</v>
      </c>
      <c r="R200" s="206">
        <v>141832.79</v>
      </c>
      <c r="S200" s="206">
        <v>141832.79</v>
      </c>
      <c r="T200" s="206">
        <v>141832.79</v>
      </c>
      <c r="U200" s="206">
        <v>141832.79</v>
      </c>
      <c r="V200" s="206">
        <v>141832.79</v>
      </c>
      <c r="W200" s="206">
        <v>141832.79</v>
      </c>
      <c r="X200" s="206">
        <v>141832.79</v>
      </c>
      <c r="Y200" s="206">
        <v>141832.79</v>
      </c>
      <c r="Z200" s="206">
        <v>141832.79</v>
      </c>
      <c r="AA200" s="206">
        <v>141832.79</v>
      </c>
      <c r="AB200" s="206">
        <v>141832.79</v>
      </c>
      <c r="AC200" s="206">
        <v>141832.79</v>
      </c>
      <c r="AD200" s="206">
        <v>141832.79</v>
      </c>
      <c r="AE200" s="206">
        <v>141832.79</v>
      </c>
      <c r="AF200" s="206">
        <v>141832.79</v>
      </c>
      <c r="AG200" s="192">
        <f t="shared" si="53"/>
        <v>1701993.4800000002</v>
      </c>
      <c r="AI200" s="207">
        <f t="shared" si="45"/>
        <v>544.94000000000005</v>
      </c>
      <c r="AJ200" s="207">
        <f t="shared" si="45"/>
        <v>544.94000000000005</v>
      </c>
      <c r="AK200" s="207">
        <f t="shared" si="45"/>
        <v>544.94000000000005</v>
      </c>
      <c r="AL200" s="207">
        <f t="shared" si="44"/>
        <v>544.94000000000005</v>
      </c>
      <c r="AM200" s="207">
        <f t="shared" si="44"/>
        <v>544.94000000000005</v>
      </c>
      <c r="AN200" s="207">
        <f t="shared" si="44"/>
        <v>540.17999999999995</v>
      </c>
      <c r="AO200" s="207">
        <f t="shared" si="44"/>
        <v>535.41999999999996</v>
      </c>
      <c r="AP200" s="207">
        <f t="shared" si="44"/>
        <v>535.41999999999996</v>
      </c>
      <c r="AQ200" s="207">
        <f t="shared" si="44"/>
        <v>535.41999999999996</v>
      </c>
      <c r="AR200" s="207">
        <f t="shared" si="44"/>
        <v>535.41999999999996</v>
      </c>
      <c r="AS200" s="207">
        <f t="shared" si="44"/>
        <v>535.41999999999996</v>
      </c>
      <c r="AT200" s="207">
        <f t="shared" si="44"/>
        <v>535.41999999999996</v>
      </c>
      <c r="AU200" s="208">
        <f t="shared" si="54"/>
        <v>6477.4000000000005</v>
      </c>
      <c r="AV200" s="208">
        <f t="shared" si="49"/>
        <v>535.41999999999996</v>
      </c>
      <c r="AW200" s="208">
        <f t="shared" si="49"/>
        <v>535.41999999999996</v>
      </c>
      <c r="AX200" s="208">
        <f t="shared" si="49"/>
        <v>535.41999999999996</v>
      </c>
      <c r="AY200" s="208">
        <f t="shared" si="48"/>
        <v>535.41999999999996</v>
      </c>
      <c r="AZ200" s="208">
        <f t="shared" si="51"/>
        <v>247.03</v>
      </c>
      <c r="BA200" s="208">
        <f t="shared" si="51"/>
        <v>247.03</v>
      </c>
      <c r="BB200" s="208">
        <f t="shared" si="51"/>
        <v>247.03</v>
      </c>
      <c r="BC200" s="208">
        <f t="shared" si="51"/>
        <v>247.03</v>
      </c>
      <c r="BD200" s="208">
        <f t="shared" si="51"/>
        <v>247.03</v>
      </c>
      <c r="BE200" s="208">
        <f t="shared" si="51"/>
        <v>247.03</v>
      </c>
      <c r="BF200" s="208">
        <f t="shared" si="50"/>
        <v>247.03</v>
      </c>
      <c r="BG200" s="208">
        <f t="shared" si="50"/>
        <v>247.03</v>
      </c>
      <c r="BH200" s="208">
        <f t="shared" si="50"/>
        <v>247.03</v>
      </c>
      <c r="BI200" s="208">
        <f t="shared" si="50"/>
        <v>247.03</v>
      </c>
      <c r="BJ200" s="208">
        <f t="shared" si="50"/>
        <v>247.03</v>
      </c>
      <c r="BK200" s="208">
        <f t="shared" si="50"/>
        <v>247.03</v>
      </c>
      <c r="BL200" s="207">
        <f t="shared" si="55"/>
        <v>2964.3600000000006</v>
      </c>
    </row>
    <row r="201" spans="1:64">
      <c r="A201" s="190" t="s">
        <v>402</v>
      </c>
      <c r="B201" s="205">
        <v>4.24E-2</v>
      </c>
      <c r="C201" s="205">
        <v>4.2500000000000003E-2</v>
      </c>
      <c r="D201" s="206">
        <v>923945.85</v>
      </c>
      <c r="E201" s="206">
        <v>923945.85</v>
      </c>
      <c r="F201" s="206">
        <v>923945.85</v>
      </c>
      <c r="G201" s="206">
        <v>923945.85</v>
      </c>
      <c r="H201" s="206">
        <v>923945.85</v>
      </c>
      <c r="I201" s="206">
        <v>923945.85</v>
      </c>
      <c r="J201" s="206">
        <v>923945.85</v>
      </c>
      <c r="K201" s="206">
        <v>923945.85</v>
      </c>
      <c r="L201" s="206">
        <v>923945.85</v>
      </c>
      <c r="M201" s="206">
        <v>923945.85</v>
      </c>
      <c r="N201" s="206">
        <v>923945.85</v>
      </c>
      <c r="O201" s="206">
        <v>923945.85</v>
      </c>
      <c r="P201" s="192">
        <f t="shared" si="52"/>
        <v>11087350.199999997</v>
      </c>
      <c r="Q201" s="206">
        <v>923945.85</v>
      </c>
      <c r="R201" s="206">
        <v>923945.85</v>
      </c>
      <c r="S201" s="206">
        <v>923945.85</v>
      </c>
      <c r="T201" s="206">
        <v>923945.85</v>
      </c>
      <c r="U201" s="206">
        <v>923945.85</v>
      </c>
      <c r="V201" s="206">
        <v>923945.85</v>
      </c>
      <c r="W201" s="206">
        <v>923945.85</v>
      </c>
      <c r="X201" s="206">
        <v>923945.85</v>
      </c>
      <c r="Y201" s="206">
        <v>923945.85</v>
      </c>
      <c r="Z201" s="206">
        <v>923945.85</v>
      </c>
      <c r="AA201" s="206">
        <v>923945.85</v>
      </c>
      <c r="AB201" s="206">
        <v>923945.85</v>
      </c>
      <c r="AC201" s="206">
        <v>923945.85</v>
      </c>
      <c r="AD201" s="206">
        <v>923945.85</v>
      </c>
      <c r="AE201" s="206">
        <v>923945.85</v>
      </c>
      <c r="AF201" s="206">
        <v>923945.85</v>
      </c>
      <c r="AG201" s="192">
        <f t="shared" si="53"/>
        <v>11087350.199999997</v>
      </c>
      <c r="AI201" s="207">
        <f t="shared" si="45"/>
        <v>3264.61</v>
      </c>
      <c r="AJ201" s="207">
        <f t="shared" si="45"/>
        <v>3264.61</v>
      </c>
      <c r="AK201" s="207">
        <f t="shared" si="45"/>
        <v>3264.61</v>
      </c>
      <c r="AL201" s="207">
        <f t="shared" si="45"/>
        <v>3264.61</v>
      </c>
      <c r="AM201" s="207">
        <f t="shared" si="45"/>
        <v>3264.61</v>
      </c>
      <c r="AN201" s="207">
        <f t="shared" si="45"/>
        <v>3264.61</v>
      </c>
      <c r="AO201" s="207">
        <f t="shared" si="45"/>
        <v>3264.61</v>
      </c>
      <c r="AP201" s="207">
        <f t="shared" si="45"/>
        <v>3264.61</v>
      </c>
      <c r="AQ201" s="207">
        <f t="shared" si="45"/>
        <v>3264.61</v>
      </c>
      <c r="AR201" s="207">
        <f t="shared" si="45"/>
        <v>3264.61</v>
      </c>
      <c r="AS201" s="207">
        <f t="shared" si="45"/>
        <v>3264.61</v>
      </c>
      <c r="AT201" s="207">
        <f t="shared" si="45"/>
        <v>3264.61</v>
      </c>
      <c r="AU201" s="208">
        <f t="shared" si="54"/>
        <v>39175.32</v>
      </c>
      <c r="AV201" s="208">
        <f t="shared" si="49"/>
        <v>3264.61</v>
      </c>
      <c r="AW201" s="208">
        <f t="shared" si="49"/>
        <v>3264.61</v>
      </c>
      <c r="AX201" s="208">
        <f t="shared" si="49"/>
        <v>3264.61</v>
      </c>
      <c r="AY201" s="208">
        <f t="shared" si="48"/>
        <v>3264.61</v>
      </c>
      <c r="AZ201" s="208">
        <f t="shared" si="51"/>
        <v>3272.31</v>
      </c>
      <c r="BA201" s="208">
        <f t="shared" si="51"/>
        <v>3272.31</v>
      </c>
      <c r="BB201" s="208">
        <f t="shared" si="51"/>
        <v>3272.31</v>
      </c>
      <c r="BC201" s="208">
        <f t="shared" si="51"/>
        <v>3272.31</v>
      </c>
      <c r="BD201" s="208">
        <f t="shared" si="51"/>
        <v>3272.31</v>
      </c>
      <c r="BE201" s="208">
        <f t="shared" si="51"/>
        <v>3272.31</v>
      </c>
      <c r="BF201" s="208">
        <f t="shared" si="50"/>
        <v>3272.31</v>
      </c>
      <c r="BG201" s="208">
        <f t="shared" si="50"/>
        <v>3272.31</v>
      </c>
      <c r="BH201" s="208">
        <f t="shared" si="50"/>
        <v>3272.31</v>
      </c>
      <c r="BI201" s="208">
        <f t="shared" si="50"/>
        <v>3272.31</v>
      </c>
      <c r="BJ201" s="208">
        <f t="shared" si="50"/>
        <v>3272.31</v>
      </c>
      <c r="BK201" s="208">
        <f t="shared" si="50"/>
        <v>3272.31</v>
      </c>
      <c r="BL201" s="207">
        <f t="shared" si="55"/>
        <v>39267.72</v>
      </c>
    </row>
    <row r="202" spans="1:64">
      <c r="A202" s="190" t="s">
        <v>403</v>
      </c>
      <c r="B202" s="205">
        <v>0</v>
      </c>
      <c r="C202" s="205">
        <v>0</v>
      </c>
      <c r="D202" s="206">
        <v>0</v>
      </c>
      <c r="E202" s="206">
        <v>0</v>
      </c>
      <c r="F202" s="206">
        <v>0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192">
        <f t="shared" si="52"/>
        <v>0</v>
      </c>
      <c r="Q202" s="206">
        <v>0</v>
      </c>
      <c r="R202" s="206">
        <v>0</v>
      </c>
      <c r="S202" s="206">
        <v>0</v>
      </c>
      <c r="T202" s="206">
        <v>0</v>
      </c>
      <c r="U202" s="206">
        <v>0</v>
      </c>
      <c r="V202" s="206">
        <v>0</v>
      </c>
      <c r="W202" s="206">
        <v>0</v>
      </c>
      <c r="X202" s="206">
        <v>0</v>
      </c>
      <c r="Y202" s="206">
        <v>0</v>
      </c>
      <c r="Z202" s="206">
        <v>0</v>
      </c>
      <c r="AA202" s="206">
        <v>0</v>
      </c>
      <c r="AB202" s="206">
        <v>0</v>
      </c>
      <c r="AC202" s="206">
        <v>0</v>
      </c>
      <c r="AD202" s="206">
        <v>0</v>
      </c>
      <c r="AE202" s="206">
        <v>0</v>
      </c>
      <c r="AF202" s="206">
        <v>0</v>
      </c>
      <c r="AG202" s="192">
        <f t="shared" si="53"/>
        <v>0</v>
      </c>
      <c r="AI202" s="207">
        <f t="shared" si="45"/>
        <v>0</v>
      </c>
      <c r="AJ202" s="207">
        <f t="shared" si="45"/>
        <v>0</v>
      </c>
      <c r="AK202" s="207">
        <f t="shared" si="45"/>
        <v>0</v>
      </c>
      <c r="AL202" s="207">
        <f t="shared" si="45"/>
        <v>0</v>
      </c>
      <c r="AM202" s="207">
        <f t="shared" si="45"/>
        <v>0</v>
      </c>
      <c r="AN202" s="207">
        <f t="shared" si="45"/>
        <v>0</v>
      </c>
      <c r="AO202" s="207">
        <f t="shared" si="45"/>
        <v>0</v>
      </c>
      <c r="AP202" s="207">
        <f t="shared" si="45"/>
        <v>0</v>
      </c>
      <c r="AQ202" s="207">
        <f t="shared" si="45"/>
        <v>0</v>
      </c>
      <c r="AR202" s="207">
        <f t="shared" si="45"/>
        <v>0</v>
      </c>
      <c r="AS202" s="207">
        <f t="shared" si="45"/>
        <v>0</v>
      </c>
      <c r="AT202" s="207">
        <f t="shared" si="45"/>
        <v>0</v>
      </c>
      <c r="AU202" s="208">
        <f t="shared" si="54"/>
        <v>0</v>
      </c>
      <c r="AV202" s="208">
        <f t="shared" si="49"/>
        <v>0</v>
      </c>
      <c r="AW202" s="208">
        <f t="shared" si="49"/>
        <v>0</v>
      </c>
      <c r="AX202" s="208">
        <f t="shared" si="49"/>
        <v>0</v>
      </c>
      <c r="AY202" s="208">
        <f t="shared" si="48"/>
        <v>0</v>
      </c>
      <c r="AZ202" s="208">
        <f t="shared" si="51"/>
        <v>0</v>
      </c>
      <c r="BA202" s="208">
        <f t="shared" si="51"/>
        <v>0</v>
      </c>
      <c r="BB202" s="208">
        <f t="shared" si="51"/>
        <v>0</v>
      </c>
      <c r="BC202" s="208">
        <f t="shared" si="51"/>
        <v>0</v>
      </c>
      <c r="BD202" s="208">
        <f t="shared" si="51"/>
        <v>0</v>
      </c>
      <c r="BE202" s="208">
        <f t="shared" si="51"/>
        <v>0</v>
      </c>
      <c r="BF202" s="208">
        <f t="shared" si="50"/>
        <v>0</v>
      </c>
      <c r="BG202" s="208">
        <f t="shared" si="50"/>
        <v>0</v>
      </c>
      <c r="BH202" s="208">
        <f t="shared" si="50"/>
        <v>0</v>
      </c>
      <c r="BI202" s="208">
        <f t="shared" si="50"/>
        <v>0</v>
      </c>
      <c r="BJ202" s="208">
        <f t="shared" si="50"/>
        <v>0</v>
      </c>
      <c r="BK202" s="208">
        <f t="shared" si="50"/>
        <v>0</v>
      </c>
      <c r="BL202" s="207">
        <f t="shared" si="55"/>
        <v>0</v>
      </c>
    </row>
    <row r="203" spans="1:64">
      <c r="A203" s="190" t="s">
        <v>404</v>
      </c>
      <c r="B203" s="205">
        <v>6.7499999999999991E-2</v>
      </c>
      <c r="C203" s="205">
        <v>0</v>
      </c>
      <c r="D203" s="206">
        <v>64113.35</v>
      </c>
      <c r="E203" s="206">
        <v>64113.35</v>
      </c>
      <c r="F203" s="206">
        <v>64113.35</v>
      </c>
      <c r="G203" s="206">
        <v>64113.35</v>
      </c>
      <c r="H203" s="206">
        <v>64113.35</v>
      </c>
      <c r="I203" s="206">
        <v>64113.35</v>
      </c>
      <c r="J203" s="206">
        <v>64113.35</v>
      </c>
      <c r="K203" s="206">
        <v>64113.35</v>
      </c>
      <c r="L203" s="206">
        <v>64113.35</v>
      </c>
      <c r="M203" s="206">
        <v>64113.35</v>
      </c>
      <c r="N203" s="206">
        <v>64113.35</v>
      </c>
      <c r="O203" s="206">
        <v>64113.35</v>
      </c>
      <c r="P203" s="192">
        <f t="shared" si="52"/>
        <v>769360.19999999984</v>
      </c>
      <c r="Q203" s="206">
        <v>64113.35</v>
      </c>
      <c r="R203" s="206">
        <v>64113.35</v>
      </c>
      <c r="S203" s="206">
        <v>64113.35</v>
      </c>
      <c r="T203" s="206">
        <v>64113.35</v>
      </c>
      <c r="U203" s="206">
        <v>64113.35</v>
      </c>
      <c r="V203" s="206">
        <v>64113.35</v>
      </c>
      <c r="W203" s="206">
        <v>64113.35</v>
      </c>
      <c r="X203" s="206">
        <v>64113.35</v>
      </c>
      <c r="Y203" s="206">
        <v>64113.35</v>
      </c>
      <c r="Z203" s="206">
        <v>64113.35</v>
      </c>
      <c r="AA203" s="206">
        <v>64113.35</v>
      </c>
      <c r="AB203" s="206">
        <v>64113.35</v>
      </c>
      <c r="AC203" s="206">
        <v>64113.35</v>
      </c>
      <c r="AD203" s="206">
        <v>64113.35</v>
      </c>
      <c r="AE203" s="206">
        <v>64113.35</v>
      </c>
      <c r="AF203" s="206">
        <v>64113.35</v>
      </c>
      <c r="AG203" s="192">
        <f t="shared" si="53"/>
        <v>769360.19999999984</v>
      </c>
      <c r="AI203" s="207">
        <f t="shared" si="45"/>
        <v>360.64</v>
      </c>
      <c r="AJ203" s="207">
        <f t="shared" si="45"/>
        <v>360.64</v>
      </c>
      <c r="AK203" s="207">
        <f t="shared" si="45"/>
        <v>360.64</v>
      </c>
      <c r="AL203" s="207">
        <f t="shared" si="45"/>
        <v>360.64</v>
      </c>
      <c r="AM203" s="207">
        <f t="shared" si="45"/>
        <v>360.64</v>
      </c>
      <c r="AN203" s="207">
        <f t="shared" si="45"/>
        <v>360.64</v>
      </c>
      <c r="AO203" s="207">
        <f t="shared" si="45"/>
        <v>360.64</v>
      </c>
      <c r="AP203" s="207">
        <f t="shared" si="45"/>
        <v>360.64</v>
      </c>
      <c r="AQ203" s="207">
        <f t="shared" si="45"/>
        <v>360.64</v>
      </c>
      <c r="AR203" s="207">
        <f t="shared" si="45"/>
        <v>360.64</v>
      </c>
      <c r="AS203" s="207">
        <f t="shared" si="45"/>
        <v>360.64</v>
      </c>
      <c r="AT203" s="207">
        <f t="shared" si="45"/>
        <v>360.64</v>
      </c>
      <c r="AU203" s="208">
        <f t="shared" si="54"/>
        <v>4327.6799999999994</v>
      </c>
      <c r="AV203" s="208">
        <f t="shared" si="49"/>
        <v>360.64</v>
      </c>
      <c r="AW203" s="208">
        <f t="shared" si="49"/>
        <v>360.64</v>
      </c>
      <c r="AX203" s="208">
        <f t="shared" si="49"/>
        <v>360.64</v>
      </c>
      <c r="AY203" s="208">
        <f t="shared" si="48"/>
        <v>360.64</v>
      </c>
      <c r="AZ203" s="208">
        <f t="shared" si="51"/>
        <v>0</v>
      </c>
      <c r="BA203" s="208">
        <f t="shared" si="51"/>
        <v>0</v>
      </c>
      <c r="BB203" s="208">
        <f t="shared" si="51"/>
        <v>0</v>
      </c>
      <c r="BC203" s="208">
        <f t="shared" si="51"/>
        <v>0</v>
      </c>
      <c r="BD203" s="208">
        <f t="shared" si="51"/>
        <v>0</v>
      </c>
      <c r="BE203" s="208">
        <f t="shared" si="51"/>
        <v>0</v>
      </c>
      <c r="BF203" s="208">
        <f t="shared" si="50"/>
        <v>0</v>
      </c>
      <c r="BG203" s="208">
        <f t="shared" si="50"/>
        <v>0</v>
      </c>
      <c r="BH203" s="208">
        <f t="shared" si="50"/>
        <v>0</v>
      </c>
      <c r="BI203" s="208">
        <f t="shared" si="50"/>
        <v>0</v>
      </c>
      <c r="BJ203" s="208">
        <f t="shared" si="50"/>
        <v>0</v>
      </c>
      <c r="BK203" s="208">
        <f t="shared" si="50"/>
        <v>0</v>
      </c>
      <c r="BL203" s="207">
        <f t="shared" si="55"/>
        <v>0</v>
      </c>
    </row>
    <row r="204" spans="1:64">
      <c r="A204" s="190" t="s">
        <v>405</v>
      </c>
      <c r="B204" s="205">
        <v>4.2500000000000003E-2</v>
      </c>
      <c r="C204" s="205">
        <v>2.2099999999999998E-2</v>
      </c>
      <c r="D204" s="206">
        <v>2484085.38</v>
      </c>
      <c r="E204" s="206">
        <v>2484085.38</v>
      </c>
      <c r="F204" s="206">
        <v>2484085.38</v>
      </c>
      <c r="G204" s="206">
        <v>2484085.38</v>
      </c>
      <c r="H204" s="206">
        <v>2484085.38</v>
      </c>
      <c r="I204" s="206">
        <v>2484085.38</v>
      </c>
      <c r="J204" s="206">
        <v>2484085.38</v>
      </c>
      <c r="K204" s="206">
        <v>2484085.38</v>
      </c>
      <c r="L204" s="206">
        <v>2484085.38</v>
      </c>
      <c r="M204" s="206">
        <v>2484085.38</v>
      </c>
      <c r="N204" s="206">
        <v>2484085.38</v>
      </c>
      <c r="O204" s="206">
        <v>2484085.38</v>
      </c>
      <c r="P204" s="192">
        <f t="shared" si="52"/>
        <v>29809024.559999991</v>
      </c>
      <c r="Q204" s="206">
        <v>2484085.38</v>
      </c>
      <c r="R204" s="206">
        <v>2484085.38</v>
      </c>
      <c r="S204" s="206">
        <v>2484085.38</v>
      </c>
      <c r="T204" s="206">
        <v>2484085.38</v>
      </c>
      <c r="U204" s="206">
        <v>2484085.38</v>
      </c>
      <c r="V204" s="206">
        <v>2484085.38</v>
      </c>
      <c r="W204" s="206">
        <v>2484085.38</v>
      </c>
      <c r="X204" s="206">
        <v>2484085.38</v>
      </c>
      <c r="Y204" s="206">
        <v>2484085.38</v>
      </c>
      <c r="Z204" s="206">
        <v>2484085.38</v>
      </c>
      <c r="AA204" s="206">
        <v>2484085.38</v>
      </c>
      <c r="AB204" s="206">
        <v>2484085.38</v>
      </c>
      <c r="AC204" s="206">
        <v>2484085.38</v>
      </c>
      <c r="AD204" s="206">
        <v>2484085.38</v>
      </c>
      <c r="AE204" s="206">
        <v>2484085.38</v>
      </c>
      <c r="AF204" s="206">
        <v>2484085.38</v>
      </c>
      <c r="AG204" s="192">
        <f t="shared" si="53"/>
        <v>29809024.559999991</v>
      </c>
      <c r="AI204" s="207">
        <f t="shared" si="45"/>
        <v>8797.7999999999993</v>
      </c>
      <c r="AJ204" s="207">
        <f t="shared" si="45"/>
        <v>8797.7999999999993</v>
      </c>
      <c r="AK204" s="207">
        <f t="shared" si="45"/>
        <v>8797.7999999999993</v>
      </c>
      <c r="AL204" s="207">
        <f t="shared" si="45"/>
        <v>8797.7999999999993</v>
      </c>
      <c r="AM204" s="207">
        <f t="shared" si="45"/>
        <v>8797.7999999999993</v>
      </c>
      <c r="AN204" s="207">
        <f t="shared" si="45"/>
        <v>8797.7999999999993</v>
      </c>
      <c r="AO204" s="207">
        <f t="shared" si="45"/>
        <v>8797.7999999999993</v>
      </c>
      <c r="AP204" s="207">
        <f t="shared" si="45"/>
        <v>8797.7999999999993</v>
      </c>
      <c r="AQ204" s="207">
        <f t="shared" si="45"/>
        <v>8797.7999999999993</v>
      </c>
      <c r="AR204" s="207">
        <f t="shared" si="45"/>
        <v>8797.7999999999993</v>
      </c>
      <c r="AS204" s="207">
        <f t="shared" si="45"/>
        <v>8797.7999999999993</v>
      </c>
      <c r="AT204" s="207">
        <f t="shared" si="45"/>
        <v>8797.7999999999993</v>
      </c>
      <c r="AU204" s="208">
        <f t="shared" si="54"/>
        <v>105573.60000000002</v>
      </c>
      <c r="AV204" s="208">
        <f t="shared" si="49"/>
        <v>8797.7999999999993</v>
      </c>
      <c r="AW204" s="208">
        <f t="shared" si="49"/>
        <v>8797.7999999999993</v>
      </c>
      <c r="AX204" s="208">
        <f t="shared" si="49"/>
        <v>8797.7999999999993</v>
      </c>
      <c r="AY204" s="208">
        <f t="shared" si="48"/>
        <v>8797.7999999999993</v>
      </c>
      <c r="AZ204" s="208">
        <f t="shared" si="51"/>
        <v>4574.8599999999997</v>
      </c>
      <c r="BA204" s="208">
        <f t="shared" si="51"/>
        <v>4574.8599999999997</v>
      </c>
      <c r="BB204" s="208">
        <f t="shared" si="51"/>
        <v>4574.8599999999997</v>
      </c>
      <c r="BC204" s="208">
        <f t="shared" si="51"/>
        <v>4574.8599999999997</v>
      </c>
      <c r="BD204" s="208">
        <f t="shared" si="51"/>
        <v>4574.8599999999997</v>
      </c>
      <c r="BE204" s="208">
        <f t="shared" si="51"/>
        <v>4574.8599999999997</v>
      </c>
      <c r="BF204" s="208">
        <f t="shared" si="50"/>
        <v>4574.8599999999997</v>
      </c>
      <c r="BG204" s="208">
        <f t="shared" si="50"/>
        <v>4574.8599999999997</v>
      </c>
      <c r="BH204" s="208">
        <f t="shared" si="50"/>
        <v>4574.8599999999997</v>
      </c>
      <c r="BI204" s="208">
        <f t="shared" si="50"/>
        <v>4574.8599999999997</v>
      </c>
      <c r="BJ204" s="208">
        <f t="shared" si="50"/>
        <v>4574.8599999999997</v>
      </c>
      <c r="BK204" s="208">
        <f t="shared" si="50"/>
        <v>4574.8599999999997</v>
      </c>
      <c r="BL204" s="207">
        <f t="shared" si="55"/>
        <v>54898.32</v>
      </c>
    </row>
    <row r="205" spans="1:64">
      <c r="A205" s="190" t="s">
        <v>406</v>
      </c>
      <c r="B205" s="205">
        <v>3.6399999999999995E-2</v>
      </c>
      <c r="C205" s="205">
        <v>2.5700000000000001E-2</v>
      </c>
      <c r="D205" s="206">
        <v>2525013.2199999997</v>
      </c>
      <c r="E205" s="206">
        <v>2525013.2199999997</v>
      </c>
      <c r="F205" s="206">
        <v>2525013.2199999997</v>
      </c>
      <c r="G205" s="206">
        <v>2525013.2199999997</v>
      </c>
      <c r="H205" s="206">
        <v>2525013.2199999997</v>
      </c>
      <c r="I205" s="206">
        <v>2525013.2199999997</v>
      </c>
      <c r="J205" s="206">
        <v>2525013.2199999997</v>
      </c>
      <c r="K205" s="206">
        <v>2525013.2199999997</v>
      </c>
      <c r="L205" s="206">
        <v>2525013.2199999997</v>
      </c>
      <c r="M205" s="206">
        <v>2525013.2199999997</v>
      </c>
      <c r="N205" s="206">
        <v>2525013.2199999997</v>
      </c>
      <c r="O205" s="206">
        <v>2525013.2199999997</v>
      </c>
      <c r="P205" s="192">
        <f t="shared" si="52"/>
        <v>30300158.639999989</v>
      </c>
      <c r="Q205" s="206">
        <v>2525013.2199999997</v>
      </c>
      <c r="R205" s="206">
        <v>2525013.2199999997</v>
      </c>
      <c r="S205" s="206">
        <v>2525013.2199999997</v>
      </c>
      <c r="T205" s="206">
        <v>2525013.2199999997</v>
      </c>
      <c r="U205" s="206">
        <v>2525013.2199999997</v>
      </c>
      <c r="V205" s="206">
        <v>2525013.2199999997</v>
      </c>
      <c r="W205" s="206">
        <v>2525013.2199999997</v>
      </c>
      <c r="X205" s="206">
        <v>2525013.2199999997</v>
      </c>
      <c r="Y205" s="206">
        <v>2525013.2199999997</v>
      </c>
      <c r="Z205" s="206">
        <v>2525013.2199999997</v>
      </c>
      <c r="AA205" s="206">
        <v>2525013.2199999997</v>
      </c>
      <c r="AB205" s="206">
        <v>2525013.2199999997</v>
      </c>
      <c r="AC205" s="206">
        <v>2525013.2199999997</v>
      </c>
      <c r="AD205" s="206">
        <v>2525013.2199999997</v>
      </c>
      <c r="AE205" s="206">
        <v>2525013.2199999997</v>
      </c>
      <c r="AF205" s="206">
        <v>2525013.2199999997</v>
      </c>
      <c r="AG205" s="192">
        <f t="shared" si="53"/>
        <v>30300158.639999989</v>
      </c>
      <c r="AI205" s="207">
        <f t="shared" si="45"/>
        <v>7659.21</v>
      </c>
      <c r="AJ205" s="207">
        <f t="shared" si="45"/>
        <v>7659.21</v>
      </c>
      <c r="AK205" s="207">
        <f t="shared" si="45"/>
        <v>7659.21</v>
      </c>
      <c r="AL205" s="207">
        <f t="shared" si="45"/>
        <v>7659.21</v>
      </c>
      <c r="AM205" s="207">
        <f t="shared" si="45"/>
        <v>7659.21</v>
      </c>
      <c r="AN205" s="207">
        <f t="shared" si="45"/>
        <v>7659.21</v>
      </c>
      <c r="AO205" s="207">
        <f t="shared" si="45"/>
        <v>7659.21</v>
      </c>
      <c r="AP205" s="207">
        <f t="shared" si="45"/>
        <v>7659.21</v>
      </c>
      <c r="AQ205" s="207">
        <f t="shared" si="45"/>
        <v>7659.21</v>
      </c>
      <c r="AR205" s="207">
        <f t="shared" si="45"/>
        <v>7659.21</v>
      </c>
      <c r="AS205" s="207">
        <f t="shared" si="45"/>
        <v>7659.21</v>
      </c>
      <c r="AT205" s="207">
        <f t="shared" si="45"/>
        <v>7659.21</v>
      </c>
      <c r="AU205" s="208">
        <f t="shared" si="54"/>
        <v>91910.520000000019</v>
      </c>
      <c r="AV205" s="208">
        <f t="shared" si="49"/>
        <v>7659.21</v>
      </c>
      <c r="AW205" s="208">
        <f t="shared" si="49"/>
        <v>7659.21</v>
      </c>
      <c r="AX205" s="208">
        <f t="shared" si="49"/>
        <v>7659.21</v>
      </c>
      <c r="AY205" s="208">
        <f t="shared" si="48"/>
        <v>7659.21</v>
      </c>
      <c r="AZ205" s="208">
        <f t="shared" si="51"/>
        <v>5407.74</v>
      </c>
      <c r="BA205" s="208">
        <f t="shared" si="51"/>
        <v>5407.74</v>
      </c>
      <c r="BB205" s="208">
        <f t="shared" si="51"/>
        <v>5407.74</v>
      </c>
      <c r="BC205" s="208">
        <f t="shared" si="51"/>
        <v>5407.74</v>
      </c>
      <c r="BD205" s="208">
        <f t="shared" si="51"/>
        <v>5407.74</v>
      </c>
      <c r="BE205" s="208">
        <f t="shared" si="51"/>
        <v>5407.74</v>
      </c>
      <c r="BF205" s="208">
        <f t="shared" si="50"/>
        <v>5407.74</v>
      </c>
      <c r="BG205" s="208">
        <f t="shared" si="50"/>
        <v>5407.74</v>
      </c>
      <c r="BH205" s="208">
        <f t="shared" si="50"/>
        <v>5407.74</v>
      </c>
      <c r="BI205" s="208">
        <f t="shared" si="50"/>
        <v>5407.74</v>
      </c>
      <c r="BJ205" s="208">
        <f t="shared" si="50"/>
        <v>5407.74</v>
      </c>
      <c r="BK205" s="208">
        <f t="shared" si="50"/>
        <v>5407.74</v>
      </c>
      <c r="BL205" s="207">
        <f t="shared" si="55"/>
        <v>64892.879999999983</v>
      </c>
    </row>
    <row r="206" spans="1:64">
      <c r="A206" s="190" t="s">
        <v>407</v>
      </c>
      <c r="B206" s="205">
        <v>3.7199999999999997E-2</v>
      </c>
      <c r="C206" s="205">
        <v>2.1999999999999999E-2</v>
      </c>
      <c r="D206" s="206">
        <v>1555655.08</v>
      </c>
      <c r="E206" s="206">
        <v>1555655.08</v>
      </c>
      <c r="F206" s="206">
        <v>1555655.08</v>
      </c>
      <c r="G206" s="206">
        <v>1555655.08</v>
      </c>
      <c r="H206" s="206">
        <v>1555655.08</v>
      </c>
      <c r="I206" s="206">
        <v>1555655.08</v>
      </c>
      <c r="J206" s="206">
        <v>1555655.08</v>
      </c>
      <c r="K206" s="206">
        <v>1555655.08</v>
      </c>
      <c r="L206" s="206">
        <v>1555655.08</v>
      </c>
      <c r="M206" s="206">
        <v>1555655.08</v>
      </c>
      <c r="N206" s="206">
        <v>1555655.08</v>
      </c>
      <c r="O206" s="206">
        <v>1555655.08</v>
      </c>
      <c r="P206" s="192">
        <f t="shared" si="52"/>
        <v>18667860.960000001</v>
      </c>
      <c r="Q206" s="206">
        <v>1555655.08</v>
      </c>
      <c r="R206" s="206">
        <v>1555655.08</v>
      </c>
      <c r="S206" s="206">
        <v>1555655.08</v>
      </c>
      <c r="T206" s="206">
        <v>1555655.08</v>
      </c>
      <c r="U206" s="206">
        <v>1555655.08</v>
      </c>
      <c r="V206" s="206">
        <v>1555655.08</v>
      </c>
      <c r="W206" s="206">
        <v>1555655.08</v>
      </c>
      <c r="X206" s="206">
        <v>1555655.08</v>
      </c>
      <c r="Y206" s="206">
        <v>1555655.08</v>
      </c>
      <c r="Z206" s="206">
        <v>1555655.08</v>
      </c>
      <c r="AA206" s="206">
        <v>1555655.08</v>
      </c>
      <c r="AB206" s="206">
        <v>1555655.08</v>
      </c>
      <c r="AC206" s="206">
        <v>1555655.08</v>
      </c>
      <c r="AD206" s="206">
        <v>1555655.08</v>
      </c>
      <c r="AE206" s="206">
        <v>1555655.08</v>
      </c>
      <c r="AF206" s="206">
        <v>1555655.08</v>
      </c>
      <c r="AG206" s="192">
        <f t="shared" si="53"/>
        <v>18667860.960000001</v>
      </c>
      <c r="AI206" s="207">
        <f t="shared" si="45"/>
        <v>4822.53</v>
      </c>
      <c r="AJ206" s="207">
        <f t="shared" si="45"/>
        <v>4822.53</v>
      </c>
      <c r="AK206" s="207">
        <f t="shared" si="45"/>
        <v>4822.53</v>
      </c>
      <c r="AL206" s="207">
        <f t="shared" si="45"/>
        <v>4822.53</v>
      </c>
      <c r="AM206" s="207">
        <f t="shared" si="45"/>
        <v>4822.53</v>
      </c>
      <c r="AN206" s="207">
        <f t="shared" si="45"/>
        <v>4822.53</v>
      </c>
      <c r="AO206" s="207">
        <f t="shared" si="45"/>
        <v>4822.53</v>
      </c>
      <c r="AP206" s="207">
        <f t="shared" si="45"/>
        <v>4822.53</v>
      </c>
      <c r="AQ206" s="207">
        <f t="shared" si="45"/>
        <v>4822.53</v>
      </c>
      <c r="AR206" s="207">
        <f t="shared" si="45"/>
        <v>4822.53</v>
      </c>
      <c r="AS206" s="207">
        <f t="shared" si="45"/>
        <v>4822.53</v>
      </c>
      <c r="AT206" s="207">
        <f t="shared" si="45"/>
        <v>4822.53</v>
      </c>
      <c r="AU206" s="208">
        <f t="shared" si="54"/>
        <v>57870.359999999993</v>
      </c>
      <c r="AV206" s="208">
        <f t="shared" si="49"/>
        <v>4822.53</v>
      </c>
      <c r="AW206" s="208">
        <f t="shared" si="49"/>
        <v>4822.53</v>
      </c>
      <c r="AX206" s="208">
        <f t="shared" si="49"/>
        <v>4822.53</v>
      </c>
      <c r="AY206" s="208">
        <f t="shared" si="48"/>
        <v>4822.53</v>
      </c>
      <c r="AZ206" s="208">
        <f t="shared" si="51"/>
        <v>2852.03</v>
      </c>
      <c r="BA206" s="208">
        <f t="shared" si="51"/>
        <v>2852.03</v>
      </c>
      <c r="BB206" s="208">
        <f t="shared" si="51"/>
        <v>2852.03</v>
      </c>
      <c r="BC206" s="208">
        <f t="shared" si="51"/>
        <v>2852.03</v>
      </c>
      <c r="BD206" s="208">
        <f t="shared" si="51"/>
        <v>2852.03</v>
      </c>
      <c r="BE206" s="208">
        <f t="shared" si="51"/>
        <v>2852.03</v>
      </c>
      <c r="BF206" s="208">
        <f t="shared" si="50"/>
        <v>2852.03</v>
      </c>
      <c r="BG206" s="208">
        <f t="shared" si="50"/>
        <v>2852.03</v>
      </c>
      <c r="BH206" s="208">
        <f t="shared" si="50"/>
        <v>2852.03</v>
      </c>
      <c r="BI206" s="208">
        <f t="shared" si="50"/>
        <v>2852.03</v>
      </c>
      <c r="BJ206" s="208">
        <f t="shared" si="50"/>
        <v>2852.03</v>
      </c>
      <c r="BK206" s="208">
        <f t="shared" si="50"/>
        <v>2852.03</v>
      </c>
      <c r="BL206" s="207">
        <f t="shared" si="55"/>
        <v>34224.359999999993</v>
      </c>
    </row>
    <row r="207" spans="1:64">
      <c r="A207" s="190" t="s">
        <v>408</v>
      </c>
      <c r="B207" s="205">
        <v>3.6999999999999998E-2</v>
      </c>
      <c r="C207" s="205">
        <v>2.1899999999999999E-2</v>
      </c>
      <c r="D207" s="206">
        <v>1467923.8900000001</v>
      </c>
      <c r="E207" s="206">
        <v>1467923.8900000001</v>
      </c>
      <c r="F207" s="206">
        <v>1467923.8900000001</v>
      </c>
      <c r="G207" s="206">
        <v>1467923.8900000001</v>
      </c>
      <c r="H207" s="206">
        <v>1467923.8900000001</v>
      </c>
      <c r="I207" s="206">
        <v>1467923.8900000001</v>
      </c>
      <c r="J207" s="206">
        <v>1467923.8900000001</v>
      </c>
      <c r="K207" s="206">
        <v>1467923.8900000001</v>
      </c>
      <c r="L207" s="206">
        <v>1467923.8900000001</v>
      </c>
      <c r="M207" s="206">
        <v>1467923.8900000001</v>
      </c>
      <c r="N207" s="206">
        <v>1467923.8900000001</v>
      </c>
      <c r="O207" s="206">
        <v>1467923.8900000001</v>
      </c>
      <c r="P207" s="192">
        <f t="shared" si="52"/>
        <v>17615086.680000003</v>
      </c>
      <c r="Q207" s="206">
        <v>1467923.8900000001</v>
      </c>
      <c r="R207" s="206">
        <v>1467923.8900000001</v>
      </c>
      <c r="S207" s="206">
        <v>1467923.8900000001</v>
      </c>
      <c r="T207" s="206">
        <v>1467923.8900000001</v>
      </c>
      <c r="U207" s="206">
        <v>1467923.8900000001</v>
      </c>
      <c r="V207" s="206">
        <v>1467923.8900000001</v>
      </c>
      <c r="W207" s="206">
        <v>1467923.8900000001</v>
      </c>
      <c r="X207" s="206">
        <v>1467923.8900000001</v>
      </c>
      <c r="Y207" s="206">
        <v>1467923.8900000001</v>
      </c>
      <c r="Z207" s="206">
        <v>1467923.8900000001</v>
      </c>
      <c r="AA207" s="206">
        <v>1467923.8900000001</v>
      </c>
      <c r="AB207" s="206">
        <v>1467923.8900000001</v>
      </c>
      <c r="AC207" s="206">
        <v>1467923.8900000001</v>
      </c>
      <c r="AD207" s="206">
        <v>1467923.8900000001</v>
      </c>
      <c r="AE207" s="206">
        <v>1467923.8900000001</v>
      </c>
      <c r="AF207" s="206">
        <v>1467923.8900000001</v>
      </c>
      <c r="AG207" s="192">
        <f t="shared" si="53"/>
        <v>17615086.680000003</v>
      </c>
      <c r="AI207" s="207">
        <f t="shared" si="45"/>
        <v>4526.1000000000004</v>
      </c>
      <c r="AJ207" s="207">
        <f t="shared" si="45"/>
        <v>4526.1000000000004</v>
      </c>
      <c r="AK207" s="207">
        <f t="shared" si="45"/>
        <v>4526.1000000000004</v>
      </c>
      <c r="AL207" s="207">
        <f t="shared" si="45"/>
        <v>4526.1000000000004</v>
      </c>
      <c r="AM207" s="207">
        <f t="shared" si="45"/>
        <v>4526.1000000000004</v>
      </c>
      <c r="AN207" s="207">
        <f t="shared" si="45"/>
        <v>4526.1000000000004</v>
      </c>
      <c r="AO207" s="207">
        <f t="shared" si="45"/>
        <v>4526.1000000000004</v>
      </c>
      <c r="AP207" s="207">
        <f t="shared" si="45"/>
        <v>4526.1000000000004</v>
      </c>
      <c r="AQ207" s="207">
        <f t="shared" si="45"/>
        <v>4526.1000000000004</v>
      </c>
      <c r="AR207" s="207">
        <f t="shared" si="45"/>
        <v>4526.1000000000004</v>
      </c>
      <c r="AS207" s="207">
        <f t="shared" si="45"/>
        <v>4526.1000000000004</v>
      </c>
      <c r="AT207" s="207">
        <f t="shared" si="45"/>
        <v>4526.1000000000004</v>
      </c>
      <c r="AU207" s="208">
        <f t="shared" si="54"/>
        <v>54313.19999999999</v>
      </c>
      <c r="AV207" s="208">
        <f t="shared" si="49"/>
        <v>4526.1000000000004</v>
      </c>
      <c r="AW207" s="208">
        <f t="shared" si="49"/>
        <v>4526.1000000000004</v>
      </c>
      <c r="AX207" s="208">
        <f t="shared" si="49"/>
        <v>4526.1000000000004</v>
      </c>
      <c r="AY207" s="208">
        <f t="shared" si="48"/>
        <v>4526.1000000000004</v>
      </c>
      <c r="AZ207" s="208">
        <f t="shared" si="51"/>
        <v>2678.96</v>
      </c>
      <c r="BA207" s="208">
        <f t="shared" si="51"/>
        <v>2678.96</v>
      </c>
      <c r="BB207" s="208">
        <f t="shared" si="51"/>
        <v>2678.96</v>
      </c>
      <c r="BC207" s="208">
        <f t="shared" si="51"/>
        <v>2678.96</v>
      </c>
      <c r="BD207" s="208">
        <f t="shared" si="51"/>
        <v>2678.96</v>
      </c>
      <c r="BE207" s="208">
        <f t="shared" si="51"/>
        <v>2678.96</v>
      </c>
      <c r="BF207" s="208">
        <f t="shared" si="50"/>
        <v>2678.96</v>
      </c>
      <c r="BG207" s="208">
        <f t="shared" si="50"/>
        <v>2678.96</v>
      </c>
      <c r="BH207" s="208">
        <f t="shared" si="50"/>
        <v>2678.96</v>
      </c>
      <c r="BI207" s="208">
        <f t="shared" si="50"/>
        <v>2678.96</v>
      </c>
      <c r="BJ207" s="208">
        <f t="shared" si="50"/>
        <v>2678.96</v>
      </c>
      <c r="BK207" s="208">
        <f t="shared" si="50"/>
        <v>2678.96</v>
      </c>
      <c r="BL207" s="207">
        <f t="shared" si="55"/>
        <v>32147.519999999993</v>
      </c>
    </row>
    <row r="208" spans="1:64">
      <c r="A208" s="190" t="s">
        <v>409</v>
      </c>
      <c r="B208" s="205">
        <v>3.6199999999999996E-2</v>
      </c>
      <c r="C208" s="205">
        <v>2.2699999999999998E-2</v>
      </c>
      <c r="D208" s="206">
        <v>2083698.13</v>
      </c>
      <c r="E208" s="206">
        <v>2083698.13</v>
      </c>
      <c r="F208" s="206">
        <v>2083698.13</v>
      </c>
      <c r="G208" s="206">
        <v>2083698.13</v>
      </c>
      <c r="H208" s="206">
        <v>2083698.13</v>
      </c>
      <c r="I208" s="206">
        <v>2083698.13</v>
      </c>
      <c r="J208" s="206">
        <v>2083698.13</v>
      </c>
      <c r="K208" s="206">
        <v>2083698.13</v>
      </c>
      <c r="L208" s="206">
        <v>2083698.13</v>
      </c>
      <c r="M208" s="206">
        <v>2083698.13</v>
      </c>
      <c r="N208" s="206">
        <v>2083698.13</v>
      </c>
      <c r="O208" s="206">
        <v>2083698.13</v>
      </c>
      <c r="P208" s="192">
        <f t="shared" si="52"/>
        <v>25004377.559999991</v>
      </c>
      <c r="Q208" s="206">
        <v>2083698.13</v>
      </c>
      <c r="R208" s="206">
        <v>2083698.13</v>
      </c>
      <c r="S208" s="206">
        <v>2083698.13</v>
      </c>
      <c r="T208" s="206">
        <v>2083698.13</v>
      </c>
      <c r="U208" s="206">
        <v>2083698.13</v>
      </c>
      <c r="V208" s="206">
        <v>2083698.13</v>
      </c>
      <c r="W208" s="206">
        <v>2083698.13</v>
      </c>
      <c r="X208" s="206">
        <v>2083698.13</v>
      </c>
      <c r="Y208" s="206">
        <v>2083698.13</v>
      </c>
      <c r="Z208" s="206">
        <v>2083698.13</v>
      </c>
      <c r="AA208" s="206">
        <v>2083698.13</v>
      </c>
      <c r="AB208" s="206">
        <v>2083698.13</v>
      </c>
      <c r="AC208" s="206">
        <v>2083698.13</v>
      </c>
      <c r="AD208" s="206">
        <v>2083698.13</v>
      </c>
      <c r="AE208" s="206">
        <v>2083698.13</v>
      </c>
      <c r="AF208" s="206">
        <v>2083698.13</v>
      </c>
      <c r="AG208" s="192">
        <f t="shared" si="53"/>
        <v>25004377.559999991</v>
      </c>
      <c r="AI208" s="207">
        <f t="shared" si="45"/>
        <v>6285.82</v>
      </c>
      <c r="AJ208" s="207">
        <f t="shared" si="45"/>
        <v>6285.82</v>
      </c>
      <c r="AK208" s="207">
        <f t="shared" si="45"/>
        <v>6285.82</v>
      </c>
      <c r="AL208" s="207">
        <f t="shared" si="45"/>
        <v>6285.82</v>
      </c>
      <c r="AM208" s="207">
        <f t="shared" si="45"/>
        <v>6285.82</v>
      </c>
      <c r="AN208" s="207">
        <f t="shared" si="45"/>
        <v>6285.82</v>
      </c>
      <c r="AO208" s="207">
        <f t="shared" si="45"/>
        <v>6285.82</v>
      </c>
      <c r="AP208" s="207">
        <f t="shared" si="45"/>
        <v>6285.82</v>
      </c>
      <c r="AQ208" s="207">
        <f t="shared" si="45"/>
        <v>6285.82</v>
      </c>
      <c r="AR208" s="207">
        <f t="shared" si="45"/>
        <v>6285.82</v>
      </c>
      <c r="AS208" s="207">
        <f t="shared" si="45"/>
        <v>6285.82</v>
      </c>
      <c r="AT208" s="207">
        <f t="shared" si="45"/>
        <v>6285.82</v>
      </c>
      <c r="AU208" s="208">
        <f t="shared" si="54"/>
        <v>75429.84</v>
      </c>
      <c r="AV208" s="208">
        <f t="shared" si="49"/>
        <v>6285.82</v>
      </c>
      <c r="AW208" s="208">
        <f t="shared" si="49"/>
        <v>6285.82</v>
      </c>
      <c r="AX208" s="208">
        <f t="shared" si="49"/>
        <v>6285.82</v>
      </c>
      <c r="AY208" s="208">
        <f t="shared" si="48"/>
        <v>6285.82</v>
      </c>
      <c r="AZ208" s="208">
        <f t="shared" si="51"/>
        <v>3941.66</v>
      </c>
      <c r="BA208" s="208">
        <f t="shared" si="51"/>
        <v>3941.66</v>
      </c>
      <c r="BB208" s="208">
        <f t="shared" si="51"/>
        <v>3941.66</v>
      </c>
      <c r="BC208" s="208">
        <f t="shared" si="51"/>
        <v>3941.66</v>
      </c>
      <c r="BD208" s="208">
        <f t="shared" si="51"/>
        <v>3941.66</v>
      </c>
      <c r="BE208" s="208">
        <f t="shared" si="51"/>
        <v>3941.66</v>
      </c>
      <c r="BF208" s="208">
        <f t="shared" si="50"/>
        <v>3941.66</v>
      </c>
      <c r="BG208" s="208">
        <f t="shared" si="50"/>
        <v>3941.66</v>
      </c>
      <c r="BH208" s="208">
        <f t="shared" si="50"/>
        <v>3941.66</v>
      </c>
      <c r="BI208" s="208">
        <f t="shared" si="50"/>
        <v>3941.66</v>
      </c>
      <c r="BJ208" s="208">
        <f t="shared" si="50"/>
        <v>3941.66</v>
      </c>
      <c r="BK208" s="208">
        <f t="shared" si="50"/>
        <v>3941.66</v>
      </c>
      <c r="BL208" s="207">
        <f t="shared" si="55"/>
        <v>47299.920000000013</v>
      </c>
    </row>
    <row r="209" spans="1:64">
      <c r="A209" s="190" t="s">
        <v>410</v>
      </c>
      <c r="B209" s="205">
        <v>3.6199999999999996E-2</v>
      </c>
      <c r="C209" s="205">
        <v>2.2699999999999998E-2</v>
      </c>
      <c r="D209" s="206">
        <v>2075526.5</v>
      </c>
      <c r="E209" s="206">
        <v>2075526.5</v>
      </c>
      <c r="F209" s="206">
        <v>2075526.5</v>
      </c>
      <c r="G209" s="206">
        <v>2075526.5</v>
      </c>
      <c r="H209" s="206">
        <v>2075526.5</v>
      </c>
      <c r="I209" s="206">
        <v>2075526.5</v>
      </c>
      <c r="J209" s="206">
        <v>2075526.5</v>
      </c>
      <c r="K209" s="206">
        <v>2075526.5</v>
      </c>
      <c r="L209" s="206">
        <v>2075526.5</v>
      </c>
      <c r="M209" s="206">
        <v>2075526.5</v>
      </c>
      <c r="N209" s="206">
        <v>2075526.5</v>
      </c>
      <c r="O209" s="206">
        <v>2075526.5</v>
      </c>
      <c r="P209" s="192">
        <f t="shared" si="52"/>
        <v>24906318</v>
      </c>
      <c r="Q209" s="206">
        <v>2075526.5</v>
      </c>
      <c r="R209" s="206">
        <v>2075526.5</v>
      </c>
      <c r="S209" s="206">
        <v>2075526.5</v>
      </c>
      <c r="T209" s="206">
        <v>2075526.5</v>
      </c>
      <c r="U209" s="206">
        <v>2075526.5</v>
      </c>
      <c r="V209" s="206">
        <v>2075526.5</v>
      </c>
      <c r="W209" s="206">
        <v>2075526.5</v>
      </c>
      <c r="X209" s="206">
        <v>2075526.5</v>
      </c>
      <c r="Y209" s="206">
        <v>2075526.5</v>
      </c>
      <c r="Z209" s="206">
        <v>2075526.5</v>
      </c>
      <c r="AA209" s="206">
        <v>2075526.5</v>
      </c>
      <c r="AB209" s="206">
        <v>2075526.5</v>
      </c>
      <c r="AC209" s="206">
        <v>2075526.5</v>
      </c>
      <c r="AD209" s="206">
        <v>2075526.5</v>
      </c>
      <c r="AE209" s="206">
        <v>2075526.5</v>
      </c>
      <c r="AF209" s="206">
        <v>2075526.5</v>
      </c>
      <c r="AG209" s="192">
        <f t="shared" si="53"/>
        <v>24906318</v>
      </c>
      <c r="AI209" s="207">
        <f t="shared" si="45"/>
        <v>6261.17</v>
      </c>
      <c r="AJ209" s="207">
        <f t="shared" si="45"/>
        <v>6261.17</v>
      </c>
      <c r="AK209" s="207">
        <f t="shared" si="45"/>
        <v>6261.17</v>
      </c>
      <c r="AL209" s="207">
        <f t="shared" si="45"/>
        <v>6261.17</v>
      </c>
      <c r="AM209" s="207">
        <f t="shared" si="45"/>
        <v>6261.17</v>
      </c>
      <c r="AN209" s="207">
        <f t="shared" si="45"/>
        <v>6261.17</v>
      </c>
      <c r="AO209" s="207">
        <f t="shared" si="45"/>
        <v>6261.17</v>
      </c>
      <c r="AP209" s="207">
        <f t="shared" si="45"/>
        <v>6261.17</v>
      </c>
      <c r="AQ209" s="207">
        <f t="shared" si="45"/>
        <v>6261.17</v>
      </c>
      <c r="AR209" s="207">
        <f t="shared" si="45"/>
        <v>6261.17</v>
      </c>
      <c r="AS209" s="207">
        <f t="shared" si="45"/>
        <v>6261.17</v>
      </c>
      <c r="AT209" s="207">
        <f t="shared" si="45"/>
        <v>6261.17</v>
      </c>
      <c r="AU209" s="208">
        <f t="shared" si="54"/>
        <v>75134.039999999994</v>
      </c>
      <c r="AV209" s="208">
        <f t="shared" si="49"/>
        <v>6261.17</v>
      </c>
      <c r="AW209" s="208">
        <f t="shared" si="49"/>
        <v>6261.17</v>
      </c>
      <c r="AX209" s="208">
        <f t="shared" si="49"/>
        <v>6261.17</v>
      </c>
      <c r="AY209" s="208">
        <f t="shared" si="48"/>
        <v>6261.17</v>
      </c>
      <c r="AZ209" s="208">
        <f t="shared" si="51"/>
        <v>3926.2</v>
      </c>
      <c r="BA209" s="208">
        <f t="shared" si="51"/>
        <v>3926.2</v>
      </c>
      <c r="BB209" s="208">
        <f t="shared" si="51"/>
        <v>3926.2</v>
      </c>
      <c r="BC209" s="208">
        <f t="shared" si="51"/>
        <v>3926.2</v>
      </c>
      <c r="BD209" s="208">
        <f t="shared" si="51"/>
        <v>3926.2</v>
      </c>
      <c r="BE209" s="208">
        <f t="shared" si="51"/>
        <v>3926.2</v>
      </c>
      <c r="BF209" s="208">
        <f t="shared" si="50"/>
        <v>3926.2</v>
      </c>
      <c r="BG209" s="208">
        <f t="shared" si="50"/>
        <v>3926.2</v>
      </c>
      <c r="BH209" s="208">
        <f t="shared" si="50"/>
        <v>3926.2</v>
      </c>
      <c r="BI209" s="208">
        <f t="shared" si="50"/>
        <v>3926.2</v>
      </c>
      <c r="BJ209" s="208">
        <f t="shared" si="50"/>
        <v>3926.2</v>
      </c>
      <c r="BK209" s="208">
        <f t="shared" si="50"/>
        <v>3926.2</v>
      </c>
      <c r="BL209" s="207">
        <f t="shared" si="55"/>
        <v>47114.399999999994</v>
      </c>
    </row>
    <row r="210" spans="1:64">
      <c r="A210" s="190" t="s">
        <v>411</v>
      </c>
      <c r="B210" s="205">
        <v>3.6399999999999995E-2</v>
      </c>
      <c r="C210" s="205">
        <v>2.2799999999999997E-2</v>
      </c>
      <c r="D210" s="206">
        <v>2137402.33</v>
      </c>
      <c r="E210" s="206">
        <v>2137402.33</v>
      </c>
      <c r="F210" s="206">
        <v>2137402.33</v>
      </c>
      <c r="G210" s="206">
        <v>2137402.33</v>
      </c>
      <c r="H210" s="206">
        <v>2137402.33</v>
      </c>
      <c r="I210" s="206">
        <v>2137402.33</v>
      </c>
      <c r="J210" s="206">
        <v>2137402.33</v>
      </c>
      <c r="K210" s="206">
        <v>2137402.33</v>
      </c>
      <c r="L210" s="206">
        <v>2137402.33</v>
      </c>
      <c r="M210" s="206">
        <v>2137402.33</v>
      </c>
      <c r="N210" s="206">
        <v>2137402.33</v>
      </c>
      <c r="O210" s="206">
        <v>2137402.33</v>
      </c>
      <c r="P210" s="192">
        <f t="shared" si="52"/>
        <v>25648827.959999993</v>
      </c>
      <c r="Q210" s="206">
        <v>2137402.33</v>
      </c>
      <c r="R210" s="206">
        <v>2137402.33</v>
      </c>
      <c r="S210" s="206">
        <v>2137402.33</v>
      </c>
      <c r="T210" s="206">
        <v>2137402.33</v>
      </c>
      <c r="U210" s="206">
        <v>2137402.33</v>
      </c>
      <c r="V210" s="206">
        <v>2137402.33</v>
      </c>
      <c r="W210" s="206">
        <v>2137402.33</v>
      </c>
      <c r="X210" s="206">
        <v>2137402.33</v>
      </c>
      <c r="Y210" s="206">
        <v>2137402.33</v>
      </c>
      <c r="Z210" s="206">
        <v>2137402.33</v>
      </c>
      <c r="AA210" s="206">
        <v>2137402.33</v>
      </c>
      <c r="AB210" s="206">
        <v>2137402.33</v>
      </c>
      <c r="AC210" s="206">
        <v>2137402.33</v>
      </c>
      <c r="AD210" s="206">
        <v>2137402.33</v>
      </c>
      <c r="AE210" s="206">
        <v>2137402.33</v>
      </c>
      <c r="AF210" s="206">
        <v>2137402.33</v>
      </c>
      <c r="AG210" s="192">
        <f t="shared" si="53"/>
        <v>25648827.959999993</v>
      </c>
      <c r="AI210" s="207">
        <f t="shared" si="45"/>
        <v>6483.45</v>
      </c>
      <c r="AJ210" s="207">
        <f t="shared" si="45"/>
        <v>6483.45</v>
      </c>
      <c r="AK210" s="207">
        <f t="shared" si="45"/>
        <v>6483.45</v>
      </c>
      <c r="AL210" s="207">
        <f t="shared" si="45"/>
        <v>6483.45</v>
      </c>
      <c r="AM210" s="207">
        <f t="shared" si="45"/>
        <v>6483.45</v>
      </c>
      <c r="AN210" s="207">
        <f t="shared" si="45"/>
        <v>6483.45</v>
      </c>
      <c r="AO210" s="207">
        <f t="shared" si="45"/>
        <v>6483.45</v>
      </c>
      <c r="AP210" s="207">
        <f t="shared" si="45"/>
        <v>6483.45</v>
      </c>
      <c r="AQ210" s="207">
        <f t="shared" si="45"/>
        <v>6483.45</v>
      </c>
      <c r="AR210" s="207">
        <f t="shared" si="45"/>
        <v>6483.45</v>
      </c>
      <c r="AS210" s="207">
        <f t="shared" si="45"/>
        <v>6483.45</v>
      </c>
      <c r="AT210" s="207">
        <f t="shared" si="45"/>
        <v>6483.45</v>
      </c>
      <c r="AU210" s="208">
        <f t="shared" si="54"/>
        <v>77801.39999999998</v>
      </c>
      <c r="AV210" s="208">
        <f t="shared" si="49"/>
        <v>6483.45</v>
      </c>
      <c r="AW210" s="208">
        <f t="shared" si="49"/>
        <v>6483.45</v>
      </c>
      <c r="AX210" s="208">
        <f t="shared" si="49"/>
        <v>6483.45</v>
      </c>
      <c r="AY210" s="208">
        <f t="shared" si="48"/>
        <v>6483.45</v>
      </c>
      <c r="AZ210" s="208">
        <f t="shared" si="51"/>
        <v>4061.06</v>
      </c>
      <c r="BA210" s="208">
        <f t="shared" si="51"/>
        <v>4061.06</v>
      </c>
      <c r="BB210" s="208">
        <f t="shared" si="51"/>
        <v>4061.06</v>
      </c>
      <c r="BC210" s="208">
        <f t="shared" si="51"/>
        <v>4061.06</v>
      </c>
      <c r="BD210" s="208">
        <f t="shared" si="51"/>
        <v>4061.06</v>
      </c>
      <c r="BE210" s="208">
        <f t="shared" si="51"/>
        <v>4061.06</v>
      </c>
      <c r="BF210" s="208">
        <f t="shared" si="50"/>
        <v>4061.06</v>
      </c>
      <c r="BG210" s="208">
        <f t="shared" si="50"/>
        <v>4061.06</v>
      </c>
      <c r="BH210" s="208">
        <f t="shared" si="50"/>
        <v>4061.06</v>
      </c>
      <c r="BI210" s="208">
        <f t="shared" si="50"/>
        <v>4061.06</v>
      </c>
      <c r="BJ210" s="208">
        <f t="shared" si="50"/>
        <v>4061.06</v>
      </c>
      <c r="BK210" s="208">
        <f t="shared" si="50"/>
        <v>4061.06</v>
      </c>
      <c r="BL210" s="207">
        <f t="shared" si="55"/>
        <v>48732.719999999994</v>
      </c>
    </row>
    <row r="211" spans="1:64">
      <c r="A211" s="190" t="s">
        <v>412</v>
      </c>
      <c r="B211" s="205">
        <v>0</v>
      </c>
      <c r="C211" s="205">
        <v>0</v>
      </c>
      <c r="D211" s="206">
        <v>0</v>
      </c>
      <c r="E211" s="206">
        <v>0</v>
      </c>
      <c r="F211" s="206">
        <v>0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192">
        <f t="shared" si="52"/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192">
        <f t="shared" si="53"/>
        <v>0</v>
      </c>
      <c r="AI211" s="207">
        <f t="shared" si="45"/>
        <v>0</v>
      </c>
      <c r="AJ211" s="207">
        <f t="shared" si="45"/>
        <v>0</v>
      </c>
      <c r="AK211" s="207">
        <f t="shared" si="45"/>
        <v>0</v>
      </c>
      <c r="AL211" s="207">
        <f t="shared" si="45"/>
        <v>0</v>
      </c>
      <c r="AM211" s="207">
        <f t="shared" si="45"/>
        <v>0</v>
      </c>
      <c r="AN211" s="207">
        <f t="shared" si="45"/>
        <v>0</v>
      </c>
      <c r="AO211" s="207">
        <f t="shared" si="45"/>
        <v>0</v>
      </c>
      <c r="AP211" s="207">
        <f t="shared" si="45"/>
        <v>0</v>
      </c>
      <c r="AQ211" s="207">
        <f t="shared" si="45"/>
        <v>0</v>
      </c>
      <c r="AR211" s="207">
        <f t="shared" si="45"/>
        <v>0</v>
      </c>
      <c r="AS211" s="207">
        <f t="shared" si="45"/>
        <v>0</v>
      </c>
      <c r="AT211" s="207">
        <f t="shared" si="45"/>
        <v>0</v>
      </c>
      <c r="AU211" s="208">
        <f t="shared" si="54"/>
        <v>0</v>
      </c>
      <c r="AV211" s="208">
        <f t="shared" si="49"/>
        <v>0</v>
      </c>
      <c r="AW211" s="208">
        <f t="shared" si="49"/>
        <v>0</v>
      </c>
      <c r="AX211" s="208">
        <f t="shared" si="49"/>
        <v>0</v>
      </c>
      <c r="AY211" s="208">
        <f t="shared" si="48"/>
        <v>0</v>
      </c>
      <c r="AZ211" s="208">
        <f t="shared" si="51"/>
        <v>0</v>
      </c>
      <c r="BA211" s="208">
        <f t="shared" si="51"/>
        <v>0</v>
      </c>
      <c r="BB211" s="208">
        <f t="shared" si="51"/>
        <v>0</v>
      </c>
      <c r="BC211" s="208">
        <f t="shared" si="51"/>
        <v>0</v>
      </c>
      <c r="BD211" s="208">
        <f t="shared" si="51"/>
        <v>0</v>
      </c>
      <c r="BE211" s="208">
        <f t="shared" si="51"/>
        <v>0</v>
      </c>
      <c r="BF211" s="208">
        <f t="shared" si="50"/>
        <v>0</v>
      </c>
      <c r="BG211" s="208">
        <f t="shared" si="50"/>
        <v>0</v>
      </c>
      <c r="BH211" s="208">
        <f t="shared" si="50"/>
        <v>0</v>
      </c>
      <c r="BI211" s="208">
        <f t="shared" si="50"/>
        <v>0</v>
      </c>
      <c r="BJ211" s="208">
        <f t="shared" si="50"/>
        <v>0</v>
      </c>
      <c r="BK211" s="208">
        <f t="shared" si="50"/>
        <v>0</v>
      </c>
      <c r="BL211" s="207">
        <f t="shared" si="55"/>
        <v>0</v>
      </c>
    </row>
    <row r="212" spans="1:64">
      <c r="A212" s="190" t="s">
        <v>413</v>
      </c>
      <c r="B212" s="205">
        <v>0</v>
      </c>
      <c r="C212" s="205">
        <v>0</v>
      </c>
      <c r="D212" s="206">
        <v>8241.14</v>
      </c>
      <c r="E212" s="206">
        <v>8241.14</v>
      </c>
      <c r="F212" s="206">
        <v>8241.14</v>
      </c>
      <c r="G212" s="206">
        <v>8241.14</v>
      </c>
      <c r="H212" s="206">
        <v>8241.14</v>
      </c>
      <c r="I212" s="206">
        <v>8241.14</v>
      </c>
      <c r="J212" s="206">
        <v>8241.14</v>
      </c>
      <c r="K212" s="206">
        <v>8241.14</v>
      </c>
      <c r="L212" s="206">
        <v>8241.14</v>
      </c>
      <c r="M212" s="206">
        <v>8241.14</v>
      </c>
      <c r="N212" s="206">
        <v>8241.14</v>
      </c>
      <c r="O212" s="206">
        <v>8241.14</v>
      </c>
      <c r="P212" s="192">
        <f t="shared" si="52"/>
        <v>98893.68</v>
      </c>
      <c r="Q212" s="206">
        <v>8241.14</v>
      </c>
      <c r="R212" s="206">
        <v>8241.14</v>
      </c>
      <c r="S212" s="206">
        <v>8241.14</v>
      </c>
      <c r="T212" s="206">
        <v>8241.14</v>
      </c>
      <c r="U212" s="206">
        <v>8241.14</v>
      </c>
      <c r="V212" s="206">
        <v>8241.14</v>
      </c>
      <c r="W212" s="206">
        <v>8241.14</v>
      </c>
      <c r="X212" s="206">
        <v>8241.14</v>
      </c>
      <c r="Y212" s="206">
        <v>4120.57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192">
        <f t="shared" si="53"/>
        <v>37085.129999999997</v>
      </c>
      <c r="AI212" s="207">
        <f t="shared" si="45"/>
        <v>0</v>
      </c>
      <c r="AJ212" s="207">
        <f t="shared" si="45"/>
        <v>0</v>
      </c>
      <c r="AK212" s="207">
        <f t="shared" si="45"/>
        <v>0</v>
      </c>
      <c r="AL212" s="207">
        <f t="shared" si="45"/>
        <v>0</v>
      </c>
      <c r="AM212" s="207">
        <f t="shared" si="45"/>
        <v>0</v>
      </c>
      <c r="AN212" s="207">
        <f t="shared" si="45"/>
        <v>0</v>
      </c>
      <c r="AO212" s="207">
        <f t="shared" ref="AO212:AT254" si="56">ROUND(J212*$B212/12,2)</f>
        <v>0</v>
      </c>
      <c r="AP212" s="207">
        <f t="shared" si="56"/>
        <v>0</v>
      </c>
      <c r="AQ212" s="207">
        <f t="shared" si="56"/>
        <v>0</v>
      </c>
      <c r="AR212" s="207">
        <f t="shared" si="56"/>
        <v>0</v>
      </c>
      <c r="AS212" s="207">
        <f t="shared" si="56"/>
        <v>0</v>
      </c>
      <c r="AT212" s="207">
        <f t="shared" si="56"/>
        <v>0</v>
      </c>
      <c r="AU212" s="208">
        <f t="shared" si="54"/>
        <v>0</v>
      </c>
      <c r="AV212" s="208">
        <f t="shared" si="49"/>
        <v>0</v>
      </c>
      <c r="AW212" s="208">
        <f t="shared" si="49"/>
        <v>0</v>
      </c>
      <c r="AX212" s="208">
        <f t="shared" si="49"/>
        <v>0</v>
      </c>
      <c r="AY212" s="208">
        <f t="shared" si="48"/>
        <v>0</v>
      </c>
      <c r="AZ212" s="208">
        <f t="shared" si="51"/>
        <v>0</v>
      </c>
      <c r="BA212" s="208">
        <f t="shared" si="51"/>
        <v>0</v>
      </c>
      <c r="BB212" s="208">
        <f t="shared" si="51"/>
        <v>0</v>
      </c>
      <c r="BC212" s="208">
        <f t="shared" si="51"/>
        <v>0</v>
      </c>
      <c r="BD212" s="208">
        <f t="shared" si="51"/>
        <v>0</v>
      </c>
      <c r="BE212" s="208">
        <f t="shared" si="51"/>
        <v>0</v>
      </c>
      <c r="BF212" s="208">
        <f t="shared" si="50"/>
        <v>0</v>
      </c>
      <c r="BG212" s="208">
        <f t="shared" si="50"/>
        <v>0</v>
      </c>
      <c r="BH212" s="208">
        <f t="shared" si="50"/>
        <v>0</v>
      </c>
      <c r="BI212" s="208">
        <f t="shared" si="50"/>
        <v>0</v>
      </c>
      <c r="BJ212" s="208">
        <f t="shared" si="50"/>
        <v>0</v>
      </c>
      <c r="BK212" s="208">
        <f t="shared" si="50"/>
        <v>0</v>
      </c>
      <c r="BL212" s="207">
        <f t="shared" si="55"/>
        <v>0</v>
      </c>
    </row>
    <row r="213" spans="1:64">
      <c r="A213" s="190" t="s">
        <v>414</v>
      </c>
      <c r="B213" s="205">
        <v>0.19789999999999999</v>
      </c>
      <c r="C213" s="205">
        <v>0</v>
      </c>
      <c r="D213" s="206">
        <v>0</v>
      </c>
      <c r="E213" s="206">
        <v>0</v>
      </c>
      <c r="F213" s="206">
        <v>0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192">
        <f t="shared" si="52"/>
        <v>0</v>
      </c>
      <c r="Q213" s="206">
        <v>0</v>
      </c>
      <c r="R213" s="206">
        <v>0</v>
      </c>
      <c r="S213" s="206">
        <v>0</v>
      </c>
      <c r="T213" s="206">
        <v>0</v>
      </c>
      <c r="U213" s="206">
        <v>0</v>
      </c>
      <c r="V213" s="206">
        <v>0</v>
      </c>
      <c r="W213" s="206">
        <v>0</v>
      </c>
      <c r="X213" s="206">
        <v>0</v>
      </c>
      <c r="Y213" s="206">
        <v>0</v>
      </c>
      <c r="Z213" s="206">
        <v>0</v>
      </c>
      <c r="AA213" s="206">
        <v>0</v>
      </c>
      <c r="AB213" s="206">
        <v>0</v>
      </c>
      <c r="AC213" s="206">
        <v>0</v>
      </c>
      <c r="AD213" s="206">
        <v>0</v>
      </c>
      <c r="AE213" s="206">
        <v>0</v>
      </c>
      <c r="AF213" s="206">
        <v>0</v>
      </c>
      <c r="AG213" s="192">
        <f t="shared" si="53"/>
        <v>0</v>
      </c>
      <c r="AI213" s="207">
        <f t="shared" ref="AI213:AN255" si="57">ROUND(D213*$B213/12,2)</f>
        <v>0</v>
      </c>
      <c r="AJ213" s="207">
        <f t="shared" si="57"/>
        <v>0</v>
      </c>
      <c r="AK213" s="207">
        <f t="shared" si="57"/>
        <v>0</v>
      </c>
      <c r="AL213" s="207">
        <f t="shared" si="57"/>
        <v>0</v>
      </c>
      <c r="AM213" s="207">
        <f t="shared" si="57"/>
        <v>0</v>
      </c>
      <c r="AN213" s="207">
        <f t="shared" si="57"/>
        <v>0</v>
      </c>
      <c r="AO213" s="207">
        <f t="shared" si="56"/>
        <v>0</v>
      </c>
      <c r="AP213" s="207">
        <f t="shared" si="56"/>
        <v>0</v>
      </c>
      <c r="AQ213" s="207">
        <f t="shared" si="56"/>
        <v>0</v>
      </c>
      <c r="AR213" s="207">
        <f t="shared" si="56"/>
        <v>0</v>
      </c>
      <c r="AS213" s="207">
        <f t="shared" si="56"/>
        <v>0</v>
      </c>
      <c r="AT213" s="207">
        <f t="shared" si="56"/>
        <v>0</v>
      </c>
      <c r="AU213" s="208">
        <f t="shared" si="54"/>
        <v>0</v>
      </c>
      <c r="AV213" s="208">
        <f t="shared" si="49"/>
        <v>0</v>
      </c>
      <c r="AW213" s="208">
        <f t="shared" si="49"/>
        <v>0</v>
      </c>
      <c r="AX213" s="208">
        <f t="shared" si="49"/>
        <v>0</v>
      </c>
      <c r="AY213" s="208">
        <f t="shared" si="48"/>
        <v>0</v>
      </c>
      <c r="AZ213" s="208">
        <f t="shared" si="51"/>
        <v>0</v>
      </c>
      <c r="BA213" s="208">
        <f t="shared" si="51"/>
        <v>0</v>
      </c>
      <c r="BB213" s="208">
        <f t="shared" si="51"/>
        <v>0</v>
      </c>
      <c r="BC213" s="208">
        <f t="shared" si="51"/>
        <v>0</v>
      </c>
      <c r="BD213" s="208">
        <f t="shared" si="51"/>
        <v>0</v>
      </c>
      <c r="BE213" s="208">
        <f t="shared" si="51"/>
        <v>0</v>
      </c>
      <c r="BF213" s="208">
        <f t="shared" si="50"/>
        <v>0</v>
      </c>
      <c r="BG213" s="208">
        <f t="shared" si="50"/>
        <v>0</v>
      </c>
      <c r="BH213" s="208">
        <f t="shared" si="50"/>
        <v>0</v>
      </c>
      <c r="BI213" s="208">
        <f t="shared" si="50"/>
        <v>0</v>
      </c>
      <c r="BJ213" s="208">
        <f t="shared" si="50"/>
        <v>0</v>
      </c>
      <c r="BK213" s="208">
        <f t="shared" si="50"/>
        <v>0</v>
      </c>
      <c r="BL213" s="207">
        <f t="shared" si="55"/>
        <v>0</v>
      </c>
    </row>
    <row r="214" spans="1:64">
      <c r="A214" s="190" t="s">
        <v>415</v>
      </c>
      <c r="B214" s="205">
        <v>2.8499999999999998E-2</v>
      </c>
      <c r="C214" s="205">
        <v>1.52E-2</v>
      </c>
      <c r="D214" s="206">
        <v>1839349.29</v>
      </c>
      <c r="E214" s="206">
        <v>1839349.29</v>
      </c>
      <c r="F214" s="206">
        <v>1839349.29</v>
      </c>
      <c r="G214" s="206">
        <v>1839349.29</v>
      </c>
      <c r="H214" s="206">
        <v>1839349.29</v>
      </c>
      <c r="I214" s="206">
        <v>1839349.29</v>
      </c>
      <c r="J214" s="206">
        <v>1839349.29</v>
      </c>
      <c r="K214" s="206">
        <v>1839349.29</v>
      </c>
      <c r="L214" s="206">
        <v>1839349.29</v>
      </c>
      <c r="M214" s="206">
        <v>1839349.29</v>
      </c>
      <c r="N214" s="206">
        <v>1839349.29</v>
      </c>
      <c r="O214" s="206">
        <v>1839349.29</v>
      </c>
      <c r="P214" s="192">
        <f t="shared" si="52"/>
        <v>22072191.479999993</v>
      </c>
      <c r="Q214" s="206">
        <v>1839349.29</v>
      </c>
      <c r="R214" s="206">
        <v>1839349.29</v>
      </c>
      <c r="S214" s="206">
        <v>1839349.29</v>
      </c>
      <c r="T214" s="206">
        <v>1839349.29</v>
      </c>
      <c r="U214" s="206">
        <v>1839349.29</v>
      </c>
      <c r="V214" s="206">
        <v>1839349.29</v>
      </c>
      <c r="W214" s="206">
        <v>1839349.29</v>
      </c>
      <c r="X214" s="206">
        <v>1839349.29</v>
      </c>
      <c r="Y214" s="206">
        <v>1839349.29</v>
      </c>
      <c r="Z214" s="206">
        <v>1839349.29</v>
      </c>
      <c r="AA214" s="206">
        <v>1839349.29</v>
      </c>
      <c r="AB214" s="206">
        <v>1839349.29</v>
      </c>
      <c r="AC214" s="206">
        <v>1839349.29</v>
      </c>
      <c r="AD214" s="206">
        <v>1839349.29</v>
      </c>
      <c r="AE214" s="206">
        <v>1839349.29</v>
      </c>
      <c r="AF214" s="206">
        <v>1839349.29</v>
      </c>
      <c r="AG214" s="192">
        <f t="shared" si="53"/>
        <v>22072191.479999993</v>
      </c>
      <c r="AI214" s="207">
        <f t="shared" si="57"/>
        <v>4368.45</v>
      </c>
      <c r="AJ214" s="207">
        <f t="shared" si="57"/>
        <v>4368.45</v>
      </c>
      <c r="AK214" s="207">
        <f t="shared" si="57"/>
        <v>4368.45</v>
      </c>
      <c r="AL214" s="207">
        <f t="shared" si="57"/>
        <v>4368.45</v>
      </c>
      <c r="AM214" s="207">
        <f t="shared" si="57"/>
        <v>4368.45</v>
      </c>
      <c r="AN214" s="207">
        <f t="shared" si="57"/>
        <v>4368.45</v>
      </c>
      <c r="AO214" s="207">
        <f t="shared" si="56"/>
        <v>4368.45</v>
      </c>
      <c r="AP214" s="207">
        <f t="shared" si="56"/>
        <v>4368.45</v>
      </c>
      <c r="AQ214" s="207">
        <f t="shared" si="56"/>
        <v>4368.45</v>
      </c>
      <c r="AR214" s="207">
        <f t="shared" si="56"/>
        <v>4368.45</v>
      </c>
      <c r="AS214" s="207">
        <f t="shared" si="56"/>
        <v>4368.45</v>
      </c>
      <c r="AT214" s="207">
        <f t="shared" si="56"/>
        <v>4368.45</v>
      </c>
      <c r="AU214" s="208">
        <f t="shared" si="54"/>
        <v>52421.399999999987</v>
      </c>
      <c r="AV214" s="208">
        <f t="shared" si="49"/>
        <v>4368.45</v>
      </c>
      <c r="AW214" s="208">
        <f t="shared" si="49"/>
        <v>4368.45</v>
      </c>
      <c r="AX214" s="208">
        <f t="shared" si="49"/>
        <v>4368.45</v>
      </c>
      <c r="AY214" s="208">
        <f t="shared" si="48"/>
        <v>4368.45</v>
      </c>
      <c r="AZ214" s="208">
        <f t="shared" si="51"/>
        <v>2329.84</v>
      </c>
      <c r="BA214" s="208">
        <f t="shared" si="51"/>
        <v>2329.84</v>
      </c>
      <c r="BB214" s="208">
        <f t="shared" si="51"/>
        <v>2329.84</v>
      </c>
      <c r="BC214" s="208">
        <f t="shared" si="51"/>
        <v>2329.84</v>
      </c>
      <c r="BD214" s="208">
        <f t="shared" si="51"/>
        <v>2329.84</v>
      </c>
      <c r="BE214" s="208">
        <f t="shared" si="51"/>
        <v>2329.84</v>
      </c>
      <c r="BF214" s="208">
        <f t="shared" si="50"/>
        <v>2329.84</v>
      </c>
      <c r="BG214" s="208">
        <f t="shared" si="50"/>
        <v>2329.84</v>
      </c>
      <c r="BH214" s="208">
        <f t="shared" si="50"/>
        <v>2329.84</v>
      </c>
      <c r="BI214" s="208">
        <f t="shared" si="50"/>
        <v>2329.84</v>
      </c>
      <c r="BJ214" s="208">
        <f t="shared" si="50"/>
        <v>2329.84</v>
      </c>
      <c r="BK214" s="208">
        <f t="shared" si="50"/>
        <v>2329.84</v>
      </c>
      <c r="BL214" s="207">
        <f t="shared" si="55"/>
        <v>27958.080000000002</v>
      </c>
    </row>
    <row r="215" spans="1:64">
      <c r="A215" s="190" t="s">
        <v>416</v>
      </c>
      <c r="B215" s="205">
        <v>4.4299999999999999E-2</v>
      </c>
      <c r="C215" s="205">
        <v>2.29E-2</v>
      </c>
      <c r="D215" s="206">
        <v>846906.63</v>
      </c>
      <c r="E215" s="206">
        <v>846906.63</v>
      </c>
      <c r="F215" s="206">
        <v>846906.63</v>
      </c>
      <c r="G215" s="206">
        <v>846906.63</v>
      </c>
      <c r="H215" s="206">
        <v>846906.63</v>
      </c>
      <c r="I215" s="206">
        <v>846906.63</v>
      </c>
      <c r="J215" s="206">
        <v>846906.63</v>
      </c>
      <c r="K215" s="206">
        <v>846906.63</v>
      </c>
      <c r="L215" s="206">
        <v>846906.63</v>
      </c>
      <c r="M215" s="206">
        <v>846906.63</v>
      </c>
      <c r="N215" s="206">
        <v>846906.63</v>
      </c>
      <c r="O215" s="206">
        <v>846906.63</v>
      </c>
      <c r="P215" s="192">
        <f t="shared" si="52"/>
        <v>10162879.560000002</v>
      </c>
      <c r="Q215" s="206">
        <v>846906.63</v>
      </c>
      <c r="R215" s="206">
        <v>846906.63</v>
      </c>
      <c r="S215" s="206">
        <v>846906.63</v>
      </c>
      <c r="T215" s="206">
        <v>846906.63</v>
      </c>
      <c r="U215" s="206">
        <v>846906.63</v>
      </c>
      <c r="V215" s="206">
        <v>846906.63</v>
      </c>
      <c r="W215" s="206">
        <v>846906.63</v>
      </c>
      <c r="X215" s="206">
        <v>846906.63</v>
      </c>
      <c r="Y215" s="206">
        <v>846906.63</v>
      </c>
      <c r="Z215" s="206">
        <v>846906.63</v>
      </c>
      <c r="AA215" s="206">
        <v>846906.63</v>
      </c>
      <c r="AB215" s="206">
        <v>846906.63</v>
      </c>
      <c r="AC215" s="206">
        <v>846906.63</v>
      </c>
      <c r="AD215" s="206">
        <v>846906.63</v>
      </c>
      <c r="AE215" s="206">
        <v>846906.63</v>
      </c>
      <c r="AF215" s="206">
        <v>846906.63</v>
      </c>
      <c r="AG215" s="192">
        <f t="shared" si="53"/>
        <v>10162879.560000002</v>
      </c>
      <c r="AI215" s="207">
        <f t="shared" si="57"/>
        <v>3126.5</v>
      </c>
      <c r="AJ215" s="207">
        <f t="shared" si="57"/>
        <v>3126.5</v>
      </c>
      <c r="AK215" s="207">
        <f t="shared" si="57"/>
        <v>3126.5</v>
      </c>
      <c r="AL215" s="207">
        <f t="shared" si="57"/>
        <v>3126.5</v>
      </c>
      <c r="AM215" s="207">
        <f t="shared" si="57"/>
        <v>3126.5</v>
      </c>
      <c r="AN215" s="207">
        <f t="shared" si="57"/>
        <v>3126.5</v>
      </c>
      <c r="AO215" s="207">
        <f t="shared" si="56"/>
        <v>3126.5</v>
      </c>
      <c r="AP215" s="207">
        <f t="shared" si="56"/>
        <v>3126.5</v>
      </c>
      <c r="AQ215" s="207">
        <f t="shared" si="56"/>
        <v>3126.5</v>
      </c>
      <c r="AR215" s="207">
        <f t="shared" si="56"/>
        <v>3126.5</v>
      </c>
      <c r="AS215" s="207">
        <f t="shared" si="56"/>
        <v>3126.5</v>
      </c>
      <c r="AT215" s="207">
        <f t="shared" si="56"/>
        <v>3126.5</v>
      </c>
      <c r="AU215" s="208">
        <f t="shared" si="54"/>
        <v>37518</v>
      </c>
      <c r="AV215" s="208">
        <f t="shared" si="49"/>
        <v>3126.5</v>
      </c>
      <c r="AW215" s="208">
        <f t="shared" si="49"/>
        <v>3126.5</v>
      </c>
      <c r="AX215" s="208">
        <f t="shared" si="49"/>
        <v>3126.5</v>
      </c>
      <c r="AY215" s="208">
        <f t="shared" si="48"/>
        <v>3126.5</v>
      </c>
      <c r="AZ215" s="208">
        <f t="shared" si="51"/>
        <v>1616.18</v>
      </c>
      <c r="BA215" s="208">
        <f t="shared" si="51"/>
        <v>1616.18</v>
      </c>
      <c r="BB215" s="208">
        <f t="shared" si="51"/>
        <v>1616.18</v>
      </c>
      <c r="BC215" s="208">
        <f t="shared" si="51"/>
        <v>1616.18</v>
      </c>
      <c r="BD215" s="208">
        <f t="shared" si="51"/>
        <v>1616.18</v>
      </c>
      <c r="BE215" s="208">
        <f t="shared" si="51"/>
        <v>1616.18</v>
      </c>
      <c r="BF215" s="208">
        <f t="shared" si="50"/>
        <v>1616.18</v>
      </c>
      <c r="BG215" s="208">
        <f t="shared" si="50"/>
        <v>1616.18</v>
      </c>
      <c r="BH215" s="208">
        <f t="shared" si="50"/>
        <v>1616.18</v>
      </c>
      <c r="BI215" s="208">
        <f t="shared" si="50"/>
        <v>1616.18</v>
      </c>
      <c r="BJ215" s="208">
        <f t="shared" si="50"/>
        <v>1616.18</v>
      </c>
      <c r="BK215" s="208">
        <f t="shared" si="50"/>
        <v>1616.18</v>
      </c>
      <c r="BL215" s="207">
        <f t="shared" si="55"/>
        <v>19394.16</v>
      </c>
    </row>
    <row r="216" spans="1:64">
      <c r="A216" s="190" t="s">
        <v>417</v>
      </c>
      <c r="B216" s="205">
        <v>6.7299999999999999E-2</v>
      </c>
      <c r="C216" s="205">
        <v>3.27E-2</v>
      </c>
      <c r="D216" s="206">
        <v>766004.64</v>
      </c>
      <c r="E216" s="206">
        <v>766004.64</v>
      </c>
      <c r="F216" s="206">
        <v>766004.64</v>
      </c>
      <c r="G216" s="206">
        <v>766004.64</v>
      </c>
      <c r="H216" s="206">
        <v>766004.64</v>
      </c>
      <c r="I216" s="206">
        <v>766004.64</v>
      </c>
      <c r="J216" s="206">
        <v>766004.64</v>
      </c>
      <c r="K216" s="206">
        <v>766004.64</v>
      </c>
      <c r="L216" s="206">
        <v>766004.64</v>
      </c>
      <c r="M216" s="206">
        <v>766004.64</v>
      </c>
      <c r="N216" s="206">
        <v>766004.64</v>
      </c>
      <c r="O216" s="206">
        <v>766004.64</v>
      </c>
      <c r="P216" s="192">
        <f t="shared" si="52"/>
        <v>9192055.6799999997</v>
      </c>
      <c r="Q216" s="206">
        <v>766004.64</v>
      </c>
      <c r="R216" s="206">
        <v>766004.64</v>
      </c>
      <c r="S216" s="206">
        <v>766004.64</v>
      </c>
      <c r="T216" s="206">
        <v>766004.64</v>
      </c>
      <c r="U216" s="206">
        <v>766004.64</v>
      </c>
      <c r="V216" s="206">
        <v>766004.64</v>
      </c>
      <c r="W216" s="206">
        <v>766004.64</v>
      </c>
      <c r="X216" s="206">
        <v>766004.64</v>
      </c>
      <c r="Y216" s="206">
        <v>766004.64</v>
      </c>
      <c r="Z216" s="206">
        <v>766004.64</v>
      </c>
      <c r="AA216" s="206">
        <v>766004.64</v>
      </c>
      <c r="AB216" s="206">
        <v>766004.64</v>
      </c>
      <c r="AC216" s="206">
        <v>766004.64</v>
      </c>
      <c r="AD216" s="206">
        <v>766004.64</v>
      </c>
      <c r="AE216" s="206">
        <v>766004.64</v>
      </c>
      <c r="AF216" s="206">
        <v>766004.64</v>
      </c>
      <c r="AG216" s="192">
        <f t="shared" si="53"/>
        <v>9192055.6799999997</v>
      </c>
      <c r="AI216" s="207">
        <f t="shared" si="57"/>
        <v>4296.01</v>
      </c>
      <c r="AJ216" s="207">
        <f t="shared" si="57"/>
        <v>4296.01</v>
      </c>
      <c r="AK216" s="207">
        <f t="shared" si="57"/>
        <v>4296.01</v>
      </c>
      <c r="AL216" s="207">
        <f t="shared" si="57"/>
        <v>4296.01</v>
      </c>
      <c r="AM216" s="207">
        <f t="shared" si="57"/>
        <v>4296.01</v>
      </c>
      <c r="AN216" s="207">
        <f t="shared" si="57"/>
        <v>4296.01</v>
      </c>
      <c r="AO216" s="207">
        <f t="shared" si="56"/>
        <v>4296.01</v>
      </c>
      <c r="AP216" s="207">
        <f t="shared" si="56"/>
        <v>4296.01</v>
      </c>
      <c r="AQ216" s="207">
        <f t="shared" si="56"/>
        <v>4296.01</v>
      </c>
      <c r="AR216" s="207">
        <f t="shared" si="56"/>
        <v>4296.01</v>
      </c>
      <c r="AS216" s="207">
        <f t="shared" si="56"/>
        <v>4296.01</v>
      </c>
      <c r="AT216" s="207">
        <f t="shared" si="56"/>
        <v>4296.01</v>
      </c>
      <c r="AU216" s="208">
        <f t="shared" si="54"/>
        <v>51552.120000000017</v>
      </c>
      <c r="AV216" s="208">
        <f t="shared" si="49"/>
        <v>4296.01</v>
      </c>
      <c r="AW216" s="208">
        <f t="shared" si="49"/>
        <v>4296.01</v>
      </c>
      <c r="AX216" s="208">
        <f t="shared" si="49"/>
        <v>4296.01</v>
      </c>
      <c r="AY216" s="208">
        <f t="shared" si="48"/>
        <v>4296.01</v>
      </c>
      <c r="AZ216" s="208">
        <f t="shared" si="51"/>
        <v>2087.36</v>
      </c>
      <c r="BA216" s="208">
        <f t="shared" si="51"/>
        <v>2087.36</v>
      </c>
      <c r="BB216" s="208">
        <f t="shared" si="51"/>
        <v>2087.36</v>
      </c>
      <c r="BC216" s="208">
        <f t="shared" si="51"/>
        <v>2087.36</v>
      </c>
      <c r="BD216" s="208">
        <f t="shared" si="51"/>
        <v>2087.36</v>
      </c>
      <c r="BE216" s="208">
        <f t="shared" si="51"/>
        <v>2087.36</v>
      </c>
      <c r="BF216" s="208">
        <f t="shared" si="50"/>
        <v>2087.36</v>
      </c>
      <c r="BG216" s="208">
        <f t="shared" si="50"/>
        <v>2087.36</v>
      </c>
      <c r="BH216" s="208">
        <f t="shared" si="50"/>
        <v>2087.36</v>
      </c>
      <c r="BI216" s="208">
        <f t="shared" si="50"/>
        <v>2087.36</v>
      </c>
      <c r="BJ216" s="208">
        <f t="shared" si="50"/>
        <v>2087.36</v>
      </c>
      <c r="BK216" s="208">
        <f t="shared" si="50"/>
        <v>2087.36</v>
      </c>
      <c r="BL216" s="207">
        <f t="shared" si="55"/>
        <v>25048.320000000003</v>
      </c>
    </row>
    <row r="217" spans="1:64">
      <c r="A217" s="190" t="s">
        <v>418</v>
      </c>
      <c r="B217" s="205">
        <v>7.8800000000000009E-2</v>
      </c>
      <c r="C217" s="205">
        <v>3.6400000000000002E-2</v>
      </c>
      <c r="D217" s="206">
        <v>483544.93</v>
      </c>
      <c r="E217" s="206">
        <v>483544.93</v>
      </c>
      <c r="F217" s="206">
        <v>483544.93</v>
      </c>
      <c r="G217" s="206">
        <v>483544.93</v>
      </c>
      <c r="H217" s="206">
        <v>483544.93</v>
      </c>
      <c r="I217" s="206">
        <v>483544.93</v>
      </c>
      <c r="J217" s="206">
        <v>483544.93</v>
      </c>
      <c r="K217" s="206">
        <v>483544.93</v>
      </c>
      <c r="L217" s="206">
        <v>483544.93</v>
      </c>
      <c r="M217" s="206">
        <v>483544.93</v>
      </c>
      <c r="N217" s="206">
        <v>483544.93</v>
      </c>
      <c r="O217" s="206">
        <v>483544.93</v>
      </c>
      <c r="P217" s="192">
        <f t="shared" si="52"/>
        <v>5802539.1599999992</v>
      </c>
      <c r="Q217" s="206">
        <v>483544.93</v>
      </c>
      <c r="R217" s="206">
        <v>483544.93</v>
      </c>
      <c r="S217" s="206">
        <v>483544.93</v>
      </c>
      <c r="T217" s="206">
        <v>483544.93</v>
      </c>
      <c r="U217" s="206">
        <v>483544.93</v>
      </c>
      <c r="V217" s="206">
        <v>483544.93</v>
      </c>
      <c r="W217" s="206">
        <v>483544.93</v>
      </c>
      <c r="X217" s="206">
        <v>483544.93</v>
      </c>
      <c r="Y217" s="206">
        <v>483544.93</v>
      </c>
      <c r="Z217" s="206">
        <v>483544.93</v>
      </c>
      <c r="AA217" s="206">
        <v>483544.93</v>
      </c>
      <c r="AB217" s="206">
        <v>483544.93</v>
      </c>
      <c r="AC217" s="206">
        <v>483544.93</v>
      </c>
      <c r="AD217" s="206">
        <v>483544.93</v>
      </c>
      <c r="AE217" s="206">
        <v>483544.93</v>
      </c>
      <c r="AF217" s="206">
        <v>483544.93</v>
      </c>
      <c r="AG217" s="192">
        <f t="shared" si="53"/>
        <v>5802539.1599999992</v>
      </c>
      <c r="AI217" s="207">
        <f t="shared" si="57"/>
        <v>3175.28</v>
      </c>
      <c r="AJ217" s="207">
        <f t="shared" si="57"/>
        <v>3175.28</v>
      </c>
      <c r="AK217" s="207">
        <f t="shared" si="57"/>
        <v>3175.28</v>
      </c>
      <c r="AL217" s="207">
        <f t="shared" si="57"/>
        <v>3175.28</v>
      </c>
      <c r="AM217" s="207">
        <f t="shared" si="57"/>
        <v>3175.28</v>
      </c>
      <c r="AN217" s="207">
        <f t="shared" si="57"/>
        <v>3175.28</v>
      </c>
      <c r="AO217" s="207">
        <f t="shared" si="56"/>
        <v>3175.28</v>
      </c>
      <c r="AP217" s="207">
        <f t="shared" si="56"/>
        <v>3175.28</v>
      </c>
      <c r="AQ217" s="207">
        <f t="shared" si="56"/>
        <v>3175.28</v>
      </c>
      <c r="AR217" s="207">
        <f t="shared" si="56"/>
        <v>3175.28</v>
      </c>
      <c r="AS217" s="207">
        <f t="shared" si="56"/>
        <v>3175.28</v>
      </c>
      <c r="AT217" s="207">
        <f t="shared" si="56"/>
        <v>3175.28</v>
      </c>
      <c r="AU217" s="208">
        <f t="shared" si="54"/>
        <v>38103.359999999993</v>
      </c>
      <c r="AV217" s="208">
        <f t="shared" si="49"/>
        <v>3175.28</v>
      </c>
      <c r="AW217" s="208">
        <f t="shared" si="49"/>
        <v>3175.28</v>
      </c>
      <c r="AX217" s="208">
        <f t="shared" si="49"/>
        <v>3175.28</v>
      </c>
      <c r="AY217" s="208">
        <f t="shared" si="48"/>
        <v>3175.28</v>
      </c>
      <c r="AZ217" s="208">
        <f t="shared" si="51"/>
        <v>1466.75</v>
      </c>
      <c r="BA217" s="208">
        <f t="shared" si="51"/>
        <v>1466.75</v>
      </c>
      <c r="BB217" s="208">
        <f t="shared" si="51"/>
        <v>1466.75</v>
      </c>
      <c r="BC217" s="208">
        <f t="shared" si="51"/>
        <v>1466.75</v>
      </c>
      <c r="BD217" s="208">
        <f t="shared" si="51"/>
        <v>1466.75</v>
      </c>
      <c r="BE217" s="208">
        <f t="shared" si="51"/>
        <v>1466.75</v>
      </c>
      <c r="BF217" s="208">
        <f t="shared" si="50"/>
        <v>1466.75</v>
      </c>
      <c r="BG217" s="208">
        <f t="shared" si="50"/>
        <v>1466.75</v>
      </c>
      <c r="BH217" s="208">
        <f t="shared" si="50"/>
        <v>1466.75</v>
      </c>
      <c r="BI217" s="208">
        <f t="shared" si="50"/>
        <v>1466.75</v>
      </c>
      <c r="BJ217" s="208">
        <f t="shared" si="50"/>
        <v>1466.75</v>
      </c>
      <c r="BK217" s="208">
        <f t="shared" si="50"/>
        <v>1466.75</v>
      </c>
      <c r="BL217" s="207">
        <f t="shared" si="55"/>
        <v>17601</v>
      </c>
    </row>
    <row r="218" spans="1:64">
      <c r="A218" s="190" t="s">
        <v>419</v>
      </c>
      <c r="B218" s="205">
        <v>0</v>
      </c>
      <c r="C218" s="205">
        <v>0</v>
      </c>
      <c r="D218" s="206">
        <v>9237.57</v>
      </c>
      <c r="E218" s="206">
        <v>9237.57</v>
      </c>
      <c r="F218" s="206">
        <v>9237.57</v>
      </c>
      <c r="G218" s="206">
        <v>9237.57</v>
      </c>
      <c r="H218" s="206">
        <v>9237.57</v>
      </c>
      <c r="I218" s="206">
        <v>9237.57</v>
      </c>
      <c r="J218" s="206">
        <v>9237.57</v>
      </c>
      <c r="K218" s="206">
        <v>9237.57</v>
      </c>
      <c r="L218" s="206">
        <v>9237.57</v>
      </c>
      <c r="M218" s="206">
        <v>9237.57</v>
      </c>
      <c r="N218" s="206">
        <v>9237.57</v>
      </c>
      <c r="O218" s="206">
        <v>9237.57</v>
      </c>
      <c r="P218" s="192">
        <f t="shared" si="52"/>
        <v>110850.84000000003</v>
      </c>
      <c r="Q218" s="206">
        <v>9237.57</v>
      </c>
      <c r="R218" s="206">
        <v>9237.57</v>
      </c>
      <c r="S218" s="206">
        <v>9237.57</v>
      </c>
      <c r="T218" s="206">
        <v>9237.57</v>
      </c>
      <c r="U218" s="206">
        <v>9237.57</v>
      </c>
      <c r="V218" s="206">
        <v>9237.57</v>
      </c>
      <c r="W218" s="206">
        <v>9237.57</v>
      </c>
      <c r="X218" s="206">
        <v>9237.57</v>
      </c>
      <c r="Y218" s="206">
        <v>9237.57</v>
      </c>
      <c r="Z218" s="206">
        <v>9237.57</v>
      </c>
      <c r="AA218" s="206">
        <v>9237.57</v>
      </c>
      <c r="AB218" s="206">
        <v>9237.57</v>
      </c>
      <c r="AC218" s="206">
        <v>9237.57</v>
      </c>
      <c r="AD218" s="206">
        <v>9237.57</v>
      </c>
      <c r="AE218" s="206">
        <v>9237.57</v>
      </c>
      <c r="AF218" s="206">
        <v>9237.57</v>
      </c>
      <c r="AG218" s="192">
        <f t="shared" si="53"/>
        <v>110850.84000000003</v>
      </c>
      <c r="AI218" s="207">
        <f t="shared" si="57"/>
        <v>0</v>
      </c>
      <c r="AJ218" s="207">
        <f t="shared" si="57"/>
        <v>0</v>
      </c>
      <c r="AK218" s="207">
        <f t="shared" si="57"/>
        <v>0</v>
      </c>
      <c r="AL218" s="207">
        <f t="shared" si="57"/>
        <v>0</v>
      </c>
      <c r="AM218" s="207">
        <f t="shared" si="57"/>
        <v>0</v>
      </c>
      <c r="AN218" s="207">
        <f t="shared" si="57"/>
        <v>0</v>
      </c>
      <c r="AO218" s="207">
        <f t="shared" si="56"/>
        <v>0</v>
      </c>
      <c r="AP218" s="207">
        <f t="shared" si="56"/>
        <v>0</v>
      </c>
      <c r="AQ218" s="207">
        <f t="shared" si="56"/>
        <v>0</v>
      </c>
      <c r="AR218" s="207">
        <f t="shared" si="56"/>
        <v>0</v>
      </c>
      <c r="AS218" s="207">
        <f t="shared" si="56"/>
        <v>0</v>
      </c>
      <c r="AT218" s="207">
        <f t="shared" si="56"/>
        <v>0</v>
      </c>
      <c r="AU218" s="208">
        <f t="shared" si="54"/>
        <v>0</v>
      </c>
      <c r="AV218" s="208">
        <f t="shared" si="49"/>
        <v>0</v>
      </c>
      <c r="AW218" s="208">
        <f t="shared" si="49"/>
        <v>0</v>
      </c>
      <c r="AX218" s="208">
        <f t="shared" si="49"/>
        <v>0</v>
      </c>
      <c r="AY218" s="208">
        <f t="shared" si="48"/>
        <v>0</v>
      </c>
      <c r="AZ218" s="208">
        <f t="shared" si="51"/>
        <v>0</v>
      </c>
      <c r="BA218" s="208">
        <f t="shared" si="51"/>
        <v>0</v>
      </c>
      <c r="BB218" s="208">
        <f t="shared" si="51"/>
        <v>0</v>
      </c>
      <c r="BC218" s="208">
        <f t="shared" si="51"/>
        <v>0</v>
      </c>
      <c r="BD218" s="208">
        <f t="shared" si="51"/>
        <v>0</v>
      </c>
      <c r="BE218" s="208">
        <f t="shared" si="51"/>
        <v>0</v>
      </c>
      <c r="BF218" s="208">
        <f t="shared" si="50"/>
        <v>0</v>
      </c>
      <c r="BG218" s="208">
        <f t="shared" si="50"/>
        <v>0</v>
      </c>
      <c r="BH218" s="208">
        <f t="shared" si="50"/>
        <v>0</v>
      </c>
      <c r="BI218" s="208">
        <f t="shared" si="50"/>
        <v>0</v>
      </c>
      <c r="BJ218" s="208">
        <f t="shared" si="50"/>
        <v>0</v>
      </c>
      <c r="BK218" s="208">
        <f t="shared" si="50"/>
        <v>0</v>
      </c>
      <c r="BL218" s="207">
        <f t="shared" si="55"/>
        <v>0</v>
      </c>
    </row>
    <row r="219" spans="1:64">
      <c r="A219" s="190" t="s">
        <v>420</v>
      </c>
      <c r="B219" s="205">
        <v>9.5399999999999999E-2</v>
      </c>
      <c r="C219" s="205">
        <v>0</v>
      </c>
      <c r="D219" s="206">
        <v>21667.08</v>
      </c>
      <c r="E219" s="206">
        <v>21667.08</v>
      </c>
      <c r="F219" s="206">
        <v>21667.08</v>
      </c>
      <c r="G219" s="206">
        <v>21667.08</v>
      </c>
      <c r="H219" s="206">
        <v>21667.08</v>
      </c>
      <c r="I219" s="206">
        <v>21667.08</v>
      </c>
      <c r="J219" s="206">
        <v>21667.08</v>
      </c>
      <c r="K219" s="206">
        <v>21667.08</v>
      </c>
      <c r="L219" s="206">
        <v>21667.08</v>
      </c>
      <c r="M219" s="206">
        <v>21667.08</v>
      </c>
      <c r="N219" s="206">
        <v>21667.08</v>
      </c>
      <c r="O219" s="206">
        <v>21667.08</v>
      </c>
      <c r="P219" s="192">
        <f t="shared" si="52"/>
        <v>260004.96000000008</v>
      </c>
      <c r="Q219" s="206">
        <v>21667.08</v>
      </c>
      <c r="R219" s="206">
        <v>21667.08</v>
      </c>
      <c r="S219" s="206">
        <v>21667.08</v>
      </c>
      <c r="T219" s="206">
        <v>21667.08</v>
      </c>
      <c r="U219" s="206">
        <v>21667.08</v>
      </c>
      <c r="V219" s="206">
        <v>21667.08</v>
      </c>
      <c r="W219" s="206">
        <v>21667.08</v>
      </c>
      <c r="X219" s="206">
        <v>21667.08</v>
      </c>
      <c r="Y219" s="206">
        <v>21667.08</v>
      </c>
      <c r="Z219" s="206">
        <v>21667.08</v>
      </c>
      <c r="AA219" s="206">
        <v>21667.08</v>
      </c>
      <c r="AB219" s="206">
        <v>21667.08</v>
      </c>
      <c r="AC219" s="206">
        <v>21667.08</v>
      </c>
      <c r="AD219" s="206">
        <v>21667.08</v>
      </c>
      <c r="AE219" s="206">
        <v>21667.08</v>
      </c>
      <c r="AF219" s="206">
        <v>21667.08</v>
      </c>
      <c r="AG219" s="192">
        <f t="shared" si="53"/>
        <v>260004.96000000008</v>
      </c>
      <c r="AI219" s="207">
        <f t="shared" si="57"/>
        <v>172.25</v>
      </c>
      <c r="AJ219" s="207">
        <f t="shared" si="57"/>
        <v>172.25</v>
      </c>
      <c r="AK219" s="207">
        <f t="shared" si="57"/>
        <v>172.25</v>
      </c>
      <c r="AL219" s="207">
        <f t="shared" si="57"/>
        <v>172.25</v>
      </c>
      <c r="AM219" s="207">
        <f t="shared" si="57"/>
        <v>172.25</v>
      </c>
      <c r="AN219" s="207">
        <f t="shared" si="57"/>
        <v>172.25</v>
      </c>
      <c r="AO219" s="207">
        <f t="shared" si="56"/>
        <v>172.25</v>
      </c>
      <c r="AP219" s="207">
        <f t="shared" si="56"/>
        <v>172.25</v>
      </c>
      <c r="AQ219" s="207">
        <f t="shared" si="56"/>
        <v>172.25</v>
      </c>
      <c r="AR219" s="207">
        <f t="shared" si="56"/>
        <v>172.25</v>
      </c>
      <c r="AS219" s="207">
        <f t="shared" si="56"/>
        <v>172.25</v>
      </c>
      <c r="AT219" s="207">
        <f t="shared" si="56"/>
        <v>172.25</v>
      </c>
      <c r="AU219" s="208">
        <f t="shared" si="54"/>
        <v>2067</v>
      </c>
      <c r="AV219" s="208">
        <f t="shared" si="49"/>
        <v>172.25</v>
      </c>
      <c r="AW219" s="208">
        <f t="shared" si="49"/>
        <v>172.25</v>
      </c>
      <c r="AX219" s="208">
        <f t="shared" si="49"/>
        <v>172.25</v>
      </c>
      <c r="AY219" s="208">
        <f t="shared" si="48"/>
        <v>172.25</v>
      </c>
      <c r="AZ219" s="208">
        <f t="shared" si="51"/>
        <v>0</v>
      </c>
      <c r="BA219" s="208">
        <f t="shared" si="51"/>
        <v>0</v>
      </c>
      <c r="BB219" s="208">
        <f t="shared" si="51"/>
        <v>0</v>
      </c>
      <c r="BC219" s="208">
        <f t="shared" si="51"/>
        <v>0</v>
      </c>
      <c r="BD219" s="208">
        <f t="shared" si="51"/>
        <v>0</v>
      </c>
      <c r="BE219" s="208">
        <f t="shared" si="51"/>
        <v>0</v>
      </c>
      <c r="BF219" s="208">
        <f t="shared" si="50"/>
        <v>0</v>
      </c>
      <c r="BG219" s="208">
        <f t="shared" si="50"/>
        <v>0</v>
      </c>
      <c r="BH219" s="208">
        <f t="shared" si="50"/>
        <v>0</v>
      </c>
      <c r="BI219" s="208">
        <f t="shared" si="50"/>
        <v>0</v>
      </c>
      <c r="BJ219" s="208">
        <f t="shared" si="50"/>
        <v>0</v>
      </c>
      <c r="BK219" s="208">
        <f t="shared" si="50"/>
        <v>0</v>
      </c>
      <c r="BL219" s="207">
        <f t="shared" si="55"/>
        <v>0</v>
      </c>
    </row>
    <row r="220" spans="1:64">
      <c r="A220" s="190" t="s">
        <v>421</v>
      </c>
      <c r="B220" s="205">
        <v>0.04</v>
      </c>
      <c r="C220" s="205">
        <v>2.12E-2</v>
      </c>
      <c r="D220" s="206">
        <v>2235100.61</v>
      </c>
      <c r="E220" s="206">
        <v>2235100.61</v>
      </c>
      <c r="F220" s="206">
        <v>2235100.61</v>
      </c>
      <c r="G220" s="206">
        <v>2235100.61</v>
      </c>
      <c r="H220" s="206">
        <v>2235100.61</v>
      </c>
      <c r="I220" s="206">
        <v>2235100.61</v>
      </c>
      <c r="J220" s="206">
        <v>2235100.61</v>
      </c>
      <c r="K220" s="206">
        <v>2235100.61</v>
      </c>
      <c r="L220" s="206">
        <v>2235100.61</v>
      </c>
      <c r="M220" s="206">
        <v>2235100.61</v>
      </c>
      <c r="N220" s="206">
        <v>2235100.61</v>
      </c>
      <c r="O220" s="206">
        <v>2235100.61</v>
      </c>
      <c r="P220" s="192">
        <f t="shared" si="52"/>
        <v>26821207.319999997</v>
      </c>
      <c r="Q220" s="206">
        <v>2235100.61</v>
      </c>
      <c r="R220" s="206">
        <v>2235100.61</v>
      </c>
      <c r="S220" s="206">
        <v>2235100.61</v>
      </c>
      <c r="T220" s="206">
        <v>2235100.61</v>
      </c>
      <c r="U220" s="206">
        <v>2235100.61</v>
      </c>
      <c r="V220" s="206">
        <v>2235100.61</v>
      </c>
      <c r="W220" s="206">
        <v>2235100.61</v>
      </c>
      <c r="X220" s="206">
        <v>2235100.61</v>
      </c>
      <c r="Y220" s="206">
        <v>2235100.61</v>
      </c>
      <c r="Z220" s="206">
        <v>2235100.61</v>
      </c>
      <c r="AA220" s="206">
        <v>2235100.61</v>
      </c>
      <c r="AB220" s="206">
        <v>2235100.61</v>
      </c>
      <c r="AC220" s="206">
        <v>2235100.61</v>
      </c>
      <c r="AD220" s="206">
        <v>2235100.61</v>
      </c>
      <c r="AE220" s="206">
        <v>2235100.61</v>
      </c>
      <c r="AF220" s="206">
        <v>2235100.61</v>
      </c>
      <c r="AG220" s="192">
        <f t="shared" si="53"/>
        <v>26821207.319999997</v>
      </c>
      <c r="AI220" s="207">
        <f t="shared" si="57"/>
        <v>7450.34</v>
      </c>
      <c r="AJ220" s="207">
        <f t="shared" si="57"/>
        <v>7450.34</v>
      </c>
      <c r="AK220" s="207">
        <f t="shared" si="57"/>
        <v>7450.34</v>
      </c>
      <c r="AL220" s="207">
        <f t="shared" si="57"/>
        <v>7450.34</v>
      </c>
      <c r="AM220" s="207">
        <f t="shared" si="57"/>
        <v>7450.34</v>
      </c>
      <c r="AN220" s="207">
        <f t="shared" si="57"/>
        <v>7450.34</v>
      </c>
      <c r="AO220" s="207">
        <f t="shared" si="56"/>
        <v>7450.34</v>
      </c>
      <c r="AP220" s="207">
        <f t="shared" si="56"/>
        <v>7450.34</v>
      </c>
      <c r="AQ220" s="207">
        <f t="shared" si="56"/>
        <v>7450.34</v>
      </c>
      <c r="AR220" s="207">
        <f t="shared" si="56"/>
        <v>7450.34</v>
      </c>
      <c r="AS220" s="207">
        <f t="shared" si="56"/>
        <v>7450.34</v>
      </c>
      <c r="AT220" s="207">
        <f t="shared" si="56"/>
        <v>7450.34</v>
      </c>
      <c r="AU220" s="208">
        <f t="shared" si="54"/>
        <v>89404.079999999973</v>
      </c>
      <c r="AV220" s="208">
        <f t="shared" si="49"/>
        <v>7450.34</v>
      </c>
      <c r="AW220" s="208">
        <f t="shared" si="49"/>
        <v>7450.34</v>
      </c>
      <c r="AX220" s="208">
        <f t="shared" si="49"/>
        <v>7450.34</v>
      </c>
      <c r="AY220" s="208">
        <f t="shared" si="48"/>
        <v>7450.34</v>
      </c>
      <c r="AZ220" s="208">
        <f t="shared" si="51"/>
        <v>3948.68</v>
      </c>
      <c r="BA220" s="208">
        <f t="shared" si="51"/>
        <v>3948.68</v>
      </c>
      <c r="BB220" s="208">
        <f t="shared" si="51"/>
        <v>3948.68</v>
      </c>
      <c r="BC220" s="208">
        <f t="shared" si="51"/>
        <v>3948.68</v>
      </c>
      <c r="BD220" s="208">
        <f t="shared" si="51"/>
        <v>3948.68</v>
      </c>
      <c r="BE220" s="208">
        <f t="shared" si="51"/>
        <v>3948.68</v>
      </c>
      <c r="BF220" s="208">
        <f t="shared" si="50"/>
        <v>3948.68</v>
      </c>
      <c r="BG220" s="208">
        <f t="shared" si="50"/>
        <v>3948.68</v>
      </c>
      <c r="BH220" s="208">
        <f t="shared" si="50"/>
        <v>3948.68</v>
      </c>
      <c r="BI220" s="208">
        <f t="shared" si="50"/>
        <v>3948.68</v>
      </c>
      <c r="BJ220" s="208">
        <f t="shared" si="50"/>
        <v>3948.68</v>
      </c>
      <c r="BK220" s="208">
        <f t="shared" si="50"/>
        <v>3948.68</v>
      </c>
      <c r="BL220" s="207">
        <f t="shared" si="55"/>
        <v>47384.159999999996</v>
      </c>
    </row>
    <row r="221" spans="1:64">
      <c r="A221" s="190" t="s">
        <v>422</v>
      </c>
      <c r="B221" s="205">
        <v>3.7199999999999997E-2</v>
      </c>
      <c r="C221" s="205">
        <v>2.7300000000000001E-2</v>
      </c>
      <c r="D221" s="206">
        <v>446520.02</v>
      </c>
      <c r="E221" s="206">
        <v>446520.02</v>
      </c>
      <c r="F221" s="206">
        <v>446520.02</v>
      </c>
      <c r="G221" s="206">
        <v>446520.02</v>
      </c>
      <c r="H221" s="206">
        <v>446520.02</v>
      </c>
      <c r="I221" s="206">
        <v>446520.02</v>
      </c>
      <c r="J221" s="206">
        <v>446520.02</v>
      </c>
      <c r="K221" s="206">
        <v>446520.02</v>
      </c>
      <c r="L221" s="206">
        <v>446520.02</v>
      </c>
      <c r="M221" s="206">
        <v>446520.02</v>
      </c>
      <c r="N221" s="206">
        <v>446520.02</v>
      </c>
      <c r="O221" s="206">
        <v>446520.02</v>
      </c>
      <c r="P221" s="192">
        <f t="shared" si="52"/>
        <v>5358240.24</v>
      </c>
      <c r="Q221" s="206">
        <v>446520.02</v>
      </c>
      <c r="R221" s="206">
        <v>446520.02</v>
      </c>
      <c r="S221" s="206">
        <v>446520.02</v>
      </c>
      <c r="T221" s="206">
        <v>446520.02</v>
      </c>
      <c r="U221" s="206">
        <v>446520.02</v>
      </c>
      <c r="V221" s="206">
        <v>446520.02</v>
      </c>
      <c r="W221" s="206">
        <v>446520.02</v>
      </c>
      <c r="X221" s="206">
        <v>446520.02</v>
      </c>
      <c r="Y221" s="206">
        <v>446520.02</v>
      </c>
      <c r="Z221" s="206">
        <v>446520.02</v>
      </c>
      <c r="AA221" s="206">
        <v>446520.02</v>
      </c>
      <c r="AB221" s="206">
        <v>446520.02</v>
      </c>
      <c r="AC221" s="206">
        <v>446520.02</v>
      </c>
      <c r="AD221" s="206">
        <v>446520.02</v>
      </c>
      <c r="AE221" s="206">
        <v>446520.02</v>
      </c>
      <c r="AF221" s="206">
        <v>446520.02</v>
      </c>
      <c r="AG221" s="192">
        <f t="shared" si="53"/>
        <v>5358240.24</v>
      </c>
      <c r="AI221" s="207">
        <f t="shared" si="57"/>
        <v>1384.21</v>
      </c>
      <c r="AJ221" s="207">
        <f t="shared" si="57"/>
        <v>1384.21</v>
      </c>
      <c r="AK221" s="207">
        <f t="shared" si="57"/>
        <v>1384.21</v>
      </c>
      <c r="AL221" s="207">
        <f t="shared" si="57"/>
        <v>1384.21</v>
      </c>
      <c r="AM221" s="207">
        <f t="shared" si="57"/>
        <v>1384.21</v>
      </c>
      <c r="AN221" s="207">
        <f t="shared" si="57"/>
        <v>1384.21</v>
      </c>
      <c r="AO221" s="207">
        <f t="shared" si="56"/>
        <v>1384.21</v>
      </c>
      <c r="AP221" s="207">
        <f t="shared" si="56"/>
        <v>1384.21</v>
      </c>
      <c r="AQ221" s="207">
        <f t="shared" si="56"/>
        <v>1384.21</v>
      </c>
      <c r="AR221" s="207">
        <f t="shared" si="56"/>
        <v>1384.21</v>
      </c>
      <c r="AS221" s="207">
        <f t="shared" si="56"/>
        <v>1384.21</v>
      </c>
      <c r="AT221" s="207">
        <f t="shared" si="56"/>
        <v>1384.21</v>
      </c>
      <c r="AU221" s="208">
        <f t="shared" si="54"/>
        <v>16610.519999999997</v>
      </c>
      <c r="AV221" s="208">
        <f t="shared" si="49"/>
        <v>1384.21</v>
      </c>
      <c r="AW221" s="208">
        <f t="shared" si="49"/>
        <v>1384.21</v>
      </c>
      <c r="AX221" s="208">
        <f t="shared" si="49"/>
        <v>1384.21</v>
      </c>
      <c r="AY221" s="208">
        <f t="shared" si="48"/>
        <v>1384.21</v>
      </c>
      <c r="AZ221" s="208">
        <f t="shared" si="51"/>
        <v>1015.83</v>
      </c>
      <c r="BA221" s="208">
        <f t="shared" si="51"/>
        <v>1015.83</v>
      </c>
      <c r="BB221" s="208">
        <f t="shared" si="51"/>
        <v>1015.83</v>
      </c>
      <c r="BC221" s="208">
        <f t="shared" si="51"/>
        <v>1015.83</v>
      </c>
      <c r="BD221" s="208">
        <f t="shared" si="51"/>
        <v>1015.83</v>
      </c>
      <c r="BE221" s="208">
        <f t="shared" si="51"/>
        <v>1015.83</v>
      </c>
      <c r="BF221" s="208">
        <f t="shared" si="50"/>
        <v>1015.83</v>
      </c>
      <c r="BG221" s="208">
        <f t="shared" si="50"/>
        <v>1015.83</v>
      </c>
      <c r="BH221" s="208">
        <f t="shared" si="50"/>
        <v>1015.83</v>
      </c>
      <c r="BI221" s="208">
        <f t="shared" si="50"/>
        <v>1015.83</v>
      </c>
      <c r="BJ221" s="208">
        <f t="shared" si="50"/>
        <v>1015.83</v>
      </c>
      <c r="BK221" s="208">
        <f t="shared" si="50"/>
        <v>1015.83</v>
      </c>
      <c r="BL221" s="207">
        <f t="shared" si="55"/>
        <v>12189.960000000001</v>
      </c>
    </row>
    <row r="222" spans="1:64">
      <c r="A222" s="190" t="s">
        <v>423</v>
      </c>
      <c r="B222" s="205">
        <v>3.7699999999999997E-2</v>
      </c>
      <c r="C222" s="205">
        <v>2.2499999999999999E-2</v>
      </c>
      <c r="D222" s="206">
        <v>97996.900000000009</v>
      </c>
      <c r="E222" s="206">
        <v>97996.900000000009</v>
      </c>
      <c r="F222" s="206">
        <v>97996.900000000009</v>
      </c>
      <c r="G222" s="206">
        <v>97996.900000000009</v>
      </c>
      <c r="H222" s="206">
        <v>97996.900000000009</v>
      </c>
      <c r="I222" s="206">
        <v>97996.900000000009</v>
      </c>
      <c r="J222" s="206">
        <v>97996.900000000009</v>
      </c>
      <c r="K222" s="206">
        <v>97996.900000000009</v>
      </c>
      <c r="L222" s="206">
        <v>97996.900000000009</v>
      </c>
      <c r="M222" s="206">
        <v>97996.900000000009</v>
      </c>
      <c r="N222" s="206">
        <v>97996.900000000009</v>
      </c>
      <c r="O222" s="206">
        <v>97996.900000000009</v>
      </c>
      <c r="P222" s="192">
        <f t="shared" si="52"/>
        <v>1175962.8</v>
      </c>
      <c r="Q222" s="206">
        <v>97996.900000000009</v>
      </c>
      <c r="R222" s="206">
        <v>97996.900000000009</v>
      </c>
      <c r="S222" s="206">
        <v>97996.900000000009</v>
      </c>
      <c r="T222" s="206">
        <v>97996.900000000009</v>
      </c>
      <c r="U222" s="206">
        <v>97996.900000000009</v>
      </c>
      <c r="V222" s="206">
        <v>97996.900000000009</v>
      </c>
      <c r="W222" s="206">
        <v>97996.900000000009</v>
      </c>
      <c r="X222" s="206">
        <v>97996.900000000009</v>
      </c>
      <c r="Y222" s="206">
        <v>97996.900000000009</v>
      </c>
      <c r="Z222" s="206">
        <v>97996.900000000009</v>
      </c>
      <c r="AA222" s="206">
        <v>97996.900000000009</v>
      </c>
      <c r="AB222" s="206">
        <v>97996.900000000009</v>
      </c>
      <c r="AC222" s="206">
        <v>97996.900000000009</v>
      </c>
      <c r="AD222" s="206">
        <v>97996.900000000009</v>
      </c>
      <c r="AE222" s="206">
        <v>97996.900000000009</v>
      </c>
      <c r="AF222" s="206">
        <v>97996.900000000009</v>
      </c>
      <c r="AG222" s="192">
        <f t="shared" si="53"/>
        <v>1175962.8</v>
      </c>
      <c r="AI222" s="207">
        <f t="shared" si="57"/>
        <v>307.87</v>
      </c>
      <c r="AJ222" s="207">
        <f t="shared" si="57"/>
        <v>307.87</v>
      </c>
      <c r="AK222" s="207">
        <f t="shared" si="57"/>
        <v>307.87</v>
      </c>
      <c r="AL222" s="207">
        <f t="shared" si="57"/>
        <v>307.87</v>
      </c>
      <c r="AM222" s="207">
        <f t="shared" si="57"/>
        <v>307.87</v>
      </c>
      <c r="AN222" s="207">
        <f t="shared" si="57"/>
        <v>307.87</v>
      </c>
      <c r="AO222" s="207">
        <f t="shared" si="56"/>
        <v>307.87</v>
      </c>
      <c r="AP222" s="207">
        <f t="shared" si="56"/>
        <v>307.87</v>
      </c>
      <c r="AQ222" s="207">
        <f t="shared" si="56"/>
        <v>307.87</v>
      </c>
      <c r="AR222" s="207">
        <f t="shared" si="56"/>
        <v>307.87</v>
      </c>
      <c r="AS222" s="207">
        <f t="shared" si="56"/>
        <v>307.87</v>
      </c>
      <c r="AT222" s="207">
        <f t="shared" si="56"/>
        <v>307.87</v>
      </c>
      <c r="AU222" s="208">
        <f t="shared" si="54"/>
        <v>3694.4399999999991</v>
      </c>
      <c r="AV222" s="208">
        <f t="shared" si="49"/>
        <v>307.87</v>
      </c>
      <c r="AW222" s="208">
        <f t="shared" si="49"/>
        <v>307.87</v>
      </c>
      <c r="AX222" s="208">
        <f t="shared" si="49"/>
        <v>307.87</v>
      </c>
      <c r="AY222" s="208">
        <f t="shared" si="48"/>
        <v>307.87</v>
      </c>
      <c r="AZ222" s="208">
        <f t="shared" si="51"/>
        <v>183.74</v>
      </c>
      <c r="BA222" s="208">
        <f t="shared" si="51"/>
        <v>183.74</v>
      </c>
      <c r="BB222" s="208">
        <f t="shared" si="51"/>
        <v>183.74</v>
      </c>
      <c r="BC222" s="208">
        <f t="shared" si="51"/>
        <v>183.74</v>
      </c>
      <c r="BD222" s="208">
        <f t="shared" si="51"/>
        <v>183.74</v>
      </c>
      <c r="BE222" s="208">
        <f t="shared" si="51"/>
        <v>183.74</v>
      </c>
      <c r="BF222" s="208">
        <f t="shared" si="50"/>
        <v>183.74</v>
      </c>
      <c r="BG222" s="208">
        <f t="shared" si="50"/>
        <v>183.74</v>
      </c>
      <c r="BH222" s="208">
        <f t="shared" si="50"/>
        <v>183.74</v>
      </c>
      <c r="BI222" s="208">
        <f t="shared" si="50"/>
        <v>183.74</v>
      </c>
      <c r="BJ222" s="208">
        <f t="shared" si="50"/>
        <v>183.74</v>
      </c>
      <c r="BK222" s="208">
        <f t="shared" si="50"/>
        <v>183.74</v>
      </c>
      <c r="BL222" s="207">
        <f t="shared" si="55"/>
        <v>2204.88</v>
      </c>
    </row>
    <row r="223" spans="1:64">
      <c r="A223" s="190" t="s">
        <v>424</v>
      </c>
      <c r="B223" s="205">
        <v>3.7699999999999997E-2</v>
      </c>
      <c r="C223" s="205">
        <v>2.2499999999999999E-2</v>
      </c>
      <c r="D223" s="206">
        <v>97861.58</v>
      </c>
      <c r="E223" s="206">
        <v>97861.58</v>
      </c>
      <c r="F223" s="206">
        <v>97861.58</v>
      </c>
      <c r="G223" s="206">
        <v>97861.58</v>
      </c>
      <c r="H223" s="206">
        <v>97861.58</v>
      </c>
      <c r="I223" s="206">
        <v>97861.58</v>
      </c>
      <c r="J223" s="206">
        <v>97861.58</v>
      </c>
      <c r="K223" s="206">
        <v>97861.58</v>
      </c>
      <c r="L223" s="206">
        <v>97861.58</v>
      </c>
      <c r="M223" s="206">
        <v>97861.58</v>
      </c>
      <c r="N223" s="206">
        <v>97861.58</v>
      </c>
      <c r="O223" s="206">
        <v>97861.58</v>
      </c>
      <c r="P223" s="192">
        <f t="shared" si="52"/>
        <v>1174338.96</v>
      </c>
      <c r="Q223" s="206">
        <v>97861.58</v>
      </c>
      <c r="R223" s="206">
        <v>97861.58</v>
      </c>
      <c r="S223" s="206">
        <v>97861.58</v>
      </c>
      <c r="T223" s="206">
        <v>97861.58</v>
      </c>
      <c r="U223" s="206">
        <v>97861.58</v>
      </c>
      <c r="V223" s="206">
        <v>97861.58</v>
      </c>
      <c r="W223" s="206">
        <v>97861.58</v>
      </c>
      <c r="X223" s="206">
        <v>97861.58</v>
      </c>
      <c r="Y223" s="206">
        <v>97861.58</v>
      </c>
      <c r="Z223" s="206">
        <v>97861.58</v>
      </c>
      <c r="AA223" s="206">
        <v>97861.58</v>
      </c>
      <c r="AB223" s="206">
        <v>97861.58</v>
      </c>
      <c r="AC223" s="206">
        <v>97861.58</v>
      </c>
      <c r="AD223" s="206">
        <v>97861.58</v>
      </c>
      <c r="AE223" s="206">
        <v>97861.58</v>
      </c>
      <c r="AF223" s="206">
        <v>97861.58</v>
      </c>
      <c r="AG223" s="192">
        <f t="shared" si="53"/>
        <v>1174338.96</v>
      </c>
      <c r="AI223" s="207">
        <f t="shared" si="57"/>
        <v>307.45</v>
      </c>
      <c r="AJ223" s="207">
        <f t="shared" si="57"/>
        <v>307.45</v>
      </c>
      <c r="AK223" s="207">
        <f t="shared" si="57"/>
        <v>307.45</v>
      </c>
      <c r="AL223" s="207">
        <f t="shared" si="57"/>
        <v>307.45</v>
      </c>
      <c r="AM223" s="207">
        <f t="shared" si="57"/>
        <v>307.45</v>
      </c>
      <c r="AN223" s="207">
        <f t="shared" si="57"/>
        <v>307.45</v>
      </c>
      <c r="AO223" s="207">
        <f t="shared" si="56"/>
        <v>307.45</v>
      </c>
      <c r="AP223" s="207">
        <f t="shared" si="56"/>
        <v>307.45</v>
      </c>
      <c r="AQ223" s="207">
        <f t="shared" si="56"/>
        <v>307.45</v>
      </c>
      <c r="AR223" s="207">
        <f t="shared" si="56"/>
        <v>307.45</v>
      </c>
      <c r="AS223" s="207">
        <f t="shared" si="56"/>
        <v>307.45</v>
      </c>
      <c r="AT223" s="207">
        <f t="shared" si="56"/>
        <v>307.45</v>
      </c>
      <c r="AU223" s="208">
        <f t="shared" si="54"/>
        <v>3689.3999999999992</v>
      </c>
      <c r="AV223" s="208">
        <f t="shared" si="49"/>
        <v>307.45</v>
      </c>
      <c r="AW223" s="208">
        <f t="shared" si="49"/>
        <v>307.45</v>
      </c>
      <c r="AX223" s="208">
        <f t="shared" si="49"/>
        <v>307.45</v>
      </c>
      <c r="AY223" s="208">
        <f t="shared" si="48"/>
        <v>307.45</v>
      </c>
      <c r="AZ223" s="208">
        <f t="shared" si="51"/>
        <v>183.49</v>
      </c>
      <c r="BA223" s="208">
        <f t="shared" si="51"/>
        <v>183.49</v>
      </c>
      <c r="BB223" s="208">
        <f t="shared" si="51"/>
        <v>183.49</v>
      </c>
      <c r="BC223" s="208">
        <f t="shared" si="51"/>
        <v>183.49</v>
      </c>
      <c r="BD223" s="208">
        <f t="shared" si="51"/>
        <v>183.49</v>
      </c>
      <c r="BE223" s="208">
        <f t="shared" si="51"/>
        <v>183.49</v>
      </c>
      <c r="BF223" s="208">
        <f t="shared" si="50"/>
        <v>183.49</v>
      </c>
      <c r="BG223" s="208">
        <f t="shared" si="50"/>
        <v>183.49</v>
      </c>
      <c r="BH223" s="208">
        <f t="shared" si="50"/>
        <v>183.49</v>
      </c>
      <c r="BI223" s="208">
        <f t="shared" si="50"/>
        <v>183.49</v>
      </c>
      <c r="BJ223" s="208">
        <f t="shared" si="50"/>
        <v>183.49</v>
      </c>
      <c r="BK223" s="208">
        <f t="shared" si="50"/>
        <v>183.49</v>
      </c>
      <c r="BL223" s="207">
        <f t="shared" si="55"/>
        <v>2201.88</v>
      </c>
    </row>
    <row r="224" spans="1:64">
      <c r="A224" s="190" t="s">
        <v>425</v>
      </c>
      <c r="B224" s="205">
        <v>3.6999999999999998E-2</v>
      </c>
      <c r="C224" s="205">
        <v>2.35E-2</v>
      </c>
      <c r="D224" s="206">
        <v>338423.07</v>
      </c>
      <c r="E224" s="206">
        <v>338423.07</v>
      </c>
      <c r="F224" s="206">
        <v>338423.07</v>
      </c>
      <c r="G224" s="206">
        <v>338423.07</v>
      </c>
      <c r="H224" s="206">
        <v>338423.07</v>
      </c>
      <c r="I224" s="206">
        <v>338423.07</v>
      </c>
      <c r="J224" s="206">
        <v>338423.07</v>
      </c>
      <c r="K224" s="206">
        <v>338423.07</v>
      </c>
      <c r="L224" s="206">
        <v>338423.07</v>
      </c>
      <c r="M224" s="206">
        <v>338423.07</v>
      </c>
      <c r="N224" s="206">
        <v>338423.07</v>
      </c>
      <c r="O224" s="206">
        <v>338423.07</v>
      </c>
      <c r="P224" s="192">
        <f t="shared" si="52"/>
        <v>4061076.8399999994</v>
      </c>
      <c r="Q224" s="206">
        <v>338423.07</v>
      </c>
      <c r="R224" s="206">
        <v>338423.07</v>
      </c>
      <c r="S224" s="206">
        <v>338423.07</v>
      </c>
      <c r="T224" s="206">
        <v>338423.07</v>
      </c>
      <c r="U224" s="206">
        <v>338423.07</v>
      </c>
      <c r="V224" s="206">
        <v>338423.07</v>
      </c>
      <c r="W224" s="206">
        <v>338423.07</v>
      </c>
      <c r="X224" s="206">
        <v>338423.07</v>
      </c>
      <c r="Y224" s="206">
        <v>338423.07</v>
      </c>
      <c r="Z224" s="206">
        <v>338423.07</v>
      </c>
      <c r="AA224" s="206">
        <v>338423.07</v>
      </c>
      <c r="AB224" s="206">
        <v>338423.07</v>
      </c>
      <c r="AC224" s="206">
        <v>338423.07</v>
      </c>
      <c r="AD224" s="206">
        <v>338423.07</v>
      </c>
      <c r="AE224" s="206">
        <v>338423.07</v>
      </c>
      <c r="AF224" s="206">
        <v>338423.07</v>
      </c>
      <c r="AG224" s="192">
        <f t="shared" si="53"/>
        <v>4061076.8399999994</v>
      </c>
      <c r="AI224" s="207">
        <f t="shared" si="57"/>
        <v>1043.47</v>
      </c>
      <c r="AJ224" s="207">
        <f t="shared" si="57"/>
        <v>1043.47</v>
      </c>
      <c r="AK224" s="207">
        <f t="shared" si="57"/>
        <v>1043.47</v>
      </c>
      <c r="AL224" s="207">
        <f t="shared" si="57"/>
        <v>1043.47</v>
      </c>
      <c r="AM224" s="207">
        <f t="shared" si="57"/>
        <v>1043.47</v>
      </c>
      <c r="AN224" s="207">
        <f t="shared" si="57"/>
        <v>1043.47</v>
      </c>
      <c r="AO224" s="207">
        <f t="shared" si="56"/>
        <v>1043.47</v>
      </c>
      <c r="AP224" s="207">
        <f t="shared" si="56"/>
        <v>1043.47</v>
      </c>
      <c r="AQ224" s="207">
        <f t="shared" si="56"/>
        <v>1043.47</v>
      </c>
      <c r="AR224" s="207">
        <f t="shared" si="56"/>
        <v>1043.47</v>
      </c>
      <c r="AS224" s="207">
        <f t="shared" si="56"/>
        <v>1043.47</v>
      </c>
      <c r="AT224" s="207">
        <f t="shared" si="56"/>
        <v>1043.47</v>
      </c>
      <c r="AU224" s="208">
        <f t="shared" si="54"/>
        <v>12521.639999999998</v>
      </c>
      <c r="AV224" s="208">
        <f t="shared" si="49"/>
        <v>1043.47</v>
      </c>
      <c r="AW224" s="208">
        <f t="shared" si="49"/>
        <v>1043.47</v>
      </c>
      <c r="AX224" s="208">
        <f t="shared" si="49"/>
        <v>1043.47</v>
      </c>
      <c r="AY224" s="208">
        <f t="shared" si="48"/>
        <v>1043.47</v>
      </c>
      <c r="AZ224" s="208">
        <f t="shared" si="51"/>
        <v>662.75</v>
      </c>
      <c r="BA224" s="208">
        <f t="shared" si="51"/>
        <v>662.75</v>
      </c>
      <c r="BB224" s="208">
        <f t="shared" si="51"/>
        <v>662.75</v>
      </c>
      <c r="BC224" s="208">
        <f t="shared" si="51"/>
        <v>662.75</v>
      </c>
      <c r="BD224" s="208">
        <f t="shared" si="51"/>
        <v>662.75</v>
      </c>
      <c r="BE224" s="208">
        <f t="shared" si="51"/>
        <v>662.75</v>
      </c>
      <c r="BF224" s="208">
        <f t="shared" si="50"/>
        <v>662.75</v>
      </c>
      <c r="BG224" s="208">
        <f t="shared" si="50"/>
        <v>662.75</v>
      </c>
      <c r="BH224" s="208">
        <f t="shared" si="50"/>
        <v>662.75</v>
      </c>
      <c r="BI224" s="208">
        <f t="shared" si="50"/>
        <v>662.75</v>
      </c>
      <c r="BJ224" s="208">
        <f t="shared" si="50"/>
        <v>662.75</v>
      </c>
      <c r="BK224" s="208">
        <f t="shared" si="50"/>
        <v>662.75</v>
      </c>
      <c r="BL224" s="207">
        <f t="shared" si="55"/>
        <v>7953</v>
      </c>
    </row>
    <row r="225" spans="1:64">
      <c r="A225" s="190" t="s">
        <v>426</v>
      </c>
      <c r="B225" s="205">
        <v>3.6999999999999998E-2</v>
      </c>
      <c r="C225" s="205">
        <v>2.35E-2</v>
      </c>
      <c r="D225" s="206">
        <v>337096.18</v>
      </c>
      <c r="E225" s="206">
        <v>337096.18</v>
      </c>
      <c r="F225" s="206">
        <v>337096.18</v>
      </c>
      <c r="G225" s="206">
        <v>337096.18</v>
      </c>
      <c r="H225" s="206">
        <v>337096.18</v>
      </c>
      <c r="I225" s="206">
        <v>337096.18</v>
      </c>
      <c r="J225" s="206">
        <v>337096.18</v>
      </c>
      <c r="K225" s="206">
        <v>337096.18</v>
      </c>
      <c r="L225" s="206">
        <v>337096.18</v>
      </c>
      <c r="M225" s="206">
        <v>337096.18</v>
      </c>
      <c r="N225" s="206">
        <v>337096.18</v>
      </c>
      <c r="O225" s="206">
        <v>337096.18</v>
      </c>
      <c r="P225" s="192">
        <f t="shared" si="52"/>
        <v>4045154.1600000006</v>
      </c>
      <c r="Q225" s="206">
        <v>337096.18</v>
      </c>
      <c r="R225" s="206">
        <v>337096.18</v>
      </c>
      <c r="S225" s="206">
        <v>337096.18</v>
      </c>
      <c r="T225" s="206">
        <v>337096.18</v>
      </c>
      <c r="U225" s="206">
        <v>337096.18</v>
      </c>
      <c r="V225" s="206">
        <v>337096.18</v>
      </c>
      <c r="W225" s="206">
        <v>337096.18</v>
      </c>
      <c r="X225" s="206">
        <v>337096.18</v>
      </c>
      <c r="Y225" s="206">
        <v>337096.18</v>
      </c>
      <c r="Z225" s="206">
        <v>337096.18</v>
      </c>
      <c r="AA225" s="206">
        <v>337096.18</v>
      </c>
      <c r="AB225" s="206">
        <v>337096.18</v>
      </c>
      <c r="AC225" s="206">
        <v>337096.18</v>
      </c>
      <c r="AD225" s="206">
        <v>337096.18</v>
      </c>
      <c r="AE225" s="206">
        <v>337096.18</v>
      </c>
      <c r="AF225" s="206">
        <v>337096.18</v>
      </c>
      <c r="AG225" s="192">
        <f t="shared" si="53"/>
        <v>4045154.1600000006</v>
      </c>
      <c r="AI225" s="207">
        <f t="shared" si="57"/>
        <v>1039.3800000000001</v>
      </c>
      <c r="AJ225" s="207">
        <f t="shared" si="57"/>
        <v>1039.3800000000001</v>
      </c>
      <c r="AK225" s="207">
        <f t="shared" si="57"/>
        <v>1039.3800000000001</v>
      </c>
      <c r="AL225" s="207">
        <f t="shared" si="57"/>
        <v>1039.3800000000001</v>
      </c>
      <c r="AM225" s="207">
        <f t="shared" si="57"/>
        <v>1039.3800000000001</v>
      </c>
      <c r="AN225" s="207">
        <f t="shared" si="57"/>
        <v>1039.3800000000001</v>
      </c>
      <c r="AO225" s="207">
        <f t="shared" si="56"/>
        <v>1039.3800000000001</v>
      </c>
      <c r="AP225" s="207">
        <f t="shared" si="56"/>
        <v>1039.3800000000001</v>
      </c>
      <c r="AQ225" s="207">
        <f t="shared" si="56"/>
        <v>1039.3800000000001</v>
      </c>
      <c r="AR225" s="207">
        <f t="shared" si="56"/>
        <v>1039.3800000000001</v>
      </c>
      <c r="AS225" s="207">
        <f t="shared" si="56"/>
        <v>1039.3800000000001</v>
      </c>
      <c r="AT225" s="207">
        <f t="shared" si="56"/>
        <v>1039.3800000000001</v>
      </c>
      <c r="AU225" s="208">
        <f t="shared" si="54"/>
        <v>12472.560000000005</v>
      </c>
      <c r="AV225" s="208">
        <f t="shared" si="49"/>
        <v>1039.3800000000001</v>
      </c>
      <c r="AW225" s="208">
        <f t="shared" si="49"/>
        <v>1039.3800000000001</v>
      </c>
      <c r="AX225" s="208">
        <f t="shared" si="49"/>
        <v>1039.3800000000001</v>
      </c>
      <c r="AY225" s="208">
        <f t="shared" si="48"/>
        <v>1039.3800000000001</v>
      </c>
      <c r="AZ225" s="208">
        <f t="shared" si="51"/>
        <v>660.15</v>
      </c>
      <c r="BA225" s="208">
        <f t="shared" si="51"/>
        <v>660.15</v>
      </c>
      <c r="BB225" s="208">
        <f t="shared" si="51"/>
        <v>660.15</v>
      </c>
      <c r="BC225" s="208">
        <f t="shared" si="51"/>
        <v>660.15</v>
      </c>
      <c r="BD225" s="208">
        <f t="shared" si="51"/>
        <v>660.15</v>
      </c>
      <c r="BE225" s="208">
        <f t="shared" si="51"/>
        <v>660.15</v>
      </c>
      <c r="BF225" s="208">
        <f t="shared" si="50"/>
        <v>660.15</v>
      </c>
      <c r="BG225" s="208">
        <f t="shared" si="50"/>
        <v>660.15</v>
      </c>
      <c r="BH225" s="208">
        <f t="shared" si="50"/>
        <v>660.15</v>
      </c>
      <c r="BI225" s="208">
        <f t="shared" si="50"/>
        <v>660.15</v>
      </c>
      <c r="BJ225" s="208">
        <f t="shared" si="50"/>
        <v>660.15</v>
      </c>
      <c r="BK225" s="208">
        <f t="shared" si="50"/>
        <v>660.15</v>
      </c>
      <c r="BL225" s="207">
        <f t="shared" si="55"/>
        <v>7921.7999999999984</v>
      </c>
    </row>
    <row r="226" spans="1:64">
      <c r="A226" s="190" t="s">
        <v>427</v>
      </c>
      <c r="B226" s="205">
        <v>3.7100000000000001E-2</v>
      </c>
      <c r="C226" s="205">
        <v>2.35E-2</v>
      </c>
      <c r="D226" s="206">
        <v>347146.53</v>
      </c>
      <c r="E226" s="206">
        <v>347146.53</v>
      </c>
      <c r="F226" s="206">
        <v>347146.53</v>
      </c>
      <c r="G226" s="206">
        <v>347146.53</v>
      </c>
      <c r="H226" s="206">
        <v>347146.53</v>
      </c>
      <c r="I226" s="206">
        <v>347146.53</v>
      </c>
      <c r="J226" s="206">
        <v>347146.53</v>
      </c>
      <c r="K226" s="206">
        <v>347146.53</v>
      </c>
      <c r="L226" s="206">
        <v>347146.53</v>
      </c>
      <c r="M226" s="206">
        <v>347146.53</v>
      </c>
      <c r="N226" s="206">
        <v>347146.53</v>
      </c>
      <c r="O226" s="206">
        <v>347146.53</v>
      </c>
      <c r="P226" s="192">
        <f t="shared" si="52"/>
        <v>4165758.3600000013</v>
      </c>
      <c r="Q226" s="206">
        <v>347146.53</v>
      </c>
      <c r="R226" s="206">
        <v>347146.53</v>
      </c>
      <c r="S226" s="206">
        <v>347146.53</v>
      </c>
      <c r="T226" s="206">
        <v>347146.53</v>
      </c>
      <c r="U226" s="206">
        <v>347146.53</v>
      </c>
      <c r="V226" s="206">
        <v>347146.53</v>
      </c>
      <c r="W226" s="206">
        <v>347146.53</v>
      </c>
      <c r="X226" s="206">
        <v>347146.53</v>
      </c>
      <c r="Y226" s="206">
        <v>347146.53</v>
      </c>
      <c r="Z226" s="206">
        <v>347146.53</v>
      </c>
      <c r="AA226" s="206">
        <v>347146.53</v>
      </c>
      <c r="AB226" s="206">
        <v>347146.53</v>
      </c>
      <c r="AC226" s="206">
        <v>347146.53</v>
      </c>
      <c r="AD226" s="206">
        <v>347146.53</v>
      </c>
      <c r="AE226" s="206">
        <v>347146.53</v>
      </c>
      <c r="AF226" s="206">
        <v>347146.53</v>
      </c>
      <c r="AG226" s="192">
        <f t="shared" si="53"/>
        <v>4165758.3600000013</v>
      </c>
      <c r="AI226" s="207">
        <f t="shared" si="57"/>
        <v>1073.26</v>
      </c>
      <c r="AJ226" s="207">
        <f t="shared" si="57"/>
        <v>1073.26</v>
      </c>
      <c r="AK226" s="207">
        <f t="shared" si="57"/>
        <v>1073.26</v>
      </c>
      <c r="AL226" s="207">
        <f t="shared" si="57"/>
        <v>1073.26</v>
      </c>
      <c r="AM226" s="207">
        <f t="shared" si="57"/>
        <v>1073.26</v>
      </c>
      <c r="AN226" s="207">
        <f t="shared" si="57"/>
        <v>1073.26</v>
      </c>
      <c r="AO226" s="207">
        <f t="shared" si="56"/>
        <v>1073.26</v>
      </c>
      <c r="AP226" s="207">
        <f t="shared" si="56"/>
        <v>1073.26</v>
      </c>
      <c r="AQ226" s="207">
        <f t="shared" si="56"/>
        <v>1073.26</v>
      </c>
      <c r="AR226" s="207">
        <f t="shared" si="56"/>
        <v>1073.26</v>
      </c>
      <c r="AS226" s="207">
        <f t="shared" si="56"/>
        <v>1073.26</v>
      </c>
      <c r="AT226" s="207">
        <f t="shared" si="56"/>
        <v>1073.26</v>
      </c>
      <c r="AU226" s="208">
        <f t="shared" si="54"/>
        <v>12879.12</v>
      </c>
      <c r="AV226" s="208">
        <f t="shared" si="49"/>
        <v>1073.26</v>
      </c>
      <c r="AW226" s="208">
        <f t="shared" si="49"/>
        <v>1073.26</v>
      </c>
      <c r="AX226" s="208">
        <f t="shared" si="49"/>
        <v>1073.26</v>
      </c>
      <c r="AY226" s="208">
        <f t="shared" si="48"/>
        <v>1073.26</v>
      </c>
      <c r="AZ226" s="208">
        <f t="shared" si="51"/>
        <v>679.83</v>
      </c>
      <c r="BA226" s="208">
        <f t="shared" si="51"/>
        <v>679.83</v>
      </c>
      <c r="BB226" s="208">
        <f t="shared" si="51"/>
        <v>679.83</v>
      </c>
      <c r="BC226" s="208">
        <f t="shared" si="51"/>
        <v>679.83</v>
      </c>
      <c r="BD226" s="208">
        <f t="shared" si="51"/>
        <v>679.83</v>
      </c>
      <c r="BE226" s="208">
        <f t="shared" si="51"/>
        <v>679.83</v>
      </c>
      <c r="BF226" s="208">
        <f t="shared" si="50"/>
        <v>679.83</v>
      </c>
      <c r="BG226" s="208">
        <f t="shared" si="50"/>
        <v>679.83</v>
      </c>
      <c r="BH226" s="208">
        <f t="shared" si="50"/>
        <v>679.83</v>
      </c>
      <c r="BI226" s="208">
        <f t="shared" si="50"/>
        <v>679.83</v>
      </c>
      <c r="BJ226" s="208">
        <f t="shared" si="50"/>
        <v>679.83</v>
      </c>
      <c r="BK226" s="208">
        <f t="shared" si="50"/>
        <v>679.83</v>
      </c>
      <c r="BL226" s="207">
        <f t="shared" si="55"/>
        <v>8157.96</v>
      </c>
    </row>
    <row r="227" spans="1:64">
      <c r="A227" s="190" t="s">
        <v>428</v>
      </c>
      <c r="B227" s="205">
        <v>0</v>
      </c>
      <c r="C227" s="205">
        <v>0</v>
      </c>
      <c r="D227" s="206">
        <v>0</v>
      </c>
      <c r="E227" s="206">
        <v>0</v>
      </c>
      <c r="F227" s="206">
        <v>0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192">
        <f t="shared" si="52"/>
        <v>0</v>
      </c>
      <c r="Q227" s="206">
        <v>0</v>
      </c>
      <c r="R227" s="206">
        <v>0</v>
      </c>
      <c r="S227" s="206">
        <v>0</v>
      </c>
      <c r="T227" s="206">
        <v>0</v>
      </c>
      <c r="U227" s="206">
        <v>0</v>
      </c>
      <c r="V227" s="206">
        <v>0</v>
      </c>
      <c r="W227" s="206">
        <v>0</v>
      </c>
      <c r="X227" s="206">
        <v>0</v>
      </c>
      <c r="Y227" s="206">
        <v>0</v>
      </c>
      <c r="Z227" s="206">
        <v>0</v>
      </c>
      <c r="AA227" s="206">
        <v>0</v>
      </c>
      <c r="AB227" s="206">
        <v>0</v>
      </c>
      <c r="AC227" s="206">
        <v>0</v>
      </c>
      <c r="AD227" s="206">
        <v>0</v>
      </c>
      <c r="AE227" s="206">
        <v>0</v>
      </c>
      <c r="AF227" s="206">
        <v>0</v>
      </c>
      <c r="AG227" s="192">
        <f t="shared" si="53"/>
        <v>0</v>
      </c>
      <c r="AI227" s="207">
        <f t="shared" si="57"/>
        <v>0</v>
      </c>
      <c r="AJ227" s="207">
        <f t="shared" si="57"/>
        <v>0</v>
      </c>
      <c r="AK227" s="207">
        <f t="shared" si="57"/>
        <v>0</v>
      </c>
      <c r="AL227" s="207">
        <f t="shared" si="57"/>
        <v>0</v>
      </c>
      <c r="AM227" s="207">
        <f t="shared" si="57"/>
        <v>0</v>
      </c>
      <c r="AN227" s="207">
        <f t="shared" si="57"/>
        <v>0</v>
      </c>
      <c r="AO227" s="207">
        <f t="shared" si="56"/>
        <v>0</v>
      </c>
      <c r="AP227" s="207">
        <f t="shared" si="56"/>
        <v>0</v>
      </c>
      <c r="AQ227" s="207">
        <f t="shared" si="56"/>
        <v>0</v>
      </c>
      <c r="AR227" s="207">
        <f t="shared" si="56"/>
        <v>0</v>
      </c>
      <c r="AS227" s="207">
        <f t="shared" si="56"/>
        <v>0</v>
      </c>
      <c r="AT227" s="207">
        <f t="shared" si="56"/>
        <v>0</v>
      </c>
      <c r="AU227" s="208">
        <f t="shared" si="54"/>
        <v>0</v>
      </c>
      <c r="AV227" s="208">
        <f t="shared" si="49"/>
        <v>0</v>
      </c>
      <c r="AW227" s="208">
        <f t="shared" si="49"/>
        <v>0</v>
      </c>
      <c r="AX227" s="208">
        <f t="shared" si="49"/>
        <v>0</v>
      </c>
      <c r="AY227" s="208">
        <f t="shared" si="48"/>
        <v>0</v>
      </c>
      <c r="AZ227" s="208">
        <f t="shared" si="51"/>
        <v>0</v>
      </c>
      <c r="BA227" s="208">
        <f t="shared" si="51"/>
        <v>0</v>
      </c>
      <c r="BB227" s="208">
        <f t="shared" si="51"/>
        <v>0</v>
      </c>
      <c r="BC227" s="208">
        <f t="shared" si="51"/>
        <v>0</v>
      </c>
      <c r="BD227" s="208">
        <f t="shared" si="51"/>
        <v>0</v>
      </c>
      <c r="BE227" s="208">
        <f t="shared" si="51"/>
        <v>0</v>
      </c>
      <c r="BF227" s="208">
        <f t="shared" si="50"/>
        <v>0</v>
      </c>
      <c r="BG227" s="208">
        <f t="shared" si="50"/>
        <v>0</v>
      </c>
      <c r="BH227" s="208">
        <f t="shared" si="50"/>
        <v>0</v>
      </c>
      <c r="BI227" s="208">
        <f t="shared" si="50"/>
        <v>0</v>
      </c>
      <c r="BJ227" s="208">
        <f t="shared" si="50"/>
        <v>0</v>
      </c>
      <c r="BK227" s="208">
        <f t="shared" si="50"/>
        <v>0</v>
      </c>
      <c r="BL227" s="207">
        <f t="shared" si="55"/>
        <v>0</v>
      </c>
    </row>
    <row r="228" spans="1:64">
      <c r="A228" s="190" t="s">
        <v>429</v>
      </c>
      <c r="B228" s="205">
        <v>9.3100000000000002E-2</v>
      </c>
      <c r="C228" s="205">
        <v>0.2359</v>
      </c>
      <c r="D228" s="206">
        <v>23433.81</v>
      </c>
      <c r="E228" s="206">
        <v>23433.81</v>
      </c>
      <c r="F228" s="206">
        <v>22831.420000000002</v>
      </c>
      <c r="G228" s="206">
        <v>22229.02</v>
      </c>
      <c r="H228" s="206">
        <v>22229.02</v>
      </c>
      <c r="I228" s="206">
        <v>22229.02</v>
      </c>
      <c r="J228" s="206">
        <v>22229.02</v>
      </c>
      <c r="K228" s="206">
        <v>22229.02</v>
      </c>
      <c r="L228" s="206">
        <v>22229.02</v>
      </c>
      <c r="M228" s="206">
        <v>22229.02</v>
      </c>
      <c r="N228" s="206">
        <v>22229.02</v>
      </c>
      <c r="O228" s="206">
        <v>22229.02</v>
      </c>
      <c r="P228" s="192">
        <f t="shared" si="52"/>
        <v>269760.21999999997</v>
      </c>
      <c r="Q228" s="206">
        <v>22229.02</v>
      </c>
      <c r="R228" s="206">
        <v>22229.02</v>
      </c>
      <c r="S228" s="206">
        <v>22229.02</v>
      </c>
      <c r="T228" s="206">
        <v>22229.02</v>
      </c>
      <c r="U228" s="206">
        <v>22229.02</v>
      </c>
      <c r="V228" s="206">
        <v>22229.02</v>
      </c>
      <c r="W228" s="206">
        <v>22229.02</v>
      </c>
      <c r="X228" s="206">
        <v>22229.02</v>
      </c>
      <c r="Y228" s="206">
        <v>11114.51</v>
      </c>
      <c r="Z228" s="206">
        <v>0</v>
      </c>
      <c r="AA228" s="206">
        <v>0</v>
      </c>
      <c r="AB228" s="206">
        <v>0</v>
      </c>
      <c r="AC228" s="206">
        <v>0</v>
      </c>
      <c r="AD228" s="206">
        <v>0</v>
      </c>
      <c r="AE228" s="206">
        <v>0</v>
      </c>
      <c r="AF228" s="206">
        <v>0</v>
      </c>
      <c r="AG228" s="192">
        <f t="shared" si="53"/>
        <v>100030.59</v>
      </c>
      <c r="AI228" s="207">
        <f t="shared" si="57"/>
        <v>181.81</v>
      </c>
      <c r="AJ228" s="207">
        <f t="shared" si="57"/>
        <v>181.81</v>
      </c>
      <c r="AK228" s="207">
        <f t="shared" si="57"/>
        <v>177.13</v>
      </c>
      <c r="AL228" s="207">
        <f t="shared" si="57"/>
        <v>172.46</v>
      </c>
      <c r="AM228" s="207">
        <f t="shared" si="57"/>
        <v>172.46</v>
      </c>
      <c r="AN228" s="207">
        <f t="shared" si="57"/>
        <v>172.46</v>
      </c>
      <c r="AO228" s="207">
        <f t="shared" si="56"/>
        <v>172.46</v>
      </c>
      <c r="AP228" s="207">
        <f t="shared" si="56"/>
        <v>172.46</v>
      </c>
      <c r="AQ228" s="207">
        <f t="shared" si="56"/>
        <v>172.46</v>
      </c>
      <c r="AR228" s="207">
        <f t="shared" si="56"/>
        <v>172.46</v>
      </c>
      <c r="AS228" s="207">
        <f t="shared" si="56"/>
        <v>172.46</v>
      </c>
      <c r="AT228" s="207">
        <f t="shared" si="56"/>
        <v>172.46</v>
      </c>
      <c r="AU228" s="208">
        <f t="shared" si="54"/>
        <v>2092.8900000000003</v>
      </c>
      <c r="AV228" s="208">
        <f t="shared" si="49"/>
        <v>172.46</v>
      </c>
      <c r="AW228" s="208">
        <f t="shared" si="49"/>
        <v>172.46</v>
      </c>
      <c r="AX228" s="208">
        <f t="shared" si="49"/>
        <v>172.46</v>
      </c>
      <c r="AY228" s="208">
        <f t="shared" si="48"/>
        <v>172.46</v>
      </c>
      <c r="AZ228" s="208">
        <f t="shared" si="51"/>
        <v>436.99</v>
      </c>
      <c r="BA228" s="208">
        <f t="shared" si="51"/>
        <v>436.99</v>
      </c>
      <c r="BB228" s="208">
        <f t="shared" si="51"/>
        <v>436.99</v>
      </c>
      <c r="BC228" s="208">
        <f t="shared" si="51"/>
        <v>436.99</v>
      </c>
      <c r="BD228" s="208">
        <f t="shared" si="51"/>
        <v>218.49</v>
      </c>
      <c r="BE228" s="208">
        <f t="shared" si="51"/>
        <v>0</v>
      </c>
      <c r="BF228" s="208">
        <f t="shared" si="50"/>
        <v>0</v>
      </c>
      <c r="BG228" s="208">
        <f t="shared" si="50"/>
        <v>0</v>
      </c>
      <c r="BH228" s="208">
        <f t="shared" si="50"/>
        <v>0</v>
      </c>
      <c r="BI228" s="208">
        <f t="shared" si="50"/>
        <v>0</v>
      </c>
      <c r="BJ228" s="208">
        <f t="shared" si="50"/>
        <v>0</v>
      </c>
      <c r="BK228" s="208">
        <f t="shared" si="50"/>
        <v>0</v>
      </c>
      <c r="BL228" s="207">
        <f t="shared" si="55"/>
        <v>1966.45</v>
      </c>
    </row>
    <row r="229" spans="1:64">
      <c r="A229" s="190" t="s">
        <v>430</v>
      </c>
      <c r="B229" s="205">
        <v>0</v>
      </c>
      <c r="C229" s="205">
        <v>0</v>
      </c>
      <c r="D229" s="206">
        <v>0</v>
      </c>
      <c r="E229" s="206">
        <v>0</v>
      </c>
      <c r="F229" s="206">
        <v>0</v>
      </c>
      <c r="G229" s="206">
        <v>0</v>
      </c>
      <c r="H229" s="206">
        <v>0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192">
        <f t="shared" si="52"/>
        <v>0</v>
      </c>
      <c r="Q229" s="206">
        <v>0</v>
      </c>
      <c r="R229" s="206">
        <v>0</v>
      </c>
      <c r="S229" s="206">
        <v>0</v>
      </c>
      <c r="T229" s="206">
        <v>0</v>
      </c>
      <c r="U229" s="206">
        <v>0</v>
      </c>
      <c r="V229" s="206">
        <v>0</v>
      </c>
      <c r="W229" s="206">
        <v>0</v>
      </c>
      <c r="X229" s="206">
        <v>0</v>
      </c>
      <c r="Y229" s="206">
        <v>0</v>
      </c>
      <c r="Z229" s="206">
        <v>0</v>
      </c>
      <c r="AA229" s="206">
        <v>0</v>
      </c>
      <c r="AB229" s="206">
        <v>0</v>
      </c>
      <c r="AC229" s="206">
        <v>0</v>
      </c>
      <c r="AD229" s="206">
        <v>0</v>
      </c>
      <c r="AE229" s="206">
        <v>0</v>
      </c>
      <c r="AF229" s="206">
        <v>0</v>
      </c>
      <c r="AG229" s="192">
        <f t="shared" si="53"/>
        <v>0</v>
      </c>
      <c r="AI229" s="207">
        <f t="shared" si="57"/>
        <v>0</v>
      </c>
      <c r="AJ229" s="207">
        <f t="shared" si="57"/>
        <v>0</v>
      </c>
      <c r="AK229" s="207">
        <f t="shared" si="57"/>
        <v>0</v>
      </c>
      <c r="AL229" s="207">
        <f t="shared" si="57"/>
        <v>0</v>
      </c>
      <c r="AM229" s="207">
        <f t="shared" si="57"/>
        <v>0</v>
      </c>
      <c r="AN229" s="207">
        <f t="shared" si="57"/>
        <v>0</v>
      </c>
      <c r="AO229" s="207">
        <f t="shared" si="56"/>
        <v>0</v>
      </c>
      <c r="AP229" s="207">
        <f t="shared" si="56"/>
        <v>0</v>
      </c>
      <c r="AQ229" s="207">
        <f t="shared" si="56"/>
        <v>0</v>
      </c>
      <c r="AR229" s="207">
        <f t="shared" si="56"/>
        <v>0</v>
      </c>
      <c r="AS229" s="207">
        <f t="shared" si="56"/>
        <v>0</v>
      </c>
      <c r="AT229" s="207">
        <f t="shared" si="56"/>
        <v>0</v>
      </c>
      <c r="AU229" s="208">
        <f t="shared" si="54"/>
        <v>0</v>
      </c>
      <c r="AV229" s="208">
        <f t="shared" si="49"/>
        <v>0</v>
      </c>
      <c r="AW229" s="208">
        <f t="shared" si="49"/>
        <v>0</v>
      </c>
      <c r="AX229" s="208">
        <f t="shared" si="49"/>
        <v>0</v>
      </c>
      <c r="AY229" s="208">
        <f t="shared" si="48"/>
        <v>0</v>
      </c>
      <c r="AZ229" s="208">
        <f t="shared" si="51"/>
        <v>0</v>
      </c>
      <c r="BA229" s="208">
        <f t="shared" si="51"/>
        <v>0</v>
      </c>
      <c r="BB229" s="208">
        <f t="shared" si="51"/>
        <v>0</v>
      </c>
      <c r="BC229" s="208">
        <f t="shared" si="51"/>
        <v>0</v>
      </c>
      <c r="BD229" s="208">
        <f t="shared" si="51"/>
        <v>0</v>
      </c>
      <c r="BE229" s="208">
        <f t="shared" si="51"/>
        <v>0</v>
      </c>
      <c r="BF229" s="208">
        <f t="shared" si="50"/>
        <v>0</v>
      </c>
      <c r="BG229" s="208">
        <f t="shared" si="50"/>
        <v>0</v>
      </c>
      <c r="BH229" s="208">
        <f t="shared" si="50"/>
        <v>0</v>
      </c>
      <c r="BI229" s="208">
        <f t="shared" si="50"/>
        <v>0</v>
      </c>
      <c r="BJ229" s="208">
        <f t="shared" si="50"/>
        <v>0</v>
      </c>
      <c r="BK229" s="208">
        <f t="shared" si="50"/>
        <v>0</v>
      </c>
      <c r="BL229" s="207">
        <f t="shared" si="55"/>
        <v>0</v>
      </c>
    </row>
    <row r="230" spans="1:64">
      <c r="A230" s="190" t="s">
        <v>431</v>
      </c>
      <c r="B230" s="205">
        <v>3.3299999999999996E-2</v>
      </c>
      <c r="C230" s="205">
        <v>3.7600000000000001E-2</v>
      </c>
      <c r="D230" s="206">
        <v>74215470.060000002</v>
      </c>
      <c r="E230" s="206">
        <v>76597624.569999993</v>
      </c>
      <c r="F230" s="206">
        <v>76278931.099999994</v>
      </c>
      <c r="G230" s="206">
        <v>75873843.420000002</v>
      </c>
      <c r="H230" s="206">
        <v>75869343.069999993</v>
      </c>
      <c r="I230" s="206">
        <v>75877112.790000007</v>
      </c>
      <c r="J230" s="206">
        <v>75895372.775000006</v>
      </c>
      <c r="K230" s="206">
        <v>75976793.329999998</v>
      </c>
      <c r="L230" s="206">
        <v>76056882.790000007</v>
      </c>
      <c r="M230" s="206">
        <v>76069388.094999999</v>
      </c>
      <c r="N230" s="206">
        <v>76068526.25</v>
      </c>
      <c r="O230" s="206">
        <v>76068526.25</v>
      </c>
      <c r="P230" s="192">
        <f t="shared" si="52"/>
        <v>910847814.5</v>
      </c>
      <c r="Q230" s="206">
        <v>76068526.25</v>
      </c>
      <c r="R230" s="206">
        <v>76155022.180000007</v>
      </c>
      <c r="S230" s="206">
        <v>76241518.109999999</v>
      </c>
      <c r="T230" s="206">
        <v>76241518.109999999</v>
      </c>
      <c r="U230" s="206">
        <v>76241518.109999999</v>
      </c>
      <c r="V230" s="206">
        <v>76241518.109999999</v>
      </c>
      <c r="W230" s="206">
        <v>76241518.109999999</v>
      </c>
      <c r="X230" s="206">
        <v>76486046.679999992</v>
      </c>
      <c r="Y230" s="206">
        <v>76730575.25</v>
      </c>
      <c r="Z230" s="206">
        <v>76730575.25</v>
      </c>
      <c r="AA230" s="206">
        <v>76730575.25</v>
      </c>
      <c r="AB230" s="206">
        <v>76730575.25</v>
      </c>
      <c r="AC230" s="206">
        <v>77604172.310000002</v>
      </c>
      <c r="AD230" s="206">
        <v>78477769.370000005</v>
      </c>
      <c r="AE230" s="206">
        <v>78477769.370000005</v>
      </c>
      <c r="AF230" s="206">
        <v>78477769.370000005</v>
      </c>
      <c r="AG230" s="192">
        <f t="shared" si="53"/>
        <v>925170382.42999995</v>
      </c>
      <c r="AI230" s="207">
        <f t="shared" si="57"/>
        <v>205947.93</v>
      </c>
      <c r="AJ230" s="207">
        <f t="shared" si="57"/>
        <v>212558.41</v>
      </c>
      <c r="AK230" s="207">
        <f t="shared" si="57"/>
        <v>211674.03</v>
      </c>
      <c r="AL230" s="207">
        <f t="shared" si="57"/>
        <v>210549.92</v>
      </c>
      <c r="AM230" s="207">
        <f t="shared" si="57"/>
        <v>210537.43</v>
      </c>
      <c r="AN230" s="207">
        <f t="shared" si="57"/>
        <v>210558.99</v>
      </c>
      <c r="AO230" s="207">
        <f t="shared" si="56"/>
        <v>210609.66</v>
      </c>
      <c r="AP230" s="207">
        <f t="shared" si="56"/>
        <v>210835.6</v>
      </c>
      <c r="AQ230" s="207">
        <f t="shared" si="56"/>
        <v>211057.85</v>
      </c>
      <c r="AR230" s="207">
        <f t="shared" si="56"/>
        <v>211092.55</v>
      </c>
      <c r="AS230" s="207">
        <f t="shared" si="56"/>
        <v>211090.16</v>
      </c>
      <c r="AT230" s="207">
        <f t="shared" si="56"/>
        <v>211090.16</v>
      </c>
      <c r="AU230" s="208">
        <f t="shared" si="54"/>
        <v>2527602.6900000004</v>
      </c>
      <c r="AV230" s="208">
        <f t="shared" si="49"/>
        <v>211090.16</v>
      </c>
      <c r="AW230" s="208">
        <f t="shared" si="49"/>
        <v>211330.19</v>
      </c>
      <c r="AX230" s="208">
        <f t="shared" si="49"/>
        <v>211570.21</v>
      </c>
      <c r="AY230" s="208">
        <f t="shared" si="48"/>
        <v>211570.21</v>
      </c>
      <c r="AZ230" s="208">
        <f t="shared" si="51"/>
        <v>238890.09</v>
      </c>
      <c r="BA230" s="208">
        <f t="shared" si="51"/>
        <v>238890.09</v>
      </c>
      <c r="BB230" s="208">
        <f t="shared" si="51"/>
        <v>238890.09</v>
      </c>
      <c r="BC230" s="208">
        <f t="shared" si="51"/>
        <v>239656.28</v>
      </c>
      <c r="BD230" s="208">
        <f t="shared" si="51"/>
        <v>240422.47</v>
      </c>
      <c r="BE230" s="208">
        <f t="shared" si="51"/>
        <v>240422.47</v>
      </c>
      <c r="BF230" s="208">
        <f t="shared" si="50"/>
        <v>240422.47</v>
      </c>
      <c r="BG230" s="208">
        <f t="shared" si="50"/>
        <v>240422.47</v>
      </c>
      <c r="BH230" s="208">
        <f t="shared" si="50"/>
        <v>243159.74</v>
      </c>
      <c r="BI230" s="208">
        <f t="shared" si="50"/>
        <v>245897.01</v>
      </c>
      <c r="BJ230" s="208">
        <f t="shared" si="50"/>
        <v>245897.01</v>
      </c>
      <c r="BK230" s="208">
        <f t="shared" si="50"/>
        <v>245897.01</v>
      </c>
      <c r="BL230" s="207">
        <f t="shared" si="55"/>
        <v>2898867.1999999993</v>
      </c>
    </row>
    <row r="231" spans="1:64">
      <c r="A231" s="190" t="s">
        <v>432</v>
      </c>
      <c r="B231" s="205">
        <v>4.3999999999999997E-2</v>
      </c>
      <c r="C231" s="205">
        <v>3.3700000000000001E-2</v>
      </c>
      <c r="D231" s="206">
        <v>18461992.960000001</v>
      </c>
      <c r="E231" s="206">
        <v>18461992.960000001</v>
      </c>
      <c r="F231" s="206">
        <v>18461992.960000001</v>
      </c>
      <c r="G231" s="206">
        <v>18461992.960000001</v>
      </c>
      <c r="H231" s="206">
        <v>18461992.960000001</v>
      </c>
      <c r="I231" s="206">
        <v>18461992.960000001</v>
      </c>
      <c r="J231" s="206">
        <v>18461992.960000001</v>
      </c>
      <c r="K231" s="206">
        <v>18461992.960000001</v>
      </c>
      <c r="L231" s="206">
        <v>18461992.960000001</v>
      </c>
      <c r="M231" s="206">
        <v>18461992.960000001</v>
      </c>
      <c r="N231" s="206">
        <v>18461992.960000001</v>
      </c>
      <c r="O231" s="206">
        <v>18461992.960000001</v>
      </c>
      <c r="P231" s="192">
        <f t="shared" si="52"/>
        <v>221543915.52000007</v>
      </c>
      <c r="Q231" s="206">
        <v>18461992.960000001</v>
      </c>
      <c r="R231" s="206">
        <v>18461992.960000001</v>
      </c>
      <c r="S231" s="206">
        <v>18461992.960000001</v>
      </c>
      <c r="T231" s="206">
        <v>18461992.960000001</v>
      </c>
      <c r="U231" s="206">
        <v>18461992.960000001</v>
      </c>
      <c r="V231" s="206">
        <v>18461992.960000001</v>
      </c>
      <c r="W231" s="206">
        <v>18461992.960000001</v>
      </c>
      <c r="X231" s="206">
        <v>18461992.960000001</v>
      </c>
      <c r="Y231" s="206">
        <v>18461992.960000001</v>
      </c>
      <c r="Z231" s="206">
        <v>18461992.960000001</v>
      </c>
      <c r="AA231" s="206">
        <v>18461992.960000001</v>
      </c>
      <c r="AB231" s="206">
        <v>18461992.960000001</v>
      </c>
      <c r="AC231" s="206">
        <v>18461992.960000001</v>
      </c>
      <c r="AD231" s="206">
        <v>18461992.960000001</v>
      </c>
      <c r="AE231" s="206">
        <v>18461992.960000001</v>
      </c>
      <c r="AF231" s="206">
        <v>18461992.960000001</v>
      </c>
      <c r="AG231" s="192">
        <f t="shared" si="53"/>
        <v>221543915.52000007</v>
      </c>
      <c r="AI231" s="207">
        <f t="shared" si="57"/>
        <v>67693.97</v>
      </c>
      <c r="AJ231" s="207">
        <f t="shared" si="57"/>
        <v>67693.97</v>
      </c>
      <c r="AK231" s="207">
        <f t="shared" si="57"/>
        <v>67693.97</v>
      </c>
      <c r="AL231" s="207">
        <f t="shared" si="57"/>
        <v>67693.97</v>
      </c>
      <c r="AM231" s="207">
        <f t="shared" si="57"/>
        <v>67693.97</v>
      </c>
      <c r="AN231" s="207">
        <f t="shared" si="57"/>
        <v>67693.97</v>
      </c>
      <c r="AO231" s="207">
        <f t="shared" si="56"/>
        <v>67693.97</v>
      </c>
      <c r="AP231" s="207">
        <f t="shared" si="56"/>
        <v>67693.97</v>
      </c>
      <c r="AQ231" s="207">
        <f t="shared" si="56"/>
        <v>67693.97</v>
      </c>
      <c r="AR231" s="207">
        <f t="shared" si="56"/>
        <v>67693.97</v>
      </c>
      <c r="AS231" s="207">
        <f t="shared" si="56"/>
        <v>67693.97</v>
      </c>
      <c r="AT231" s="207">
        <f t="shared" si="56"/>
        <v>67693.97</v>
      </c>
      <c r="AU231" s="208">
        <f t="shared" si="54"/>
        <v>812327.63999999978</v>
      </c>
      <c r="AV231" s="208">
        <f t="shared" si="49"/>
        <v>67693.97</v>
      </c>
      <c r="AW231" s="208">
        <f t="shared" si="49"/>
        <v>67693.97</v>
      </c>
      <c r="AX231" s="208">
        <f t="shared" si="49"/>
        <v>67693.97</v>
      </c>
      <c r="AY231" s="208">
        <f t="shared" si="48"/>
        <v>67693.97</v>
      </c>
      <c r="AZ231" s="208">
        <f t="shared" si="51"/>
        <v>51847.43</v>
      </c>
      <c r="BA231" s="208">
        <f t="shared" si="51"/>
        <v>51847.43</v>
      </c>
      <c r="BB231" s="208">
        <f t="shared" si="51"/>
        <v>51847.43</v>
      </c>
      <c r="BC231" s="208">
        <f t="shared" si="51"/>
        <v>51847.43</v>
      </c>
      <c r="BD231" s="208">
        <f t="shared" si="51"/>
        <v>51847.43</v>
      </c>
      <c r="BE231" s="208">
        <f t="shared" si="51"/>
        <v>51847.43</v>
      </c>
      <c r="BF231" s="208">
        <f t="shared" si="50"/>
        <v>51847.43</v>
      </c>
      <c r="BG231" s="208">
        <f t="shared" si="50"/>
        <v>51847.43</v>
      </c>
      <c r="BH231" s="208">
        <f t="shared" si="50"/>
        <v>51847.43</v>
      </c>
      <c r="BI231" s="208">
        <f t="shared" si="50"/>
        <v>51847.43</v>
      </c>
      <c r="BJ231" s="208">
        <f t="shared" si="50"/>
        <v>51847.43</v>
      </c>
      <c r="BK231" s="208">
        <f t="shared" si="50"/>
        <v>51847.43</v>
      </c>
      <c r="BL231" s="207">
        <f t="shared" si="55"/>
        <v>622169.16</v>
      </c>
    </row>
    <row r="232" spans="1:64">
      <c r="A232" s="190" t="s">
        <v>433</v>
      </c>
      <c r="B232" s="205">
        <v>6.1699999999999991E-2</v>
      </c>
      <c r="C232" s="205">
        <v>4.2300000000000004E-2</v>
      </c>
      <c r="D232" s="206">
        <v>24129964.77</v>
      </c>
      <c r="E232" s="206">
        <v>24129964.77</v>
      </c>
      <c r="F232" s="206">
        <v>24129964.77</v>
      </c>
      <c r="G232" s="206">
        <v>24129964.77</v>
      </c>
      <c r="H232" s="206">
        <v>24129964.77</v>
      </c>
      <c r="I232" s="206">
        <v>24129964.77</v>
      </c>
      <c r="J232" s="206">
        <v>24129964.77</v>
      </c>
      <c r="K232" s="206">
        <v>24374329.355</v>
      </c>
      <c r="L232" s="206">
        <v>24618693.940000001</v>
      </c>
      <c r="M232" s="206">
        <v>24618693.940000001</v>
      </c>
      <c r="N232" s="206">
        <v>24618693.940000001</v>
      </c>
      <c r="O232" s="206">
        <v>24618693.940000001</v>
      </c>
      <c r="P232" s="192">
        <f t="shared" si="52"/>
        <v>291758858.505</v>
      </c>
      <c r="Q232" s="206">
        <v>24618693.940000001</v>
      </c>
      <c r="R232" s="206">
        <v>24618693.940000001</v>
      </c>
      <c r="S232" s="206">
        <v>24618693.940000001</v>
      </c>
      <c r="T232" s="206">
        <v>24618693.940000001</v>
      </c>
      <c r="U232" s="206">
        <v>24618693.940000001</v>
      </c>
      <c r="V232" s="206">
        <v>24618693.940000001</v>
      </c>
      <c r="W232" s="206">
        <v>24618693.940000001</v>
      </c>
      <c r="X232" s="206">
        <v>24618693.940000001</v>
      </c>
      <c r="Y232" s="206">
        <v>24618693.940000001</v>
      </c>
      <c r="Z232" s="206">
        <v>24618693.940000001</v>
      </c>
      <c r="AA232" s="206">
        <v>24618693.940000001</v>
      </c>
      <c r="AB232" s="206">
        <v>24618693.940000001</v>
      </c>
      <c r="AC232" s="206">
        <v>24618693.940000001</v>
      </c>
      <c r="AD232" s="206">
        <v>24618693.940000001</v>
      </c>
      <c r="AE232" s="206">
        <v>24618693.940000001</v>
      </c>
      <c r="AF232" s="206">
        <v>24618693.940000001</v>
      </c>
      <c r="AG232" s="192">
        <f t="shared" si="53"/>
        <v>295424327.28000003</v>
      </c>
      <c r="AI232" s="207">
        <f t="shared" si="57"/>
        <v>124068.24</v>
      </c>
      <c r="AJ232" s="207">
        <f t="shared" si="57"/>
        <v>124068.24</v>
      </c>
      <c r="AK232" s="207">
        <f t="shared" si="57"/>
        <v>124068.24</v>
      </c>
      <c r="AL232" s="207">
        <f t="shared" si="57"/>
        <v>124068.24</v>
      </c>
      <c r="AM232" s="207">
        <f t="shared" si="57"/>
        <v>124068.24</v>
      </c>
      <c r="AN232" s="207">
        <f t="shared" si="57"/>
        <v>124068.24</v>
      </c>
      <c r="AO232" s="207">
        <f t="shared" si="56"/>
        <v>124068.24</v>
      </c>
      <c r="AP232" s="207">
        <f t="shared" si="56"/>
        <v>125324.68</v>
      </c>
      <c r="AQ232" s="207">
        <f t="shared" si="56"/>
        <v>126581.12</v>
      </c>
      <c r="AR232" s="207">
        <f t="shared" si="56"/>
        <v>126581.12</v>
      </c>
      <c r="AS232" s="207">
        <f t="shared" si="56"/>
        <v>126581.12</v>
      </c>
      <c r="AT232" s="207">
        <f t="shared" si="56"/>
        <v>126581.12</v>
      </c>
      <c r="AU232" s="208">
        <f t="shared" si="54"/>
        <v>1500126.8400000003</v>
      </c>
      <c r="AV232" s="208">
        <f t="shared" si="49"/>
        <v>126581.12</v>
      </c>
      <c r="AW232" s="208">
        <f t="shared" si="49"/>
        <v>126581.12</v>
      </c>
      <c r="AX232" s="208">
        <f t="shared" si="49"/>
        <v>126581.12</v>
      </c>
      <c r="AY232" s="208">
        <f t="shared" si="48"/>
        <v>126581.12</v>
      </c>
      <c r="AZ232" s="208">
        <f t="shared" si="51"/>
        <v>86780.9</v>
      </c>
      <c r="BA232" s="208">
        <f t="shared" si="51"/>
        <v>86780.9</v>
      </c>
      <c r="BB232" s="208">
        <f t="shared" si="51"/>
        <v>86780.9</v>
      </c>
      <c r="BC232" s="208">
        <f t="shared" si="51"/>
        <v>86780.9</v>
      </c>
      <c r="BD232" s="208">
        <f t="shared" si="51"/>
        <v>86780.9</v>
      </c>
      <c r="BE232" s="208">
        <f t="shared" si="51"/>
        <v>86780.9</v>
      </c>
      <c r="BF232" s="208">
        <f t="shared" si="50"/>
        <v>86780.9</v>
      </c>
      <c r="BG232" s="208">
        <f t="shared" si="50"/>
        <v>86780.9</v>
      </c>
      <c r="BH232" s="208">
        <f t="shared" si="50"/>
        <v>86780.9</v>
      </c>
      <c r="BI232" s="208">
        <f t="shared" si="50"/>
        <v>86780.9</v>
      </c>
      <c r="BJ232" s="208">
        <f t="shared" si="50"/>
        <v>86780.9</v>
      </c>
      <c r="BK232" s="208">
        <f t="shared" si="50"/>
        <v>86780.9</v>
      </c>
      <c r="BL232" s="207">
        <f t="shared" si="55"/>
        <v>1041370.8000000002</v>
      </c>
    </row>
    <row r="233" spans="1:64">
      <c r="A233" s="190" t="s">
        <v>434</v>
      </c>
      <c r="B233" s="205">
        <v>5.1999999999999998E-2</v>
      </c>
      <c r="C233" s="205">
        <v>2.5599999999999998E-2</v>
      </c>
      <c r="D233" s="206">
        <v>18614501.309999999</v>
      </c>
      <c r="E233" s="206">
        <v>18614501.309999999</v>
      </c>
      <c r="F233" s="206">
        <v>18614501.309999999</v>
      </c>
      <c r="G233" s="206">
        <v>18614501.309999999</v>
      </c>
      <c r="H233" s="206">
        <v>18614501.309999999</v>
      </c>
      <c r="I233" s="206">
        <v>18614501.309999999</v>
      </c>
      <c r="J233" s="206">
        <v>18614501.309999999</v>
      </c>
      <c r="K233" s="206">
        <v>18683382.895</v>
      </c>
      <c r="L233" s="206">
        <v>18752264.48</v>
      </c>
      <c r="M233" s="206">
        <v>18752264.48</v>
      </c>
      <c r="N233" s="206">
        <v>18752264.48</v>
      </c>
      <c r="O233" s="206">
        <v>18752264.48</v>
      </c>
      <c r="P233" s="192">
        <f t="shared" si="52"/>
        <v>223993949.98499995</v>
      </c>
      <c r="Q233" s="206">
        <v>18752264.48</v>
      </c>
      <c r="R233" s="206">
        <v>18752264.48</v>
      </c>
      <c r="S233" s="206">
        <v>18752264.48</v>
      </c>
      <c r="T233" s="206">
        <v>18752264.48</v>
      </c>
      <c r="U233" s="206">
        <v>18752264.48</v>
      </c>
      <c r="V233" s="206">
        <v>18752264.48</v>
      </c>
      <c r="W233" s="206">
        <v>18752264.48</v>
      </c>
      <c r="X233" s="206">
        <v>18752264.48</v>
      </c>
      <c r="Y233" s="206">
        <v>18752264.48</v>
      </c>
      <c r="Z233" s="206">
        <v>18752264.48</v>
      </c>
      <c r="AA233" s="206">
        <v>18752264.48</v>
      </c>
      <c r="AB233" s="206">
        <v>18752264.48</v>
      </c>
      <c r="AC233" s="206">
        <v>18752264.48</v>
      </c>
      <c r="AD233" s="206">
        <v>18752264.48</v>
      </c>
      <c r="AE233" s="206">
        <v>18752264.48</v>
      </c>
      <c r="AF233" s="206">
        <v>18752264.48</v>
      </c>
      <c r="AG233" s="192">
        <f t="shared" si="53"/>
        <v>225027173.75999996</v>
      </c>
      <c r="AI233" s="207">
        <f t="shared" si="57"/>
        <v>80662.84</v>
      </c>
      <c r="AJ233" s="207">
        <f t="shared" si="57"/>
        <v>80662.84</v>
      </c>
      <c r="AK233" s="207">
        <f t="shared" si="57"/>
        <v>80662.84</v>
      </c>
      <c r="AL233" s="207">
        <f t="shared" si="57"/>
        <v>80662.84</v>
      </c>
      <c r="AM233" s="207">
        <f t="shared" si="57"/>
        <v>80662.84</v>
      </c>
      <c r="AN233" s="207">
        <f t="shared" si="57"/>
        <v>80662.84</v>
      </c>
      <c r="AO233" s="207">
        <f t="shared" si="56"/>
        <v>80662.84</v>
      </c>
      <c r="AP233" s="207">
        <f t="shared" si="56"/>
        <v>80961.33</v>
      </c>
      <c r="AQ233" s="207">
        <f t="shared" si="56"/>
        <v>81259.81</v>
      </c>
      <c r="AR233" s="207">
        <f t="shared" si="56"/>
        <v>81259.81</v>
      </c>
      <c r="AS233" s="207">
        <f t="shared" si="56"/>
        <v>81259.81</v>
      </c>
      <c r="AT233" s="207">
        <f t="shared" si="56"/>
        <v>81259.81</v>
      </c>
      <c r="AU233" s="208">
        <f t="shared" si="54"/>
        <v>970640.45</v>
      </c>
      <c r="AV233" s="208">
        <f t="shared" si="49"/>
        <v>81259.81</v>
      </c>
      <c r="AW233" s="208">
        <f t="shared" si="49"/>
        <v>81259.81</v>
      </c>
      <c r="AX233" s="208">
        <f t="shared" si="49"/>
        <v>81259.81</v>
      </c>
      <c r="AY233" s="208">
        <f t="shared" si="48"/>
        <v>81259.81</v>
      </c>
      <c r="AZ233" s="208">
        <f t="shared" si="51"/>
        <v>40004.83</v>
      </c>
      <c r="BA233" s="208">
        <f t="shared" si="51"/>
        <v>40004.83</v>
      </c>
      <c r="BB233" s="208">
        <f t="shared" si="51"/>
        <v>40004.83</v>
      </c>
      <c r="BC233" s="208">
        <f t="shared" si="51"/>
        <v>40004.83</v>
      </c>
      <c r="BD233" s="208">
        <f t="shared" si="51"/>
        <v>40004.83</v>
      </c>
      <c r="BE233" s="208">
        <f t="shared" si="51"/>
        <v>40004.83</v>
      </c>
      <c r="BF233" s="208">
        <f t="shared" si="50"/>
        <v>40004.83</v>
      </c>
      <c r="BG233" s="208">
        <f t="shared" si="50"/>
        <v>40004.83</v>
      </c>
      <c r="BH233" s="208">
        <f t="shared" si="50"/>
        <v>40004.83</v>
      </c>
      <c r="BI233" s="208">
        <f t="shared" si="50"/>
        <v>40004.83</v>
      </c>
      <c r="BJ233" s="208">
        <f t="shared" si="50"/>
        <v>40004.83</v>
      </c>
      <c r="BK233" s="208">
        <f t="shared" si="50"/>
        <v>40004.83</v>
      </c>
      <c r="BL233" s="207">
        <f t="shared" si="55"/>
        <v>480057.96000000014</v>
      </c>
    </row>
    <row r="234" spans="1:64">
      <c r="A234" s="190" t="s">
        <v>435</v>
      </c>
      <c r="B234" s="205">
        <v>3.5400000000000001E-2</v>
      </c>
      <c r="C234" s="205">
        <v>0</v>
      </c>
      <c r="D234" s="206">
        <v>0</v>
      </c>
      <c r="E234" s="206">
        <v>0</v>
      </c>
      <c r="F234" s="206">
        <v>0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0</v>
      </c>
      <c r="N234" s="206">
        <v>0</v>
      </c>
      <c r="O234" s="206">
        <v>0</v>
      </c>
      <c r="P234" s="192">
        <f t="shared" si="52"/>
        <v>0</v>
      </c>
      <c r="Q234" s="206">
        <v>0</v>
      </c>
      <c r="R234" s="206">
        <v>0</v>
      </c>
      <c r="S234" s="206">
        <v>0</v>
      </c>
      <c r="T234" s="206">
        <v>0</v>
      </c>
      <c r="U234" s="206">
        <v>0</v>
      </c>
      <c r="V234" s="206">
        <v>0</v>
      </c>
      <c r="W234" s="206">
        <v>0</v>
      </c>
      <c r="X234" s="206">
        <v>0</v>
      </c>
      <c r="Y234" s="206">
        <v>0</v>
      </c>
      <c r="Z234" s="206">
        <v>0</v>
      </c>
      <c r="AA234" s="206">
        <v>0</v>
      </c>
      <c r="AB234" s="206">
        <v>0</v>
      </c>
      <c r="AC234" s="206">
        <v>0</v>
      </c>
      <c r="AD234" s="206">
        <v>0</v>
      </c>
      <c r="AE234" s="206">
        <v>0</v>
      </c>
      <c r="AF234" s="206">
        <v>0</v>
      </c>
      <c r="AG234" s="192">
        <f t="shared" si="53"/>
        <v>0</v>
      </c>
      <c r="AI234" s="207">
        <f t="shared" si="57"/>
        <v>0</v>
      </c>
      <c r="AJ234" s="207">
        <f t="shared" si="57"/>
        <v>0</v>
      </c>
      <c r="AK234" s="207">
        <f t="shared" si="57"/>
        <v>0</v>
      </c>
      <c r="AL234" s="207">
        <f t="shared" si="57"/>
        <v>0</v>
      </c>
      <c r="AM234" s="207">
        <f t="shared" si="57"/>
        <v>0</v>
      </c>
      <c r="AN234" s="207">
        <f t="shared" si="57"/>
        <v>0</v>
      </c>
      <c r="AO234" s="207">
        <f t="shared" si="56"/>
        <v>0</v>
      </c>
      <c r="AP234" s="207">
        <f t="shared" si="56"/>
        <v>0</v>
      </c>
      <c r="AQ234" s="207">
        <f t="shared" si="56"/>
        <v>0</v>
      </c>
      <c r="AR234" s="207">
        <f t="shared" si="56"/>
        <v>0</v>
      </c>
      <c r="AS234" s="207">
        <f t="shared" si="56"/>
        <v>0</v>
      </c>
      <c r="AT234" s="207">
        <f t="shared" si="56"/>
        <v>0</v>
      </c>
      <c r="AU234" s="208">
        <f t="shared" si="54"/>
        <v>0</v>
      </c>
      <c r="AV234" s="208">
        <f t="shared" si="49"/>
        <v>0</v>
      </c>
      <c r="AW234" s="208">
        <f t="shared" si="49"/>
        <v>0</v>
      </c>
      <c r="AX234" s="208">
        <f t="shared" si="49"/>
        <v>0</v>
      </c>
      <c r="AY234" s="208">
        <f t="shared" si="48"/>
        <v>0</v>
      </c>
      <c r="AZ234" s="208">
        <f t="shared" si="51"/>
        <v>0</v>
      </c>
      <c r="BA234" s="208">
        <f t="shared" si="51"/>
        <v>0</v>
      </c>
      <c r="BB234" s="208">
        <f t="shared" si="51"/>
        <v>0</v>
      </c>
      <c r="BC234" s="208">
        <f t="shared" si="51"/>
        <v>0</v>
      </c>
      <c r="BD234" s="208">
        <f t="shared" si="51"/>
        <v>0</v>
      </c>
      <c r="BE234" s="208">
        <f t="shared" si="51"/>
        <v>0</v>
      </c>
      <c r="BF234" s="208">
        <f t="shared" si="50"/>
        <v>0</v>
      </c>
      <c r="BG234" s="208">
        <f t="shared" si="50"/>
        <v>0</v>
      </c>
      <c r="BH234" s="208">
        <f t="shared" si="50"/>
        <v>0</v>
      </c>
      <c r="BI234" s="208">
        <f t="shared" ref="BI234:BK297" si="58">ROUND(AD234*$C234/12,2)</f>
        <v>0</v>
      </c>
      <c r="BJ234" s="208">
        <f t="shared" si="58"/>
        <v>0</v>
      </c>
      <c r="BK234" s="208">
        <f t="shared" si="58"/>
        <v>0</v>
      </c>
      <c r="BL234" s="207">
        <f t="shared" si="55"/>
        <v>0</v>
      </c>
    </row>
    <row r="235" spans="1:64">
      <c r="A235" s="190" t="s">
        <v>436</v>
      </c>
      <c r="B235" s="205">
        <v>0</v>
      </c>
      <c r="C235" s="205">
        <v>0</v>
      </c>
      <c r="D235" s="206">
        <v>0</v>
      </c>
      <c r="E235" s="206">
        <v>0</v>
      </c>
      <c r="F235" s="206">
        <v>0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0</v>
      </c>
      <c r="O235" s="206">
        <v>0</v>
      </c>
      <c r="P235" s="192">
        <f t="shared" si="52"/>
        <v>0</v>
      </c>
      <c r="Q235" s="206">
        <v>0</v>
      </c>
      <c r="R235" s="206">
        <v>0</v>
      </c>
      <c r="S235" s="206">
        <v>0</v>
      </c>
      <c r="T235" s="206">
        <v>0</v>
      </c>
      <c r="U235" s="206">
        <v>0</v>
      </c>
      <c r="V235" s="206">
        <v>0</v>
      </c>
      <c r="W235" s="206">
        <v>0</v>
      </c>
      <c r="X235" s="206">
        <v>0</v>
      </c>
      <c r="Y235" s="206">
        <v>0</v>
      </c>
      <c r="Z235" s="206">
        <v>0</v>
      </c>
      <c r="AA235" s="206">
        <v>0</v>
      </c>
      <c r="AB235" s="206">
        <v>0</v>
      </c>
      <c r="AC235" s="206">
        <v>0</v>
      </c>
      <c r="AD235" s="206">
        <v>0</v>
      </c>
      <c r="AE235" s="206">
        <v>0</v>
      </c>
      <c r="AF235" s="206">
        <v>0</v>
      </c>
      <c r="AG235" s="192">
        <f t="shared" si="53"/>
        <v>0</v>
      </c>
      <c r="AI235" s="207">
        <f t="shared" si="57"/>
        <v>0</v>
      </c>
      <c r="AJ235" s="207">
        <f t="shared" si="57"/>
        <v>0</v>
      </c>
      <c r="AK235" s="207">
        <f t="shared" si="57"/>
        <v>0</v>
      </c>
      <c r="AL235" s="207">
        <f t="shared" si="57"/>
        <v>0</v>
      </c>
      <c r="AM235" s="207">
        <f t="shared" si="57"/>
        <v>0</v>
      </c>
      <c r="AN235" s="207">
        <f t="shared" si="57"/>
        <v>0</v>
      </c>
      <c r="AO235" s="207">
        <f t="shared" si="56"/>
        <v>0</v>
      </c>
      <c r="AP235" s="207">
        <f t="shared" si="56"/>
        <v>0</v>
      </c>
      <c r="AQ235" s="207">
        <f t="shared" si="56"/>
        <v>0</v>
      </c>
      <c r="AR235" s="207">
        <f t="shared" si="56"/>
        <v>0</v>
      </c>
      <c r="AS235" s="207">
        <f t="shared" si="56"/>
        <v>0</v>
      </c>
      <c r="AT235" s="207">
        <f t="shared" si="56"/>
        <v>0</v>
      </c>
      <c r="AU235" s="208">
        <f t="shared" si="54"/>
        <v>0</v>
      </c>
      <c r="AV235" s="208">
        <f t="shared" si="49"/>
        <v>0</v>
      </c>
      <c r="AW235" s="208">
        <f t="shared" si="49"/>
        <v>0</v>
      </c>
      <c r="AX235" s="208">
        <f t="shared" si="49"/>
        <v>0</v>
      </c>
      <c r="AY235" s="208">
        <f t="shared" si="48"/>
        <v>0</v>
      </c>
      <c r="AZ235" s="208">
        <f t="shared" si="51"/>
        <v>0</v>
      </c>
      <c r="BA235" s="208">
        <f t="shared" si="51"/>
        <v>0</v>
      </c>
      <c r="BB235" s="208">
        <f t="shared" si="51"/>
        <v>0</v>
      </c>
      <c r="BC235" s="208">
        <f t="shared" ref="BC235:BH277" si="59">ROUND(X235*$C235/12,2)</f>
        <v>0</v>
      </c>
      <c r="BD235" s="208">
        <f t="shared" si="59"/>
        <v>0</v>
      </c>
      <c r="BE235" s="208">
        <f t="shared" si="59"/>
        <v>0</v>
      </c>
      <c r="BF235" s="208">
        <f t="shared" si="59"/>
        <v>0</v>
      </c>
      <c r="BG235" s="208">
        <f t="shared" si="59"/>
        <v>0</v>
      </c>
      <c r="BH235" s="208">
        <f t="shared" si="59"/>
        <v>0</v>
      </c>
      <c r="BI235" s="208">
        <f t="shared" si="58"/>
        <v>0</v>
      </c>
      <c r="BJ235" s="208">
        <f t="shared" si="58"/>
        <v>0</v>
      </c>
      <c r="BK235" s="208">
        <f t="shared" si="58"/>
        <v>0</v>
      </c>
      <c r="BL235" s="207">
        <f t="shared" si="55"/>
        <v>0</v>
      </c>
    </row>
    <row r="236" spans="1:64">
      <c r="A236" s="190" t="s">
        <v>437</v>
      </c>
      <c r="B236" s="205">
        <v>0.43770000000000003</v>
      </c>
      <c r="C236" s="205">
        <v>0</v>
      </c>
      <c r="D236" s="206">
        <v>0</v>
      </c>
      <c r="E236" s="206">
        <v>0</v>
      </c>
      <c r="F236" s="206">
        <v>0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0</v>
      </c>
      <c r="P236" s="192">
        <f t="shared" si="52"/>
        <v>0</v>
      </c>
      <c r="Q236" s="206">
        <v>0</v>
      </c>
      <c r="R236" s="206">
        <v>0</v>
      </c>
      <c r="S236" s="206">
        <v>0</v>
      </c>
      <c r="T236" s="206">
        <v>0</v>
      </c>
      <c r="U236" s="206">
        <v>0</v>
      </c>
      <c r="V236" s="206">
        <v>0</v>
      </c>
      <c r="W236" s="206">
        <v>0</v>
      </c>
      <c r="X236" s="206">
        <v>0</v>
      </c>
      <c r="Y236" s="206">
        <v>0</v>
      </c>
      <c r="Z236" s="206">
        <v>0</v>
      </c>
      <c r="AA236" s="206">
        <v>0</v>
      </c>
      <c r="AB236" s="206">
        <v>0</v>
      </c>
      <c r="AC236" s="206">
        <v>0</v>
      </c>
      <c r="AD236" s="206">
        <v>0</v>
      </c>
      <c r="AE236" s="206">
        <v>0</v>
      </c>
      <c r="AF236" s="206">
        <v>0</v>
      </c>
      <c r="AG236" s="192">
        <f t="shared" si="53"/>
        <v>0</v>
      </c>
      <c r="AI236" s="207">
        <f t="shared" si="57"/>
        <v>0</v>
      </c>
      <c r="AJ236" s="207">
        <f t="shared" si="57"/>
        <v>0</v>
      </c>
      <c r="AK236" s="207">
        <f t="shared" si="57"/>
        <v>0</v>
      </c>
      <c r="AL236" s="207">
        <f t="shared" si="57"/>
        <v>0</v>
      </c>
      <c r="AM236" s="207">
        <f t="shared" si="57"/>
        <v>0</v>
      </c>
      <c r="AN236" s="207">
        <f t="shared" si="57"/>
        <v>0</v>
      </c>
      <c r="AO236" s="207">
        <f t="shared" si="56"/>
        <v>0</v>
      </c>
      <c r="AP236" s="207">
        <f t="shared" si="56"/>
        <v>0</v>
      </c>
      <c r="AQ236" s="207">
        <f t="shared" si="56"/>
        <v>0</v>
      </c>
      <c r="AR236" s="207">
        <f t="shared" si="56"/>
        <v>0</v>
      </c>
      <c r="AS236" s="207">
        <f t="shared" si="56"/>
        <v>0</v>
      </c>
      <c r="AT236" s="207">
        <f t="shared" si="56"/>
        <v>0</v>
      </c>
      <c r="AU236" s="208">
        <f t="shared" si="54"/>
        <v>0</v>
      </c>
      <c r="AV236" s="208">
        <f t="shared" si="49"/>
        <v>0</v>
      </c>
      <c r="AW236" s="208">
        <f t="shared" si="49"/>
        <v>0</v>
      </c>
      <c r="AX236" s="208">
        <f t="shared" si="49"/>
        <v>0</v>
      </c>
      <c r="AY236" s="208">
        <f t="shared" si="48"/>
        <v>0</v>
      </c>
      <c r="AZ236" s="208">
        <f t="shared" ref="AZ236:BE299" si="60">ROUND(U236*$C236/12,2)</f>
        <v>0</v>
      </c>
      <c r="BA236" s="208">
        <f t="shared" si="60"/>
        <v>0</v>
      </c>
      <c r="BB236" s="208">
        <f t="shared" si="60"/>
        <v>0</v>
      </c>
      <c r="BC236" s="208">
        <f t="shared" si="59"/>
        <v>0</v>
      </c>
      <c r="BD236" s="208">
        <f t="shared" si="59"/>
        <v>0</v>
      </c>
      <c r="BE236" s="208">
        <f t="shared" si="59"/>
        <v>0</v>
      </c>
      <c r="BF236" s="208">
        <f t="shared" si="59"/>
        <v>0</v>
      </c>
      <c r="BG236" s="208">
        <f t="shared" si="59"/>
        <v>0</v>
      </c>
      <c r="BH236" s="208">
        <f t="shared" si="59"/>
        <v>0</v>
      </c>
      <c r="BI236" s="208">
        <f t="shared" si="58"/>
        <v>0</v>
      </c>
      <c r="BJ236" s="208">
        <f t="shared" si="58"/>
        <v>0</v>
      </c>
      <c r="BK236" s="208">
        <f t="shared" si="58"/>
        <v>0</v>
      </c>
      <c r="BL236" s="207">
        <f t="shared" si="55"/>
        <v>0</v>
      </c>
    </row>
    <row r="237" spans="1:64">
      <c r="A237" s="190" t="s">
        <v>438</v>
      </c>
      <c r="B237" s="205">
        <v>5.6000000000000001E-2</v>
      </c>
      <c r="C237" s="205">
        <v>3.1599999999999996E-2</v>
      </c>
      <c r="D237" s="206">
        <v>22511422.190000001</v>
      </c>
      <c r="E237" s="206">
        <v>22511422.190000001</v>
      </c>
      <c r="F237" s="206">
        <v>22330799.899999999</v>
      </c>
      <c r="G237" s="206">
        <v>22150177.600000001</v>
      </c>
      <c r="H237" s="206">
        <v>22150177.600000001</v>
      </c>
      <c r="I237" s="206">
        <v>22148329.199999999</v>
      </c>
      <c r="J237" s="206">
        <v>22146480.790000003</v>
      </c>
      <c r="K237" s="206">
        <v>22146480.790000003</v>
      </c>
      <c r="L237" s="206">
        <v>22146480.790000003</v>
      </c>
      <c r="M237" s="206">
        <v>22146480.790000003</v>
      </c>
      <c r="N237" s="206">
        <v>22146480.790000003</v>
      </c>
      <c r="O237" s="206">
        <v>22146480.790000003</v>
      </c>
      <c r="P237" s="192">
        <f t="shared" si="52"/>
        <v>266681213.41999996</v>
      </c>
      <c r="Q237" s="206">
        <v>22146480.790000003</v>
      </c>
      <c r="R237" s="206">
        <v>22146480.790000003</v>
      </c>
      <c r="S237" s="206">
        <v>22146480.790000003</v>
      </c>
      <c r="T237" s="206">
        <v>22146480.790000003</v>
      </c>
      <c r="U237" s="206">
        <v>22146480.790000003</v>
      </c>
      <c r="V237" s="206">
        <v>22146480.790000003</v>
      </c>
      <c r="W237" s="206">
        <v>22146480.790000003</v>
      </c>
      <c r="X237" s="206">
        <v>22146480.790000003</v>
      </c>
      <c r="Y237" s="206">
        <v>22146480.790000003</v>
      </c>
      <c r="Z237" s="206">
        <v>22146480.790000003</v>
      </c>
      <c r="AA237" s="206">
        <v>22146480.790000003</v>
      </c>
      <c r="AB237" s="206">
        <v>22146480.790000003</v>
      </c>
      <c r="AC237" s="206">
        <v>22146480.790000003</v>
      </c>
      <c r="AD237" s="206">
        <v>22146480.790000003</v>
      </c>
      <c r="AE237" s="206">
        <v>22146480.790000003</v>
      </c>
      <c r="AF237" s="206">
        <v>22146480.790000003</v>
      </c>
      <c r="AG237" s="192">
        <f t="shared" si="53"/>
        <v>265757769.47999999</v>
      </c>
      <c r="AI237" s="207">
        <f t="shared" si="57"/>
        <v>105053.3</v>
      </c>
      <c r="AJ237" s="207">
        <f t="shared" si="57"/>
        <v>105053.3</v>
      </c>
      <c r="AK237" s="207">
        <f t="shared" si="57"/>
        <v>104210.4</v>
      </c>
      <c r="AL237" s="207">
        <f t="shared" si="57"/>
        <v>103367.5</v>
      </c>
      <c r="AM237" s="207">
        <f t="shared" si="57"/>
        <v>103367.5</v>
      </c>
      <c r="AN237" s="207">
        <f t="shared" si="57"/>
        <v>103358.87</v>
      </c>
      <c r="AO237" s="207">
        <f t="shared" si="56"/>
        <v>103350.24</v>
      </c>
      <c r="AP237" s="207">
        <f t="shared" si="56"/>
        <v>103350.24</v>
      </c>
      <c r="AQ237" s="207">
        <f t="shared" si="56"/>
        <v>103350.24</v>
      </c>
      <c r="AR237" s="207">
        <f t="shared" si="56"/>
        <v>103350.24</v>
      </c>
      <c r="AS237" s="207">
        <f t="shared" si="56"/>
        <v>103350.24</v>
      </c>
      <c r="AT237" s="207">
        <f t="shared" si="56"/>
        <v>103350.24</v>
      </c>
      <c r="AU237" s="208">
        <f t="shared" si="54"/>
        <v>1244512.31</v>
      </c>
      <c r="AV237" s="208">
        <f t="shared" si="49"/>
        <v>103350.24</v>
      </c>
      <c r="AW237" s="208">
        <f t="shared" si="49"/>
        <v>103350.24</v>
      </c>
      <c r="AX237" s="208">
        <f t="shared" si="49"/>
        <v>103350.24</v>
      </c>
      <c r="AY237" s="208">
        <f t="shared" si="48"/>
        <v>103350.24</v>
      </c>
      <c r="AZ237" s="208">
        <f t="shared" si="60"/>
        <v>58319.07</v>
      </c>
      <c r="BA237" s="208">
        <f t="shared" si="60"/>
        <v>58319.07</v>
      </c>
      <c r="BB237" s="208">
        <f t="shared" si="60"/>
        <v>58319.07</v>
      </c>
      <c r="BC237" s="208">
        <f t="shared" si="59"/>
        <v>58319.07</v>
      </c>
      <c r="BD237" s="208">
        <f t="shared" si="59"/>
        <v>58319.07</v>
      </c>
      <c r="BE237" s="208">
        <f t="shared" si="59"/>
        <v>58319.07</v>
      </c>
      <c r="BF237" s="208">
        <f t="shared" si="59"/>
        <v>58319.07</v>
      </c>
      <c r="BG237" s="208">
        <f t="shared" si="59"/>
        <v>58319.07</v>
      </c>
      <c r="BH237" s="208">
        <f t="shared" si="59"/>
        <v>58319.07</v>
      </c>
      <c r="BI237" s="208">
        <f t="shared" si="58"/>
        <v>58319.07</v>
      </c>
      <c r="BJ237" s="208">
        <f t="shared" si="58"/>
        <v>58319.07</v>
      </c>
      <c r="BK237" s="208">
        <f t="shared" si="58"/>
        <v>58319.07</v>
      </c>
      <c r="BL237" s="207">
        <f t="shared" si="55"/>
        <v>699828.83999999985</v>
      </c>
    </row>
    <row r="238" spans="1:64">
      <c r="A238" s="190" t="s">
        <v>439</v>
      </c>
      <c r="B238" s="205">
        <v>4.3400000000000001E-2</v>
      </c>
      <c r="C238" s="205">
        <v>3.04E-2</v>
      </c>
      <c r="D238" s="206">
        <v>15079983.07</v>
      </c>
      <c r="E238" s="206">
        <v>15080643.18</v>
      </c>
      <c r="F238" s="206">
        <v>15111636.140000001</v>
      </c>
      <c r="G238" s="206">
        <v>15144061.9</v>
      </c>
      <c r="H238" s="206">
        <v>15148871.529999999</v>
      </c>
      <c r="I238" s="206">
        <v>15066716.609999999</v>
      </c>
      <c r="J238" s="206">
        <v>14985689.859999999</v>
      </c>
      <c r="K238" s="206">
        <v>14990194.859999999</v>
      </c>
      <c r="L238" s="206">
        <v>14990194.859999999</v>
      </c>
      <c r="M238" s="206">
        <v>15032664.014999999</v>
      </c>
      <c r="N238" s="206">
        <v>15075133.17</v>
      </c>
      <c r="O238" s="206">
        <v>15075133.17</v>
      </c>
      <c r="P238" s="192">
        <f t="shared" si="52"/>
        <v>180780922.36499995</v>
      </c>
      <c r="Q238" s="206">
        <v>15075133.17</v>
      </c>
      <c r="R238" s="206">
        <v>15075133.17</v>
      </c>
      <c r="S238" s="206">
        <v>15075133.17</v>
      </c>
      <c r="T238" s="206">
        <v>15201756.994999999</v>
      </c>
      <c r="U238" s="206">
        <v>15328380.82</v>
      </c>
      <c r="V238" s="206">
        <v>15450841.370000001</v>
      </c>
      <c r="W238" s="206">
        <v>15633722.550000001</v>
      </c>
      <c r="X238" s="206">
        <v>15694143.18</v>
      </c>
      <c r="Y238" s="206">
        <v>15694143.18</v>
      </c>
      <c r="Z238" s="206">
        <v>15713125.549999999</v>
      </c>
      <c r="AA238" s="206">
        <v>15732107.92</v>
      </c>
      <c r="AB238" s="206">
        <v>15732107.92</v>
      </c>
      <c r="AC238" s="206">
        <v>15732107.92</v>
      </c>
      <c r="AD238" s="206">
        <v>15732107.92</v>
      </c>
      <c r="AE238" s="206">
        <v>15732107.92</v>
      </c>
      <c r="AF238" s="206">
        <v>15732107.92</v>
      </c>
      <c r="AG238" s="192">
        <f t="shared" si="53"/>
        <v>187907004.16999996</v>
      </c>
      <c r="AI238" s="207">
        <f t="shared" si="57"/>
        <v>54539.27</v>
      </c>
      <c r="AJ238" s="207">
        <f t="shared" si="57"/>
        <v>54541.66</v>
      </c>
      <c r="AK238" s="207">
        <f t="shared" si="57"/>
        <v>54653.75</v>
      </c>
      <c r="AL238" s="207">
        <f t="shared" si="57"/>
        <v>54771.02</v>
      </c>
      <c r="AM238" s="207">
        <f t="shared" si="57"/>
        <v>54788.42</v>
      </c>
      <c r="AN238" s="207">
        <f t="shared" si="57"/>
        <v>54491.29</v>
      </c>
      <c r="AO238" s="207">
        <f t="shared" si="56"/>
        <v>54198.239999999998</v>
      </c>
      <c r="AP238" s="207">
        <f t="shared" si="56"/>
        <v>54214.54</v>
      </c>
      <c r="AQ238" s="207">
        <f t="shared" si="56"/>
        <v>54214.54</v>
      </c>
      <c r="AR238" s="207">
        <f t="shared" si="56"/>
        <v>54368.13</v>
      </c>
      <c r="AS238" s="207">
        <f t="shared" si="56"/>
        <v>54521.73</v>
      </c>
      <c r="AT238" s="207">
        <f t="shared" si="56"/>
        <v>54521.73</v>
      </c>
      <c r="AU238" s="208">
        <f t="shared" si="54"/>
        <v>653824.31999999983</v>
      </c>
      <c r="AV238" s="208">
        <f t="shared" si="49"/>
        <v>54521.73</v>
      </c>
      <c r="AW238" s="208">
        <f t="shared" si="49"/>
        <v>54521.73</v>
      </c>
      <c r="AX238" s="208">
        <f t="shared" si="49"/>
        <v>54521.73</v>
      </c>
      <c r="AY238" s="208">
        <f t="shared" si="49"/>
        <v>54979.69</v>
      </c>
      <c r="AZ238" s="208">
        <f t="shared" si="60"/>
        <v>38831.9</v>
      </c>
      <c r="BA238" s="208">
        <f t="shared" si="60"/>
        <v>39142.129999999997</v>
      </c>
      <c r="BB238" s="208">
        <f t="shared" si="60"/>
        <v>39605.43</v>
      </c>
      <c r="BC238" s="208">
        <f t="shared" si="59"/>
        <v>39758.5</v>
      </c>
      <c r="BD238" s="208">
        <f t="shared" si="59"/>
        <v>39758.5</v>
      </c>
      <c r="BE238" s="208">
        <f t="shared" si="59"/>
        <v>39806.58</v>
      </c>
      <c r="BF238" s="208">
        <f t="shared" si="59"/>
        <v>39854.67</v>
      </c>
      <c r="BG238" s="208">
        <f t="shared" si="59"/>
        <v>39854.67</v>
      </c>
      <c r="BH238" s="208">
        <f t="shared" si="59"/>
        <v>39854.67</v>
      </c>
      <c r="BI238" s="208">
        <f t="shared" si="58"/>
        <v>39854.67</v>
      </c>
      <c r="BJ238" s="208">
        <f t="shared" si="58"/>
        <v>39854.67</v>
      </c>
      <c r="BK238" s="208">
        <f t="shared" si="58"/>
        <v>39854.67</v>
      </c>
      <c r="BL238" s="207">
        <f t="shared" si="55"/>
        <v>476031.05999999988</v>
      </c>
    </row>
    <row r="239" spans="1:64">
      <c r="A239" s="190" t="s">
        <v>440</v>
      </c>
      <c r="B239" s="205">
        <v>4.3400000000000001E-2</v>
      </c>
      <c r="C239" s="205">
        <v>3.2099999999999997E-2</v>
      </c>
      <c r="D239" s="206">
        <v>15752455.59</v>
      </c>
      <c r="E239" s="206">
        <v>15821617.939999999</v>
      </c>
      <c r="F239" s="206">
        <v>15886648.640000001</v>
      </c>
      <c r="G239" s="206">
        <v>15882516.99</v>
      </c>
      <c r="H239" s="206">
        <v>15882516.99</v>
      </c>
      <c r="I239" s="206">
        <v>15882516.99</v>
      </c>
      <c r="J239" s="206">
        <v>15882516.99</v>
      </c>
      <c r="K239" s="206">
        <v>15882516.99</v>
      </c>
      <c r="L239" s="206">
        <v>15882516.99</v>
      </c>
      <c r="M239" s="206">
        <v>15957611.085000001</v>
      </c>
      <c r="N239" s="206">
        <v>16032705.18</v>
      </c>
      <c r="O239" s="206">
        <v>16032705.18</v>
      </c>
      <c r="P239" s="192">
        <f t="shared" si="52"/>
        <v>190778845.55500001</v>
      </c>
      <c r="Q239" s="206">
        <v>16032705.18</v>
      </c>
      <c r="R239" s="206">
        <v>16032705.18</v>
      </c>
      <c r="S239" s="206">
        <v>17496828.484999999</v>
      </c>
      <c r="T239" s="206">
        <v>18960951.789999999</v>
      </c>
      <c r="U239" s="206">
        <v>18960951.789999999</v>
      </c>
      <c r="V239" s="206">
        <v>18960951.789999999</v>
      </c>
      <c r="W239" s="206">
        <v>18960951.789999999</v>
      </c>
      <c r="X239" s="206">
        <v>18960951.789999999</v>
      </c>
      <c r="Y239" s="206">
        <v>18960951.789999999</v>
      </c>
      <c r="Z239" s="206">
        <v>19041636.765000001</v>
      </c>
      <c r="AA239" s="206">
        <v>19122321.739999998</v>
      </c>
      <c r="AB239" s="206">
        <v>19122321.739999998</v>
      </c>
      <c r="AC239" s="206">
        <v>19122321.739999998</v>
      </c>
      <c r="AD239" s="206">
        <v>19122321.739999998</v>
      </c>
      <c r="AE239" s="206">
        <v>19122321.739999998</v>
      </c>
      <c r="AF239" s="206">
        <v>19122321.739999998</v>
      </c>
      <c r="AG239" s="192">
        <f t="shared" si="53"/>
        <v>228580326.15500003</v>
      </c>
      <c r="AI239" s="207">
        <f t="shared" si="57"/>
        <v>56971.38</v>
      </c>
      <c r="AJ239" s="207">
        <f t="shared" si="57"/>
        <v>57221.52</v>
      </c>
      <c r="AK239" s="207">
        <f t="shared" si="57"/>
        <v>57456.71</v>
      </c>
      <c r="AL239" s="207">
        <f t="shared" si="57"/>
        <v>57441.77</v>
      </c>
      <c r="AM239" s="207">
        <f t="shared" si="57"/>
        <v>57441.77</v>
      </c>
      <c r="AN239" s="207">
        <f t="shared" si="57"/>
        <v>57441.77</v>
      </c>
      <c r="AO239" s="207">
        <f t="shared" si="56"/>
        <v>57441.77</v>
      </c>
      <c r="AP239" s="207">
        <f t="shared" si="56"/>
        <v>57441.77</v>
      </c>
      <c r="AQ239" s="207">
        <f t="shared" si="56"/>
        <v>57441.77</v>
      </c>
      <c r="AR239" s="207">
        <f t="shared" si="56"/>
        <v>57713.36</v>
      </c>
      <c r="AS239" s="207">
        <f t="shared" si="56"/>
        <v>57984.95</v>
      </c>
      <c r="AT239" s="207">
        <f t="shared" si="56"/>
        <v>57984.95</v>
      </c>
      <c r="AU239" s="208">
        <f t="shared" si="54"/>
        <v>689983.49</v>
      </c>
      <c r="AV239" s="208">
        <f t="shared" ref="AV239:AY302" si="61">ROUND(Q239*$B239/12,2)</f>
        <v>57984.95</v>
      </c>
      <c r="AW239" s="208">
        <f t="shared" si="61"/>
        <v>57984.95</v>
      </c>
      <c r="AX239" s="208">
        <f t="shared" si="61"/>
        <v>63280.2</v>
      </c>
      <c r="AY239" s="208">
        <f t="shared" si="61"/>
        <v>68575.44</v>
      </c>
      <c r="AZ239" s="208">
        <f t="shared" si="60"/>
        <v>50720.55</v>
      </c>
      <c r="BA239" s="208">
        <f t="shared" si="60"/>
        <v>50720.55</v>
      </c>
      <c r="BB239" s="208">
        <f t="shared" si="60"/>
        <v>50720.55</v>
      </c>
      <c r="BC239" s="208">
        <f t="shared" si="59"/>
        <v>50720.55</v>
      </c>
      <c r="BD239" s="208">
        <f t="shared" si="59"/>
        <v>50720.55</v>
      </c>
      <c r="BE239" s="208">
        <f t="shared" si="59"/>
        <v>50936.38</v>
      </c>
      <c r="BF239" s="208">
        <f t="shared" si="59"/>
        <v>51152.21</v>
      </c>
      <c r="BG239" s="208">
        <f t="shared" si="59"/>
        <v>51152.21</v>
      </c>
      <c r="BH239" s="208">
        <f t="shared" si="59"/>
        <v>51152.21</v>
      </c>
      <c r="BI239" s="208">
        <f t="shared" si="58"/>
        <v>51152.21</v>
      </c>
      <c r="BJ239" s="208">
        <f t="shared" si="58"/>
        <v>51152.21</v>
      </c>
      <c r="BK239" s="208">
        <f t="shared" si="58"/>
        <v>51152.21</v>
      </c>
      <c r="BL239" s="207">
        <f t="shared" si="55"/>
        <v>611452.39</v>
      </c>
    </row>
    <row r="240" spans="1:64">
      <c r="A240" s="190" t="s">
        <v>441</v>
      </c>
      <c r="B240" s="205">
        <v>4.3500000000000004E-2</v>
      </c>
      <c r="C240" s="205">
        <v>3.0799999999999998E-2</v>
      </c>
      <c r="D240" s="206">
        <v>14426572.85</v>
      </c>
      <c r="E240" s="206">
        <v>14426572.85</v>
      </c>
      <c r="F240" s="206">
        <v>14426572.85</v>
      </c>
      <c r="G240" s="206">
        <v>14426572.85</v>
      </c>
      <c r="H240" s="206">
        <v>14426572.85</v>
      </c>
      <c r="I240" s="206">
        <v>14426572.85</v>
      </c>
      <c r="J240" s="206">
        <v>14426572.85</v>
      </c>
      <c r="K240" s="206">
        <v>14426572.85</v>
      </c>
      <c r="L240" s="206">
        <v>14426572.85</v>
      </c>
      <c r="M240" s="206">
        <v>14426572.85</v>
      </c>
      <c r="N240" s="206">
        <v>14426572.85</v>
      </c>
      <c r="O240" s="206">
        <v>14426572.85</v>
      </c>
      <c r="P240" s="192">
        <f t="shared" si="52"/>
        <v>173118874.19999996</v>
      </c>
      <c r="Q240" s="206">
        <v>14426572.85</v>
      </c>
      <c r="R240" s="206">
        <v>14426572.85</v>
      </c>
      <c r="S240" s="206">
        <v>14507257.824999999</v>
      </c>
      <c r="T240" s="206">
        <v>14587942.799999999</v>
      </c>
      <c r="U240" s="206">
        <v>14587942.799999999</v>
      </c>
      <c r="V240" s="206">
        <v>14587942.799999999</v>
      </c>
      <c r="W240" s="206">
        <v>14587942.799999999</v>
      </c>
      <c r="X240" s="206">
        <v>14685944.899999999</v>
      </c>
      <c r="Y240" s="206">
        <v>14783946.999999998</v>
      </c>
      <c r="Z240" s="206">
        <v>14783946.999999998</v>
      </c>
      <c r="AA240" s="206">
        <v>14783946.999999998</v>
      </c>
      <c r="AB240" s="206">
        <v>14783946.999999998</v>
      </c>
      <c r="AC240" s="206">
        <v>14783946.999999998</v>
      </c>
      <c r="AD240" s="206">
        <v>14783946.999999998</v>
      </c>
      <c r="AE240" s="206">
        <v>14783946.999999998</v>
      </c>
      <c r="AF240" s="206">
        <v>14783946.999999998</v>
      </c>
      <c r="AG240" s="192">
        <f t="shared" si="53"/>
        <v>176721349.29999998</v>
      </c>
      <c r="AI240" s="207">
        <f t="shared" si="57"/>
        <v>52296.33</v>
      </c>
      <c r="AJ240" s="207">
        <f t="shared" si="57"/>
        <v>52296.33</v>
      </c>
      <c r="AK240" s="207">
        <f t="shared" si="57"/>
        <v>52296.33</v>
      </c>
      <c r="AL240" s="207">
        <f t="shared" si="57"/>
        <v>52296.33</v>
      </c>
      <c r="AM240" s="207">
        <f t="shared" si="57"/>
        <v>52296.33</v>
      </c>
      <c r="AN240" s="207">
        <f t="shared" si="57"/>
        <v>52296.33</v>
      </c>
      <c r="AO240" s="207">
        <f t="shared" si="56"/>
        <v>52296.33</v>
      </c>
      <c r="AP240" s="207">
        <f t="shared" si="56"/>
        <v>52296.33</v>
      </c>
      <c r="AQ240" s="207">
        <f t="shared" si="56"/>
        <v>52296.33</v>
      </c>
      <c r="AR240" s="207">
        <f t="shared" si="56"/>
        <v>52296.33</v>
      </c>
      <c r="AS240" s="207">
        <f t="shared" si="56"/>
        <v>52296.33</v>
      </c>
      <c r="AT240" s="207">
        <f t="shared" si="56"/>
        <v>52296.33</v>
      </c>
      <c r="AU240" s="208">
        <f t="shared" si="54"/>
        <v>627555.96000000008</v>
      </c>
      <c r="AV240" s="208">
        <f t="shared" si="61"/>
        <v>52296.33</v>
      </c>
      <c r="AW240" s="208">
        <f t="shared" si="61"/>
        <v>52296.33</v>
      </c>
      <c r="AX240" s="208">
        <f t="shared" si="61"/>
        <v>52588.81</v>
      </c>
      <c r="AY240" s="208">
        <f t="shared" si="61"/>
        <v>52881.29</v>
      </c>
      <c r="AZ240" s="208">
        <f t="shared" si="60"/>
        <v>37442.39</v>
      </c>
      <c r="BA240" s="208">
        <f t="shared" si="60"/>
        <v>37442.39</v>
      </c>
      <c r="BB240" s="208">
        <f t="shared" si="60"/>
        <v>37442.39</v>
      </c>
      <c r="BC240" s="208">
        <f t="shared" si="59"/>
        <v>37693.93</v>
      </c>
      <c r="BD240" s="208">
        <f t="shared" si="59"/>
        <v>37945.46</v>
      </c>
      <c r="BE240" s="208">
        <f t="shared" si="59"/>
        <v>37945.46</v>
      </c>
      <c r="BF240" s="208">
        <f t="shared" si="59"/>
        <v>37945.46</v>
      </c>
      <c r="BG240" s="208">
        <f t="shared" si="59"/>
        <v>37945.46</v>
      </c>
      <c r="BH240" s="208">
        <f t="shared" si="59"/>
        <v>37945.46</v>
      </c>
      <c r="BI240" s="208">
        <f t="shared" si="58"/>
        <v>37945.46</v>
      </c>
      <c r="BJ240" s="208">
        <f t="shared" si="58"/>
        <v>37945.46</v>
      </c>
      <c r="BK240" s="208">
        <f t="shared" si="58"/>
        <v>37945.46</v>
      </c>
      <c r="BL240" s="207">
        <f t="shared" si="55"/>
        <v>453584.78000000009</v>
      </c>
    </row>
    <row r="241" spans="1:64">
      <c r="A241" s="190" t="s">
        <v>442</v>
      </c>
      <c r="B241" s="205">
        <v>4.3700000000000003E-2</v>
      </c>
      <c r="C241" s="205">
        <v>3.1999999999999994E-2</v>
      </c>
      <c r="D241" s="206">
        <v>15680731.51</v>
      </c>
      <c r="E241" s="206">
        <v>15680731.51</v>
      </c>
      <c r="F241" s="206">
        <v>15680731.51</v>
      </c>
      <c r="G241" s="206">
        <v>15680731.51</v>
      </c>
      <c r="H241" s="206">
        <v>15680731.51</v>
      </c>
      <c r="I241" s="206">
        <v>15680731.51</v>
      </c>
      <c r="J241" s="206">
        <v>15715362.385</v>
      </c>
      <c r="K241" s="206">
        <v>15749993.26</v>
      </c>
      <c r="L241" s="206">
        <v>15749993.26</v>
      </c>
      <c r="M241" s="206">
        <v>15749993.26</v>
      </c>
      <c r="N241" s="206">
        <v>15749993.26</v>
      </c>
      <c r="O241" s="206">
        <v>15749993.26</v>
      </c>
      <c r="P241" s="192">
        <f t="shared" si="52"/>
        <v>188549717.74499997</v>
      </c>
      <c r="Q241" s="206">
        <v>15749993.26</v>
      </c>
      <c r="R241" s="206">
        <v>15749993.26</v>
      </c>
      <c r="S241" s="206">
        <v>15749993.26</v>
      </c>
      <c r="T241" s="206">
        <v>15749993.26</v>
      </c>
      <c r="U241" s="206">
        <v>15749993.26</v>
      </c>
      <c r="V241" s="206">
        <v>15749993.26</v>
      </c>
      <c r="W241" s="206">
        <v>15749993.26</v>
      </c>
      <c r="X241" s="206">
        <v>15749993.26</v>
      </c>
      <c r="Y241" s="206">
        <v>15749993.26</v>
      </c>
      <c r="Z241" s="206">
        <v>15902974.025</v>
      </c>
      <c r="AA241" s="206">
        <v>16055954.789999999</v>
      </c>
      <c r="AB241" s="206">
        <v>16055954.789999999</v>
      </c>
      <c r="AC241" s="206">
        <v>16055954.789999999</v>
      </c>
      <c r="AD241" s="206">
        <v>16055954.789999999</v>
      </c>
      <c r="AE241" s="206">
        <v>16055954.789999999</v>
      </c>
      <c r="AF241" s="206">
        <v>16055954.789999999</v>
      </c>
      <c r="AG241" s="192">
        <f t="shared" si="53"/>
        <v>190988669.06499997</v>
      </c>
      <c r="AI241" s="207">
        <f t="shared" si="57"/>
        <v>57104</v>
      </c>
      <c r="AJ241" s="207">
        <f t="shared" si="57"/>
        <v>57104</v>
      </c>
      <c r="AK241" s="207">
        <f t="shared" si="57"/>
        <v>57104</v>
      </c>
      <c r="AL241" s="207">
        <f t="shared" si="57"/>
        <v>57104</v>
      </c>
      <c r="AM241" s="207">
        <f t="shared" si="57"/>
        <v>57104</v>
      </c>
      <c r="AN241" s="207">
        <f t="shared" si="57"/>
        <v>57104</v>
      </c>
      <c r="AO241" s="207">
        <f t="shared" si="56"/>
        <v>57230.11</v>
      </c>
      <c r="AP241" s="207">
        <f t="shared" si="56"/>
        <v>57356.23</v>
      </c>
      <c r="AQ241" s="207">
        <f t="shared" si="56"/>
        <v>57356.23</v>
      </c>
      <c r="AR241" s="207">
        <f t="shared" si="56"/>
        <v>57356.23</v>
      </c>
      <c r="AS241" s="207">
        <f t="shared" si="56"/>
        <v>57356.23</v>
      </c>
      <c r="AT241" s="207">
        <f t="shared" si="56"/>
        <v>57356.23</v>
      </c>
      <c r="AU241" s="208">
        <f t="shared" si="54"/>
        <v>686635.25999999989</v>
      </c>
      <c r="AV241" s="208">
        <f t="shared" si="61"/>
        <v>57356.23</v>
      </c>
      <c r="AW241" s="208">
        <f t="shared" si="61"/>
        <v>57356.23</v>
      </c>
      <c r="AX241" s="208">
        <f t="shared" si="61"/>
        <v>57356.23</v>
      </c>
      <c r="AY241" s="208">
        <f t="shared" si="61"/>
        <v>57356.23</v>
      </c>
      <c r="AZ241" s="208">
        <f t="shared" si="60"/>
        <v>41999.98</v>
      </c>
      <c r="BA241" s="208">
        <f t="shared" si="60"/>
        <v>41999.98</v>
      </c>
      <c r="BB241" s="208">
        <f t="shared" si="60"/>
        <v>41999.98</v>
      </c>
      <c r="BC241" s="208">
        <f t="shared" si="59"/>
        <v>41999.98</v>
      </c>
      <c r="BD241" s="208">
        <f t="shared" si="59"/>
        <v>41999.98</v>
      </c>
      <c r="BE241" s="208">
        <f t="shared" si="59"/>
        <v>42407.93</v>
      </c>
      <c r="BF241" s="208">
        <f t="shared" si="59"/>
        <v>42815.88</v>
      </c>
      <c r="BG241" s="208">
        <f t="shared" si="59"/>
        <v>42815.88</v>
      </c>
      <c r="BH241" s="208">
        <f t="shared" si="59"/>
        <v>42815.88</v>
      </c>
      <c r="BI241" s="208">
        <f t="shared" si="58"/>
        <v>42815.88</v>
      </c>
      <c r="BJ241" s="208">
        <f t="shared" si="58"/>
        <v>42815.88</v>
      </c>
      <c r="BK241" s="208">
        <f t="shared" si="58"/>
        <v>42815.88</v>
      </c>
      <c r="BL241" s="207">
        <f t="shared" si="55"/>
        <v>509303.11000000004</v>
      </c>
    </row>
    <row r="242" spans="1:64">
      <c r="A242" s="190" t="s">
        <v>443</v>
      </c>
      <c r="B242" s="205">
        <v>4.4200000000000003E-2</v>
      </c>
      <c r="C242" s="205">
        <v>3.0599999999999999E-2</v>
      </c>
      <c r="D242" s="206">
        <v>14940455.43</v>
      </c>
      <c r="E242" s="206">
        <v>14940455.43</v>
      </c>
      <c r="F242" s="206">
        <v>14909515.9</v>
      </c>
      <c r="G242" s="206">
        <v>14878576.369999999</v>
      </c>
      <c r="H242" s="206">
        <v>14878576.369999999</v>
      </c>
      <c r="I242" s="206">
        <v>14878576.369999999</v>
      </c>
      <c r="J242" s="206">
        <v>14878576.369999999</v>
      </c>
      <c r="K242" s="206">
        <v>14878576.369999999</v>
      </c>
      <c r="L242" s="206">
        <v>14878576.369999999</v>
      </c>
      <c r="M242" s="206">
        <v>14878576.369999999</v>
      </c>
      <c r="N242" s="206">
        <v>14878576.369999999</v>
      </c>
      <c r="O242" s="206">
        <v>14878576.369999999</v>
      </c>
      <c r="P242" s="192">
        <f t="shared" si="52"/>
        <v>178697614.09000003</v>
      </c>
      <c r="Q242" s="206">
        <v>14878576.369999999</v>
      </c>
      <c r="R242" s="206">
        <v>14878576.369999999</v>
      </c>
      <c r="S242" s="206">
        <v>14878576.369999999</v>
      </c>
      <c r="T242" s="206">
        <v>14878576.369999999</v>
      </c>
      <c r="U242" s="206">
        <v>14878576.369999999</v>
      </c>
      <c r="V242" s="206">
        <v>14878576.369999999</v>
      </c>
      <c r="W242" s="206">
        <v>14878576.369999999</v>
      </c>
      <c r="X242" s="206">
        <v>14878576.369999999</v>
      </c>
      <c r="Y242" s="206">
        <v>14878576.369999999</v>
      </c>
      <c r="Z242" s="206">
        <v>14978243.715</v>
      </c>
      <c r="AA242" s="206">
        <v>15077911.059999999</v>
      </c>
      <c r="AB242" s="206">
        <v>15077911.059999999</v>
      </c>
      <c r="AC242" s="206">
        <v>15077911.059999999</v>
      </c>
      <c r="AD242" s="206">
        <v>15077911.059999999</v>
      </c>
      <c r="AE242" s="206">
        <v>15077911.059999999</v>
      </c>
      <c r="AF242" s="206">
        <v>15077911.059999999</v>
      </c>
      <c r="AG242" s="192">
        <f t="shared" si="53"/>
        <v>179838591.92500001</v>
      </c>
      <c r="AI242" s="207">
        <f t="shared" si="57"/>
        <v>55030.68</v>
      </c>
      <c r="AJ242" s="207">
        <f t="shared" si="57"/>
        <v>55030.68</v>
      </c>
      <c r="AK242" s="207">
        <f t="shared" si="57"/>
        <v>54916.72</v>
      </c>
      <c r="AL242" s="207">
        <f t="shared" si="57"/>
        <v>54802.76</v>
      </c>
      <c r="AM242" s="207">
        <f t="shared" si="57"/>
        <v>54802.76</v>
      </c>
      <c r="AN242" s="207">
        <f t="shared" si="57"/>
        <v>54802.76</v>
      </c>
      <c r="AO242" s="207">
        <f t="shared" si="56"/>
        <v>54802.76</v>
      </c>
      <c r="AP242" s="207">
        <f t="shared" si="56"/>
        <v>54802.76</v>
      </c>
      <c r="AQ242" s="207">
        <f t="shared" si="56"/>
        <v>54802.76</v>
      </c>
      <c r="AR242" s="207">
        <f t="shared" si="56"/>
        <v>54802.76</v>
      </c>
      <c r="AS242" s="207">
        <f t="shared" si="56"/>
        <v>54802.76</v>
      </c>
      <c r="AT242" s="207">
        <f t="shared" si="56"/>
        <v>54802.76</v>
      </c>
      <c r="AU242" s="208">
        <f t="shared" si="54"/>
        <v>658202.92000000004</v>
      </c>
      <c r="AV242" s="208">
        <f t="shared" si="61"/>
        <v>54802.76</v>
      </c>
      <c r="AW242" s="208">
        <f t="shared" si="61"/>
        <v>54802.76</v>
      </c>
      <c r="AX242" s="208">
        <f t="shared" si="61"/>
        <v>54802.76</v>
      </c>
      <c r="AY242" s="208">
        <f t="shared" si="61"/>
        <v>54802.76</v>
      </c>
      <c r="AZ242" s="208">
        <f t="shared" si="60"/>
        <v>37940.370000000003</v>
      </c>
      <c r="BA242" s="208">
        <f t="shared" si="60"/>
        <v>37940.370000000003</v>
      </c>
      <c r="BB242" s="208">
        <f t="shared" si="60"/>
        <v>37940.370000000003</v>
      </c>
      <c r="BC242" s="208">
        <f t="shared" si="59"/>
        <v>37940.370000000003</v>
      </c>
      <c r="BD242" s="208">
        <f t="shared" si="59"/>
        <v>37940.370000000003</v>
      </c>
      <c r="BE242" s="208">
        <f t="shared" si="59"/>
        <v>38194.519999999997</v>
      </c>
      <c r="BF242" s="208">
        <f t="shared" si="59"/>
        <v>38448.67</v>
      </c>
      <c r="BG242" s="208">
        <f t="shared" si="59"/>
        <v>38448.67</v>
      </c>
      <c r="BH242" s="208">
        <f t="shared" si="59"/>
        <v>38448.67</v>
      </c>
      <c r="BI242" s="208">
        <f t="shared" si="58"/>
        <v>38448.67</v>
      </c>
      <c r="BJ242" s="208">
        <f t="shared" si="58"/>
        <v>38448.67</v>
      </c>
      <c r="BK242" s="208">
        <f t="shared" si="58"/>
        <v>38448.67</v>
      </c>
      <c r="BL242" s="207">
        <f t="shared" si="55"/>
        <v>458588.3899999999</v>
      </c>
    </row>
    <row r="243" spans="1:64">
      <c r="A243" s="190" t="s">
        <v>444</v>
      </c>
      <c r="B243" s="205">
        <v>4.3400000000000001E-2</v>
      </c>
      <c r="C243" s="205">
        <v>3.0199999999999998E-2</v>
      </c>
      <c r="D243" s="206">
        <v>14789388.810000001</v>
      </c>
      <c r="E243" s="206">
        <v>14789388.810000001</v>
      </c>
      <c r="F243" s="206">
        <v>14810936.83</v>
      </c>
      <c r="G243" s="206">
        <v>14832484.85</v>
      </c>
      <c r="H243" s="206">
        <v>14848423.76</v>
      </c>
      <c r="I243" s="206">
        <v>14849316.050000001</v>
      </c>
      <c r="J243" s="206">
        <v>14834269.42</v>
      </c>
      <c r="K243" s="206">
        <v>14834269.42</v>
      </c>
      <c r="L243" s="206">
        <v>14834269.42</v>
      </c>
      <c r="M243" s="206">
        <v>14834269.42</v>
      </c>
      <c r="N243" s="206">
        <v>14834269.42</v>
      </c>
      <c r="O243" s="206">
        <v>14834269.42</v>
      </c>
      <c r="P243" s="192">
        <f t="shared" si="52"/>
        <v>177925555.62999997</v>
      </c>
      <c r="Q243" s="206">
        <v>14834269.42</v>
      </c>
      <c r="R243" s="206">
        <v>14834269.42</v>
      </c>
      <c r="S243" s="206">
        <v>14834269.42</v>
      </c>
      <c r="T243" s="206">
        <v>14834269.42</v>
      </c>
      <c r="U243" s="206">
        <v>14834269.42</v>
      </c>
      <c r="V243" s="206">
        <v>14834269.42</v>
      </c>
      <c r="W243" s="206">
        <v>14834269.42</v>
      </c>
      <c r="X243" s="206">
        <v>14834269.42</v>
      </c>
      <c r="Y243" s="206">
        <v>14834269.42</v>
      </c>
      <c r="Z243" s="206">
        <v>15722994.08</v>
      </c>
      <c r="AA243" s="206">
        <v>16611718.74</v>
      </c>
      <c r="AB243" s="206">
        <v>16611718.74</v>
      </c>
      <c r="AC243" s="206">
        <v>16611718.74</v>
      </c>
      <c r="AD243" s="206">
        <v>16611718.74</v>
      </c>
      <c r="AE243" s="206">
        <v>16611718.74</v>
      </c>
      <c r="AF243" s="206">
        <v>16611718.74</v>
      </c>
      <c r="AG243" s="192">
        <f t="shared" si="53"/>
        <v>189564653.62</v>
      </c>
      <c r="AI243" s="207">
        <f t="shared" si="57"/>
        <v>53488.29</v>
      </c>
      <c r="AJ243" s="207">
        <f t="shared" si="57"/>
        <v>53488.29</v>
      </c>
      <c r="AK243" s="207">
        <f t="shared" si="57"/>
        <v>53566.22</v>
      </c>
      <c r="AL243" s="207">
        <f t="shared" si="57"/>
        <v>53644.15</v>
      </c>
      <c r="AM243" s="207">
        <f t="shared" si="57"/>
        <v>53701.8</v>
      </c>
      <c r="AN243" s="207">
        <f t="shared" si="57"/>
        <v>53705.03</v>
      </c>
      <c r="AO243" s="207">
        <f t="shared" si="56"/>
        <v>53650.61</v>
      </c>
      <c r="AP243" s="207">
        <f t="shared" si="56"/>
        <v>53650.61</v>
      </c>
      <c r="AQ243" s="207">
        <f t="shared" si="56"/>
        <v>53650.61</v>
      </c>
      <c r="AR243" s="207">
        <f t="shared" si="56"/>
        <v>53650.61</v>
      </c>
      <c r="AS243" s="207">
        <f t="shared" si="56"/>
        <v>53650.61</v>
      </c>
      <c r="AT243" s="207">
        <f t="shared" si="56"/>
        <v>53650.61</v>
      </c>
      <c r="AU243" s="208">
        <f t="shared" si="54"/>
        <v>643497.43999999994</v>
      </c>
      <c r="AV243" s="208">
        <f t="shared" si="61"/>
        <v>53650.61</v>
      </c>
      <c r="AW243" s="208">
        <f t="shared" si="61"/>
        <v>53650.61</v>
      </c>
      <c r="AX243" s="208">
        <f t="shared" si="61"/>
        <v>53650.61</v>
      </c>
      <c r="AY243" s="208">
        <f t="shared" si="61"/>
        <v>53650.61</v>
      </c>
      <c r="AZ243" s="208">
        <f t="shared" si="60"/>
        <v>37332.910000000003</v>
      </c>
      <c r="BA243" s="208">
        <f t="shared" si="60"/>
        <v>37332.910000000003</v>
      </c>
      <c r="BB243" s="208">
        <f t="shared" si="60"/>
        <v>37332.910000000003</v>
      </c>
      <c r="BC243" s="208">
        <f t="shared" si="59"/>
        <v>37332.910000000003</v>
      </c>
      <c r="BD243" s="208">
        <f t="shared" si="59"/>
        <v>37332.910000000003</v>
      </c>
      <c r="BE243" s="208">
        <f t="shared" si="59"/>
        <v>39569.54</v>
      </c>
      <c r="BF243" s="208">
        <f t="shared" si="59"/>
        <v>41806.160000000003</v>
      </c>
      <c r="BG243" s="208">
        <f t="shared" si="59"/>
        <v>41806.160000000003</v>
      </c>
      <c r="BH243" s="208">
        <f t="shared" si="59"/>
        <v>41806.160000000003</v>
      </c>
      <c r="BI243" s="208">
        <f t="shared" si="58"/>
        <v>41806.160000000003</v>
      </c>
      <c r="BJ243" s="208">
        <f t="shared" si="58"/>
        <v>41806.160000000003</v>
      </c>
      <c r="BK243" s="208">
        <f t="shared" si="58"/>
        <v>41806.160000000003</v>
      </c>
      <c r="BL243" s="207">
        <f t="shared" si="55"/>
        <v>477071.05000000016</v>
      </c>
    </row>
    <row r="244" spans="1:64">
      <c r="A244" s="190" t="s">
        <v>445</v>
      </c>
      <c r="B244" s="205">
        <v>0</v>
      </c>
      <c r="C244" s="205">
        <v>0</v>
      </c>
      <c r="D244" s="206">
        <v>0</v>
      </c>
      <c r="E244" s="206">
        <v>0</v>
      </c>
      <c r="F244" s="206">
        <v>0</v>
      </c>
      <c r="G244" s="206">
        <v>0</v>
      </c>
      <c r="H244" s="206">
        <v>0</v>
      </c>
      <c r="I244" s="206">
        <v>0</v>
      </c>
      <c r="J244" s="206">
        <v>0</v>
      </c>
      <c r="K244" s="206">
        <v>0</v>
      </c>
      <c r="L244" s="206">
        <v>0</v>
      </c>
      <c r="M244" s="206">
        <v>0</v>
      </c>
      <c r="N244" s="206">
        <v>0</v>
      </c>
      <c r="O244" s="206">
        <v>0</v>
      </c>
      <c r="P244" s="192">
        <f t="shared" si="52"/>
        <v>0</v>
      </c>
      <c r="Q244" s="206">
        <v>0</v>
      </c>
      <c r="R244" s="206">
        <v>0</v>
      </c>
      <c r="S244" s="206">
        <v>0</v>
      </c>
      <c r="T244" s="206">
        <v>0</v>
      </c>
      <c r="U244" s="206">
        <v>0</v>
      </c>
      <c r="V244" s="206">
        <v>0</v>
      </c>
      <c r="W244" s="206">
        <v>0</v>
      </c>
      <c r="X244" s="206">
        <v>0</v>
      </c>
      <c r="Y244" s="206">
        <v>0</v>
      </c>
      <c r="Z244" s="206">
        <v>0</v>
      </c>
      <c r="AA244" s="206">
        <v>0</v>
      </c>
      <c r="AB244" s="206">
        <v>0</v>
      </c>
      <c r="AC244" s="206">
        <v>0</v>
      </c>
      <c r="AD244" s="206">
        <v>0</v>
      </c>
      <c r="AE244" s="206">
        <v>0</v>
      </c>
      <c r="AF244" s="206">
        <v>0</v>
      </c>
      <c r="AG244" s="192">
        <f t="shared" si="53"/>
        <v>0</v>
      </c>
      <c r="AI244" s="207">
        <f t="shared" si="57"/>
        <v>0</v>
      </c>
      <c r="AJ244" s="207">
        <f t="shared" si="57"/>
        <v>0</v>
      </c>
      <c r="AK244" s="207">
        <f t="shared" si="57"/>
        <v>0</v>
      </c>
      <c r="AL244" s="207">
        <f t="shared" si="57"/>
        <v>0</v>
      </c>
      <c r="AM244" s="207">
        <f t="shared" si="57"/>
        <v>0</v>
      </c>
      <c r="AN244" s="207">
        <f t="shared" si="57"/>
        <v>0</v>
      </c>
      <c r="AO244" s="207">
        <f t="shared" si="56"/>
        <v>0</v>
      </c>
      <c r="AP244" s="207">
        <f t="shared" si="56"/>
        <v>0</v>
      </c>
      <c r="AQ244" s="207">
        <f t="shared" si="56"/>
        <v>0</v>
      </c>
      <c r="AR244" s="207">
        <f t="shared" si="56"/>
        <v>0</v>
      </c>
      <c r="AS244" s="207">
        <f t="shared" si="56"/>
        <v>0</v>
      </c>
      <c r="AT244" s="207">
        <f t="shared" si="56"/>
        <v>0</v>
      </c>
      <c r="AU244" s="208">
        <f t="shared" si="54"/>
        <v>0</v>
      </c>
      <c r="AV244" s="208">
        <f t="shared" si="61"/>
        <v>0</v>
      </c>
      <c r="AW244" s="208">
        <f t="shared" si="61"/>
        <v>0</v>
      </c>
      <c r="AX244" s="208">
        <f t="shared" si="61"/>
        <v>0</v>
      </c>
      <c r="AY244" s="208">
        <f t="shared" si="61"/>
        <v>0</v>
      </c>
      <c r="AZ244" s="208">
        <f t="shared" si="60"/>
        <v>0</v>
      </c>
      <c r="BA244" s="208">
        <f t="shared" si="60"/>
        <v>0</v>
      </c>
      <c r="BB244" s="208">
        <f t="shared" si="60"/>
        <v>0</v>
      </c>
      <c r="BC244" s="208">
        <f t="shared" si="59"/>
        <v>0</v>
      </c>
      <c r="BD244" s="208">
        <f t="shared" si="59"/>
        <v>0</v>
      </c>
      <c r="BE244" s="208">
        <f t="shared" si="59"/>
        <v>0</v>
      </c>
      <c r="BF244" s="208">
        <f t="shared" si="59"/>
        <v>0</v>
      </c>
      <c r="BG244" s="208">
        <f t="shared" si="59"/>
        <v>0</v>
      </c>
      <c r="BH244" s="208">
        <f t="shared" si="59"/>
        <v>0</v>
      </c>
      <c r="BI244" s="208">
        <f t="shared" si="58"/>
        <v>0</v>
      </c>
      <c r="BJ244" s="208">
        <f t="shared" si="58"/>
        <v>0</v>
      </c>
      <c r="BK244" s="208">
        <f t="shared" si="58"/>
        <v>0</v>
      </c>
      <c r="BL244" s="207">
        <f t="shared" si="55"/>
        <v>0</v>
      </c>
    </row>
    <row r="245" spans="1:64">
      <c r="A245" s="190" t="s">
        <v>446</v>
      </c>
      <c r="B245" s="205">
        <v>0</v>
      </c>
      <c r="C245" s="205">
        <v>0</v>
      </c>
      <c r="D245" s="206">
        <v>0</v>
      </c>
      <c r="E245" s="206">
        <v>0</v>
      </c>
      <c r="F245" s="206">
        <v>0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0</v>
      </c>
      <c r="M245" s="206">
        <v>0</v>
      </c>
      <c r="N245" s="206">
        <v>0</v>
      </c>
      <c r="O245" s="206">
        <v>0</v>
      </c>
      <c r="P245" s="192">
        <f t="shared" si="52"/>
        <v>0</v>
      </c>
      <c r="Q245" s="206">
        <v>0</v>
      </c>
      <c r="R245" s="206">
        <v>0</v>
      </c>
      <c r="S245" s="206">
        <v>0</v>
      </c>
      <c r="T245" s="206">
        <v>0</v>
      </c>
      <c r="U245" s="206">
        <v>0</v>
      </c>
      <c r="V245" s="206">
        <v>0</v>
      </c>
      <c r="W245" s="206">
        <v>0</v>
      </c>
      <c r="X245" s="206">
        <v>0</v>
      </c>
      <c r="Y245" s="206">
        <v>0</v>
      </c>
      <c r="Z245" s="206">
        <v>0</v>
      </c>
      <c r="AA245" s="206">
        <v>0</v>
      </c>
      <c r="AB245" s="206">
        <v>0</v>
      </c>
      <c r="AC245" s="206">
        <v>0</v>
      </c>
      <c r="AD245" s="206">
        <v>0</v>
      </c>
      <c r="AE245" s="206">
        <v>0</v>
      </c>
      <c r="AF245" s="206">
        <v>0</v>
      </c>
      <c r="AG245" s="192">
        <f t="shared" si="53"/>
        <v>0</v>
      </c>
      <c r="AI245" s="207">
        <f t="shared" si="57"/>
        <v>0</v>
      </c>
      <c r="AJ245" s="207">
        <f t="shared" si="57"/>
        <v>0</v>
      </c>
      <c r="AK245" s="207">
        <f t="shared" si="57"/>
        <v>0</v>
      </c>
      <c r="AL245" s="207">
        <f t="shared" si="57"/>
        <v>0</v>
      </c>
      <c r="AM245" s="207">
        <f t="shared" si="57"/>
        <v>0</v>
      </c>
      <c r="AN245" s="207">
        <f t="shared" si="57"/>
        <v>0</v>
      </c>
      <c r="AO245" s="207">
        <f t="shared" si="56"/>
        <v>0</v>
      </c>
      <c r="AP245" s="207">
        <f t="shared" si="56"/>
        <v>0</v>
      </c>
      <c r="AQ245" s="207">
        <f t="shared" si="56"/>
        <v>0</v>
      </c>
      <c r="AR245" s="207">
        <f t="shared" si="56"/>
        <v>0</v>
      </c>
      <c r="AS245" s="207">
        <f t="shared" si="56"/>
        <v>0</v>
      </c>
      <c r="AT245" s="207">
        <f t="shared" si="56"/>
        <v>0</v>
      </c>
      <c r="AU245" s="208">
        <f t="shared" si="54"/>
        <v>0</v>
      </c>
      <c r="AV245" s="208">
        <f t="shared" si="61"/>
        <v>0</v>
      </c>
      <c r="AW245" s="208">
        <f t="shared" si="61"/>
        <v>0</v>
      </c>
      <c r="AX245" s="208">
        <f t="shared" si="61"/>
        <v>0</v>
      </c>
      <c r="AY245" s="208">
        <f t="shared" si="61"/>
        <v>0</v>
      </c>
      <c r="AZ245" s="208">
        <f t="shared" si="60"/>
        <v>0</v>
      </c>
      <c r="BA245" s="208">
        <f t="shared" si="60"/>
        <v>0</v>
      </c>
      <c r="BB245" s="208">
        <f t="shared" si="60"/>
        <v>0</v>
      </c>
      <c r="BC245" s="208">
        <f t="shared" si="59"/>
        <v>0</v>
      </c>
      <c r="BD245" s="208">
        <f t="shared" si="59"/>
        <v>0</v>
      </c>
      <c r="BE245" s="208">
        <f t="shared" si="59"/>
        <v>0</v>
      </c>
      <c r="BF245" s="208">
        <f t="shared" si="59"/>
        <v>0</v>
      </c>
      <c r="BG245" s="208">
        <f t="shared" si="59"/>
        <v>0</v>
      </c>
      <c r="BH245" s="208">
        <f t="shared" si="59"/>
        <v>0</v>
      </c>
      <c r="BI245" s="208">
        <f t="shared" si="58"/>
        <v>0</v>
      </c>
      <c r="BJ245" s="208">
        <f t="shared" si="58"/>
        <v>0</v>
      </c>
      <c r="BK245" s="208">
        <f t="shared" si="58"/>
        <v>0</v>
      </c>
      <c r="BL245" s="207">
        <f t="shared" si="55"/>
        <v>0</v>
      </c>
    </row>
    <row r="246" spans="1:64">
      <c r="A246" s="190" t="s">
        <v>447</v>
      </c>
      <c r="B246" s="205">
        <v>4.6100000000000002E-2</v>
      </c>
      <c r="C246" s="205">
        <v>4.41E-2</v>
      </c>
      <c r="D246" s="206">
        <v>57651.55</v>
      </c>
      <c r="E246" s="206">
        <v>57651.55</v>
      </c>
      <c r="F246" s="206">
        <v>57651.55</v>
      </c>
      <c r="G246" s="206">
        <v>57651.55</v>
      </c>
      <c r="H246" s="206">
        <v>57651.55</v>
      </c>
      <c r="I246" s="206">
        <v>57651.55</v>
      </c>
      <c r="J246" s="206">
        <v>57651.55</v>
      </c>
      <c r="K246" s="206">
        <v>57651.55</v>
      </c>
      <c r="L246" s="206">
        <v>57651.55</v>
      </c>
      <c r="M246" s="206">
        <v>57651.55</v>
      </c>
      <c r="N246" s="206">
        <v>57651.55</v>
      </c>
      <c r="O246" s="206">
        <v>57651.55</v>
      </c>
      <c r="P246" s="192">
        <f t="shared" si="52"/>
        <v>691818.60000000009</v>
      </c>
      <c r="Q246" s="206">
        <v>57651.55</v>
      </c>
      <c r="R246" s="206">
        <v>57651.55</v>
      </c>
      <c r="S246" s="206">
        <v>57651.55</v>
      </c>
      <c r="T246" s="206">
        <v>57651.55</v>
      </c>
      <c r="U246" s="206">
        <v>57651.55</v>
      </c>
      <c r="V246" s="206">
        <v>57651.55</v>
      </c>
      <c r="W246" s="206">
        <v>57651.55</v>
      </c>
      <c r="X246" s="206">
        <v>57651.55</v>
      </c>
      <c r="Y246" s="206">
        <v>57651.55</v>
      </c>
      <c r="Z246" s="206">
        <v>57651.55</v>
      </c>
      <c r="AA246" s="206">
        <v>57651.55</v>
      </c>
      <c r="AB246" s="206">
        <v>57651.55</v>
      </c>
      <c r="AC246" s="206">
        <v>57651.55</v>
      </c>
      <c r="AD246" s="206">
        <v>57651.55</v>
      </c>
      <c r="AE246" s="206">
        <v>57651.55</v>
      </c>
      <c r="AF246" s="206">
        <v>57651.55</v>
      </c>
      <c r="AG246" s="192">
        <f t="shared" si="53"/>
        <v>691818.60000000009</v>
      </c>
      <c r="AI246" s="207">
        <f t="shared" si="57"/>
        <v>221.48</v>
      </c>
      <c r="AJ246" s="207">
        <f t="shared" si="57"/>
        <v>221.48</v>
      </c>
      <c r="AK246" s="207">
        <f t="shared" si="57"/>
        <v>221.48</v>
      </c>
      <c r="AL246" s="207">
        <f t="shared" si="57"/>
        <v>221.48</v>
      </c>
      <c r="AM246" s="207">
        <f t="shared" si="57"/>
        <v>221.48</v>
      </c>
      <c r="AN246" s="207">
        <f t="shared" si="57"/>
        <v>221.48</v>
      </c>
      <c r="AO246" s="207">
        <f t="shared" si="56"/>
        <v>221.48</v>
      </c>
      <c r="AP246" s="207">
        <f t="shared" si="56"/>
        <v>221.48</v>
      </c>
      <c r="AQ246" s="207">
        <f t="shared" si="56"/>
        <v>221.48</v>
      </c>
      <c r="AR246" s="207">
        <f t="shared" si="56"/>
        <v>221.48</v>
      </c>
      <c r="AS246" s="207">
        <f t="shared" si="56"/>
        <v>221.48</v>
      </c>
      <c r="AT246" s="207">
        <f t="shared" si="56"/>
        <v>221.48</v>
      </c>
      <c r="AU246" s="208">
        <f t="shared" si="54"/>
        <v>2657.7599999999998</v>
      </c>
      <c r="AV246" s="208">
        <f t="shared" si="61"/>
        <v>221.48</v>
      </c>
      <c r="AW246" s="208">
        <f t="shared" si="61"/>
        <v>221.48</v>
      </c>
      <c r="AX246" s="208">
        <f t="shared" si="61"/>
        <v>221.48</v>
      </c>
      <c r="AY246" s="208">
        <f t="shared" si="61"/>
        <v>221.48</v>
      </c>
      <c r="AZ246" s="208">
        <f t="shared" si="60"/>
        <v>211.87</v>
      </c>
      <c r="BA246" s="208">
        <f t="shared" si="60"/>
        <v>211.87</v>
      </c>
      <c r="BB246" s="208">
        <f t="shared" si="60"/>
        <v>211.87</v>
      </c>
      <c r="BC246" s="208">
        <f t="shared" si="59"/>
        <v>211.87</v>
      </c>
      <c r="BD246" s="208">
        <f t="shared" si="59"/>
        <v>211.87</v>
      </c>
      <c r="BE246" s="208">
        <f t="shared" si="59"/>
        <v>211.87</v>
      </c>
      <c r="BF246" s="208">
        <f t="shared" si="59"/>
        <v>211.87</v>
      </c>
      <c r="BG246" s="208">
        <f t="shared" si="59"/>
        <v>211.87</v>
      </c>
      <c r="BH246" s="208">
        <f t="shared" si="59"/>
        <v>211.87</v>
      </c>
      <c r="BI246" s="208">
        <f t="shared" si="58"/>
        <v>211.87</v>
      </c>
      <c r="BJ246" s="208">
        <f t="shared" si="58"/>
        <v>211.87</v>
      </c>
      <c r="BK246" s="208">
        <f t="shared" si="58"/>
        <v>211.87</v>
      </c>
      <c r="BL246" s="207">
        <f t="shared" si="55"/>
        <v>2542.4399999999991</v>
      </c>
    </row>
    <row r="247" spans="1:64">
      <c r="A247" s="190" t="s">
        <v>448</v>
      </c>
      <c r="B247" s="205">
        <v>5.6800000000000003E-2</v>
      </c>
      <c r="C247" s="205">
        <v>0</v>
      </c>
      <c r="D247" s="206">
        <v>0</v>
      </c>
      <c r="E247" s="206">
        <v>0</v>
      </c>
      <c r="F247" s="206">
        <v>0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0</v>
      </c>
      <c r="O247" s="206">
        <v>0</v>
      </c>
      <c r="P247" s="192">
        <f t="shared" si="52"/>
        <v>0</v>
      </c>
      <c r="Q247" s="206">
        <v>0</v>
      </c>
      <c r="R247" s="206">
        <v>0</v>
      </c>
      <c r="S247" s="206">
        <v>0</v>
      </c>
      <c r="T247" s="206">
        <v>0</v>
      </c>
      <c r="U247" s="206">
        <v>0</v>
      </c>
      <c r="V247" s="206">
        <v>0</v>
      </c>
      <c r="W247" s="206">
        <v>0</v>
      </c>
      <c r="X247" s="206">
        <v>0</v>
      </c>
      <c r="Y247" s="206">
        <v>0</v>
      </c>
      <c r="Z247" s="206">
        <v>0</v>
      </c>
      <c r="AA247" s="206">
        <v>0</v>
      </c>
      <c r="AB247" s="206">
        <v>0</v>
      </c>
      <c r="AC247" s="206">
        <v>0</v>
      </c>
      <c r="AD247" s="206">
        <v>0</v>
      </c>
      <c r="AE247" s="206">
        <v>0</v>
      </c>
      <c r="AF247" s="206">
        <v>0</v>
      </c>
      <c r="AG247" s="192">
        <f t="shared" si="53"/>
        <v>0</v>
      </c>
      <c r="AI247" s="207">
        <f t="shared" si="57"/>
        <v>0</v>
      </c>
      <c r="AJ247" s="207">
        <f t="shared" si="57"/>
        <v>0</v>
      </c>
      <c r="AK247" s="207">
        <f t="shared" si="57"/>
        <v>0</v>
      </c>
      <c r="AL247" s="207">
        <f t="shared" si="57"/>
        <v>0</v>
      </c>
      <c r="AM247" s="207">
        <f t="shared" si="57"/>
        <v>0</v>
      </c>
      <c r="AN247" s="207">
        <f t="shared" si="57"/>
        <v>0</v>
      </c>
      <c r="AO247" s="207">
        <f t="shared" si="56"/>
        <v>0</v>
      </c>
      <c r="AP247" s="207">
        <f t="shared" si="56"/>
        <v>0</v>
      </c>
      <c r="AQ247" s="207">
        <f t="shared" si="56"/>
        <v>0</v>
      </c>
      <c r="AR247" s="207">
        <f t="shared" si="56"/>
        <v>0</v>
      </c>
      <c r="AS247" s="207">
        <f t="shared" si="56"/>
        <v>0</v>
      </c>
      <c r="AT247" s="207">
        <f t="shared" si="56"/>
        <v>0</v>
      </c>
      <c r="AU247" s="208">
        <f t="shared" si="54"/>
        <v>0</v>
      </c>
      <c r="AV247" s="208">
        <f t="shared" si="61"/>
        <v>0</v>
      </c>
      <c r="AW247" s="208">
        <f t="shared" si="61"/>
        <v>0</v>
      </c>
      <c r="AX247" s="208">
        <f t="shared" si="61"/>
        <v>0</v>
      </c>
      <c r="AY247" s="208">
        <f t="shared" si="61"/>
        <v>0</v>
      </c>
      <c r="AZ247" s="208">
        <f t="shared" si="60"/>
        <v>0</v>
      </c>
      <c r="BA247" s="208">
        <f t="shared" si="60"/>
        <v>0</v>
      </c>
      <c r="BB247" s="208">
        <f t="shared" si="60"/>
        <v>0</v>
      </c>
      <c r="BC247" s="208">
        <f t="shared" si="59"/>
        <v>0</v>
      </c>
      <c r="BD247" s="208">
        <f t="shared" si="59"/>
        <v>0</v>
      </c>
      <c r="BE247" s="208">
        <f t="shared" si="59"/>
        <v>0</v>
      </c>
      <c r="BF247" s="208">
        <f t="shared" si="59"/>
        <v>0</v>
      </c>
      <c r="BG247" s="208">
        <f t="shared" si="59"/>
        <v>0</v>
      </c>
      <c r="BH247" s="208">
        <f t="shared" si="59"/>
        <v>0</v>
      </c>
      <c r="BI247" s="208">
        <f t="shared" si="58"/>
        <v>0</v>
      </c>
      <c r="BJ247" s="208">
        <f t="shared" si="58"/>
        <v>0</v>
      </c>
      <c r="BK247" s="208">
        <f t="shared" si="58"/>
        <v>0</v>
      </c>
      <c r="BL247" s="207">
        <f t="shared" si="55"/>
        <v>0</v>
      </c>
    </row>
    <row r="248" spans="1:64">
      <c r="A248" s="190" t="s">
        <v>449</v>
      </c>
      <c r="B248" s="205">
        <v>2.7E-2</v>
      </c>
      <c r="C248" s="205">
        <v>2.7300000000000001E-2</v>
      </c>
      <c r="D248" s="206">
        <v>17524218.390000001</v>
      </c>
      <c r="E248" s="206">
        <v>17526172.390000001</v>
      </c>
      <c r="F248" s="206">
        <v>17526629.989999998</v>
      </c>
      <c r="G248" s="206">
        <v>17526694.859999999</v>
      </c>
      <c r="H248" s="206">
        <v>17526759.719999999</v>
      </c>
      <c r="I248" s="206">
        <v>17526759.719999999</v>
      </c>
      <c r="J248" s="206">
        <v>17526759.719999999</v>
      </c>
      <c r="K248" s="206">
        <v>17526759.719999999</v>
      </c>
      <c r="L248" s="206">
        <v>17526759.719999999</v>
      </c>
      <c r="M248" s="206">
        <v>17526759.719999999</v>
      </c>
      <c r="N248" s="206">
        <v>17526759.719999999</v>
      </c>
      <c r="O248" s="206">
        <v>17526759.719999999</v>
      </c>
      <c r="P248" s="192">
        <f t="shared" si="52"/>
        <v>210317793.38999999</v>
      </c>
      <c r="Q248" s="206">
        <v>17526759.719999999</v>
      </c>
      <c r="R248" s="206">
        <v>17526759.719999999</v>
      </c>
      <c r="S248" s="206">
        <v>17526759.719999999</v>
      </c>
      <c r="T248" s="206">
        <v>17526759.719999999</v>
      </c>
      <c r="U248" s="206">
        <v>17526759.719999999</v>
      </c>
      <c r="V248" s="206">
        <v>17526759.719999999</v>
      </c>
      <c r="W248" s="206">
        <v>17526759.719999999</v>
      </c>
      <c r="X248" s="206">
        <v>17526759.719999999</v>
      </c>
      <c r="Y248" s="206">
        <v>17526759.719999999</v>
      </c>
      <c r="Z248" s="206">
        <v>17526759.719999999</v>
      </c>
      <c r="AA248" s="206">
        <v>17526759.719999999</v>
      </c>
      <c r="AB248" s="206">
        <v>17526759.719999999</v>
      </c>
      <c r="AC248" s="206">
        <v>17526759.719999999</v>
      </c>
      <c r="AD248" s="206">
        <v>17526759.719999999</v>
      </c>
      <c r="AE248" s="206">
        <v>17526759.719999999</v>
      </c>
      <c r="AF248" s="206">
        <v>17526759.719999999</v>
      </c>
      <c r="AG248" s="192">
        <f t="shared" si="53"/>
        <v>210321116.63999999</v>
      </c>
      <c r="AI248" s="207">
        <f t="shared" si="57"/>
        <v>39429.49</v>
      </c>
      <c r="AJ248" s="207">
        <f t="shared" si="57"/>
        <v>39433.89</v>
      </c>
      <c r="AK248" s="207">
        <f t="shared" si="57"/>
        <v>39434.92</v>
      </c>
      <c r="AL248" s="207">
        <f t="shared" si="57"/>
        <v>39435.06</v>
      </c>
      <c r="AM248" s="207">
        <f t="shared" si="57"/>
        <v>39435.21</v>
      </c>
      <c r="AN248" s="207">
        <f t="shared" si="57"/>
        <v>39435.21</v>
      </c>
      <c r="AO248" s="207">
        <f t="shared" si="56"/>
        <v>39435.21</v>
      </c>
      <c r="AP248" s="207">
        <f t="shared" si="56"/>
        <v>39435.21</v>
      </c>
      <c r="AQ248" s="207">
        <f t="shared" si="56"/>
        <v>39435.21</v>
      </c>
      <c r="AR248" s="207">
        <f t="shared" si="56"/>
        <v>39435.21</v>
      </c>
      <c r="AS248" s="207">
        <f t="shared" si="56"/>
        <v>39435.21</v>
      </c>
      <c r="AT248" s="207">
        <f t="shared" si="56"/>
        <v>39435.21</v>
      </c>
      <c r="AU248" s="208">
        <f t="shared" si="54"/>
        <v>473215.0400000001</v>
      </c>
      <c r="AV248" s="208">
        <f t="shared" si="61"/>
        <v>39435.21</v>
      </c>
      <c r="AW248" s="208">
        <f t="shared" si="61"/>
        <v>39435.21</v>
      </c>
      <c r="AX248" s="208">
        <f t="shared" si="61"/>
        <v>39435.21</v>
      </c>
      <c r="AY248" s="208">
        <f t="shared" si="61"/>
        <v>39435.21</v>
      </c>
      <c r="AZ248" s="208">
        <f t="shared" si="60"/>
        <v>39873.379999999997</v>
      </c>
      <c r="BA248" s="208">
        <f t="shared" si="60"/>
        <v>39873.379999999997</v>
      </c>
      <c r="BB248" s="208">
        <f t="shared" si="60"/>
        <v>39873.379999999997</v>
      </c>
      <c r="BC248" s="208">
        <f t="shared" si="59"/>
        <v>39873.379999999997</v>
      </c>
      <c r="BD248" s="208">
        <f t="shared" si="59"/>
        <v>39873.379999999997</v>
      </c>
      <c r="BE248" s="208">
        <f t="shared" si="59"/>
        <v>39873.379999999997</v>
      </c>
      <c r="BF248" s="208">
        <f t="shared" si="59"/>
        <v>39873.379999999997</v>
      </c>
      <c r="BG248" s="208">
        <f t="shared" si="59"/>
        <v>39873.379999999997</v>
      </c>
      <c r="BH248" s="208">
        <f t="shared" si="59"/>
        <v>39873.379999999997</v>
      </c>
      <c r="BI248" s="208">
        <f t="shared" si="58"/>
        <v>39873.379999999997</v>
      </c>
      <c r="BJ248" s="208">
        <f t="shared" si="58"/>
        <v>39873.379999999997</v>
      </c>
      <c r="BK248" s="208">
        <f t="shared" si="58"/>
        <v>39873.379999999997</v>
      </c>
      <c r="BL248" s="207">
        <f t="shared" si="55"/>
        <v>478480.56</v>
      </c>
    </row>
    <row r="249" spans="1:64">
      <c r="A249" s="190" t="s">
        <v>450</v>
      </c>
      <c r="B249" s="205">
        <v>4.0500000000000001E-2</v>
      </c>
      <c r="C249" s="205">
        <v>2.4E-2</v>
      </c>
      <c r="D249" s="206">
        <v>3448727.25</v>
      </c>
      <c r="E249" s="206">
        <v>3448727.25</v>
      </c>
      <c r="F249" s="206">
        <v>3448727.25</v>
      </c>
      <c r="G249" s="206">
        <v>3448727.25</v>
      </c>
      <c r="H249" s="206">
        <v>3448727.25</v>
      </c>
      <c r="I249" s="206">
        <v>3448727.25</v>
      </c>
      <c r="J249" s="206">
        <v>3448727.25</v>
      </c>
      <c r="K249" s="206">
        <v>3448727.25</v>
      </c>
      <c r="L249" s="206">
        <v>3448727.25</v>
      </c>
      <c r="M249" s="206">
        <v>3448727.25</v>
      </c>
      <c r="N249" s="206">
        <v>3448727.25</v>
      </c>
      <c r="O249" s="206">
        <v>3448727.25</v>
      </c>
      <c r="P249" s="192">
        <f t="shared" si="52"/>
        <v>41384727</v>
      </c>
      <c r="Q249" s="206">
        <v>3448727.25</v>
      </c>
      <c r="R249" s="206">
        <v>3448727.25</v>
      </c>
      <c r="S249" s="206">
        <v>3448727.25</v>
      </c>
      <c r="T249" s="206">
        <v>3448727.25</v>
      </c>
      <c r="U249" s="206">
        <v>3448727.25</v>
      </c>
      <c r="V249" s="206">
        <v>3448727.25</v>
      </c>
      <c r="W249" s="206">
        <v>3448727.25</v>
      </c>
      <c r="X249" s="206">
        <v>3448727.25</v>
      </c>
      <c r="Y249" s="206">
        <v>3448727.25</v>
      </c>
      <c r="Z249" s="206">
        <v>3448727.25</v>
      </c>
      <c r="AA249" s="206">
        <v>3448727.25</v>
      </c>
      <c r="AB249" s="206">
        <v>3448727.25</v>
      </c>
      <c r="AC249" s="206">
        <v>3448727.25</v>
      </c>
      <c r="AD249" s="206">
        <v>3448727.25</v>
      </c>
      <c r="AE249" s="206">
        <v>3448727.25</v>
      </c>
      <c r="AF249" s="206">
        <v>3448727.25</v>
      </c>
      <c r="AG249" s="192">
        <f t="shared" si="53"/>
        <v>41384727</v>
      </c>
      <c r="AI249" s="207">
        <f t="shared" si="57"/>
        <v>11639.45</v>
      </c>
      <c r="AJ249" s="207">
        <f t="shared" si="57"/>
        <v>11639.45</v>
      </c>
      <c r="AK249" s="207">
        <f t="shared" si="57"/>
        <v>11639.45</v>
      </c>
      <c r="AL249" s="207">
        <f t="shared" si="57"/>
        <v>11639.45</v>
      </c>
      <c r="AM249" s="207">
        <f t="shared" si="57"/>
        <v>11639.45</v>
      </c>
      <c r="AN249" s="207">
        <f t="shared" si="57"/>
        <v>11639.45</v>
      </c>
      <c r="AO249" s="207">
        <f t="shared" si="56"/>
        <v>11639.45</v>
      </c>
      <c r="AP249" s="207">
        <f t="shared" si="56"/>
        <v>11639.45</v>
      </c>
      <c r="AQ249" s="207">
        <f t="shared" si="56"/>
        <v>11639.45</v>
      </c>
      <c r="AR249" s="207">
        <f t="shared" si="56"/>
        <v>11639.45</v>
      </c>
      <c r="AS249" s="207">
        <f t="shared" si="56"/>
        <v>11639.45</v>
      </c>
      <c r="AT249" s="207">
        <f t="shared" si="56"/>
        <v>11639.45</v>
      </c>
      <c r="AU249" s="208">
        <f t="shared" si="54"/>
        <v>139673.4</v>
      </c>
      <c r="AV249" s="208">
        <f t="shared" si="61"/>
        <v>11639.45</v>
      </c>
      <c r="AW249" s="208">
        <f t="shared" si="61"/>
        <v>11639.45</v>
      </c>
      <c r="AX249" s="208">
        <f t="shared" si="61"/>
        <v>11639.45</v>
      </c>
      <c r="AY249" s="208">
        <f t="shared" si="61"/>
        <v>11639.45</v>
      </c>
      <c r="AZ249" s="208">
        <f t="shared" si="60"/>
        <v>6897.45</v>
      </c>
      <c r="BA249" s="208">
        <f t="shared" si="60"/>
        <v>6897.45</v>
      </c>
      <c r="BB249" s="208">
        <f t="shared" si="60"/>
        <v>6897.45</v>
      </c>
      <c r="BC249" s="208">
        <f t="shared" si="59"/>
        <v>6897.45</v>
      </c>
      <c r="BD249" s="208">
        <f t="shared" si="59"/>
        <v>6897.45</v>
      </c>
      <c r="BE249" s="208">
        <f t="shared" si="59"/>
        <v>6897.45</v>
      </c>
      <c r="BF249" s="208">
        <f t="shared" si="59"/>
        <v>6897.45</v>
      </c>
      <c r="BG249" s="208">
        <f t="shared" si="59"/>
        <v>6897.45</v>
      </c>
      <c r="BH249" s="208">
        <f t="shared" si="59"/>
        <v>6897.45</v>
      </c>
      <c r="BI249" s="208">
        <f t="shared" si="58"/>
        <v>6897.45</v>
      </c>
      <c r="BJ249" s="208">
        <f t="shared" si="58"/>
        <v>6897.45</v>
      </c>
      <c r="BK249" s="208">
        <f t="shared" si="58"/>
        <v>6897.45</v>
      </c>
      <c r="BL249" s="207">
        <f t="shared" si="55"/>
        <v>82769.39999999998</v>
      </c>
    </row>
    <row r="250" spans="1:64">
      <c r="A250" s="190" t="s">
        <v>451</v>
      </c>
      <c r="B250" s="205">
        <v>4.3200000000000002E-2</v>
      </c>
      <c r="C250" s="205">
        <v>2.0299999999999999E-2</v>
      </c>
      <c r="D250" s="206">
        <v>2449473.2200000002</v>
      </c>
      <c r="E250" s="206">
        <v>2449473.2200000002</v>
      </c>
      <c r="F250" s="206">
        <v>2449473.2200000002</v>
      </c>
      <c r="G250" s="206">
        <v>2449473.2200000002</v>
      </c>
      <c r="H250" s="206">
        <v>2449473.2200000002</v>
      </c>
      <c r="I250" s="206">
        <v>2449473.2200000002</v>
      </c>
      <c r="J250" s="206">
        <v>2449473.2200000002</v>
      </c>
      <c r="K250" s="206">
        <v>2449473.2200000002</v>
      </c>
      <c r="L250" s="206">
        <v>2449473.2200000002</v>
      </c>
      <c r="M250" s="206">
        <v>2449473.2200000002</v>
      </c>
      <c r="N250" s="206">
        <v>2449473.2200000002</v>
      </c>
      <c r="O250" s="206">
        <v>2449473.2200000002</v>
      </c>
      <c r="P250" s="192">
        <f t="shared" si="52"/>
        <v>29393678.639999997</v>
      </c>
      <c r="Q250" s="206">
        <v>2449473.2200000002</v>
      </c>
      <c r="R250" s="206">
        <v>2449473.2200000002</v>
      </c>
      <c r="S250" s="206">
        <v>2449473.2200000002</v>
      </c>
      <c r="T250" s="206">
        <v>2449473.2200000002</v>
      </c>
      <c r="U250" s="206">
        <v>2449473.2200000002</v>
      </c>
      <c r="V250" s="206">
        <v>2449473.2200000002</v>
      </c>
      <c r="W250" s="206">
        <v>2449473.2200000002</v>
      </c>
      <c r="X250" s="206">
        <v>2449473.2200000002</v>
      </c>
      <c r="Y250" s="206">
        <v>2449473.2200000002</v>
      </c>
      <c r="Z250" s="206">
        <v>2449473.2200000002</v>
      </c>
      <c r="AA250" s="206">
        <v>2449473.2200000002</v>
      </c>
      <c r="AB250" s="206">
        <v>2449473.2200000002</v>
      </c>
      <c r="AC250" s="206">
        <v>2449473.2200000002</v>
      </c>
      <c r="AD250" s="206">
        <v>2449473.2200000002</v>
      </c>
      <c r="AE250" s="206">
        <v>2449473.2200000002</v>
      </c>
      <c r="AF250" s="206">
        <v>2449473.2200000002</v>
      </c>
      <c r="AG250" s="192">
        <f t="shared" si="53"/>
        <v>29393678.639999997</v>
      </c>
      <c r="AI250" s="207">
        <f t="shared" si="57"/>
        <v>8818.1</v>
      </c>
      <c r="AJ250" s="207">
        <f t="shared" si="57"/>
        <v>8818.1</v>
      </c>
      <c r="AK250" s="207">
        <f t="shared" si="57"/>
        <v>8818.1</v>
      </c>
      <c r="AL250" s="207">
        <f t="shared" si="57"/>
        <v>8818.1</v>
      </c>
      <c r="AM250" s="207">
        <f t="shared" si="57"/>
        <v>8818.1</v>
      </c>
      <c r="AN250" s="207">
        <f t="shared" si="57"/>
        <v>8818.1</v>
      </c>
      <c r="AO250" s="207">
        <f t="shared" si="56"/>
        <v>8818.1</v>
      </c>
      <c r="AP250" s="207">
        <f t="shared" si="56"/>
        <v>8818.1</v>
      </c>
      <c r="AQ250" s="207">
        <f t="shared" si="56"/>
        <v>8818.1</v>
      </c>
      <c r="AR250" s="207">
        <f t="shared" si="56"/>
        <v>8818.1</v>
      </c>
      <c r="AS250" s="207">
        <f t="shared" si="56"/>
        <v>8818.1</v>
      </c>
      <c r="AT250" s="207">
        <f t="shared" si="56"/>
        <v>8818.1</v>
      </c>
      <c r="AU250" s="208">
        <f t="shared" si="54"/>
        <v>105817.20000000003</v>
      </c>
      <c r="AV250" s="208">
        <f t="shared" si="61"/>
        <v>8818.1</v>
      </c>
      <c r="AW250" s="208">
        <f t="shared" si="61"/>
        <v>8818.1</v>
      </c>
      <c r="AX250" s="208">
        <f t="shared" si="61"/>
        <v>8818.1</v>
      </c>
      <c r="AY250" s="208">
        <f t="shared" si="61"/>
        <v>8818.1</v>
      </c>
      <c r="AZ250" s="208">
        <f t="shared" si="60"/>
        <v>4143.6899999999996</v>
      </c>
      <c r="BA250" s="208">
        <f t="shared" si="60"/>
        <v>4143.6899999999996</v>
      </c>
      <c r="BB250" s="208">
        <f t="shared" si="60"/>
        <v>4143.6899999999996</v>
      </c>
      <c r="BC250" s="208">
        <f t="shared" si="59"/>
        <v>4143.6899999999996</v>
      </c>
      <c r="BD250" s="208">
        <f t="shared" si="59"/>
        <v>4143.6899999999996</v>
      </c>
      <c r="BE250" s="208">
        <f t="shared" si="59"/>
        <v>4143.6899999999996</v>
      </c>
      <c r="BF250" s="208">
        <f t="shared" si="59"/>
        <v>4143.6899999999996</v>
      </c>
      <c r="BG250" s="208">
        <f t="shared" si="59"/>
        <v>4143.6899999999996</v>
      </c>
      <c r="BH250" s="208">
        <f t="shared" si="59"/>
        <v>4143.6899999999996</v>
      </c>
      <c r="BI250" s="208">
        <f t="shared" si="58"/>
        <v>4143.6899999999996</v>
      </c>
      <c r="BJ250" s="208">
        <f t="shared" si="58"/>
        <v>4143.6899999999996</v>
      </c>
      <c r="BK250" s="208">
        <f t="shared" si="58"/>
        <v>4143.6899999999996</v>
      </c>
      <c r="BL250" s="207">
        <f t="shared" si="55"/>
        <v>49724.280000000006</v>
      </c>
    </row>
    <row r="251" spans="1:64">
      <c r="A251" s="190" t="s">
        <v>452</v>
      </c>
      <c r="B251" s="205">
        <v>4.3799999999999999E-2</v>
      </c>
      <c r="C251" s="205">
        <v>2.46E-2</v>
      </c>
      <c r="D251" s="206">
        <v>2652422.7000000002</v>
      </c>
      <c r="E251" s="206">
        <v>2652422.7000000002</v>
      </c>
      <c r="F251" s="206">
        <v>2580316.44</v>
      </c>
      <c r="G251" s="206">
        <v>2508210.1800000002</v>
      </c>
      <c r="H251" s="206">
        <v>2508210.1800000002</v>
      </c>
      <c r="I251" s="206">
        <v>2508210.1800000002</v>
      </c>
      <c r="J251" s="206">
        <v>2508210.1800000002</v>
      </c>
      <c r="K251" s="206">
        <v>2508210.1800000002</v>
      </c>
      <c r="L251" s="206">
        <v>2508210.1800000002</v>
      </c>
      <c r="M251" s="206">
        <v>2508210.1800000002</v>
      </c>
      <c r="N251" s="206">
        <v>2508210.1800000002</v>
      </c>
      <c r="O251" s="206">
        <v>2508210.1800000002</v>
      </c>
      <c r="P251" s="192">
        <f t="shared" si="52"/>
        <v>30459053.459999997</v>
      </c>
      <c r="Q251" s="206">
        <v>2508210.1800000002</v>
      </c>
      <c r="R251" s="206">
        <v>2508210.1800000002</v>
      </c>
      <c r="S251" s="206">
        <v>2508210.1800000002</v>
      </c>
      <c r="T251" s="206">
        <v>2508210.1800000002</v>
      </c>
      <c r="U251" s="206">
        <v>2508210.1800000002</v>
      </c>
      <c r="V251" s="206">
        <v>2508210.1800000002</v>
      </c>
      <c r="W251" s="206">
        <v>2508210.1800000002</v>
      </c>
      <c r="X251" s="206">
        <v>2508210.1800000002</v>
      </c>
      <c r="Y251" s="206">
        <v>2508210.1800000002</v>
      </c>
      <c r="Z251" s="206">
        <v>2508210.1800000002</v>
      </c>
      <c r="AA251" s="206">
        <v>2508210.1800000002</v>
      </c>
      <c r="AB251" s="206">
        <v>2508210.1800000002</v>
      </c>
      <c r="AC251" s="206">
        <v>2508210.1800000002</v>
      </c>
      <c r="AD251" s="206">
        <v>2508210.1800000002</v>
      </c>
      <c r="AE251" s="206">
        <v>2508210.1800000002</v>
      </c>
      <c r="AF251" s="206">
        <v>2508210.1800000002</v>
      </c>
      <c r="AG251" s="192">
        <f t="shared" si="53"/>
        <v>30098522.16</v>
      </c>
      <c r="AI251" s="207">
        <f t="shared" si="57"/>
        <v>9681.34</v>
      </c>
      <c r="AJ251" s="207">
        <f t="shared" si="57"/>
        <v>9681.34</v>
      </c>
      <c r="AK251" s="207">
        <f t="shared" si="57"/>
        <v>9418.16</v>
      </c>
      <c r="AL251" s="207">
        <f t="shared" si="57"/>
        <v>9154.9699999999993</v>
      </c>
      <c r="AM251" s="207">
        <f t="shared" si="57"/>
        <v>9154.9699999999993</v>
      </c>
      <c r="AN251" s="207">
        <f t="shared" si="57"/>
        <v>9154.9699999999993</v>
      </c>
      <c r="AO251" s="207">
        <f t="shared" si="56"/>
        <v>9154.9699999999993</v>
      </c>
      <c r="AP251" s="207">
        <f t="shared" si="56"/>
        <v>9154.9699999999993</v>
      </c>
      <c r="AQ251" s="207">
        <f t="shared" si="56"/>
        <v>9154.9699999999993</v>
      </c>
      <c r="AR251" s="207">
        <f t="shared" si="56"/>
        <v>9154.9699999999993</v>
      </c>
      <c r="AS251" s="207">
        <f t="shared" si="56"/>
        <v>9154.9699999999993</v>
      </c>
      <c r="AT251" s="207">
        <f t="shared" si="56"/>
        <v>9154.9699999999993</v>
      </c>
      <c r="AU251" s="208">
        <f t="shared" si="54"/>
        <v>111175.57</v>
      </c>
      <c r="AV251" s="208">
        <f t="shared" si="61"/>
        <v>9154.9699999999993</v>
      </c>
      <c r="AW251" s="208">
        <f t="shared" si="61"/>
        <v>9154.9699999999993</v>
      </c>
      <c r="AX251" s="208">
        <f t="shared" si="61"/>
        <v>9154.9699999999993</v>
      </c>
      <c r="AY251" s="208">
        <f t="shared" si="61"/>
        <v>9154.9699999999993</v>
      </c>
      <c r="AZ251" s="208">
        <f t="shared" si="60"/>
        <v>5141.83</v>
      </c>
      <c r="BA251" s="208">
        <f t="shared" si="60"/>
        <v>5141.83</v>
      </c>
      <c r="BB251" s="208">
        <f t="shared" si="60"/>
        <v>5141.83</v>
      </c>
      <c r="BC251" s="208">
        <f t="shared" si="59"/>
        <v>5141.83</v>
      </c>
      <c r="BD251" s="208">
        <f t="shared" si="59"/>
        <v>5141.83</v>
      </c>
      <c r="BE251" s="208">
        <f t="shared" si="59"/>
        <v>5141.83</v>
      </c>
      <c r="BF251" s="208">
        <f t="shared" si="59"/>
        <v>5141.83</v>
      </c>
      <c r="BG251" s="208">
        <f t="shared" si="59"/>
        <v>5141.83</v>
      </c>
      <c r="BH251" s="208">
        <f t="shared" si="59"/>
        <v>5141.83</v>
      </c>
      <c r="BI251" s="208">
        <f t="shared" si="58"/>
        <v>5141.83</v>
      </c>
      <c r="BJ251" s="208">
        <f t="shared" si="58"/>
        <v>5141.83</v>
      </c>
      <c r="BK251" s="208">
        <f t="shared" si="58"/>
        <v>5141.83</v>
      </c>
      <c r="BL251" s="207">
        <f t="shared" si="55"/>
        <v>61701.960000000014</v>
      </c>
    </row>
    <row r="252" spans="1:64">
      <c r="A252" s="190" t="s">
        <v>453</v>
      </c>
      <c r="B252" s="205">
        <v>4.6100000000000002E-2</v>
      </c>
      <c r="C252" s="205">
        <v>4.6300000000000001E-2</v>
      </c>
      <c r="D252" s="206">
        <v>8363103.3600000003</v>
      </c>
      <c r="E252" s="206">
        <v>8363103.3600000003</v>
      </c>
      <c r="F252" s="206">
        <v>8363103.3600000003</v>
      </c>
      <c r="G252" s="206">
        <v>8363103.3600000003</v>
      </c>
      <c r="H252" s="206">
        <v>8363103.3600000003</v>
      </c>
      <c r="I252" s="206">
        <v>8363103.3600000003</v>
      </c>
      <c r="J252" s="206">
        <v>8363103.3600000003</v>
      </c>
      <c r="K252" s="206">
        <v>8363103.3600000003</v>
      </c>
      <c r="L252" s="206">
        <v>8363103.3600000003</v>
      </c>
      <c r="M252" s="206">
        <v>8363103.3600000003</v>
      </c>
      <c r="N252" s="206">
        <v>8363103.3600000003</v>
      </c>
      <c r="O252" s="206">
        <v>8363103.3600000003</v>
      </c>
      <c r="P252" s="192">
        <f t="shared" si="52"/>
        <v>100357240.32000001</v>
      </c>
      <c r="Q252" s="206">
        <v>8363103.3600000003</v>
      </c>
      <c r="R252" s="206">
        <v>8363103.3600000003</v>
      </c>
      <c r="S252" s="206">
        <v>8363103.3600000003</v>
      </c>
      <c r="T252" s="206">
        <v>8363103.3600000003</v>
      </c>
      <c r="U252" s="206">
        <v>8363103.3600000003</v>
      </c>
      <c r="V252" s="206">
        <v>8363103.3600000003</v>
      </c>
      <c r="W252" s="206">
        <v>8363103.3600000003</v>
      </c>
      <c r="X252" s="206">
        <v>8363103.3600000003</v>
      </c>
      <c r="Y252" s="206">
        <v>8363103.3600000003</v>
      </c>
      <c r="Z252" s="206">
        <v>8363103.3600000003</v>
      </c>
      <c r="AA252" s="206">
        <v>8363103.3600000003</v>
      </c>
      <c r="AB252" s="206">
        <v>8363103.3600000003</v>
      </c>
      <c r="AC252" s="206">
        <v>8363103.3600000003</v>
      </c>
      <c r="AD252" s="206">
        <v>8363103.3600000003</v>
      </c>
      <c r="AE252" s="206">
        <v>8363103.3600000003</v>
      </c>
      <c r="AF252" s="206">
        <v>8363103.3600000003</v>
      </c>
      <c r="AG252" s="192">
        <f t="shared" si="53"/>
        <v>100357240.32000001</v>
      </c>
      <c r="AI252" s="207">
        <f t="shared" si="57"/>
        <v>32128.26</v>
      </c>
      <c r="AJ252" s="207">
        <f t="shared" si="57"/>
        <v>32128.26</v>
      </c>
      <c r="AK252" s="207">
        <f t="shared" si="57"/>
        <v>32128.26</v>
      </c>
      <c r="AL252" s="207">
        <f t="shared" si="57"/>
        <v>32128.26</v>
      </c>
      <c r="AM252" s="207">
        <f t="shared" si="57"/>
        <v>32128.26</v>
      </c>
      <c r="AN252" s="207">
        <f t="shared" si="57"/>
        <v>32128.26</v>
      </c>
      <c r="AO252" s="207">
        <f t="shared" si="56"/>
        <v>32128.26</v>
      </c>
      <c r="AP252" s="207">
        <f t="shared" si="56"/>
        <v>32128.26</v>
      </c>
      <c r="AQ252" s="207">
        <f t="shared" si="56"/>
        <v>32128.26</v>
      </c>
      <c r="AR252" s="207">
        <f t="shared" si="56"/>
        <v>32128.26</v>
      </c>
      <c r="AS252" s="207">
        <f t="shared" si="56"/>
        <v>32128.26</v>
      </c>
      <c r="AT252" s="207">
        <f t="shared" si="56"/>
        <v>32128.26</v>
      </c>
      <c r="AU252" s="208">
        <f t="shared" si="54"/>
        <v>385539.12000000005</v>
      </c>
      <c r="AV252" s="208">
        <f t="shared" si="61"/>
        <v>32128.26</v>
      </c>
      <c r="AW252" s="208">
        <f t="shared" si="61"/>
        <v>32128.26</v>
      </c>
      <c r="AX252" s="208">
        <f t="shared" si="61"/>
        <v>32128.26</v>
      </c>
      <c r="AY252" s="208">
        <f t="shared" si="61"/>
        <v>32128.26</v>
      </c>
      <c r="AZ252" s="208">
        <f t="shared" si="60"/>
        <v>32267.64</v>
      </c>
      <c r="BA252" s="208">
        <f t="shared" si="60"/>
        <v>32267.64</v>
      </c>
      <c r="BB252" s="208">
        <f t="shared" si="60"/>
        <v>32267.64</v>
      </c>
      <c r="BC252" s="208">
        <f t="shared" si="59"/>
        <v>32267.64</v>
      </c>
      <c r="BD252" s="208">
        <f t="shared" si="59"/>
        <v>32267.64</v>
      </c>
      <c r="BE252" s="208">
        <f t="shared" si="59"/>
        <v>32267.64</v>
      </c>
      <c r="BF252" s="208">
        <f t="shared" si="59"/>
        <v>32267.64</v>
      </c>
      <c r="BG252" s="208">
        <f t="shared" si="59"/>
        <v>32267.64</v>
      </c>
      <c r="BH252" s="208">
        <f t="shared" si="59"/>
        <v>32267.64</v>
      </c>
      <c r="BI252" s="208">
        <f t="shared" si="58"/>
        <v>32267.64</v>
      </c>
      <c r="BJ252" s="208">
        <f t="shared" si="58"/>
        <v>32267.64</v>
      </c>
      <c r="BK252" s="208">
        <f t="shared" si="58"/>
        <v>32267.64</v>
      </c>
      <c r="BL252" s="207">
        <f t="shared" si="55"/>
        <v>387211.68000000011</v>
      </c>
    </row>
    <row r="253" spans="1:64">
      <c r="A253" s="190" t="s">
        <v>454</v>
      </c>
      <c r="B253" s="205">
        <v>0</v>
      </c>
      <c r="C253" s="205">
        <v>0</v>
      </c>
      <c r="D253" s="206">
        <v>1539958.99</v>
      </c>
      <c r="E253" s="206">
        <v>1539958.99</v>
      </c>
      <c r="F253" s="206">
        <v>1539958.99</v>
      </c>
      <c r="G253" s="206">
        <v>1539958.99</v>
      </c>
      <c r="H253" s="206">
        <v>1539958.99</v>
      </c>
      <c r="I253" s="206">
        <v>1539958.99</v>
      </c>
      <c r="J253" s="206">
        <v>1539958.99</v>
      </c>
      <c r="K253" s="206">
        <v>1539958.99</v>
      </c>
      <c r="L253" s="206">
        <v>1539958.99</v>
      </c>
      <c r="M253" s="206">
        <v>1539958.99</v>
      </c>
      <c r="N253" s="206">
        <v>1539958.99</v>
      </c>
      <c r="O253" s="206">
        <v>1539958.99</v>
      </c>
      <c r="P253" s="192">
        <f t="shared" si="52"/>
        <v>18479507.879999999</v>
      </c>
      <c r="Q253" s="206">
        <v>1539958.99</v>
      </c>
      <c r="R253" s="206">
        <v>1539958.99</v>
      </c>
      <c r="S253" s="206">
        <v>1539958.99</v>
      </c>
      <c r="T253" s="206">
        <v>1539958.99</v>
      </c>
      <c r="U253" s="206">
        <v>1539958.99</v>
      </c>
      <c r="V253" s="206">
        <v>1539958.99</v>
      </c>
      <c r="W253" s="206">
        <v>1539958.99</v>
      </c>
      <c r="X253" s="206">
        <v>1539958.99</v>
      </c>
      <c r="Y253" s="206">
        <v>1539958.99</v>
      </c>
      <c r="Z253" s="206">
        <v>1539958.99</v>
      </c>
      <c r="AA253" s="206">
        <v>1539958.99</v>
      </c>
      <c r="AB253" s="206">
        <v>1539958.99</v>
      </c>
      <c r="AC253" s="206">
        <v>1539958.99</v>
      </c>
      <c r="AD253" s="206">
        <v>1539958.99</v>
      </c>
      <c r="AE253" s="206">
        <v>1539958.99</v>
      </c>
      <c r="AF253" s="206">
        <v>1539958.99</v>
      </c>
      <c r="AG253" s="192">
        <f t="shared" si="53"/>
        <v>18479507.879999999</v>
      </c>
      <c r="AI253" s="207">
        <f t="shared" si="57"/>
        <v>0</v>
      </c>
      <c r="AJ253" s="207">
        <f t="shared" si="57"/>
        <v>0</v>
      </c>
      <c r="AK253" s="207">
        <f t="shared" si="57"/>
        <v>0</v>
      </c>
      <c r="AL253" s="207">
        <f t="shared" si="57"/>
        <v>0</v>
      </c>
      <c r="AM253" s="207">
        <f t="shared" si="57"/>
        <v>0</v>
      </c>
      <c r="AN253" s="207">
        <f t="shared" si="57"/>
        <v>0</v>
      </c>
      <c r="AO253" s="207">
        <f t="shared" si="56"/>
        <v>0</v>
      </c>
      <c r="AP253" s="207">
        <f t="shared" si="56"/>
        <v>0</v>
      </c>
      <c r="AQ253" s="207">
        <f t="shared" si="56"/>
        <v>0</v>
      </c>
      <c r="AR253" s="207">
        <f t="shared" si="56"/>
        <v>0</v>
      </c>
      <c r="AS253" s="207">
        <f t="shared" si="56"/>
        <v>0</v>
      </c>
      <c r="AT253" s="207">
        <f t="shared" si="56"/>
        <v>0</v>
      </c>
      <c r="AU253" s="208">
        <f t="shared" si="54"/>
        <v>0</v>
      </c>
      <c r="AV253" s="208">
        <f t="shared" si="61"/>
        <v>0</v>
      </c>
      <c r="AW253" s="208">
        <f t="shared" si="61"/>
        <v>0</v>
      </c>
      <c r="AX253" s="208">
        <f t="shared" si="61"/>
        <v>0</v>
      </c>
      <c r="AY253" s="208">
        <f t="shared" si="61"/>
        <v>0</v>
      </c>
      <c r="AZ253" s="208">
        <f t="shared" si="60"/>
        <v>0</v>
      </c>
      <c r="BA253" s="208">
        <f t="shared" si="60"/>
        <v>0</v>
      </c>
      <c r="BB253" s="208">
        <f t="shared" si="60"/>
        <v>0</v>
      </c>
      <c r="BC253" s="208">
        <f t="shared" si="59"/>
        <v>0</v>
      </c>
      <c r="BD253" s="208">
        <f t="shared" si="59"/>
        <v>0</v>
      </c>
      <c r="BE253" s="208">
        <f t="shared" si="59"/>
        <v>0</v>
      </c>
      <c r="BF253" s="208">
        <f t="shared" si="59"/>
        <v>0</v>
      </c>
      <c r="BG253" s="208">
        <f t="shared" si="59"/>
        <v>0</v>
      </c>
      <c r="BH253" s="208">
        <f t="shared" si="59"/>
        <v>0</v>
      </c>
      <c r="BI253" s="208">
        <f t="shared" si="58"/>
        <v>0</v>
      </c>
      <c r="BJ253" s="208">
        <f t="shared" si="58"/>
        <v>0</v>
      </c>
      <c r="BK253" s="208">
        <f t="shared" si="58"/>
        <v>0</v>
      </c>
      <c r="BL253" s="207">
        <f t="shared" si="55"/>
        <v>0</v>
      </c>
    </row>
    <row r="254" spans="1:64">
      <c r="A254" s="190" t="s">
        <v>455</v>
      </c>
      <c r="B254" s="205">
        <v>0</v>
      </c>
      <c r="C254" s="205">
        <v>2.9000000000000002E-3</v>
      </c>
      <c r="D254" s="206">
        <v>3334813.58</v>
      </c>
      <c r="E254" s="206">
        <v>3334813.58</v>
      </c>
      <c r="F254" s="206">
        <v>3334813.58</v>
      </c>
      <c r="G254" s="206">
        <v>3334813.58</v>
      </c>
      <c r="H254" s="206">
        <v>3334813.58</v>
      </c>
      <c r="I254" s="206">
        <v>3334813.58</v>
      </c>
      <c r="J254" s="206">
        <v>3334813.58</v>
      </c>
      <c r="K254" s="206">
        <v>3334813.58</v>
      </c>
      <c r="L254" s="206">
        <v>3334813.58</v>
      </c>
      <c r="M254" s="206">
        <v>3334813.58</v>
      </c>
      <c r="N254" s="206">
        <v>3334813.58</v>
      </c>
      <c r="O254" s="206">
        <v>3334813.58</v>
      </c>
      <c r="P254" s="192">
        <f t="shared" si="52"/>
        <v>40017762.959999993</v>
      </c>
      <c r="Q254" s="206">
        <v>3334813.58</v>
      </c>
      <c r="R254" s="206">
        <v>3334813.58</v>
      </c>
      <c r="S254" s="206">
        <v>3334813.58</v>
      </c>
      <c r="T254" s="206">
        <v>3334813.58</v>
      </c>
      <c r="U254" s="206">
        <v>3334813.58</v>
      </c>
      <c r="V254" s="206">
        <v>3334813.58</v>
      </c>
      <c r="W254" s="206">
        <v>3334813.58</v>
      </c>
      <c r="X254" s="206">
        <v>3334813.58</v>
      </c>
      <c r="Y254" s="206">
        <v>3334813.58</v>
      </c>
      <c r="Z254" s="206">
        <v>3334813.58</v>
      </c>
      <c r="AA254" s="206">
        <v>3334813.58</v>
      </c>
      <c r="AB254" s="206">
        <v>3334813.58</v>
      </c>
      <c r="AC254" s="206">
        <v>3334813.58</v>
      </c>
      <c r="AD254" s="206">
        <v>3334813.58</v>
      </c>
      <c r="AE254" s="206">
        <v>3334813.58</v>
      </c>
      <c r="AF254" s="206">
        <v>3334813.58</v>
      </c>
      <c r="AG254" s="192">
        <f t="shared" si="53"/>
        <v>40017762.959999993</v>
      </c>
      <c r="AI254" s="207">
        <f t="shared" si="57"/>
        <v>0</v>
      </c>
      <c r="AJ254" s="207">
        <f t="shared" si="57"/>
        <v>0</v>
      </c>
      <c r="AK254" s="207">
        <f t="shared" si="57"/>
        <v>0</v>
      </c>
      <c r="AL254" s="207">
        <f t="shared" si="57"/>
        <v>0</v>
      </c>
      <c r="AM254" s="207">
        <f t="shared" si="57"/>
        <v>0</v>
      </c>
      <c r="AN254" s="207">
        <f t="shared" si="57"/>
        <v>0</v>
      </c>
      <c r="AO254" s="207">
        <f t="shared" si="56"/>
        <v>0</v>
      </c>
      <c r="AP254" s="207">
        <f t="shared" si="56"/>
        <v>0</v>
      </c>
      <c r="AQ254" s="207">
        <f t="shared" si="56"/>
        <v>0</v>
      </c>
      <c r="AR254" s="207">
        <f t="shared" ref="AR254:AT317" si="62">ROUND(M254*$B254/12,2)</f>
        <v>0</v>
      </c>
      <c r="AS254" s="207">
        <f t="shared" si="62"/>
        <v>0</v>
      </c>
      <c r="AT254" s="207">
        <f t="shared" si="62"/>
        <v>0</v>
      </c>
      <c r="AU254" s="208">
        <f t="shared" si="54"/>
        <v>0</v>
      </c>
      <c r="AV254" s="208">
        <f t="shared" si="61"/>
        <v>0</v>
      </c>
      <c r="AW254" s="208">
        <f t="shared" si="61"/>
        <v>0</v>
      </c>
      <c r="AX254" s="208">
        <f t="shared" si="61"/>
        <v>0</v>
      </c>
      <c r="AY254" s="208">
        <f t="shared" si="61"/>
        <v>0</v>
      </c>
      <c r="AZ254" s="208">
        <f t="shared" si="60"/>
        <v>805.91</v>
      </c>
      <c r="BA254" s="208">
        <f t="shared" si="60"/>
        <v>805.91</v>
      </c>
      <c r="BB254" s="208">
        <f t="shared" si="60"/>
        <v>805.91</v>
      </c>
      <c r="BC254" s="208">
        <f t="shared" si="59"/>
        <v>805.91</v>
      </c>
      <c r="BD254" s="208">
        <f t="shared" si="59"/>
        <v>805.91</v>
      </c>
      <c r="BE254" s="208">
        <f t="shared" si="59"/>
        <v>805.91</v>
      </c>
      <c r="BF254" s="208">
        <f t="shared" si="59"/>
        <v>805.91</v>
      </c>
      <c r="BG254" s="208">
        <f t="shared" si="59"/>
        <v>805.91</v>
      </c>
      <c r="BH254" s="208">
        <f t="shared" si="59"/>
        <v>805.91</v>
      </c>
      <c r="BI254" s="208">
        <f t="shared" si="58"/>
        <v>805.91</v>
      </c>
      <c r="BJ254" s="208">
        <f t="shared" si="58"/>
        <v>805.91</v>
      </c>
      <c r="BK254" s="208">
        <f t="shared" si="58"/>
        <v>805.91</v>
      </c>
      <c r="BL254" s="207">
        <f t="shared" si="55"/>
        <v>9670.92</v>
      </c>
    </row>
    <row r="255" spans="1:64">
      <c r="A255" s="190" t="s">
        <v>456</v>
      </c>
      <c r="B255" s="205">
        <v>4.36E-2</v>
      </c>
      <c r="C255" s="205">
        <v>2.58E-2</v>
      </c>
      <c r="D255" s="206">
        <v>6491084.1399999997</v>
      </c>
      <c r="E255" s="206">
        <v>6491084.1399999997</v>
      </c>
      <c r="F255" s="206">
        <v>6263384.3499999996</v>
      </c>
      <c r="G255" s="206">
        <v>6035684.5599999996</v>
      </c>
      <c r="H255" s="206">
        <v>6035684.5599999996</v>
      </c>
      <c r="I255" s="206">
        <v>6035684.5599999996</v>
      </c>
      <c r="J255" s="206">
        <v>6035684.5599999996</v>
      </c>
      <c r="K255" s="206">
        <v>6035684.5599999996</v>
      </c>
      <c r="L255" s="206">
        <v>6035684.5599999996</v>
      </c>
      <c r="M255" s="206">
        <v>6035684.5599999996</v>
      </c>
      <c r="N255" s="206">
        <v>6035684.5599999996</v>
      </c>
      <c r="O255" s="206">
        <v>6035684.5599999996</v>
      </c>
      <c r="P255" s="192">
        <f t="shared" si="52"/>
        <v>73566713.670000002</v>
      </c>
      <c r="Q255" s="206">
        <v>6035684.5599999996</v>
      </c>
      <c r="R255" s="206">
        <v>6035684.5599999996</v>
      </c>
      <c r="S255" s="206">
        <v>6035684.5599999996</v>
      </c>
      <c r="T255" s="206">
        <v>6035684.5599999996</v>
      </c>
      <c r="U255" s="206">
        <v>6035684.5599999996</v>
      </c>
      <c r="V255" s="206">
        <v>6035684.5599999996</v>
      </c>
      <c r="W255" s="206">
        <v>6035684.5599999996</v>
      </c>
      <c r="X255" s="206">
        <v>6035684.5599999996</v>
      </c>
      <c r="Y255" s="206">
        <v>6035684.5599999996</v>
      </c>
      <c r="Z255" s="206">
        <v>6035684.5599999996</v>
      </c>
      <c r="AA255" s="206">
        <v>6035684.5599999996</v>
      </c>
      <c r="AB255" s="206">
        <v>6035684.5599999996</v>
      </c>
      <c r="AC255" s="206">
        <v>6035684.5599999996</v>
      </c>
      <c r="AD255" s="206">
        <v>6035684.5599999996</v>
      </c>
      <c r="AE255" s="206">
        <v>6035684.5599999996</v>
      </c>
      <c r="AF255" s="206">
        <v>6035684.5599999996</v>
      </c>
      <c r="AG255" s="192">
        <f t="shared" si="53"/>
        <v>72428214.720000014</v>
      </c>
      <c r="AI255" s="207">
        <f t="shared" si="57"/>
        <v>23584.27</v>
      </c>
      <c r="AJ255" s="207">
        <f t="shared" si="57"/>
        <v>23584.27</v>
      </c>
      <c r="AK255" s="207">
        <f t="shared" si="57"/>
        <v>22756.959999999999</v>
      </c>
      <c r="AL255" s="207">
        <f t="shared" ref="AL255:AQ297" si="63">ROUND(G255*$B255/12,2)</f>
        <v>21929.65</v>
      </c>
      <c r="AM255" s="207">
        <f t="shared" si="63"/>
        <v>21929.65</v>
      </c>
      <c r="AN255" s="207">
        <f t="shared" si="63"/>
        <v>21929.65</v>
      </c>
      <c r="AO255" s="207">
        <f t="shared" si="63"/>
        <v>21929.65</v>
      </c>
      <c r="AP255" s="207">
        <f t="shared" si="63"/>
        <v>21929.65</v>
      </c>
      <c r="AQ255" s="207">
        <f t="shared" si="63"/>
        <v>21929.65</v>
      </c>
      <c r="AR255" s="207">
        <f t="shared" si="62"/>
        <v>21929.65</v>
      </c>
      <c r="AS255" s="207">
        <f t="shared" si="62"/>
        <v>21929.65</v>
      </c>
      <c r="AT255" s="207">
        <f t="shared" si="62"/>
        <v>21929.65</v>
      </c>
      <c r="AU255" s="208">
        <f t="shared" si="54"/>
        <v>267292.34999999998</v>
      </c>
      <c r="AV255" s="208">
        <f t="shared" si="61"/>
        <v>21929.65</v>
      </c>
      <c r="AW255" s="208">
        <f t="shared" si="61"/>
        <v>21929.65</v>
      </c>
      <c r="AX255" s="208">
        <f t="shared" si="61"/>
        <v>21929.65</v>
      </c>
      <c r="AY255" s="208">
        <f t="shared" si="61"/>
        <v>21929.65</v>
      </c>
      <c r="AZ255" s="208">
        <f t="shared" si="60"/>
        <v>12976.72</v>
      </c>
      <c r="BA255" s="208">
        <f t="shared" si="60"/>
        <v>12976.72</v>
      </c>
      <c r="BB255" s="208">
        <f t="shared" si="60"/>
        <v>12976.72</v>
      </c>
      <c r="BC255" s="208">
        <f t="shared" si="59"/>
        <v>12976.72</v>
      </c>
      <c r="BD255" s="208">
        <f t="shared" si="59"/>
        <v>12976.72</v>
      </c>
      <c r="BE255" s="208">
        <f t="shared" si="59"/>
        <v>12976.72</v>
      </c>
      <c r="BF255" s="208">
        <f t="shared" si="59"/>
        <v>12976.72</v>
      </c>
      <c r="BG255" s="208">
        <f t="shared" si="59"/>
        <v>12976.72</v>
      </c>
      <c r="BH255" s="208">
        <f t="shared" si="59"/>
        <v>12976.72</v>
      </c>
      <c r="BI255" s="208">
        <f t="shared" si="58"/>
        <v>12976.72</v>
      </c>
      <c r="BJ255" s="208">
        <f t="shared" si="58"/>
        <v>12976.72</v>
      </c>
      <c r="BK255" s="208">
        <f t="shared" si="58"/>
        <v>12976.72</v>
      </c>
      <c r="BL255" s="207">
        <f t="shared" si="55"/>
        <v>155720.63999999998</v>
      </c>
    </row>
    <row r="256" spans="1:64">
      <c r="A256" s="190" t="s">
        <v>457</v>
      </c>
      <c r="B256" s="205">
        <v>3.6600000000000001E-2</v>
      </c>
      <c r="C256" s="205">
        <v>2.4900000000000002E-2</v>
      </c>
      <c r="D256" s="206">
        <v>1911732.9500000002</v>
      </c>
      <c r="E256" s="206">
        <v>1911732.9500000002</v>
      </c>
      <c r="F256" s="206">
        <v>1911732.9500000002</v>
      </c>
      <c r="G256" s="206">
        <v>1911732.9500000002</v>
      </c>
      <c r="H256" s="206">
        <v>1911732.9500000002</v>
      </c>
      <c r="I256" s="206">
        <v>1943169.63</v>
      </c>
      <c r="J256" s="206">
        <v>1974606.3100000003</v>
      </c>
      <c r="K256" s="206">
        <v>1974606.3100000003</v>
      </c>
      <c r="L256" s="206">
        <v>1974606.3100000003</v>
      </c>
      <c r="M256" s="206">
        <v>1974606.3100000003</v>
      </c>
      <c r="N256" s="206">
        <v>1974606.3100000003</v>
      </c>
      <c r="O256" s="206">
        <v>1974606.3100000003</v>
      </c>
      <c r="P256" s="192">
        <f t="shared" si="52"/>
        <v>23349472.239999995</v>
      </c>
      <c r="Q256" s="206">
        <v>1974606.3100000003</v>
      </c>
      <c r="R256" s="206">
        <v>1974606.3100000003</v>
      </c>
      <c r="S256" s="206">
        <v>1974606.3100000003</v>
      </c>
      <c r="T256" s="206">
        <v>1974606.3100000003</v>
      </c>
      <c r="U256" s="206">
        <v>1974606.3100000003</v>
      </c>
      <c r="V256" s="206">
        <v>1974606.3100000003</v>
      </c>
      <c r="W256" s="206">
        <v>1974606.3100000003</v>
      </c>
      <c r="X256" s="206">
        <v>1974606.3100000003</v>
      </c>
      <c r="Y256" s="206">
        <v>1974606.3100000003</v>
      </c>
      <c r="Z256" s="206">
        <v>1974606.3100000003</v>
      </c>
      <c r="AA256" s="206">
        <v>1974606.3100000003</v>
      </c>
      <c r="AB256" s="206">
        <v>1974606.3100000003</v>
      </c>
      <c r="AC256" s="206">
        <v>1974606.3100000003</v>
      </c>
      <c r="AD256" s="206">
        <v>1974606.3100000003</v>
      </c>
      <c r="AE256" s="206">
        <v>1974606.3100000003</v>
      </c>
      <c r="AF256" s="206">
        <v>1974606.3100000003</v>
      </c>
      <c r="AG256" s="192">
        <f t="shared" si="53"/>
        <v>23695275.719999999</v>
      </c>
      <c r="AI256" s="207">
        <f t="shared" ref="AI256:AN319" si="64">ROUND(D256*$B256/12,2)</f>
        <v>5830.79</v>
      </c>
      <c r="AJ256" s="207">
        <f t="shared" si="64"/>
        <v>5830.79</v>
      </c>
      <c r="AK256" s="207">
        <f t="shared" si="64"/>
        <v>5830.79</v>
      </c>
      <c r="AL256" s="207">
        <f t="shared" si="63"/>
        <v>5830.79</v>
      </c>
      <c r="AM256" s="207">
        <f t="shared" si="63"/>
        <v>5830.79</v>
      </c>
      <c r="AN256" s="207">
        <f t="shared" si="63"/>
        <v>5926.67</v>
      </c>
      <c r="AO256" s="207">
        <f t="shared" si="63"/>
        <v>6022.55</v>
      </c>
      <c r="AP256" s="207">
        <f t="shared" si="63"/>
        <v>6022.55</v>
      </c>
      <c r="AQ256" s="207">
        <f t="shared" si="63"/>
        <v>6022.55</v>
      </c>
      <c r="AR256" s="207">
        <f t="shared" si="62"/>
        <v>6022.55</v>
      </c>
      <c r="AS256" s="207">
        <f t="shared" si="62"/>
        <v>6022.55</v>
      </c>
      <c r="AT256" s="207">
        <f t="shared" si="62"/>
        <v>6022.55</v>
      </c>
      <c r="AU256" s="208">
        <f t="shared" si="54"/>
        <v>71215.920000000013</v>
      </c>
      <c r="AV256" s="208">
        <f t="shared" si="61"/>
        <v>6022.55</v>
      </c>
      <c r="AW256" s="208">
        <f t="shared" si="61"/>
        <v>6022.55</v>
      </c>
      <c r="AX256" s="208">
        <f t="shared" si="61"/>
        <v>6022.55</v>
      </c>
      <c r="AY256" s="208">
        <f t="shared" si="61"/>
        <v>6022.55</v>
      </c>
      <c r="AZ256" s="208">
        <f t="shared" si="60"/>
        <v>4097.3100000000004</v>
      </c>
      <c r="BA256" s="208">
        <f t="shared" si="60"/>
        <v>4097.3100000000004</v>
      </c>
      <c r="BB256" s="208">
        <f t="shared" si="60"/>
        <v>4097.3100000000004</v>
      </c>
      <c r="BC256" s="208">
        <f t="shared" si="59"/>
        <v>4097.3100000000004</v>
      </c>
      <c r="BD256" s="208">
        <f t="shared" si="59"/>
        <v>4097.3100000000004</v>
      </c>
      <c r="BE256" s="208">
        <f t="shared" si="59"/>
        <v>4097.3100000000004</v>
      </c>
      <c r="BF256" s="208">
        <f t="shared" si="59"/>
        <v>4097.3100000000004</v>
      </c>
      <c r="BG256" s="208">
        <f t="shared" si="59"/>
        <v>4097.3100000000004</v>
      </c>
      <c r="BH256" s="208">
        <f t="shared" si="59"/>
        <v>4097.3100000000004</v>
      </c>
      <c r="BI256" s="208">
        <f t="shared" si="58"/>
        <v>4097.3100000000004</v>
      </c>
      <c r="BJ256" s="208">
        <f t="shared" si="58"/>
        <v>4097.3100000000004</v>
      </c>
      <c r="BK256" s="208">
        <f t="shared" si="58"/>
        <v>4097.3100000000004</v>
      </c>
      <c r="BL256" s="207">
        <f t="shared" si="55"/>
        <v>49167.719999999994</v>
      </c>
    </row>
    <row r="257" spans="1:64">
      <c r="A257" s="190" t="s">
        <v>458</v>
      </c>
      <c r="B257" s="205">
        <v>3.73E-2</v>
      </c>
      <c r="C257" s="205">
        <v>2.35E-2</v>
      </c>
      <c r="D257" s="206">
        <v>1635904.01</v>
      </c>
      <c r="E257" s="206">
        <v>1635904.01</v>
      </c>
      <c r="F257" s="206">
        <v>1635904.01</v>
      </c>
      <c r="G257" s="206">
        <v>1635904.01</v>
      </c>
      <c r="H257" s="206">
        <v>1635904.01</v>
      </c>
      <c r="I257" s="206">
        <v>1635904.01</v>
      </c>
      <c r="J257" s="206">
        <v>1635904.01</v>
      </c>
      <c r="K257" s="206">
        <v>1635904.01</v>
      </c>
      <c r="L257" s="206">
        <v>1635904.01</v>
      </c>
      <c r="M257" s="206">
        <v>1635904.01</v>
      </c>
      <c r="N257" s="206">
        <v>1635904.01</v>
      </c>
      <c r="O257" s="206">
        <v>1635904.01</v>
      </c>
      <c r="P257" s="192">
        <f t="shared" si="52"/>
        <v>19630848.120000001</v>
      </c>
      <c r="Q257" s="206">
        <v>1635904.01</v>
      </c>
      <c r="R257" s="206">
        <v>1635904.01</v>
      </c>
      <c r="S257" s="206">
        <v>1635904.01</v>
      </c>
      <c r="T257" s="206">
        <v>1635904.01</v>
      </c>
      <c r="U257" s="206">
        <v>1635904.01</v>
      </c>
      <c r="V257" s="206">
        <v>1635904.01</v>
      </c>
      <c r="W257" s="206">
        <v>1635904.01</v>
      </c>
      <c r="X257" s="206">
        <v>1635904.01</v>
      </c>
      <c r="Y257" s="206">
        <v>1635904.01</v>
      </c>
      <c r="Z257" s="206">
        <v>1635904.01</v>
      </c>
      <c r="AA257" s="206">
        <v>1635904.01</v>
      </c>
      <c r="AB257" s="206">
        <v>1635904.01</v>
      </c>
      <c r="AC257" s="206">
        <v>1635904.01</v>
      </c>
      <c r="AD257" s="206">
        <v>1635904.01</v>
      </c>
      <c r="AE257" s="206">
        <v>1635904.01</v>
      </c>
      <c r="AF257" s="206">
        <v>1635904.01</v>
      </c>
      <c r="AG257" s="192">
        <f t="shared" si="53"/>
        <v>19630848.120000001</v>
      </c>
      <c r="AI257" s="207">
        <f t="shared" si="64"/>
        <v>5084.93</v>
      </c>
      <c r="AJ257" s="207">
        <f t="shared" si="64"/>
        <v>5084.93</v>
      </c>
      <c r="AK257" s="207">
        <f t="shared" si="64"/>
        <v>5084.93</v>
      </c>
      <c r="AL257" s="207">
        <f t="shared" si="63"/>
        <v>5084.93</v>
      </c>
      <c r="AM257" s="207">
        <f t="shared" si="63"/>
        <v>5084.93</v>
      </c>
      <c r="AN257" s="207">
        <f t="shared" si="63"/>
        <v>5084.93</v>
      </c>
      <c r="AO257" s="207">
        <f t="shared" si="63"/>
        <v>5084.93</v>
      </c>
      <c r="AP257" s="207">
        <f t="shared" si="63"/>
        <v>5084.93</v>
      </c>
      <c r="AQ257" s="207">
        <f t="shared" si="63"/>
        <v>5084.93</v>
      </c>
      <c r="AR257" s="207">
        <f t="shared" si="62"/>
        <v>5084.93</v>
      </c>
      <c r="AS257" s="207">
        <f t="shared" si="62"/>
        <v>5084.93</v>
      </c>
      <c r="AT257" s="207">
        <f t="shared" si="62"/>
        <v>5084.93</v>
      </c>
      <c r="AU257" s="208">
        <f t="shared" si="54"/>
        <v>61019.16</v>
      </c>
      <c r="AV257" s="208">
        <f t="shared" si="61"/>
        <v>5084.93</v>
      </c>
      <c r="AW257" s="208">
        <f t="shared" si="61"/>
        <v>5084.93</v>
      </c>
      <c r="AX257" s="208">
        <f t="shared" si="61"/>
        <v>5084.93</v>
      </c>
      <c r="AY257" s="208">
        <f t="shared" si="61"/>
        <v>5084.93</v>
      </c>
      <c r="AZ257" s="208">
        <f t="shared" si="60"/>
        <v>3203.65</v>
      </c>
      <c r="BA257" s="208">
        <f t="shared" si="60"/>
        <v>3203.65</v>
      </c>
      <c r="BB257" s="208">
        <f t="shared" si="60"/>
        <v>3203.65</v>
      </c>
      <c r="BC257" s="208">
        <f t="shared" si="59"/>
        <v>3203.65</v>
      </c>
      <c r="BD257" s="208">
        <f t="shared" si="59"/>
        <v>3203.65</v>
      </c>
      <c r="BE257" s="208">
        <f t="shared" si="59"/>
        <v>3203.65</v>
      </c>
      <c r="BF257" s="208">
        <f t="shared" si="59"/>
        <v>3203.65</v>
      </c>
      <c r="BG257" s="208">
        <f t="shared" si="59"/>
        <v>3203.65</v>
      </c>
      <c r="BH257" s="208">
        <f t="shared" si="59"/>
        <v>3203.65</v>
      </c>
      <c r="BI257" s="208">
        <f t="shared" si="58"/>
        <v>3203.65</v>
      </c>
      <c r="BJ257" s="208">
        <f t="shared" si="58"/>
        <v>3203.65</v>
      </c>
      <c r="BK257" s="208">
        <f t="shared" si="58"/>
        <v>3203.65</v>
      </c>
      <c r="BL257" s="207">
        <f t="shared" si="55"/>
        <v>38443.80000000001</v>
      </c>
    </row>
    <row r="258" spans="1:64">
      <c r="A258" s="190" t="s">
        <v>459</v>
      </c>
      <c r="B258" s="205">
        <v>3.73E-2</v>
      </c>
      <c r="C258" s="205">
        <v>2.3899999999999998E-2</v>
      </c>
      <c r="D258" s="206">
        <v>1595963.67</v>
      </c>
      <c r="E258" s="206">
        <v>1595963.67</v>
      </c>
      <c r="F258" s="206">
        <v>1595963.67</v>
      </c>
      <c r="G258" s="206">
        <v>1595963.67</v>
      </c>
      <c r="H258" s="206">
        <v>1595963.67</v>
      </c>
      <c r="I258" s="206">
        <v>1595963.67</v>
      </c>
      <c r="J258" s="206">
        <v>1595963.67</v>
      </c>
      <c r="K258" s="206">
        <v>1595963.67</v>
      </c>
      <c r="L258" s="206">
        <v>1595963.67</v>
      </c>
      <c r="M258" s="206">
        <v>1595963.67</v>
      </c>
      <c r="N258" s="206">
        <v>1595963.67</v>
      </c>
      <c r="O258" s="206">
        <v>1595963.67</v>
      </c>
      <c r="P258" s="192">
        <f t="shared" si="52"/>
        <v>19151564.039999999</v>
      </c>
      <c r="Q258" s="206">
        <v>1595963.67</v>
      </c>
      <c r="R258" s="206">
        <v>1595963.67</v>
      </c>
      <c r="S258" s="206">
        <v>1595963.67</v>
      </c>
      <c r="T258" s="206">
        <v>1595963.67</v>
      </c>
      <c r="U258" s="206">
        <v>1595963.67</v>
      </c>
      <c r="V258" s="206">
        <v>1595963.67</v>
      </c>
      <c r="W258" s="206">
        <v>1595963.67</v>
      </c>
      <c r="X258" s="206">
        <v>1595963.67</v>
      </c>
      <c r="Y258" s="206">
        <v>1595963.67</v>
      </c>
      <c r="Z258" s="206">
        <v>1595963.67</v>
      </c>
      <c r="AA258" s="206">
        <v>1595963.67</v>
      </c>
      <c r="AB258" s="206">
        <v>1595963.67</v>
      </c>
      <c r="AC258" s="206">
        <v>1595963.67</v>
      </c>
      <c r="AD258" s="206">
        <v>1595963.67</v>
      </c>
      <c r="AE258" s="206">
        <v>1595963.67</v>
      </c>
      <c r="AF258" s="206">
        <v>1595963.67</v>
      </c>
      <c r="AG258" s="192">
        <f t="shared" si="53"/>
        <v>19151564.039999999</v>
      </c>
      <c r="AI258" s="207">
        <f t="shared" si="64"/>
        <v>4960.79</v>
      </c>
      <c r="AJ258" s="207">
        <f t="shared" si="64"/>
        <v>4960.79</v>
      </c>
      <c r="AK258" s="207">
        <f t="shared" si="64"/>
        <v>4960.79</v>
      </c>
      <c r="AL258" s="207">
        <f t="shared" si="63"/>
        <v>4960.79</v>
      </c>
      <c r="AM258" s="207">
        <f t="shared" si="63"/>
        <v>4960.79</v>
      </c>
      <c r="AN258" s="207">
        <f t="shared" si="63"/>
        <v>4960.79</v>
      </c>
      <c r="AO258" s="207">
        <f t="shared" si="63"/>
        <v>4960.79</v>
      </c>
      <c r="AP258" s="207">
        <f t="shared" si="63"/>
        <v>4960.79</v>
      </c>
      <c r="AQ258" s="207">
        <f t="shared" si="63"/>
        <v>4960.79</v>
      </c>
      <c r="AR258" s="207">
        <f t="shared" si="62"/>
        <v>4960.79</v>
      </c>
      <c r="AS258" s="207">
        <f t="shared" si="62"/>
        <v>4960.79</v>
      </c>
      <c r="AT258" s="207">
        <f t="shared" si="62"/>
        <v>4960.79</v>
      </c>
      <c r="AU258" s="208">
        <f t="shared" si="54"/>
        <v>59529.48</v>
      </c>
      <c r="AV258" s="208">
        <f t="shared" si="61"/>
        <v>4960.79</v>
      </c>
      <c r="AW258" s="208">
        <f t="shared" si="61"/>
        <v>4960.79</v>
      </c>
      <c r="AX258" s="208">
        <f t="shared" si="61"/>
        <v>4960.79</v>
      </c>
      <c r="AY258" s="208">
        <f t="shared" si="61"/>
        <v>4960.79</v>
      </c>
      <c r="AZ258" s="208">
        <f t="shared" si="60"/>
        <v>3178.63</v>
      </c>
      <c r="BA258" s="208">
        <f t="shared" si="60"/>
        <v>3178.63</v>
      </c>
      <c r="BB258" s="208">
        <f t="shared" si="60"/>
        <v>3178.63</v>
      </c>
      <c r="BC258" s="208">
        <f t="shared" si="59"/>
        <v>3178.63</v>
      </c>
      <c r="BD258" s="208">
        <f t="shared" si="59"/>
        <v>3178.63</v>
      </c>
      <c r="BE258" s="208">
        <f t="shared" si="59"/>
        <v>3178.63</v>
      </c>
      <c r="BF258" s="208">
        <f t="shared" si="59"/>
        <v>3178.63</v>
      </c>
      <c r="BG258" s="208">
        <f t="shared" si="59"/>
        <v>3178.63</v>
      </c>
      <c r="BH258" s="208">
        <f t="shared" si="59"/>
        <v>3178.63</v>
      </c>
      <c r="BI258" s="208">
        <f t="shared" si="58"/>
        <v>3178.63</v>
      </c>
      <c r="BJ258" s="208">
        <f t="shared" si="58"/>
        <v>3178.63</v>
      </c>
      <c r="BK258" s="208">
        <f t="shared" si="58"/>
        <v>3178.63</v>
      </c>
      <c r="BL258" s="207">
        <f t="shared" si="55"/>
        <v>38143.560000000005</v>
      </c>
    </row>
    <row r="259" spans="1:64">
      <c r="A259" s="190" t="s">
        <v>460</v>
      </c>
      <c r="B259" s="205">
        <v>3.6399999999999995E-2</v>
      </c>
      <c r="C259" s="205">
        <v>2.4300000000000002E-2</v>
      </c>
      <c r="D259" s="206">
        <v>1793484.1400000001</v>
      </c>
      <c r="E259" s="206">
        <v>1793484.1400000001</v>
      </c>
      <c r="F259" s="206">
        <v>1793484.1400000001</v>
      </c>
      <c r="G259" s="206">
        <v>1793484.1400000001</v>
      </c>
      <c r="H259" s="206">
        <v>1793484.1400000001</v>
      </c>
      <c r="I259" s="206">
        <v>1793484.1400000001</v>
      </c>
      <c r="J259" s="206">
        <v>1793484.1400000001</v>
      </c>
      <c r="K259" s="206">
        <v>1793484.1400000001</v>
      </c>
      <c r="L259" s="206">
        <v>1793484.1400000001</v>
      </c>
      <c r="M259" s="206">
        <v>1793484.1400000001</v>
      </c>
      <c r="N259" s="206">
        <v>1793484.1400000001</v>
      </c>
      <c r="O259" s="206">
        <v>1793484.1400000001</v>
      </c>
      <c r="P259" s="192">
        <f t="shared" si="52"/>
        <v>21521809.680000003</v>
      </c>
      <c r="Q259" s="206">
        <v>1793484.1400000001</v>
      </c>
      <c r="R259" s="206">
        <v>1793484.1400000001</v>
      </c>
      <c r="S259" s="206">
        <v>1793484.1400000001</v>
      </c>
      <c r="T259" s="206">
        <v>1793484.1400000001</v>
      </c>
      <c r="U259" s="206">
        <v>1793484.1400000001</v>
      </c>
      <c r="V259" s="206">
        <v>1793484.1400000001</v>
      </c>
      <c r="W259" s="206">
        <v>1793484.1400000001</v>
      </c>
      <c r="X259" s="206">
        <v>1793484.1400000001</v>
      </c>
      <c r="Y259" s="206">
        <v>1793484.1400000001</v>
      </c>
      <c r="Z259" s="206">
        <v>1793484.1400000001</v>
      </c>
      <c r="AA259" s="206">
        <v>1793484.1400000001</v>
      </c>
      <c r="AB259" s="206">
        <v>1793484.1400000001</v>
      </c>
      <c r="AC259" s="206">
        <v>1793484.1400000001</v>
      </c>
      <c r="AD259" s="206">
        <v>1793484.1400000001</v>
      </c>
      <c r="AE259" s="206">
        <v>1793484.1400000001</v>
      </c>
      <c r="AF259" s="206">
        <v>1793484.1400000001</v>
      </c>
      <c r="AG259" s="192">
        <f t="shared" si="53"/>
        <v>21521809.680000003</v>
      </c>
      <c r="AI259" s="207">
        <f t="shared" si="64"/>
        <v>5440.24</v>
      </c>
      <c r="AJ259" s="207">
        <f t="shared" si="64"/>
        <v>5440.24</v>
      </c>
      <c r="AK259" s="207">
        <f t="shared" si="64"/>
        <v>5440.24</v>
      </c>
      <c r="AL259" s="207">
        <f t="shared" si="63"/>
        <v>5440.24</v>
      </c>
      <c r="AM259" s="207">
        <f t="shared" si="63"/>
        <v>5440.24</v>
      </c>
      <c r="AN259" s="207">
        <f t="shared" si="63"/>
        <v>5440.24</v>
      </c>
      <c r="AO259" s="207">
        <f t="shared" si="63"/>
        <v>5440.24</v>
      </c>
      <c r="AP259" s="207">
        <f t="shared" si="63"/>
        <v>5440.24</v>
      </c>
      <c r="AQ259" s="207">
        <f t="shared" si="63"/>
        <v>5440.24</v>
      </c>
      <c r="AR259" s="207">
        <f t="shared" si="62"/>
        <v>5440.24</v>
      </c>
      <c r="AS259" s="207">
        <f t="shared" si="62"/>
        <v>5440.24</v>
      </c>
      <c r="AT259" s="207">
        <f t="shared" si="62"/>
        <v>5440.24</v>
      </c>
      <c r="AU259" s="208">
        <f t="shared" si="54"/>
        <v>65282.879999999983</v>
      </c>
      <c r="AV259" s="208">
        <f t="shared" si="61"/>
        <v>5440.24</v>
      </c>
      <c r="AW259" s="208">
        <f t="shared" si="61"/>
        <v>5440.24</v>
      </c>
      <c r="AX259" s="208">
        <f t="shared" si="61"/>
        <v>5440.24</v>
      </c>
      <c r="AY259" s="208">
        <f t="shared" si="61"/>
        <v>5440.24</v>
      </c>
      <c r="AZ259" s="208">
        <f t="shared" si="60"/>
        <v>3631.81</v>
      </c>
      <c r="BA259" s="208">
        <f t="shared" si="60"/>
        <v>3631.81</v>
      </c>
      <c r="BB259" s="208">
        <f t="shared" si="60"/>
        <v>3631.81</v>
      </c>
      <c r="BC259" s="208">
        <f t="shared" si="59"/>
        <v>3631.81</v>
      </c>
      <c r="BD259" s="208">
        <f t="shared" si="59"/>
        <v>3631.81</v>
      </c>
      <c r="BE259" s="208">
        <f t="shared" si="59"/>
        <v>3631.81</v>
      </c>
      <c r="BF259" s="208">
        <f t="shared" si="59"/>
        <v>3631.81</v>
      </c>
      <c r="BG259" s="208">
        <f t="shared" si="59"/>
        <v>3631.81</v>
      </c>
      <c r="BH259" s="208">
        <f t="shared" si="59"/>
        <v>3631.81</v>
      </c>
      <c r="BI259" s="208">
        <f t="shared" si="58"/>
        <v>3631.81</v>
      </c>
      <c r="BJ259" s="208">
        <f t="shared" si="58"/>
        <v>3631.81</v>
      </c>
      <c r="BK259" s="208">
        <f t="shared" si="58"/>
        <v>3631.81</v>
      </c>
      <c r="BL259" s="207">
        <f t="shared" si="55"/>
        <v>43581.72</v>
      </c>
    </row>
    <row r="260" spans="1:64">
      <c r="A260" s="190" t="s">
        <v>461</v>
      </c>
      <c r="B260" s="205">
        <v>3.6399999999999995E-2</v>
      </c>
      <c r="C260" s="205">
        <v>2.4300000000000002E-2</v>
      </c>
      <c r="D260" s="206">
        <v>1783864.62</v>
      </c>
      <c r="E260" s="206">
        <v>1783864.62</v>
      </c>
      <c r="F260" s="206">
        <v>1783864.62</v>
      </c>
      <c r="G260" s="206">
        <v>1783864.62</v>
      </c>
      <c r="H260" s="206">
        <v>1783864.62</v>
      </c>
      <c r="I260" s="206">
        <v>1783864.62</v>
      </c>
      <c r="J260" s="206">
        <v>1783864.62</v>
      </c>
      <c r="K260" s="206">
        <v>1783864.62</v>
      </c>
      <c r="L260" s="206">
        <v>1783864.62</v>
      </c>
      <c r="M260" s="206">
        <v>1783864.62</v>
      </c>
      <c r="N260" s="206">
        <v>1783864.62</v>
      </c>
      <c r="O260" s="206">
        <v>1783864.62</v>
      </c>
      <c r="P260" s="192">
        <f t="shared" si="52"/>
        <v>21406375.440000009</v>
      </c>
      <c r="Q260" s="206">
        <v>1783864.62</v>
      </c>
      <c r="R260" s="206">
        <v>1783864.62</v>
      </c>
      <c r="S260" s="206">
        <v>1783864.62</v>
      </c>
      <c r="T260" s="206">
        <v>1783864.62</v>
      </c>
      <c r="U260" s="206">
        <v>1783864.62</v>
      </c>
      <c r="V260" s="206">
        <v>1783864.62</v>
      </c>
      <c r="W260" s="206">
        <v>1783864.62</v>
      </c>
      <c r="X260" s="206">
        <v>1783864.62</v>
      </c>
      <c r="Y260" s="206">
        <v>1783864.62</v>
      </c>
      <c r="Z260" s="206">
        <v>1783864.62</v>
      </c>
      <c r="AA260" s="206">
        <v>1783864.62</v>
      </c>
      <c r="AB260" s="206">
        <v>1783864.62</v>
      </c>
      <c r="AC260" s="206">
        <v>1783864.62</v>
      </c>
      <c r="AD260" s="206">
        <v>1783864.62</v>
      </c>
      <c r="AE260" s="206">
        <v>1783864.62</v>
      </c>
      <c r="AF260" s="206">
        <v>1783864.62</v>
      </c>
      <c r="AG260" s="192">
        <f t="shared" si="53"/>
        <v>21406375.440000009</v>
      </c>
      <c r="AI260" s="207">
        <f t="shared" si="64"/>
        <v>5411.06</v>
      </c>
      <c r="AJ260" s="207">
        <f t="shared" si="64"/>
        <v>5411.06</v>
      </c>
      <c r="AK260" s="207">
        <f t="shared" si="64"/>
        <v>5411.06</v>
      </c>
      <c r="AL260" s="207">
        <f t="shared" si="63"/>
        <v>5411.06</v>
      </c>
      <c r="AM260" s="207">
        <f t="shared" si="63"/>
        <v>5411.06</v>
      </c>
      <c r="AN260" s="207">
        <f t="shared" si="63"/>
        <v>5411.06</v>
      </c>
      <c r="AO260" s="207">
        <f t="shared" si="63"/>
        <v>5411.06</v>
      </c>
      <c r="AP260" s="207">
        <f t="shared" si="63"/>
        <v>5411.06</v>
      </c>
      <c r="AQ260" s="207">
        <f t="shared" si="63"/>
        <v>5411.06</v>
      </c>
      <c r="AR260" s="207">
        <f t="shared" si="62"/>
        <v>5411.06</v>
      </c>
      <c r="AS260" s="207">
        <f t="shared" si="62"/>
        <v>5411.06</v>
      </c>
      <c r="AT260" s="207">
        <f t="shared" si="62"/>
        <v>5411.06</v>
      </c>
      <c r="AU260" s="208">
        <f t="shared" si="54"/>
        <v>64932.719999999994</v>
      </c>
      <c r="AV260" s="208">
        <f t="shared" si="61"/>
        <v>5411.06</v>
      </c>
      <c r="AW260" s="208">
        <f t="shared" si="61"/>
        <v>5411.06</v>
      </c>
      <c r="AX260" s="208">
        <f t="shared" si="61"/>
        <v>5411.06</v>
      </c>
      <c r="AY260" s="208">
        <f t="shared" si="61"/>
        <v>5411.06</v>
      </c>
      <c r="AZ260" s="208">
        <f t="shared" si="60"/>
        <v>3612.33</v>
      </c>
      <c r="BA260" s="208">
        <f t="shared" si="60"/>
        <v>3612.33</v>
      </c>
      <c r="BB260" s="208">
        <f t="shared" si="60"/>
        <v>3612.33</v>
      </c>
      <c r="BC260" s="208">
        <f t="shared" si="59"/>
        <v>3612.33</v>
      </c>
      <c r="BD260" s="208">
        <f t="shared" si="59"/>
        <v>3612.33</v>
      </c>
      <c r="BE260" s="208">
        <f t="shared" si="59"/>
        <v>3612.33</v>
      </c>
      <c r="BF260" s="208">
        <f t="shared" si="59"/>
        <v>3612.33</v>
      </c>
      <c r="BG260" s="208">
        <f t="shared" si="59"/>
        <v>3612.33</v>
      </c>
      <c r="BH260" s="208">
        <f t="shared" si="59"/>
        <v>3612.33</v>
      </c>
      <c r="BI260" s="208">
        <f t="shared" si="58"/>
        <v>3612.33</v>
      </c>
      <c r="BJ260" s="208">
        <f t="shared" si="58"/>
        <v>3612.33</v>
      </c>
      <c r="BK260" s="208">
        <f t="shared" si="58"/>
        <v>3612.33</v>
      </c>
      <c r="BL260" s="207">
        <f t="shared" si="55"/>
        <v>43347.960000000014</v>
      </c>
    </row>
    <row r="261" spans="1:64">
      <c r="A261" s="190" t="s">
        <v>462</v>
      </c>
      <c r="B261" s="205">
        <v>3.6600000000000001E-2</v>
      </c>
      <c r="C261" s="205">
        <v>3.27E-2</v>
      </c>
      <c r="D261" s="206">
        <v>1996602.87</v>
      </c>
      <c r="E261" s="206">
        <v>1996602.87</v>
      </c>
      <c r="F261" s="206">
        <v>1996602.87</v>
      </c>
      <c r="G261" s="206">
        <v>1996602.87</v>
      </c>
      <c r="H261" s="206">
        <v>1996602.87</v>
      </c>
      <c r="I261" s="206">
        <v>1996602.87</v>
      </c>
      <c r="J261" s="206">
        <v>1996602.87</v>
      </c>
      <c r="K261" s="206">
        <v>1996602.87</v>
      </c>
      <c r="L261" s="206">
        <v>1996602.87</v>
      </c>
      <c r="M261" s="206">
        <v>1996602.87</v>
      </c>
      <c r="N261" s="206">
        <v>1996602.87</v>
      </c>
      <c r="O261" s="206">
        <v>1996602.87</v>
      </c>
      <c r="P261" s="192">
        <f t="shared" si="52"/>
        <v>23959234.440000009</v>
      </c>
      <c r="Q261" s="206">
        <v>1996602.87</v>
      </c>
      <c r="R261" s="206">
        <v>1996602.87</v>
      </c>
      <c r="S261" s="206">
        <v>1996602.87</v>
      </c>
      <c r="T261" s="206">
        <v>1996602.87</v>
      </c>
      <c r="U261" s="206">
        <v>1996602.87</v>
      </c>
      <c r="V261" s="206">
        <v>1996602.87</v>
      </c>
      <c r="W261" s="206">
        <v>1996602.87</v>
      </c>
      <c r="X261" s="206">
        <v>1996602.87</v>
      </c>
      <c r="Y261" s="206">
        <v>1996602.87</v>
      </c>
      <c r="Z261" s="206">
        <v>1996602.87</v>
      </c>
      <c r="AA261" s="206">
        <v>1996602.87</v>
      </c>
      <c r="AB261" s="206">
        <v>1996602.87</v>
      </c>
      <c r="AC261" s="206">
        <v>1996602.87</v>
      </c>
      <c r="AD261" s="206">
        <v>1996602.87</v>
      </c>
      <c r="AE261" s="206">
        <v>1996602.87</v>
      </c>
      <c r="AF261" s="206">
        <v>1996602.87</v>
      </c>
      <c r="AG261" s="192">
        <f t="shared" si="53"/>
        <v>23959234.440000009</v>
      </c>
      <c r="AI261" s="207">
        <f t="shared" si="64"/>
        <v>6089.64</v>
      </c>
      <c r="AJ261" s="207">
        <f t="shared" si="64"/>
        <v>6089.64</v>
      </c>
      <c r="AK261" s="207">
        <f t="shared" si="64"/>
        <v>6089.64</v>
      </c>
      <c r="AL261" s="207">
        <f t="shared" si="63"/>
        <v>6089.64</v>
      </c>
      <c r="AM261" s="207">
        <f t="shared" si="63"/>
        <v>6089.64</v>
      </c>
      <c r="AN261" s="207">
        <f t="shared" si="63"/>
        <v>6089.64</v>
      </c>
      <c r="AO261" s="207">
        <f t="shared" si="63"/>
        <v>6089.64</v>
      </c>
      <c r="AP261" s="207">
        <f t="shared" si="63"/>
        <v>6089.64</v>
      </c>
      <c r="AQ261" s="207">
        <f t="shared" si="63"/>
        <v>6089.64</v>
      </c>
      <c r="AR261" s="207">
        <f t="shared" si="62"/>
        <v>6089.64</v>
      </c>
      <c r="AS261" s="207">
        <f t="shared" si="62"/>
        <v>6089.64</v>
      </c>
      <c r="AT261" s="207">
        <f t="shared" si="62"/>
        <v>6089.64</v>
      </c>
      <c r="AU261" s="208">
        <f t="shared" si="54"/>
        <v>73075.680000000008</v>
      </c>
      <c r="AV261" s="208">
        <f t="shared" si="61"/>
        <v>6089.64</v>
      </c>
      <c r="AW261" s="208">
        <f t="shared" si="61"/>
        <v>6089.64</v>
      </c>
      <c r="AX261" s="208">
        <f t="shared" si="61"/>
        <v>6089.64</v>
      </c>
      <c r="AY261" s="208">
        <f t="shared" si="61"/>
        <v>6089.64</v>
      </c>
      <c r="AZ261" s="208">
        <f t="shared" si="60"/>
        <v>5440.74</v>
      </c>
      <c r="BA261" s="208">
        <f t="shared" si="60"/>
        <v>5440.74</v>
      </c>
      <c r="BB261" s="208">
        <f t="shared" si="60"/>
        <v>5440.74</v>
      </c>
      <c r="BC261" s="208">
        <f t="shared" si="59"/>
        <v>5440.74</v>
      </c>
      <c r="BD261" s="208">
        <f t="shared" si="59"/>
        <v>5440.74</v>
      </c>
      <c r="BE261" s="208">
        <f t="shared" si="59"/>
        <v>5440.74</v>
      </c>
      <c r="BF261" s="208">
        <f t="shared" si="59"/>
        <v>5440.74</v>
      </c>
      <c r="BG261" s="208">
        <f t="shared" si="59"/>
        <v>5440.74</v>
      </c>
      <c r="BH261" s="208">
        <f t="shared" si="59"/>
        <v>5440.74</v>
      </c>
      <c r="BI261" s="208">
        <f t="shared" si="58"/>
        <v>5440.74</v>
      </c>
      <c r="BJ261" s="208">
        <f t="shared" si="58"/>
        <v>5440.74</v>
      </c>
      <c r="BK261" s="208">
        <f t="shared" si="58"/>
        <v>5440.74</v>
      </c>
      <c r="BL261" s="207">
        <f t="shared" si="55"/>
        <v>65288.879999999983</v>
      </c>
    </row>
    <row r="262" spans="1:64">
      <c r="A262" s="190" t="s">
        <v>463</v>
      </c>
      <c r="B262" s="205">
        <v>0</v>
      </c>
      <c r="C262" s="205">
        <v>0</v>
      </c>
      <c r="D262" s="206">
        <v>0</v>
      </c>
      <c r="E262" s="206">
        <v>0</v>
      </c>
      <c r="F262" s="206">
        <v>0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192">
        <f t="shared" ref="P262:P325" si="65">SUM(D262:O262)</f>
        <v>0</v>
      </c>
      <c r="Q262" s="206">
        <v>0</v>
      </c>
      <c r="R262" s="206">
        <v>0</v>
      </c>
      <c r="S262" s="206">
        <v>0</v>
      </c>
      <c r="T262" s="206">
        <v>0</v>
      </c>
      <c r="U262" s="206">
        <v>0</v>
      </c>
      <c r="V262" s="206">
        <v>0</v>
      </c>
      <c r="W262" s="206">
        <v>0</v>
      </c>
      <c r="X262" s="206">
        <v>0</v>
      </c>
      <c r="Y262" s="206">
        <v>0</v>
      </c>
      <c r="Z262" s="206">
        <v>0</v>
      </c>
      <c r="AA262" s="206">
        <v>0</v>
      </c>
      <c r="AB262" s="206">
        <v>0</v>
      </c>
      <c r="AC262" s="206">
        <v>0</v>
      </c>
      <c r="AD262" s="206">
        <v>0</v>
      </c>
      <c r="AE262" s="206">
        <v>0</v>
      </c>
      <c r="AF262" s="206">
        <v>0</v>
      </c>
      <c r="AG262" s="192">
        <f t="shared" ref="AG262:AG325" si="66">SUM(U262:AF262)</f>
        <v>0</v>
      </c>
      <c r="AI262" s="207">
        <f t="shared" si="64"/>
        <v>0</v>
      </c>
      <c r="AJ262" s="207">
        <f t="shared" si="64"/>
        <v>0</v>
      </c>
      <c r="AK262" s="207">
        <f t="shared" si="64"/>
        <v>0</v>
      </c>
      <c r="AL262" s="207">
        <f t="shared" si="63"/>
        <v>0</v>
      </c>
      <c r="AM262" s="207">
        <f t="shared" si="63"/>
        <v>0</v>
      </c>
      <c r="AN262" s="207">
        <f t="shared" si="63"/>
        <v>0</v>
      </c>
      <c r="AO262" s="207">
        <f t="shared" si="63"/>
        <v>0</v>
      </c>
      <c r="AP262" s="207">
        <f t="shared" si="63"/>
        <v>0</v>
      </c>
      <c r="AQ262" s="207">
        <f t="shared" si="63"/>
        <v>0</v>
      </c>
      <c r="AR262" s="207">
        <f t="shared" si="62"/>
        <v>0</v>
      </c>
      <c r="AS262" s="207">
        <f t="shared" si="62"/>
        <v>0</v>
      </c>
      <c r="AT262" s="207">
        <f t="shared" si="62"/>
        <v>0</v>
      </c>
      <c r="AU262" s="208">
        <f t="shared" ref="AU262:AU325" si="67">SUM(AI262:AT262)</f>
        <v>0</v>
      </c>
      <c r="AV262" s="208">
        <f t="shared" si="61"/>
        <v>0</v>
      </c>
      <c r="AW262" s="208">
        <f t="shared" si="61"/>
        <v>0</v>
      </c>
      <c r="AX262" s="208">
        <f t="shared" si="61"/>
        <v>0</v>
      </c>
      <c r="AY262" s="208">
        <f t="shared" si="61"/>
        <v>0</v>
      </c>
      <c r="AZ262" s="208">
        <f t="shared" si="60"/>
        <v>0</v>
      </c>
      <c r="BA262" s="208">
        <f t="shared" si="60"/>
        <v>0</v>
      </c>
      <c r="BB262" s="208">
        <f t="shared" si="60"/>
        <v>0</v>
      </c>
      <c r="BC262" s="208">
        <f t="shared" si="59"/>
        <v>0</v>
      </c>
      <c r="BD262" s="208">
        <f t="shared" si="59"/>
        <v>0</v>
      </c>
      <c r="BE262" s="208">
        <f t="shared" si="59"/>
        <v>0</v>
      </c>
      <c r="BF262" s="208">
        <f t="shared" si="59"/>
        <v>0</v>
      </c>
      <c r="BG262" s="208">
        <f t="shared" si="59"/>
        <v>0</v>
      </c>
      <c r="BH262" s="208">
        <f t="shared" si="59"/>
        <v>0</v>
      </c>
      <c r="BI262" s="208">
        <f t="shared" si="58"/>
        <v>0</v>
      </c>
      <c r="BJ262" s="208">
        <f t="shared" si="58"/>
        <v>0</v>
      </c>
      <c r="BK262" s="208">
        <f t="shared" si="58"/>
        <v>0</v>
      </c>
      <c r="BL262" s="207">
        <f t="shared" ref="BL262:BL325" si="68">SUM(AZ262:BK262)</f>
        <v>0</v>
      </c>
    </row>
    <row r="263" spans="1:64">
      <c r="A263" s="190" t="s">
        <v>464</v>
      </c>
      <c r="B263" s="205">
        <v>0</v>
      </c>
      <c r="C263" s="205">
        <v>4.41E-2</v>
      </c>
      <c r="D263" s="206">
        <v>1919304.7000000002</v>
      </c>
      <c r="E263" s="206">
        <v>1919304.7000000002</v>
      </c>
      <c r="F263" s="206">
        <v>1919304.7000000002</v>
      </c>
      <c r="G263" s="206">
        <v>1919304.7000000002</v>
      </c>
      <c r="H263" s="206">
        <v>1919304.7000000002</v>
      </c>
      <c r="I263" s="206">
        <v>1919304.7000000002</v>
      </c>
      <c r="J263" s="206">
        <v>1919304.7000000002</v>
      </c>
      <c r="K263" s="206">
        <v>1919304.7000000002</v>
      </c>
      <c r="L263" s="206">
        <v>1919304.7000000002</v>
      </c>
      <c r="M263" s="206">
        <v>1919304.7000000002</v>
      </c>
      <c r="N263" s="206">
        <v>1919304.7000000002</v>
      </c>
      <c r="O263" s="206">
        <v>1919304.7000000002</v>
      </c>
      <c r="P263" s="192">
        <f t="shared" si="65"/>
        <v>23031656.399999995</v>
      </c>
      <c r="Q263" s="206">
        <v>1919304.7000000002</v>
      </c>
      <c r="R263" s="206">
        <v>1919304.7000000002</v>
      </c>
      <c r="S263" s="206">
        <v>1919304.7000000002</v>
      </c>
      <c r="T263" s="206">
        <v>1919304.7000000002</v>
      </c>
      <c r="U263" s="206">
        <v>1919304.7000000002</v>
      </c>
      <c r="V263" s="206">
        <v>1919304.7000000002</v>
      </c>
      <c r="W263" s="206">
        <v>1919304.7000000002</v>
      </c>
      <c r="X263" s="206">
        <v>1919304.7000000002</v>
      </c>
      <c r="Y263" s="206">
        <v>959652.35000000009</v>
      </c>
      <c r="Z263" s="206">
        <v>0</v>
      </c>
      <c r="AA263" s="206">
        <v>0</v>
      </c>
      <c r="AB263" s="206">
        <v>0</v>
      </c>
      <c r="AC263" s="206">
        <v>0</v>
      </c>
      <c r="AD263" s="206">
        <v>0</v>
      </c>
      <c r="AE263" s="206">
        <v>0</v>
      </c>
      <c r="AF263" s="206">
        <v>0</v>
      </c>
      <c r="AG263" s="192">
        <f t="shared" si="66"/>
        <v>8636871.1500000004</v>
      </c>
      <c r="AI263" s="207">
        <f t="shared" si="64"/>
        <v>0</v>
      </c>
      <c r="AJ263" s="207">
        <f t="shared" si="64"/>
        <v>0</v>
      </c>
      <c r="AK263" s="207">
        <f t="shared" si="64"/>
        <v>0</v>
      </c>
      <c r="AL263" s="207">
        <f t="shared" si="63"/>
        <v>0</v>
      </c>
      <c r="AM263" s="207">
        <f t="shared" si="63"/>
        <v>0</v>
      </c>
      <c r="AN263" s="207">
        <f t="shared" si="63"/>
        <v>0</v>
      </c>
      <c r="AO263" s="207">
        <f t="shared" si="63"/>
        <v>0</v>
      </c>
      <c r="AP263" s="207">
        <f t="shared" si="63"/>
        <v>0</v>
      </c>
      <c r="AQ263" s="207">
        <f t="shared" si="63"/>
        <v>0</v>
      </c>
      <c r="AR263" s="207">
        <f t="shared" si="62"/>
        <v>0</v>
      </c>
      <c r="AS263" s="207">
        <f t="shared" si="62"/>
        <v>0</v>
      </c>
      <c r="AT263" s="207">
        <f t="shared" si="62"/>
        <v>0</v>
      </c>
      <c r="AU263" s="208">
        <f t="shared" si="67"/>
        <v>0</v>
      </c>
      <c r="AV263" s="208">
        <f t="shared" si="61"/>
        <v>0</v>
      </c>
      <c r="AW263" s="208">
        <f t="shared" si="61"/>
        <v>0</v>
      </c>
      <c r="AX263" s="208">
        <f t="shared" si="61"/>
        <v>0</v>
      </c>
      <c r="AY263" s="208">
        <f t="shared" si="61"/>
        <v>0</v>
      </c>
      <c r="AZ263" s="208">
        <f t="shared" si="60"/>
        <v>7053.44</v>
      </c>
      <c r="BA263" s="208">
        <f t="shared" si="60"/>
        <v>7053.44</v>
      </c>
      <c r="BB263" s="208">
        <f t="shared" si="60"/>
        <v>7053.44</v>
      </c>
      <c r="BC263" s="208">
        <f t="shared" si="59"/>
        <v>7053.44</v>
      </c>
      <c r="BD263" s="208">
        <f t="shared" si="59"/>
        <v>3526.72</v>
      </c>
      <c r="BE263" s="208">
        <f t="shared" si="59"/>
        <v>0</v>
      </c>
      <c r="BF263" s="208">
        <f t="shared" si="59"/>
        <v>0</v>
      </c>
      <c r="BG263" s="208">
        <f t="shared" si="59"/>
        <v>0</v>
      </c>
      <c r="BH263" s="208">
        <f t="shared" si="59"/>
        <v>0</v>
      </c>
      <c r="BI263" s="208">
        <f t="shared" si="58"/>
        <v>0</v>
      </c>
      <c r="BJ263" s="208">
        <f t="shared" si="58"/>
        <v>0</v>
      </c>
      <c r="BK263" s="208">
        <f t="shared" si="58"/>
        <v>0</v>
      </c>
      <c r="BL263" s="207">
        <f t="shared" si="68"/>
        <v>31740.48</v>
      </c>
    </row>
    <row r="264" spans="1:64">
      <c r="A264" s="190" t="s">
        <v>465</v>
      </c>
      <c r="B264" s="205">
        <v>4.36E-2</v>
      </c>
      <c r="C264" s="205">
        <v>2.24E-2</v>
      </c>
      <c r="D264" s="206">
        <v>27319.98</v>
      </c>
      <c r="E264" s="206">
        <v>27319.98</v>
      </c>
      <c r="F264" s="206">
        <v>27319.98</v>
      </c>
      <c r="G264" s="206">
        <v>27319.98</v>
      </c>
      <c r="H264" s="206">
        <v>27319.98</v>
      </c>
      <c r="I264" s="206">
        <v>27319.98</v>
      </c>
      <c r="J264" s="206">
        <v>27319.98</v>
      </c>
      <c r="K264" s="206">
        <v>27319.98</v>
      </c>
      <c r="L264" s="206">
        <v>27319.98</v>
      </c>
      <c r="M264" s="206">
        <v>27319.98</v>
      </c>
      <c r="N264" s="206">
        <v>27319.98</v>
      </c>
      <c r="O264" s="206">
        <v>27319.98</v>
      </c>
      <c r="P264" s="192">
        <f t="shared" si="65"/>
        <v>327839.76</v>
      </c>
      <c r="Q264" s="206">
        <v>27319.98</v>
      </c>
      <c r="R264" s="206">
        <v>27319.98</v>
      </c>
      <c r="S264" s="206">
        <v>27319.98</v>
      </c>
      <c r="T264" s="206">
        <v>27319.98</v>
      </c>
      <c r="U264" s="206">
        <v>27319.98</v>
      </c>
      <c r="V264" s="206">
        <v>27319.98</v>
      </c>
      <c r="W264" s="206">
        <v>27319.98</v>
      </c>
      <c r="X264" s="206">
        <v>27319.98</v>
      </c>
      <c r="Y264" s="206">
        <v>27319.98</v>
      </c>
      <c r="Z264" s="206">
        <v>27319.98</v>
      </c>
      <c r="AA264" s="206">
        <v>27319.98</v>
      </c>
      <c r="AB264" s="206">
        <v>27319.98</v>
      </c>
      <c r="AC264" s="206">
        <v>27319.98</v>
      </c>
      <c r="AD264" s="206">
        <v>27319.98</v>
      </c>
      <c r="AE264" s="206">
        <v>27319.98</v>
      </c>
      <c r="AF264" s="206">
        <v>27319.98</v>
      </c>
      <c r="AG264" s="192">
        <f t="shared" si="66"/>
        <v>327839.76</v>
      </c>
      <c r="AI264" s="207">
        <f t="shared" si="64"/>
        <v>99.26</v>
      </c>
      <c r="AJ264" s="207">
        <f t="shared" si="64"/>
        <v>99.26</v>
      </c>
      <c r="AK264" s="207">
        <f t="shared" si="64"/>
        <v>99.26</v>
      </c>
      <c r="AL264" s="207">
        <f t="shared" si="63"/>
        <v>99.26</v>
      </c>
      <c r="AM264" s="207">
        <f t="shared" si="63"/>
        <v>99.26</v>
      </c>
      <c r="AN264" s="207">
        <f t="shared" si="63"/>
        <v>99.26</v>
      </c>
      <c r="AO264" s="207">
        <f t="shared" si="63"/>
        <v>99.26</v>
      </c>
      <c r="AP264" s="207">
        <f t="shared" si="63"/>
        <v>99.26</v>
      </c>
      <c r="AQ264" s="207">
        <f t="shared" si="63"/>
        <v>99.26</v>
      </c>
      <c r="AR264" s="207">
        <f t="shared" si="62"/>
        <v>99.26</v>
      </c>
      <c r="AS264" s="207">
        <f t="shared" si="62"/>
        <v>99.26</v>
      </c>
      <c r="AT264" s="207">
        <f t="shared" si="62"/>
        <v>99.26</v>
      </c>
      <c r="AU264" s="208">
        <f t="shared" si="67"/>
        <v>1191.1200000000001</v>
      </c>
      <c r="AV264" s="208">
        <f t="shared" si="61"/>
        <v>99.26</v>
      </c>
      <c r="AW264" s="208">
        <f t="shared" si="61"/>
        <v>99.26</v>
      </c>
      <c r="AX264" s="208">
        <f t="shared" si="61"/>
        <v>99.26</v>
      </c>
      <c r="AY264" s="208">
        <f t="shared" si="61"/>
        <v>99.26</v>
      </c>
      <c r="AZ264" s="208">
        <f t="shared" si="60"/>
        <v>51</v>
      </c>
      <c r="BA264" s="208">
        <f t="shared" si="60"/>
        <v>51</v>
      </c>
      <c r="BB264" s="208">
        <f t="shared" si="60"/>
        <v>51</v>
      </c>
      <c r="BC264" s="208">
        <f t="shared" si="59"/>
        <v>51</v>
      </c>
      <c r="BD264" s="208">
        <f t="shared" si="59"/>
        <v>51</v>
      </c>
      <c r="BE264" s="208">
        <f t="shared" si="59"/>
        <v>51</v>
      </c>
      <c r="BF264" s="208">
        <f t="shared" si="59"/>
        <v>51</v>
      </c>
      <c r="BG264" s="208">
        <f t="shared" si="59"/>
        <v>51</v>
      </c>
      <c r="BH264" s="208">
        <f t="shared" si="59"/>
        <v>51</v>
      </c>
      <c r="BI264" s="208">
        <f t="shared" si="58"/>
        <v>51</v>
      </c>
      <c r="BJ264" s="208">
        <f t="shared" si="58"/>
        <v>51</v>
      </c>
      <c r="BK264" s="208">
        <f t="shared" si="58"/>
        <v>51</v>
      </c>
      <c r="BL264" s="207">
        <f t="shared" si="68"/>
        <v>612</v>
      </c>
    </row>
    <row r="265" spans="1:64">
      <c r="A265" s="190" t="s">
        <v>466</v>
      </c>
      <c r="B265" s="205">
        <v>5.3699999999999998E-2</v>
      </c>
      <c r="C265" s="205">
        <v>0</v>
      </c>
      <c r="D265" s="206">
        <v>0</v>
      </c>
      <c r="E265" s="206">
        <v>0</v>
      </c>
      <c r="F265" s="206">
        <v>0</v>
      </c>
      <c r="G265" s="206">
        <v>0</v>
      </c>
      <c r="H265" s="206">
        <v>0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192">
        <f t="shared" si="65"/>
        <v>0</v>
      </c>
      <c r="Q265" s="206">
        <v>0</v>
      </c>
      <c r="R265" s="206">
        <v>0</v>
      </c>
      <c r="S265" s="206">
        <v>0</v>
      </c>
      <c r="T265" s="206">
        <v>0</v>
      </c>
      <c r="U265" s="206">
        <v>0</v>
      </c>
      <c r="V265" s="206">
        <v>0</v>
      </c>
      <c r="W265" s="206">
        <v>0</v>
      </c>
      <c r="X265" s="206">
        <v>0</v>
      </c>
      <c r="Y265" s="206">
        <v>0</v>
      </c>
      <c r="Z265" s="206">
        <v>0</v>
      </c>
      <c r="AA265" s="206">
        <v>0</v>
      </c>
      <c r="AB265" s="206">
        <v>0</v>
      </c>
      <c r="AC265" s="206">
        <v>0</v>
      </c>
      <c r="AD265" s="206">
        <v>0</v>
      </c>
      <c r="AE265" s="206">
        <v>0</v>
      </c>
      <c r="AF265" s="206">
        <v>0</v>
      </c>
      <c r="AG265" s="192">
        <f t="shared" si="66"/>
        <v>0</v>
      </c>
      <c r="AI265" s="207">
        <f t="shared" si="64"/>
        <v>0</v>
      </c>
      <c r="AJ265" s="207">
        <f t="shared" si="64"/>
        <v>0</v>
      </c>
      <c r="AK265" s="207">
        <f t="shared" si="64"/>
        <v>0</v>
      </c>
      <c r="AL265" s="207">
        <f t="shared" si="63"/>
        <v>0</v>
      </c>
      <c r="AM265" s="207">
        <f t="shared" si="63"/>
        <v>0</v>
      </c>
      <c r="AN265" s="207">
        <f t="shared" si="63"/>
        <v>0</v>
      </c>
      <c r="AO265" s="207">
        <f t="shared" si="63"/>
        <v>0</v>
      </c>
      <c r="AP265" s="207">
        <f t="shared" si="63"/>
        <v>0</v>
      </c>
      <c r="AQ265" s="207">
        <f t="shared" si="63"/>
        <v>0</v>
      </c>
      <c r="AR265" s="207">
        <f t="shared" si="62"/>
        <v>0</v>
      </c>
      <c r="AS265" s="207">
        <f t="shared" si="62"/>
        <v>0</v>
      </c>
      <c r="AT265" s="207">
        <f t="shared" si="62"/>
        <v>0</v>
      </c>
      <c r="AU265" s="208">
        <f t="shared" si="67"/>
        <v>0</v>
      </c>
      <c r="AV265" s="208">
        <f t="shared" si="61"/>
        <v>0</v>
      </c>
      <c r="AW265" s="208">
        <f t="shared" si="61"/>
        <v>0</v>
      </c>
      <c r="AX265" s="208">
        <f t="shared" si="61"/>
        <v>0</v>
      </c>
      <c r="AY265" s="208">
        <f t="shared" si="61"/>
        <v>0</v>
      </c>
      <c r="AZ265" s="208">
        <f t="shared" si="60"/>
        <v>0</v>
      </c>
      <c r="BA265" s="208">
        <f t="shared" si="60"/>
        <v>0</v>
      </c>
      <c r="BB265" s="208">
        <f t="shared" si="60"/>
        <v>0</v>
      </c>
      <c r="BC265" s="208">
        <f t="shared" si="59"/>
        <v>0</v>
      </c>
      <c r="BD265" s="208">
        <f t="shared" si="59"/>
        <v>0</v>
      </c>
      <c r="BE265" s="208">
        <f t="shared" si="59"/>
        <v>0</v>
      </c>
      <c r="BF265" s="208">
        <f t="shared" si="59"/>
        <v>0</v>
      </c>
      <c r="BG265" s="208">
        <f t="shared" si="59"/>
        <v>0</v>
      </c>
      <c r="BH265" s="208">
        <f t="shared" si="59"/>
        <v>0</v>
      </c>
      <c r="BI265" s="208">
        <f t="shared" si="58"/>
        <v>0</v>
      </c>
      <c r="BJ265" s="208">
        <f t="shared" si="58"/>
        <v>0</v>
      </c>
      <c r="BK265" s="208">
        <f t="shared" si="58"/>
        <v>0</v>
      </c>
      <c r="BL265" s="207">
        <f t="shared" si="68"/>
        <v>0</v>
      </c>
    </row>
    <row r="266" spans="1:64">
      <c r="A266" s="190" t="s">
        <v>467</v>
      </c>
      <c r="B266" s="205">
        <v>2.8799999999999999E-2</v>
      </c>
      <c r="C266" s="205">
        <v>2.93E-2</v>
      </c>
      <c r="D266" s="206">
        <v>6807217.3200000003</v>
      </c>
      <c r="E266" s="206">
        <v>6807217.3200000003</v>
      </c>
      <c r="F266" s="206">
        <v>6807217.3200000003</v>
      </c>
      <c r="G266" s="206">
        <v>6832191.1900000004</v>
      </c>
      <c r="H266" s="206">
        <v>6857165.0499999998</v>
      </c>
      <c r="I266" s="206">
        <v>6857165.0499999998</v>
      </c>
      <c r="J266" s="206">
        <v>6857165.0499999998</v>
      </c>
      <c r="K266" s="206">
        <v>6857165.0499999998</v>
      </c>
      <c r="L266" s="206">
        <v>6857165.0499999998</v>
      </c>
      <c r="M266" s="206">
        <v>6857165.0499999998</v>
      </c>
      <c r="N266" s="206">
        <v>6857165.0499999998</v>
      </c>
      <c r="O266" s="206">
        <v>6857165.0499999998</v>
      </c>
      <c r="P266" s="192">
        <f t="shared" si="65"/>
        <v>82111163.549999982</v>
      </c>
      <c r="Q266" s="206">
        <v>6857165.0499999998</v>
      </c>
      <c r="R266" s="206">
        <v>6857165.0499999998</v>
      </c>
      <c r="S266" s="206">
        <v>6857165.0499999998</v>
      </c>
      <c r="T266" s="206">
        <v>6857165.0499999998</v>
      </c>
      <c r="U266" s="206">
        <v>6857165.0499999998</v>
      </c>
      <c r="V266" s="206">
        <v>6857165.0499999998</v>
      </c>
      <c r="W266" s="206">
        <v>6857165.0499999998</v>
      </c>
      <c r="X266" s="206">
        <v>6857165.0499999998</v>
      </c>
      <c r="Y266" s="206">
        <v>6857165.0499999998</v>
      </c>
      <c r="Z266" s="206">
        <v>6857165.0499999998</v>
      </c>
      <c r="AA266" s="206">
        <v>6857165.0499999998</v>
      </c>
      <c r="AB266" s="206">
        <v>6857165.0499999998</v>
      </c>
      <c r="AC266" s="206">
        <v>6857165.0499999998</v>
      </c>
      <c r="AD266" s="206">
        <v>6857165.0499999998</v>
      </c>
      <c r="AE266" s="206">
        <v>6857165.0499999998</v>
      </c>
      <c r="AF266" s="206">
        <v>6857165.0499999998</v>
      </c>
      <c r="AG266" s="192">
        <f t="shared" si="66"/>
        <v>82285980.599999979</v>
      </c>
      <c r="AI266" s="207">
        <f t="shared" si="64"/>
        <v>16337.32</v>
      </c>
      <c r="AJ266" s="207">
        <f t="shared" si="64"/>
        <v>16337.32</v>
      </c>
      <c r="AK266" s="207">
        <f t="shared" si="64"/>
        <v>16337.32</v>
      </c>
      <c r="AL266" s="207">
        <f t="shared" si="63"/>
        <v>16397.259999999998</v>
      </c>
      <c r="AM266" s="207">
        <f t="shared" si="63"/>
        <v>16457.2</v>
      </c>
      <c r="AN266" s="207">
        <f t="shared" si="63"/>
        <v>16457.2</v>
      </c>
      <c r="AO266" s="207">
        <f t="shared" si="63"/>
        <v>16457.2</v>
      </c>
      <c r="AP266" s="207">
        <f t="shared" si="63"/>
        <v>16457.2</v>
      </c>
      <c r="AQ266" s="207">
        <f t="shared" si="63"/>
        <v>16457.2</v>
      </c>
      <c r="AR266" s="207">
        <f t="shared" si="62"/>
        <v>16457.2</v>
      </c>
      <c r="AS266" s="207">
        <f t="shared" si="62"/>
        <v>16457.2</v>
      </c>
      <c r="AT266" s="207">
        <f t="shared" si="62"/>
        <v>16457.2</v>
      </c>
      <c r="AU266" s="208">
        <f t="shared" si="67"/>
        <v>197066.82000000004</v>
      </c>
      <c r="AV266" s="208">
        <f t="shared" si="61"/>
        <v>16457.2</v>
      </c>
      <c r="AW266" s="208">
        <f t="shared" si="61"/>
        <v>16457.2</v>
      </c>
      <c r="AX266" s="208">
        <f t="shared" si="61"/>
        <v>16457.2</v>
      </c>
      <c r="AY266" s="208">
        <f t="shared" si="61"/>
        <v>16457.2</v>
      </c>
      <c r="AZ266" s="208">
        <f t="shared" si="60"/>
        <v>16742.91</v>
      </c>
      <c r="BA266" s="208">
        <f t="shared" si="60"/>
        <v>16742.91</v>
      </c>
      <c r="BB266" s="208">
        <f t="shared" si="60"/>
        <v>16742.91</v>
      </c>
      <c r="BC266" s="208">
        <f t="shared" si="59"/>
        <v>16742.91</v>
      </c>
      <c r="BD266" s="208">
        <f t="shared" si="59"/>
        <v>16742.91</v>
      </c>
      <c r="BE266" s="208">
        <f t="shared" si="59"/>
        <v>16742.91</v>
      </c>
      <c r="BF266" s="208">
        <f t="shared" si="59"/>
        <v>16742.91</v>
      </c>
      <c r="BG266" s="208">
        <f t="shared" si="59"/>
        <v>16742.91</v>
      </c>
      <c r="BH266" s="208">
        <f t="shared" si="59"/>
        <v>16742.91</v>
      </c>
      <c r="BI266" s="208">
        <f t="shared" si="58"/>
        <v>16742.91</v>
      </c>
      <c r="BJ266" s="208">
        <f t="shared" si="58"/>
        <v>16742.91</v>
      </c>
      <c r="BK266" s="208">
        <f t="shared" si="58"/>
        <v>16742.91</v>
      </c>
      <c r="BL266" s="207">
        <f t="shared" si="68"/>
        <v>200914.92</v>
      </c>
    </row>
    <row r="267" spans="1:64">
      <c r="A267" s="190" t="s">
        <v>468</v>
      </c>
      <c r="B267" s="205">
        <v>4.02E-2</v>
      </c>
      <c r="C267" s="205">
        <v>2.0899999999999998E-2</v>
      </c>
      <c r="D267" s="206">
        <v>2602373.29</v>
      </c>
      <c r="E267" s="206">
        <v>2602373.29</v>
      </c>
      <c r="F267" s="206">
        <v>2602373.29</v>
      </c>
      <c r="G267" s="206">
        <v>2602373.29</v>
      </c>
      <c r="H267" s="206">
        <v>2602373.29</v>
      </c>
      <c r="I267" s="206">
        <v>2602373.29</v>
      </c>
      <c r="J267" s="206">
        <v>2602373.29</v>
      </c>
      <c r="K267" s="206">
        <v>2602373.29</v>
      </c>
      <c r="L267" s="206">
        <v>2602373.29</v>
      </c>
      <c r="M267" s="206">
        <v>2602373.29</v>
      </c>
      <c r="N267" s="206">
        <v>2602373.29</v>
      </c>
      <c r="O267" s="206">
        <v>2602373.29</v>
      </c>
      <c r="P267" s="192">
        <f t="shared" si="65"/>
        <v>31228479.479999993</v>
      </c>
      <c r="Q267" s="206">
        <v>2602373.29</v>
      </c>
      <c r="R267" s="206">
        <v>2602373.29</v>
      </c>
      <c r="S267" s="206">
        <v>2602373.29</v>
      </c>
      <c r="T267" s="206">
        <v>2602373.29</v>
      </c>
      <c r="U267" s="206">
        <v>2602373.29</v>
      </c>
      <c r="V267" s="206">
        <v>2602373.29</v>
      </c>
      <c r="W267" s="206">
        <v>2602373.29</v>
      </c>
      <c r="X267" s="206">
        <v>2602373.29</v>
      </c>
      <c r="Y267" s="206">
        <v>2602373.29</v>
      </c>
      <c r="Z267" s="206">
        <v>2602373.29</v>
      </c>
      <c r="AA267" s="206">
        <v>2602373.29</v>
      </c>
      <c r="AB267" s="206">
        <v>2602373.29</v>
      </c>
      <c r="AC267" s="206">
        <v>2602373.29</v>
      </c>
      <c r="AD267" s="206">
        <v>2602373.29</v>
      </c>
      <c r="AE267" s="206">
        <v>2602373.29</v>
      </c>
      <c r="AF267" s="206">
        <v>2602373.29</v>
      </c>
      <c r="AG267" s="192">
        <f t="shared" si="66"/>
        <v>31228479.479999993</v>
      </c>
      <c r="AI267" s="207">
        <f t="shared" si="64"/>
        <v>8717.9500000000007</v>
      </c>
      <c r="AJ267" s="207">
        <f t="shared" si="64"/>
        <v>8717.9500000000007</v>
      </c>
      <c r="AK267" s="207">
        <f t="shared" si="64"/>
        <v>8717.9500000000007</v>
      </c>
      <c r="AL267" s="207">
        <f t="shared" si="63"/>
        <v>8717.9500000000007</v>
      </c>
      <c r="AM267" s="207">
        <f t="shared" si="63"/>
        <v>8717.9500000000007</v>
      </c>
      <c r="AN267" s="207">
        <f t="shared" si="63"/>
        <v>8717.9500000000007</v>
      </c>
      <c r="AO267" s="207">
        <f t="shared" si="63"/>
        <v>8717.9500000000007</v>
      </c>
      <c r="AP267" s="207">
        <f t="shared" si="63"/>
        <v>8717.9500000000007</v>
      </c>
      <c r="AQ267" s="207">
        <f t="shared" si="63"/>
        <v>8717.9500000000007</v>
      </c>
      <c r="AR267" s="207">
        <f t="shared" si="62"/>
        <v>8717.9500000000007</v>
      </c>
      <c r="AS267" s="207">
        <f t="shared" si="62"/>
        <v>8717.9500000000007</v>
      </c>
      <c r="AT267" s="207">
        <f t="shared" si="62"/>
        <v>8717.9500000000007</v>
      </c>
      <c r="AU267" s="208">
        <f t="shared" si="67"/>
        <v>104615.39999999998</v>
      </c>
      <c r="AV267" s="208">
        <f t="shared" si="61"/>
        <v>8717.9500000000007</v>
      </c>
      <c r="AW267" s="208">
        <f t="shared" si="61"/>
        <v>8717.9500000000007</v>
      </c>
      <c r="AX267" s="208">
        <f t="shared" si="61"/>
        <v>8717.9500000000007</v>
      </c>
      <c r="AY267" s="208">
        <f t="shared" si="61"/>
        <v>8717.9500000000007</v>
      </c>
      <c r="AZ267" s="208">
        <f t="shared" si="60"/>
        <v>4532.47</v>
      </c>
      <c r="BA267" s="208">
        <f t="shared" si="60"/>
        <v>4532.47</v>
      </c>
      <c r="BB267" s="208">
        <f t="shared" si="60"/>
        <v>4532.47</v>
      </c>
      <c r="BC267" s="208">
        <f t="shared" si="59"/>
        <v>4532.47</v>
      </c>
      <c r="BD267" s="208">
        <f t="shared" si="59"/>
        <v>4532.47</v>
      </c>
      <c r="BE267" s="208">
        <f t="shared" si="59"/>
        <v>4532.47</v>
      </c>
      <c r="BF267" s="208">
        <f t="shared" si="59"/>
        <v>4532.47</v>
      </c>
      <c r="BG267" s="208">
        <f t="shared" si="59"/>
        <v>4532.47</v>
      </c>
      <c r="BH267" s="208">
        <f t="shared" si="59"/>
        <v>4532.47</v>
      </c>
      <c r="BI267" s="208">
        <f t="shared" si="58"/>
        <v>4532.47</v>
      </c>
      <c r="BJ267" s="208">
        <f t="shared" si="58"/>
        <v>4532.47</v>
      </c>
      <c r="BK267" s="208">
        <f t="shared" si="58"/>
        <v>4532.47</v>
      </c>
      <c r="BL267" s="207">
        <f t="shared" si="68"/>
        <v>54389.640000000007</v>
      </c>
    </row>
    <row r="268" spans="1:64">
      <c r="A268" s="190" t="s">
        <v>469</v>
      </c>
      <c r="B268" s="205">
        <v>4.48E-2</v>
      </c>
      <c r="C268" s="205">
        <v>0.03</v>
      </c>
      <c r="D268" s="206">
        <v>1059618.8799999999</v>
      </c>
      <c r="E268" s="206">
        <v>1042364.45</v>
      </c>
      <c r="F268" s="206">
        <v>1042364.45</v>
      </c>
      <c r="G268" s="206">
        <v>1042364.45</v>
      </c>
      <c r="H268" s="206">
        <v>1042364.45</v>
      </c>
      <c r="I268" s="206">
        <v>1042364.45</v>
      </c>
      <c r="J268" s="206">
        <v>1042364.45</v>
      </c>
      <c r="K268" s="206">
        <v>1042364.45</v>
      </c>
      <c r="L268" s="206">
        <v>1078579.47</v>
      </c>
      <c r="M268" s="206">
        <v>1114794.49</v>
      </c>
      <c r="N268" s="206">
        <v>1114794.49</v>
      </c>
      <c r="O268" s="206">
        <v>1114794.49</v>
      </c>
      <c r="P268" s="192">
        <f t="shared" si="65"/>
        <v>12779132.970000003</v>
      </c>
      <c r="Q268" s="206">
        <v>1114794.49</v>
      </c>
      <c r="R268" s="206">
        <v>1114794.49</v>
      </c>
      <c r="S268" s="206">
        <v>1114794.49</v>
      </c>
      <c r="T268" s="206">
        <v>1114794.49</v>
      </c>
      <c r="U268" s="206">
        <v>1114794.49</v>
      </c>
      <c r="V268" s="206">
        <v>1114794.49</v>
      </c>
      <c r="W268" s="206">
        <v>1114794.49</v>
      </c>
      <c r="X268" s="206">
        <v>1114794.49</v>
      </c>
      <c r="Y268" s="206">
        <v>1114794.49</v>
      </c>
      <c r="Z268" s="206">
        <v>1114794.49</v>
      </c>
      <c r="AA268" s="206">
        <v>1114794.49</v>
      </c>
      <c r="AB268" s="206">
        <v>1114794.49</v>
      </c>
      <c r="AC268" s="206">
        <v>1114794.49</v>
      </c>
      <c r="AD268" s="206">
        <v>1114794.49</v>
      </c>
      <c r="AE268" s="206">
        <v>1114794.49</v>
      </c>
      <c r="AF268" s="206">
        <v>1114794.49</v>
      </c>
      <c r="AG268" s="192">
        <f t="shared" si="66"/>
        <v>13377533.880000001</v>
      </c>
      <c r="AI268" s="207">
        <f t="shared" si="64"/>
        <v>3955.91</v>
      </c>
      <c r="AJ268" s="207">
        <f t="shared" si="64"/>
        <v>3891.49</v>
      </c>
      <c r="AK268" s="207">
        <f t="shared" si="64"/>
        <v>3891.49</v>
      </c>
      <c r="AL268" s="207">
        <f t="shared" si="63"/>
        <v>3891.49</v>
      </c>
      <c r="AM268" s="207">
        <f t="shared" si="63"/>
        <v>3891.49</v>
      </c>
      <c r="AN268" s="207">
        <f t="shared" si="63"/>
        <v>3891.49</v>
      </c>
      <c r="AO268" s="207">
        <f t="shared" si="63"/>
        <v>3891.49</v>
      </c>
      <c r="AP268" s="207">
        <f t="shared" si="63"/>
        <v>3891.49</v>
      </c>
      <c r="AQ268" s="207">
        <f t="shared" si="63"/>
        <v>4026.7</v>
      </c>
      <c r="AR268" s="207">
        <f t="shared" si="62"/>
        <v>4161.8999999999996</v>
      </c>
      <c r="AS268" s="207">
        <f t="shared" si="62"/>
        <v>4161.8999999999996</v>
      </c>
      <c r="AT268" s="207">
        <f t="shared" si="62"/>
        <v>4161.8999999999996</v>
      </c>
      <c r="AU268" s="208">
        <f t="shared" si="67"/>
        <v>47708.74</v>
      </c>
      <c r="AV268" s="208">
        <f t="shared" si="61"/>
        <v>4161.8999999999996</v>
      </c>
      <c r="AW268" s="208">
        <f t="shared" si="61"/>
        <v>4161.8999999999996</v>
      </c>
      <c r="AX268" s="208">
        <f t="shared" si="61"/>
        <v>4161.8999999999996</v>
      </c>
      <c r="AY268" s="208">
        <f t="shared" si="61"/>
        <v>4161.8999999999996</v>
      </c>
      <c r="AZ268" s="208">
        <f t="shared" si="60"/>
        <v>2786.99</v>
      </c>
      <c r="BA268" s="208">
        <f t="shared" si="60"/>
        <v>2786.99</v>
      </c>
      <c r="BB268" s="208">
        <f t="shared" si="60"/>
        <v>2786.99</v>
      </c>
      <c r="BC268" s="208">
        <f t="shared" si="59"/>
        <v>2786.99</v>
      </c>
      <c r="BD268" s="208">
        <f t="shared" si="59"/>
        <v>2786.99</v>
      </c>
      <c r="BE268" s="208">
        <f t="shared" si="59"/>
        <v>2786.99</v>
      </c>
      <c r="BF268" s="208">
        <f t="shared" si="59"/>
        <v>2786.99</v>
      </c>
      <c r="BG268" s="208">
        <f t="shared" si="59"/>
        <v>2786.99</v>
      </c>
      <c r="BH268" s="208">
        <f t="shared" si="59"/>
        <v>2786.99</v>
      </c>
      <c r="BI268" s="208">
        <f t="shared" si="58"/>
        <v>2786.99</v>
      </c>
      <c r="BJ268" s="208">
        <f t="shared" si="58"/>
        <v>2786.99</v>
      </c>
      <c r="BK268" s="208">
        <f t="shared" si="58"/>
        <v>2786.99</v>
      </c>
      <c r="BL268" s="207">
        <f t="shared" si="68"/>
        <v>33443.87999999999</v>
      </c>
    </row>
    <row r="269" spans="1:64">
      <c r="A269" s="190" t="s">
        <v>470</v>
      </c>
      <c r="B269" s="205">
        <v>4.5100000000000001E-2</v>
      </c>
      <c r="C269" s="205">
        <v>2.6200000000000001E-2</v>
      </c>
      <c r="D269" s="206">
        <v>1130650.06</v>
      </c>
      <c r="E269" s="206">
        <v>1130650.06</v>
      </c>
      <c r="F269" s="206">
        <v>1130650.06</v>
      </c>
      <c r="G269" s="206">
        <v>1130650.06</v>
      </c>
      <c r="H269" s="206">
        <v>1130650.06</v>
      </c>
      <c r="I269" s="206">
        <v>1130650.06</v>
      </c>
      <c r="J269" s="206">
        <v>1130650.06</v>
      </c>
      <c r="K269" s="206">
        <v>1130650.06</v>
      </c>
      <c r="L269" s="206">
        <v>1141236.9350000001</v>
      </c>
      <c r="M269" s="206">
        <v>1151823.81</v>
      </c>
      <c r="N269" s="206">
        <v>1151823.81</v>
      </c>
      <c r="O269" s="206">
        <v>1151823.81</v>
      </c>
      <c r="P269" s="192">
        <f t="shared" si="65"/>
        <v>13641908.845000004</v>
      </c>
      <c r="Q269" s="206">
        <v>1151823.81</v>
      </c>
      <c r="R269" s="206">
        <v>1151823.81</v>
      </c>
      <c r="S269" s="206">
        <v>1151823.81</v>
      </c>
      <c r="T269" s="206">
        <v>1151823.81</v>
      </c>
      <c r="U269" s="206">
        <v>1151823.81</v>
      </c>
      <c r="V269" s="206">
        <v>1151823.81</v>
      </c>
      <c r="W269" s="206">
        <v>1151823.81</v>
      </c>
      <c r="X269" s="206">
        <v>1151823.81</v>
      </c>
      <c r="Y269" s="206">
        <v>1151823.81</v>
      </c>
      <c r="Z269" s="206">
        <v>1151823.81</v>
      </c>
      <c r="AA269" s="206">
        <v>1151823.81</v>
      </c>
      <c r="AB269" s="206">
        <v>1151823.81</v>
      </c>
      <c r="AC269" s="206">
        <v>1151823.81</v>
      </c>
      <c r="AD269" s="206">
        <v>1151823.81</v>
      </c>
      <c r="AE269" s="206">
        <v>1151823.81</v>
      </c>
      <c r="AF269" s="206">
        <v>1151823.81</v>
      </c>
      <c r="AG269" s="192">
        <f t="shared" si="66"/>
        <v>13821885.720000004</v>
      </c>
      <c r="AI269" s="207">
        <f t="shared" si="64"/>
        <v>4249.3599999999997</v>
      </c>
      <c r="AJ269" s="207">
        <f t="shared" si="64"/>
        <v>4249.3599999999997</v>
      </c>
      <c r="AK269" s="207">
        <f t="shared" si="64"/>
        <v>4249.3599999999997</v>
      </c>
      <c r="AL269" s="207">
        <f t="shared" si="63"/>
        <v>4249.3599999999997</v>
      </c>
      <c r="AM269" s="207">
        <f t="shared" si="63"/>
        <v>4249.3599999999997</v>
      </c>
      <c r="AN269" s="207">
        <f t="shared" si="63"/>
        <v>4249.3599999999997</v>
      </c>
      <c r="AO269" s="207">
        <f t="shared" si="63"/>
        <v>4249.3599999999997</v>
      </c>
      <c r="AP269" s="207">
        <f t="shared" si="63"/>
        <v>4249.3599999999997</v>
      </c>
      <c r="AQ269" s="207">
        <f t="shared" si="63"/>
        <v>4289.1499999999996</v>
      </c>
      <c r="AR269" s="207">
        <f t="shared" si="62"/>
        <v>4328.9399999999996</v>
      </c>
      <c r="AS269" s="207">
        <f t="shared" si="62"/>
        <v>4328.9399999999996</v>
      </c>
      <c r="AT269" s="207">
        <f t="shared" si="62"/>
        <v>4328.9399999999996</v>
      </c>
      <c r="AU269" s="208">
        <f t="shared" si="67"/>
        <v>51270.850000000006</v>
      </c>
      <c r="AV269" s="208">
        <f t="shared" si="61"/>
        <v>4328.9399999999996</v>
      </c>
      <c r="AW269" s="208">
        <f t="shared" si="61"/>
        <v>4328.9399999999996</v>
      </c>
      <c r="AX269" s="208">
        <f t="shared" si="61"/>
        <v>4328.9399999999996</v>
      </c>
      <c r="AY269" s="208">
        <f t="shared" si="61"/>
        <v>4328.9399999999996</v>
      </c>
      <c r="AZ269" s="208">
        <f t="shared" si="60"/>
        <v>2514.8200000000002</v>
      </c>
      <c r="BA269" s="208">
        <f t="shared" si="60"/>
        <v>2514.8200000000002</v>
      </c>
      <c r="BB269" s="208">
        <f t="shared" si="60"/>
        <v>2514.8200000000002</v>
      </c>
      <c r="BC269" s="208">
        <f t="shared" si="59"/>
        <v>2514.8200000000002</v>
      </c>
      <c r="BD269" s="208">
        <f t="shared" si="59"/>
        <v>2514.8200000000002</v>
      </c>
      <c r="BE269" s="208">
        <f t="shared" si="59"/>
        <v>2514.8200000000002</v>
      </c>
      <c r="BF269" s="208">
        <f t="shared" si="59"/>
        <v>2514.8200000000002</v>
      </c>
      <c r="BG269" s="208">
        <f t="shared" si="59"/>
        <v>2514.8200000000002</v>
      </c>
      <c r="BH269" s="208">
        <f t="shared" si="59"/>
        <v>2514.8200000000002</v>
      </c>
      <c r="BI269" s="208">
        <f t="shared" si="58"/>
        <v>2514.8200000000002</v>
      </c>
      <c r="BJ269" s="208">
        <f t="shared" si="58"/>
        <v>2514.8200000000002</v>
      </c>
      <c r="BK269" s="208">
        <f t="shared" si="58"/>
        <v>2514.8200000000002</v>
      </c>
      <c r="BL269" s="207">
        <f t="shared" si="68"/>
        <v>30177.84</v>
      </c>
    </row>
    <row r="270" spans="1:64">
      <c r="A270" s="190" t="s">
        <v>471</v>
      </c>
      <c r="B270" s="205">
        <v>4.36E-2</v>
      </c>
      <c r="C270" s="205">
        <v>4.0399999999999998E-2</v>
      </c>
      <c r="D270" s="206">
        <v>285072.02</v>
      </c>
      <c r="E270" s="206">
        <v>285072.02</v>
      </c>
      <c r="F270" s="206">
        <v>285072.02</v>
      </c>
      <c r="G270" s="206">
        <v>285072.02</v>
      </c>
      <c r="H270" s="206">
        <v>285072.02</v>
      </c>
      <c r="I270" s="206">
        <v>285072.02</v>
      </c>
      <c r="J270" s="206">
        <v>285072.02</v>
      </c>
      <c r="K270" s="206">
        <v>285072.02</v>
      </c>
      <c r="L270" s="206">
        <v>285072.02</v>
      </c>
      <c r="M270" s="206">
        <v>285072.02</v>
      </c>
      <c r="N270" s="206">
        <v>285072.02</v>
      </c>
      <c r="O270" s="206">
        <v>285072.02</v>
      </c>
      <c r="P270" s="192">
        <f t="shared" si="65"/>
        <v>3420864.24</v>
      </c>
      <c r="Q270" s="206">
        <v>285072.02</v>
      </c>
      <c r="R270" s="206">
        <v>285072.02</v>
      </c>
      <c r="S270" s="206">
        <v>285072.02</v>
      </c>
      <c r="T270" s="206">
        <v>285072.02</v>
      </c>
      <c r="U270" s="206">
        <v>285072.02</v>
      </c>
      <c r="V270" s="206">
        <v>285072.02</v>
      </c>
      <c r="W270" s="206">
        <v>285072.02</v>
      </c>
      <c r="X270" s="206">
        <v>285072.02</v>
      </c>
      <c r="Y270" s="206">
        <v>285072.02</v>
      </c>
      <c r="Z270" s="206">
        <v>285072.02</v>
      </c>
      <c r="AA270" s="206">
        <v>285072.02</v>
      </c>
      <c r="AB270" s="206">
        <v>285072.02</v>
      </c>
      <c r="AC270" s="206">
        <v>285072.02</v>
      </c>
      <c r="AD270" s="206">
        <v>285072.02</v>
      </c>
      <c r="AE270" s="206">
        <v>285072.02</v>
      </c>
      <c r="AF270" s="206">
        <v>285072.02</v>
      </c>
      <c r="AG270" s="192">
        <f t="shared" si="66"/>
        <v>3420864.24</v>
      </c>
      <c r="AI270" s="207">
        <f t="shared" si="64"/>
        <v>1035.76</v>
      </c>
      <c r="AJ270" s="207">
        <f t="shared" si="64"/>
        <v>1035.76</v>
      </c>
      <c r="AK270" s="207">
        <f t="shared" si="64"/>
        <v>1035.76</v>
      </c>
      <c r="AL270" s="207">
        <f t="shared" si="63"/>
        <v>1035.76</v>
      </c>
      <c r="AM270" s="207">
        <f t="shared" si="63"/>
        <v>1035.76</v>
      </c>
      <c r="AN270" s="207">
        <f t="shared" si="63"/>
        <v>1035.76</v>
      </c>
      <c r="AO270" s="207">
        <f t="shared" si="63"/>
        <v>1035.76</v>
      </c>
      <c r="AP270" s="207">
        <f t="shared" si="63"/>
        <v>1035.76</v>
      </c>
      <c r="AQ270" s="207">
        <f t="shared" si="63"/>
        <v>1035.76</v>
      </c>
      <c r="AR270" s="207">
        <f t="shared" si="62"/>
        <v>1035.76</v>
      </c>
      <c r="AS270" s="207">
        <f t="shared" si="62"/>
        <v>1035.76</v>
      </c>
      <c r="AT270" s="207">
        <f t="shared" si="62"/>
        <v>1035.76</v>
      </c>
      <c r="AU270" s="208">
        <f t="shared" si="67"/>
        <v>12429.12</v>
      </c>
      <c r="AV270" s="208">
        <f t="shared" si="61"/>
        <v>1035.76</v>
      </c>
      <c r="AW270" s="208">
        <f t="shared" si="61"/>
        <v>1035.76</v>
      </c>
      <c r="AX270" s="208">
        <f t="shared" si="61"/>
        <v>1035.76</v>
      </c>
      <c r="AY270" s="208">
        <f t="shared" si="61"/>
        <v>1035.76</v>
      </c>
      <c r="AZ270" s="208">
        <f t="shared" si="60"/>
        <v>959.74</v>
      </c>
      <c r="BA270" s="208">
        <f t="shared" si="60"/>
        <v>959.74</v>
      </c>
      <c r="BB270" s="208">
        <f t="shared" si="60"/>
        <v>959.74</v>
      </c>
      <c r="BC270" s="208">
        <f t="shared" si="59"/>
        <v>959.74</v>
      </c>
      <c r="BD270" s="208">
        <f t="shared" si="59"/>
        <v>959.74</v>
      </c>
      <c r="BE270" s="208">
        <f t="shared" si="59"/>
        <v>959.74</v>
      </c>
      <c r="BF270" s="208">
        <f t="shared" si="59"/>
        <v>959.74</v>
      </c>
      <c r="BG270" s="208">
        <f t="shared" si="59"/>
        <v>959.74</v>
      </c>
      <c r="BH270" s="208">
        <f t="shared" si="59"/>
        <v>959.74</v>
      </c>
      <c r="BI270" s="208">
        <f t="shared" si="58"/>
        <v>959.74</v>
      </c>
      <c r="BJ270" s="208">
        <f t="shared" si="58"/>
        <v>959.74</v>
      </c>
      <c r="BK270" s="208">
        <f t="shared" si="58"/>
        <v>959.74</v>
      </c>
      <c r="BL270" s="207">
        <f t="shared" si="68"/>
        <v>11516.88</v>
      </c>
    </row>
    <row r="271" spans="1:64">
      <c r="A271" s="190" t="s">
        <v>472</v>
      </c>
      <c r="B271" s="205">
        <v>0.38280000000000003</v>
      </c>
      <c r="C271" s="205">
        <v>0</v>
      </c>
      <c r="D271" s="206">
        <v>592362.1</v>
      </c>
      <c r="E271" s="206">
        <v>598855.86</v>
      </c>
      <c r="F271" s="206">
        <v>605247.02</v>
      </c>
      <c r="G271" s="206">
        <v>605144.42000000004</v>
      </c>
      <c r="H271" s="206">
        <v>605144.42000000004</v>
      </c>
      <c r="I271" s="206">
        <v>605144.42000000004</v>
      </c>
      <c r="J271" s="206">
        <v>605144.42000000004</v>
      </c>
      <c r="K271" s="206">
        <v>605144.42000000004</v>
      </c>
      <c r="L271" s="206">
        <v>605144.42000000004</v>
      </c>
      <c r="M271" s="206">
        <v>605144.42000000004</v>
      </c>
      <c r="N271" s="206">
        <v>605144.42000000004</v>
      </c>
      <c r="O271" s="206">
        <v>605144.42000000004</v>
      </c>
      <c r="P271" s="192">
        <f t="shared" si="65"/>
        <v>7242764.7599999998</v>
      </c>
      <c r="Q271" s="206">
        <v>605144.42000000004</v>
      </c>
      <c r="R271" s="206">
        <v>605144.42000000004</v>
      </c>
      <c r="S271" s="206">
        <v>605144.42000000004</v>
      </c>
      <c r="T271" s="206">
        <v>605144.42000000004</v>
      </c>
      <c r="U271" s="206">
        <v>605144.42000000004</v>
      </c>
      <c r="V271" s="206">
        <v>605144.42000000004</v>
      </c>
      <c r="W271" s="206">
        <v>605144.42000000004</v>
      </c>
      <c r="X271" s="206">
        <v>605144.42000000004</v>
      </c>
      <c r="Y271" s="206">
        <v>605144.42000000004</v>
      </c>
      <c r="Z271" s="206">
        <v>605144.42000000004</v>
      </c>
      <c r="AA271" s="206">
        <v>605144.42000000004</v>
      </c>
      <c r="AB271" s="206">
        <v>605144.42000000004</v>
      </c>
      <c r="AC271" s="206">
        <v>605144.42000000004</v>
      </c>
      <c r="AD271" s="206">
        <v>605144.42000000004</v>
      </c>
      <c r="AE271" s="206">
        <v>605144.42000000004</v>
      </c>
      <c r="AF271" s="206">
        <v>605144.42000000004</v>
      </c>
      <c r="AG271" s="192">
        <f t="shared" si="66"/>
        <v>7261733.04</v>
      </c>
      <c r="AI271" s="207">
        <f t="shared" si="64"/>
        <v>18896.349999999999</v>
      </c>
      <c r="AJ271" s="207">
        <f t="shared" si="64"/>
        <v>19103.5</v>
      </c>
      <c r="AK271" s="207">
        <f t="shared" si="64"/>
        <v>19307.38</v>
      </c>
      <c r="AL271" s="207">
        <f t="shared" si="63"/>
        <v>19304.11</v>
      </c>
      <c r="AM271" s="207">
        <f t="shared" si="63"/>
        <v>19304.11</v>
      </c>
      <c r="AN271" s="207">
        <f t="shared" si="63"/>
        <v>19304.11</v>
      </c>
      <c r="AO271" s="207">
        <f t="shared" si="63"/>
        <v>19304.11</v>
      </c>
      <c r="AP271" s="207">
        <f t="shared" si="63"/>
        <v>19304.11</v>
      </c>
      <c r="AQ271" s="207">
        <f t="shared" si="63"/>
        <v>19304.11</v>
      </c>
      <c r="AR271" s="207">
        <f t="shared" si="62"/>
        <v>19304.11</v>
      </c>
      <c r="AS271" s="207">
        <f t="shared" si="62"/>
        <v>19304.11</v>
      </c>
      <c r="AT271" s="207">
        <f t="shared" si="62"/>
        <v>19304.11</v>
      </c>
      <c r="AU271" s="208">
        <f t="shared" si="67"/>
        <v>231044.21999999991</v>
      </c>
      <c r="AV271" s="208">
        <f t="shared" si="61"/>
        <v>19304.11</v>
      </c>
      <c r="AW271" s="208">
        <f t="shared" si="61"/>
        <v>19304.11</v>
      </c>
      <c r="AX271" s="208">
        <f t="shared" si="61"/>
        <v>19304.11</v>
      </c>
      <c r="AY271" s="208">
        <f t="shared" si="61"/>
        <v>19304.11</v>
      </c>
      <c r="AZ271" s="208">
        <f t="shared" si="60"/>
        <v>0</v>
      </c>
      <c r="BA271" s="208">
        <f t="shared" si="60"/>
        <v>0</v>
      </c>
      <c r="BB271" s="208">
        <f t="shared" si="60"/>
        <v>0</v>
      </c>
      <c r="BC271" s="208">
        <f t="shared" si="59"/>
        <v>0</v>
      </c>
      <c r="BD271" s="208">
        <f t="shared" si="59"/>
        <v>0</v>
      </c>
      <c r="BE271" s="208">
        <f t="shared" si="59"/>
        <v>0</v>
      </c>
      <c r="BF271" s="208">
        <f t="shared" si="59"/>
        <v>0</v>
      </c>
      <c r="BG271" s="208">
        <f t="shared" si="59"/>
        <v>0</v>
      </c>
      <c r="BH271" s="208">
        <f t="shared" si="59"/>
        <v>0</v>
      </c>
      <c r="BI271" s="208">
        <f t="shared" si="58"/>
        <v>0</v>
      </c>
      <c r="BJ271" s="208">
        <f t="shared" si="58"/>
        <v>0</v>
      </c>
      <c r="BK271" s="208">
        <f t="shared" si="58"/>
        <v>0</v>
      </c>
      <c r="BL271" s="207">
        <f t="shared" si="68"/>
        <v>0</v>
      </c>
    </row>
    <row r="272" spans="1:64">
      <c r="A272" s="190" t="s">
        <v>473</v>
      </c>
      <c r="B272" s="205">
        <v>0.18329999999999999</v>
      </c>
      <c r="C272" s="205">
        <v>0</v>
      </c>
      <c r="D272" s="206">
        <v>901218.54</v>
      </c>
      <c r="E272" s="206">
        <v>901218.54</v>
      </c>
      <c r="F272" s="206">
        <v>901218.54</v>
      </c>
      <c r="G272" s="206">
        <v>901218.54</v>
      </c>
      <c r="H272" s="206">
        <v>901218.54</v>
      </c>
      <c r="I272" s="206">
        <v>901218.54</v>
      </c>
      <c r="J272" s="206">
        <v>901218.54</v>
      </c>
      <c r="K272" s="206">
        <v>901218.54</v>
      </c>
      <c r="L272" s="206">
        <v>901218.54</v>
      </c>
      <c r="M272" s="206">
        <v>901218.54</v>
      </c>
      <c r="N272" s="206">
        <v>901218.54</v>
      </c>
      <c r="O272" s="206">
        <v>901218.54</v>
      </c>
      <c r="P272" s="192">
        <f t="shared" si="65"/>
        <v>10814622.48</v>
      </c>
      <c r="Q272" s="206">
        <v>901218.54</v>
      </c>
      <c r="R272" s="206">
        <v>901218.54</v>
      </c>
      <c r="S272" s="206">
        <v>901218.54</v>
      </c>
      <c r="T272" s="206">
        <v>901218.54</v>
      </c>
      <c r="U272" s="206">
        <v>901218.54</v>
      </c>
      <c r="V272" s="206">
        <v>901218.54</v>
      </c>
      <c r="W272" s="206">
        <v>901218.54</v>
      </c>
      <c r="X272" s="206">
        <v>901218.54</v>
      </c>
      <c r="Y272" s="206">
        <v>901218.54</v>
      </c>
      <c r="Z272" s="206">
        <v>901218.54</v>
      </c>
      <c r="AA272" s="206">
        <v>901218.54</v>
      </c>
      <c r="AB272" s="206">
        <v>901218.54</v>
      </c>
      <c r="AC272" s="206">
        <v>901218.54</v>
      </c>
      <c r="AD272" s="206">
        <v>901218.54</v>
      </c>
      <c r="AE272" s="206">
        <v>901218.54</v>
      </c>
      <c r="AF272" s="206">
        <v>901218.54</v>
      </c>
      <c r="AG272" s="192">
        <f t="shared" si="66"/>
        <v>10814622.48</v>
      </c>
      <c r="AI272" s="207">
        <f t="shared" si="64"/>
        <v>13766.11</v>
      </c>
      <c r="AJ272" s="207">
        <f t="shared" si="64"/>
        <v>13766.11</v>
      </c>
      <c r="AK272" s="207">
        <f t="shared" si="64"/>
        <v>13766.11</v>
      </c>
      <c r="AL272" s="207">
        <f t="shared" si="63"/>
        <v>13766.11</v>
      </c>
      <c r="AM272" s="207">
        <f t="shared" si="63"/>
        <v>13766.11</v>
      </c>
      <c r="AN272" s="207">
        <f t="shared" si="63"/>
        <v>13766.11</v>
      </c>
      <c r="AO272" s="207">
        <f t="shared" si="63"/>
        <v>13766.11</v>
      </c>
      <c r="AP272" s="207">
        <f t="shared" si="63"/>
        <v>13766.11</v>
      </c>
      <c r="AQ272" s="207">
        <f t="shared" si="63"/>
        <v>13766.11</v>
      </c>
      <c r="AR272" s="207">
        <f t="shared" si="62"/>
        <v>13766.11</v>
      </c>
      <c r="AS272" s="207">
        <f t="shared" si="62"/>
        <v>13766.11</v>
      </c>
      <c r="AT272" s="207">
        <f t="shared" si="62"/>
        <v>13766.11</v>
      </c>
      <c r="AU272" s="208">
        <f t="shared" si="67"/>
        <v>165193.32</v>
      </c>
      <c r="AV272" s="208">
        <f t="shared" si="61"/>
        <v>13766.11</v>
      </c>
      <c r="AW272" s="208">
        <f t="shared" si="61"/>
        <v>13766.11</v>
      </c>
      <c r="AX272" s="208">
        <f t="shared" si="61"/>
        <v>13766.11</v>
      </c>
      <c r="AY272" s="208">
        <f t="shared" si="61"/>
        <v>13766.11</v>
      </c>
      <c r="AZ272" s="208">
        <f t="shared" si="60"/>
        <v>0</v>
      </c>
      <c r="BA272" s="208">
        <f t="shared" si="60"/>
        <v>0</v>
      </c>
      <c r="BB272" s="208">
        <f t="shared" si="60"/>
        <v>0</v>
      </c>
      <c r="BC272" s="208">
        <f t="shared" si="59"/>
        <v>0</v>
      </c>
      <c r="BD272" s="208">
        <f t="shared" si="59"/>
        <v>0</v>
      </c>
      <c r="BE272" s="208">
        <f t="shared" si="59"/>
        <v>0</v>
      </c>
      <c r="BF272" s="208">
        <f t="shared" si="59"/>
        <v>0</v>
      </c>
      <c r="BG272" s="208">
        <f t="shared" si="59"/>
        <v>0</v>
      </c>
      <c r="BH272" s="208">
        <f t="shared" si="59"/>
        <v>0</v>
      </c>
      <c r="BI272" s="208">
        <f t="shared" si="58"/>
        <v>0</v>
      </c>
      <c r="BJ272" s="208">
        <f t="shared" si="58"/>
        <v>0</v>
      </c>
      <c r="BK272" s="208">
        <f t="shared" si="58"/>
        <v>0</v>
      </c>
      <c r="BL272" s="207">
        <f t="shared" si="68"/>
        <v>0</v>
      </c>
    </row>
    <row r="273" spans="1:64">
      <c r="A273" s="190" t="s">
        <v>474</v>
      </c>
      <c r="B273" s="205">
        <v>4.1000000000000002E-2</v>
      </c>
      <c r="C273" s="205">
        <v>1.6E-2</v>
      </c>
      <c r="D273" s="206">
        <v>2860913.24</v>
      </c>
      <c r="E273" s="206">
        <v>2860913.24</v>
      </c>
      <c r="F273" s="206">
        <v>2860913.24</v>
      </c>
      <c r="G273" s="206">
        <v>2860913.24</v>
      </c>
      <c r="H273" s="206">
        <v>2860913.24</v>
      </c>
      <c r="I273" s="206">
        <v>2860913.24</v>
      </c>
      <c r="J273" s="206">
        <v>2860913.24</v>
      </c>
      <c r="K273" s="206">
        <v>2860913.24</v>
      </c>
      <c r="L273" s="206">
        <v>2860913.24</v>
      </c>
      <c r="M273" s="206">
        <v>2868957.0850000004</v>
      </c>
      <c r="N273" s="206">
        <v>2877000.93</v>
      </c>
      <c r="O273" s="206">
        <v>2877000.93</v>
      </c>
      <c r="P273" s="192">
        <f t="shared" si="65"/>
        <v>34371178.105000004</v>
      </c>
      <c r="Q273" s="206">
        <v>2877000.93</v>
      </c>
      <c r="R273" s="206">
        <v>2877000.93</v>
      </c>
      <c r="S273" s="206">
        <v>2877000.93</v>
      </c>
      <c r="T273" s="206">
        <v>2877000.93</v>
      </c>
      <c r="U273" s="206">
        <v>2877000.93</v>
      </c>
      <c r="V273" s="206">
        <v>2877000.93</v>
      </c>
      <c r="W273" s="206">
        <v>2877000.93</v>
      </c>
      <c r="X273" s="206">
        <v>2877000.93</v>
      </c>
      <c r="Y273" s="206">
        <v>2877000.93</v>
      </c>
      <c r="Z273" s="206">
        <v>2877000.93</v>
      </c>
      <c r="AA273" s="206">
        <v>2877000.93</v>
      </c>
      <c r="AB273" s="206">
        <v>2877000.93</v>
      </c>
      <c r="AC273" s="206">
        <v>2877000.93</v>
      </c>
      <c r="AD273" s="206">
        <v>2877000.93</v>
      </c>
      <c r="AE273" s="206">
        <v>2877000.93</v>
      </c>
      <c r="AF273" s="206">
        <v>2877000.93</v>
      </c>
      <c r="AG273" s="192">
        <f t="shared" si="66"/>
        <v>34524011.160000004</v>
      </c>
      <c r="AI273" s="207">
        <f t="shared" si="64"/>
        <v>9774.7900000000009</v>
      </c>
      <c r="AJ273" s="207">
        <f t="shared" si="64"/>
        <v>9774.7900000000009</v>
      </c>
      <c r="AK273" s="207">
        <f t="shared" si="64"/>
        <v>9774.7900000000009</v>
      </c>
      <c r="AL273" s="207">
        <f t="shared" si="63"/>
        <v>9774.7900000000009</v>
      </c>
      <c r="AM273" s="207">
        <f t="shared" si="63"/>
        <v>9774.7900000000009</v>
      </c>
      <c r="AN273" s="207">
        <f t="shared" si="63"/>
        <v>9774.7900000000009</v>
      </c>
      <c r="AO273" s="207">
        <f t="shared" si="63"/>
        <v>9774.7900000000009</v>
      </c>
      <c r="AP273" s="207">
        <f t="shared" si="63"/>
        <v>9774.7900000000009</v>
      </c>
      <c r="AQ273" s="207">
        <f t="shared" si="63"/>
        <v>9774.7900000000009</v>
      </c>
      <c r="AR273" s="207">
        <f t="shared" si="62"/>
        <v>9802.27</v>
      </c>
      <c r="AS273" s="207">
        <f t="shared" si="62"/>
        <v>9829.75</v>
      </c>
      <c r="AT273" s="207">
        <f t="shared" si="62"/>
        <v>9829.75</v>
      </c>
      <c r="AU273" s="208">
        <f t="shared" si="67"/>
        <v>117434.88000000002</v>
      </c>
      <c r="AV273" s="208">
        <f t="shared" si="61"/>
        <v>9829.75</v>
      </c>
      <c r="AW273" s="208">
        <f t="shared" si="61"/>
        <v>9829.75</v>
      </c>
      <c r="AX273" s="208">
        <f t="shared" si="61"/>
        <v>9829.75</v>
      </c>
      <c r="AY273" s="208">
        <f t="shared" si="61"/>
        <v>9829.75</v>
      </c>
      <c r="AZ273" s="208">
        <f t="shared" si="60"/>
        <v>3836</v>
      </c>
      <c r="BA273" s="208">
        <f t="shared" si="60"/>
        <v>3836</v>
      </c>
      <c r="BB273" s="208">
        <f t="shared" si="60"/>
        <v>3836</v>
      </c>
      <c r="BC273" s="208">
        <f t="shared" si="59"/>
        <v>3836</v>
      </c>
      <c r="BD273" s="208">
        <f t="shared" si="59"/>
        <v>3836</v>
      </c>
      <c r="BE273" s="208">
        <f t="shared" si="59"/>
        <v>3836</v>
      </c>
      <c r="BF273" s="208">
        <f t="shared" si="59"/>
        <v>3836</v>
      </c>
      <c r="BG273" s="208">
        <f t="shared" si="59"/>
        <v>3836</v>
      </c>
      <c r="BH273" s="208">
        <f t="shared" si="59"/>
        <v>3836</v>
      </c>
      <c r="BI273" s="208">
        <f t="shared" si="58"/>
        <v>3836</v>
      </c>
      <c r="BJ273" s="208">
        <f t="shared" si="58"/>
        <v>3836</v>
      </c>
      <c r="BK273" s="208">
        <f t="shared" si="58"/>
        <v>3836</v>
      </c>
      <c r="BL273" s="207">
        <f t="shared" si="68"/>
        <v>46032</v>
      </c>
    </row>
    <row r="274" spans="1:64">
      <c r="A274" s="190" t="s">
        <v>475</v>
      </c>
      <c r="B274" s="205">
        <v>3.8800000000000001E-2</v>
      </c>
      <c r="C274" s="205">
        <v>2.9599999999999998E-2</v>
      </c>
      <c r="D274" s="206">
        <v>6214267.1799999997</v>
      </c>
      <c r="E274" s="206">
        <v>6214267.1799999997</v>
      </c>
      <c r="F274" s="206">
        <v>6214267.1799999997</v>
      </c>
      <c r="G274" s="206">
        <v>6214267.1799999997</v>
      </c>
      <c r="H274" s="206">
        <v>6214267.1799999997</v>
      </c>
      <c r="I274" s="206">
        <v>6214267.1799999997</v>
      </c>
      <c r="J274" s="206">
        <v>6214267.1799999997</v>
      </c>
      <c r="K274" s="206">
        <v>6214267.1799999997</v>
      </c>
      <c r="L274" s="206">
        <v>6214267.1799999997</v>
      </c>
      <c r="M274" s="206">
        <v>6214267.1799999997</v>
      </c>
      <c r="N274" s="206">
        <v>6214267.1799999997</v>
      </c>
      <c r="O274" s="206">
        <v>6214267.1799999997</v>
      </c>
      <c r="P274" s="192">
        <f t="shared" si="65"/>
        <v>74571206.159999996</v>
      </c>
      <c r="Q274" s="206">
        <v>6214267.1799999997</v>
      </c>
      <c r="R274" s="206">
        <v>6214267.1799999997</v>
      </c>
      <c r="S274" s="206">
        <v>6214267.1799999997</v>
      </c>
      <c r="T274" s="206">
        <v>6214267.1799999997</v>
      </c>
      <c r="U274" s="206">
        <v>6214267.1799999997</v>
      </c>
      <c r="V274" s="206">
        <v>6214267.1799999997</v>
      </c>
      <c r="W274" s="206">
        <v>6214267.1799999997</v>
      </c>
      <c r="X274" s="206">
        <v>6214267.1799999997</v>
      </c>
      <c r="Y274" s="206">
        <v>6214267.1799999997</v>
      </c>
      <c r="Z274" s="206">
        <v>6214267.1799999997</v>
      </c>
      <c r="AA274" s="206">
        <v>6214267.1799999997</v>
      </c>
      <c r="AB274" s="206">
        <v>6214267.1799999997</v>
      </c>
      <c r="AC274" s="206">
        <v>6214267.1799999997</v>
      </c>
      <c r="AD274" s="206">
        <v>6214267.1799999997</v>
      </c>
      <c r="AE274" s="206">
        <v>6214267.1799999997</v>
      </c>
      <c r="AF274" s="206">
        <v>6214267.1799999997</v>
      </c>
      <c r="AG274" s="192">
        <f t="shared" si="66"/>
        <v>74571206.159999996</v>
      </c>
      <c r="AI274" s="207">
        <f t="shared" si="64"/>
        <v>20092.8</v>
      </c>
      <c r="AJ274" s="207">
        <f t="shared" si="64"/>
        <v>20092.8</v>
      </c>
      <c r="AK274" s="207">
        <f t="shared" si="64"/>
        <v>20092.8</v>
      </c>
      <c r="AL274" s="207">
        <f t="shared" si="63"/>
        <v>20092.8</v>
      </c>
      <c r="AM274" s="207">
        <f t="shared" si="63"/>
        <v>20092.8</v>
      </c>
      <c r="AN274" s="207">
        <f t="shared" si="63"/>
        <v>20092.8</v>
      </c>
      <c r="AO274" s="207">
        <f t="shared" si="63"/>
        <v>20092.8</v>
      </c>
      <c r="AP274" s="207">
        <f t="shared" si="63"/>
        <v>20092.8</v>
      </c>
      <c r="AQ274" s="207">
        <f t="shared" si="63"/>
        <v>20092.8</v>
      </c>
      <c r="AR274" s="207">
        <f t="shared" si="62"/>
        <v>20092.8</v>
      </c>
      <c r="AS274" s="207">
        <f t="shared" si="62"/>
        <v>20092.8</v>
      </c>
      <c r="AT274" s="207">
        <f t="shared" si="62"/>
        <v>20092.8</v>
      </c>
      <c r="AU274" s="208">
        <f t="shared" si="67"/>
        <v>241113.59999999995</v>
      </c>
      <c r="AV274" s="208">
        <f t="shared" si="61"/>
        <v>20092.8</v>
      </c>
      <c r="AW274" s="208">
        <f t="shared" si="61"/>
        <v>20092.8</v>
      </c>
      <c r="AX274" s="208">
        <f t="shared" si="61"/>
        <v>20092.8</v>
      </c>
      <c r="AY274" s="208">
        <f t="shared" si="61"/>
        <v>20092.8</v>
      </c>
      <c r="AZ274" s="208">
        <f t="shared" si="60"/>
        <v>15328.53</v>
      </c>
      <c r="BA274" s="208">
        <f t="shared" si="60"/>
        <v>15328.53</v>
      </c>
      <c r="BB274" s="208">
        <f t="shared" si="60"/>
        <v>15328.53</v>
      </c>
      <c r="BC274" s="208">
        <f t="shared" si="59"/>
        <v>15328.53</v>
      </c>
      <c r="BD274" s="208">
        <f t="shared" si="59"/>
        <v>15328.53</v>
      </c>
      <c r="BE274" s="208">
        <f t="shared" si="59"/>
        <v>15328.53</v>
      </c>
      <c r="BF274" s="208">
        <f t="shared" si="59"/>
        <v>15328.53</v>
      </c>
      <c r="BG274" s="208">
        <f t="shared" si="59"/>
        <v>15328.53</v>
      </c>
      <c r="BH274" s="208">
        <f t="shared" si="59"/>
        <v>15328.53</v>
      </c>
      <c r="BI274" s="208">
        <f t="shared" si="58"/>
        <v>15328.53</v>
      </c>
      <c r="BJ274" s="208">
        <f t="shared" si="58"/>
        <v>15328.53</v>
      </c>
      <c r="BK274" s="208">
        <f t="shared" si="58"/>
        <v>15328.53</v>
      </c>
      <c r="BL274" s="207">
        <f t="shared" si="68"/>
        <v>183942.36000000002</v>
      </c>
    </row>
    <row r="275" spans="1:64">
      <c r="A275" s="190" t="s">
        <v>476</v>
      </c>
      <c r="B275" s="205">
        <v>4.2599999999999999E-2</v>
      </c>
      <c r="C275" s="205">
        <v>2.6200000000000001E-2</v>
      </c>
      <c r="D275" s="206">
        <v>782798.71</v>
      </c>
      <c r="E275" s="206">
        <v>782798.71</v>
      </c>
      <c r="F275" s="206">
        <v>782798.71</v>
      </c>
      <c r="G275" s="206">
        <v>782798.71</v>
      </c>
      <c r="H275" s="206">
        <v>782798.71</v>
      </c>
      <c r="I275" s="206">
        <v>782798.71</v>
      </c>
      <c r="J275" s="206">
        <v>782798.71</v>
      </c>
      <c r="K275" s="206">
        <v>782798.71</v>
      </c>
      <c r="L275" s="206">
        <v>782798.71</v>
      </c>
      <c r="M275" s="206">
        <v>782798.71</v>
      </c>
      <c r="N275" s="206">
        <v>782798.71</v>
      </c>
      <c r="O275" s="206">
        <v>782798.71</v>
      </c>
      <c r="P275" s="192">
        <f t="shared" si="65"/>
        <v>9393584.5199999996</v>
      </c>
      <c r="Q275" s="206">
        <v>782798.71</v>
      </c>
      <c r="R275" s="206">
        <v>782798.71</v>
      </c>
      <c r="S275" s="206">
        <v>782798.71</v>
      </c>
      <c r="T275" s="206">
        <v>782798.71</v>
      </c>
      <c r="U275" s="206">
        <v>782798.71</v>
      </c>
      <c r="V275" s="206">
        <v>782798.71</v>
      </c>
      <c r="W275" s="206">
        <v>782798.71</v>
      </c>
      <c r="X275" s="206">
        <v>782798.71</v>
      </c>
      <c r="Y275" s="206">
        <v>782798.71</v>
      </c>
      <c r="Z275" s="206">
        <v>782798.71</v>
      </c>
      <c r="AA275" s="206">
        <v>782798.71</v>
      </c>
      <c r="AB275" s="206">
        <v>782798.71</v>
      </c>
      <c r="AC275" s="206">
        <v>782798.71</v>
      </c>
      <c r="AD275" s="206">
        <v>782798.71</v>
      </c>
      <c r="AE275" s="206">
        <v>782798.71</v>
      </c>
      <c r="AF275" s="206">
        <v>782798.71</v>
      </c>
      <c r="AG275" s="192">
        <f t="shared" si="66"/>
        <v>9393584.5199999996</v>
      </c>
      <c r="AI275" s="207">
        <f t="shared" si="64"/>
        <v>2778.94</v>
      </c>
      <c r="AJ275" s="207">
        <f t="shared" si="64"/>
        <v>2778.94</v>
      </c>
      <c r="AK275" s="207">
        <f t="shared" si="64"/>
        <v>2778.94</v>
      </c>
      <c r="AL275" s="207">
        <f t="shared" si="63"/>
        <v>2778.94</v>
      </c>
      <c r="AM275" s="207">
        <f t="shared" si="63"/>
        <v>2778.94</v>
      </c>
      <c r="AN275" s="207">
        <f t="shared" si="63"/>
        <v>2778.94</v>
      </c>
      <c r="AO275" s="207">
        <f t="shared" si="63"/>
        <v>2778.94</v>
      </c>
      <c r="AP275" s="207">
        <f t="shared" si="63"/>
        <v>2778.94</v>
      </c>
      <c r="AQ275" s="207">
        <f t="shared" si="63"/>
        <v>2778.94</v>
      </c>
      <c r="AR275" s="207">
        <f t="shared" si="62"/>
        <v>2778.94</v>
      </c>
      <c r="AS275" s="207">
        <f t="shared" si="62"/>
        <v>2778.94</v>
      </c>
      <c r="AT275" s="207">
        <f t="shared" si="62"/>
        <v>2778.94</v>
      </c>
      <c r="AU275" s="208">
        <f t="shared" si="67"/>
        <v>33347.279999999992</v>
      </c>
      <c r="AV275" s="208">
        <f t="shared" si="61"/>
        <v>2778.94</v>
      </c>
      <c r="AW275" s="208">
        <f t="shared" si="61"/>
        <v>2778.94</v>
      </c>
      <c r="AX275" s="208">
        <f t="shared" si="61"/>
        <v>2778.94</v>
      </c>
      <c r="AY275" s="208">
        <f t="shared" si="61"/>
        <v>2778.94</v>
      </c>
      <c r="AZ275" s="208">
        <f t="shared" si="60"/>
        <v>1709.11</v>
      </c>
      <c r="BA275" s="208">
        <f t="shared" si="60"/>
        <v>1709.11</v>
      </c>
      <c r="BB275" s="208">
        <f t="shared" si="60"/>
        <v>1709.11</v>
      </c>
      <c r="BC275" s="208">
        <f t="shared" si="59"/>
        <v>1709.11</v>
      </c>
      <c r="BD275" s="208">
        <f t="shared" si="59"/>
        <v>1709.11</v>
      </c>
      <c r="BE275" s="208">
        <f t="shared" si="59"/>
        <v>1709.11</v>
      </c>
      <c r="BF275" s="208">
        <f t="shared" si="59"/>
        <v>1709.11</v>
      </c>
      <c r="BG275" s="208">
        <f t="shared" si="59"/>
        <v>1709.11</v>
      </c>
      <c r="BH275" s="208">
        <f t="shared" si="59"/>
        <v>1709.11</v>
      </c>
      <c r="BI275" s="208">
        <f t="shared" si="58"/>
        <v>1709.11</v>
      </c>
      <c r="BJ275" s="208">
        <f t="shared" si="58"/>
        <v>1709.11</v>
      </c>
      <c r="BK275" s="208">
        <f t="shared" si="58"/>
        <v>1709.11</v>
      </c>
      <c r="BL275" s="207">
        <f t="shared" si="68"/>
        <v>20509.320000000003</v>
      </c>
    </row>
    <row r="276" spans="1:64">
      <c r="A276" s="190" t="s">
        <v>477</v>
      </c>
      <c r="B276" s="205">
        <v>3.9800000000000002E-2</v>
      </c>
      <c r="C276" s="205">
        <v>2.5900000000000003E-2</v>
      </c>
      <c r="D276" s="206">
        <v>1709376.03</v>
      </c>
      <c r="E276" s="206">
        <v>1709376.03</v>
      </c>
      <c r="F276" s="206">
        <v>1709376.03</v>
      </c>
      <c r="G276" s="206">
        <v>1709376.03</v>
      </c>
      <c r="H276" s="206">
        <v>1709376.03</v>
      </c>
      <c r="I276" s="206">
        <v>1709376.03</v>
      </c>
      <c r="J276" s="206">
        <v>1709376.03</v>
      </c>
      <c r="K276" s="206">
        <v>1709376.03</v>
      </c>
      <c r="L276" s="206">
        <v>1709376.03</v>
      </c>
      <c r="M276" s="206">
        <v>1709376.03</v>
      </c>
      <c r="N276" s="206">
        <v>1709376.03</v>
      </c>
      <c r="O276" s="206">
        <v>1709376.03</v>
      </c>
      <c r="P276" s="192">
        <f t="shared" si="65"/>
        <v>20512512.359999999</v>
      </c>
      <c r="Q276" s="206">
        <v>1709376.03</v>
      </c>
      <c r="R276" s="206">
        <v>1709376.03</v>
      </c>
      <c r="S276" s="206">
        <v>1709376.03</v>
      </c>
      <c r="T276" s="206">
        <v>1709376.03</v>
      </c>
      <c r="U276" s="206">
        <v>1709376.03</v>
      </c>
      <c r="V276" s="206">
        <v>1709376.03</v>
      </c>
      <c r="W276" s="206">
        <v>1709376.03</v>
      </c>
      <c r="X276" s="206">
        <v>1709376.03</v>
      </c>
      <c r="Y276" s="206">
        <v>1709376.03</v>
      </c>
      <c r="Z276" s="206">
        <v>1709376.03</v>
      </c>
      <c r="AA276" s="206">
        <v>1709376.03</v>
      </c>
      <c r="AB276" s="206">
        <v>1709376.03</v>
      </c>
      <c r="AC276" s="206">
        <v>1709376.03</v>
      </c>
      <c r="AD276" s="206">
        <v>1709376.03</v>
      </c>
      <c r="AE276" s="206">
        <v>1709376.03</v>
      </c>
      <c r="AF276" s="206">
        <v>1709376.03</v>
      </c>
      <c r="AG276" s="192">
        <f t="shared" si="66"/>
        <v>20512512.359999999</v>
      </c>
      <c r="AI276" s="207">
        <f t="shared" si="64"/>
        <v>5669.43</v>
      </c>
      <c r="AJ276" s="207">
        <f t="shared" si="64"/>
        <v>5669.43</v>
      </c>
      <c r="AK276" s="207">
        <f t="shared" si="64"/>
        <v>5669.43</v>
      </c>
      <c r="AL276" s="207">
        <f t="shared" si="63"/>
        <v>5669.43</v>
      </c>
      <c r="AM276" s="207">
        <f t="shared" si="63"/>
        <v>5669.43</v>
      </c>
      <c r="AN276" s="207">
        <f t="shared" si="63"/>
        <v>5669.43</v>
      </c>
      <c r="AO276" s="207">
        <f t="shared" si="63"/>
        <v>5669.43</v>
      </c>
      <c r="AP276" s="207">
        <f t="shared" si="63"/>
        <v>5669.43</v>
      </c>
      <c r="AQ276" s="207">
        <f t="shared" si="63"/>
        <v>5669.43</v>
      </c>
      <c r="AR276" s="207">
        <f t="shared" si="62"/>
        <v>5669.43</v>
      </c>
      <c r="AS276" s="207">
        <f t="shared" si="62"/>
        <v>5669.43</v>
      </c>
      <c r="AT276" s="207">
        <f t="shared" si="62"/>
        <v>5669.43</v>
      </c>
      <c r="AU276" s="208">
        <f t="shared" si="67"/>
        <v>68033.16</v>
      </c>
      <c r="AV276" s="208">
        <f t="shared" si="61"/>
        <v>5669.43</v>
      </c>
      <c r="AW276" s="208">
        <f t="shared" si="61"/>
        <v>5669.43</v>
      </c>
      <c r="AX276" s="208">
        <f t="shared" si="61"/>
        <v>5669.43</v>
      </c>
      <c r="AY276" s="208">
        <f t="shared" si="61"/>
        <v>5669.43</v>
      </c>
      <c r="AZ276" s="208">
        <f t="shared" si="60"/>
        <v>3689.4</v>
      </c>
      <c r="BA276" s="208">
        <f t="shared" si="60"/>
        <v>3689.4</v>
      </c>
      <c r="BB276" s="208">
        <f t="shared" si="60"/>
        <v>3689.4</v>
      </c>
      <c r="BC276" s="208">
        <f t="shared" si="59"/>
        <v>3689.4</v>
      </c>
      <c r="BD276" s="208">
        <f t="shared" si="59"/>
        <v>3689.4</v>
      </c>
      <c r="BE276" s="208">
        <f t="shared" si="59"/>
        <v>3689.4</v>
      </c>
      <c r="BF276" s="208">
        <f t="shared" si="59"/>
        <v>3689.4</v>
      </c>
      <c r="BG276" s="208">
        <f t="shared" si="59"/>
        <v>3689.4</v>
      </c>
      <c r="BH276" s="208">
        <f t="shared" si="59"/>
        <v>3689.4</v>
      </c>
      <c r="BI276" s="208">
        <f t="shared" si="58"/>
        <v>3689.4</v>
      </c>
      <c r="BJ276" s="208">
        <f t="shared" si="58"/>
        <v>3689.4</v>
      </c>
      <c r="BK276" s="208">
        <f t="shared" si="58"/>
        <v>3689.4</v>
      </c>
      <c r="BL276" s="207">
        <f t="shared" si="68"/>
        <v>44272.80000000001</v>
      </c>
    </row>
    <row r="277" spans="1:64">
      <c r="A277" s="190" t="s">
        <v>478</v>
      </c>
      <c r="B277" s="205">
        <v>4.0599999999999997E-2</v>
      </c>
      <c r="C277" s="205">
        <v>2.58E-2</v>
      </c>
      <c r="D277" s="206">
        <v>2168768.83</v>
      </c>
      <c r="E277" s="206">
        <v>2168768.83</v>
      </c>
      <c r="F277" s="206">
        <v>2168768.83</v>
      </c>
      <c r="G277" s="206">
        <v>2168768.83</v>
      </c>
      <c r="H277" s="206">
        <v>2168768.83</v>
      </c>
      <c r="I277" s="206">
        <v>2168768.83</v>
      </c>
      <c r="J277" s="206">
        <v>2168768.83</v>
      </c>
      <c r="K277" s="206">
        <v>2168768.83</v>
      </c>
      <c r="L277" s="206">
        <v>2168768.83</v>
      </c>
      <c r="M277" s="206">
        <v>2168768.83</v>
      </c>
      <c r="N277" s="206">
        <v>2168768.83</v>
      </c>
      <c r="O277" s="206">
        <v>2168768.83</v>
      </c>
      <c r="P277" s="192">
        <f t="shared" si="65"/>
        <v>26025225.959999993</v>
      </c>
      <c r="Q277" s="206">
        <v>2168768.83</v>
      </c>
      <c r="R277" s="206">
        <v>2168768.83</v>
      </c>
      <c r="S277" s="206">
        <v>2168768.83</v>
      </c>
      <c r="T277" s="206">
        <v>2168768.83</v>
      </c>
      <c r="U277" s="206">
        <v>2168768.83</v>
      </c>
      <c r="V277" s="206">
        <v>2168768.83</v>
      </c>
      <c r="W277" s="206">
        <v>2168768.83</v>
      </c>
      <c r="X277" s="206">
        <v>2168768.83</v>
      </c>
      <c r="Y277" s="206">
        <v>2168768.83</v>
      </c>
      <c r="Z277" s="206">
        <v>2168768.83</v>
      </c>
      <c r="AA277" s="206">
        <v>2168768.83</v>
      </c>
      <c r="AB277" s="206">
        <v>2168768.83</v>
      </c>
      <c r="AC277" s="206">
        <v>2168768.83</v>
      </c>
      <c r="AD277" s="206">
        <v>2168768.83</v>
      </c>
      <c r="AE277" s="206">
        <v>2168768.83</v>
      </c>
      <c r="AF277" s="206">
        <v>2168768.83</v>
      </c>
      <c r="AG277" s="192">
        <f t="shared" si="66"/>
        <v>26025225.959999993</v>
      </c>
      <c r="AI277" s="207">
        <f t="shared" si="64"/>
        <v>7337.67</v>
      </c>
      <c r="AJ277" s="207">
        <f t="shared" si="64"/>
        <v>7337.67</v>
      </c>
      <c r="AK277" s="207">
        <f t="shared" si="64"/>
        <v>7337.67</v>
      </c>
      <c r="AL277" s="207">
        <f t="shared" si="63"/>
        <v>7337.67</v>
      </c>
      <c r="AM277" s="207">
        <f t="shared" si="63"/>
        <v>7337.67</v>
      </c>
      <c r="AN277" s="207">
        <f t="shared" si="63"/>
        <v>7337.67</v>
      </c>
      <c r="AO277" s="207">
        <f t="shared" si="63"/>
        <v>7337.67</v>
      </c>
      <c r="AP277" s="207">
        <f t="shared" si="63"/>
        <v>7337.67</v>
      </c>
      <c r="AQ277" s="207">
        <f t="shared" si="63"/>
        <v>7337.67</v>
      </c>
      <c r="AR277" s="207">
        <f t="shared" si="62"/>
        <v>7337.67</v>
      </c>
      <c r="AS277" s="207">
        <f t="shared" si="62"/>
        <v>7337.67</v>
      </c>
      <c r="AT277" s="207">
        <f t="shared" si="62"/>
        <v>7337.67</v>
      </c>
      <c r="AU277" s="208">
        <f t="shared" si="67"/>
        <v>88052.04</v>
      </c>
      <c r="AV277" s="208">
        <f t="shared" si="61"/>
        <v>7337.67</v>
      </c>
      <c r="AW277" s="208">
        <f t="shared" si="61"/>
        <v>7337.67</v>
      </c>
      <c r="AX277" s="208">
        <f t="shared" si="61"/>
        <v>7337.67</v>
      </c>
      <c r="AY277" s="208">
        <f t="shared" si="61"/>
        <v>7337.67</v>
      </c>
      <c r="AZ277" s="208">
        <f t="shared" si="60"/>
        <v>4662.8500000000004</v>
      </c>
      <c r="BA277" s="208">
        <f t="shared" si="60"/>
        <v>4662.8500000000004</v>
      </c>
      <c r="BB277" s="208">
        <f t="shared" si="60"/>
        <v>4662.8500000000004</v>
      </c>
      <c r="BC277" s="208">
        <f t="shared" si="59"/>
        <v>4662.8500000000004</v>
      </c>
      <c r="BD277" s="208">
        <f t="shared" si="59"/>
        <v>4662.8500000000004</v>
      </c>
      <c r="BE277" s="208">
        <f t="shared" si="59"/>
        <v>4662.8500000000004</v>
      </c>
      <c r="BF277" s="208">
        <f t="shared" ref="BF277:BK329" si="69">ROUND(AA277*$C277/12,2)</f>
        <v>4662.8500000000004</v>
      </c>
      <c r="BG277" s="208">
        <f t="shared" si="69"/>
        <v>4662.8500000000004</v>
      </c>
      <c r="BH277" s="208">
        <f t="shared" si="69"/>
        <v>4662.8500000000004</v>
      </c>
      <c r="BI277" s="208">
        <f t="shared" si="58"/>
        <v>4662.8500000000004</v>
      </c>
      <c r="BJ277" s="208">
        <f t="shared" si="58"/>
        <v>4662.8500000000004</v>
      </c>
      <c r="BK277" s="208">
        <f t="shared" si="58"/>
        <v>4662.8500000000004</v>
      </c>
      <c r="BL277" s="207">
        <f t="shared" si="68"/>
        <v>55954.19999999999</v>
      </c>
    </row>
    <row r="278" spans="1:64">
      <c r="A278" s="190" t="s">
        <v>479</v>
      </c>
      <c r="B278" s="205">
        <v>3.6799999999999999E-2</v>
      </c>
      <c r="C278" s="205">
        <v>2.4500000000000001E-2</v>
      </c>
      <c r="D278" s="206">
        <v>1943746.28</v>
      </c>
      <c r="E278" s="206">
        <v>1943746.28</v>
      </c>
      <c r="F278" s="206">
        <v>1943746.28</v>
      </c>
      <c r="G278" s="206">
        <v>1943746.28</v>
      </c>
      <c r="H278" s="206">
        <v>1943746.28</v>
      </c>
      <c r="I278" s="206">
        <v>1943746.28</v>
      </c>
      <c r="J278" s="206">
        <v>1943746.28</v>
      </c>
      <c r="K278" s="206">
        <v>1943746.28</v>
      </c>
      <c r="L278" s="206">
        <v>1943746.28</v>
      </c>
      <c r="M278" s="206">
        <v>1943746.28</v>
      </c>
      <c r="N278" s="206">
        <v>1943746.28</v>
      </c>
      <c r="O278" s="206">
        <v>1943746.28</v>
      </c>
      <c r="P278" s="192">
        <f t="shared" si="65"/>
        <v>23324955.360000003</v>
      </c>
      <c r="Q278" s="206">
        <v>1943746.28</v>
      </c>
      <c r="R278" s="206">
        <v>1943746.28</v>
      </c>
      <c r="S278" s="206">
        <v>1943746.28</v>
      </c>
      <c r="T278" s="206">
        <v>1943746.28</v>
      </c>
      <c r="U278" s="206">
        <v>1943746.28</v>
      </c>
      <c r="V278" s="206">
        <v>1943746.28</v>
      </c>
      <c r="W278" s="206">
        <v>1943746.28</v>
      </c>
      <c r="X278" s="206">
        <v>1943746.28</v>
      </c>
      <c r="Y278" s="206">
        <v>1943746.28</v>
      </c>
      <c r="Z278" s="206">
        <v>1943746.28</v>
      </c>
      <c r="AA278" s="206">
        <v>1943746.28</v>
      </c>
      <c r="AB278" s="206">
        <v>1943746.28</v>
      </c>
      <c r="AC278" s="206">
        <v>1943746.28</v>
      </c>
      <c r="AD278" s="206">
        <v>1943746.28</v>
      </c>
      <c r="AE278" s="206">
        <v>1943746.28</v>
      </c>
      <c r="AF278" s="206">
        <v>1943746.28</v>
      </c>
      <c r="AG278" s="192">
        <f t="shared" si="66"/>
        <v>23324955.360000003</v>
      </c>
      <c r="AI278" s="207">
        <f t="shared" si="64"/>
        <v>5960.82</v>
      </c>
      <c r="AJ278" s="207">
        <f t="shared" si="64"/>
        <v>5960.82</v>
      </c>
      <c r="AK278" s="207">
        <f t="shared" si="64"/>
        <v>5960.82</v>
      </c>
      <c r="AL278" s="207">
        <f t="shared" si="63"/>
        <v>5960.82</v>
      </c>
      <c r="AM278" s="207">
        <f t="shared" si="63"/>
        <v>5960.82</v>
      </c>
      <c r="AN278" s="207">
        <f t="shared" si="63"/>
        <v>5960.82</v>
      </c>
      <c r="AO278" s="207">
        <f t="shared" si="63"/>
        <v>5960.82</v>
      </c>
      <c r="AP278" s="207">
        <f t="shared" si="63"/>
        <v>5960.82</v>
      </c>
      <c r="AQ278" s="207">
        <f t="shared" si="63"/>
        <v>5960.82</v>
      </c>
      <c r="AR278" s="207">
        <f t="shared" si="62"/>
        <v>5960.82</v>
      </c>
      <c r="AS278" s="207">
        <f t="shared" si="62"/>
        <v>5960.82</v>
      </c>
      <c r="AT278" s="207">
        <f t="shared" si="62"/>
        <v>5960.82</v>
      </c>
      <c r="AU278" s="208">
        <f t="shared" si="67"/>
        <v>71529.84</v>
      </c>
      <c r="AV278" s="208">
        <f t="shared" si="61"/>
        <v>5960.82</v>
      </c>
      <c r="AW278" s="208">
        <f t="shared" si="61"/>
        <v>5960.82</v>
      </c>
      <c r="AX278" s="208">
        <f t="shared" si="61"/>
        <v>5960.82</v>
      </c>
      <c r="AY278" s="208">
        <f t="shared" si="61"/>
        <v>5960.82</v>
      </c>
      <c r="AZ278" s="208">
        <f t="shared" si="60"/>
        <v>3968.48</v>
      </c>
      <c r="BA278" s="208">
        <f t="shared" si="60"/>
        <v>3968.48</v>
      </c>
      <c r="BB278" s="208">
        <f t="shared" si="60"/>
        <v>3968.48</v>
      </c>
      <c r="BC278" s="208">
        <f t="shared" si="60"/>
        <v>3968.48</v>
      </c>
      <c r="BD278" s="208">
        <f t="shared" si="60"/>
        <v>3968.48</v>
      </c>
      <c r="BE278" s="208">
        <f t="shared" si="60"/>
        <v>3968.48</v>
      </c>
      <c r="BF278" s="208">
        <f t="shared" si="69"/>
        <v>3968.48</v>
      </c>
      <c r="BG278" s="208">
        <f t="shared" si="69"/>
        <v>3968.48</v>
      </c>
      <c r="BH278" s="208">
        <f t="shared" si="69"/>
        <v>3968.48</v>
      </c>
      <c r="BI278" s="208">
        <f t="shared" si="58"/>
        <v>3968.48</v>
      </c>
      <c r="BJ278" s="208">
        <f t="shared" si="58"/>
        <v>3968.48</v>
      </c>
      <c r="BK278" s="208">
        <f t="shared" si="58"/>
        <v>3968.48</v>
      </c>
      <c r="BL278" s="207">
        <f t="shared" si="68"/>
        <v>47621.760000000009</v>
      </c>
    </row>
    <row r="279" spans="1:64">
      <c r="A279" s="190" t="s">
        <v>480</v>
      </c>
      <c r="B279" s="205">
        <v>3.8699999999999998E-2</v>
      </c>
      <c r="C279" s="205">
        <v>2.3399999999999997E-2</v>
      </c>
      <c r="D279" s="206">
        <v>1898268.01</v>
      </c>
      <c r="E279" s="206">
        <v>1898268.01</v>
      </c>
      <c r="F279" s="206">
        <v>1898268.01</v>
      </c>
      <c r="G279" s="206">
        <v>1898268.01</v>
      </c>
      <c r="H279" s="206">
        <v>1898268.01</v>
      </c>
      <c r="I279" s="206">
        <v>1898268.01</v>
      </c>
      <c r="J279" s="206">
        <v>1898268.01</v>
      </c>
      <c r="K279" s="206">
        <v>1898268.01</v>
      </c>
      <c r="L279" s="206">
        <v>1898268.01</v>
      </c>
      <c r="M279" s="206">
        <v>1898268.01</v>
      </c>
      <c r="N279" s="206">
        <v>1898268.01</v>
      </c>
      <c r="O279" s="206">
        <v>1898268.01</v>
      </c>
      <c r="P279" s="192">
        <f t="shared" si="65"/>
        <v>22779216.120000005</v>
      </c>
      <c r="Q279" s="206">
        <v>1898268.01</v>
      </c>
      <c r="R279" s="206">
        <v>1898268.01</v>
      </c>
      <c r="S279" s="206">
        <v>1898268.01</v>
      </c>
      <c r="T279" s="206">
        <v>1898268.01</v>
      </c>
      <c r="U279" s="206">
        <v>1898268.01</v>
      </c>
      <c r="V279" s="206">
        <v>1898268.01</v>
      </c>
      <c r="W279" s="206">
        <v>1898268.01</v>
      </c>
      <c r="X279" s="206">
        <v>1898268.01</v>
      </c>
      <c r="Y279" s="206">
        <v>1898268.01</v>
      </c>
      <c r="Z279" s="206">
        <v>1898268.01</v>
      </c>
      <c r="AA279" s="206">
        <v>1898268.01</v>
      </c>
      <c r="AB279" s="206">
        <v>1898268.01</v>
      </c>
      <c r="AC279" s="206">
        <v>1898268.01</v>
      </c>
      <c r="AD279" s="206">
        <v>1898268.01</v>
      </c>
      <c r="AE279" s="206">
        <v>1898268.01</v>
      </c>
      <c r="AF279" s="206">
        <v>1898268.01</v>
      </c>
      <c r="AG279" s="192">
        <f t="shared" si="66"/>
        <v>22779216.120000005</v>
      </c>
      <c r="AI279" s="207">
        <f t="shared" si="64"/>
        <v>6121.91</v>
      </c>
      <c r="AJ279" s="207">
        <f t="shared" si="64"/>
        <v>6121.91</v>
      </c>
      <c r="AK279" s="207">
        <f t="shared" si="64"/>
        <v>6121.91</v>
      </c>
      <c r="AL279" s="207">
        <f t="shared" si="63"/>
        <v>6121.91</v>
      </c>
      <c r="AM279" s="207">
        <f t="shared" si="63"/>
        <v>6121.91</v>
      </c>
      <c r="AN279" s="207">
        <f t="shared" si="63"/>
        <v>6121.91</v>
      </c>
      <c r="AO279" s="207">
        <f t="shared" si="63"/>
        <v>6121.91</v>
      </c>
      <c r="AP279" s="207">
        <f t="shared" si="63"/>
        <v>6121.91</v>
      </c>
      <c r="AQ279" s="207">
        <f t="shared" si="63"/>
        <v>6121.91</v>
      </c>
      <c r="AR279" s="207">
        <f t="shared" si="62"/>
        <v>6121.91</v>
      </c>
      <c r="AS279" s="207">
        <f t="shared" si="62"/>
        <v>6121.91</v>
      </c>
      <c r="AT279" s="207">
        <f t="shared" si="62"/>
        <v>6121.91</v>
      </c>
      <c r="AU279" s="208">
        <f t="shared" si="67"/>
        <v>73462.920000000013</v>
      </c>
      <c r="AV279" s="208">
        <f t="shared" si="61"/>
        <v>6121.91</v>
      </c>
      <c r="AW279" s="208">
        <f t="shared" si="61"/>
        <v>6121.91</v>
      </c>
      <c r="AX279" s="208">
        <f t="shared" si="61"/>
        <v>6121.91</v>
      </c>
      <c r="AY279" s="208">
        <f t="shared" si="61"/>
        <v>6121.91</v>
      </c>
      <c r="AZ279" s="208">
        <f t="shared" si="60"/>
        <v>3701.62</v>
      </c>
      <c r="BA279" s="208">
        <f t="shared" si="60"/>
        <v>3701.62</v>
      </c>
      <c r="BB279" s="208">
        <f t="shared" si="60"/>
        <v>3701.62</v>
      </c>
      <c r="BC279" s="208">
        <f t="shared" si="60"/>
        <v>3701.62</v>
      </c>
      <c r="BD279" s="208">
        <f t="shared" si="60"/>
        <v>3701.62</v>
      </c>
      <c r="BE279" s="208">
        <f t="shared" si="60"/>
        <v>3701.62</v>
      </c>
      <c r="BF279" s="208">
        <f t="shared" si="69"/>
        <v>3701.62</v>
      </c>
      <c r="BG279" s="208">
        <f t="shared" si="69"/>
        <v>3701.62</v>
      </c>
      <c r="BH279" s="208">
        <f t="shared" si="69"/>
        <v>3701.62</v>
      </c>
      <c r="BI279" s="208">
        <f t="shared" si="58"/>
        <v>3701.62</v>
      </c>
      <c r="BJ279" s="208">
        <f t="shared" si="58"/>
        <v>3701.62</v>
      </c>
      <c r="BK279" s="208">
        <f t="shared" si="58"/>
        <v>3701.62</v>
      </c>
      <c r="BL279" s="207">
        <f t="shared" si="68"/>
        <v>44419.44</v>
      </c>
    </row>
    <row r="280" spans="1:64">
      <c r="A280" s="190" t="s">
        <v>481</v>
      </c>
      <c r="B280" s="205">
        <v>0</v>
      </c>
      <c r="C280" s="205">
        <v>0</v>
      </c>
      <c r="D280" s="206">
        <v>0</v>
      </c>
      <c r="E280" s="206">
        <v>0</v>
      </c>
      <c r="F280" s="206">
        <v>0</v>
      </c>
      <c r="G280" s="206">
        <v>0</v>
      </c>
      <c r="H280" s="206">
        <v>0</v>
      </c>
      <c r="I280" s="206">
        <v>0</v>
      </c>
      <c r="J280" s="206">
        <v>0</v>
      </c>
      <c r="K280" s="206">
        <v>0</v>
      </c>
      <c r="L280" s="206">
        <v>0</v>
      </c>
      <c r="M280" s="206">
        <v>0</v>
      </c>
      <c r="N280" s="206">
        <v>0</v>
      </c>
      <c r="O280" s="206">
        <v>0</v>
      </c>
      <c r="P280" s="192">
        <f t="shared" si="65"/>
        <v>0</v>
      </c>
      <c r="Q280" s="206">
        <v>0</v>
      </c>
      <c r="R280" s="206">
        <v>0</v>
      </c>
      <c r="S280" s="206">
        <v>0</v>
      </c>
      <c r="T280" s="206">
        <v>0</v>
      </c>
      <c r="U280" s="206">
        <v>0</v>
      </c>
      <c r="V280" s="206">
        <v>0</v>
      </c>
      <c r="W280" s="206">
        <v>0</v>
      </c>
      <c r="X280" s="206">
        <v>0</v>
      </c>
      <c r="Y280" s="206">
        <v>0</v>
      </c>
      <c r="Z280" s="206">
        <v>0</v>
      </c>
      <c r="AA280" s="206">
        <v>0</v>
      </c>
      <c r="AB280" s="206">
        <v>0</v>
      </c>
      <c r="AC280" s="206">
        <v>0</v>
      </c>
      <c r="AD280" s="206">
        <v>0</v>
      </c>
      <c r="AE280" s="206">
        <v>0</v>
      </c>
      <c r="AF280" s="206">
        <v>0</v>
      </c>
      <c r="AG280" s="192">
        <f t="shared" si="66"/>
        <v>0</v>
      </c>
      <c r="AI280" s="207">
        <f t="shared" si="64"/>
        <v>0</v>
      </c>
      <c r="AJ280" s="207">
        <f t="shared" si="64"/>
        <v>0</v>
      </c>
      <c r="AK280" s="207">
        <f t="shared" si="64"/>
        <v>0</v>
      </c>
      <c r="AL280" s="207">
        <f t="shared" si="63"/>
        <v>0</v>
      </c>
      <c r="AM280" s="207">
        <f t="shared" si="63"/>
        <v>0</v>
      </c>
      <c r="AN280" s="207">
        <f t="shared" si="63"/>
        <v>0</v>
      </c>
      <c r="AO280" s="207">
        <f t="shared" si="63"/>
        <v>0</v>
      </c>
      <c r="AP280" s="207">
        <f t="shared" si="63"/>
        <v>0</v>
      </c>
      <c r="AQ280" s="207">
        <f t="shared" si="63"/>
        <v>0</v>
      </c>
      <c r="AR280" s="207">
        <f t="shared" si="62"/>
        <v>0</v>
      </c>
      <c r="AS280" s="207">
        <f t="shared" si="62"/>
        <v>0</v>
      </c>
      <c r="AT280" s="207">
        <f t="shared" si="62"/>
        <v>0</v>
      </c>
      <c r="AU280" s="208">
        <f t="shared" si="67"/>
        <v>0</v>
      </c>
      <c r="AV280" s="208">
        <f t="shared" si="61"/>
        <v>0</v>
      </c>
      <c r="AW280" s="208">
        <f t="shared" si="61"/>
        <v>0</v>
      </c>
      <c r="AX280" s="208">
        <f t="shared" si="61"/>
        <v>0</v>
      </c>
      <c r="AY280" s="208">
        <f t="shared" si="61"/>
        <v>0</v>
      </c>
      <c r="AZ280" s="208">
        <f t="shared" si="60"/>
        <v>0</v>
      </c>
      <c r="BA280" s="208">
        <f t="shared" si="60"/>
        <v>0</v>
      </c>
      <c r="BB280" s="208">
        <f t="shared" si="60"/>
        <v>0</v>
      </c>
      <c r="BC280" s="208">
        <f t="shared" si="60"/>
        <v>0</v>
      </c>
      <c r="BD280" s="208">
        <f t="shared" si="60"/>
        <v>0</v>
      </c>
      <c r="BE280" s="208">
        <f t="shared" si="60"/>
        <v>0</v>
      </c>
      <c r="BF280" s="208">
        <f t="shared" si="69"/>
        <v>0</v>
      </c>
      <c r="BG280" s="208">
        <f t="shared" si="69"/>
        <v>0</v>
      </c>
      <c r="BH280" s="208">
        <f t="shared" si="69"/>
        <v>0</v>
      </c>
      <c r="BI280" s="208">
        <f t="shared" si="58"/>
        <v>0</v>
      </c>
      <c r="BJ280" s="208">
        <f t="shared" si="58"/>
        <v>0</v>
      </c>
      <c r="BK280" s="208">
        <f t="shared" si="58"/>
        <v>0</v>
      </c>
      <c r="BL280" s="207">
        <f t="shared" si="68"/>
        <v>0</v>
      </c>
    </row>
    <row r="281" spans="1:64">
      <c r="A281" s="190" t="s">
        <v>482</v>
      </c>
      <c r="B281" s="205">
        <v>0.14600000000000002</v>
      </c>
      <c r="C281" s="205">
        <v>9.6200000000000008E-2</v>
      </c>
      <c r="D281" s="206">
        <v>94656.49</v>
      </c>
      <c r="E281" s="206">
        <v>94656.49</v>
      </c>
      <c r="F281" s="206">
        <v>94656.49</v>
      </c>
      <c r="G281" s="206">
        <v>94656.49</v>
      </c>
      <c r="H281" s="206">
        <v>94656.49</v>
      </c>
      <c r="I281" s="206">
        <v>94656.49</v>
      </c>
      <c r="J281" s="206">
        <v>94656.49</v>
      </c>
      <c r="K281" s="206">
        <v>94656.49</v>
      </c>
      <c r="L281" s="206">
        <v>94656.49</v>
      </c>
      <c r="M281" s="206">
        <v>94656.49</v>
      </c>
      <c r="N281" s="206">
        <v>94656.49</v>
      </c>
      <c r="O281" s="206">
        <v>94656.49</v>
      </c>
      <c r="P281" s="192">
        <f t="shared" si="65"/>
        <v>1135877.8800000001</v>
      </c>
      <c r="Q281" s="206">
        <v>94656.49</v>
      </c>
      <c r="R281" s="206">
        <v>94656.49</v>
      </c>
      <c r="S281" s="206">
        <v>94656.49</v>
      </c>
      <c r="T281" s="206">
        <v>94656.49</v>
      </c>
      <c r="U281" s="206">
        <v>94656.49</v>
      </c>
      <c r="V281" s="206">
        <v>94656.49</v>
      </c>
      <c r="W281" s="206">
        <v>94656.49</v>
      </c>
      <c r="X281" s="206">
        <v>94656.49</v>
      </c>
      <c r="Y281" s="206">
        <v>47328.245000000003</v>
      </c>
      <c r="Z281" s="206">
        <v>0</v>
      </c>
      <c r="AA281" s="206">
        <v>0</v>
      </c>
      <c r="AB281" s="206">
        <v>0</v>
      </c>
      <c r="AC281" s="206">
        <v>0</v>
      </c>
      <c r="AD281" s="206">
        <v>0</v>
      </c>
      <c r="AE281" s="206">
        <v>0</v>
      </c>
      <c r="AF281" s="206">
        <v>0</v>
      </c>
      <c r="AG281" s="192">
        <f t="shared" si="66"/>
        <v>425954.20500000002</v>
      </c>
      <c r="AI281" s="207">
        <f t="shared" si="64"/>
        <v>1151.6500000000001</v>
      </c>
      <c r="AJ281" s="207">
        <f t="shared" si="64"/>
        <v>1151.6500000000001</v>
      </c>
      <c r="AK281" s="207">
        <f t="shared" si="64"/>
        <v>1151.6500000000001</v>
      </c>
      <c r="AL281" s="207">
        <f t="shared" si="63"/>
        <v>1151.6500000000001</v>
      </c>
      <c r="AM281" s="207">
        <f t="shared" si="63"/>
        <v>1151.6500000000001</v>
      </c>
      <c r="AN281" s="207">
        <f t="shared" si="63"/>
        <v>1151.6500000000001</v>
      </c>
      <c r="AO281" s="207">
        <f t="shared" si="63"/>
        <v>1151.6500000000001</v>
      </c>
      <c r="AP281" s="207">
        <f t="shared" si="63"/>
        <v>1151.6500000000001</v>
      </c>
      <c r="AQ281" s="207">
        <f t="shared" si="63"/>
        <v>1151.6500000000001</v>
      </c>
      <c r="AR281" s="207">
        <f t="shared" si="62"/>
        <v>1151.6500000000001</v>
      </c>
      <c r="AS281" s="207">
        <f t="shared" si="62"/>
        <v>1151.6500000000001</v>
      </c>
      <c r="AT281" s="207">
        <f t="shared" si="62"/>
        <v>1151.6500000000001</v>
      </c>
      <c r="AU281" s="208">
        <f t="shared" si="67"/>
        <v>13819.799999999997</v>
      </c>
      <c r="AV281" s="208">
        <f t="shared" si="61"/>
        <v>1151.6500000000001</v>
      </c>
      <c r="AW281" s="208">
        <f t="shared" si="61"/>
        <v>1151.6500000000001</v>
      </c>
      <c r="AX281" s="208">
        <f t="shared" si="61"/>
        <v>1151.6500000000001</v>
      </c>
      <c r="AY281" s="208">
        <f t="shared" si="61"/>
        <v>1151.6500000000001</v>
      </c>
      <c r="AZ281" s="208">
        <f t="shared" si="60"/>
        <v>758.83</v>
      </c>
      <c r="BA281" s="208">
        <f t="shared" si="60"/>
        <v>758.83</v>
      </c>
      <c r="BB281" s="208">
        <f t="shared" si="60"/>
        <v>758.83</v>
      </c>
      <c r="BC281" s="208">
        <f t="shared" si="60"/>
        <v>758.83</v>
      </c>
      <c r="BD281" s="208">
        <f t="shared" si="60"/>
        <v>379.41</v>
      </c>
      <c r="BE281" s="208">
        <f t="shared" si="60"/>
        <v>0</v>
      </c>
      <c r="BF281" s="208">
        <f t="shared" si="69"/>
        <v>0</v>
      </c>
      <c r="BG281" s="208">
        <f t="shared" si="69"/>
        <v>0</v>
      </c>
      <c r="BH281" s="208">
        <f t="shared" si="69"/>
        <v>0</v>
      </c>
      <c r="BI281" s="208">
        <f t="shared" si="58"/>
        <v>0</v>
      </c>
      <c r="BJ281" s="208">
        <f t="shared" si="58"/>
        <v>0</v>
      </c>
      <c r="BK281" s="208">
        <f t="shared" si="58"/>
        <v>0</v>
      </c>
      <c r="BL281" s="207">
        <f t="shared" si="68"/>
        <v>3414.73</v>
      </c>
    </row>
    <row r="282" spans="1:64">
      <c r="A282" s="190" t="s">
        <v>483</v>
      </c>
      <c r="B282" s="205">
        <v>0</v>
      </c>
      <c r="C282" s="205">
        <v>0</v>
      </c>
      <c r="D282" s="206">
        <v>0</v>
      </c>
      <c r="E282" s="206">
        <v>0</v>
      </c>
      <c r="F282" s="206">
        <v>0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0</v>
      </c>
      <c r="N282" s="206">
        <v>0</v>
      </c>
      <c r="O282" s="206">
        <v>0</v>
      </c>
      <c r="P282" s="192">
        <f t="shared" si="65"/>
        <v>0</v>
      </c>
      <c r="Q282" s="206">
        <v>0</v>
      </c>
      <c r="R282" s="206">
        <v>0</v>
      </c>
      <c r="S282" s="206">
        <v>0</v>
      </c>
      <c r="T282" s="206">
        <v>0</v>
      </c>
      <c r="U282" s="206">
        <v>0</v>
      </c>
      <c r="V282" s="206">
        <v>0</v>
      </c>
      <c r="W282" s="206">
        <v>0</v>
      </c>
      <c r="X282" s="206">
        <v>0</v>
      </c>
      <c r="Y282" s="206">
        <v>0</v>
      </c>
      <c r="Z282" s="206">
        <v>0</v>
      </c>
      <c r="AA282" s="206">
        <v>0</v>
      </c>
      <c r="AB282" s="206">
        <v>0</v>
      </c>
      <c r="AC282" s="206">
        <v>0</v>
      </c>
      <c r="AD282" s="206">
        <v>0</v>
      </c>
      <c r="AE282" s="206">
        <v>0</v>
      </c>
      <c r="AF282" s="206">
        <v>0</v>
      </c>
      <c r="AG282" s="192">
        <f t="shared" si="66"/>
        <v>0</v>
      </c>
      <c r="AI282" s="207">
        <f t="shared" si="64"/>
        <v>0</v>
      </c>
      <c r="AJ282" s="207">
        <f t="shared" si="64"/>
        <v>0</v>
      </c>
      <c r="AK282" s="207">
        <f t="shared" si="64"/>
        <v>0</v>
      </c>
      <c r="AL282" s="207">
        <f t="shared" si="63"/>
        <v>0</v>
      </c>
      <c r="AM282" s="207">
        <f t="shared" si="63"/>
        <v>0</v>
      </c>
      <c r="AN282" s="207">
        <f t="shared" si="63"/>
        <v>0</v>
      </c>
      <c r="AO282" s="207">
        <f t="shared" si="63"/>
        <v>0</v>
      </c>
      <c r="AP282" s="207">
        <f t="shared" si="63"/>
        <v>0</v>
      </c>
      <c r="AQ282" s="207">
        <f t="shared" si="63"/>
        <v>0</v>
      </c>
      <c r="AR282" s="207">
        <f t="shared" si="62"/>
        <v>0</v>
      </c>
      <c r="AS282" s="207">
        <f t="shared" si="62"/>
        <v>0</v>
      </c>
      <c r="AT282" s="207">
        <f t="shared" si="62"/>
        <v>0</v>
      </c>
      <c r="AU282" s="208">
        <f t="shared" si="67"/>
        <v>0</v>
      </c>
      <c r="AV282" s="208">
        <f t="shared" si="61"/>
        <v>0</v>
      </c>
      <c r="AW282" s="208">
        <f t="shared" si="61"/>
        <v>0</v>
      </c>
      <c r="AX282" s="208">
        <f t="shared" si="61"/>
        <v>0</v>
      </c>
      <c r="AY282" s="208">
        <f t="shared" si="61"/>
        <v>0</v>
      </c>
      <c r="AZ282" s="208">
        <f t="shared" si="60"/>
        <v>0</v>
      </c>
      <c r="BA282" s="208">
        <f t="shared" si="60"/>
        <v>0</v>
      </c>
      <c r="BB282" s="208">
        <f t="shared" si="60"/>
        <v>0</v>
      </c>
      <c r="BC282" s="208">
        <f t="shared" si="60"/>
        <v>0</v>
      </c>
      <c r="BD282" s="208">
        <f t="shared" si="60"/>
        <v>0</v>
      </c>
      <c r="BE282" s="208">
        <f t="shared" si="60"/>
        <v>0</v>
      </c>
      <c r="BF282" s="208">
        <f t="shared" si="69"/>
        <v>0</v>
      </c>
      <c r="BG282" s="208">
        <f t="shared" si="69"/>
        <v>0</v>
      </c>
      <c r="BH282" s="208">
        <f t="shared" si="69"/>
        <v>0</v>
      </c>
      <c r="BI282" s="208">
        <f t="shared" si="58"/>
        <v>0</v>
      </c>
      <c r="BJ282" s="208">
        <f t="shared" si="58"/>
        <v>0</v>
      </c>
      <c r="BK282" s="208">
        <f t="shared" si="58"/>
        <v>0</v>
      </c>
      <c r="BL282" s="207">
        <f t="shared" si="68"/>
        <v>0</v>
      </c>
    </row>
    <row r="283" spans="1:64">
      <c r="A283" s="190" t="s">
        <v>484</v>
      </c>
      <c r="B283" s="205">
        <v>2.7900000000000001E-2</v>
      </c>
      <c r="C283" s="205">
        <v>2.9399999999999999E-2</v>
      </c>
      <c r="D283" s="206">
        <v>965500.34</v>
      </c>
      <c r="E283" s="206">
        <v>965500.34</v>
      </c>
      <c r="F283" s="206">
        <v>965500.34</v>
      </c>
      <c r="G283" s="206">
        <v>965500.34</v>
      </c>
      <c r="H283" s="206">
        <v>965500.34</v>
      </c>
      <c r="I283" s="206">
        <v>965500.34</v>
      </c>
      <c r="J283" s="206">
        <v>1020711.9299999999</v>
      </c>
      <c r="K283" s="206">
        <v>1075923.52</v>
      </c>
      <c r="L283" s="206">
        <v>1075923.52</v>
      </c>
      <c r="M283" s="206">
        <v>1075923.52</v>
      </c>
      <c r="N283" s="206">
        <v>1075923.52</v>
      </c>
      <c r="O283" s="206">
        <v>1075923.52</v>
      </c>
      <c r="P283" s="192">
        <f t="shared" si="65"/>
        <v>12193331.569999998</v>
      </c>
      <c r="Q283" s="206">
        <v>1075923.52</v>
      </c>
      <c r="R283" s="206">
        <v>1075923.52</v>
      </c>
      <c r="S283" s="206">
        <v>1075923.52</v>
      </c>
      <c r="T283" s="206">
        <v>1075923.52</v>
      </c>
      <c r="U283" s="206">
        <v>1075923.52</v>
      </c>
      <c r="V283" s="206">
        <v>1075923.52</v>
      </c>
      <c r="W283" s="206">
        <v>1075923.52</v>
      </c>
      <c r="X283" s="206">
        <v>1075923.52</v>
      </c>
      <c r="Y283" s="206">
        <v>1075923.52</v>
      </c>
      <c r="Z283" s="206">
        <v>1075923.52</v>
      </c>
      <c r="AA283" s="206">
        <v>1075923.52</v>
      </c>
      <c r="AB283" s="206">
        <v>1075923.52</v>
      </c>
      <c r="AC283" s="206">
        <v>1135385.605</v>
      </c>
      <c r="AD283" s="206">
        <v>1194847.69</v>
      </c>
      <c r="AE283" s="206">
        <v>1194847.69</v>
      </c>
      <c r="AF283" s="206">
        <v>1194847.69</v>
      </c>
      <c r="AG283" s="192">
        <f t="shared" si="66"/>
        <v>13327316.834999997</v>
      </c>
      <c r="AI283" s="207">
        <f t="shared" si="64"/>
        <v>2244.79</v>
      </c>
      <c r="AJ283" s="207">
        <f t="shared" si="64"/>
        <v>2244.79</v>
      </c>
      <c r="AK283" s="207">
        <f t="shared" si="64"/>
        <v>2244.79</v>
      </c>
      <c r="AL283" s="207">
        <f t="shared" si="63"/>
        <v>2244.79</v>
      </c>
      <c r="AM283" s="207">
        <f t="shared" si="63"/>
        <v>2244.79</v>
      </c>
      <c r="AN283" s="207">
        <f t="shared" si="63"/>
        <v>2244.79</v>
      </c>
      <c r="AO283" s="207">
        <f t="shared" si="63"/>
        <v>2373.16</v>
      </c>
      <c r="AP283" s="207">
        <f t="shared" si="63"/>
        <v>2501.52</v>
      </c>
      <c r="AQ283" s="207">
        <f t="shared" si="63"/>
        <v>2501.52</v>
      </c>
      <c r="AR283" s="207">
        <f t="shared" si="62"/>
        <v>2501.52</v>
      </c>
      <c r="AS283" s="207">
        <f t="shared" si="62"/>
        <v>2501.52</v>
      </c>
      <c r="AT283" s="207">
        <f t="shared" si="62"/>
        <v>2501.52</v>
      </c>
      <c r="AU283" s="208">
        <f t="shared" si="67"/>
        <v>28349.500000000004</v>
      </c>
      <c r="AV283" s="208">
        <f t="shared" si="61"/>
        <v>2501.52</v>
      </c>
      <c r="AW283" s="208">
        <f t="shared" si="61"/>
        <v>2501.52</v>
      </c>
      <c r="AX283" s="208">
        <f t="shared" si="61"/>
        <v>2501.52</v>
      </c>
      <c r="AY283" s="208">
        <f t="shared" si="61"/>
        <v>2501.52</v>
      </c>
      <c r="AZ283" s="208">
        <f t="shared" si="60"/>
        <v>2636.01</v>
      </c>
      <c r="BA283" s="208">
        <f t="shared" si="60"/>
        <v>2636.01</v>
      </c>
      <c r="BB283" s="208">
        <f t="shared" si="60"/>
        <v>2636.01</v>
      </c>
      <c r="BC283" s="208">
        <f t="shared" si="60"/>
        <v>2636.01</v>
      </c>
      <c r="BD283" s="208">
        <f t="shared" si="60"/>
        <v>2636.01</v>
      </c>
      <c r="BE283" s="208">
        <f t="shared" si="60"/>
        <v>2636.01</v>
      </c>
      <c r="BF283" s="208">
        <f t="shared" si="69"/>
        <v>2636.01</v>
      </c>
      <c r="BG283" s="208">
        <f t="shared" si="69"/>
        <v>2636.01</v>
      </c>
      <c r="BH283" s="208">
        <f t="shared" si="69"/>
        <v>2781.69</v>
      </c>
      <c r="BI283" s="208">
        <f t="shared" si="58"/>
        <v>2927.38</v>
      </c>
      <c r="BJ283" s="208">
        <f t="shared" si="58"/>
        <v>2927.38</v>
      </c>
      <c r="BK283" s="208">
        <f t="shared" si="58"/>
        <v>2927.38</v>
      </c>
      <c r="BL283" s="207">
        <f t="shared" si="68"/>
        <v>32651.910000000003</v>
      </c>
    </row>
    <row r="284" spans="1:64">
      <c r="A284" s="190" t="s">
        <v>485</v>
      </c>
      <c r="B284" s="205">
        <v>4.0099999999999997E-2</v>
      </c>
      <c r="C284" s="205">
        <v>2.1299999999999999E-2</v>
      </c>
      <c r="D284" s="206">
        <v>2399250.0099999998</v>
      </c>
      <c r="E284" s="206">
        <v>2399250.0099999998</v>
      </c>
      <c r="F284" s="206">
        <v>2399250.0099999998</v>
      </c>
      <c r="G284" s="206">
        <v>2399250.0099999998</v>
      </c>
      <c r="H284" s="206">
        <v>2399250.0099999998</v>
      </c>
      <c r="I284" s="206">
        <v>2399250.0099999998</v>
      </c>
      <c r="J284" s="206">
        <v>2399250.0099999998</v>
      </c>
      <c r="K284" s="206">
        <v>2399250.0099999998</v>
      </c>
      <c r="L284" s="206">
        <v>2413997.8049999997</v>
      </c>
      <c r="M284" s="206">
        <v>2428745.5999999996</v>
      </c>
      <c r="N284" s="206">
        <v>2428745.5999999996</v>
      </c>
      <c r="O284" s="206">
        <v>2428745.5999999996</v>
      </c>
      <c r="P284" s="192">
        <f t="shared" si="65"/>
        <v>28894234.685000002</v>
      </c>
      <c r="Q284" s="206">
        <v>2428745.5999999996</v>
      </c>
      <c r="R284" s="206">
        <v>2428745.5999999996</v>
      </c>
      <c r="S284" s="206">
        <v>2428745.5999999996</v>
      </c>
      <c r="T284" s="206">
        <v>2428745.5999999996</v>
      </c>
      <c r="U284" s="206">
        <v>2428745.5999999996</v>
      </c>
      <c r="V284" s="206">
        <v>2428745.5999999996</v>
      </c>
      <c r="W284" s="206">
        <v>2428745.5999999996</v>
      </c>
      <c r="X284" s="206">
        <v>2428745.5999999996</v>
      </c>
      <c r="Y284" s="206">
        <v>2428745.5999999996</v>
      </c>
      <c r="Z284" s="206">
        <v>2428745.5999999996</v>
      </c>
      <c r="AA284" s="206">
        <v>2428745.5999999996</v>
      </c>
      <c r="AB284" s="206">
        <v>2428745.5999999996</v>
      </c>
      <c r="AC284" s="206">
        <v>2428745.5999999996</v>
      </c>
      <c r="AD284" s="206">
        <v>2428745.5999999996</v>
      </c>
      <c r="AE284" s="206">
        <v>2428745.5999999996</v>
      </c>
      <c r="AF284" s="206">
        <v>2428745.5999999996</v>
      </c>
      <c r="AG284" s="192">
        <f t="shared" si="66"/>
        <v>29144947.200000003</v>
      </c>
      <c r="AI284" s="207">
        <f t="shared" si="64"/>
        <v>8017.49</v>
      </c>
      <c r="AJ284" s="207">
        <f t="shared" si="64"/>
        <v>8017.49</v>
      </c>
      <c r="AK284" s="207">
        <f t="shared" si="64"/>
        <v>8017.49</v>
      </c>
      <c r="AL284" s="207">
        <f t="shared" si="63"/>
        <v>8017.49</v>
      </c>
      <c r="AM284" s="207">
        <f t="shared" si="63"/>
        <v>8017.49</v>
      </c>
      <c r="AN284" s="207">
        <f t="shared" si="63"/>
        <v>8017.49</v>
      </c>
      <c r="AO284" s="207">
        <f t="shared" si="63"/>
        <v>8017.49</v>
      </c>
      <c r="AP284" s="207">
        <f t="shared" si="63"/>
        <v>8017.49</v>
      </c>
      <c r="AQ284" s="207">
        <f t="shared" si="63"/>
        <v>8066.78</v>
      </c>
      <c r="AR284" s="207">
        <f t="shared" si="62"/>
        <v>8116.06</v>
      </c>
      <c r="AS284" s="207">
        <f t="shared" si="62"/>
        <v>8116.06</v>
      </c>
      <c r="AT284" s="207">
        <f t="shared" si="62"/>
        <v>8116.06</v>
      </c>
      <c r="AU284" s="208">
        <f t="shared" si="67"/>
        <v>96554.87999999999</v>
      </c>
      <c r="AV284" s="208">
        <f t="shared" si="61"/>
        <v>8116.06</v>
      </c>
      <c r="AW284" s="208">
        <f t="shared" si="61"/>
        <v>8116.06</v>
      </c>
      <c r="AX284" s="208">
        <f t="shared" si="61"/>
        <v>8116.06</v>
      </c>
      <c r="AY284" s="208">
        <f t="shared" si="61"/>
        <v>8116.06</v>
      </c>
      <c r="AZ284" s="208">
        <f t="shared" si="60"/>
        <v>4311.0200000000004</v>
      </c>
      <c r="BA284" s="208">
        <f t="shared" si="60"/>
        <v>4311.0200000000004</v>
      </c>
      <c r="BB284" s="208">
        <f t="shared" si="60"/>
        <v>4311.0200000000004</v>
      </c>
      <c r="BC284" s="208">
        <f t="shared" si="60"/>
        <v>4311.0200000000004</v>
      </c>
      <c r="BD284" s="208">
        <f t="shared" si="60"/>
        <v>4311.0200000000004</v>
      </c>
      <c r="BE284" s="208">
        <f t="shared" si="60"/>
        <v>4311.0200000000004</v>
      </c>
      <c r="BF284" s="208">
        <f t="shared" si="69"/>
        <v>4311.0200000000004</v>
      </c>
      <c r="BG284" s="208">
        <f t="shared" si="69"/>
        <v>4311.0200000000004</v>
      </c>
      <c r="BH284" s="208">
        <f t="shared" si="69"/>
        <v>4311.0200000000004</v>
      </c>
      <c r="BI284" s="208">
        <f t="shared" si="58"/>
        <v>4311.0200000000004</v>
      </c>
      <c r="BJ284" s="208">
        <f t="shared" si="58"/>
        <v>4311.0200000000004</v>
      </c>
      <c r="BK284" s="208">
        <f t="shared" si="58"/>
        <v>4311.0200000000004</v>
      </c>
      <c r="BL284" s="207">
        <f t="shared" si="68"/>
        <v>51732.24000000002</v>
      </c>
    </row>
    <row r="285" spans="1:64">
      <c r="A285" s="190" t="s">
        <v>486</v>
      </c>
      <c r="B285" s="205">
        <v>4.36E-2</v>
      </c>
      <c r="C285" s="205">
        <v>3.1199999999999999E-2</v>
      </c>
      <c r="D285" s="206">
        <v>32755.71</v>
      </c>
      <c r="E285" s="206">
        <v>32755.71</v>
      </c>
      <c r="F285" s="206">
        <v>32755.71</v>
      </c>
      <c r="G285" s="206">
        <v>32755.71</v>
      </c>
      <c r="H285" s="206">
        <v>32755.71</v>
      </c>
      <c r="I285" s="206">
        <v>32755.71</v>
      </c>
      <c r="J285" s="206">
        <v>32755.71</v>
      </c>
      <c r="K285" s="206">
        <v>32755.71</v>
      </c>
      <c r="L285" s="206">
        <v>32755.71</v>
      </c>
      <c r="M285" s="206">
        <v>32755.71</v>
      </c>
      <c r="N285" s="206">
        <v>32755.71</v>
      </c>
      <c r="O285" s="206">
        <v>32755.71</v>
      </c>
      <c r="P285" s="192">
        <f t="shared" si="65"/>
        <v>393068.52</v>
      </c>
      <c r="Q285" s="206">
        <v>32755.71</v>
      </c>
      <c r="R285" s="206">
        <v>32755.71</v>
      </c>
      <c r="S285" s="206">
        <v>32755.71</v>
      </c>
      <c r="T285" s="206">
        <v>32755.71</v>
      </c>
      <c r="U285" s="206">
        <v>32755.71</v>
      </c>
      <c r="V285" s="206">
        <v>32755.71</v>
      </c>
      <c r="W285" s="206">
        <v>32755.71</v>
      </c>
      <c r="X285" s="206">
        <v>32755.71</v>
      </c>
      <c r="Y285" s="206">
        <v>32755.71</v>
      </c>
      <c r="Z285" s="206">
        <v>32755.71</v>
      </c>
      <c r="AA285" s="206">
        <v>32755.71</v>
      </c>
      <c r="AB285" s="206">
        <v>32755.71</v>
      </c>
      <c r="AC285" s="206">
        <v>32755.71</v>
      </c>
      <c r="AD285" s="206">
        <v>32755.71</v>
      </c>
      <c r="AE285" s="206">
        <v>32755.71</v>
      </c>
      <c r="AF285" s="206">
        <v>32755.71</v>
      </c>
      <c r="AG285" s="192">
        <f t="shared" si="66"/>
        <v>393068.52</v>
      </c>
      <c r="AI285" s="207">
        <f t="shared" si="64"/>
        <v>119.01</v>
      </c>
      <c r="AJ285" s="207">
        <f t="shared" si="64"/>
        <v>119.01</v>
      </c>
      <c r="AK285" s="207">
        <f t="shared" si="64"/>
        <v>119.01</v>
      </c>
      <c r="AL285" s="207">
        <f t="shared" si="63"/>
        <v>119.01</v>
      </c>
      <c r="AM285" s="207">
        <f t="shared" si="63"/>
        <v>119.01</v>
      </c>
      <c r="AN285" s="207">
        <f t="shared" si="63"/>
        <v>119.01</v>
      </c>
      <c r="AO285" s="207">
        <f t="shared" si="63"/>
        <v>119.01</v>
      </c>
      <c r="AP285" s="207">
        <f t="shared" si="63"/>
        <v>119.01</v>
      </c>
      <c r="AQ285" s="207">
        <f t="shared" si="63"/>
        <v>119.01</v>
      </c>
      <c r="AR285" s="207">
        <f t="shared" si="62"/>
        <v>119.01</v>
      </c>
      <c r="AS285" s="207">
        <f t="shared" si="62"/>
        <v>119.01</v>
      </c>
      <c r="AT285" s="207">
        <f t="shared" si="62"/>
        <v>119.01</v>
      </c>
      <c r="AU285" s="208">
        <f t="shared" si="67"/>
        <v>1428.1200000000001</v>
      </c>
      <c r="AV285" s="208">
        <f t="shared" si="61"/>
        <v>119.01</v>
      </c>
      <c r="AW285" s="208">
        <f t="shared" si="61"/>
        <v>119.01</v>
      </c>
      <c r="AX285" s="208">
        <f t="shared" si="61"/>
        <v>119.01</v>
      </c>
      <c r="AY285" s="208">
        <f t="shared" si="61"/>
        <v>119.01</v>
      </c>
      <c r="AZ285" s="208">
        <f t="shared" si="60"/>
        <v>85.16</v>
      </c>
      <c r="BA285" s="208">
        <f t="shared" si="60"/>
        <v>85.16</v>
      </c>
      <c r="BB285" s="208">
        <f t="shared" si="60"/>
        <v>85.16</v>
      </c>
      <c r="BC285" s="208">
        <f t="shared" si="60"/>
        <v>85.16</v>
      </c>
      <c r="BD285" s="208">
        <f t="shared" si="60"/>
        <v>85.16</v>
      </c>
      <c r="BE285" s="208">
        <f t="shared" si="60"/>
        <v>85.16</v>
      </c>
      <c r="BF285" s="208">
        <f t="shared" si="69"/>
        <v>85.16</v>
      </c>
      <c r="BG285" s="208">
        <f t="shared" si="69"/>
        <v>85.16</v>
      </c>
      <c r="BH285" s="208">
        <f t="shared" si="69"/>
        <v>85.16</v>
      </c>
      <c r="BI285" s="208">
        <f t="shared" si="58"/>
        <v>85.16</v>
      </c>
      <c r="BJ285" s="208">
        <f t="shared" si="58"/>
        <v>85.16</v>
      </c>
      <c r="BK285" s="208">
        <f t="shared" si="58"/>
        <v>85.16</v>
      </c>
      <c r="BL285" s="207">
        <f t="shared" si="68"/>
        <v>1021.9199999999997</v>
      </c>
    </row>
    <row r="286" spans="1:64">
      <c r="A286" s="190" t="s">
        <v>487</v>
      </c>
      <c r="B286" s="205">
        <v>4.4199999999999996E-2</v>
      </c>
      <c r="C286" s="205">
        <v>2.0499999999999997E-2</v>
      </c>
      <c r="D286" s="206">
        <v>23047.78</v>
      </c>
      <c r="E286" s="206">
        <v>23047.78</v>
      </c>
      <c r="F286" s="206">
        <v>23047.78</v>
      </c>
      <c r="G286" s="206">
        <v>23047.78</v>
      </c>
      <c r="H286" s="206">
        <v>23047.78</v>
      </c>
      <c r="I286" s="206">
        <v>23047.78</v>
      </c>
      <c r="J286" s="206">
        <v>23047.78</v>
      </c>
      <c r="K286" s="206">
        <v>23047.78</v>
      </c>
      <c r="L286" s="206">
        <v>23047.78</v>
      </c>
      <c r="M286" s="206">
        <v>23047.78</v>
      </c>
      <c r="N286" s="206">
        <v>23047.78</v>
      </c>
      <c r="O286" s="206">
        <v>23047.78</v>
      </c>
      <c r="P286" s="192">
        <f t="shared" si="65"/>
        <v>276573.36</v>
      </c>
      <c r="Q286" s="206">
        <v>23047.78</v>
      </c>
      <c r="R286" s="206">
        <v>23047.78</v>
      </c>
      <c r="S286" s="206">
        <v>23047.78</v>
      </c>
      <c r="T286" s="206">
        <v>23047.78</v>
      </c>
      <c r="U286" s="206">
        <v>23047.78</v>
      </c>
      <c r="V286" s="206">
        <v>23047.78</v>
      </c>
      <c r="W286" s="206">
        <v>23047.78</v>
      </c>
      <c r="X286" s="206">
        <v>23047.78</v>
      </c>
      <c r="Y286" s="206">
        <v>4155834.2949999999</v>
      </c>
      <c r="Z286" s="206">
        <v>8288620.8100000005</v>
      </c>
      <c r="AA286" s="206">
        <v>8288620.8100000005</v>
      </c>
      <c r="AB286" s="206">
        <v>8288620.8100000005</v>
      </c>
      <c r="AC286" s="206">
        <v>8288620.8100000005</v>
      </c>
      <c r="AD286" s="206">
        <v>8288620.8100000005</v>
      </c>
      <c r="AE286" s="206">
        <v>8288620.8100000005</v>
      </c>
      <c r="AF286" s="206">
        <v>8288620.8100000005</v>
      </c>
      <c r="AG286" s="192">
        <f t="shared" si="66"/>
        <v>62268371.085000016</v>
      </c>
      <c r="AI286" s="207">
        <f t="shared" si="64"/>
        <v>84.89</v>
      </c>
      <c r="AJ286" s="207">
        <f t="shared" si="64"/>
        <v>84.89</v>
      </c>
      <c r="AK286" s="207">
        <f t="shared" si="64"/>
        <v>84.89</v>
      </c>
      <c r="AL286" s="207">
        <f t="shared" si="63"/>
        <v>84.89</v>
      </c>
      <c r="AM286" s="207">
        <f t="shared" si="63"/>
        <v>84.89</v>
      </c>
      <c r="AN286" s="207">
        <f t="shared" si="63"/>
        <v>84.89</v>
      </c>
      <c r="AO286" s="207">
        <f t="shared" si="63"/>
        <v>84.89</v>
      </c>
      <c r="AP286" s="207">
        <f t="shared" si="63"/>
        <v>84.89</v>
      </c>
      <c r="AQ286" s="207">
        <f t="shared" si="63"/>
        <v>84.89</v>
      </c>
      <c r="AR286" s="207">
        <f t="shared" si="62"/>
        <v>84.89</v>
      </c>
      <c r="AS286" s="207">
        <f t="shared" si="62"/>
        <v>84.89</v>
      </c>
      <c r="AT286" s="207">
        <f t="shared" si="62"/>
        <v>84.89</v>
      </c>
      <c r="AU286" s="208">
        <f t="shared" si="67"/>
        <v>1018.68</v>
      </c>
      <c r="AV286" s="208">
        <f t="shared" si="61"/>
        <v>84.89</v>
      </c>
      <c r="AW286" s="208">
        <f t="shared" si="61"/>
        <v>84.89</v>
      </c>
      <c r="AX286" s="208">
        <f t="shared" si="61"/>
        <v>84.89</v>
      </c>
      <c r="AY286" s="208">
        <f t="shared" si="61"/>
        <v>84.89</v>
      </c>
      <c r="AZ286" s="208">
        <f t="shared" si="60"/>
        <v>39.369999999999997</v>
      </c>
      <c r="BA286" s="208">
        <f t="shared" si="60"/>
        <v>39.369999999999997</v>
      </c>
      <c r="BB286" s="208">
        <f t="shared" si="60"/>
        <v>39.369999999999997</v>
      </c>
      <c r="BC286" s="208">
        <f t="shared" si="60"/>
        <v>39.369999999999997</v>
      </c>
      <c r="BD286" s="208">
        <f t="shared" si="60"/>
        <v>7099.55</v>
      </c>
      <c r="BE286" s="208">
        <f t="shared" si="60"/>
        <v>14159.73</v>
      </c>
      <c r="BF286" s="208">
        <f t="shared" si="69"/>
        <v>14159.73</v>
      </c>
      <c r="BG286" s="208">
        <f t="shared" si="69"/>
        <v>14159.73</v>
      </c>
      <c r="BH286" s="208">
        <f t="shared" si="69"/>
        <v>14159.73</v>
      </c>
      <c r="BI286" s="208">
        <f t="shared" si="58"/>
        <v>14159.73</v>
      </c>
      <c r="BJ286" s="208">
        <f t="shared" si="58"/>
        <v>14159.73</v>
      </c>
      <c r="BK286" s="208">
        <f t="shared" si="58"/>
        <v>14159.73</v>
      </c>
      <c r="BL286" s="207">
        <f t="shared" si="68"/>
        <v>106375.13999999998</v>
      </c>
    </row>
    <row r="287" spans="1:64">
      <c r="A287" s="190" t="s">
        <v>488</v>
      </c>
      <c r="B287" s="205">
        <v>4.2500000000000003E-2</v>
      </c>
      <c r="C287" s="205">
        <v>4.3800000000000006E-2</v>
      </c>
      <c r="D287" s="206">
        <v>271849.13</v>
      </c>
      <c r="E287" s="206">
        <v>271849.13</v>
      </c>
      <c r="F287" s="206">
        <v>271849.13</v>
      </c>
      <c r="G287" s="206">
        <v>271849.13</v>
      </c>
      <c r="H287" s="206">
        <v>271849.13</v>
      </c>
      <c r="I287" s="206">
        <v>271849.13</v>
      </c>
      <c r="J287" s="206">
        <v>271849.13</v>
      </c>
      <c r="K287" s="206">
        <v>271849.13</v>
      </c>
      <c r="L287" s="206">
        <v>271849.13</v>
      </c>
      <c r="M287" s="206">
        <v>271849.13</v>
      </c>
      <c r="N287" s="206">
        <v>271849.13</v>
      </c>
      <c r="O287" s="206">
        <v>271849.13</v>
      </c>
      <c r="P287" s="192">
        <f t="shared" si="65"/>
        <v>3262189.5599999991</v>
      </c>
      <c r="Q287" s="206">
        <v>271849.13</v>
      </c>
      <c r="R287" s="206">
        <v>271849.13</v>
      </c>
      <c r="S287" s="206">
        <v>271849.13</v>
      </c>
      <c r="T287" s="206">
        <v>271849.13</v>
      </c>
      <c r="U287" s="206">
        <v>271849.13</v>
      </c>
      <c r="V287" s="206">
        <v>271849.13</v>
      </c>
      <c r="W287" s="206">
        <v>271849.13</v>
      </c>
      <c r="X287" s="206">
        <v>271849.13</v>
      </c>
      <c r="Y287" s="206">
        <v>271849.13</v>
      </c>
      <c r="Z287" s="206">
        <v>271849.13</v>
      </c>
      <c r="AA287" s="206">
        <v>271849.13</v>
      </c>
      <c r="AB287" s="206">
        <v>271849.13</v>
      </c>
      <c r="AC287" s="206">
        <v>271849.13</v>
      </c>
      <c r="AD287" s="206">
        <v>271849.13</v>
      </c>
      <c r="AE287" s="206">
        <v>271849.13</v>
      </c>
      <c r="AF287" s="206">
        <v>271849.13</v>
      </c>
      <c r="AG287" s="192">
        <f t="shared" si="66"/>
        <v>3262189.5599999991</v>
      </c>
      <c r="AI287" s="207">
        <f t="shared" si="64"/>
        <v>962.8</v>
      </c>
      <c r="AJ287" s="207">
        <f t="shared" si="64"/>
        <v>962.8</v>
      </c>
      <c r="AK287" s="207">
        <f t="shared" si="64"/>
        <v>962.8</v>
      </c>
      <c r="AL287" s="207">
        <f t="shared" si="63"/>
        <v>962.8</v>
      </c>
      <c r="AM287" s="207">
        <f t="shared" si="63"/>
        <v>962.8</v>
      </c>
      <c r="AN287" s="207">
        <f t="shared" si="63"/>
        <v>962.8</v>
      </c>
      <c r="AO287" s="207">
        <f t="shared" si="63"/>
        <v>962.8</v>
      </c>
      <c r="AP287" s="207">
        <f t="shared" si="63"/>
        <v>962.8</v>
      </c>
      <c r="AQ287" s="207">
        <f t="shared" si="63"/>
        <v>962.8</v>
      </c>
      <c r="AR287" s="207">
        <f t="shared" si="62"/>
        <v>962.8</v>
      </c>
      <c r="AS287" s="207">
        <f t="shared" si="62"/>
        <v>962.8</v>
      </c>
      <c r="AT287" s="207">
        <f t="shared" si="62"/>
        <v>962.8</v>
      </c>
      <c r="AU287" s="208">
        <f t="shared" si="67"/>
        <v>11553.599999999999</v>
      </c>
      <c r="AV287" s="208">
        <f t="shared" si="61"/>
        <v>962.8</v>
      </c>
      <c r="AW287" s="208">
        <f t="shared" si="61"/>
        <v>962.8</v>
      </c>
      <c r="AX287" s="208">
        <f t="shared" si="61"/>
        <v>962.8</v>
      </c>
      <c r="AY287" s="208">
        <f t="shared" si="61"/>
        <v>962.8</v>
      </c>
      <c r="AZ287" s="208">
        <f t="shared" si="60"/>
        <v>992.25</v>
      </c>
      <c r="BA287" s="208">
        <f t="shared" si="60"/>
        <v>992.25</v>
      </c>
      <c r="BB287" s="208">
        <f t="shared" si="60"/>
        <v>992.25</v>
      </c>
      <c r="BC287" s="208">
        <f t="shared" si="60"/>
        <v>992.25</v>
      </c>
      <c r="BD287" s="208">
        <f t="shared" si="60"/>
        <v>992.25</v>
      </c>
      <c r="BE287" s="208">
        <f t="shared" si="60"/>
        <v>992.25</v>
      </c>
      <c r="BF287" s="208">
        <f t="shared" si="69"/>
        <v>992.25</v>
      </c>
      <c r="BG287" s="208">
        <f t="shared" si="69"/>
        <v>992.25</v>
      </c>
      <c r="BH287" s="208">
        <f t="shared" si="69"/>
        <v>992.25</v>
      </c>
      <c r="BI287" s="208">
        <f t="shared" si="58"/>
        <v>992.25</v>
      </c>
      <c r="BJ287" s="208">
        <f t="shared" si="58"/>
        <v>992.25</v>
      </c>
      <c r="BK287" s="208">
        <f t="shared" si="58"/>
        <v>992.25</v>
      </c>
      <c r="BL287" s="207">
        <f t="shared" si="68"/>
        <v>11907</v>
      </c>
    </row>
    <row r="288" spans="1:64">
      <c r="A288" s="190" t="s">
        <v>489</v>
      </c>
      <c r="B288" s="205">
        <v>0.2374</v>
      </c>
      <c r="C288" s="205">
        <v>0</v>
      </c>
      <c r="D288" s="206">
        <v>9494.380000000001</v>
      </c>
      <c r="E288" s="206">
        <v>9494.380000000001</v>
      </c>
      <c r="F288" s="206">
        <v>9494.380000000001</v>
      </c>
      <c r="G288" s="206">
        <v>9494.380000000001</v>
      </c>
      <c r="H288" s="206">
        <v>9494.380000000001</v>
      </c>
      <c r="I288" s="206">
        <v>9494.380000000001</v>
      </c>
      <c r="J288" s="206">
        <v>9494.380000000001</v>
      </c>
      <c r="K288" s="206">
        <v>9494.380000000001</v>
      </c>
      <c r="L288" s="206">
        <v>9494.380000000001</v>
      </c>
      <c r="M288" s="206">
        <v>9494.380000000001</v>
      </c>
      <c r="N288" s="206">
        <v>9494.380000000001</v>
      </c>
      <c r="O288" s="206">
        <v>9494.380000000001</v>
      </c>
      <c r="P288" s="192">
        <f t="shared" si="65"/>
        <v>113932.56000000004</v>
      </c>
      <c r="Q288" s="206">
        <v>33258.020000000004</v>
      </c>
      <c r="R288" s="206">
        <v>57021.66</v>
      </c>
      <c r="S288" s="206">
        <v>57021.66</v>
      </c>
      <c r="T288" s="206">
        <v>57021.66</v>
      </c>
      <c r="U288" s="206">
        <v>57021.66</v>
      </c>
      <c r="V288" s="206">
        <v>57021.66</v>
      </c>
      <c r="W288" s="206">
        <v>57021.66</v>
      </c>
      <c r="X288" s="206">
        <v>57021.66</v>
      </c>
      <c r="Y288" s="206">
        <v>57021.66</v>
      </c>
      <c r="Z288" s="206">
        <v>57021.66</v>
      </c>
      <c r="AA288" s="206">
        <v>57021.66</v>
      </c>
      <c r="AB288" s="206">
        <v>57021.66</v>
      </c>
      <c r="AC288" s="206">
        <v>57021.66</v>
      </c>
      <c r="AD288" s="206">
        <v>57021.66</v>
      </c>
      <c r="AE288" s="206">
        <v>57021.66</v>
      </c>
      <c r="AF288" s="206">
        <v>57021.66</v>
      </c>
      <c r="AG288" s="192">
        <f t="shared" si="66"/>
        <v>684259.92000000027</v>
      </c>
      <c r="AI288" s="207">
        <f t="shared" si="64"/>
        <v>187.83</v>
      </c>
      <c r="AJ288" s="207">
        <f t="shared" si="64"/>
        <v>187.83</v>
      </c>
      <c r="AK288" s="207">
        <f t="shared" si="64"/>
        <v>187.83</v>
      </c>
      <c r="AL288" s="207">
        <f t="shared" si="63"/>
        <v>187.83</v>
      </c>
      <c r="AM288" s="207">
        <f t="shared" si="63"/>
        <v>187.83</v>
      </c>
      <c r="AN288" s="207">
        <f t="shared" si="63"/>
        <v>187.83</v>
      </c>
      <c r="AO288" s="207">
        <f t="shared" si="63"/>
        <v>187.83</v>
      </c>
      <c r="AP288" s="207">
        <f t="shared" si="63"/>
        <v>187.83</v>
      </c>
      <c r="AQ288" s="207">
        <f t="shared" si="63"/>
        <v>187.83</v>
      </c>
      <c r="AR288" s="207">
        <f t="shared" si="62"/>
        <v>187.83</v>
      </c>
      <c r="AS288" s="207">
        <f t="shared" si="62"/>
        <v>187.83</v>
      </c>
      <c r="AT288" s="207">
        <f t="shared" si="62"/>
        <v>187.83</v>
      </c>
      <c r="AU288" s="208">
        <f t="shared" si="67"/>
        <v>2253.9599999999996</v>
      </c>
      <c r="AV288" s="208">
        <f t="shared" si="61"/>
        <v>657.95</v>
      </c>
      <c r="AW288" s="208">
        <f t="shared" si="61"/>
        <v>1128.08</v>
      </c>
      <c r="AX288" s="208">
        <f t="shared" si="61"/>
        <v>1128.08</v>
      </c>
      <c r="AY288" s="208">
        <f t="shared" si="61"/>
        <v>1128.08</v>
      </c>
      <c r="AZ288" s="208">
        <f t="shared" si="60"/>
        <v>0</v>
      </c>
      <c r="BA288" s="208">
        <f t="shared" si="60"/>
        <v>0</v>
      </c>
      <c r="BB288" s="208">
        <f t="shared" si="60"/>
        <v>0</v>
      </c>
      <c r="BC288" s="208">
        <f t="shared" si="60"/>
        <v>0</v>
      </c>
      <c r="BD288" s="208">
        <f t="shared" si="60"/>
        <v>0</v>
      </c>
      <c r="BE288" s="208">
        <f t="shared" si="60"/>
        <v>0</v>
      </c>
      <c r="BF288" s="208">
        <f t="shared" si="69"/>
        <v>0</v>
      </c>
      <c r="BG288" s="208">
        <f t="shared" si="69"/>
        <v>0</v>
      </c>
      <c r="BH288" s="208">
        <f t="shared" si="69"/>
        <v>0</v>
      </c>
      <c r="BI288" s="208">
        <f t="shared" si="58"/>
        <v>0</v>
      </c>
      <c r="BJ288" s="208">
        <f t="shared" si="58"/>
        <v>0</v>
      </c>
      <c r="BK288" s="208">
        <f t="shared" si="58"/>
        <v>0</v>
      </c>
      <c r="BL288" s="207">
        <f t="shared" si="68"/>
        <v>0</v>
      </c>
    </row>
    <row r="289" spans="1:64">
      <c r="A289" s="190" t="s">
        <v>490</v>
      </c>
      <c r="B289" s="205">
        <v>0</v>
      </c>
      <c r="C289" s="205">
        <v>0</v>
      </c>
      <c r="D289" s="206">
        <v>0</v>
      </c>
      <c r="E289" s="206">
        <v>0</v>
      </c>
      <c r="F289" s="206">
        <v>0</v>
      </c>
      <c r="G289" s="206">
        <v>0</v>
      </c>
      <c r="H289" s="206">
        <v>0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192">
        <f t="shared" si="65"/>
        <v>0</v>
      </c>
      <c r="Q289" s="206">
        <v>23763.64</v>
      </c>
      <c r="R289" s="206">
        <v>47527.28</v>
      </c>
      <c r="S289" s="206">
        <v>47527.28</v>
      </c>
      <c r="T289" s="206">
        <v>47527.28</v>
      </c>
      <c r="U289" s="206">
        <v>47527.28</v>
      </c>
      <c r="V289" s="206">
        <v>47527.28</v>
      </c>
      <c r="W289" s="206">
        <v>47527.28</v>
      </c>
      <c r="X289" s="206">
        <v>47527.28</v>
      </c>
      <c r="Y289" s="206">
        <v>47527.28</v>
      </c>
      <c r="Z289" s="206">
        <v>47527.28</v>
      </c>
      <c r="AA289" s="206">
        <v>47527.28</v>
      </c>
      <c r="AB289" s="206">
        <v>47527.28</v>
      </c>
      <c r="AC289" s="206">
        <v>47527.28</v>
      </c>
      <c r="AD289" s="206">
        <v>47527.28</v>
      </c>
      <c r="AE289" s="206">
        <v>47527.28</v>
      </c>
      <c r="AF289" s="206">
        <v>47527.28</v>
      </c>
      <c r="AG289" s="192">
        <f t="shared" si="66"/>
        <v>570327.3600000001</v>
      </c>
      <c r="AI289" s="207">
        <f t="shared" si="64"/>
        <v>0</v>
      </c>
      <c r="AJ289" s="207">
        <f t="shared" si="64"/>
        <v>0</v>
      </c>
      <c r="AK289" s="207">
        <f t="shared" si="64"/>
        <v>0</v>
      </c>
      <c r="AL289" s="207">
        <f t="shared" si="63"/>
        <v>0</v>
      </c>
      <c r="AM289" s="207">
        <f t="shared" si="63"/>
        <v>0</v>
      </c>
      <c r="AN289" s="207">
        <f t="shared" si="63"/>
        <v>0</v>
      </c>
      <c r="AO289" s="207">
        <f t="shared" si="63"/>
        <v>0</v>
      </c>
      <c r="AP289" s="207">
        <f t="shared" si="63"/>
        <v>0</v>
      </c>
      <c r="AQ289" s="207">
        <f t="shared" si="63"/>
        <v>0</v>
      </c>
      <c r="AR289" s="207">
        <f t="shared" si="62"/>
        <v>0</v>
      </c>
      <c r="AS289" s="207">
        <f t="shared" si="62"/>
        <v>0</v>
      </c>
      <c r="AT289" s="207">
        <f t="shared" si="62"/>
        <v>0</v>
      </c>
      <c r="AU289" s="208">
        <f t="shared" si="67"/>
        <v>0</v>
      </c>
      <c r="AV289" s="208">
        <f t="shared" si="61"/>
        <v>0</v>
      </c>
      <c r="AW289" s="208">
        <f t="shared" si="61"/>
        <v>0</v>
      </c>
      <c r="AX289" s="208">
        <f t="shared" si="61"/>
        <v>0</v>
      </c>
      <c r="AY289" s="208">
        <f t="shared" si="61"/>
        <v>0</v>
      </c>
      <c r="AZ289" s="208">
        <f t="shared" si="60"/>
        <v>0</v>
      </c>
      <c r="BA289" s="208">
        <f t="shared" si="60"/>
        <v>0</v>
      </c>
      <c r="BB289" s="208">
        <f t="shared" si="60"/>
        <v>0</v>
      </c>
      <c r="BC289" s="208">
        <f t="shared" si="60"/>
        <v>0</v>
      </c>
      <c r="BD289" s="208">
        <f t="shared" si="60"/>
        <v>0</v>
      </c>
      <c r="BE289" s="208">
        <f t="shared" si="60"/>
        <v>0</v>
      </c>
      <c r="BF289" s="208">
        <f t="shared" si="69"/>
        <v>0</v>
      </c>
      <c r="BG289" s="208">
        <f t="shared" si="69"/>
        <v>0</v>
      </c>
      <c r="BH289" s="208">
        <f t="shared" si="69"/>
        <v>0</v>
      </c>
      <c r="BI289" s="208">
        <f t="shared" si="58"/>
        <v>0</v>
      </c>
      <c r="BJ289" s="208">
        <f t="shared" si="58"/>
        <v>0</v>
      </c>
      <c r="BK289" s="208">
        <f t="shared" si="58"/>
        <v>0</v>
      </c>
      <c r="BL289" s="207">
        <f t="shared" si="68"/>
        <v>0</v>
      </c>
    </row>
    <row r="290" spans="1:64">
      <c r="A290" s="190" t="s">
        <v>491</v>
      </c>
      <c r="B290" s="205">
        <v>0.04</v>
      </c>
      <c r="C290" s="205">
        <v>2.0400000000000001E-2</v>
      </c>
      <c r="D290" s="206">
        <v>1299351.17</v>
      </c>
      <c r="E290" s="206">
        <v>1299351.17</v>
      </c>
      <c r="F290" s="206">
        <v>1299351.17</v>
      </c>
      <c r="G290" s="206">
        <v>1299351.17</v>
      </c>
      <c r="H290" s="206">
        <v>1299351.17</v>
      </c>
      <c r="I290" s="206">
        <v>1299351.17</v>
      </c>
      <c r="J290" s="206">
        <v>1299351.17</v>
      </c>
      <c r="K290" s="206">
        <v>1299351.17</v>
      </c>
      <c r="L290" s="206">
        <v>1299351.17</v>
      </c>
      <c r="M290" s="206">
        <v>1299351.17</v>
      </c>
      <c r="N290" s="206">
        <v>1299351.17</v>
      </c>
      <c r="O290" s="206">
        <v>1299351.17</v>
      </c>
      <c r="P290" s="192">
        <f t="shared" si="65"/>
        <v>15592214.039999999</v>
      </c>
      <c r="Q290" s="206">
        <v>1299351.17</v>
      </c>
      <c r="R290" s="206">
        <v>1299351.17</v>
      </c>
      <c r="S290" s="206">
        <v>1299351.17</v>
      </c>
      <c r="T290" s="206">
        <v>1324540.6199999999</v>
      </c>
      <c r="U290" s="206">
        <v>1349730.0699999998</v>
      </c>
      <c r="V290" s="206">
        <v>1349730.0699999998</v>
      </c>
      <c r="W290" s="206">
        <v>1349730.0699999998</v>
      </c>
      <c r="X290" s="206">
        <v>1349730.0699999998</v>
      </c>
      <c r="Y290" s="206">
        <v>1349730.0699999998</v>
      </c>
      <c r="Z290" s="206">
        <v>1349730.0699999998</v>
      </c>
      <c r="AA290" s="206">
        <v>1349730.0699999998</v>
      </c>
      <c r="AB290" s="206">
        <v>1349730.0699999998</v>
      </c>
      <c r="AC290" s="206">
        <v>1349730.0699999998</v>
      </c>
      <c r="AD290" s="206">
        <v>1349730.0699999998</v>
      </c>
      <c r="AE290" s="206">
        <v>1349730.0699999998</v>
      </c>
      <c r="AF290" s="206">
        <v>1349730.0699999998</v>
      </c>
      <c r="AG290" s="192">
        <f t="shared" si="66"/>
        <v>16196760.840000002</v>
      </c>
      <c r="AI290" s="207">
        <f t="shared" si="64"/>
        <v>4331.17</v>
      </c>
      <c r="AJ290" s="207">
        <f t="shared" si="64"/>
        <v>4331.17</v>
      </c>
      <c r="AK290" s="207">
        <f t="shared" si="64"/>
        <v>4331.17</v>
      </c>
      <c r="AL290" s="207">
        <f t="shared" si="63"/>
        <v>4331.17</v>
      </c>
      <c r="AM290" s="207">
        <f t="shared" si="63"/>
        <v>4331.17</v>
      </c>
      <c r="AN290" s="207">
        <f t="shared" si="63"/>
        <v>4331.17</v>
      </c>
      <c r="AO290" s="207">
        <f t="shared" si="63"/>
        <v>4331.17</v>
      </c>
      <c r="AP290" s="207">
        <f t="shared" si="63"/>
        <v>4331.17</v>
      </c>
      <c r="AQ290" s="207">
        <f t="shared" si="63"/>
        <v>4331.17</v>
      </c>
      <c r="AR290" s="207">
        <f t="shared" si="62"/>
        <v>4331.17</v>
      </c>
      <c r="AS290" s="207">
        <f t="shared" si="62"/>
        <v>4331.17</v>
      </c>
      <c r="AT290" s="207">
        <f t="shared" si="62"/>
        <v>4331.17</v>
      </c>
      <c r="AU290" s="208">
        <f t="shared" si="67"/>
        <v>51974.039999999986</v>
      </c>
      <c r="AV290" s="208">
        <f t="shared" si="61"/>
        <v>4331.17</v>
      </c>
      <c r="AW290" s="208">
        <f t="shared" si="61"/>
        <v>4331.17</v>
      </c>
      <c r="AX290" s="208">
        <f t="shared" si="61"/>
        <v>4331.17</v>
      </c>
      <c r="AY290" s="208">
        <f t="shared" si="61"/>
        <v>4415.1400000000003</v>
      </c>
      <c r="AZ290" s="208">
        <f t="shared" si="60"/>
        <v>2294.54</v>
      </c>
      <c r="BA290" s="208">
        <f t="shared" si="60"/>
        <v>2294.54</v>
      </c>
      <c r="BB290" s="208">
        <f t="shared" si="60"/>
        <v>2294.54</v>
      </c>
      <c r="BC290" s="208">
        <f t="shared" si="60"/>
        <v>2294.54</v>
      </c>
      <c r="BD290" s="208">
        <f t="shared" si="60"/>
        <v>2294.54</v>
      </c>
      <c r="BE290" s="208">
        <f t="shared" si="60"/>
        <v>2294.54</v>
      </c>
      <c r="BF290" s="208">
        <f t="shared" si="69"/>
        <v>2294.54</v>
      </c>
      <c r="BG290" s="208">
        <f t="shared" si="69"/>
        <v>2294.54</v>
      </c>
      <c r="BH290" s="208">
        <f t="shared" si="69"/>
        <v>2294.54</v>
      </c>
      <c r="BI290" s="208">
        <f t="shared" si="58"/>
        <v>2294.54</v>
      </c>
      <c r="BJ290" s="208">
        <f t="shared" si="58"/>
        <v>2294.54</v>
      </c>
      <c r="BK290" s="208">
        <f t="shared" si="58"/>
        <v>2294.54</v>
      </c>
      <c r="BL290" s="207">
        <f t="shared" si="68"/>
        <v>27534.480000000007</v>
      </c>
    </row>
    <row r="291" spans="1:64">
      <c r="A291" s="190" t="s">
        <v>492</v>
      </c>
      <c r="B291" s="205">
        <v>4.4000000000000004E-2</v>
      </c>
      <c r="C291" s="205">
        <v>2.7200000000000002E-2</v>
      </c>
      <c r="D291" s="206">
        <v>25332.91</v>
      </c>
      <c r="E291" s="206">
        <v>25332.91</v>
      </c>
      <c r="F291" s="206">
        <v>25332.91</v>
      </c>
      <c r="G291" s="206">
        <v>25332.91</v>
      </c>
      <c r="H291" s="206">
        <v>25332.91</v>
      </c>
      <c r="I291" s="206">
        <v>25332.91</v>
      </c>
      <c r="J291" s="206">
        <v>25332.91</v>
      </c>
      <c r="K291" s="206">
        <v>25332.91</v>
      </c>
      <c r="L291" s="206">
        <v>25332.91</v>
      </c>
      <c r="M291" s="206">
        <v>25332.91</v>
      </c>
      <c r="N291" s="206">
        <v>25332.91</v>
      </c>
      <c r="O291" s="206">
        <v>25332.91</v>
      </c>
      <c r="P291" s="192">
        <f t="shared" si="65"/>
        <v>303994.92</v>
      </c>
      <c r="Q291" s="206">
        <v>25332.91</v>
      </c>
      <c r="R291" s="206">
        <v>25332.91</v>
      </c>
      <c r="S291" s="206">
        <v>25332.91</v>
      </c>
      <c r="T291" s="206">
        <v>25332.91</v>
      </c>
      <c r="U291" s="206">
        <v>25332.91</v>
      </c>
      <c r="V291" s="206">
        <v>25332.91</v>
      </c>
      <c r="W291" s="206">
        <v>25332.91</v>
      </c>
      <c r="X291" s="206">
        <v>25332.91</v>
      </c>
      <c r="Y291" s="206">
        <v>25332.91</v>
      </c>
      <c r="Z291" s="206">
        <v>26553.91</v>
      </c>
      <c r="AA291" s="206">
        <v>27774.91</v>
      </c>
      <c r="AB291" s="206">
        <v>27774.91</v>
      </c>
      <c r="AC291" s="206">
        <v>27774.91</v>
      </c>
      <c r="AD291" s="206">
        <v>27774.91</v>
      </c>
      <c r="AE291" s="206">
        <v>27774.91</v>
      </c>
      <c r="AF291" s="206">
        <v>27774.91</v>
      </c>
      <c r="AG291" s="192">
        <f t="shared" si="66"/>
        <v>319867.91999999993</v>
      </c>
      <c r="AI291" s="207">
        <f t="shared" si="64"/>
        <v>92.89</v>
      </c>
      <c r="AJ291" s="207">
        <f t="shared" si="64"/>
        <v>92.89</v>
      </c>
      <c r="AK291" s="207">
        <f t="shared" si="64"/>
        <v>92.89</v>
      </c>
      <c r="AL291" s="207">
        <f t="shared" si="63"/>
        <v>92.89</v>
      </c>
      <c r="AM291" s="207">
        <f t="shared" si="63"/>
        <v>92.89</v>
      </c>
      <c r="AN291" s="207">
        <f t="shared" si="63"/>
        <v>92.89</v>
      </c>
      <c r="AO291" s="207">
        <f t="shared" si="63"/>
        <v>92.89</v>
      </c>
      <c r="AP291" s="207">
        <f t="shared" si="63"/>
        <v>92.89</v>
      </c>
      <c r="AQ291" s="207">
        <f t="shared" si="63"/>
        <v>92.89</v>
      </c>
      <c r="AR291" s="207">
        <f t="shared" si="62"/>
        <v>92.89</v>
      </c>
      <c r="AS291" s="207">
        <f t="shared" si="62"/>
        <v>92.89</v>
      </c>
      <c r="AT291" s="207">
        <f t="shared" si="62"/>
        <v>92.89</v>
      </c>
      <c r="AU291" s="208">
        <f t="shared" si="67"/>
        <v>1114.68</v>
      </c>
      <c r="AV291" s="208">
        <f t="shared" si="61"/>
        <v>92.89</v>
      </c>
      <c r="AW291" s="208">
        <f t="shared" si="61"/>
        <v>92.89</v>
      </c>
      <c r="AX291" s="208">
        <f t="shared" si="61"/>
        <v>92.89</v>
      </c>
      <c r="AY291" s="208">
        <f t="shared" si="61"/>
        <v>92.89</v>
      </c>
      <c r="AZ291" s="208">
        <f t="shared" si="60"/>
        <v>57.42</v>
      </c>
      <c r="BA291" s="208">
        <f t="shared" si="60"/>
        <v>57.42</v>
      </c>
      <c r="BB291" s="208">
        <f t="shared" si="60"/>
        <v>57.42</v>
      </c>
      <c r="BC291" s="208">
        <f t="shared" si="60"/>
        <v>57.42</v>
      </c>
      <c r="BD291" s="208">
        <f t="shared" si="60"/>
        <v>57.42</v>
      </c>
      <c r="BE291" s="208">
        <f t="shared" si="60"/>
        <v>60.19</v>
      </c>
      <c r="BF291" s="208">
        <f t="shared" si="69"/>
        <v>62.96</v>
      </c>
      <c r="BG291" s="208">
        <f t="shared" si="69"/>
        <v>62.96</v>
      </c>
      <c r="BH291" s="208">
        <f t="shared" si="69"/>
        <v>62.96</v>
      </c>
      <c r="BI291" s="208">
        <f t="shared" si="58"/>
        <v>62.96</v>
      </c>
      <c r="BJ291" s="208">
        <f t="shared" si="58"/>
        <v>62.96</v>
      </c>
      <c r="BK291" s="208">
        <f t="shared" si="58"/>
        <v>62.96</v>
      </c>
      <c r="BL291" s="207">
        <f t="shared" si="68"/>
        <v>725.05000000000007</v>
      </c>
    </row>
    <row r="292" spans="1:64">
      <c r="A292" s="190" t="s">
        <v>493</v>
      </c>
      <c r="B292" s="205">
        <v>3.9399999999999998E-2</v>
      </c>
      <c r="C292" s="205">
        <v>2.3199999999999998E-2</v>
      </c>
      <c r="D292" s="206">
        <v>14528.92</v>
      </c>
      <c r="E292" s="206">
        <v>14528.92</v>
      </c>
      <c r="F292" s="206">
        <v>14528.92</v>
      </c>
      <c r="G292" s="206">
        <v>14528.92</v>
      </c>
      <c r="H292" s="206">
        <v>14528.92</v>
      </c>
      <c r="I292" s="206">
        <v>14528.92</v>
      </c>
      <c r="J292" s="206">
        <v>14528.92</v>
      </c>
      <c r="K292" s="206">
        <v>14528.92</v>
      </c>
      <c r="L292" s="206">
        <v>14528.92</v>
      </c>
      <c r="M292" s="206">
        <v>14528.92</v>
      </c>
      <c r="N292" s="206">
        <v>14528.92</v>
      </c>
      <c r="O292" s="206">
        <v>14528.92</v>
      </c>
      <c r="P292" s="192">
        <f t="shared" si="65"/>
        <v>174347.04000000004</v>
      </c>
      <c r="Q292" s="206">
        <v>14528.92</v>
      </c>
      <c r="R292" s="206">
        <v>14528.92</v>
      </c>
      <c r="S292" s="206">
        <v>14528.92</v>
      </c>
      <c r="T292" s="206">
        <v>14528.92</v>
      </c>
      <c r="U292" s="206">
        <v>14528.92</v>
      </c>
      <c r="V292" s="206">
        <v>14528.92</v>
      </c>
      <c r="W292" s="206">
        <v>110170.02</v>
      </c>
      <c r="X292" s="206">
        <v>205811.12000000002</v>
      </c>
      <c r="Y292" s="206">
        <v>205811.12000000002</v>
      </c>
      <c r="Z292" s="206">
        <v>205811.12000000002</v>
      </c>
      <c r="AA292" s="206">
        <v>205811.12000000002</v>
      </c>
      <c r="AB292" s="206">
        <v>205811.12000000002</v>
      </c>
      <c r="AC292" s="206">
        <v>205811.12000000002</v>
      </c>
      <c r="AD292" s="206">
        <v>205811.12000000002</v>
      </c>
      <c r="AE292" s="206">
        <v>205811.12000000002</v>
      </c>
      <c r="AF292" s="206">
        <v>205811.12000000002</v>
      </c>
      <c r="AG292" s="192">
        <f t="shared" si="66"/>
        <v>1991527.9400000006</v>
      </c>
      <c r="AI292" s="207">
        <f t="shared" si="64"/>
        <v>47.7</v>
      </c>
      <c r="AJ292" s="207">
        <f t="shared" si="64"/>
        <v>47.7</v>
      </c>
      <c r="AK292" s="207">
        <f t="shared" si="64"/>
        <v>47.7</v>
      </c>
      <c r="AL292" s="207">
        <f t="shared" si="63"/>
        <v>47.7</v>
      </c>
      <c r="AM292" s="207">
        <f t="shared" si="63"/>
        <v>47.7</v>
      </c>
      <c r="AN292" s="207">
        <f t="shared" si="63"/>
        <v>47.7</v>
      </c>
      <c r="AO292" s="207">
        <f t="shared" si="63"/>
        <v>47.7</v>
      </c>
      <c r="AP292" s="207">
        <f t="shared" si="63"/>
        <v>47.7</v>
      </c>
      <c r="AQ292" s="207">
        <f t="shared" si="63"/>
        <v>47.7</v>
      </c>
      <c r="AR292" s="207">
        <f t="shared" si="62"/>
        <v>47.7</v>
      </c>
      <c r="AS292" s="207">
        <f t="shared" si="62"/>
        <v>47.7</v>
      </c>
      <c r="AT292" s="207">
        <f t="shared" si="62"/>
        <v>47.7</v>
      </c>
      <c r="AU292" s="208">
        <f t="shared" si="67"/>
        <v>572.4</v>
      </c>
      <c r="AV292" s="208">
        <f t="shared" si="61"/>
        <v>47.7</v>
      </c>
      <c r="AW292" s="208">
        <f t="shared" si="61"/>
        <v>47.7</v>
      </c>
      <c r="AX292" s="208">
        <f t="shared" si="61"/>
        <v>47.7</v>
      </c>
      <c r="AY292" s="208">
        <f t="shared" si="61"/>
        <v>47.7</v>
      </c>
      <c r="AZ292" s="208">
        <f t="shared" si="60"/>
        <v>28.09</v>
      </c>
      <c r="BA292" s="208">
        <f t="shared" si="60"/>
        <v>28.09</v>
      </c>
      <c r="BB292" s="208">
        <f t="shared" si="60"/>
        <v>213</v>
      </c>
      <c r="BC292" s="208">
        <f t="shared" si="60"/>
        <v>397.9</v>
      </c>
      <c r="BD292" s="208">
        <f t="shared" si="60"/>
        <v>397.9</v>
      </c>
      <c r="BE292" s="208">
        <f t="shared" si="60"/>
        <v>397.9</v>
      </c>
      <c r="BF292" s="208">
        <f t="shared" si="69"/>
        <v>397.9</v>
      </c>
      <c r="BG292" s="208">
        <f t="shared" si="69"/>
        <v>397.9</v>
      </c>
      <c r="BH292" s="208">
        <f t="shared" si="69"/>
        <v>397.9</v>
      </c>
      <c r="BI292" s="208">
        <f t="shared" si="58"/>
        <v>397.9</v>
      </c>
      <c r="BJ292" s="208">
        <f t="shared" si="58"/>
        <v>397.9</v>
      </c>
      <c r="BK292" s="208">
        <f t="shared" si="58"/>
        <v>397.9</v>
      </c>
      <c r="BL292" s="207">
        <f t="shared" si="68"/>
        <v>3850.2800000000007</v>
      </c>
    </row>
    <row r="293" spans="1:64">
      <c r="A293" s="190" t="s">
        <v>494</v>
      </c>
      <c r="B293" s="205">
        <v>0</v>
      </c>
      <c r="C293" s="205">
        <v>0</v>
      </c>
      <c r="D293" s="206">
        <v>0</v>
      </c>
      <c r="E293" s="206">
        <v>0</v>
      </c>
      <c r="F293" s="206">
        <v>0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0</v>
      </c>
      <c r="M293" s="206">
        <v>0</v>
      </c>
      <c r="N293" s="206">
        <v>0</v>
      </c>
      <c r="O293" s="206">
        <v>0</v>
      </c>
      <c r="P293" s="192">
        <f t="shared" si="65"/>
        <v>0</v>
      </c>
      <c r="Q293" s="206">
        <v>0</v>
      </c>
      <c r="R293" s="206">
        <v>0</v>
      </c>
      <c r="S293" s="206">
        <v>0</v>
      </c>
      <c r="T293" s="206">
        <v>0</v>
      </c>
      <c r="U293" s="206">
        <v>0</v>
      </c>
      <c r="V293" s="206">
        <v>0</v>
      </c>
      <c r="W293" s="206">
        <v>0</v>
      </c>
      <c r="X293" s="206">
        <v>0</v>
      </c>
      <c r="Y293" s="206">
        <v>0</v>
      </c>
      <c r="Z293" s="206">
        <v>0</v>
      </c>
      <c r="AA293" s="206">
        <v>0</v>
      </c>
      <c r="AB293" s="206">
        <v>0</v>
      </c>
      <c r="AC293" s="206">
        <v>0</v>
      </c>
      <c r="AD293" s="206">
        <v>0</v>
      </c>
      <c r="AE293" s="206">
        <v>0</v>
      </c>
      <c r="AF293" s="206">
        <v>0</v>
      </c>
      <c r="AG293" s="192">
        <f t="shared" si="66"/>
        <v>0</v>
      </c>
      <c r="AI293" s="207">
        <f t="shared" si="64"/>
        <v>0</v>
      </c>
      <c r="AJ293" s="207">
        <f t="shared" si="64"/>
        <v>0</v>
      </c>
      <c r="AK293" s="207">
        <f t="shared" si="64"/>
        <v>0</v>
      </c>
      <c r="AL293" s="207">
        <f t="shared" si="63"/>
        <v>0</v>
      </c>
      <c r="AM293" s="207">
        <f t="shared" si="63"/>
        <v>0</v>
      </c>
      <c r="AN293" s="207">
        <f t="shared" si="63"/>
        <v>0</v>
      </c>
      <c r="AO293" s="207">
        <f t="shared" si="63"/>
        <v>0</v>
      </c>
      <c r="AP293" s="207">
        <f t="shared" si="63"/>
        <v>0</v>
      </c>
      <c r="AQ293" s="207">
        <f t="shared" si="63"/>
        <v>0</v>
      </c>
      <c r="AR293" s="207">
        <f t="shared" si="62"/>
        <v>0</v>
      </c>
      <c r="AS293" s="207">
        <f t="shared" si="62"/>
        <v>0</v>
      </c>
      <c r="AT293" s="207">
        <f t="shared" si="62"/>
        <v>0</v>
      </c>
      <c r="AU293" s="208">
        <f t="shared" si="67"/>
        <v>0</v>
      </c>
      <c r="AV293" s="208">
        <f t="shared" si="61"/>
        <v>0</v>
      </c>
      <c r="AW293" s="208">
        <f t="shared" si="61"/>
        <v>0</v>
      </c>
      <c r="AX293" s="208">
        <f t="shared" si="61"/>
        <v>0</v>
      </c>
      <c r="AY293" s="208">
        <f t="shared" si="61"/>
        <v>0</v>
      </c>
      <c r="AZ293" s="208">
        <f t="shared" si="60"/>
        <v>0</v>
      </c>
      <c r="BA293" s="208">
        <f t="shared" si="60"/>
        <v>0</v>
      </c>
      <c r="BB293" s="208">
        <f t="shared" si="60"/>
        <v>0</v>
      </c>
      <c r="BC293" s="208">
        <f t="shared" si="60"/>
        <v>0</v>
      </c>
      <c r="BD293" s="208">
        <f t="shared" si="60"/>
        <v>0</v>
      </c>
      <c r="BE293" s="208">
        <f t="shared" si="60"/>
        <v>0</v>
      </c>
      <c r="BF293" s="208">
        <f t="shared" si="69"/>
        <v>0</v>
      </c>
      <c r="BG293" s="208">
        <f t="shared" si="69"/>
        <v>0</v>
      </c>
      <c r="BH293" s="208">
        <f t="shared" si="69"/>
        <v>0</v>
      </c>
      <c r="BI293" s="208">
        <f t="shared" si="58"/>
        <v>0</v>
      </c>
      <c r="BJ293" s="208">
        <f t="shared" si="58"/>
        <v>0</v>
      </c>
      <c r="BK293" s="208">
        <f t="shared" si="58"/>
        <v>0</v>
      </c>
      <c r="BL293" s="207">
        <f t="shared" si="68"/>
        <v>0</v>
      </c>
    </row>
    <row r="294" spans="1:64">
      <c r="A294" s="190" t="s">
        <v>495</v>
      </c>
      <c r="B294" s="205">
        <v>3.6899999999999995E-2</v>
      </c>
      <c r="C294" s="205">
        <v>2.3199999999999998E-2</v>
      </c>
      <c r="D294" s="206">
        <v>5204.51</v>
      </c>
      <c r="E294" s="206">
        <v>5204.51</v>
      </c>
      <c r="F294" s="206">
        <v>5204.51</v>
      </c>
      <c r="G294" s="206">
        <v>5204.51</v>
      </c>
      <c r="H294" s="206">
        <v>5204.51</v>
      </c>
      <c r="I294" s="206">
        <v>5204.51</v>
      </c>
      <c r="J294" s="206">
        <v>5204.51</v>
      </c>
      <c r="K294" s="206">
        <v>5204.51</v>
      </c>
      <c r="L294" s="206">
        <v>5204.51</v>
      </c>
      <c r="M294" s="206">
        <v>5204.51</v>
      </c>
      <c r="N294" s="206">
        <v>5204.51</v>
      </c>
      <c r="O294" s="206">
        <v>5204.51</v>
      </c>
      <c r="P294" s="192">
        <f t="shared" si="65"/>
        <v>62454.120000000017</v>
      </c>
      <c r="Q294" s="206">
        <v>5204.51</v>
      </c>
      <c r="R294" s="206">
        <v>5204.51</v>
      </c>
      <c r="S294" s="206">
        <v>5204.51</v>
      </c>
      <c r="T294" s="206">
        <v>5204.51</v>
      </c>
      <c r="U294" s="206">
        <v>5204.51</v>
      </c>
      <c r="V294" s="206">
        <v>5204.51</v>
      </c>
      <c r="W294" s="206">
        <v>5204.51</v>
      </c>
      <c r="X294" s="206">
        <v>5204.51</v>
      </c>
      <c r="Y294" s="206">
        <v>5204.51</v>
      </c>
      <c r="Z294" s="206">
        <v>5204.51</v>
      </c>
      <c r="AA294" s="206">
        <v>5204.51</v>
      </c>
      <c r="AB294" s="206">
        <v>5204.51</v>
      </c>
      <c r="AC294" s="206">
        <v>5204.51</v>
      </c>
      <c r="AD294" s="206">
        <v>5204.51</v>
      </c>
      <c r="AE294" s="206">
        <v>5204.51</v>
      </c>
      <c r="AF294" s="206">
        <v>5204.51</v>
      </c>
      <c r="AG294" s="192">
        <f t="shared" si="66"/>
        <v>62454.120000000017</v>
      </c>
      <c r="AI294" s="207">
        <f t="shared" si="64"/>
        <v>16</v>
      </c>
      <c r="AJ294" s="207">
        <f t="shared" si="64"/>
        <v>16</v>
      </c>
      <c r="AK294" s="207">
        <f t="shared" si="64"/>
        <v>16</v>
      </c>
      <c r="AL294" s="207">
        <f t="shared" si="63"/>
        <v>16</v>
      </c>
      <c r="AM294" s="207">
        <f t="shared" si="63"/>
        <v>16</v>
      </c>
      <c r="AN294" s="207">
        <f t="shared" si="63"/>
        <v>16</v>
      </c>
      <c r="AO294" s="207">
        <f t="shared" si="63"/>
        <v>16</v>
      </c>
      <c r="AP294" s="207">
        <f t="shared" si="63"/>
        <v>16</v>
      </c>
      <c r="AQ294" s="207">
        <f t="shared" si="63"/>
        <v>16</v>
      </c>
      <c r="AR294" s="207">
        <f t="shared" si="62"/>
        <v>16</v>
      </c>
      <c r="AS294" s="207">
        <f t="shared" si="62"/>
        <v>16</v>
      </c>
      <c r="AT294" s="207">
        <f t="shared" si="62"/>
        <v>16</v>
      </c>
      <c r="AU294" s="208">
        <f t="shared" si="67"/>
        <v>192</v>
      </c>
      <c r="AV294" s="208">
        <f t="shared" si="61"/>
        <v>16</v>
      </c>
      <c r="AW294" s="208">
        <f t="shared" si="61"/>
        <v>16</v>
      </c>
      <c r="AX294" s="208">
        <f t="shared" si="61"/>
        <v>16</v>
      </c>
      <c r="AY294" s="208">
        <f t="shared" si="61"/>
        <v>16</v>
      </c>
      <c r="AZ294" s="208">
        <f t="shared" si="60"/>
        <v>10.06</v>
      </c>
      <c r="BA294" s="208">
        <f t="shared" si="60"/>
        <v>10.06</v>
      </c>
      <c r="BB294" s="208">
        <f t="shared" si="60"/>
        <v>10.06</v>
      </c>
      <c r="BC294" s="208">
        <f t="shared" si="60"/>
        <v>10.06</v>
      </c>
      <c r="BD294" s="208">
        <f t="shared" si="60"/>
        <v>10.06</v>
      </c>
      <c r="BE294" s="208">
        <f t="shared" si="60"/>
        <v>10.06</v>
      </c>
      <c r="BF294" s="208">
        <f t="shared" si="69"/>
        <v>10.06</v>
      </c>
      <c r="BG294" s="208">
        <f t="shared" si="69"/>
        <v>10.06</v>
      </c>
      <c r="BH294" s="208">
        <f t="shared" si="69"/>
        <v>10.06</v>
      </c>
      <c r="BI294" s="208">
        <f t="shared" si="58"/>
        <v>10.06</v>
      </c>
      <c r="BJ294" s="208">
        <f t="shared" si="58"/>
        <v>10.06</v>
      </c>
      <c r="BK294" s="208">
        <f t="shared" si="58"/>
        <v>10.06</v>
      </c>
      <c r="BL294" s="207">
        <f t="shared" si="68"/>
        <v>120.72000000000001</v>
      </c>
    </row>
    <row r="295" spans="1:64">
      <c r="A295" s="190" t="s">
        <v>496</v>
      </c>
      <c r="B295" s="205">
        <v>3.6899999999999995E-2</v>
      </c>
      <c r="C295" s="205">
        <v>2.3199999999999998E-2</v>
      </c>
      <c r="D295" s="206">
        <v>5182.59</v>
      </c>
      <c r="E295" s="206">
        <v>5182.59</v>
      </c>
      <c r="F295" s="206">
        <v>5182.59</v>
      </c>
      <c r="G295" s="206">
        <v>5182.59</v>
      </c>
      <c r="H295" s="206">
        <v>5182.59</v>
      </c>
      <c r="I295" s="206">
        <v>5182.59</v>
      </c>
      <c r="J295" s="206">
        <v>5182.59</v>
      </c>
      <c r="K295" s="206">
        <v>5182.59</v>
      </c>
      <c r="L295" s="206">
        <v>5182.59</v>
      </c>
      <c r="M295" s="206">
        <v>5182.59</v>
      </c>
      <c r="N295" s="206">
        <v>5182.59</v>
      </c>
      <c r="O295" s="206">
        <v>5182.59</v>
      </c>
      <c r="P295" s="192">
        <f t="shared" si="65"/>
        <v>62191.079999999987</v>
      </c>
      <c r="Q295" s="206">
        <v>5182.59</v>
      </c>
      <c r="R295" s="206">
        <v>5182.59</v>
      </c>
      <c r="S295" s="206">
        <v>5182.59</v>
      </c>
      <c r="T295" s="206">
        <v>5182.59</v>
      </c>
      <c r="U295" s="206">
        <v>5182.59</v>
      </c>
      <c r="V295" s="206">
        <v>5182.59</v>
      </c>
      <c r="W295" s="206">
        <v>5182.59</v>
      </c>
      <c r="X295" s="206">
        <v>5182.59</v>
      </c>
      <c r="Y295" s="206">
        <v>5182.59</v>
      </c>
      <c r="Z295" s="206">
        <v>660087.54500000004</v>
      </c>
      <c r="AA295" s="206">
        <v>1314992.5000000002</v>
      </c>
      <c r="AB295" s="206">
        <v>1314992.5000000002</v>
      </c>
      <c r="AC295" s="206">
        <v>1565008.9000000001</v>
      </c>
      <c r="AD295" s="206">
        <v>1815025.3000000003</v>
      </c>
      <c r="AE295" s="206">
        <v>1815025.3000000003</v>
      </c>
      <c r="AF295" s="206">
        <v>1815025.3000000003</v>
      </c>
      <c r="AG295" s="192">
        <f t="shared" si="66"/>
        <v>10326070.295000002</v>
      </c>
      <c r="AI295" s="207">
        <f t="shared" si="64"/>
        <v>15.94</v>
      </c>
      <c r="AJ295" s="207">
        <f t="shared" si="64"/>
        <v>15.94</v>
      </c>
      <c r="AK295" s="207">
        <f t="shared" si="64"/>
        <v>15.94</v>
      </c>
      <c r="AL295" s="207">
        <f t="shared" si="63"/>
        <v>15.94</v>
      </c>
      <c r="AM295" s="207">
        <f t="shared" si="63"/>
        <v>15.94</v>
      </c>
      <c r="AN295" s="207">
        <f t="shared" si="63"/>
        <v>15.94</v>
      </c>
      <c r="AO295" s="207">
        <f t="shared" si="63"/>
        <v>15.94</v>
      </c>
      <c r="AP295" s="207">
        <f t="shared" si="63"/>
        <v>15.94</v>
      </c>
      <c r="AQ295" s="207">
        <f t="shared" si="63"/>
        <v>15.94</v>
      </c>
      <c r="AR295" s="207">
        <f t="shared" si="62"/>
        <v>15.94</v>
      </c>
      <c r="AS295" s="207">
        <f t="shared" si="62"/>
        <v>15.94</v>
      </c>
      <c r="AT295" s="207">
        <f t="shared" si="62"/>
        <v>15.94</v>
      </c>
      <c r="AU295" s="208">
        <f t="shared" si="67"/>
        <v>191.28</v>
      </c>
      <c r="AV295" s="208">
        <f t="shared" si="61"/>
        <v>15.94</v>
      </c>
      <c r="AW295" s="208">
        <f t="shared" si="61"/>
        <v>15.94</v>
      </c>
      <c r="AX295" s="208">
        <f t="shared" si="61"/>
        <v>15.94</v>
      </c>
      <c r="AY295" s="208">
        <f t="shared" si="61"/>
        <v>15.94</v>
      </c>
      <c r="AZ295" s="208">
        <f t="shared" si="60"/>
        <v>10.02</v>
      </c>
      <c r="BA295" s="208">
        <f t="shared" si="60"/>
        <v>10.02</v>
      </c>
      <c r="BB295" s="208">
        <f t="shared" si="60"/>
        <v>10.02</v>
      </c>
      <c r="BC295" s="208">
        <f t="shared" si="60"/>
        <v>10.02</v>
      </c>
      <c r="BD295" s="208">
        <f t="shared" si="60"/>
        <v>10.02</v>
      </c>
      <c r="BE295" s="208">
        <f t="shared" si="60"/>
        <v>1276.17</v>
      </c>
      <c r="BF295" s="208">
        <f t="shared" si="69"/>
        <v>2542.3200000000002</v>
      </c>
      <c r="BG295" s="208">
        <f t="shared" si="69"/>
        <v>2542.3200000000002</v>
      </c>
      <c r="BH295" s="208">
        <f t="shared" si="69"/>
        <v>3025.68</v>
      </c>
      <c r="BI295" s="208">
        <f t="shared" si="58"/>
        <v>3509.05</v>
      </c>
      <c r="BJ295" s="208">
        <f t="shared" si="58"/>
        <v>3509.05</v>
      </c>
      <c r="BK295" s="208">
        <f t="shared" si="58"/>
        <v>3509.05</v>
      </c>
      <c r="BL295" s="207">
        <f t="shared" si="68"/>
        <v>19963.739999999998</v>
      </c>
    </row>
    <row r="296" spans="1:64">
      <c r="A296" s="190" t="s">
        <v>497</v>
      </c>
      <c r="B296" s="205">
        <v>3.6999999999999998E-2</v>
      </c>
      <c r="C296" s="205">
        <v>2.3300000000000001E-2</v>
      </c>
      <c r="D296" s="206">
        <v>5328.4400000000005</v>
      </c>
      <c r="E296" s="206">
        <v>5328.4400000000005</v>
      </c>
      <c r="F296" s="206">
        <v>5328.4400000000005</v>
      </c>
      <c r="G296" s="206">
        <v>5328.4400000000005</v>
      </c>
      <c r="H296" s="206">
        <v>5328.4400000000005</v>
      </c>
      <c r="I296" s="206">
        <v>5328.4400000000005</v>
      </c>
      <c r="J296" s="206">
        <v>5328.4400000000005</v>
      </c>
      <c r="K296" s="206">
        <v>5328.4400000000005</v>
      </c>
      <c r="L296" s="206">
        <v>5328.4400000000005</v>
      </c>
      <c r="M296" s="206">
        <v>5328.4400000000005</v>
      </c>
      <c r="N296" s="206">
        <v>5328.4400000000005</v>
      </c>
      <c r="O296" s="206">
        <v>5328.4400000000005</v>
      </c>
      <c r="P296" s="192">
        <f t="shared" si="65"/>
        <v>63941.280000000021</v>
      </c>
      <c r="Q296" s="206">
        <v>5328.4400000000005</v>
      </c>
      <c r="R296" s="206">
        <v>5328.4400000000005</v>
      </c>
      <c r="S296" s="206">
        <v>5328.4400000000005</v>
      </c>
      <c r="T296" s="206">
        <v>5328.4400000000005</v>
      </c>
      <c r="U296" s="206">
        <v>5328.4400000000005</v>
      </c>
      <c r="V296" s="206">
        <v>5328.4400000000005</v>
      </c>
      <c r="W296" s="206">
        <v>5328.4400000000005</v>
      </c>
      <c r="X296" s="206">
        <v>5328.4400000000005</v>
      </c>
      <c r="Y296" s="206">
        <v>5328.4400000000005</v>
      </c>
      <c r="Z296" s="206">
        <v>5328.4400000000005</v>
      </c>
      <c r="AA296" s="206">
        <v>5328.4400000000005</v>
      </c>
      <c r="AB296" s="206">
        <v>5328.4400000000005</v>
      </c>
      <c r="AC296" s="206">
        <v>5328.4400000000005</v>
      </c>
      <c r="AD296" s="206">
        <v>5328.4400000000005</v>
      </c>
      <c r="AE296" s="206">
        <v>5328.4400000000005</v>
      </c>
      <c r="AF296" s="206">
        <v>5328.4400000000005</v>
      </c>
      <c r="AG296" s="192">
        <f t="shared" si="66"/>
        <v>63941.280000000021</v>
      </c>
      <c r="AI296" s="207">
        <f t="shared" si="64"/>
        <v>16.43</v>
      </c>
      <c r="AJ296" s="207">
        <f t="shared" si="64"/>
        <v>16.43</v>
      </c>
      <c r="AK296" s="207">
        <f t="shared" si="64"/>
        <v>16.43</v>
      </c>
      <c r="AL296" s="207">
        <f t="shared" si="63"/>
        <v>16.43</v>
      </c>
      <c r="AM296" s="207">
        <f t="shared" si="63"/>
        <v>16.43</v>
      </c>
      <c r="AN296" s="207">
        <f t="shared" si="63"/>
        <v>16.43</v>
      </c>
      <c r="AO296" s="207">
        <f t="shared" si="63"/>
        <v>16.43</v>
      </c>
      <c r="AP296" s="207">
        <f t="shared" si="63"/>
        <v>16.43</v>
      </c>
      <c r="AQ296" s="207">
        <f t="shared" si="63"/>
        <v>16.43</v>
      </c>
      <c r="AR296" s="207">
        <f t="shared" si="62"/>
        <v>16.43</v>
      </c>
      <c r="AS296" s="207">
        <f t="shared" si="62"/>
        <v>16.43</v>
      </c>
      <c r="AT296" s="207">
        <f t="shared" si="62"/>
        <v>16.43</v>
      </c>
      <c r="AU296" s="208">
        <f t="shared" si="67"/>
        <v>197.16000000000005</v>
      </c>
      <c r="AV296" s="208">
        <f t="shared" si="61"/>
        <v>16.43</v>
      </c>
      <c r="AW296" s="208">
        <f t="shared" si="61"/>
        <v>16.43</v>
      </c>
      <c r="AX296" s="208">
        <f t="shared" si="61"/>
        <v>16.43</v>
      </c>
      <c r="AY296" s="208">
        <f t="shared" si="61"/>
        <v>16.43</v>
      </c>
      <c r="AZ296" s="208">
        <f t="shared" si="60"/>
        <v>10.35</v>
      </c>
      <c r="BA296" s="208">
        <f t="shared" si="60"/>
        <v>10.35</v>
      </c>
      <c r="BB296" s="208">
        <f t="shared" si="60"/>
        <v>10.35</v>
      </c>
      <c r="BC296" s="208">
        <f t="shared" si="60"/>
        <v>10.35</v>
      </c>
      <c r="BD296" s="208">
        <f t="shared" si="60"/>
        <v>10.35</v>
      </c>
      <c r="BE296" s="208">
        <f t="shared" si="60"/>
        <v>10.35</v>
      </c>
      <c r="BF296" s="208">
        <f t="shared" si="69"/>
        <v>10.35</v>
      </c>
      <c r="BG296" s="208">
        <f t="shared" si="69"/>
        <v>10.35</v>
      </c>
      <c r="BH296" s="208">
        <f t="shared" si="69"/>
        <v>10.35</v>
      </c>
      <c r="BI296" s="208">
        <f t="shared" si="58"/>
        <v>10.35</v>
      </c>
      <c r="BJ296" s="208">
        <f t="shared" si="58"/>
        <v>10.35</v>
      </c>
      <c r="BK296" s="208">
        <f t="shared" si="58"/>
        <v>10.35</v>
      </c>
      <c r="BL296" s="207">
        <f t="shared" si="68"/>
        <v>124.19999999999997</v>
      </c>
    </row>
    <row r="297" spans="1:64">
      <c r="A297" s="190" t="s">
        <v>498</v>
      </c>
      <c r="B297" s="205">
        <v>0</v>
      </c>
      <c r="C297" s="205">
        <v>0</v>
      </c>
      <c r="D297" s="206">
        <v>0</v>
      </c>
      <c r="E297" s="206">
        <v>0</v>
      </c>
      <c r="F297" s="206">
        <v>0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192">
        <f t="shared" si="65"/>
        <v>0</v>
      </c>
      <c r="Q297" s="206">
        <v>0</v>
      </c>
      <c r="R297" s="206">
        <v>0</v>
      </c>
      <c r="S297" s="206">
        <v>0</v>
      </c>
      <c r="T297" s="206">
        <v>0</v>
      </c>
      <c r="U297" s="206">
        <v>0</v>
      </c>
      <c r="V297" s="206">
        <v>0</v>
      </c>
      <c r="W297" s="206">
        <v>0</v>
      </c>
      <c r="X297" s="206">
        <v>0</v>
      </c>
      <c r="Y297" s="206">
        <v>0</v>
      </c>
      <c r="Z297" s="206">
        <v>0</v>
      </c>
      <c r="AA297" s="206">
        <v>0</v>
      </c>
      <c r="AB297" s="206">
        <v>0</v>
      </c>
      <c r="AC297" s="206">
        <v>0</v>
      </c>
      <c r="AD297" s="206">
        <v>0</v>
      </c>
      <c r="AE297" s="206">
        <v>0</v>
      </c>
      <c r="AF297" s="206">
        <v>0</v>
      </c>
      <c r="AG297" s="192">
        <f t="shared" si="66"/>
        <v>0</v>
      </c>
      <c r="AI297" s="207">
        <f t="shared" si="64"/>
        <v>0</v>
      </c>
      <c r="AJ297" s="207">
        <f t="shared" si="64"/>
        <v>0</v>
      </c>
      <c r="AK297" s="207">
        <f t="shared" si="64"/>
        <v>0</v>
      </c>
      <c r="AL297" s="207">
        <f t="shared" si="63"/>
        <v>0</v>
      </c>
      <c r="AM297" s="207">
        <f t="shared" si="63"/>
        <v>0</v>
      </c>
      <c r="AN297" s="207">
        <f t="shared" si="63"/>
        <v>0</v>
      </c>
      <c r="AO297" s="207">
        <f t="shared" ref="AO297:AT349" si="70">ROUND(J297*$B297/12,2)</f>
        <v>0</v>
      </c>
      <c r="AP297" s="207">
        <f t="shared" si="70"/>
        <v>0</v>
      </c>
      <c r="AQ297" s="207">
        <f t="shared" si="70"/>
        <v>0</v>
      </c>
      <c r="AR297" s="207">
        <f t="shared" si="62"/>
        <v>0</v>
      </c>
      <c r="AS297" s="207">
        <f t="shared" si="62"/>
        <v>0</v>
      </c>
      <c r="AT297" s="207">
        <f t="shared" si="62"/>
        <v>0</v>
      </c>
      <c r="AU297" s="208">
        <f t="shared" si="67"/>
        <v>0</v>
      </c>
      <c r="AV297" s="208">
        <f t="shared" si="61"/>
        <v>0</v>
      </c>
      <c r="AW297" s="208">
        <f t="shared" si="61"/>
        <v>0</v>
      </c>
      <c r="AX297" s="208">
        <f t="shared" si="61"/>
        <v>0</v>
      </c>
      <c r="AY297" s="208">
        <f t="shared" si="61"/>
        <v>0</v>
      </c>
      <c r="AZ297" s="208">
        <f t="shared" si="60"/>
        <v>0</v>
      </c>
      <c r="BA297" s="208">
        <f t="shared" si="60"/>
        <v>0</v>
      </c>
      <c r="BB297" s="208">
        <f t="shared" si="60"/>
        <v>0</v>
      </c>
      <c r="BC297" s="208">
        <f t="shared" si="60"/>
        <v>0</v>
      </c>
      <c r="BD297" s="208">
        <f t="shared" si="60"/>
        <v>0</v>
      </c>
      <c r="BE297" s="208">
        <f t="shared" si="60"/>
        <v>0</v>
      </c>
      <c r="BF297" s="208">
        <f t="shared" si="69"/>
        <v>0</v>
      </c>
      <c r="BG297" s="208">
        <f t="shared" si="69"/>
        <v>0</v>
      </c>
      <c r="BH297" s="208">
        <f t="shared" si="69"/>
        <v>0</v>
      </c>
      <c r="BI297" s="208">
        <f t="shared" si="58"/>
        <v>0</v>
      </c>
      <c r="BJ297" s="208">
        <f t="shared" si="58"/>
        <v>0</v>
      </c>
      <c r="BK297" s="208">
        <f t="shared" si="58"/>
        <v>0</v>
      </c>
      <c r="BL297" s="207">
        <f t="shared" si="68"/>
        <v>0</v>
      </c>
    </row>
    <row r="298" spans="1:64">
      <c r="A298" s="190" t="s">
        <v>499</v>
      </c>
      <c r="B298" s="205">
        <v>0.17559999999999998</v>
      </c>
      <c r="C298" s="205">
        <v>0</v>
      </c>
      <c r="D298" s="206">
        <v>9488.39</v>
      </c>
      <c r="E298" s="206">
        <v>9488.39</v>
      </c>
      <c r="F298" s="206">
        <v>9488.39</v>
      </c>
      <c r="G298" s="206">
        <v>9488.39</v>
      </c>
      <c r="H298" s="206">
        <v>9488.39</v>
      </c>
      <c r="I298" s="206">
        <v>9488.39</v>
      </c>
      <c r="J298" s="206">
        <v>9488.39</v>
      </c>
      <c r="K298" s="206">
        <v>9488.39</v>
      </c>
      <c r="L298" s="206">
        <v>9488.39</v>
      </c>
      <c r="M298" s="206">
        <v>9488.39</v>
      </c>
      <c r="N298" s="206">
        <v>9488.39</v>
      </c>
      <c r="O298" s="206">
        <v>9488.39</v>
      </c>
      <c r="P298" s="192">
        <f t="shared" si="65"/>
        <v>113860.68</v>
      </c>
      <c r="Q298" s="206">
        <v>9488.39</v>
      </c>
      <c r="R298" s="206">
        <v>9488.39</v>
      </c>
      <c r="S298" s="206">
        <v>9488.39</v>
      </c>
      <c r="T298" s="206">
        <v>9488.39</v>
      </c>
      <c r="U298" s="206">
        <v>9488.39</v>
      </c>
      <c r="V298" s="206">
        <v>9488.39</v>
      </c>
      <c r="W298" s="206">
        <v>9488.39</v>
      </c>
      <c r="X298" s="206">
        <v>9488.39</v>
      </c>
      <c r="Y298" s="206">
        <v>4744.1949999999997</v>
      </c>
      <c r="Z298" s="206">
        <v>0</v>
      </c>
      <c r="AA298" s="206">
        <v>0</v>
      </c>
      <c r="AB298" s="206">
        <v>0</v>
      </c>
      <c r="AC298" s="206">
        <v>0</v>
      </c>
      <c r="AD298" s="206">
        <v>0</v>
      </c>
      <c r="AE298" s="206">
        <v>0</v>
      </c>
      <c r="AF298" s="206">
        <v>0</v>
      </c>
      <c r="AG298" s="192">
        <f t="shared" si="66"/>
        <v>42697.754999999997</v>
      </c>
      <c r="AI298" s="207">
        <f t="shared" si="64"/>
        <v>138.85</v>
      </c>
      <c r="AJ298" s="207">
        <f t="shared" si="64"/>
        <v>138.85</v>
      </c>
      <c r="AK298" s="207">
        <f t="shared" si="64"/>
        <v>138.85</v>
      </c>
      <c r="AL298" s="207">
        <f t="shared" si="64"/>
        <v>138.85</v>
      </c>
      <c r="AM298" s="207">
        <f t="shared" si="64"/>
        <v>138.85</v>
      </c>
      <c r="AN298" s="207">
        <f t="shared" si="64"/>
        <v>138.85</v>
      </c>
      <c r="AO298" s="207">
        <f t="shared" si="70"/>
        <v>138.85</v>
      </c>
      <c r="AP298" s="207">
        <f t="shared" si="70"/>
        <v>138.85</v>
      </c>
      <c r="AQ298" s="207">
        <f t="shared" si="70"/>
        <v>138.85</v>
      </c>
      <c r="AR298" s="207">
        <f t="shared" si="62"/>
        <v>138.85</v>
      </c>
      <c r="AS298" s="207">
        <f t="shared" si="62"/>
        <v>138.85</v>
      </c>
      <c r="AT298" s="207">
        <f t="shared" si="62"/>
        <v>138.85</v>
      </c>
      <c r="AU298" s="208">
        <f t="shared" si="67"/>
        <v>1666.1999999999996</v>
      </c>
      <c r="AV298" s="208">
        <f t="shared" si="61"/>
        <v>138.85</v>
      </c>
      <c r="AW298" s="208">
        <f t="shared" si="61"/>
        <v>138.85</v>
      </c>
      <c r="AX298" s="208">
        <f t="shared" si="61"/>
        <v>138.85</v>
      </c>
      <c r="AY298" s="208">
        <f t="shared" si="61"/>
        <v>138.85</v>
      </c>
      <c r="AZ298" s="208">
        <f t="shared" si="60"/>
        <v>0</v>
      </c>
      <c r="BA298" s="208">
        <f t="shared" si="60"/>
        <v>0</v>
      </c>
      <c r="BB298" s="208">
        <f t="shared" si="60"/>
        <v>0</v>
      </c>
      <c r="BC298" s="208">
        <f t="shared" si="60"/>
        <v>0</v>
      </c>
      <c r="BD298" s="208">
        <f t="shared" si="60"/>
        <v>0</v>
      </c>
      <c r="BE298" s="208">
        <f t="shared" si="60"/>
        <v>0</v>
      </c>
      <c r="BF298" s="208">
        <f t="shared" si="69"/>
        <v>0</v>
      </c>
      <c r="BG298" s="208">
        <f t="shared" si="69"/>
        <v>0</v>
      </c>
      <c r="BH298" s="208">
        <f t="shared" si="69"/>
        <v>0</v>
      </c>
      <c r="BI298" s="208">
        <f t="shared" si="69"/>
        <v>0</v>
      </c>
      <c r="BJ298" s="208">
        <f t="shared" si="69"/>
        <v>0</v>
      </c>
      <c r="BK298" s="208">
        <f t="shared" si="69"/>
        <v>0</v>
      </c>
      <c r="BL298" s="207">
        <f t="shared" si="68"/>
        <v>0</v>
      </c>
    </row>
    <row r="299" spans="1:64">
      <c r="A299" s="190" t="s">
        <v>500</v>
      </c>
      <c r="B299" s="205">
        <v>1.14E-2</v>
      </c>
      <c r="C299" s="205">
        <v>1.14E-2</v>
      </c>
      <c r="D299" s="206">
        <v>653945.04</v>
      </c>
      <c r="E299" s="206">
        <v>653945.04</v>
      </c>
      <c r="F299" s="206">
        <v>653945.04</v>
      </c>
      <c r="G299" s="206">
        <v>653945.04</v>
      </c>
      <c r="H299" s="206">
        <v>653945.04</v>
      </c>
      <c r="I299" s="206">
        <v>653945.04</v>
      </c>
      <c r="J299" s="206">
        <v>653945.04</v>
      </c>
      <c r="K299" s="206">
        <v>653945.04</v>
      </c>
      <c r="L299" s="206">
        <v>653945.04</v>
      </c>
      <c r="M299" s="206">
        <v>653945.04</v>
      </c>
      <c r="N299" s="206">
        <v>653945.04</v>
      </c>
      <c r="O299" s="206">
        <v>653945.04</v>
      </c>
      <c r="P299" s="192">
        <f t="shared" si="65"/>
        <v>7847340.4800000004</v>
      </c>
      <c r="Q299" s="206">
        <v>653945.04</v>
      </c>
      <c r="R299" s="206">
        <v>653945.04</v>
      </c>
      <c r="S299" s="206">
        <v>653945.04</v>
      </c>
      <c r="T299" s="206">
        <v>653945.04</v>
      </c>
      <c r="U299" s="206">
        <v>653945.04</v>
      </c>
      <c r="V299" s="206">
        <v>653945.04</v>
      </c>
      <c r="W299" s="206">
        <v>653945.04</v>
      </c>
      <c r="X299" s="206">
        <v>653945.04</v>
      </c>
      <c r="Y299" s="206">
        <v>653945.04</v>
      </c>
      <c r="Z299" s="206">
        <v>653945.04</v>
      </c>
      <c r="AA299" s="206">
        <v>653945.04</v>
      </c>
      <c r="AB299" s="206">
        <v>653945.04</v>
      </c>
      <c r="AC299" s="206">
        <v>653945.04</v>
      </c>
      <c r="AD299" s="206">
        <v>653945.04</v>
      </c>
      <c r="AE299" s="206">
        <v>653945.04</v>
      </c>
      <c r="AF299" s="206">
        <v>653945.04</v>
      </c>
      <c r="AG299" s="192">
        <f t="shared" si="66"/>
        <v>7847340.4800000004</v>
      </c>
      <c r="AI299" s="207">
        <f t="shared" si="64"/>
        <v>621.25</v>
      </c>
      <c r="AJ299" s="207">
        <f t="shared" si="64"/>
        <v>621.25</v>
      </c>
      <c r="AK299" s="207">
        <f t="shared" si="64"/>
        <v>621.25</v>
      </c>
      <c r="AL299" s="207">
        <f t="shared" si="64"/>
        <v>621.25</v>
      </c>
      <c r="AM299" s="207">
        <f t="shared" si="64"/>
        <v>621.25</v>
      </c>
      <c r="AN299" s="207">
        <f t="shared" si="64"/>
        <v>621.25</v>
      </c>
      <c r="AO299" s="207">
        <f t="shared" si="70"/>
        <v>621.25</v>
      </c>
      <c r="AP299" s="207">
        <f t="shared" si="70"/>
        <v>621.25</v>
      </c>
      <c r="AQ299" s="207">
        <f t="shared" si="70"/>
        <v>621.25</v>
      </c>
      <c r="AR299" s="207">
        <f t="shared" si="62"/>
        <v>621.25</v>
      </c>
      <c r="AS299" s="207">
        <f t="shared" si="62"/>
        <v>621.25</v>
      </c>
      <c r="AT299" s="207">
        <f t="shared" si="62"/>
        <v>621.25</v>
      </c>
      <c r="AU299" s="208">
        <f t="shared" si="67"/>
        <v>7455</v>
      </c>
      <c r="AV299" s="208">
        <f t="shared" si="61"/>
        <v>621.25</v>
      </c>
      <c r="AW299" s="208">
        <f t="shared" si="61"/>
        <v>621.25</v>
      </c>
      <c r="AX299" s="208">
        <f t="shared" si="61"/>
        <v>621.25</v>
      </c>
      <c r="AY299" s="208">
        <f t="shared" si="61"/>
        <v>621.25</v>
      </c>
      <c r="AZ299" s="208">
        <f t="shared" si="60"/>
        <v>621.25</v>
      </c>
      <c r="BA299" s="208">
        <f t="shared" si="60"/>
        <v>621.25</v>
      </c>
      <c r="BB299" s="208">
        <f t="shared" si="60"/>
        <v>621.25</v>
      </c>
      <c r="BC299" s="208">
        <f t="shared" ref="BC299:BK347" si="71">ROUND(X299*$C299/12,2)</f>
        <v>621.25</v>
      </c>
      <c r="BD299" s="208">
        <f t="shared" si="71"/>
        <v>621.25</v>
      </c>
      <c r="BE299" s="208">
        <f t="shared" si="71"/>
        <v>621.25</v>
      </c>
      <c r="BF299" s="208">
        <f t="shared" si="69"/>
        <v>621.25</v>
      </c>
      <c r="BG299" s="208">
        <f t="shared" si="69"/>
        <v>621.25</v>
      </c>
      <c r="BH299" s="208">
        <f t="shared" si="69"/>
        <v>621.25</v>
      </c>
      <c r="BI299" s="208">
        <f t="shared" si="69"/>
        <v>621.25</v>
      </c>
      <c r="BJ299" s="208">
        <f t="shared" si="69"/>
        <v>621.25</v>
      </c>
      <c r="BK299" s="208">
        <f t="shared" si="69"/>
        <v>621.25</v>
      </c>
      <c r="BL299" s="207">
        <f t="shared" si="68"/>
        <v>7455</v>
      </c>
    </row>
    <row r="300" spans="1:64">
      <c r="A300" s="190" t="s">
        <v>501</v>
      </c>
      <c r="B300" s="205">
        <v>1.14E-2</v>
      </c>
      <c r="C300" s="205">
        <v>1.14E-2</v>
      </c>
      <c r="D300" s="206">
        <v>7933707.5499999998</v>
      </c>
      <c r="E300" s="206">
        <v>7933707.5499999998</v>
      </c>
      <c r="F300" s="206">
        <v>7933707.5499999998</v>
      </c>
      <c r="G300" s="206">
        <v>7933707.5499999998</v>
      </c>
      <c r="H300" s="206">
        <v>7933707.5499999998</v>
      </c>
      <c r="I300" s="206">
        <v>7933707.5499999998</v>
      </c>
      <c r="J300" s="206">
        <v>7933707.5499999998</v>
      </c>
      <c r="K300" s="206">
        <v>7933707.5499999998</v>
      </c>
      <c r="L300" s="206">
        <v>7933707.5499999998</v>
      </c>
      <c r="M300" s="206">
        <v>7933707.5499999998</v>
      </c>
      <c r="N300" s="206">
        <v>7933707.5499999998</v>
      </c>
      <c r="O300" s="206">
        <v>7933707.5499999998</v>
      </c>
      <c r="P300" s="192">
        <f t="shared" si="65"/>
        <v>95204490.599999979</v>
      </c>
      <c r="Q300" s="206">
        <v>7933707.5499999998</v>
      </c>
      <c r="R300" s="206">
        <v>7933707.5499999998</v>
      </c>
      <c r="S300" s="206">
        <v>7933707.5499999998</v>
      </c>
      <c r="T300" s="206">
        <v>7933707.5499999998</v>
      </c>
      <c r="U300" s="206">
        <v>7933707.5499999998</v>
      </c>
      <c r="V300" s="206">
        <v>7933707.5499999998</v>
      </c>
      <c r="W300" s="206">
        <v>7933707.5499999998</v>
      </c>
      <c r="X300" s="206">
        <v>7933707.5499999998</v>
      </c>
      <c r="Y300" s="206">
        <v>7933707.5499999998</v>
      </c>
      <c r="Z300" s="206">
        <v>7933707.5499999998</v>
      </c>
      <c r="AA300" s="206">
        <v>7933707.5499999998</v>
      </c>
      <c r="AB300" s="206">
        <v>7933707.5499999998</v>
      </c>
      <c r="AC300" s="206">
        <v>7933707.5499999998</v>
      </c>
      <c r="AD300" s="206">
        <v>7933707.5499999998</v>
      </c>
      <c r="AE300" s="206">
        <v>7933707.5499999998</v>
      </c>
      <c r="AF300" s="206">
        <v>7933707.5499999998</v>
      </c>
      <c r="AG300" s="192">
        <f t="shared" si="66"/>
        <v>95204490.599999979</v>
      </c>
      <c r="AI300" s="207">
        <f t="shared" si="64"/>
        <v>7537.02</v>
      </c>
      <c r="AJ300" s="207">
        <f t="shared" si="64"/>
        <v>7537.02</v>
      </c>
      <c r="AK300" s="207">
        <f t="shared" si="64"/>
        <v>7537.02</v>
      </c>
      <c r="AL300" s="207">
        <f t="shared" si="64"/>
        <v>7537.02</v>
      </c>
      <c r="AM300" s="207">
        <f t="shared" si="64"/>
        <v>7537.02</v>
      </c>
      <c r="AN300" s="207">
        <f t="shared" si="64"/>
        <v>7537.02</v>
      </c>
      <c r="AO300" s="207">
        <f t="shared" si="70"/>
        <v>7537.02</v>
      </c>
      <c r="AP300" s="207">
        <f t="shared" si="70"/>
        <v>7537.02</v>
      </c>
      <c r="AQ300" s="207">
        <f t="shared" si="70"/>
        <v>7537.02</v>
      </c>
      <c r="AR300" s="207">
        <f t="shared" si="62"/>
        <v>7537.02</v>
      </c>
      <c r="AS300" s="207">
        <f t="shared" si="62"/>
        <v>7537.02</v>
      </c>
      <c r="AT300" s="207">
        <f t="shared" si="62"/>
        <v>7537.02</v>
      </c>
      <c r="AU300" s="208">
        <f t="shared" si="67"/>
        <v>90444.240000000034</v>
      </c>
      <c r="AV300" s="208">
        <f t="shared" si="61"/>
        <v>7537.02</v>
      </c>
      <c r="AW300" s="208">
        <f t="shared" si="61"/>
        <v>7537.02</v>
      </c>
      <c r="AX300" s="208">
        <f t="shared" si="61"/>
        <v>7537.02</v>
      </c>
      <c r="AY300" s="208">
        <f t="shared" si="61"/>
        <v>7537.02</v>
      </c>
      <c r="AZ300" s="208">
        <f t="shared" ref="AZ300:BK357" si="72">ROUND(U300*$C300/12,2)</f>
        <v>7537.02</v>
      </c>
      <c r="BA300" s="208">
        <f t="shared" si="72"/>
        <v>7537.02</v>
      </c>
      <c r="BB300" s="208">
        <f t="shared" si="72"/>
        <v>7537.02</v>
      </c>
      <c r="BC300" s="208">
        <f t="shared" si="71"/>
        <v>7537.02</v>
      </c>
      <c r="BD300" s="208">
        <f t="shared" si="71"/>
        <v>7537.02</v>
      </c>
      <c r="BE300" s="208">
        <f t="shared" si="71"/>
        <v>7537.02</v>
      </c>
      <c r="BF300" s="208">
        <f t="shared" si="69"/>
        <v>7537.02</v>
      </c>
      <c r="BG300" s="208">
        <f t="shared" si="69"/>
        <v>7537.02</v>
      </c>
      <c r="BH300" s="208">
        <f t="shared" si="69"/>
        <v>7537.02</v>
      </c>
      <c r="BI300" s="208">
        <f t="shared" si="69"/>
        <v>7537.02</v>
      </c>
      <c r="BJ300" s="208">
        <f t="shared" si="69"/>
        <v>7537.02</v>
      </c>
      <c r="BK300" s="208">
        <f t="shared" si="69"/>
        <v>7537.02</v>
      </c>
      <c r="BL300" s="207">
        <f t="shared" si="68"/>
        <v>90444.240000000034</v>
      </c>
    </row>
    <row r="301" spans="1:64">
      <c r="A301" s="190" t="s">
        <v>502</v>
      </c>
      <c r="B301" s="205">
        <v>0</v>
      </c>
      <c r="C301" s="205">
        <v>0</v>
      </c>
      <c r="D301" s="206">
        <v>408580.32</v>
      </c>
      <c r="E301" s="206">
        <v>408580.32</v>
      </c>
      <c r="F301" s="206">
        <v>408580.32</v>
      </c>
      <c r="G301" s="206">
        <v>408580.32</v>
      </c>
      <c r="H301" s="206">
        <v>408580.32</v>
      </c>
      <c r="I301" s="206">
        <v>408580.32</v>
      </c>
      <c r="J301" s="206">
        <v>408580.32</v>
      </c>
      <c r="K301" s="206">
        <v>408580.32</v>
      </c>
      <c r="L301" s="206">
        <v>408580.32</v>
      </c>
      <c r="M301" s="206">
        <v>408580.32</v>
      </c>
      <c r="N301" s="206">
        <v>408580.32</v>
      </c>
      <c r="O301" s="206">
        <v>408580.32</v>
      </c>
      <c r="P301" s="192">
        <f t="shared" si="65"/>
        <v>4902963.84</v>
      </c>
      <c r="Q301" s="206">
        <v>408580.32</v>
      </c>
      <c r="R301" s="206">
        <v>408580.32</v>
      </c>
      <c r="S301" s="206">
        <v>408580.32</v>
      </c>
      <c r="T301" s="206">
        <v>408580.32</v>
      </c>
      <c r="U301" s="206">
        <v>408580.32</v>
      </c>
      <c r="V301" s="206">
        <v>408580.32</v>
      </c>
      <c r="W301" s="206">
        <v>408580.32</v>
      </c>
      <c r="X301" s="206">
        <v>408580.32</v>
      </c>
      <c r="Y301" s="206">
        <v>408580.32</v>
      </c>
      <c r="Z301" s="206">
        <v>408580.32</v>
      </c>
      <c r="AA301" s="206">
        <v>408580.32</v>
      </c>
      <c r="AB301" s="206">
        <v>408580.32</v>
      </c>
      <c r="AC301" s="206">
        <v>408580.32</v>
      </c>
      <c r="AD301" s="206">
        <v>408580.32</v>
      </c>
      <c r="AE301" s="206">
        <v>408580.32</v>
      </c>
      <c r="AF301" s="206">
        <v>408580.32</v>
      </c>
      <c r="AG301" s="192">
        <f t="shared" si="66"/>
        <v>4902963.84</v>
      </c>
      <c r="AI301" s="207">
        <f t="shared" si="64"/>
        <v>0</v>
      </c>
      <c r="AJ301" s="207">
        <f t="shared" si="64"/>
        <v>0</v>
      </c>
      <c r="AK301" s="207">
        <f t="shared" si="64"/>
        <v>0</v>
      </c>
      <c r="AL301" s="207">
        <f t="shared" si="64"/>
        <v>0</v>
      </c>
      <c r="AM301" s="207">
        <f t="shared" si="64"/>
        <v>0</v>
      </c>
      <c r="AN301" s="207">
        <f t="shared" si="64"/>
        <v>0</v>
      </c>
      <c r="AO301" s="207">
        <f t="shared" si="70"/>
        <v>0</v>
      </c>
      <c r="AP301" s="207">
        <f t="shared" si="70"/>
        <v>0</v>
      </c>
      <c r="AQ301" s="207">
        <f t="shared" si="70"/>
        <v>0</v>
      </c>
      <c r="AR301" s="207">
        <f t="shared" si="62"/>
        <v>0</v>
      </c>
      <c r="AS301" s="207">
        <f t="shared" si="62"/>
        <v>0</v>
      </c>
      <c r="AT301" s="207">
        <f t="shared" si="62"/>
        <v>0</v>
      </c>
      <c r="AU301" s="208">
        <f t="shared" si="67"/>
        <v>0</v>
      </c>
      <c r="AV301" s="208">
        <f t="shared" si="61"/>
        <v>0</v>
      </c>
      <c r="AW301" s="208">
        <f t="shared" si="61"/>
        <v>0</v>
      </c>
      <c r="AX301" s="208">
        <f t="shared" si="61"/>
        <v>0</v>
      </c>
      <c r="AY301" s="208">
        <f t="shared" si="61"/>
        <v>0</v>
      </c>
      <c r="AZ301" s="208">
        <f t="shared" si="72"/>
        <v>0</v>
      </c>
      <c r="BA301" s="208">
        <f t="shared" si="72"/>
        <v>0</v>
      </c>
      <c r="BB301" s="208">
        <f t="shared" si="72"/>
        <v>0</v>
      </c>
      <c r="BC301" s="208">
        <f t="shared" si="71"/>
        <v>0</v>
      </c>
      <c r="BD301" s="208">
        <f t="shared" si="71"/>
        <v>0</v>
      </c>
      <c r="BE301" s="208">
        <f t="shared" si="71"/>
        <v>0</v>
      </c>
      <c r="BF301" s="208">
        <f t="shared" si="69"/>
        <v>0</v>
      </c>
      <c r="BG301" s="208">
        <f t="shared" si="69"/>
        <v>0</v>
      </c>
      <c r="BH301" s="208">
        <f t="shared" si="69"/>
        <v>0</v>
      </c>
      <c r="BI301" s="208">
        <f t="shared" si="69"/>
        <v>0</v>
      </c>
      <c r="BJ301" s="208">
        <f t="shared" si="69"/>
        <v>0</v>
      </c>
      <c r="BK301" s="208">
        <f t="shared" si="69"/>
        <v>0</v>
      </c>
      <c r="BL301" s="207">
        <f t="shared" si="68"/>
        <v>0</v>
      </c>
    </row>
    <row r="302" spans="1:64">
      <c r="A302" s="190" t="s">
        <v>503</v>
      </c>
      <c r="B302" s="205">
        <v>0</v>
      </c>
      <c r="C302" s="205">
        <v>0</v>
      </c>
      <c r="D302" s="206">
        <v>2147782.37</v>
      </c>
      <c r="E302" s="206">
        <v>2147782.37</v>
      </c>
      <c r="F302" s="206">
        <v>2147782.37</v>
      </c>
      <c r="G302" s="206">
        <v>2147782.37</v>
      </c>
      <c r="H302" s="206">
        <v>2147782.37</v>
      </c>
      <c r="I302" s="206">
        <v>2147782.37</v>
      </c>
      <c r="J302" s="206">
        <v>2147782.37</v>
      </c>
      <c r="K302" s="206">
        <v>2147782.37</v>
      </c>
      <c r="L302" s="206">
        <v>2147782.37</v>
      </c>
      <c r="M302" s="206">
        <v>2147782.37</v>
      </c>
      <c r="N302" s="206">
        <v>2147782.37</v>
      </c>
      <c r="O302" s="206">
        <v>2147782.37</v>
      </c>
      <c r="P302" s="192">
        <f t="shared" si="65"/>
        <v>25773388.440000009</v>
      </c>
      <c r="Q302" s="206">
        <v>2147782.37</v>
      </c>
      <c r="R302" s="206">
        <v>2147782.37</v>
      </c>
      <c r="S302" s="206">
        <v>2147782.37</v>
      </c>
      <c r="T302" s="206">
        <v>2147782.37</v>
      </c>
      <c r="U302" s="206">
        <v>2147782.37</v>
      </c>
      <c r="V302" s="206">
        <v>2147782.37</v>
      </c>
      <c r="W302" s="206">
        <v>2147782.37</v>
      </c>
      <c r="X302" s="206">
        <v>2147782.37</v>
      </c>
      <c r="Y302" s="206">
        <v>2147782.37</v>
      </c>
      <c r="Z302" s="206">
        <v>2147782.37</v>
      </c>
      <c r="AA302" s="206">
        <v>2147782.37</v>
      </c>
      <c r="AB302" s="206">
        <v>2147782.37</v>
      </c>
      <c r="AC302" s="206">
        <v>2147782.37</v>
      </c>
      <c r="AD302" s="206">
        <v>2147782.37</v>
      </c>
      <c r="AE302" s="206">
        <v>2147782.37</v>
      </c>
      <c r="AF302" s="206">
        <v>2147782.37</v>
      </c>
      <c r="AG302" s="192">
        <f t="shared" si="66"/>
        <v>25773388.440000009</v>
      </c>
      <c r="AI302" s="207">
        <f t="shared" si="64"/>
        <v>0</v>
      </c>
      <c r="AJ302" s="207">
        <f t="shared" si="64"/>
        <v>0</v>
      </c>
      <c r="AK302" s="207">
        <f t="shared" si="64"/>
        <v>0</v>
      </c>
      <c r="AL302" s="207">
        <f t="shared" si="64"/>
        <v>0</v>
      </c>
      <c r="AM302" s="207">
        <f t="shared" si="64"/>
        <v>0</v>
      </c>
      <c r="AN302" s="207">
        <f t="shared" si="64"/>
        <v>0</v>
      </c>
      <c r="AO302" s="207">
        <f t="shared" si="70"/>
        <v>0</v>
      </c>
      <c r="AP302" s="207">
        <f t="shared" si="70"/>
        <v>0</v>
      </c>
      <c r="AQ302" s="207">
        <f t="shared" si="70"/>
        <v>0</v>
      </c>
      <c r="AR302" s="207">
        <f t="shared" si="62"/>
        <v>0</v>
      </c>
      <c r="AS302" s="207">
        <f t="shared" si="62"/>
        <v>0</v>
      </c>
      <c r="AT302" s="207">
        <f t="shared" si="62"/>
        <v>0</v>
      </c>
      <c r="AU302" s="208">
        <f t="shared" si="67"/>
        <v>0</v>
      </c>
      <c r="AV302" s="208">
        <f t="shared" si="61"/>
        <v>0</v>
      </c>
      <c r="AW302" s="208">
        <f t="shared" si="61"/>
        <v>0</v>
      </c>
      <c r="AX302" s="208">
        <f t="shared" si="61"/>
        <v>0</v>
      </c>
      <c r="AY302" s="208">
        <f t="shared" ref="AY302:AY365" si="73">ROUND(T302*$B302/12,2)</f>
        <v>0</v>
      </c>
      <c r="AZ302" s="208">
        <f t="shared" si="72"/>
        <v>0</v>
      </c>
      <c r="BA302" s="208">
        <f t="shared" si="72"/>
        <v>0</v>
      </c>
      <c r="BB302" s="208">
        <f t="shared" si="72"/>
        <v>0</v>
      </c>
      <c r="BC302" s="208">
        <f t="shared" si="71"/>
        <v>0</v>
      </c>
      <c r="BD302" s="208">
        <f t="shared" si="71"/>
        <v>0</v>
      </c>
      <c r="BE302" s="208">
        <f t="shared" si="71"/>
        <v>0</v>
      </c>
      <c r="BF302" s="208">
        <f t="shared" si="69"/>
        <v>0</v>
      </c>
      <c r="BG302" s="208">
        <f t="shared" si="69"/>
        <v>0</v>
      </c>
      <c r="BH302" s="208">
        <f t="shared" si="69"/>
        <v>0</v>
      </c>
      <c r="BI302" s="208">
        <f t="shared" si="69"/>
        <v>0</v>
      </c>
      <c r="BJ302" s="208">
        <f t="shared" si="69"/>
        <v>0</v>
      </c>
      <c r="BK302" s="208">
        <f t="shared" si="69"/>
        <v>0</v>
      </c>
      <c r="BL302" s="207">
        <f t="shared" si="68"/>
        <v>0</v>
      </c>
    </row>
    <row r="303" spans="1:64">
      <c r="A303" s="190" t="s">
        <v>504</v>
      </c>
      <c r="B303" s="205">
        <v>1.7500000000000002E-2</v>
      </c>
      <c r="C303" s="205">
        <v>1.7500000000000002E-2</v>
      </c>
      <c r="D303" s="206">
        <v>8907312.9700000007</v>
      </c>
      <c r="E303" s="206">
        <v>8907312.9700000007</v>
      </c>
      <c r="F303" s="206">
        <v>8907312.9700000007</v>
      </c>
      <c r="G303" s="206">
        <v>8907312.9700000007</v>
      </c>
      <c r="H303" s="206">
        <v>8907312.9700000007</v>
      </c>
      <c r="I303" s="206">
        <v>8907312.9700000007</v>
      </c>
      <c r="J303" s="206">
        <v>8907312.9700000007</v>
      </c>
      <c r="K303" s="206">
        <v>8907312.9700000007</v>
      </c>
      <c r="L303" s="206">
        <v>8907312.9700000007</v>
      </c>
      <c r="M303" s="206">
        <v>8907312.9700000007</v>
      </c>
      <c r="N303" s="206">
        <v>8907312.9700000007</v>
      </c>
      <c r="O303" s="206">
        <v>8907312.9700000007</v>
      </c>
      <c r="P303" s="192">
        <f t="shared" si="65"/>
        <v>106887755.64</v>
      </c>
      <c r="Q303" s="206">
        <v>8907312.9700000007</v>
      </c>
      <c r="R303" s="206">
        <v>8907312.9700000007</v>
      </c>
      <c r="S303" s="206">
        <v>8907312.9700000007</v>
      </c>
      <c r="T303" s="206">
        <v>8907312.9700000007</v>
      </c>
      <c r="U303" s="206">
        <v>8907312.9700000007</v>
      </c>
      <c r="V303" s="206">
        <v>8907312.9700000007</v>
      </c>
      <c r="W303" s="206">
        <v>8907312.9700000007</v>
      </c>
      <c r="X303" s="206">
        <v>8907312.9700000007</v>
      </c>
      <c r="Y303" s="206">
        <v>8907312.9700000007</v>
      </c>
      <c r="Z303" s="206">
        <v>8907312.9700000007</v>
      </c>
      <c r="AA303" s="206">
        <v>8907312.9700000007</v>
      </c>
      <c r="AB303" s="206">
        <v>8907312.9700000007</v>
      </c>
      <c r="AC303" s="206">
        <v>8907312.9700000007</v>
      </c>
      <c r="AD303" s="206">
        <v>8907312.9700000007</v>
      </c>
      <c r="AE303" s="206">
        <v>8907312.9700000007</v>
      </c>
      <c r="AF303" s="206">
        <v>8907312.9700000007</v>
      </c>
      <c r="AG303" s="192">
        <f t="shared" si="66"/>
        <v>106887755.64</v>
      </c>
      <c r="AI303" s="207">
        <f t="shared" si="64"/>
        <v>12989.83</v>
      </c>
      <c r="AJ303" s="207">
        <f t="shared" si="64"/>
        <v>12989.83</v>
      </c>
      <c r="AK303" s="207">
        <f t="shared" si="64"/>
        <v>12989.83</v>
      </c>
      <c r="AL303" s="207">
        <f t="shared" si="64"/>
        <v>12989.83</v>
      </c>
      <c r="AM303" s="207">
        <f t="shared" si="64"/>
        <v>12989.83</v>
      </c>
      <c r="AN303" s="207">
        <f t="shared" si="64"/>
        <v>12989.83</v>
      </c>
      <c r="AO303" s="207">
        <f t="shared" si="70"/>
        <v>12989.83</v>
      </c>
      <c r="AP303" s="207">
        <f t="shared" si="70"/>
        <v>12989.83</v>
      </c>
      <c r="AQ303" s="207">
        <f t="shared" si="70"/>
        <v>12989.83</v>
      </c>
      <c r="AR303" s="207">
        <f t="shared" si="62"/>
        <v>12989.83</v>
      </c>
      <c r="AS303" s="207">
        <f t="shared" si="62"/>
        <v>12989.83</v>
      </c>
      <c r="AT303" s="207">
        <f t="shared" si="62"/>
        <v>12989.83</v>
      </c>
      <c r="AU303" s="208">
        <f t="shared" si="67"/>
        <v>155877.96</v>
      </c>
      <c r="AV303" s="208">
        <f t="shared" ref="AV303:AY366" si="74">ROUND(Q303*$B303/12,2)</f>
        <v>12989.83</v>
      </c>
      <c r="AW303" s="208">
        <f t="shared" si="74"/>
        <v>12989.83</v>
      </c>
      <c r="AX303" s="208">
        <f t="shared" si="74"/>
        <v>12989.83</v>
      </c>
      <c r="AY303" s="208">
        <f t="shared" si="73"/>
        <v>12989.83</v>
      </c>
      <c r="AZ303" s="208">
        <f t="shared" si="72"/>
        <v>12989.83</v>
      </c>
      <c r="BA303" s="208">
        <f t="shared" si="72"/>
        <v>12989.83</v>
      </c>
      <c r="BB303" s="208">
        <f t="shared" si="72"/>
        <v>12989.83</v>
      </c>
      <c r="BC303" s="208">
        <f t="shared" si="71"/>
        <v>12989.83</v>
      </c>
      <c r="BD303" s="208">
        <f t="shared" si="71"/>
        <v>12989.83</v>
      </c>
      <c r="BE303" s="208">
        <f t="shared" si="71"/>
        <v>12989.83</v>
      </c>
      <c r="BF303" s="208">
        <f t="shared" si="69"/>
        <v>12989.83</v>
      </c>
      <c r="BG303" s="208">
        <f t="shared" si="69"/>
        <v>12989.83</v>
      </c>
      <c r="BH303" s="208">
        <f t="shared" si="69"/>
        <v>12989.83</v>
      </c>
      <c r="BI303" s="208">
        <f t="shared" si="69"/>
        <v>12989.83</v>
      </c>
      <c r="BJ303" s="208">
        <f t="shared" si="69"/>
        <v>12989.83</v>
      </c>
      <c r="BK303" s="208">
        <f t="shared" si="69"/>
        <v>12989.83</v>
      </c>
      <c r="BL303" s="207">
        <f t="shared" si="68"/>
        <v>155877.96</v>
      </c>
    </row>
    <row r="304" spans="1:64">
      <c r="A304" s="190" t="s">
        <v>505</v>
      </c>
      <c r="B304" s="205">
        <v>1.7500000000000002E-2</v>
      </c>
      <c r="C304" s="205">
        <v>1.7500000000000002E-2</v>
      </c>
      <c r="D304" s="206">
        <v>8299776.8600000003</v>
      </c>
      <c r="E304" s="206">
        <v>8304834.0800000001</v>
      </c>
      <c r="F304" s="206">
        <v>8445577.4399999995</v>
      </c>
      <c r="G304" s="206">
        <v>8581354.2899999991</v>
      </c>
      <c r="H304" s="206">
        <v>8581445.0099999998</v>
      </c>
      <c r="I304" s="206">
        <v>8581445.0099999998</v>
      </c>
      <c r="J304" s="206">
        <v>8581445.0099999998</v>
      </c>
      <c r="K304" s="206">
        <v>8581445.0099999998</v>
      </c>
      <c r="L304" s="206">
        <v>8581445.0099999998</v>
      </c>
      <c r="M304" s="206">
        <v>8581445.0099999998</v>
      </c>
      <c r="N304" s="206">
        <v>8581445.0099999998</v>
      </c>
      <c r="O304" s="206">
        <v>8581445.0099999998</v>
      </c>
      <c r="P304" s="192">
        <f t="shared" si="65"/>
        <v>102283102.75000001</v>
      </c>
      <c r="Q304" s="206">
        <v>8581445.0099999998</v>
      </c>
      <c r="R304" s="206">
        <v>8581445.0099999998</v>
      </c>
      <c r="S304" s="206">
        <v>8581445.0099999998</v>
      </c>
      <c r="T304" s="206">
        <v>8581445.0099999998</v>
      </c>
      <c r="U304" s="206">
        <v>8581445.0099999998</v>
      </c>
      <c r="V304" s="206">
        <v>8581445.0099999998</v>
      </c>
      <c r="W304" s="206">
        <v>8581445.0099999998</v>
      </c>
      <c r="X304" s="206">
        <v>8581445.0099999998</v>
      </c>
      <c r="Y304" s="206">
        <v>8581445.0099999998</v>
      </c>
      <c r="Z304" s="206">
        <v>8581445.0099999998</v>
      </c>
      <c r="AA304" s="206">
        <v>8581445.0099999998</v>
      </c>
      <c r="AB304" s="206">
        <v>8581445.0099999998</v>
      </c>
      <c r="AC304" s="206">
        <v>8581445.0099999998</v>
      </c>
      <c r="AD304" s="206">
        <v>8581445.0099999998</v>
      </c>
      <c r="AE304" s="206">
        <v>8581445.0099999998</v>
      </c>
      <c r="AF304" s="206">
        <v>8581445.0099999998</v>
      </c>
      <c r="AG304" s="192">
        <f t="shared" si="66"/>
        <v>102977340.12000002</v>
      </c>
      <c r="AI304" s="207">
        <f t="shared" si="64"/>
        <v>12103.84</v>
      </c>
      <c r="AJ304" s="207">
        <f t="shared" si="64"/>
        <v>12111.22</v>
      </c>
      <c r="AK304" s="207">
        <f t="shared" si="64"/>
        <v>12316.47</v>
      </c>
      <c r="AL304" s="207">
        <f t="shared" si="64"/>
        <v>12514.48</v>
      </c>
      <c r="AM304" s="207">
        <f t="shared" si="64"/>
        <v>12514.61</v>
      </c>
      <c r="AN304" s="207">
        <f t="shared" si="64"/>
        <v>12514.61</v>
      </c>
      <c r="AO304" s="207">
        <f t="shared" si="70"/>
        <v>12514.61</v>
      </c>
      <c r="AP304" s="207">
        <f t="shared" si="70"/>
        <v>12514.61</v>
      </c>
      <c r="AQ304" s="207">
        <f t="shared" si="70"/>
        <v>12514.61</v>
      </c>
      <c r="AR304" s="207">
        <f t="shared" si="62"/>
        <v>12514.61</v>
      </c>
      <c r="AS304" s="207">
        <f t="shared" si="62"/>
        <v>12514.61</v>
      </c>
      <c r="AT304" s="207">
        <f t="shared" si="62"/>
        <v>12514.61</v>
      </c>
      <c r="AU304" s="208">
        <f t="shared" si="67"/>
        <v>149162.89000000001</v>
      </c>
      <c r="AV304" s="208">
        <f t="shared" si="74"/>
        <v>12514.61</v>
      </c>
      <c r="AW304" s="208">
        <f t="shared" si="74"/>
        <v>12514.61</v>
      </c>
      <c r="AX304" s="208">
        <f t="shared" si="74"/>
        <v>12514.61</v>
      </c>
      <c r="AY304" s="208">
        <f t="shared" si="73"/>
        <v>12514.61</v>
      </c>
      <c r="AZ304" s="208">
        <f t="shared" si="72"/>
        <v>12514.61</v>
      </c>
      <c r="BA304" s="208">
        <f t="shared" si="72"/>
        <v>12514.61</v>
      </c>
      <c r="BB304" s="208">
        <f t="shared" si="72"/>
        <v>12514.61</v>
      </c>
      <c r="BC304" s="208">
        <f t="shared" si="71"/>
        <v>12514.61</v>
      </c>
      <c r="BD304" s="208">
        <f t="shared" si="71"/>
        <v>12514.61</v>
      </c>
      <c r="BE304" s="208">
        <f t="shared" si="71"/>
        <v>12514.61</v>
      </c>
      <c r="BF304" s="208">
        <f t="shared" si="69"/>
        <v>12514.61</v>
      </c>
      <c r="BG304" s="208">
        <f t="shared" si="69"/>
        <v>12514.61</v>
      </c>
      <c r="BH304" s="208">
        <f t="shared" si="69"/>
        <v>12514.61</v>
      </c>
      <c r="BI304" s="208">
        <f t="shared" si="69"/>
        <v>12514.61</v>
      </c>
      <c r="BJ304" s="208">
        <f t="shared" si="69"/>
        <v>12514.61</v>
      </c>
      <c r="BK304" s="208">
        <f t="shared" si="69"/>
        <v>12514.61</v>
      </c>
      <c r="BL304" s="207">
        <f t="shared" si="68"/>
        <v>150175.32</v>
      </c>
    </row>
    <row r="305" spans="1:64">
      <c r="A305" s="190" t="s">
        <v>506</v>
      </c>
      <c r="B305" s="205">
        <v>1.7500000000000002E-2</v>
      </c>
      <c r="C305" s="205">
        <v>1.7500000000000002E-2</v>
      </c>
      <c r="D305" s="206">
        <v>222958.59</v>
      </c>
      <c r="E305" s="206">
        <v>222958.59</v>
      </c>
      <c r="F305" s="206">
        <v>222958.59</v>
      </c>
      <c r="G305" s="206">
        <v>222958.59</v>
      </c>
      <c r="H305" s="206">
        <v>222958.59</v>
      </c>
      <c r="I305" s="206">
        <v>222958.59</v>
      </c>
      <c r="J305" s="206">
        <v>222958.59</v>
      </c>
      <c r="K305" s="206">
        <v>222958.59</v>
      </c>
      <c r="L305" s="206">
        <v>222958.59</v>
      </c>
      <c r="M305" s="206">
        <v>222958.59</v>
      </c>
      <c r="N305" s="206">
        <v>222958.59</v>
      </c>
      <c r="O305" s="206">
        <v>222958.59</v>
      </c>
      <c r="P305" s="192">
        <f t="shared" si="65"/>
        <v>2675503.08</v>
      </c>
      <c r="Q305" s="206">
        <v>222958.59</v>
      </c>
      <c r="R305" s="206">
        <v>222958.59</v>
      </c>
      <c r="S305" s="206">
        <v>222958.59</v>
      </c>
      <c r="T305" s="206">
        <v>222958.59</v>
      </c>
      <c r="U305" s="206">
        <v>222958.59</v>
      </c>
      <c r="V305" s="206">
        <v>222958.59</v>
      </c>
      <c r="W305" s="206">
        <v>222958.59</v>
      </c>
      <c r="X305" s="206">
        <v>222958.59</v>
      </c>
      <c r="Y305" s="206">
        <v>222958.59</v>
      </c>
      <c r="Z305" s="206">
        <v>222958.59</v>
      </c>
      <c r="AA305" s="206">
        <v>222958.59</v>
      </c>
      <c r="AB305" s="206">
        <v>222958.59</v>
      </c>
      <c r="AC305" s="206">
        <v>222958.59</v>
      </c>
      <c r="AD305" s="206">
        <v>222958.59</v>
      </c>
      <c r="AE305" s="206">
        <v>222958.59</v>
      </c>
      <c r="AF305" s="206">
        <v>222958.59</v>
      </c>
      <c r="AG305" s="192">
        <f t="shared" si="66"/>
        <v>2675503.08</v>
      </c>
      <c r="AI305" s="207">
        <f t="shared" si="64"/>
        <v>325.14999999999998</v>
      </c>
      <c r="AJ305" s="207">
        <f t="shared" si="64"/>
        <v>325.14999999999998</v>
      </c>
      <c r="AK305" s="207">
        <f t="shared" si="64"/>
        <v>325.14999999999998</v>
      </c>
      <c r="AL305" s="207">
        <f t="shared" si="64"/>
        <v>325.14999999999998</v>
      </c>
      <c r="AM305" s="207">
        <f t="shared" si="64"/>
        <v>325.14999999999998</v>
      </c>
      <c r="AN305" s="207">
        <f t="shared" si="64"/>
        <v>325.14999999999998</v>
      </c>
      <c r="AO305" s="207">
        <f t="shared" si="70"/>
        <v>325.14999999999998</v>
      </c>
      <c r="AP305" s="207">
        <f t="shared" si="70"/>
        <v>325.14999999999998</v>
      </c>
      <c r="AQ305" s="207">
        <f t="shared" si="70"/>
        <v>325.14999999999998</v>
      </c>
      <c r="AR305" s="207">
        <f t="shared" si="62"/>
        <v>325.14999999999998</v>
      </c>
      <c r="AS305" s="207">
        <f t="shared" si="62"/>
        <v>325.14999999999998</v>
      </c>
      <c r="AT305" s="207">
        <f t="shared" si="62"/>
        <v>325.14999999999998</v>
      </c>
      <c r="AU305" s="208">
        <f t="shared" si="67"/>
        <v>3901.8000000000006</v>
      </c>
      <c r="AV305" s="208">
        <f t="shared" si="74"/>
        <v>325.14999999999998</v>
      </c>
      <c r="AW305" s="208">
        <f t="shared" si="74"/>
        <v>325.14999999999998</v>
      </c>
      <c r="AX305" s="208">
        <f t="shared" si="74"/>
        <v>325.14999999999998</v>
      </c>
      <c r="AY305" s="208">
        <f t="shared" si="73"/>
        <v>325.14999999999998</v>
      </c>
      <c r="AZ305" s="208">
        <f t="shared" si="72"/>
        <v>325.14999999999998</v>
      </c>
      <c r="BA305" s="208">
        <f t="shared" si="72"/>
        <v>325.14999999999998</v>
      </c>
      <c r="BB305" s="208">
        <f t="shared" si="72"/>
        <v>325.14999999999998</v>
      </c>
      <c r="BC305" s="208">
        <f t="shared" si="71"/>
        <v>325.14999999999998</v>
      </c>
      <c r="BD305" s="208">
        <f t="shared" si="71"/>
        <v>325.14999999999998</v>
      </c>
      <c r="BE305" s="208">
        <f t="shared" si="71"/>
        <v>325.14999999999998</v>
      </c>
      <c r="BF305" s="208">
        <f t="shared" si="69"/>
        <v>325.14999999999998</v>
      </c>
      <c r="BG305" s="208">
        <f t="shared" si="69"/>
        <v>325.14999999999998</v>
      </c>
      <c r="BH305" s="208">
        <f t="shared" si="69"/>
        <v>325.14999999999998</v>
      </c>
      <c r="BI305" s="208">
        <f t="shared" si="69"/>
        <v>325.14999999999998</v>
      </c>
      <c r="BJ305" s="208">
        <f t="shared" si="69"/>
        <v>325.14999999999998</v>
      </c>
      <c r="BK305" s="208">
        <f t="shared" si="69"/>
        <v>325.14999999999998</v>
      </c>
      <c r="BL305" s="207">
        <f t="shared" si="68"/>
        <v>3901.8000000000006</v>
      </c>
    </row>
    <row r="306" spans="1:64">
      <c r="A306" s="190" t="s">
        <v>507</v>
      </c>
      <c r="B306" s="205">
        <v>1.7399999999999999E-2</v>
      </c>
      <c r="C306" s="205">
        <v>1.7399999999999999E-2</v>
      </c>
      <c r="D306" s="206">
        <v>0</v>
      </c>
      <c r="E306" s="206">
        <v>0</v>
      </c>
      <c r="F306" s="206">
        <v>0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0</v>
      </c>
      <c r="N306" s="206">
        <v>0</v>
      </c>
      <c r="O306" s="206">
        <v>0</v>
      </c>
      <c r="P306" s="192">
        <f t="shared" si="65"/>
        <v>0</v>
      </c>
      <c r="Q306" s="206">
        <v>0</v>
      </c>
      <c r="R306" s="206">
        <v>0</v>
      </c>
      <c r="S306" s="206">
        <v>0</v>
      </c>
      <c r="T306" s="206">
        <v>0</v>
      </c>
      <c r="U306" s="206">
        <v>0</v>
      </c>
      <c r="V306" s="206">
        <v>0</v>
      </c>
      <c r="W306" s="206">
        <v>0</v>
      </c>
      <c r="X306" s="206">
        <v>0</v>
      </c>
      <c r="Y306" s="206">
        <v>0</v>
      </c>
      <c r="Z306" s="206">
        <v>0</v>
      </c>
      <c r="AA306" s="206">
        <v>0</v>
      </c>
      <c r="AB306" s="206">
        <v>0</v>
      </c>
      <c r="AC306" s="206">
        <v>0</v>
      </c>
      <c r="AD306" s="206">
        <v>0</v>
      </c>
      <c r="AE306" s="206">
        <v>0</v>
      </c>
      <c r="AF306" s="206">
        <v>0</v>
      </c>
      <c r="AG306" s="192">
        <f t="shared" si="66"/>
        <v>0</v>
      </c>
      <c r="AI306" s="207">
        <f t="shared" si="64"/>
        <v>0</v>
      </c>
      <c r="AJ306" s="207">
        <f t="shared" si="64"/>
        <v>0</v>
      </c>
      <c r="AK306" s="207">
        <f t="shared" si="64"/>
        <v>0</v>
      </c>
      <c r="AL306" s="207">
        <f t="shared" si="64"/>
        <v>0</v>
      </c>
      <c r="AM306" s="207">
        <f t="shared" si="64"/>
        <v>0</v>
      </c>
      <c r="AN306" s="207">
        <f t="shared" si="64"/>
        <v>0</v>
      </c>
      <c r="AO306" s="207">
        <f t="shared" si="70"/>
        <v>0</v>
      </c>
      <c r="AP306" s="207">
        <f t="shared" si="70"/>
        <v>0</v>
      </c>
      <c r="AQ306" s="207">
        <f t="shared" si="70"/>
        <v>0</v>
      </c>
      <c r="AR306" s="207">
        <f t="shared" si="62"/>
        <v>0</v>
      </c>
      <c r="AS306" s="207">
        <f t="shared" si="62"/>
        <v>0</v>
      </c>
      <c r="AT306" s="207">
        <f t="shared" si="62"/>
        <v>0</v>
      </c>
      <c r="AU306" s="208">
        <f t="shared" si="67"/>
        <v>0</v>
      </c>
      <c r="AV306" s="208">
        <f t="shared" si="74"/>
        <v>0</v>
      </c>
      <c r="AW306" s="208">
        <f t="shared" si="74"/>
        <v>0</v>
      </c>
      <c r="AX306" s="208">
        <f t="shared" si="74"/>
        <v>0</v>
      </c>
      <c r="AY306" s="208">
        <f t="shared" si="73"/>
        <v>0</v>
      </c>
      <c r="AZ306" s="208">
        <f t="shared" si="72"/>
        <v>0</v>
      </c>
      <c r="BA306" s="208">
        <f t="shared" si="72"/>
        <v>0</v>
      </c>
      <c r="BB306" s="208">
        <f t="shared" si="72"/>
        <v>0</v>
      </c>
      <c r="BC306" s="208">
        <f t="shared" si="71"/>
        <v>0</v>
      </c>
      <c r="BD306" s="208">
        <f t="shared" si="71"/>
        <v>0</v>
      </c>
      <c r="BE306" s="208">
        <f t="shared" si="71"/>
        <v>0</v>
      </c>
      <c r="BF306" s="208">
        <f t="shared" si="69"/>
        <v>0</v>
      </c>
      <c r="BG306" s="208">
        <f t="shared" si="69"/>
        <v>0</v>
      </c>
      <c r="BH306" s="208">
        <f t="shared" si="69"/>
        <v>0</v>
      </c>
      <c r="BI306" s="208">
        <f t="shared" si="69"/>
        <v>0</v>
      </c>
      <c r="BJ306" s="208">
        <f t="shared" si="69"/>
        <v>0</v>
      </c>
      <c r="BK306" s="208">
        <f t="shared" si="69"/>
        <v>0</v>
      </c>
      <c r="BL306" s="207">
        <f t="shared" si="68"/>
        <v>0</v>
      </c>
    </row>
    <row r="307" spans="1:64">
      <c r="A307" s="190" t="s">
        <v>508</v>
      </c>
      <c r="B307" s="205">
        <v>1.17E-2</v>
      </c>
      <c r="C307" s="205">
        <v>1.17E-2</v>
      </c>
      <c r="D307" s="206">
        <v>0</v>
      </c>
      <c r="E307" s="206">
        <v>0</v>
      </c>
      <c r="F307" s="206">
        <v>0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0</v>
      </c>
      <c r="O307" s="206">
        <v>0</v>
      </c>
      <c r="P307" s="192">
        <f t="shared" si="65"/>
        <v>0</v>
      </c>
      <c r="Q307" s="206">
        <v>0</v>
      </c>
      <c r="R307" s="206">
        <v>0</v>
      </c>
      <c r="S307" s="206">
        <v>0</v>
      </c>
      <c r="T307" s="206">
        <v>0</v>
      </c>
      <c r="U307" s="206">
        <v>0</v>
      </c>
      <c r="V307" s="206">
        <v>0</v>
      </c>
      <c r="W307" s="206">
        <v>0</v>
      </c>
      <c r="X307" s="206">
        <v>0</v>
      </c>
      <c r="Y307" s="206">
        <v>0</v>
      </c>
      <c r="Z307" s="206">
        <v>0</v>
      </c>
      <c r="AA307" s="206">
        <v>0</v>
      </c>
      <c r="AB307" s="206">
        <v>0</v>
      </c>
      <c r="AC307" s="206">
        <v>0</v>
      </c>
      <c r="AD307" s="206">
        <v>0</v>
      </c>
      <c r="AE307" s="206">
        <v>0</v>
      </c>
      <c r="AF307" s="206">
        <v>0</v>
      </c>
      <c r="AG307" s="192">
        <f t="shared" si="66"/>
        <v>0</v>
      </c>
      <c r="AI307" s="207">
        <f t="shared" si="64"/>
        <v>0</v>
      </c>
      <c r="AJ307" s="207">
        <f t="shared" si="64"/>
        <v>0</v>
      </c>
      <c r="AK307" s="207">
        <f t="shared" si="64"/>
        <v>0</v>
      </c>
      <c r="AL307" s="207">
        <f t="shared" si="64"/>
        <v>0</v>
      </c>
      <c r="AM307" s="207">
        <f t="shared" si="64"/>
        <v>0</v>
      </c>
      <c r="AN307" s="207">
        <f t="shared" si="64"/>
        <v>0</v>
      </c>
      <c r="AO307" s="207">
        <f t="shared" si="70"/>
        <v>0</v>
      </c>
      <c r="AP307" s="207">
        <f t="shared" si="70"/>
        <v>0</v>
      </c>
      <c r="AQ307" s="207">
        <f t="shared" si="70"/>
        <v>0</v>
      </c>
      <c r="AR307" s="207">
        <f t="shared" si="62"/>
        <v>0</v>
      </c>
      <c r="AS307" s="207">
        <f t="shared" si="62"/>
        <v>0</v>
      </c>
      <c r="AT307" s="207">
        <f t="shared" si="62"/>
        <v>0</v>
      </c>
      <c r="AU307" s="208">
        <f t="shared" si="67"/>
        <v>0</v>
      </c>
      <c r="AV307" s="208">
        <f t="shared" si="74"/>
        <v>0</v>
      </c>
      <c r="AW307" s="208">
        <f t="shared" si="74"/>
        <v>0</v>
      </c>
      <c r="AX307" s="208">
        <f t="shared" si="74"/>
        <v>0</v>
      </c>
      <c r="AY307" s="208">
        <f t="shared" si="73"/>
        <v>0</v>
      </c>
      <c r="AZ307" s="208">
        <f t="shared" si="72"/>
        <v>0</v>
      </c>
      <c r="BA307" s="208">
        <f t="shared" si="72"/>
        <v>0</v>
      </c>
      <c r="BB307" s="208">
        <f t="shared" si="72"/>
        <v>0</v>
      </c>
      <c r="BC307" s="208">
        <f t="shared" si="71"/>
        <v>0</v>
      </c>
      <c r="BD307" s="208">
        <f t="shared" si="71"/>
        <v>0</v>
      </c>
      <c r="BE307" s="208">
        <f t="shared" si="71"/>
        <v>0</v>
      </c>
      <c r="BF307" s="208">
        <f t="shared" si="69"/>
        <v>0</v>
      </c>
      <c r="BG307" s="208">
        <f t="shared" si="69"/>
        <v>0</v>
      </c>
      <c r="BH307" s="208">
        <f t="shared" si="69"/>
        <v>0</v>
      </c>
      <c r="BI307" s="208">
        <f t="shared" si="69"/>
        <v>0</v>
      </c>
      <c r="BJ307" s="208">
        <f t="shared" si="69"/>
        <v>0</v>
      </c>
      <c r="BK307" s="208">
        <f t="shared" si="69"/>
        <v>0</v>
      </c>
      <c r="BL307" s="207">
        <f t="shared" si="68"/>
        <v>0</v>
      </c>
    </row>
    <row r="308" spans="1:64">
      <c r="A308" s="190" t="s">
        <v>509</v>
      </c>
      <c r="B308" s="205">
        <v>1.61E-2</v>
      </c>
      <c r="C308" s="205">
        <v>1.61E-2</v>
      </c>
      <c r="D308" s="206">
        <v>18478876.170000002</v>
      </c>
      <c r="E308" s="206">
        <v>18478876.170000002</v>
      </c>
      <c r="F308" s="206">
        <v>18478876.170000002</v>
      </c>
      <c r="G308" s="206">
        <v>18478876.170000002</v>
      </c>
      <c r="H308" s="206">
        <v>18478876.170000002</v>
      </c>
      <c r="I308" s="206">
        <v>18478876.170000002</v>
      </c>
      <c r="J308" s="206">
        <v>18478876.170000002</v>
      </c>
      <c r="K308" s="206">
        <v>18478876.170000002</v>
      </c>
      <c r="L308" s="206">
        <v>18478876.170000002</v>
      </c>
      <c r="M308" s="206">
        <v>18478876.170000002</v>
      </c>
      <c r="N308" s="206">
        <v>18478876.170000002</v>
      </c>
      <c r="O308" s="206">
        <v>18478876.170000002</v>
      </c>
      <c r="P308" s="192">
        <f t="shared" si="65"/>
        <v>221746514.04000008</v>
      </c>
      <c r="Q308" s="206">
        <v>18478876.170000002</v>
      </c>
      <c r="R308" s="206">
        <v>19605188.775000002</v>
      </c>
      <c r="S308" s="206">
        <v>20731501.380000003</v>
      </c>
      <c r="T308" s="206">
        <v>20731501.380000003</v>
      </c>
      <c r="U308" s="206">
        <v>20731501.380000003</v>
      </c>
      <c r="V308" s="206">
        <v>20731501.380000003</v>
      </c>
      <c r="W308" s="206">
        <v>20731501.380000003</v>
      </c>
      <c r="X308" s="206">
        <v>20731501.380000003</v>
      </c>
      <c r="Y308" s="206">
        <v>20731501.380000003</v>
      </c>
      <c r="Z308" s="206">
        <v>20731501.380000003</v>
      </c>
      <c r="AA308" s="206">
        <v>20731501.380000003</v>
      </c>
      <c r="AB308" s="206">
        <v>20731501.380000003</v>
      </c>
      <c r="AC308" s="206">
        <v>20731501.380000003</v>
      </c>
      <c r="AD308" s="206">
        <v>20731501.380000003</v>
      </c>
      <c r="AE308" s="206">
        <v>20731501.380000003</v>
      </c>
      <c r="AF308" s="206">
        <v>20731501.380000003</v>
      </c>
      <c r="AG308" s="192">
        <f t="shared" si="66"/>
        <v>248778016.55999997</v>
      </c>
      <c r="AI308" s="207">
        <f t="shared" si="64"/>
        <v>24792.49</v>
      </c>
      <c r="AJ308" s="207">
        <f t="shared" si="64"/>
        <v>24792.49</v>
      </c>
      <c r="AK308" s="207">
        <f t="shared" si="64"/>
        <v>24792.49</v>
      </c>
      <c r="AL308" s="207">
        <f t="shared" si="64"/>
        <v>24792.49</v>
      </c>
      <c r="AM308" s="207">
        <f t="shared" si="64"/>
        <v>24792.49</v>
      </c>
      <c r="AN308" s="207">
        <f t="shared" si="64"/>
        <v>24792.49</v>
      </c>
      <c r="AO308" s="207">
        <f t="shared" si="70"/>
        <v>24792.49</v>
      </c>
      <c r="AP308" s="207">
        <f t="shared" si="70"/>
        <v>24792.49</v>
      </c>
      <c r="AQ308" s="207">
        <f t="shared" si="70"/>
        <v>24792.49</v>
      </c>
      <c r="AR308" s="207">
        <f t="shared" si="62"/>
        <v>24792.49</v>
      </c>
      <c r="AS308" s="207">
        <f t="shared" si="62"/>
        <v>24792.49</v>
      </c>
      <c r="AT308" s="207">
        <f t="shared" si="62"/>
        <v>24792.49</v>
      </c>
      <c r="AU308" s="208">
        <f t="shared" si="67"/>
        <v>297509.87999999995</v>
      </c>
      <c r="AV308" s="208">
        <f t="shared" si="74"/>
        <v>24792.49</v>
      </c>
      <c r="AW308" s="208">
        <f t="shared" si="74"/>
        <v>26303.63</v>
      </c>
      <c r="AX308" s="208">
        <f t="shared" si="74"/>
        <v>27814.76</v>
      </c>
      <c r="AY308" s="208">
        <f t="shared" si="73"/>
        <v>27814.76</v>
      </c>
      <c r="AZ308" s="208">
        <f t="shared" si="72"/>
        <v>27814.76</v>
      </c>
      <c r="BA308" s="208">
        <f t="shared" si="72"/>
        <v>27814.76</v>
      </c>
      <c r="BB308" s="208">
        <f t="shared" si="72"/>
        <v>27814.76</v>
      </c>
      <c r="BC308" s="208">
        <f t="shared" si="71"/>
        <v>27814.76</v>
      </c>
      <c r="BD308" s="208">
        <f t="shared" si="71"/>
        <v>27814.76</v>
      </c>
      <c r="BE308" s="208">
        <f t="shared" si="71"/>
        <v>27814.76</v>
      </c>
      <c r="BF308" s="208">
        <f t="shared" si="69"/>
        <v>27814.76</v>
      </c>
      <c r="BG308" s="208">
        <f t="shared" si="69"/>
        <v>27814.76</v>
      </c>
      <c r="BH308" s="208">
        <f t="shared" si="69"/>
        <v>27814.76</v>
      </c>
      <c r="BI308" s="208">
        <f t="shared" si="69"/>
        <v>27814.76</v>
      </c>
      <c r="BJ308" s="208">
        <f t="shared" si="69"/>
        <v>27814.76</v>
      </c>
      <c r="BK308" s="208">
        <f t="shared" si="69"/>
        <v>27814.76</v>
      </c>
      <c r="BL308" s="207">
        <f t="shared" si="68"/>
        <v>333777.12000000005</v>
      </c>
    </row>
    <row r="309" spans="1:64">
      <c r="A309" s="190" t="s">
        <v>510</v>
      </c>
      <c r="B309" s="205">
        <v>1.61E-2</v>
      </c>
      <c r="C309" s="205">
        <v>1.61E-2</v>
      </c>
      <c r="D309" s="206">
        <v>216099938.71000001</v>
      </c>
      <c r="E309" s="206">
        <v>216242313.16</v>
      </c>
      <c r="F309" s="206">
        <v>216065356.38999999</v>
      </c>
      <c r="G309" s="206">
        <v>217518156.25</v>
      </c>
      <c r="H309" s="206">
        <v>219548521.86000001</v>
      </c>
      <c r="I309" s="206">
        <v>219895994.25</v>
      </c>
      <c r="J309" s="206">
        <v>219502147.86499998</v>
      </c>
      <c r="K309" s="206">
        <v>219950953.465</v>
      </c>
      <c r="L309" s="206">
        <v>221705089.94</v>
      </c>
      <c r="M309" s="206">
        <v>223495212.12499997</v>
      </c>
      <c r="N309" s="206">
        <v>227712331.74499997</v>
      </c>
      <c r="O309" s="206">
        <v>231217325.65999997</v>
      </c>
      <c r="P309" s="192">
        <f t="shared" si="65"/>
        <v>2648953341.4199996</v>
      </c>
      <c r="Q309" s="206">
        <v>235762466.54499996</v>
      </c>
      <c r="R309" s="206">
        <v>240245153.18000001</v>
      </c>
      <c r="S309" s="206">
        <v>240778299.55000001</v>
      </c>
      <c r="T309" s="206">
        <v>241415617.65000001</v>
      </c>
      <c r="U309" s="206">
        <v>241466639.81500003</v>
      </c>
      <c r="V309" s="206">
        <v>242768569.11500004</v>
      </c>
      <c r="W309" s="206">
        <v>247651545.06500006</v>
      </c>
      <c r="X309" s="206">
        <v>251360644.38000008</v>
      </c>
      <c r="Y309" s="206">
        <v>252617067.77500007</v>
      </c>
      <c r="Z309" s="206">
        <v>255623820.70500004</v>
      </c>
      <c r="AA309" s="206">
        <v>257562449.85000002</v>
      </c>
      <c r="AB309" s="206">
        <v>257491241.31500006</v>
      </c>
      <c r="AC309" s="206">
        <v>257397584.24500003</v>
      </c>
      <c r="AD309" s="206">
        <v>257307721.69500005</v>
      </c>
      <c r="AE309" s="206">
        <v>257139129.43000007</v>
      </c>
      <c r="AF309" s="206">
        <v>257723369.01000005</v>
      </c>
      <c r="AG309" s="192">
        <f t="shared" si="66"/>
        <v>3036109782.4000006</v>
      </c>
      <c r="AI309" s="207">
        <f t="shared" si="64"/>
        <v>289934.08000000002</v>
      </c>
      <c r="AJ309" s="207">
        <f t="shared" si="64"/>
        <v>290125.09999999998</v>
      </c>
      <c r="AK309" s="207">
        <f t="shared" si="64"/>
        <v>289887.69</v>
      </c>
      <c r="AL309" s="207">
        <f t="shared" si="64"/>
        <v>291836.86</v>
      </c>
      <c r="AM309" s="207">
        <f t="shared" si="64"/>
        <v>294560.93</v>
      </c>
      <c r="AN309" s="207">
        <f t="shared" si="64"/>
        <v>295027.13</v>
      </c>
      <c r="AO309" s="207">
        <f t="shared" si="70"/>
        <v>294498.71999999997</v>
      </c>
      <c r="AP309" s="207">
        <f t="shared" si="70"/>
        <v>295100.86</v>
      </c>
      <c r="AQ309" s="207">
        <f t="shared" si="70"/>
        <v>297454.33</v>
      </c>
      <c r="AR309" s="207">
        <f t="shared" si="62"/>
        <v>299856.08</v>
      </c>
      <c r="AS309" s="207">
        <f t="shared" si="62"/>
        <v>305514.05</v>
      </c>
      <c r="AT309" s="207">
        <f t="shared" si="62"/>
        <v>310216.58</v>
      </c>
      <c r="AU309" s="208">
        <f t="shared" si="67"/>
        <v>3554012.41</v>
      </c>
      <c r="AV309" s="208">
        <f t="shared" si="74"/>
        <v>316314.64</v>
      </c>
      <c r="AW309" s="208">
        <f t="shared" si="74"/>
        <v>322328.90999999997</v>
      </c>
      <c r="AX309" s="208">
        <f t="shared" si="74"/>
        <v>323044.21999999997</v>
      </c>
      <c r="AY309" s="208">
        <f t="shared" si="73"/>
        <v>323899.28999999998</v>
      </c>
      <c r="AZ309" s="208">
        <f t="shared" si="72"/>
        <v>323967.74</v>
      </c>
      <c r="BA309" s="208">
        <f t="shared" si="72"/>
        <v>325714.5</v>
      </c>
      <c r="BB309" s="208">
        <f t="shared" si="72"/>
        <v>332265.82</v>
      </c>
      <c r="BC309" s="208">
        <f t="shared" si="71"/>
        <v>337242.2</v>
      </c>
      <c r="BD309" s="208">
        <f t="shared" si="71"/>
        <v>338927.9</v>
      </c>
      <c r="BE309" s="208">
        <f t="shared" si="71"/>
        <v>342961.96</v>
      </c>
      <c r="BF309" s="208">
        <f t="shared" si="69"/>
        <v>345562.95</v>
      </c>
      <c r="BG309" s="208">
        <f t="shared" si="69"/>
        <v>345467.42</v>
      </c>
      <c r="BH309" s="208">
        <f t="shared" si="69"/>
        <v>345341.76</v>
      </c>
      <c r="BI309" s="208">
        <f t="shared" si="69"/>
        <v>345221.19</v>
      </c>
      <c r="BJ309" s="208">
        <f t="shared" si="69"/>
        <v>344995</v>
      </c>
      <c r="BK309" s="208">
        <f t="shared" si="69"/>
        <v>345778.85</v>
      </c>
      <c r="BL309" s="207">
        <f t="shared" si="68"/>
        <v>4073447.29</v>
      </c>
    </row>
    <row r="310" spans="1:64">
      <c r="A310" s="190" t="s">
        <v>511</v>
      </c>
      <c r="B310" s="205">
        <v>1.61E-2</v>
      </c>
      <c r="C310" s="205">
        <v>1.61E-2</v>
      </c>
      <c r="D310" s="206">
        <v>3425003.99</v>
      </c>
      <c r="E310" s="206">
        <v>3425003.99</v>
      </c>
      <c r="F310" s="206">
        <v>3425003.99</v>
      </c>
      <c r="G310" s="206">
        <v>3425003.99</v>
      </c>
      <c r="H310" s="206">
        <v>3425003.99</v>
      </c>
      <c r="I310" s="206">
        <v>3425003.99</v>
      </c>
      <c r="J310" s="206">
        <v>3425003.99</v>
      </c>
      <c r="K310" s="206">
        <v>3425003.99</v>
      </c>
      <c r="L310" s="206">
        <v>3425003.99</v>
      </c>
      <c r="M310" s="206">
        <v>3425003.99</v>
      </c>
      <c r="N310" s="206">
        <v>3425003.99</v>
      </c>
      <c r="O310" s="206">
        <v>3425003.99</v>
      </c>
      <c r="P310" s="192">
        <f t="shared" si="65"/>
        <v>41100047.880000018</v>
      </c>
      <c r="Q310" s="206">
        <v>3425003.99</v>
      </c>
      <c r="R310" s="206">
        <v>3425003.99</v>
      </c>
      <c r="S310" s="206">
        <v>3425003.99</v>
      </c>
      <c r="T310" s="206">
        <v>3425003.99</v>
      </c>
      <c r="U310" s="206">
        <v>3425003.99</v>
      </c>
      <c r="V310" s="206">
        <v>3425003.99</v>
      </c>
      <c r="W310" s="206">
        <v>3425003.99</v>
      </c>
      <c r="X310" s="206">
        <v>3425003.99</v>
      </c>
      <c r="Y310" s="206">
        <v>3425003.99</v>
      </c>
      <c r="Z310" s="206">
        <v>3425003.99</v>
      </c>
      <c r="AA310" s="206">
        <v>3425003.99</v>
      </c>
      <c r="AB310" s="206">
        <v>3425003.99</v>
      </c>
      <c r="AC310" s="206">
        <v>3425003.99</v>
      </c>
      <c r="AD310" s="206">
        <v>3425003.99</v>
      </c>
      <c r="AE310" s="206">
        <v>3425003.99</v>
      </c>
      <c r="AF310" s="206">
        <v>3425003.99</v>
      </c>
      <c r="AG310" s="192">
        <f t="shared" si="66"/>
        <v>41100047.880000018</v>
      </c>
      <c r="AI310" s="207">
        <f t="shared" si="64"/>
        <v>4595.21</v>
      </c>
      <c r="AJ310" s="207">
        <f t="shared" si="64"/>
        <v>4595.21</v>
      </c>
      <c r="AK310" s="207">
        <f t="shared" si="64"/>
        <v>4595.21</v>
      </c>
      <c r="AL310" s="207">
        <f t="shared" si="64"/>
        <v>4595.21</v>
      </c>
      <c r="AM310" s="207">
        <f t="shared" si="64"/>
        <v>4595.21</v>
      </c>
      <c r="AN310" s="207">
        <f t="shared" si="64"/>
        <v>4595.21</v>
      </c>
      <c r="AO310" s="207">
        <f t="shared" si="70"/>
        <v>4595.21</v>
      </c>
      <c r="AP310" s="207">
        <f t="shared" si="70"/>
        <v>4595.21</v>
      </c>
      <c r="AQ310" s="207">
        <f t="shared" si="70"/>
        <v>4595.21</v>
      </c>
      <c r="AR310" s="207">
        <f t="shared" si="62"/>
        <v>4595.21</v>
      </c>
      <c r="AS310" s="207">
        <f t="shared" si="62"/>
        <v>4595.21</v>
      </c>
      <c r="AT310" s="207">
        <f t="shared" si="62"/>
        <v>4595.21</v>
      </c>
      <c r="AU310" s="208">
        <f t="shared" si="67"/>
        <v>55142.52</v>
      </c>
      <c r="AV310" s="208">
        <f t="shared" si="74"/>
        <v>4595.21</v>
      </c>
      <c r="AW310" s="208">
        <f t="shared" si="74"/>
        <v>4595.21</v>
      </c>
      <c r="AX310" s="208">
        <f t="shared" si="74"/>
        <v>4595.21</v>
      </c>
      <c r="AY310" s="208">
        <f t="shared" si="73"/>
        <v>4595.21</v>
      </c>
      <c r="AZ310" s="208">
        <f t="shared" si="72"/>
        <v>4595.21</v>
      </c>
      <c r="BA310" s="208">
        <f t="shared" si="72"/>
        <v>4595.21</v>
      </c>
      <c r="BB310" s="208">
        <f t="shared" si="72"/>
        <v>4595.21</v>
      </c>
      <c r="BC310" s="208">
        <f t="shared" si="71"/>
        <v>4595.21</v>
      </c>
      <c r="BD310" s="208">
        <f t="shared" si="71"/>
        <v>4595.21</v>
      </c>
      <c r="BE310" s="208">
        <f t="shared" si="71"/>
        <v>4595.21</v>
      </c>
      <c r="BF310" s="208">
        <f t="shared" si="69"/>
        <v>4595.21</v>
      </c>
      <c r="BG310" s="208">
        <f t="shared" si="69"/>
        <v>4595.21</v>
      </c>
      <c r="BH310" s="208">
        <f t="shared" si="69"/>
        <v>4595.21</v>
      </c>
      <c r="BI310" s="208">
        <f t="shared" si="69"/>
        <v>4595.21</v>
      </c>
      <c r="BJ310" s="208">
        <f t="shared" si="69"/>
        <v>4595.21</v>
      </c>
      <c r="BK310" s="208">
        <f t="shared" si="69"/>
        <v>4595.21</v>
      </c>
      <c r="BL310" s="207">
        <f t="shared" si="68"/>
        <v>55142.52</v>
      </c>
    </row>
    <row r="311" spans="1:64">
      <c r="A311" s="190" t="s">
        <v>512</v>
      </c>
      <c r="B311" s="205">
        <v>1.3800000000000002E-2</v>
      </c>
      <c r="C311" s="205">
        <v>1.3800000000000002E-2</v>
      </c>
      <c r="D311" s="206">
        <v>0</v>
      </c>
      <c r="E311" s="206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192">
        <f t="shared" si="65"/>
        <v>0</v>
      </c>
      <c r="Q311" s="206">
        <v>0</v>
      </c>
      <c r="R311" s="206">
        <v>0</v>
      </c>
      <c r="S311" s="206">
        <v>0</v>
      </c>
      <c r="T311" s="206">
        <v>0</v>
      </c>
      <c r="U311" s="206">
        <v>0</v>
      </c>
      <c r="V311" s="206">
        <v>0</v>
      </c>
      <c r="W311" s="206">
        <v>0</v>
      </c>
      <c r="X311" s="206">
        <v>0</v>
      </c>
      <c r="Y311" s="206">
        <v>0</v>
      </c>
      <c r="Z311" s="206">
        <v>0</v>
      </c>
      <c r="AA311" s="206">
        <v>0</v>
      </c>
      <c r="AB311" s="206">
        <v>0</v>
      </c>
      <c r="AC311" s="206">
        <v>0</v>
      </c>
      <c r="AD311" s="206">
        <v>0</v>
      </c>
      <c r="AE311" s="206">
        <v>0</v>
      </c>
      <c r="AF311" s="206">
        <v>0</v>
      </c>
      <c r="AG311" s="192">
        <f t="shared" si="66"/>
        <v>0</v>
      </c>
      <c r="AI311" s="207">
        <f t="shared" si="64"/>
        <v>0</v>
      </c>
      <c r="AJ311" s="207">
        <f t="shared" si="64"/>
        <v>0</v>
      </c>
      <c r="AK311" s="207">
        <f t="shared" si="64"/>
        <v>0</v>
      </c>
      <c r="AL311" s="207">
        <f t="shared" si="64"/>
        <v>0</v>
      </c>
      <c r="AM311" s="207">
        <f t="shared" si="64"/>
        <v>0</v>
      </c>
      <c r="AN311" s="207">
        <f t="shared" si="64"/>
        <v>0</v>
      </c>
      <c r="AO311" s="207">
        <f t="shared" si="70"/>
        <v>0</v>
      </c>
      <c r="AP311" s="207">
        <f t="shared" si="70"/>
        <v>0</v>
      </c>
      <c r="AQ311" s="207">
        <f t="shared" si="70"/>
        <v>0</v>
      </c>
      <c r="AR311" s="207">
        <f t="shared" si="62"/>
        <v>0</v>
      </c>
      <c r="AS311" s="207">
        <f t="shared" si="62"/>
        <v>0</v>
      </c>
      <c r="AT311" s="207">
        <f t="shared" si="62"/>
        <v>0</v>
      </c>
      <c r="AU311" s="208">
        <f t="shared" si="67"/>
        <v>0</v>
      </c>
      <c r="AV311" s="208">
        <f t="shared" si="74"/>
        <v>0</v>
      </c>
      <c r="AW311" s="208">
        <f t="shared" si="74"/>
        <v>0</v>
      </c>
      <c r="AX311" s="208">
        <f t="shared" si="74"/>
        <v>0</v>
      </c>
      <c r="AY311" s="208">
        <f t="shared" si="73"/>
        <v>0</v>
      </c>
      <c r="AZ311" s="208">
        <f t="shared" si="72"/>
        <v>0</v>
      </c>
      <c r="BA311" s="208">
        <f t="shared" si="72"/>
        <v>0</v>
      </c>
      <c r="BB311" s="208">
        <f t="shared" si="72"/>
        <v>0</v>
      </c>
      <c r="BC311" s="208">
        <f t="shared" si="71"/>
        <v>0</v>
      </c>
      <c r="BD311" s="208">
        <f t="shared" si="71"/>
        <v>0</v>
      </c>
      <c r="BE311" s="208">
        <f t="shared" si="71"/>
        <v>0</v>
      </c>
      <c r="BF311" s="208">
        <f t="shared" si="69"/>
        <v>0</v>
      </c>
      <c r="BG311" s="208">
        <f t="shared" si="69"/>
        <v>0</v>
      </c>
      <c r="BH311" s="208">
        <f t="shared" si="69"/>
        <v>0</v>
      </c>
      <c r="BI311" s="208">
        <f t="shared" si="69"/>
        <v>0</v>
      </c>
      <c r="BJ311" s="208">
        <f t="shared" si="69"/>
        <v>0</v>
      </c>
      <c r="BK311" s="208">
        <f t="shared" si="69"/>
        <v>0</v>
      </c>
      <c r="BL311" s="207">
        <f t="shared" si="68"/>
        <v>0</v>
      </c>
    </row>
    <row r="312" spans="1:64">
      <c r="A312" s="190" t="s">
        <v>513</v>
      </c>
      <c r="B312" s="205">
        <v>1.3199999999999998E-2</v>
      </c>
      <c r="C312" s="205">
        <v>1.3199999999999998E-2</v>
      </c>
      <c r="D312" s="206">
        <v>0</v>
      </c>
      <c r="E312" s="206">
        <v>0</v>
      </c>
      <c r="F312" s="206">
        <v>0</v>
      </c>
      <c r="G312" s="206">
        <v>0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192">
        <f t="shared" si="65"/>
        <v>0</v>
      </c>
      <c r="Q312" s="206">
        <v>0</v>
      </c>
      <c r="R312" s="206">
        <v>0</v>
      </c>
      <c r="S312" s="206">
        <v>0</v>
      </c>
      <c r="T312" s="206">
        <v>0</v>
      </c>
      <c r="U312" s="206">
        <v>0</v>
      </c>
      <c r="V312" s="206">
        <v>0</v>
      </c>
      <c r="W312" s="206">
        <v>0</v>
      </c>
      <c r="X312" s="206">
        <v>0</v>
      </c>
      <c r="Y312" s="206">
        <v>0</v>
      </c>
      <c r="Z312" s="206">
        <v>0</v>
      </c>
      <c r="AA312" s="206">
        <v>0</v>
      </c>
      <c r="AB312" s="206">
        <v>0</v>
      </c>
      <c r="AC312" s="206">
        <v>0</v>
      </c>
      <c r="AD312" s="206">
        <v>0</v>
      </c>
      <c r="AE312" s="206">
        <v>0</v>
      </c>
      <c r="AF312" s="206">
        <v>0</v>
      </c>
      <c r="AG312" s="192">
        <f t="shared" si="66"/>
        <v>0</v>
      </c>
      <c r="AI312" s="207">
        <f t="shared" si="64"/>
        <v>0</v>
      </c>
      <c r="AJ312" s="207">
        <f t="shared" si="64"/>
        <v>0</v>
      </c>
      <c r="AK312" s="207">
        <f t="shared" si="64"/>
        <v>0</v>
      </c>
      <c r="AL312" s="207">
        <f t="shared" si="64"/>
        <v>0</v>
      </c>
      <c r="AM312" s="207">
        <f t="shared" si="64"/>
        <v>0</v>
      </c>
      <c r="AN312" s="207">
        <f t="shared" si="64"/>
        <v>0</v>
      </c>
      <c r="AO312" s="207">
        <f t="shared" si="70"/>
        <v>0</v>
      </c>
      <c r="AP312" s="207">
        <f t="shared" si="70"/>
        <v>0</v>
      </c>
      <c r="AQ312" s="207">
        <f t="shared" si="70"/>
        <v>0</v>
      </c>
      <c r="AR312" s="207">
        <f t="shared" si="62"/>
        <v>0</v>
      </c>
      <c r="AS312" s="207">
        <f t="shared" si="62"/>
        <v>0</v>
      </c>
      <c r="AT312" s="207">
        <f t="shared" si="62"/>
        <v>0</v>
      </c>
      <c r="AU312" s="208">
        <f t="shared" si="67"/>
        <v>0</v>
      </c>
      <c r="AV312" s="208">
        <f t="shared" si="74"/>
        <v>0</v>
      </c>
      <c r="AW312" s="208">
        <f t="shared" si="74"/>
        <v>0</v>
      </c>
      <c r="AX312" s="208">
        <f t="shared" si="74"/>
        <v>0</v>
      </c>
      <c r="AY312" s="208">
        <f t="shared" si="73"/>
        <v>0</v>
      </c>
      <c r="AZ312" s="208">
        <f t="shared" si="72"/>
        <v>0</v>
      </c>
      <c r="BA312" s="208">
        <f t="shared" si="72"/>
        <v>0</v>
      </c>
      <c r="BB312" s="208">
        <f t="shared" si="72"/>
        <v>0</v>
      </c>
      <c r="BC312" s="208">
        <f t="shared" si="71"/>
        <v>0</v>
      </c>
      <c r="BD312" s="208">
        <f t="shared" si="71"/>
        <v>0</v>
      </c>
      <c r="BE312" s="208">
        <f t="shared" si="71"/>
        <v>0</v>
      </c>
      <c r="BF312" s="208">
        <f t="shared" si="69"/>
        <v>0</v>
      </c>
      <c r="BG312" s="208">
        <f t="shared" si="69"/>
        <v>0</v>
      </c>
      <c r="BH312" s="208">
        <f t="shared" si="69"/>
        <v>0</v>
      </c>
      <c r="BI312" s="208">
        <f t="shared" si="69"/>
        <v>0</v>
      </c>
      <c r="BJ312" s="208">
        <f t="shared" si="69"/>
        <v>0</v>
      </c>
      <c r="BK312" s="208">
        <f t="shared" si="69"/>
        <v>0</v>
      </c>
      <c r="BL312" s="207">
        <f t="shared" si="68"/>
        <v>0</v>
      </c>
    </row>
    <row r="313" spans="1:64">
      <c r="A313" s="190" t="s">
        <v>514</v>
      </c>
      <c r="B313" s="205">
        <v>1.84E-2</v>
      </c>
      <c r="C313" s="205">
        <v>1.84E-2</v>
      </c>
      <c r="D313" s="206">
        <v>14414536.970000001</v>
      </c>
      <c r="E313" s="206">
        <v>15023571.51</v>
      </c>
      <c r="F313" s="206">
        <v>15023571.51</v>
      </c>
      <c r="G313" s="206">
        <v>15023571.51</v>
      </c>
      <c r="H313" s="206">
        <v>15023571.51</v>
      </c>
      <c r="I313" s="206">
        <v>15023571.51</v>
      </c>
      <c r="J313" s="206">
        <v>15023571.51</v>
      </c>
      <c r="K313" s="206">
        <v>15023571.51</v>
      </c>
      <c r="L313" s="206">
        <v>15023571.51</v>
      </c>
      <c r="M313" s="206">
        <v>15023571.51</v>
      </c>
      <c r="N313" s="206">
        <v>15023571.51</v>
      </c>
      <c r="O313" s="206">
        <v>15023571.51</v>
      </c>
      <c r="P313" s="192">
        <f t="shared" si="65"/>
        <v>179673823.57999998</v>
      </c>
      <c r="Q313" s="206">
        <v>15023571.51</v>
      </c>
      <c r="R313" s="206">
        <v>15023571.51</v>
      </c>
      <c r="S313" s="206">
        <v>15023571.51</v>
      </c>
      <c r="T313" s="206">
        <v>15023571.51</v>
      </c>
      <c r="U313" s="206">
        <v>15023571.51</v>
      </c>
      <c r="V313" s="206">
        <v>15023571.51</v>
      </c>
      <c r="W313" s="206">
        <v>15023571.51</v>
      </c>
      <c r="X313" s="206">
        <v>15023571.51</v>
      </c>
      <c r="Y313" s="206">
        <v>15023571.51</v>
      </c>
      <c r="Z313" s="206">
        <v>15023571.51</v>
      </c>
      <c r="AA313" s="206">
        <v>15023571.51</v>
      </c>
      <c r="AB313" s="206">
        <v>15023571.51</v>
      </c>
      <c r="AC313" s="206">
        <v>15023571.51</v>
      </c>
      <c r="AD313" s="206">
        <v>15023571.51</v>
      </c>
      <c r="AE313" s="206">
        <v>15023571.51</v>
      </c>
      <c r="AF313" s="206">
        <v>15023571.51</v>
      </c>
      <c r="AG313" s="192">
        <f t="shared" si="66"/>
        <v>180282858.11999997</v>
      </c>
      <c r="AI313" s="207">
        <f t="shared" si="64"/>
        <v>22102.29</v>
      </c>
      <c r="AJ313" s="207">
        <f t="shared" si="64"/>
        <v>23036.14</v>
      </c>
      <c r="AK313" s="207">
        <f t="shared" si="64"/>
        <v>23036.14</v>
      </c>
      <c r="AL313" s="207">
        <f t="shared" si="64"/>
        <v>23036.14</v>
      </c>
      <c r="AM313" s="207">
        <f t="shared" si="64"/>
        <v>23036.14</v>
      </c>
      <c r="AN313" s="207">
        <f t="shared" si="64"/>
        <v>23036.14</v>
      </c>
      <c r="AO313" s="207">
        <f t="shared" si="70"/>
        <v>23036.14</v>
      </c>
      <c r="AP313" s="207">
        <f t="shared" si="70"/>
        <v>23036.14</v>
      </c>
      <c r="AQ313" s="207">
        <f t="shared" si="70"/>
        <v>23036.14</v>
      </c>
      <c r="AR313" s="207">
        <f t="shared" si="62"/>
        <v>23036.14</v>
      </c>
      <c r="AS313" s="207">
        <f t="shared" si="62"/>
        <v>23036.14</v>
      </c>
      <c r="AT313" s="207">
        <f t="shared" si="62"/>
        <v>23036.14</v>
      </c>
      <c r="AU313" s="208">
        <f t="shared" si="67"/>
        <v>275499.83000000007</v>
      </c>
      <c r="AV313" s="208">
        <f t="shared" si="74"/>
        <v>23036.14</v>
      </c>
      <c r="AW313" s="208">
        <f t="shared" si="74"/>
        <v>23036.14</v>
      </c>
      <c r="AX313" s="208">
        <f t="shared" si="74"/>
        <v>23036.14</v>
      </c>
      <c r="AY313" s="208">
        <f t="shared" si="73"/>
        <v>23036.14</v>
      </c>
      <c r="AZ313" s="208">
        <f t="shared" si="72"/>
        <v>23036.14</v>
      </c>
      <c r="BA313" s="208">
        <f t="shared" si="72"/>
        <v>23036.14</v>
      </c>
      <c r="BB313" s="208">
        <f t="shared" si="72"/>
        <v>23036.14</v>
      </c>
      <c r="BC313" s="208">
        <f t="shared" si="71"/>
        <v>23036.14</v>
      </c>
      <c r="BD313" s="208">
        <f t="shared" si="71"/>
        <v>23036.14</v>
      </c>
      <c r="BE313" s="208">
        <f t="shared" si="71"/>
        <v>23036.14</v>
      </c>
      <c r="BF313" s="208">
        <f t="shared" si="69"/>
        <v>23036.14</v>
      </c>
      <c r="BG313" s="208">
        <f t="shared" si="69"/>
        <v>23036.14</v>
      </c>
      <c r="BH313" s="208">
        <f t="shared" si="69"/>
        <v>23036.14</v>
      </c>
      <c r="BI313" s="208">
        <f t="shared" si="69"/>
        <v>23036.14</v>
      </c>
      <c r="BJ313" s="208">
        <f t="shared" si="69"/>
        <v>23036.14</v>
      </c>
      <c r="BK313" s="208">
        <f t="shared" si="69"/>
        <v>23036.14</v>
      </c>
      <c r="BL313" s="207">
        <f t="shared" si="68"/>
        <v>276433.68000000005</v>
      </c>
    </row>
    <row r="314" spans="1:64">
      <c r="A314" s="190" t="s">
        <v>515</v>
      </c>
      <c r="B314" s="205">
        <v>1.84E-2</v>
      </c>
      <c r="C314" s="205">
        <v>1.84E-2</v>
      </c>
      <c r="D314" s="206">
        <v>31333694.780000001</v>
      </c>
      <c r="E314" s="206">
        <v>31333694.780000001</v>
      </c>
      <c r="F314" s="206">
        <v>31333694.780000001</v>
      </c>
      <c r="G314" s="206">
        <v>31333694.780000001</v>
      </c>
      <c r="H314" s="206">
        <v>31333694.780000001</v>
      </c>
      <c r="I314" s="206">
        <v>31333694.780000001</v>
      </c>
      <c r="J314" s="206">
        <v>31333694.780000001</v>
      </c>
      <c r="K314" s="206">
        <v>31333694.780000001</v>
      </c>
      <c r="L314" s="206">
        <v>31333694.780000001</v>
      </c>
      <c r="M314" s="206">
        <v>31333694.780000001</v>
      </c>
      <c r="N314" s="206">
        <v>31333694.780000001</v>
      </c>
      <c r="O314" s="206">
        <v>31333694.780000001</v>
      </c>
      <c r="P314" s="192">
        <f t="shared" si="65"/>
        <v>376004337.3599999</v>
      </c>
      <c r="Q314" s="206">
        <v>31333694.780000001</v>
      </c>
      <c r="R314" s="206">
        <v>31333694.780000001</v>
      </c>
      <c r="S314" s="206">
        <v>31333694.780000001</v>
      </c>
      <c r="T314" s="206">
        <v>31333694.780000001</v>
      </c>
      <c r="U314" s="206">
        <v>31333694.780000001</v>
      </c>
      <c r="V314" s="206">
        <v>31333694.780000001</v>
      </c>
      <c r="W314" s="206">
        <v>31333694.780000001</v>
      </c>
      <c r="X314" s="206">
        <v>31333694.780000001</v>
      </c>
      <c r="Y314" s="206">
        <v>31333694.780000001</v>
      </c>
      <c r="Z314" s="206">
        <v>31333694.780000001</v>
      </c>
      <c r="AA314" s="206">
        <v>31333694.780000001</v>
      </c>
      <c r="AB314" s="206">
        <v>31333694.780000001</v>
      </c>
      <c r="AC314" s="206">
        <v>31333694.780000001</v>
      </c>
      <c r="AD314" s="206">
        <v>31333694.780000001</v>
      </c>
      <c r="AE314" s="206">
        <v>31333694.780000001</v>
      </c>
      <c r="AF314" s="206">
        <v>31333694.780000001</v>
      </c>
      <c r="AG314" s="192">
        <f t="shared" si="66"/>
        <v>376004337.3599999</v>
      </c>
      <c r="AI314" s="207">
        <f t="shared" si="64"/>
        <v>48045</v>
      </c>
      <c r="AJ314" s="207">
        <f t="shared" si="64"/>
        <v>48045</v>
      </c>
      <c r="AK314" s="207">
        <f t="shared" si="64"/>
        <v>48045</v>
      </c>
      <c r="AL314" s="207">
        <f t="shared" si="64"/>
        <v>48045</v>
      </c>
      <c r="AM314" s="207">
        <f t="shared" si="64"/>
        <v>48045</v>
      </c>
      <c r="AN314" s="207">
        <f t="shared" si="64"/>
        <v>48045</v>
      </c>
      <c r="AO314" s="207">
        <f t="shared" si="70"/>
        <v>48045</v>
      </c>
      <c r="AP314" s="207">
        <f t="shared" si="70"/>
        <v>48045</v>
      </c>
      <c r="AQ314" s="207">
        <f t="shared" si="70"/>
        <v>48045</v>
      </c>
      <c r="AR314" s="207">
        <f t="shared" si="62"/>
        <v>48045</v>
      </c>
      <c r="AS314" s="207">
        <f t="shared" si="62"/>
        <v>48045</v>
      </c>
      <c r="AT314" s="207">
        <f t="shared" si="62"/>
        <v>48045</v>
      </c>
      <c r="AU314" s="208">
        <f t="shared" si="67"/>
        <v>576540</v>
      </c>
      <c r="AV314" s="208">
        <f t="shared" si="74"/>
        <v>48045</v>
      </c>
      <c r="AW314" s="208">
        <f t="shared" si="74"/>
        <v>48045</v>
      </c>
      <c r="AX314" s="208">
        <f t="shared" si="74"/>
        <v>48045</v>
      </c>
      <c r="AY314" s="208">
        <f t="shared" si="73"/>
        <v>48045</v>
      </c>
      <c r="AZ314" s="208">
        <f t="shared" si="72"/>
        <v>48045</v>
      </c>
      <c r="BA314" s="208">
        <f t="shared" si="72"/>
        <v>48045</v>
      </c>
      <c r="BB314" s="208">
        <f t="shared" si="72"/>
        <v>48045</v>
      </c>
      <c r="BC314" s="208">
        <f t="shared" si="71"/>
        <v>48045</v>
      </c>
      <c r="BD314" s="208">
        <f t="shared" si="71"/>
        <v>48045</v>
      </c>
      <c r="BE314" s="208">
        <f t="shared" si="71"/>
        <v>48045</v>
      </c>
      <c r="BF314" s="208">
        <f t="shared" si="69"/>
        <v>48045</v>
      </c>
      <c r="BG314" s="208">
        <f t="shared" si="69"/>
        <v>48045</v>
      </c>
      <c r="BH314" s="208">
        <f t="shared" si="69"/>
        <v>48045</v>
      </c>
      <c r="BI314" s="208">
        <f t="shared" si="69"/>
        <v>48045</v>
      </c>
      <c r="BJ314" s="208">
        <f t="shared" si="69"/>
        <v>48045</v>
      </c>
      <c r="BK314" s="208">
        <f t="shared" si="69"/>
        <v>48045</v>
      </c>
      <c r="BL314" s="207">
        <f t="shared" si="68"/>
        <v>576540</v>
      </c>
    </row>
    <row r="315" spans="1:64">
      <c r="A315" s="190" t="s">
        <v>516</v>
      </c>
      <c r="B315" s="205">
        <v>2.98E-2</v>
      </c>
      <c r="C315" s="205">
        <v>2.98E-2</v>
      </c>
      <c r="D315" s="206">
        <v>13877671.050000001</v>
      </c>
      <c r="E315" s="206">
        <v>13877671.050000001</v>
      </c>
      <c r="F315" s="206">
        <v>14165075.800000001</v>
      </c>
      <c r="G315" s="206">
        <v>14452480.539999999</v>
      </c>
      <c r="H315" s="206">
        <v>14452480.539999999</v>
      </c>
      <c r="I315" s="206">
        <v>14452480.539999999</v>
      </c>
      <c r="J315" s="206">
        <v>14452480.539999999</v>
      </c>
      <c r="K315" s="206">
        <v>14452480.539999999</v>
      </c>
      <c r="L315" s="206">
        <v>14452480.539999999</v>
      </c>
      <c r="M315" s="206">
        <v>14452480.539999999</v>
      </c>
      <c r="N315" s="206">
        <v>14452480.539999999</v>
      </c>
      <c r="O315" s="206">
        <v>14452480.539999999</v>
      </c>
      <c r="P315" s="192">
        <f t="shared" si="65"/>
        <v>171992742.75999996</v>
      </c>
      <c r="Q315" s="206">
        <v>14452480.539999999</v>
      </c>
      <c r="R315" s="206">
        <v>14452480.539999999</v>
      </c>
      <c r="S315" s="206">
        <v>14452480.539999999</v>
      </c>
      <c r="T315" s="206">
        <v>14452480.539999999</v>
      </c>
      <c r="U315" s="206">
        <v>14452480.539999999</v>
      </c>
      <c r="V315" s="206">
        <v>14452480.539999999</v>
      </c>
      <c r="W315" s="206">
        <v>14452480.539999999</v>
      </c>
      <c r="X315" s="206">
        <v>14452480.539999999</v>
      </c>
      <c r="Y315" s="206">
        <v>14452480.539999999</v>
      </c>
      <c r="Z315" s="206">
        <v>14452480.539999999</v>
      </c>
      <c r="AA315" s="206">
        <v>14452480.539999999</v>
      </c>
      <c r="AB315" s="206">
        <v>14452480.539999999</v>
      </c>
      <c r="AC315" s="206">
        <v>14452480.539999999</v>
      </c>
      <c r="AD315" s="206">
        <v>14452480.539999999</v>
      </c>
      <c r="AE315" s="206">
        <v>14452480.539999999</v>
      </c>
      <c r="AF315" s="206">
        <v>14452480.539999999</v>
      </c>
      <c r="AG315" s="192">
        <f t="shared" si="66"/>
        <v>173429766.47999993</v>
      </c>
      <c r="AI315" s="207">
        <f t="shared" si="64"/>
        <v>34462.879999999997</v>
      </c>
      <c r="AJ315" s="207">
        <f t="shared" si="64"/>
        <v>34462.879999999997</v>
      </c>
      <c r="AK315" s="207">
        <f t="shared" si="64"/>
        <v>35176.6</v>
      </c>
      <c r="AL315" s="207">
        <f t="shared" si="64"/>
        <v>35890.33</v>
      </c>
      <c r="AM315" s="207">
        <f t="shared" si="64"/>
        <v>35890.33</v>
      </c>
      <c r="AN315" s="207">
        <f t="shared" si="64"/>
        <v>35890.33</v>
      </c>
      <c r="AO315" s="207">
        <f t="shared" si="70"/>
        <v>35890.33</v>
      </c>
      <c r="AP315" s="207">
        <f t="shared" si="70"/>
        <v>35890.33</v>
      </c>
      <c r="AQ315" s="207">
        <f t="shared" si="70"/>
        <v>35890.33</v>
      </c>
      <c r="AR315" s="207">
        <f t="shared" si="62"/>
        <v>35890.33</v>
      </c>
      <c r="AS315" s="207">
        <f t="shared" si="62"/>
        <v>35890.33</v>
      </c>
      <c r="AT315" s="207">
        <f t="shared" si="62"/>
        <v>35890.33</v>
      </c>
      <c r="AU315" s="208">
        <f t="shared" si="67"/>
        <v>427115.33000000013</v>
      </c>
      <c r="AV315" s="208">
        <f t="shared" si="74"/>
        <v>35890.33</v>
      </c>
      <c r="AW315" s="208">
        <f t="shared" si="74"/>
        <v>35890.33</v>
      </c>
      <c r="AX315" s="208">
        <f t="shared" si="74"/>
        <v>35890.33</v>
      </c>
      <c r="AY315" s="208">
        <f t="shared" si="73"/>
        <v>35890.33</v>
      </c>
      <c r="AZ315" s="208">
        <f t="shared" si="72"/>
        <v>35890.33</v>
      </c>
      <c r="BA315" s="208">
        <f t="shared" si="72"/>
        <v>35890.33</v>
      </c>
      <c r="BB315" s="208">
        <f t="shared" si="72"/>
        <v>35890.33</v>
      </c>
      <c r="BC315" s="208">
        <f t="shared" si="71"/>
        <v>35890.33</v>
      </c>
      <c r="BD315" s="208">
        <f t="shared" si="71"/>
        <v>35890.33</v>
      </c>
      <c r="BE315" s="208">
        <f t="shared" si="71"/>
        <v>35890.33</v>
      </c>
      <c r="BF315" s="208">
        <f t="shared" si="69"/>
        <v>35890.33</v>
      </c>
      <c r="BG315" s="208">
        <f t="shared" si="69"/>
        <v>35890.33</v>
      </c>
      <c r="BH315" s="208">
        <f t="shared" si="69"/>
        <v>35890.33</v>
      </c>
      <c r="BI315" s="208">
        <f t="shared" si="69"/>
        <v>35890.33</v>
      </c>
      <c r="BJ315" s="208">
        <f t="shared" si="69"/>
        <v>35890.33</v>
      </c>
      <c r="BK315" s="208">
        <f t="shared" si="69"/>
        <v>35890.33</v>
      </c>
      <c r="BL315" s="207">
        <f t="shared" si="68"/>
        <v>430683.96000000014</v>
      </c>
    </row>
    <row r="316" spans="1:64">
      <c r="A316" s="190" t="s">
        <v>517</v>
      </c>
      <c r="B316" s="205">
        <v>2.98E-2</v>
      </c>
      <c r="C316" s="205">
        <v>2.98E-2</v>
      </c>
      <c r="D316" s="206">
        <v>93748132.090000004</v>
      </c>
      <c r="E316" s="206">
        <v>93882328.780000001</v>
      </c>
      <c r="F316" s="206">
        <v>94868944.459999993</v>
      </c>
      <c r="G316" s="206">
        <v>95878124.340000004</v>
      </c>
      <c r="H316" s="206">
        <v>95962369.730000004</v>
      </c>
      <c r="I316" s="206">
        <v>96717270.280000001</v>
      </c>
      <c r="J316" s="206">
        <v>98258208.915000007</v>
      </c>
      <c r="K316" s="206">
        <v>99172117.405000001</v>
      </c>
      <c r="L316" s="206">
        <v>99630305.499999985</v>
      </c>
      <c r="M316" s="206">
        <v>102599068.72999999</v>
      </c>
      <c r="N316" s="206">
        <v>105167814.575</v>
      </c>
      <c r="O316" s="206">
        <v>105208244.97500001</v>
      </c>
      <c r="P316" s="192">
        <f t="shared" si="65"/>
        <v>1181092929.7799997</v>
      </c>
      <c r="Q316" s="206">
        <v>105284689.30000001</v>
      </c>
      <c r="R316" s="206">
        <v>106943358.31000002</v>
      </c>
      <c r="S316" s="206">
        <v>108566013.36500001</v>
      </c>
      <c r="T316" s="206">
        <v>110054147.12</v>
      </c>
      <c r="U316" s="206">
        <v>111753981.55500001</v>
      </c>
      <c r="V316" s="206">
        <v>112006112.60500002</v>
      </c>
      <c r="W316" s="206">
        <v>112098742.74500002</v>
      </c>
      <c r="X316" s="206">
        <v>112191372.88500002</v>
      </c>
      <c r="Y316" s="206">
        <v>112983887.27500002</v>
      </c>
      <c r="Z316" s="206">
        <v>114487844.55000001</v>
      </c>
      <c r="AA316" s="206">
        <v>115236676.15500002</v>
      </c>
      <c r="AB316" s="206">
        <v>115271023.22000001</v>
      </c>
      <c r="AC316" s="206">
        <v>117696645.35500002</v>
      </c>
      <c r="AD316" s="206">
        <v>120122267.49000001</v>
      </c>
      <c r="AE316" s="206">
        <v>120156614.55000001</v>
      </c>
      <c r="AF316" s="206">
        <v>120190961.61000001</v>
      </c>
      <c r="AG316" s="192">
        <f t="shared" si="66"/>
        <v>1384196129.9949999</v>
      </c>
      <c r="AI316" s="207">
        <f t="shared" si="64"/>
        <v>232807.86</v>
      </c>
      <c r="AJ316" s="207">
        <f t="shared" si="64"/>
        <v>233141.12</v>
      </c>
      <c r="AK316" s="207">
        <f t="shared" si="64"/>
        <v>235591.21</v>
      </c>
      <c r="AL316" s="207">
        <f t="shared" si="64"/>
        <v>238097.34</v>
      </c>
      <c r="AM316" s="207">
        <f t="shared" si="64"/>
        <v>238306.55</v>
      </c>
      <c r="AN316" s="207">
        <f t="shared" si="64"/>
        <v>240181.22</v>
      </c>
      <c r="AO316" s="207">
        <f t="shared" si="70"/>
        <v>244007.89</v>
      </c>
      <c r="AP316" s="207">
        <f t="shared" si="70"/>
        <v>246277.42</v>
      </c>
      <c r="AQ316" s="207">
        <f t="shared" si="70"/>
        <v>247415.26</v>
      </c>
      <c r="AR316" s="207">
        <f t="shared" si="62"/>
        <v>254787.69</v>
      </c>
      <c r="AS316" s="207">
        <f t="shared" si="62"/>
        <v>261166.74</v>
      </c>
      <c r="AT316" s="207">
        <f t="shared" si="62"/>
        <v>261267.14</v>
      </c>
      <c r="AU316" s="208">
        <f t="shared" si="67"/>
        <v>2933047.44</v>
      </c>
      <c r="AV316" s="208">
        <f t="shared" si="74"/>
        <v>261456.98</v>
      </c>
      <c r="AW316" s="208">
        <f t="shared" si="74"/>
        <v>265576.01</v>
      </c>
      <c r="AX316" s="208">
        <f t="shared" si="74"/>
        <v>269605.59999999998</v>
      </c>
      <c r="AY316" s="208">
        <f t="shared" si="73"/>
        <v>273301.13</v>
      </c>
      <c r="AZ316" s="208">
        <f t="shared" si="72"/>
        <v>277522.39</v>
      </c>
      <c r="BA316" s="208">
        <f t="shared" si="72"/>
        <v>278148.51</v>
      </c>
      <c r="BB316" s="208">
        <f t="shared" si="72"/>
        <v>278378.53999999998</v>
      </c>
      <c r="BC316" s="208">
        <f t="shared" si="71"/>
        <v>278608.58</v>
      </c>
      <c r="BD316" s="208">
        <f t="shared" si="71"/>
        <v>280576.65000000002</v>
      </c>
      <c r="BE316" s="208">
        <f t="shared" si="71"/>
        <v>284311.48</v>
      </c>
      <c r="BF316" s="208">
        <f t="shared" si="69"/>
        <v>286171.08</v>
      </c>
      <c r="BG316" s="208">
        <f t="shared" si="69"/>
        <v>286256.37</v>
      </c>
      <c r="BH316" s="208">
        <f t="shared" si="69"/>
        <v>292280</v>
      </c>
      <c r="BI316" s="208">
        <f t="shared" si="69"/>
        <v>298303.63</v>
      </c>
      <c r="BJ316" s="208">
        <f t="shared" si="69"/>
        <v>298388.93</v>
      </c>
      <c r="BK316" s="208">
        <f t="shared" si="69"/>
        <v>298474.21999999997</v>
      </c>
      <c r="BL316" s="207">
        <f t="shared" si="68"/>
        <v>3437420.38</v>
      </c>
    </row>
    <row r="317" spans="1:64">
      <c r="A317" s="190" t="s">
        <v>518</v>
      </c>
      <c r="B317" s="205">
        <v>3.32E-2</v>
      </c>
      <c r="C317" s="205">
        <v>3.32E-2</v>
      </c>
      <c r="D317" s="206">
        <v>7391652.7800000003</v>
      </c>
      <c r="E317" s="206">
        <v>6900519.3499999996</v>
      </c>
      <c r="F317" s="206">
        <v>6613114.6100000003</v>
      </c>
      <c r="G317" s="206">
        <v>6325709.8600000003</v>
      </c>
      <c r="H317" s="206">
        <v>6325709.8600000003</v>
      </c>
      <c r="I317" s="206">
        <v>6325709.8600000003</v>
      </c>
      <c r="J317" s="206">
        <v>6325709.8600000003</v>
      </c>
      <c r="K317" s="206">
        <v>6325709.8600000003</v>
      </c>
      <c r="L317" s="206">
        <v>6325709.8600000003</v>
      </c>
      <c r="M317" s="206">
        <v>6325709.8600000003</v>
      </c>
      <c r="N317" s="206">
        <v>6325709.8600000003</v>
      </c>
      <c r="O317" s="206">
        <v>6325709.8600000003</v>
      </c>
      <c r="P317" s="192">
        <f t="shared" si="65"/>
        <v>77836675.480000004</v>
      </c>
      <c r="Q317" s="206">
        <v>6325709.8600000003</v>
      </c>
      <c r="R317" s="206">
        <v>6325709.8600000003</v>
      </c>
      <c r="S317" s="206">
        <v>6325709.8600000003</v>
      </c>
      <c r="T317" s="206">
        <v>6325709.8600000003</v>
      </c>
      <c r="U317" s="206">
        <v>6325709.8600000003</v>
      </c>
      <c r="V317" s="206">
        <v>6325709.8600000003</v>
      </c>
      <c r="W317" s="206">
        <v>6325709.8600000003</v>
      </c>
      <c r="X317" s="206">
        <v>6325709.8600000003</v>
      </c>
      <c r="Y317" s="206">
        <v>6325709.8600000003</v>
      </c>
      <c r="Z317" s="206">
        <v>6325709.8600000003</v>
      </c>
      <c r="AA317" s="206">
        <v>6325709.8600000003</v>
      </c>
      <c r="AB317" s="206">
        <v>6325709.8600000003</v>
      </c>
      <c r="AC317" s="206">
        <v>6325709.8600000003</v>
      </c>
      <c r="AD317" s="206">
        <v>6325709.8600000003</v>
      </c>
      <c r="AE317" s="206">
        <v>6325709.8600000003</v>
      </c>
      <c r="AF317" s="206">
        <v>6325709.8600000003</v>
      </c>
      <c r="AG317" s="192">
        <f t="shared" si="66"/>
        <v>75908518.320000008</v>
      </c>
      <c r="AI317" s="207">
        <f t="shared" si="64"/>
        <v>20450.240000000002</v>
      </c>
      <c r="AJ317" s="207">
        <f t="shared" si="64"/>
        <v>19091.439999999999</v>
      </c>
      <c r="AK317" s="207">
        <f t="shared" si="64"/>
        <v>18296.28</v>
      </c>
      <c r="AL317" s="207">
        <f t="shared" si="64"/>
        <v>17501.13</v>
      </c>
      <c r="AM317" s="207">
        <f t="shared" si="64"/>
        <v>17501.13</v>
      </c>
      <c r="AN317" s="207">
        <f t="shared" si="64"/>
        <v>17501.13</v>
      </c>
      <c r="AO317" s="207">
        <f t="shared" si="70"/>
        <v>17501.13</v>
      </c>
      <c r="AP317" s="207">
        <f t="shared" si="70"/>
        <v>17501.13</v>
      </c>
      <c r="AQ317" s="207">
        <f t="shared" si="70"/>
        <v>17501.13</v>
      </c>
      <c r="AR317" s="207">
        <f t="shared" si="62"/>
        <v>17501.13</v>
      </c>
      <c r="AS317" s="207">
        <f t="shared" si="62"/>
        <v>17501.13</v>
      </c>
      <c r="AT317" s="207">
        <f t="shared" si="62"/>
        <v>17501.13</v>
      </c>
      <c r="AU317" s="208">
        <f t="shared" si="67"/>
        <v>215348.13000000003</v>
      </c>
      <c r="AV317" s="208">
        <f t="shared" si="74"/>
        <v>17501.13</v>
      </c>
      <c r="AW317" s="208">
        <f t="shared" si="74"/>
        <v>17501.13</v>
      </c>
      <c r="AX317" s="208">
        <f t="shared" si="74"/>
        <v>17501.13</v>
      </c>
      <c r="AY317" s="208">
        <f t="shared" si="73"/>
        <v>17501.13</v>
      </c>
      <c r="AZ317" s="208">
        <f t="shared" si="72"/>
        <v>17501.13</v>
      </c>
      <c r="BA317" s="208">
        <f t="shared" si="72"/>
        <v>17501.13</v>
      </c>
      <c r="BB317" s="208">
        <f t="shared" si="72"/>
        <v>17501.13</v>
      </c>
      <c r="BC317" s="208">
        <f t="shared" si="71"/>
        <v>17501.13</v>
      </c>
      <c r="BD317" s="208">
        <f t="shared" si="71"/>
        <v>17501.13</v>
      </c>
      <c r="BE317" s="208">
        <f t="shared" si="71"/>
        <v>17501.13</v>
      </c>
      <c r="BF317" s="208">
        <f t="shared" si="69"/>
        <v>17501.13</v>
      </c>
      <c r="BG317" s="208">
        <f t="shared" si="69"/>
        <v>17501.13</v>
      </c>
      <c r="BH317" s="208">
        <f t="shared" si="69"/>
        <v>17501.13</v>
      </c>
      <c r="BI317" s="208">
        <f t="shared" si="69"/>
        <v>17501.13</v>
      </c>
      <c r="BJ317" s="208">
        <f t="shared" si="69"/>
        <v>17501.13</v>
      </c>
      <c r="BK317" s="208">
        <f t="shared" si="69"/>
        <v>17501.13</v>
      </c>
      <c r="BL317" s="207">
        <f t="shared" si="68"/>
        <v>210013.56000000003</v>
      </c>
    </row>
    <row r="318" spans="1:64">
      <c r="A318" s="190" t="s">
        <v>519</v>
      </c>
      <c r="B318" s="205">
        <v>3.32E-2</v>
      </c>
      <c r="C318" s="205">
        <v>3.32E-2</v>
      </c>
      <c r="D318" s="206">
        <v>59590724.490000002</v>
      </c>
      <c r="E318" s="206">
        <v>59684916.299999997</v>
      </c>
      <c r="F318" s="206">
        <v>59837518.210000001</v>
      </c>
      <c r="G318" s="206">
        <v>59968282.07</v>
      </c>
      <c r="H318" s="206">
        <v>60327396.530000001</v>
      </c>
      <c r="I318" s="206">
        <v>61370691.020000003</v>
      </c>
      <c r="J318" s="206">
        <v>62128316.625</v>
      </c>
      <c r="K318" s="206">
        <v>62156138.410000004</v>
      </c>
      <c r="L318" s="206">
        <v>62156138.410000004</v>
      </c>
      <c r="M318" s="206">
        <v>62156138.410000004</v>
      </c>
      <c r="N318" s="206">
        <v>62156138.410000004</v>
      </c>
      <c r="O318" s="206">
        <v>62156138.410000004</v>
      </c>
      <c r="P318" s="192">
        <f t="shared" si="65"/>
        <v>733688537.29499996</v>
      </c>
      <c r="Q318" s="206">
        <v>62156138.410000004</v>
      </c>
      <c r="R318" s="206">
        <v>62156138.410000004</v>
      </c>
      <c r="S318" s="206">
        <v>62156138.410000004</v>
      </c>
      <c r="T318" s="206">
        <v>62156138.410000004</v>
      </c>
      <c r="U318" s="206">
        <v>62156138.410000004</v>
      </c>
      <c r="V318" s="206">
        <v>62156138.410000004</v>
      </c>
      <c r="W318" s="206">
        <v>62156138.410000004</v>
      </c>
      <c r="X318" s="206">
        <v>62156138.410000004</v>
      </c>
      <c r="Y318" s="206">
        <v>62156138.410000004</v>
      </c>
      <c r="Z318" s="206">
        <v>67159051.49000001</v>
      </c>
      <c r="AA318" s="206">
        <v>72161964.570000008</v>
      </c>
      <c r="AB318" s="206">
        <v>72161964.570000008</v>
      </c>
      <c r="AC318" s="206">
        <v>72161964.570000008</v>
      </c>
      <c r="AD318" s="206">
        <v>72161964.570000008</v>
      </c>
      <c r="AE318" s="206">
        <v>72161964.570000008</v>
      </c>
      <c r="AF318" s="206">
        <v>72161964.570000008</v>
      </c>
      <c r="AG318" s="192">
        <f t="shared" si="66"/>
        <v>810911530.96000016</v>
      </c>
      <c r="AI318" s="207">
        <f t="shared" si="64"/>
        <v>164867.67000000001</v>
      </c>
      <c r="AJ318" s="207">
        <f t="shared" si="64"/>
        <v>165128.26999999999</v>
      </c>
      <c r="AK318" s="207">
        <f t="shared" si="64"/>
        <v>165550.47</v>
      </c>
      <c r="AL318" s="207">
        <f t="shared" si="64"/>
        <v>165912.25</v>
      </c>
      <c r="AM318" s="207">
        <f t="shared" si="64"/>
        <v>166905.79999999999</v>
      </c>
      <c r="AN318" s="207">
        <f t="shared" si="64"/>
        <v>169792.25</v>
      </c>
      <c r="AO318" s="207">
        <f t="shared" si="70"/>
        <v>171888.34</v>
      </c>
      <c r="AP318" s="207">
        <f t="shared" si="70"/>
        <v>171965.32</v>
      </c>
      <c r="AQ318" s="207">
        <f t="shared" si="70"/>
        <v>171965.32</v>
      </c>
      <c r="AR318" s="207">
        <f t="shared" si="70"/>
        <v>171965.32</v>
      </c>
      <c r="AS318" s="207">
        <f t="shared" si="70"/>
        <v>171965.32</v>
      </c>
      <c r="AT318" s="207">
        <f t="shared" si="70"/>
        <v>171965.32</v>
      </c>
      <c r="AU318" s="208">
        <f t="shared" si="67"/>
        <v>2029871.6500000004</v>
      </c>
      <c r="AV318" s="208">
        <f t="shared" si="74"/>
        <v>171965.32</v>
      </c>
      <c r="AW318" s="208">
        <f t="shared" si="74"/>
        <v>171965.32</v>
      </c>
      <c r="AX318" s="208">
        <f t="shared" si="74"/>
        <v>171965.32</v>
      </c>
      <c r="AY318" s="208">
        <f t="shared" si="73"/>
        <v>171965.32</v>
      </c>
      <c r="AZ318" s="208">
        <f t="shared" si="72"/>
        <v>171965.32</v>
      </c>
      <c r="BA318" s="208">
        <f t="shared" si="72"/>
        <v>171965.32</v>
      </c>
      <c r="BB318" s="208">
        <f t="shared" si="72"/>
        <v>171965.32</v>
      </c>
      <c r="BC318" s="208">
        <f t="shared" si="71"/>
        <v>171965.32</v>
      </c>
      <c r="BD318" s="208">
        <f t="shared" si="71"/>
        <v>171965.32</v>
      </c>
      <c r="BE318" s="208">
        <f t="shared" si="71"/>
        <v>185806.71</v>
      </c>
      <c r="BF318" s="208">
        <f t="shared" si="69"/>
        <v>199648.1</v>
      </c>
      <c r="BG318" s="208">
        <f t="shared" si="69"/>
        <v>199648.1</v>
      </c>
      <c r="BH318" s="208">
        <f t="shared" si="69"/>
        <v>199648.1</v>
      </c>
      <c r="BI318" s="208">
        <f t="shared" si="69"/>
        <v>199648.1</v>
      </c>
      <c r="BJ318" s="208">
        <f t="shared" si="69"/>
        <v>199648.1</v>
      </c>
      <c r="BK318" s="208">
        <f t="shared" si="69"/>
        <v>199648.1</v>
      </c>
      <c r="BL318" s="207">
        <f t="shared" si="68"/>
        <v>2243521.9100000006</v>
      </c>
    </row>
    <row r="319" spans="1:64">
      <c r="A319" s="190" t="s">
        <v>520</v>
      </c>
      <c r="B319" s="205">
        <v>1.83E-2</v>
      </c>
      <c r="C319" s="205">
        <v>1.83E-2</v>
      </c>
      <c r="D319" s="206">
        <v>1941041.52</v>
      </c>
      <c r="E319" s="206">
        <v>1941041.52</v>
      </c>
      <c r="F319" s="206">
        <v>1941041.52</v>
      </c>
      <c r="G319" s="206">
        <v>1941041.52</v>
      </c>
      <c r="H319" s="206">
        <v>1941041.52</v>
      </c>
      <c r="I319" s="206">
        <v>1941041.52</v>
      </c>
      <c r="J319" s="206">
        <v>1941041.52</v>
      </c>
      <c r="K319" s="206">
        <v>1941041.52</v>
      </c>
      <c r="L319" s="206">
        <v>1941041.52</v>
      </c>
      <c r="M319" s="206">
        <v>1941041.52</v>
      </c>
      <c r="N319" s="206">
        <v>1941041.52</v>
      </c>
      <c r="O319" s="206">
        <v>1941041.52</v>
      </c>
      <c r="P319" s="192">
        <f t="shared" si="65"/>
        <v>23292498.239999998</v>
      </c>
      <c r="Q319" s="206">
        <v>1941041.52</v>
      </c>
      <c r="R319" s="206">
        <v>1941041.52</v>
      </c>
      <c r="S319" s="206">
        <v>1941041.52</v>
      </c>
      <c r="T319" s="206">
        <v>1941041.52</v>
      </c>
      <c r="U319" s="206">
        <v>1941041.52</v>
      </c>
      <c r="V319" s="206">
        <v>1941041.52</v>
      </c>
      <c r="W319" s="206">
        <v>1941041.52</v>
      </c>
      <c r="X319" s="206">
        <v>1941041.52</v>
      </c>
      <c r="Y319" s="206">
        <v>1941041.52</v>
      </c>
      <c r="Z319" s="206">
        <v>1941041.52</v>
      </c>
      <c r="AA319" s="206">
        <v>1941041.52</v>
      </c>
      <c r="AB319" s="206">
        <v>1941041.52</v>
      </c>
      <c r="AC319" s="206">
        <v>1941041.52</v>
      </c>
      <c r="AD319" s="206">
        <v>1941041.52</v>
      </c>
      <c r="AE319" s="206">
        <v>1941041.52</v>
      </c>
      <c r="AF319" s="206">
        <v>1941041.52</v>
      </c>
      <c r="AG319" s="192">
        <f t="shared" si="66"/>
        <v>23292498.239999998</v>
      </c>
      <c r="AI319" s="207">
        <f t="shared" si="64"/>
        <v>2960.09</v>
      </c>
      <c r="AJ319" s="207">
        <f t="shared" si="64"/>
        <v>2960.09</v>
      </c>
      <c r="AK319" s="207">
        <f t="shared" si="64"/>
        <v>2960.09</v>
      </c>
      <c r="AL319" s="207">
        <f t="shared" ref="AL319:AT367" si="75">ROUND(G319*$B319/12,2)</f>
        <v>2960.09</v>
      </c>
      <c r="AM319" s="207">
        <f t="shared" si="75"/>
        <v>2960.09</v>
      </c>
      <c r="AN319" s="207">
        <f t="shared" si="75"/>
        <v>2960.09</v>
      </c>
      <c r="AO319" s="207">
        <f t="shared" si="70"/>
        <v>2960.09</v>
      </c>
      <c r="AP319" s="207">
        <f t="shared" si="70"/>
        <v>2960.09</v>
      </c>
      <c r="AQ319" s="207">
        <f t="shared" si="70"/>
        <v>2960.09</v>
      </c>
      <c r="AR319" s="207">
        <f t="shared" si="70"/>
        <v>2960.09</v>
      </c>
      <c r="AS319" s="207">
        <f t="shared" si="70"/>
        <v>2960.09</v>
      </c>
      <c r="AT319" s="207">
        <f t="shared" si="70"/>
        <v>2960.09</v>
      </c>
      <c r="AU319" s="208">
        <f t="shared" si="67"/>
        <v>35521.08</v>
      </c>
      <c r="AV319" s="208">
        <f t="shared" si="74"/>
        <v>2960.09</v>
      </c>
      <c r="AW319" s="208">
        <f t="shared" si="74"/>
        <v>2960.09</v>
      </c>
      <c r="AX319" s="208">
        <f t="shared" si="74"/>
        <v>2960.09</v>
      </c>
      <c r="AY319" s="208">
        <f t="shared" si="73"/>
        <v>2960.09</v>
      </c>
      <c r="AZ319" s="208">
        <f t="shared" si="72"/>
        <v>2960.09</v>
      </c>
      <c r="BA319" s="208">
        <f t="shared" si="72"/>
        <v>2960.09</v>
      </c>
      <c r="BB319" s="208">
        <f t="shared" si="72"/>
        <v>2960.09</v>
      </c>
      <c r="BC319" s="208">
        <f t="shared" si="71"/>
        <v>2960.09</v>
      </c>
      <c r="BD319" s="208">
        <f t="shared" si="71"/>
        <v>2960.09</v>
      </c>
      <c r="BE319" s="208">
        <f t="shared" si="71"/>
        <v>2960.09</v>
      </c>
      <c r="BF319" s="208">
        <f t="shared" si="69"/>
        <v>2960.09</v>
      </c>
      <c r="BG319" s="208">
        <f t="shared" si="69"/>
        <v>2960.09</v>
      </c>
      <c r="BH319" s="208">
        <f t="shared" si="69"/>
        <v>2960.09</v>
      </c>
      <c r="BI319" s="208">
        <f t="shared" si="69"/>
        <v>2960.09</v>
      </c>
      <c r="BJ319" s="208">
        <f t="shared" si="69"/>
        <v>2960.09</v>
      </c>
      <c r="BK319" s="208">
        <f t="shared" si="69"/>
        <v>2960.09</v>
      </c>
      <c r="BL319" s="207">
        <f t="shared" si="68"/>
        <v>35521.08</v>
      </c>
    </row>
    <row r="320" spans="1:64">
      <c r="A320" s="190" t="s">
        <v>521</v>
      </c>
      <c r="B320" s="205">
        <v>2.4400000000000002E-2</v>
      </c>
      <c r="C320" s="205">
        <v>2.4400000000000002E-2</v>
      </c>
      <c r="D320" s="206">
        <v>8498390.5500000007</v>
      </c>
      <c r="E320" s="206">
        <v>8498390.5500000007</v>
      </c>
      <c r="F320" s="206">
        <v>8498390.5500000007</v>
      </c>
      <c r="G320" s="206">
        <v>8498390.5500000007</v>
      </c>
      <c r="H320" s="206">
        <v>8498390.5500000007</v>
      </c>
      <c r="I320" s="206">
        <v>8498390.5500000007</v>
      </c>
      <c r="J320" s="206">
        <v>8498390.5500000007</v>
      </c>
      <c r="K320" s="206">
        <v>8498390.5500000007</v>
      </c>
      <c r="L320" s="206">
        <v>8498390.5500000007</v>
      </c>
      <c r="M320" s="206">
        <v>8498390.5500000007</v>
      </c>
      <c r="N320" s="206">
        <v>8498390.5500000007</v>
      </c>
      <c r="O320" s="206">
        <v>8498390.5500000007</v>
      </c>
      <c r="P320" s="192">
        <f t="shared" si="65"/>
        <v>101980686.59999998</v>
      </c>
      <c r="Q320" s="206">
        <v>8498390.5500000007</v>
      </c>
      <c r="R320" s="206">
        <v>8498390.5500000007</v>
      </c>
      <c r="S320" s="206">
        <v>8498390.5500000007</v>
      </c>
      <c r="T320" s="206">
        <v>8498390.5500000007</v>
      </c>
      <c r="U320" s="206">
        <v>8498390.5500000007</v>
      </c>
      <c r="V320" s="206">
        <v>8498390.5500000007</v>
      </c>
      <c r="W320" s="206">
        <v>8498390.5500000007</v>
      </c>
      <c r="X320" s="206">
        <v>8498390.5500000007</v>
      </c>
      <c r="Y320" s="206">
        <v>8498390.5500000007</v>
      </c>
      <c r="Z320" s="206">
        <v>8498390.5500000007</v>
      </c>
      <c r="AA320" s="206">
        <v>8498390.5500000007</v>
      </c>
      <c r="AB320" s="206">
        <v>8498390.5500000007</v>
      </c>
      <c r="AC320" s="206">
        <v>8498390.5500000007</v>
      </c>
      <c r="AD320" s="206">
        <v>8498390.5500000007</v>
      </c>
      <c r="AE320" s="206">
        <v>8498390.5500000007</v>
      </c>
      <c r="AF320" s="206">
        <v>8498390.5500000007</v>
      </c>
      <c r="AG320" s="192">
        <f t="shared" si="66"/>
        <v>101980686.59999998</v>
      </c>
      <c r="AI320" s="207">
        <f t="shared" ref="AI320:AT377" si="76">ROUND(D320*$B320/12,2)</f>
        <v>17280.060000000001</v>
      </c>
      <c r="AJ320" s="207">
        <f t="shared" si="76"/>
        <v>17280.060000000001</v>
      </c>
      <c r="AK320" s="207">
        <f t="shared" si="76"/>
        <v>17280.060000000001</v>
      </c>
      <c r="AL320" s="207">
        <f t="shared" si="75"/>
        <v>17280.060000000001</v>
      </c>
      <c r="AM320" s="207">
        <f t="shared" si="75"/>
        <v>17280.060000000001</v>
      </c>
      <c r="AN320" s="207">
        <f t="shared" si="75"/>
        <v>17280.060000000001</v>
      </c>
      <c r="AO320" s="207">
        <f t="shared" si="70"/>
        <v>17280.060000000001</v>
      </c>
      <c r="AP320" s="207">
        <f t="shared" si="70"/>
        <v>17280.060000000001</v>
      </c>
      <c r="AQ320" s="207">
        <f t="shared" si="70"/>
        <v>17280.060000000001</v>
      </c>
      <c r="AR320" s="207">
        <f t="shared" si="70"/>
        <v>17280.060000000001</v>
      </c>
      <c r="AS320" s="207">
        <f t="shared" si="70"/>
        <v>17280.060000000001</v>
      </c>
      <c r="AT320" s="207">
        <f t="shared" si="70"/>
        <v>17280.060000000001</v>
      </c>
      <c r="AU320" s="208">
        <f t="shared" si="67"/>
        <v>207360.72</v>
      </c>
      <c r="AV320" s="208">
        <f t="shared" si="74"/>
        <v>17280.060000000001</v>
      </c>
      <c r="AW320" s="208">
        <f t="shared" si="74"/>
        <v>17280.060000000001</v>
      </c>
      <c r="AX320" s="208">
        <f t="shared" si="74"/>
        <v>17280.060000000001</v>
      </c>
      <c r="AY320" s="208">
        <f t="shared" si="73"/>
        <v>17280.060000000001</v>
      </c>
      <c r="AZ320" s="208">
        <f t="shared" si="72"/>
        <v>17280.060000000001</v>
      </c>
      <c r="BA320" s="208">
        <f t="shared" si="72"/>
        <v>17280.060000000001</v>
      </c>
      <c r="BB320" s="208">
        <f t="shared" si="72"/>
        <v>17280.060000000001</v>
      </c>
      <c r="BC320" s="208">
        <f t="shared" si="71"/>
        <v>17280.060000000001</v>
      </c>
      <c r="BD320" s="208">
        <f t="shared" si="71"/>
        <v>17280.060000000001</v>
      </c>
      <c r="BE320" s="208">
        <f t="shared" si="71"/>
        <v>17280.060000000001</v>
      </c>
      <c r="BF320" s="208">
        <f t="shared" si="69"/>
        <v>17280.060000000001</v>
      </c>
      <c r="BG320" s="208">
        <f t="shared" si="69"/>
        <v>17280.060000000001</v>
      </c>
      <c r="BH320" s="208">
        <f t="shared" si="69"/>
        <v>17280.060000000001</v>
      </c>
      <c r="BI320" s="208">
        <f t="shared" si="69"/>
        <v>17280.060000000001</v>
      </c>
      <c r="BJ320" s="208">
        <f t="shared" si="69"/>
        <v>17280.060000000001</v>
      </c>
      <c r="BK320" s="208">
        <f t="shared" si="69"/>
        <v>17280.060000000001</v>
      </c>
      <c r="BL320" s="207">
        <f t="shared" si="68"/>
        <v>207360.72</v>
      </c>
    </row>
    <row r="321" spans="1:68">
      <c r="A321" s="190" t="s">
        <v>522</v>
      </c>
      <c r="B321" s="205">
        <v>0</v>
      </c>
      <c r="C321" s="205">
        <v>0</v>
      </c>
      <c r="D321" s="206">
        <v>519009.11</v>
      </c>
      <c r="E321" s="206">
        <v>519009.11</v>
      </c>
      <c r="F321" s="206">
        <v>519009.11</v>
      </c>
      <c r="G321" s="206">
        <v>519009.11</v>
      </c>
      <c r="H321" s="206">
        <v>519009.11</v>
      </c>
      <c r="I321" s="206">
        <v>519009.11</v>
      </c>
      <c r="J321" s="206">
        <v>519009.11</v>
      </c>
      <c r="K321" s="206">
        <v>519009.11</v>
      </c>
      <c r="L321" s="206">
        <v>519009.11</v>
      </c>
      <c r="M321" s="206">
        <v>519009.11</v>
      </c>
      <c r="N321" s="206">
        <v>519009.11</v>
      </c>
      <c r="O321" s="206">
        <v>519009.11</v>
      </c>
      <c r="P321" s="192">
        <f t="shared" si="65"/>
        <v>6228109.3200000003</v>
      </c>
      <c r="Q321" s="206">
        <v>519009.11</v>
      </c>
      <c r="R321" s="206">
        <v>519009.11</v>
      </c>
      <c r="S321" s="206">
        <v>519009.11</v>
      </c>
      <c r="T321" s="206">
        <v>519009.11</v>
      </c>
      <c r="U321" s="206">
        <v>519009.11</v>
      </c>
      <c r="V321" s="206">
        <v>519009.11</v>
      </c>
      <c r="W321" s="206">
        <v>519009.11</v>
      </c>
      <c r="X321" s="206">
        <v>519009.11</v>
      </c>
      <c r="Y321" s="206">
        <v>519009.11</v>
      </c>
      <c r="Z321" s="206">
        <v>519009.11</v>
      </c>
      <c r="AA321" s="206">
        <v>519009.11</v>
      </c>
      <c r="AB321" s="206">
        <v>519009.11</v>
      </c>
      <c r="AC321" s="206">
        <v>519009.11</v>
      </c>
      <c r="AD321" s="206">
        <v>519009.11</v>
      </c>
      <c r="AE321" s="206">
        <v>519009.11</v>
      </c>
      <c r="AF321" s="206">
        <v>519009.11</v>
      </c>
      <c r="AG321" s="192">
        <f t="shared" si="66"/>
        <v>6228109.3200000003</v>
      </c>
      <c r="AI321" s="207">
        <f t="shared" si="76"/>
        <v>0</v>
      </c>
      <c r="AJ321" s="207">
        <f t="shared" si="76"/>
        <v>0</v>
      </c>
      <c r="AK321" s="207">
        <f t="shared" si="76"/>
        <v>0</v>
      </c>
      <c r="AL321" s="207">
        <f t="shared" si="75"/>
        <v>0</v>
      </c>
      <c r="AM321" s="207">
        <f t="shared" si="75"/>
        <v>0</v>
      </c>
      <c r="AN321" s="207">
        <f t="shared" si="75"/>
        <v>0</v>
      </c>
      <c r="AO321" s="207">
        <f t="shared" si="70"/>
        <v>0</v>
      </c>
      <c r="AP321" s="207">
        <f t="shared" si="70"/>
        <v>0</v>
      </c>
      <c r="AQ321" s="207">
        <f t="shared" si="70"/>
        <v>0</v>
      </c>
      <c r="AR321" s="207">
        <f t="shared" si="70"/>
        <v>0</v>
      </c>
      <c r="AS321" s="207">
        <f t="shared" si="70"/>
        <v>0</v>
      </c>
      <c r="AT321" s="207">
        <f t="shared" si="70"/>
        <v>0</v>
      </c>
      <c r="AU321" s="208">
        <f t="shared" si="67"/>
        <v>0</v>
      </c>
      <c r="AV321" s="208">
        <f t="shared" si="74"/>
        <v>0</v>
      </c>
      <c r="AW321" s="208">
        <f t="shared" si="74"/>
        <v>0</v>
      </c>
      <c r="AX321" s="208">
        <f t="shared" si="74"/>
        <v>0</v>
      </c>
      <c r="AY321" s="208">
        <f t="shared" si="73"/>
        <v>0</v>
      </c>
      <c r="AZ321" s="208">
        <f t="shared" si="72"/>
        <v>0</v>
      </c>
      <c r="BA321" s="208">
        <f t="shared" si="72"/>
        <v>0</v>
      </c>
      <c r="BB321" s="208">
        <f t="shared" si="72"/>
        <v>0</v>
      </c>
      <c r="BC321" s="208">
        <f t="shared" si="71"/>
        <v>0</v>
      </c>
      <c r="BD321" s="208">
        <f t="shared" si="71"/>
        <v>0</v>
      </c>
      <c r="BE321" s="208">
        <f t="shared" si="71"/>
        <v>0</v>
      </c>
      <c r="BF321" s="208">
        <f t="shared" si="69"/>
        <v>0</v>
      </c>
      <c r="BG321" s="208">
        <f t="shared" si="69"/>
        <v>0</v>
      </c>
      <c r="BH321" s="208">
        <f t="shared" si="69"/>
        <v>0</v>
      </c>
      <c r="BI321" s="208">
        <f t="shared" si="69"/>
        <v>0</v>
      </c>
      <c r="BJ321" s="208">
        <f t="shared" si="69"/>
        <v>0</v>
      </c>
      <c r="BK321" s="208">
        <f t="shared" si="69"/>
        <v>0</v>
      </c>
      <c r="BL321" s="207">
        <f t="shared" si="68"/>
        <v>0</v>
      </c>
    </row>
    <row r="322" spans="1:68">
      <c r="A322" s="190" t="s">
        <v>523</v>
      </c>
      <c r="B322" s="205">
        <v>0</v>
      </c>
      <c r="C322" s="205">
        <v>0</v>
      </c>
      <c r="D322" s="206">
        <v>4117062.41</v>
      </c>
      <c r="E322" s="206">
        <v>4117062.41</v>
      </c>
      <c r="F322" s="206">
        <v>4117062.41</v>
      </c>
      <c r="G322" s="206">
        <v>4117062.41</v>
      </c>
      <c r="H322" s="206">
        <v>4117062.41</v>
      </c>
      <c r="I322" s="206">
        <v>4117062.41</v>
      </c>
      <c r="J322" s="206">
        <v>4117062.41</v>
      </c>
      <c r="K322" s="206">
        <v>4117062.41</v>
      </c>
      <c r="L322" s="206">
        <v>4117062.41</v>
      </c>
      <c r="M322" s="206">
        <v>4117062.41</v>
      </c>
      <c r="N322" s="206">
        <v>4117062.41</v>
      </c>
      <c r="O322" s="206">
        <v>4117062.41</v>
      </c>
      <c r="P322" s="192">
        <f t="shared" si="65"/>
        <v>49404748.919999987</v>
      </c>
      <c r="Q322" s="206">
        <v>4117062.41</v>
      </c>
      <c r="R322" s="206">
        <v>4117062.41</v>
      </c>
      <c r="S322" s="206">
        <v>4117062.41</v>
      </c>
      <c r="T322" s="206">
        <v>4117062.41</v>
      </c>
      <c r="U322" s="206">
        <v>4117062.41</v>
      </c>
      <c r="V322" s="206">
        <v>4117062.41</v>
      </c>
      <c r="W322" s="206">
        <v>4117062.41</v>
      </c>
      <c r="X322" s="206">
        <v>4117062.41</v>
      </c>
      <c r="Y322" s="206">
        <v>4117062.41</v>
      </c>
      <c r="Z322" s="206">
        <v>4117062.41</v>
      </c>
      <c r="AA322" s="206">
        <v>4117062.41</v>
      </c>
      <c r="AB322" s="206">
        <v>4117062.41</v>
      </c>
      <c r="AC322" s="206">
        <v>4117062.41</v>
      </c>
      <c r="AD322" s="206">
        <v>4117062.41</v>
      </c>
      <c r="AE322" s="206">
        <v>4117062.41</v>
      </c>
      <c r="AF322" s="206">
        <v>4117062.41</v>
      </c>
      <c r="AG322" s="192">
        <f t="shared" si="66"/>
        <v>49404748.919999987</v>
      </c>
      <c r="AI322" s="207">
        <f t="shared" si="76"/>
        <v>0</v>
      </c>
      <c r="AJ322" s="207">
        <f t="shared" si="76"/>
        <v>0</v>
      </c>
      <c r="AK322" s="207">
        <f t="shared" si="76"/>
        <v>0</v>
      </c>
      <c r="AL322" s="207">
        <f t="shared" si="75"/>
        <v>0</v>
      </c>
      <c r="AM322" s="207">
        <f t="shared" si="75"/>
        <v>0</v>
      </c>
      <c r="AN322" s="207">
        <f t="shared" si="75"/>
        <v>0</v>
      </c>
      <c r="AO322" s="207">
        <f t="shared" si="70"/>
        <v>0</v>
      </c>
      <c r="AP322" s="207">
        <f t="shared" si="70"/>
        <v>0</v>
      </c>
      <c r="AQ322" s="207">
        <f t="shared" si="70"/>
        <v>0</v>
      </c>
      <c r="AR322" s="207">
        <f t="shared" si="70"/>
        <v>0</v>
      </c>
      <c r="AS322" s="207">
        <f t="shared" si="70"/>
        <v>0</v>
      </c>
      <c r="AT322" s="207">
        <f t="shared" si="70"/>
        <v>0</v>
      </c>
      <c r="AU322" s="208">
        <f t="shared" si="67"/>
        <v>0</v>
      </c>
      <c r="AV322" s="208">
        <f t="shared" si="74"/>
        <v>0</v>
      </c>
      <c r="AW322" s="208">
        <f t="shared" si="74"/>
        <v>0</v>
      </c>
      <c r="AX322" s="208">
        <f t="shared" si="74"/>
        <v>0</v>
      </c>
      <c r="AY322" s="208">
        <f t="shared" si="73"/>
        <v>0</v>
      </c>
      <c r="AZ322" s="208">
        <f t="shared" si="72"/>
        <v>0</v>
      </c>
      <c r="BA322" s="208">
        <f t="shared" si="72"/>
        <v>0</v>
      </c>
      <c r="BB322" s="208">
        <f t="shared" si="72"/>
        <v>0</v>
      </c>
      <c r="BC322" s="208">
        <f t="shared" si="71"/>
        <v>0</v>
      </c>
      <c r="BD322" s="208">
        <f t="shared" si="71"/>
        <v>0</v>
      </c>
      <c r="BE322" s="208">
        <f t="shared" si="71"/>
        <v>0</v>
      </c>
      <c r="BF322" s="208">
        <f t="shared" si="69"/>
        <v>0</v>
      </c>
      <c r="BG322" s="208">
        <f t="shared" si="69"/>
        <v>0</v>
      </c>
      <c r="BH322" s="208">
        <f t="shared" si="69"/>
        <v>0</v>
      </c>
      <c r="BI322" s="208">
        <f t="shared" si="69"/>
        <v>0</v>
      </c>
      <c r="BJ322" s="208">
        <f t="shared" si="69"/>
        <v>0</v>
      </c>
      <c r="BK322" s="208">
        <f t="shared" si="69"/>
        <v>0</v>
      </c>
      <c r="BL322" s="207">
        <f t="shared" si="68"/>
        <v>0</v>
      </c>
    </row>
    <row r="323" spans="1:68">
      <c r="A323" s="190" t="s">
        <v>524</v>
      </c>
      <c r="B323" s="205">
        <v>0</v>
      </c>
      <c r="C323" s="205">
        <v>0</v>
      </c>
      <c r="D323" s="206">
        <v>2377982.9900000002</v>
      </c>
      <c r="E323" s="206">
        <v>2377982.9900000002</v>
      </c>
      <c r="F323" s="206">
        <v>2377982.9900000002</v>
      </c>
      <c r="G323" s="206">
        <v>2377982.9900000002</v>
      </c>
      <c r="H323" s="206">
        <v>2377982.9900000002</v>
      </c>
      <c r="I323" s="206">
        <v>2377982.9900000002</v>
      </c>
      <c r="J323" s="206">
        <v>2377982.9900000002</v>
      </c>
      <c r="K323" s="206">
        <v>2377982.9900000002</v>
      </c>
      <c r="L323" s="206">
        <v>2377982.9900000002</v>
      </c>
      <c r="M323" s="206">
        <v>2377982.9900000002</v>
      </c>
      <c r="N323" s="206">
        <v>2377982.9900000002</v>
      </c>
      <c r="O323" s="206">
        <v>2377982.9900000002</v>
      </c>
      <c r="P323" s="192">
        <f t="shared" si="65"/>
        <v>28535795.88000001</v>
      </c>
      <c r="Q323" s="206">
        <v>2377982.9900000002</v>
      </c>
      <c r="R323" s="206">
        <v>2377982.9900000002</v>
      </c>
      <c r="S323" s="206">
        <v>2377982.9900000002</v>
      </c>
      <c r="T323" s="206">
        <v>2377982.9900000002</v>
      </c>
      <c r="U323" s="206">
        <v>2377982.9900000002</v>
      </c>
      <c r="V323" s="206">
        <v>2377982.9900000002</v>
      </c>
      <c r="W323" s="206">
        <v>2377982.9900000002</v>
      </c>
      <c r="X323" s="206">
        <v>2377982.9900000002</v>
      </c>
      <c r="Y323" s="206">
        <v>2377982.9900000002</v>
      </c>
      <c r="Z323" s="206">
        <v>2377982.9900000002</v>
      </c>
      <c r="AA323" s="206">
        <v>2377982.9900000002</v>
      </c>
      <c r="AB323" s="206">
        <v>2377982.9900000002</v>
      </c>
      <c r="AC323" s="206">
        <v>2377982.9900000002</v>
      </c>
      <c r="AD323" s="206">
        <v>2377982.9900000002</v>
      </c>
      <c r="AE323" s="206">
        <v>2377982.9900000002</v>
      </c>
      <c r="AF323" s="206">
        <v>2377982.9900000002</v>
      </c>
      <c r="AG323" s="192">
        <f t="shared" si="66"/>
        <v>28535795.88000001</v>
      </c>
      <c r="AI323" s="207">
        <f t="shared" si="76"/>
        <v>0</v>
      </c>
      <c r="AJ323" s="207">
        <f t="shared" si="76"/>
        <v>0</v>
      </c>
      <c r="AK323" s="207">
        <f t="shared" si="76"/>
        <v>0</v>
      </c>
      <c r="AL323" s="207">
        <f t="shared" si="75"/>
        <v>0</v>
      </c>
      <c r="AM323" s="207">
        <f t="shared" si="75"/>
        <v>0</v>
      </c>
      <c r="AN323" s="207">
        <f t="shared" si="75"/>
        <v>0</v>
      </c>
      <c r="AO323" s="207">
        <f t="shared" si="70"/>
        <v>0</v>
      </c>
      <c r="AP323" s="207">
        <f t="shared" si="70"/>
        <v>0</v>
      </c>
      <c r="AQ323" s="207">
        <f t="shared" si="70"/>
        <v>0</v>
      </c>
      <c r="AR323" s="207">
        <f t="shared" si="70"/>
        <v>0</v>
      </c>
      <c r="AS323" s="207">
        <f t="shared" si="70"/>
        <v>0</v>
      </c>
      <c r="AT323" s="207">
        <f t="shared" si="70"/>
        <v>0</v>
      </c>
      <c r="AU323" s="208">
        <f t="shared" si="67"/>
        <v>0</v>
      </c>
      <c r="AV323" s="208">
        <f t="shared" si="74"/>
        <v>0</v>
      </c>
      <c r="AW323" s="208">
        <f t="shared" si="74"/>
        <v>0</v>
      </c>
      <c r="AX323" s="208">
        <f t="shared" si="74"/>
        <v>0</v>
      </c>
      <c r="AY323" s="208">
        <f t="shared" si="73"/>
        <v>0</v>
      </c>
      <c r="AZ323" s="208">
        <f t="shared" si="72"/>
        <v>0</v>
      </c>
      <c r="BA323" s="208">
        <f t="shared" si="72"/>
        <v>0</v>
      </c>
      <c r="BB323" s="208">
        <f t="shared" si="72"/>
        <v>0</v>
      </c>
      <c r="BC323" s="208">
        <f t="shared" si="71"/>
        <v>0</v>
      </c>
      <c r="BD323" s="208">
        <f t="shared" si="71"/>
        <v>0</v>
      </c>
      <c r="BE323" s="208">
        <f t="shared" si="71"/>
        <v>0</v>
      </c>
      <c r="BF323" s="208">
        <f t="shared" si="69"/>
        <v>0</v>
      </c>
      <c r="BG323" s="208">
        <f t="shared" si="69"/>
        <v>0</v>
      </c>
      <c r="BH323" s="208">
        <f t="shared" si="69"/>
        <v>0</v>
      </c>
      <c r="BI323" s="208">
        <f t="shared" si="69"/>
        <v>0</v>
      </c>
      <c r="BJ323" s="208">
        <f t="shared" si="69"/>
        <v>0</v>
      </c>
      <c r="BK323" s="208">
        <f t="shared" si="69"/>
        <v>0</v>
      </c>
      <c r="BL323" s="207">
        <f t="shared" si="68"/>
        <v>0</v>
      </c>
    </row>
    <row r="324" spans="1:68">
      <c r="A324" s="190" t="s">
        <v>525</v>
      </c>
      <c r="B324" s="205">
        <v>2.0499999999999997E-2</v>
      </c>
      <c r="C324" s="205">
        <v>2.0499999999999997E-2</v>
      </c>
      <c r="D324" s="206">
        <v>12951866.82</v>
      </c>
      <c r="E324" s="206">
        <v>12990159.609999999</v>
      </c>
      <c r="F324" s="206">
        <v>13028452.4</v>
      </c>
      <c r="G324" s="206">
        <v>13034910.24</v>
      </c>
      <c r="H324" s="206">
        <v>13041368.08</v>
      </c>
      <c r="I324" s="206">
        <v>13041056.050000001</v>
      </c>
      <c r="J324" s="206">
        <v>13480519.404999999</v>
      </c>
      <c r="K324" s="206">
        <v>14397472.984999999</v>
      </c>
      <c r="L324" s="206">
        <v>15351829.375</v>
      </c>
      <c r="M324" s="206">
        <v>16214649.550000001</v>
      </c>
      <c r="N324" s="206">
        <v>19100843.030000001</v>
      </c>
      <c r="O324" s="206">
        <v>24099342.535</v>
      </c>
      <c r="P324" s="192">
        <f t="shared" si="65"/>
        <v>180732470.08000001</v>
      </c>
      <c r="Q324" s="206">
        <v>26597290.539999999</v>
      </c>
      <c r="R324" s="206">
        <v>26597290.539999999</v>
      </c>
      <c r="S324" s="206">
        <v>26597290.539999999</v>
      </c>
      <c r="T324" s="206">
        <v>26597290.539999999</v>
      </c>
      <c r="U324" s="206">
        <v>26597290.539999999</v>
      </c>
      <c r="V324" s="206">
        <v>26597290.539999999</v>
      </c>
      <c r="W324" s="206">
        <v>26597290.539999999</v>
      </c>
      <c r="X324" s="206">
        <v>26597290.539999999</v>
      </c>
      <c r="Y324" s="206">
        <v>26597290.539999999</v>
      </c>
      <c r="Z324" s="206">
        <v>26804069.099999998</v>
      </c>
      <c r="AA324" s="206">
        <v>27010847.66</v>
      </c>
      <c r="AB324" s="206">
        <v>27010847.66</v>
      </c>
      <c r="AC324" s="206">
        <v>27010847.66</v>
      </c>
      <c r="AD324" s="206">
        <v>27010847.66</v>
      </c>
      <c r="AE324" s="206">
        <v>27010847.66</v>
      </c>
      <c r="AF324" s="206">
        <v>27010847.66</v>
      </c>
      <c r="AG324" s="192">
        <f t="shared" si="66"/>
        <v>321855607.75999999</v>
      </c>
      <c r="AI324" s="207">
        <f t="shared" si="76"/>
        <v>22126.11</v>
      </c>
      <c r="AJ324" s="207">
        <f t="shared" si="76"/>
        <v>22191.52</v>
      </c>
      <c r="AK324" s="207">
        <f t="shared" si="76"/>
        <v>22256.94</v>
      </c>
      <c r="AL324" s="207">
        <f t="shared" si="75"/>
        <v>22267.97</v>
      </c>
      <c r="AM324" s="207">
        <f t="shared" si="75"/>
        <v>22279</v>
      </c>
      <c r="AN324" s="207">
        <f t="shared" si="75"/>
        <v>22278.47</v>
      </c>
      <c r="AO324" s="207">
        <f t="shared" si="70"/>
        <v>23029.22</v>
      </c>
      <c r="AP324" s="207">
        <f t="shared" si="70"/>
        <v>24595.68</v>
      </c>
      <c r="AQ324" s="207">
        <f t="shared" si="70"/>
        <v>26226.04</v>
      </c>
      <c r="AR324" s="207">
        <f t="shared" si="70"/>
        <v>27700.03</v>
      </c>
      <c r="AS324" s="207">
        <f t="shared" si="70"/>
        <v>32630.61</v>
      </c>
      <c r="AT324" s="207">
        <f t="shared" si="70"/>
        <v>41169.71</v>
      </c>
      <c r="AU324" s="208">
        <f t="shared" si="67"/>
        <v>308751.30000000005</v>
      </c>
      <c r="AV324" s="208">
        <f t="shared" si="74"/>
        <v>45437.04</v>
      </c>
      <c r="AW324" s="208">
        <f t="shared" si="74"/>
        <v>45437.04</v>
      </c>
      <c r="AX324" s="208">
        <f t="shared" si="74"/>
        <v>45437.04</v>
      </c>
      <c r="AY324" s="208">
        <f t="shared" si="73"/>
        <v>45437.04</v>
      </c>
      <c r="AZ324" s="208">
        <f t="shared" si="72"/>
        <v>45437.04</v>
      </c>
      <c r="BA324" s="208">
        <f t="shared" si="72"/>
        <v>45437.04</v>
      </c>
      <c r="BB324" s="208">
        <f t="shared" si="72"/>
        <v>45437.04</v>
      </c>
      <c r="BC324" s="208">
        <f t="shared" si="71"/>
        <v>45437.04</v>
      </c>
      <c r="BD324" s="208">
        <f t="shared" si="71"/>
        <v>45437.04</v>
      </c>
      <c r="BE324" s="208">
        <f t="shared" si="71"/>
        <v>45790.28</v>
      </c>
      <c r="BF324" s="208">
        <f t="shared" si="69"/>
        <v>46143.53</v>
      </c>
      <c r="BG324" s="208">
        <f t="shared" si="69"/>
        <v>46143.53</v>
      </c>
      <c r="BH324" s="208">
        <f t="shared" si="69"/>
        <v>46143.53</v>
      </c>
      <c r="BI324" s="208">
        <f t="shared" si="69"/>
        <v>46143.53</v>
      </c>
      <c r="BJ324" s="208">
        <f t="shared" si="69"/>
        <v>46143.53</v>
      </c>
      <c r="BK324" s="208">
        <f t="shared" si="69"/>
        <v>46143.53</v>
      </c>
      <c r="BL324" s="207">
        <f t="shared" si="68"/>
        <v>549836.66000000015</v>
      </c>
    </row>
    <row r="325" spans="1:68">
      <c r="A325" s="190" t="s">
        <v>526</v>
      </c>
      <c r="B325" s="205">
        <v>2.1000000000000001E-2</v>
      </c>
      <c r="C325" s="205">
        <v>2.1000000000000001E-2</v>
      </c>
      <c r="D325" s="206">
        <v>168936699.49000001</v>
      </c>
      <c r="E325" s="206">
        <v>169688980.21000001</v>
      </c>
      <c r="F325" s="206">
        <v>170478268.30000001</v>
      </c>
      <c r="G325" s="206">
        <v>172041463.43000001</v>
      </c>
      <c r="H325" s="206">
        <v>173554086.78</v>
      </c>
      <c r="I325" s="206">
        <v>173893464.84</v>
      </c>
      <c r="J325" s="206">
        <v>175560610.035</v>
      </c>
      <c r="K325" s="206">
        <v>177549649.14000002</v>
      </c>
      <c r="L325" s="206">
        <v>178138118.10499999</v>
      </c>
      <c r="M325" s="206">
        <v>181159740.39000002</v>
      </c>
      <c r="N325" s="206">
        <v>184008449.78500003</v>
      </c>
      <c r="O325" s="206">
        <v>184284940.14000002</v>
      </c>
      <c r="P325" s="192">
        <f t="shared" si="65"/>
        <v>2109294470.6450005</v>
      </c>
      <c r="Q325" s="206">
        <v>184784513.68000004</v>
      </c>
      <c r="R325" s="206">
        <v>185537767.46500003</v>
      </c>
      <c r="S325" s="206">
        <v>186233200.78000006</v>
      </c>
      <c r="T325" s="206">
        <v>187277051.40000007</v>
      </c>
      <c r="U325" s="206">
        <v>188296177.14000008</v>
      </c>
      <c r="V325" s="206">
        <v>188935475.27500007</v>
      </c>
      <c r="W325" s="206">
        <v>189552612.02500004</v>
      </c>
      <c r="X325" s="206">
        <v>190093903.79500005</v>
      </c>
      <c r="Y325" s="206">
        <v>191128167.34500006</v>
      </c>
      <c r="Z325" s="206">
        <v>192571976.80000004</v>
      </c>
      <c r="AA325" s="206">
        <v>193350390.89000008</v>
      </c>
      <c r="AB325" s="206">
        <v>193422348.82000005</v>
      </c>
      <c r="AC325" s="206">
        <v>193528456.10500005</v>
      </c>
      <c r="AD325" s="206">
        <v>193634239.30000004</v>
      </c>
      <c r="AE325" s="206">
        <v>193782607.07500005</v>
      </c>
      <c r="AF325" s="206">
        <v>194427628.76500008</v>
      </c>
      <c r="AG325" s="192">
        <f t="shared" si="66"/>
        <v>2302723983.3350005</v>
      </c>
      <c r="AI325" s="207">
        <f t="shared" si="76"/>
        <v>295639.21999999997</v>
      </c>
      <c r="AJ325" s="207">
        <f t="shared" si="76"/>
        <v>296955.71999999997</v>
      </c>
      <c r="AK325" s="207">
        <f t="shared" si="76"/>
        <v>298336.96999999997</v>
      </c>
      <c r="AL325" s="207">
        <f t="shared" si="75"/>
        <v>301072.56</v>
      </c>
      <c r="AM325" s="207">
        <f t="shared" si="75"/>
        <v>303719.65000000002</v>
      </c>
      <c r="AN325" s="207">
        <f t="shared" si="75"/>
        <v>304313.56</v>
      </c>
      <c r="AO325" s="207">
        <f t="shared" si="70"/>
        <v>307231.07</v>
      </c>
      <c r="AP325" s="207">
        <f t="shared" si="70"/>
        <v>310711.89</v>
      </c>
      <c r="AQ325" s="207">
        <f t="shared" si="70"/>
        <v>311741.71000000002</v>
      </c>
      <c r="AR325" s="207">
        <f t="shared" si="70"/>
        <v>317029.55</v>
      </c>
      <c r="AS325" s="207">
        <f t="shared" si="70"/>
        <v>322014.78999999998</v>
      </c>
      <c r="AT325" s="207">
        <f t="shared" si="70"/>
        <v>322498.65000000002</v>
      </c>
      <c r="AU325" s="208">
        <f t="shared" si="67"/>
        <v>3691265.34</v>
      </c>
      <c r="AV325" s="208">
        <f t="shared" si="74"/>
        <v>323372.90000000002</v>
      </c>
      <c r="AW325" s="208">
        <f t="shared" si="74"/>
        <v>324691.09000000003</v>
      </c>
      <c r="AX325" s="208">
        <f t="shared" si="74"/>
        <v>325908.09999999998</v>
      </c>
      <c r="AY325" s="208">
        <f t="shared" si="73"/>
        <v>327734.84000000003</v>
      </c>
      <c r="AZ325" s="208">
        <f t="shared" si="72"/>
        <v>329518.31</v>
      </c>
      <c r="BA325" s="208">
        <f t="shared" si="72"/>
        <v>330637.08</v>
      </c>
      <c r="BB325" s="208">
        <f t="shared" si="72"/>
        <v>331717.07</v>
      </c>
      <c r="BC325" s="208">
        <f t="shared" si="71"/>
        <v>332664.33</v>
      </c>
      <c r="BD325" s="208">
        <f t="shared" si="71"/>
        <v>334474.28999999998</v>
      </c>
      <c r="BE325" s="208">
        <f t="shared" si="71"/>
        <v>337000.96000000002</v>
      </c>
      <c r="BF325" s="208">
        <f t="shared" si="69"/>
        <v>338363.18</v>
      </c>
      <c r="BG325" s="208">
        <f t="shared" si="69"/>
        <v>338489.11</v>
      </c>
      <c r="BH325" s="208">
        <f t="shared" si="69"/>
        <v>338674.8</v>
      </c>
      <c r="BI325" s="208">
        <f t="shared" si="69"/>
        <v>338859.92</v>
      </c>
      <c r="BJ325" s="208">
        <f t="shared" si="69"/>
        <v>339119.56</v>
      </c>
      <c r="BK325" s="208">
        <f t="shared" si="69"/>
        <v>340248.35</v>
      </c>
      <c r="BL325" s="207">
        <f t="shared" si="68"/>
        <v>4029766.96</v>
      </c>
    </row>
    <row r="326" spans="1:68">
      <c r="A326" s="190" t="s">
        <v>527</v>
      </c>
      <c r="B326" s="205">
        <v>0</v>
      </c>
      <c r="C326" s="205">
        <v>0</v>
      </c>
      <c r="D326" s="206">
        <v>11748.710000000001</v>
      </c>
      <c r="E326" s="206">
        <v>11748.710000000001</v>
      </c>
      <c r="F326" s="206">
        <v>11748.710000000001</v>
      </c>
      <c r="G326" s="206">
        <v>11748.710000000001</v>
      </c>
      <c r="H326" s="206">
        <v>11748.710000000001</v>
      </c>
      <c r="I326" s="206">
        <v>11748.710000000001</v>
      </c>
      <c r="J326" s="206">
        <v>11748.710000000001</v>
      </c>
      <c r="K326" s="206">
        <v>11748.710000000001</v>
      </c>
      <c r="L326" s="206">
        <v>11748.710000000001</v>
      </c>
      <c r="M326" s="206">
        <v>11748.710000000001</v>
      </c>
      <c r="N326" s="206">
        <v>11748.710000000001</v>
      </c>
      <c r="O326" s="206">
        <v>11748.710000000001</v>
      </c>
      <c r="P326" s="192">
        <f t="shared" ref="P326:P389" si="77">SUM(D326:O326)</f>
        <v>140984.52000000005</v>
      </c>
      <c r="Q326" s="206">
        <v>11748.710000000001</v>
      </c>
      <c r="R326" s="206">
        <v>11748.710000000001</v>
      </c>
      <c r="S326" s="206">
        <v>11748.710000000001</v>
      </c>
      <c r="T326" s="206">
        <v>11748.710000000001</v>
      </c>
      <c r="U326" s="206">
        <v>11748.710000000001</v>
      </c>
      <c r="V326" s="206">
        <v>11748.710000000001</v>
      </c>
      <c r="W326" s="206">
        <v>11748.710000000001</v>
      </c>
      <c r="X326" s="206">
        <v>11748.710000000001</v>
      </c>
      <c r="Y326" s="206">
        <v>11748.710000000001</v>
      </c>
      <c r="Z326" s="206">
        <v>11748.710000000001</v>
      </c>
      <c r="AA326" s="206">
        <v>11748.710000000001</v>
      </c>
      <c r="AB326" s="206">
        <v>11748.710000000001</v>
      </c>
      <c r="AC326" s="206">
        <v>11748.710000000001</v>
      </c>
      <c r="AD326" s="206">
        <v>11748.710000000001</v>
      </c>
      <c r="AE326" s="206">
        <v>11748.710000000001</v>
      </c>
      <c r="AF326" s="206">
        <v>11748.710000000001</v>
      </c>
      <c r="AG326" s="192">
        <f t="shared" ref="AG326:AG389" si="78">SUM(U326:AF326)</f>
        <v>140984.52000000005</v>
      </c>
      <c r="AI326" s="207">
        <f t="shared" si="76"/>
        <v>0</v>
      </c>
      <c r="AJ326" s="207">
        <f t="shared" si="76"/>
        <v>0</v>
      </c>
      <c r="AK326" s="207">
        <f t="shared" si="76"/>
        <v>0</v>
      </c>
      <c r="AL326" s="207">
        <f t="shared" si="75"/>
        <v>0</v>
      </c>
      <c r="AM326" s="207">
        <f t="shared" si="75"/>
        <v>0</v>
      </c>
      <c r="AN326" s="207">
        <f t="shared" si="75"/>
        <v>0</v>
      </c>
      <c r="AO326" s="207">
        <f t="shared" si="70"/>
        <v>0</v>
      </c>
      <c r="AP326" s="207">
        <f t="shared" si="70"/>
        <v>0</v>
      </c>
      <c r="AQ326" s="207">
        <f t="shared" si="70"/>
        <v>0</v>
      </c>
      <c r="AR326" s="207">
        <f t="shared" si="70"/>
        <v>0</v>
      </c>
      <c r="AS326" s="207">
        <f t="shared" si="70"/>
        <v>0</v>
      </c>
      <c r="AT326" s="207">
        <f t="shared" si="70"/>
        <v>0</v>
      </c>
      <c r="AU326" s="208">
        <f t="shared" ref="AU326:AU389" si="79">SUM(AI326:AT326)</f>
        <v>0</v>
      </c>
      <c r="AV326" s="208">
        <f t="shared" si="74"/>
        <v>0</v>
      </c>
      <c r="AW326" s="208">
        <f t="shared" si="74"/>
        <v>0</v>
      </c>
      <c r="AX326" s="208">
        <f t="shared" si="74"/>
        <v>0</v>
      </c>
      <c r="AY326" s="208">
        <f t="shared" si="73"/>
        <v>0</v>
      </c>
      <c r="AZ326" s="208">
        <f t="shared" si="72"/>
        <v>0</v>
      </c>
      <c r="BA326" s="208">
        <f t="shared" si="72"/>
        <v>0</v>
      </c>
      <c r="BB326" s="208">
        <f t="shared" si="72"/>
        <v>0</v>
      </c>
      <c r="BC326" s="208">
        <f t="shared" si="71"/>
        <v>0</v>
      </c>
      <c r="BD326" s="208">
        <f t="shared" si="71"/>
        <v>0</v>
      </c>
      <c r="BE326" s="208">
        <f t="shared" si="71"/>
        <v>0</v>
      </c>
      <c r="BF326" s="208">
        <f t="shared" si="69"/>
        <v>0</v>
      </c>
      <c r="BG326" s="208">
        <f t="shared" si="69"/>
        <v>0</v>
      </c>
      <c r="BH326" s="208">
        <f t="shared" si="69"/>
        <v>0</v>
      </c>
      <c r="BI326" s="208">
        <f t="shared" si="69"/>
        <v>0</v>
      </c>
      <c r="BJ326" s="208">
        <f t="shared" si="69"/>
        <v>0</v>
      </c>
      <c r="BK326" s="208">
        <f t="shared" si="69"/>
        <v>0</v>
      </c>
      <c r="BL326" s="207">
        <f t="shared" ref="BL326:BL389" si="80">SUM(AZ326:BK326)</f>
        <v>0</v>
      </c>
    </row>
    <row r="327" spans="1:68">
      <c r="A327" s="190" t="s">
        <v>528</v>
      </c>
      <c r="B327" s="205">
        <v>2.7100000000000003E-2</v>
      </c>
      <c r="C327" s="205">
        <v>2.7100000000000003E-2</v>
      </c>
      <c r="D327" s="206">
        <v>223488338.53</v>
      </c>
      <c r="E327" s="206">
        <v>224661376.66999999</v>
      </c>
      <c r="F327" s="206">
        <v>226922118.30000001</v>
      </c>
      <c r="G327" s="206">
        <v>227928996.03999999</v>
      </c>
      <c r="H327" s="206">
        <v>231418413.05000001</v>
      </c>
      <c r="I327" s="206">
        <v>235497575.06</v>
      </c>
      <c r="J327" s="206">
        <v>237592425.62</v>
      </c>
      <c r="K327" s="206">
        <v>238861678.52500001</v>
      </c>
      <c r="L327" s="206">
        <v>239310833.35500002</v>
      </c>
      <c r="M327" s="206">
        <v>241452781.36000001</v>
      </c>
      <c r="N327" s="206">
        <v>243772165.60500005</v>
      </c>
      <c r="O327" s="206">
        <v>244477152.95500001</v>
      </c>
      <c r="P327" s="192">
        <f t="shared" si="77"/>
        <v>2815383855.0700002</v>
      </c>
      <c r="Q327" s="206">
        <v>245113437.26500002</v>
      </c>
      <c r="R327" s="206">
        <v>245761237.125</v>
      </c>
      <c r="S327" s="206">
        <v>246373876.54000002</v>
      </c>
      <c r="T327" s="206">
        <v>246921738.28500003</v>
      </c>
      <c r="U327" s="206">
        <v>247333012.84000006</v>
      </c>
      <c r="V327" s="206">
        <v>247627678.37500006</v>
      </c>
      <c r="W327" s="206">
        <v>248080665.64500004</v>
      </c>
      <c r="X327" s="206">
        <v>248586268.06500006</v>
      </c>
      <c r="Y327" s="206">
        <v>249054064.3300001</v>
      </c>
      <c r="Z327" s="206">
        <v>249725658.63000008</v>
      </c>
      <c r="AA327" s="206">
        <v>250519954.69500008</v>
      </c>
      <c r="AB327" s="206">
        <v>251246702.78000006</v>
      </c>
      <c r="AC327" s="206">
        <v>251938106.71000004</v>
      </c>
      <c r="AD327" s="206">
        <v>252643100.52000007</v>
      </c>
      <c r="AE327" s="206">
        <v>253298026.4250001</v>
      </c>
      <c r="AF327" s="206">
        <v>253901474.6400001</v>
      </c>
      <c r="AG327" s="192">
        <f t="shared" si="78"/>
        <v>3003954713.6550007</v>
      </c>
      <c r="AI327" s="207">
        <f t="shared" si="76"/>
        <v>504711.16</v>
      </c>
      <c r="AJ327" s="207">
        <f t="shared" si="76"/>
        <v>507360.28</v>
      </c>
      <c r="AK327" s="207">
        <f t="shared" si="76"/>
        <v>512465.78</v>
      </c>
      <c r="AL327" s="207">
        <f t="shared" si="75"/>
        <v>514739.65</v>
      </c>
      <c r="AM327" s="207">
        <f t="shared" si="75"/>
        <v>522619.92</v>
      </c>
      <c r="AN327" s="207">
        <f t="shared" si="75"/>
        <v>531832.02</v>
      </c>
      <c r="AO327" s="207">
        <f t="shared" si="70"/>
        <v>536562.89</v>
      </c>
      <c r="AP327" s="207">
        <f t="shared" si="70"/>
        <v>539429.29</v>
      </c>
      <c r="AQ327" s="207">
        <f t="shared" si="70"/>
        <v>540443.63</v>
      </c>
      <c r="AR327" s="207">
        <f t="shared" si="70"/>
        <v>545280.86</v>
      </c>
      <c r="AS327" s="207">
        <f t="shared" si="70"/>
        <v>550518.81000000006</v>
      </c>
      <c r="AT327" s="207">
        <f t="shared" si="70"/>
        <v>552110.9</v>
      </c>
      <c r="AU327" s="208">
        <f t="shared" si="79"/>
        <v>6358075.1900000013</v>
      </c>
      <c r="AV327" s="208">
        <f t="shared" si="74"/>
        <v>553547.85</v>
      </c>
      <c r="AW327" s="208">
        <f t="shared" si="74"/>
        <v>555010.79</v>
      </c>
      <c r="AX327" s="208">
        <f t="shared" si="74"/>
        <v>556394.34</v>
      </c>
      <c r="AY327" s="208">
        <f t="shared" si="73"/>
        <v>557631.59</v>
      </c>
      <c r="AZ327" s="208">
        <f t="shared" si="72"/>
        <v>558560.39</v>
      </c>
      <c r="BA327" s="208">
        <f t="shared" si="72"/>
        <v>559225.84</v>
      </c>
      <c r="BB327" s="208">
        <f t="shared" si="72"/>
        <v>560248.84</v>
      </c>
      <c r="BC327" s="208">
        <f t="shared" si="71"/>
        <v>561390.66</v>
      </c>
      <c r="BD327" s="208">
        <f t="shared" si="71"/>
        <v>562447.1</v>
      </c>
      <c r="BE327" s="208">
        <f t="shared" si="71"/>
        <v>563963.78</v>
      </c>
      <c r="BF327" s="208">
        <f t="shared" si="69"/>
        <v>565757.56000000006</v>
      </c>
      <c r="BG327" s="208">
        <f t="shared" si="69"/>
        <v>567398.80000000005</v>
      </c>
      <c r="BH327" s="208">
        <f t="shared" si="69"/>
        <v>568960.22</v>
      </c>
      <c r="BI327" s="208">
        <f t="shared" si="69"/>
        <v>570552.34</v>
      </c>
      <c r="BJ327" s="208">
        <f t="shared" si="69"/>
        <v>572031.38</v>
      </c>
      <c r="BK327" s="208">
        <f t="shared" si="69"/>
        <v>573394.16</v>
      </c>
      <c r="BL327" s="207">
        <f t="shared" si="80"/>
        <v>6783931.0700000003</v>
      </c>
    </row>
    <row r="328" spans="1:68">
      <c r="A328" s="190" t="s">
        <v>529</v>
      </c>
      <c r="B328" s="205">
        <v>2.06E-2</v>
      </c>
      <c r="C328" s="205">
        <v>2.06E-2</v>
      </c>
      <c r="D328" s="206">
        <v>380247197.67000002</v>
      </c>
      <c r="E328" s="206">
        <v>381262489.80000001</v>
      </c>
      <c r="F328" s="206">
        <v>383964262.20999998</v>
      </c>
      <c r="G328" s="206">
        <v>385561376.99000001</v>
      </c>
      <c r="H328" s="206">
        <v>388540476.79000002</v>
      </c>
      <c r="I328" s="206">
        <v>390435714.25</v>
      </c>
      <c r="J328" s="206">
        <v>392351259.52999997</v>
      </c>
      <c r="K328" s="206">
        <v>395269897.69999993</v>
      </c>
      <c r="L328" s="206">
        <v>396578285.31499994</v>
      </c>
      <c r="M328" s="206">
        <v>401594890.005</v>
      </c>
      <c r="N328" s="206">
        <v>406885323.90499991</v>
      </c>
      <c r="O328" s="206">
        <v>408581300.60999995</v>
      </c>
      <c r="P328" s="192">
        <f t="shared" si="77"/>
        <v>4711272474.7749996</v>
      </c>
      <c r="Q328" s="206">
        <v>410333742.9749999</v>
      </c>
      <c r="R328" s="206">
        <v>412160994.71999985</v>
      </c>
      <c r="S328" s="206">
        <v>413848024.11499989</v>
      </c>
      <c r="T328" s="206">
        <v>417100100.24999988</v>
      </c>
      <c r="U328" s="206">
        <v>420396744.55999988</v>
      </c>
      <c r="V328" s="206">
        <v>421990662.2299999</v>
      </c>
      <c r="W328" s="206">
        <v>423662914.34999985</v>
      </c>
      <c r="X328" s="206">
        <v>425497742.44499981</v>
      </c>
      <c r="Y328" s="206">
        <v>427184605.92499983</v>
      </c>
      <c r="Z328" s="206">
        <v>432506691.39499992</v>
      </c>
      <c r="AA328" s="206">
        <v>437947065.17999983</v>
      </c>
      <c r="AB328" s="206">
        <v>439686147.40499991</v>
      </c>
      <c r="AC328" s="206">
        <v>441612245.77499992</v>
      </c>
      <c r="AD328" s="206">
        <v>443582573.77499986</v>
      </c>
      <c r="AE328" s="206">
        <v>445297783.75499988</v>
      </c>
      <c r="AF328" s="206">
        <v>447169968.53499991</v>
      </c>
      <c r="AG328" s="192">
        <f t="shared" si="78"/>
        <v>5206535145.329999</v>
      </c>
      <c r="AI328" s="207">
        <f t="shared" si="76"/>
        <v>652757.68999999994</v>
      </c>
      <c r="AJ328" s="207">
        <f t="shared" si="76"/>
        <v>654500.61</v>
      </c>
      <c r="AK328" s="207">
        <f t="shared" si="76"/>
        <v>659138.65</v>
      </c>
      <c r="AL328" s="207">
        <f t="shared" si="75"/>
        <v>661880.36</v>
      </c>
      <c r="AM328" s="207">
        <f t="shared" si="75"/>
        <v>666994.49</v>
      </c>
      <c r="AN328" s="207">
        <f t="shared" si="75"/>
        <v>670247.98</v>
      </c>
      <c r="AO328" s="207">
        <f t="shared" si="70"/>
        <v>673536.33</v>
      </c>
      <c r="AP328" s="207">
        <f t="shared" si="70"/>
        <v>678546.66</v>
      </c>
      <c r="AQ328" s="207">
        <f t="shared" si="70"/>
        <v>680792.72</v>
      </c>
      <c r="AR328" s="207">
        <f t="shared" si="70"/>
        <v>689404.56</v>
      </c>
      <c r="AS328" s="207">
        <f t="shared" si="70"/>
        <v>698486.47</v>
      </c>
      <c r="AT328" s="207">
        <f t="shared" si="70"/>
        <v>701397.9</v>
      </c>
      <c r="AU328" s="208">
        <f t="shared" si="79"/>
        <v>8087684.419999999</v>
      </c>
      <c r="AV328" s="208">
        <f t="shared" si="74"/>
        <v>704406.26</v>
      </c>
      <c r="AW328" s="208">
        <f t="shared" si="74"/>
        <v>707543.04000000004</v>
      </c>
      <c r="AX328" s="208">
        <f t="shared" si="74"/>
        <v>710439.11</v>
      </c>
      <c r="AY328" s="208">
        <f t="shared" si="73"/>
        <v>716021.84</v>
      </c>
      <c r="AZ328" s="208">
        <f t="shared" si="72"/>
        <v>721681.08</v>
      </c>
      <c r="BA328" s="208">
        <f t="shared" si="72"/>
        <v>724417.3</v>
      </c>
      <c r="BB328" s="208">
        <f t="shared" si="72"/>
        <v>727288</v>
      </c>
      <c r="BC328" s="208">
        <f t="shared" si="71"/>
        <v>730437.79</v>
      </c>
      <c r="BD328" s="208">
        <f t="shared" si="71"/>
        <v>733333.57</v>
      </c>
      <c r="BE328" s="208">
        <f t="shared" si="71"/>
        <v>742469.82</v>
      </c>
      <c r="BF328" s="208">
        <f t="shared" si="69"/>
        <v>751809.13</v>
      </c>
      <c r="BG328" s="208">
        <f t="shared" si="69"/>
        <v>754794.55</v>
      </c>
      <c r="BH328" s="208">
        <f t="shared" si="69"/>
        <v>758101.02</v>
      </c>
      <c r="BI328" s="208">
        <f t="shared" si="69"/>
        <v>761483.42</v>
      </c>
      <c r="BJ328" s="208">
        <f t="shared" si="69"/>
        <v>764427.86</v>
      </c>
      <c r="BK328" s="208">
        <f t="shared" si="69"/>
        <v>767641.78</v>
      </c>
      <c r="BL328" s="207">
        <f t="shared" si="80"/>
        <v>8937885.3200000003</v>
      </c>
    </row>
    <row r="329" spans="1:68">
      <c r="A329" s="190" t="s">
        <v>530</v>
      </c>
      <c r="B329" s="205">
        <v>1.6E-2</v>
      </c>
      <c r="C329" s="205">
        <v>1.6E-2</v>
      </c>
      <c r="D329" s="206">
        <v>89487472.950000003</v>
      </c>
      <c r="E329" s="206">
        <v>87774727.719999999</v>
      </c>
      <c r="F329" s="206">
        <v>87861238.400000006</v>
      </c>
      <c r="G329" s="206">
        <v>87700233.930000007</v>
      </c>
      <c r="H329" s="206">
        <v>87639597.549999997</v>
      </c>
      <c r="I329" s="206">
        <v>87815957</v>
      </c>
      <c r="J329" s="206">
        <v>87857645.859999999</v>
      </c>
      <c r="K329" s="206">
        <v>87857645.859999999</v>
      </c>
      <c r="L329" s="206">
        <v>87857645.859999999</v>
      </c>
      <c r="M329" s="206">
        <v>93003720.430000007</v>
      </c>
      <c r="N329" s="206">
        <v>98149795</v>
      </c>
      <c r="O329" s="206">
        <v>98149795</v>
      </c>
      <c r="P329" s="192">
        <f t="shared" si="77"/>
        <v>1081155475.5599999</v>
      </c>
      <c r="Q329" s="206">
        <v>98149795</v>
      </c>
      <c r="R329" s="206">
        <v>98149795</v>
      </c>
      <c r="S329" s="206">
        <v>98149795</v>
      </c>
      <c r="T329" s="206">
        <v>98149795</v>
      </c>
      <c r="U329" s="206">
        <v>98149795</v>
      </c>
      <c r="V329" s="206">
        <v>98149795</v>
      </c>
      <c r="W329" s="206">
        <v>98149795</v>
      </c>
      <c r="X329" s="206">
        <v>98149795</v>
      </c>
      <c r="Y329" s="206">
        <v>98149795</v>
      </c>
      <c r="Z329" s="206">
        <v>103623049.345</v>
      </c>
      <c r="AA329" s="206">
        <v>109096303.69</v>
      </c>
      <c r="AB329" s="206">
        <v>109096303.69</v>
      </c>
      <c r="AC329" s="206">
        <v>109096303.69</v>
      </c>
      <c r="AD329" s="206">
        <v>109096303.69</v>
      </c>
      <c r="AE329" s="206">
        <v>109096303.69</v>
      </c>
      <c r="AF329" s="206">
        <v>109096303.69</v>
      </c>
      <c r="AG329" s="192">
        <f t="shared" si="78"/>
        <v>1248949846.4850004</v>
      </c>
      <c r="AI329" s="207">
        <f t="shared" si="76"/>
        <v>119316.63</v>
      </c>
      <c r="AJ329" s="207">
        <f t="shared" si="76"/>
        <v>117032.97</v>
      </c>
      <c r="AK329" s="207">
        <f t="shared" si="76"/>
        <v>117148.32</v>
      </c>
      <c r="AL329" s="207">
        <f t="shared" si="75"/>
        <v>116933.65</v>
      </c>
      <c r="AM329" s="207">
        <f t="shared" si="75"/>
        <v>116852.8</v>
      </c>
      <c r="AN329" s="207">
        <f t="shared" si="75"/>
        <v>117087.94</v>
      </c>
      <c r="AO329" s="207">
        <f t="shared" si="70"/>
        <v>117143.53</v>
      </c>
      <c r="AP329" s="207">
        <f t="shared" si="70"/>
        <v>117143.53</v>
      </c>
      <c r="AQ329" s="207">
        <f t="shared" si="70"/>
        <v>117143.53</v>
      </c>
      <c r="AR329" s="207">
        <f t="shared" si="70"/>
        <v>124004.96</v>
      </c>
      <c r="AS329" s="207">
        <f t="shared" si="70"/>
        <v>130866.39</v>
      </c>
      <c r="AT329" s="207">
        <f t="shared" si="70"/>
        <v>130866.39</v>
      </c>
      <c r="AU329" s="208">
        <f t="shared" si="79"/>
        <v>1441540.64</v>
      </c>
      <c r="AV329" s="208">
        <f t="shared" si="74"/>
        <v>130866.39</v>
      </c>
      <c r="AW329" s="208">
        <f t="shared" si="74"/>
        <v>130866.39</v>
      </c>
      <c r="AX329" s="208">
        <f t="shared" si="74"/>
        <v>130866.39</v>
      </c>
      <c r="AY329" s="208">
        <f t="shared" si="73"/>
        <v>130866.39</v>
      </c>
      <c r="AZ329" s="208">
        <f t="shared" si="72"/>
        <v>130866.39</v>
      </c>
      <c r="BA329" s="208">
        <f t="shared" si="72"/>
        <v>130866.39</v>
      </c>
      <c r="BB329" s="208">
        <f t="shared" si="72"/>
        <v>130866.39</v>
      </c>
      <c r="BC329" s="208">
        <f t="shared" si="71"/>
        <v>130866.39</v>
      </c>
      <c r="BD329" s="208">
        <f t="shared" si="71"/>
        <v>130866.39</v>
      </c>
      <c r="BE329" s="208">
        <f t="shared" si="71"/>
        <v>138164.07</v>
      </c>
      <c r="BF329" s="208">
        <f t="shared" si="69"/>
        <v>145461.74</v>
      </c>
      <c r="BG329" s="208">
        <f t="shared" si="69"/>
        <v>145461.74</v>
      </c>
      <c r="BH329" s="208">
        <f t="shared" si="69"/>
        <v>145461.74</v>
      </c>
      <c r="BI329" s="208">
        <f t="shared" si="69"/>
        <v>145461.74</v>
      </c>
      <c r="BJ329" s="208">
        <f t="shared" si="69"/>
        <v>145461.74</v>
      </c>
      <c r="BK329" s="208">
        <f t="shared" si="69"/>
        <v>145461.74</v>
      </c>
      <c r="BL329" s="207">
        <f t="shared" si="80"/>
        <v>1665266.46</v>
      </c>
    </row>
    <row r="330" spans="1:68">
      <c r="A330" s="190" t="s">
        <v>531</v>
      </c>
      <c r="B330" s="205">
        <v>2.0599999999999997E-2</v>
      </c>
      <c r="C330" s="205">
        <v>2.0599999999999997E-2</v>
      </c>
      <c r="D330" s="206">
        <v>321853460.70999998</v>
      </c>
      <c r="E330" s="206">
        <v>327543400.44999999</v>
      </c>
      <c r="F330" s="206">
        <v>331163419.92000002</v>
      </c>
      <c r="G330" s="206">
        <v>332981328.06999999</v>
      </c>
      <c r="H330" s="206">
        <v>334377085.51999998</v>
      </c>
      <c r="I330" s="206">
        <v>336035639.51999998</v>
      </c>
      <c r="J330" s="206">
        <v>338155719.66000009</v>
      </c>
      <c r="K330" s="206">
        <v>340520960.86000007</v>
      </c>
      <c r="L330" s="206">
        <v>342820002.315</v>
      </c>
      <c r="M330" s="206">
        <v>346577384.95499998</v>
      </c>
      <c r="N330" s="206">
        <v>350233182.94</v>
      </c>
      <c r="O330" s="206">
        <v>352055915.57499999</v>
      </c>
      <c r="P330" s="192">
        <f t="shared" si="77"/>
        <v>4054317500.4949999</v>
      </c>
      <c r="Q330" s="206">
        <v>353640932.09000003</v>
      </c>
      <c r="R330" s="206">
        <v>355395355.32500011</v>
      </c>
      <c r="S330" s="206">
        <v>357286969.8350001</v>
      </c>
      <c r="T330" s="206">
        <v>359158850.58500004</v>
      </c>
      <c r="U330" s="206">
        <v>360808509.1450001</v>
      </c>
      <c r="V330" s="206">
        <v>362504706.07000011</v>
      </c>
      <c r="W330" s="206">
        <v>364321888.09500009</v>
      </c>
      <c r="X330" s="206">
        <v>366174048.50500011</v>
      </c>
      <c r="Y330" s="206">
        <v>368160978.81500006</v>
      </c>
      <c r="Z330" s="206">
        <v>371272081.44500005</v>
      </c>
      <c r="AA330" s="206">
        <v>374376723.59000009</v>
      </c>
      <c r="AB330" s="206">
        <v>376076522.67000008</v>
      </c>
      <c r="AC330" s="206">
        <v>377569725.28000009</v>
      </c>
      <c r="AD330" s="206">
        <v>379201177.60500014</v>
      </c>
      <c r="AE330" s="206">
        <v>380953088.77500015</v>
      </c>
      <c r="AF330" s="206">
        <v>382693371.05500019</v>
      </c>
      <c r="AG330" s="192">
        <f t="shared" si="78"/>
        <v>4464112821.0500011</v>
      </c>
      <c r="AI330" s="207">
        <f t="shared" si="76"/>
        <v>552515.11</v>
      </c>
      <c r="AJ330" s="207">
        <f t="shared" si="76"/>
        <v>562282.84</v>
      </c>
      <c r="AK330" s="207">
        <f t="shared" si="76"/>
        <v>568497.19999999995</v>
      </c>
      <c r="AL330" s="207">
        <f t="shared" si="75"/>
        <v>571617.94999999995</v>
      </c>
      <c r="AM330" s="207">
        <f t="shared" si="75"/>
        <v>574014</v>
      </c>
      <c r="AN330" s="207">
        <f t="shared" si="75"/>
        <v>576861.18000000005</v>
      </c>
      <c r="AO330" s="207">
        <f t="shared" si="70"/>
        <v>580500.65</v>
      </c>
      <c r="AP330" s="207">
        <f t="shared" si="70"/>
        <v>584560.98</v>
      </c>
      <c r="AQ330" s="207">
        <f t="shared" si="70"/>
        <v>588507.67000000004</v>
      </c>
      <c r="AR330" s="207">
        <f t="shared" si="70"/>
        <v>594957.84</v>
      </c>
      <c r="AS330" s="207">
        <f t="shared" si="70"/>
        <v>601233.63</v>
      </c>
      <c r="AT330" s="207">
        <f t="shared" si="70"/>
        <v>604362.66</v>
      </c>
      <c r="AU330" s="208">
        <f t="shared" si="79"/>
        <v>6959911.71</v>
      </c>
      <c r="AV330" s="208">
        <f t="shared" si="74"/>
        <v>607083.6</v>
      </c>
      <c r="AW330" s="208">
        <f t="shared" si="74"/>
        <v>610095.35999999999</v>
      </c>
      <c r="AX330" s="208">
        <f t="shared" si="74"/>
        <v>613342.63</v>
      </c>
      <c r="AY330" s="208">
        <f t="shared" si="73"/>
        <v>616556.03</v>
      </c>
      <c r="AZ330" s="208">
        <f t="shared" si="72"/>
        <v>619387.93999999994</v>
      </c>
      <c r="BA330" s="208">
        <f t="shared" si="72"/>
        <v>622299.75</v>
      </c>
      <c r="BB330" s="208">
        <f t="shared" si="72"/>
        <v>625419.24</v>
      </c>
      <c r="BC330" s="208">
        <f t="shared" si="71"/>
        <v>628598.78</v>
      </c>
      <c r="BD330" s="208">
        <f t="shared" si="71"/>
        <v>632009.68000000005</v>
      </c>
      <c r="BE330" s="208">
        <f t="shared" si="71"/>
        <v>637350.41</v>
      </c>
      <c r="BF330" s="208">
        <f t="shared" si="71"/>
        <v>642680.04</v>
      </c>
      <c r="BG330" s="208">
        <f t="shared" si="71"/>
        <v>645598.03</v>
      </c>
      <c r="BH330" s="208">
        <f t="shared" si="71"/>
        <v>648161.36</v>
      </c>
      <c r="BI330" s="208">
        <f t="shared" si="71"/>
        <v>650962.02</v>
      </c>
      <c r="BJ330" s="208">
        <f t="shared" si="71"/>
        <v>653969.47</v>
      </c>
      <c r="BK330" s="208">
        <f t="shared" si="71"/>
        <v>656956.94999999995</v>
      </c>
      <c r="BL330" s="207">
        <f t="shared" si="80"/>
        <v>7663393.6699999999</v>
      </c>
    </row>
    <row r="331" spans="1:68">
      <c r="A331" s="190" t="s">
        <v>532</v>
      </c>
      <c r="B331" s="205">
        <v>2.3299999999999998E-2</v>
      </c>
      <c r="C331" s="205">
        <v>2.3299999999999998E-2</v>
      </c>
      <c r="D331" s="206">
        <v>174391897.83000001</v>
      </c>
      <c r="E331" s="206">
        <v>175130479.94</v>
      </c>
      <c r="F331" s="206">
        <v>176176771.52000001</v>
      </c>
      <c r="G331" s="206">
        <v>176495103.31</v>
      </c>
      <c r="H331" s="206">
        <v>177005930.87</v>
      </c>
      <c r="I331" s="206">
        <v>177768196.97999999</v>
      </c>
      <c r="J331" s="206">
        <v>178073324.98500001</v>
      </c>
      <c r="K331" s="206">
        <v>178106408.155</v>
      </c>
      <c r="L331" s="206">
        <v>178068403.02000001</v>
      </c>
      <c r="M331" s="206">
        <v>178034577.97999999</v>
      </c>
      <c r="N331" s="206">
        <v>178207799.04499999</v>
      </c>
      <c r="O331" s="206">
        <v>178540559.39500001</v>
      </c>
      <c r="P331" s="192">
        <f t="shared" si="77"/>
        <v>2125999453.03</v>
      </c>
      <c r="Q331" s="206">
        <v>178875676.125</v>
      </c>
      <c r="R331" s="206">
        <v>179232635.715</v>
      </c>
      <c r="S331" s="206">
        <v>179569944.39500001</v>
      </c>
      <c r="T331" s="206">
        <v>179922561.22500002</v>
      </c>
      <c r="U331" s="206">
        <v>180249966.06500003</v>
      </c>
      <c r="V331" s="206">
        <v>180497277.90500003</v>
      </c>
      <c r="W331" s="206">
        <v>180851957.55500001</v>
      </c>
      <c r="X331" s="206">
        <v>181289415.73500004</v>
      </c>
      <c r="Y331" s="206">
        <v>181640463.13000005</v>
      </c>
      <c r="Z331" s="206">
        <v>181894683.16500002</v>
      </c>
      <c r="AA331" s="206">
        <v>182173090.54499999</v>
      </c>
      <c r="AB331" s="206">
        <v>182537355.67000002</v>
      </c>
      <c r="AC331" s="206">
        <v>182903683.51000005</v>
      </c>
      <c r="AD331" s="206">
        <v>183264168.79000008</v>
      </c>
      <c r="AE331" s="206">
        <v>183605208.45000005</v>
      </c>
      <c r="AF331" s="206">
        <v>183961979.48500004</v>
      </c>
      <c r="AG331" s="192">
        <f t="shared" si="78"/>
        <v>2184869250.0050001</v>
      </c>
      <c r="AI331" s="207">
        <f t="shared" si="76"/>
        <v>338610.93</v>
      </c>
      <c r="AJ331" s="207">
        <f t="shared" si="76"/>
        <v>340045.02</v>
      </c>
      <c r="AK331" s="207">
        <f t="shared" si="76"/>
        <v>342076.56</v>
      </c>
      <c r="AL331" s="207">
        <f t="shared" si="75"/>
        <v>342694.66</v>
      </c>
      <c r="AM331" s="207">
        <f t="shared" si="75"/>
        <v>343686.52</v>
      </c>
      <c r="AN331" s="207">
        <f t="shared" si="75"/>
        <v>345166.58</v>
      </c>
      <c r="AO331" s="207">
        <f t="shared" si="70"/>
        <v>345759.04</v>
      </c>
      <c r="AP331" s="207">
        <f t="shared" si="70"/>
        <v>345823.28</v>
      </c>
      <c r="AQ331" s="207">
        <f t="shared" si="70"/>
        <v>345749.48</v>
      </c>
      <c r="AR331" s="207">
        <f t="shared" si="70"/>
        <v>345683.81</v>
      </c>
      <c r="AS331" s="207">
        <f t="shared" si="70"/>
        <v>346020.14</v>
      </c>
      <c r="AT331" s="207">
        <f t="shared" si="70"/>
        <v>346666.25</v>
      </c>
      <c r="AU331" s="208">
        <f t="shared" si="79"/>
        <v>4127982.27</v>
      </c>
      <c r="AV331" s="208">
        <f t="shared" si="74"/>
        <v>347316.94</v>
      </c>
      <c r="AW331" s="208">
        <f t="shared" si="74"/>
        <v>348010.03</v>
      </c>
      <c r="AX331" s="208">
        <f t="shared" si="74"/>
        <v>348664.98</v>
      </c>
      <c r="AY331" s="208">
        <f t="shared" si="73"/>
        <v>349349.64</v>
      </c>
      <c r="AZ331" s="208">
        <f t="shared" si="72"/>
        <v>349985.35</v>
      </c>
      <c r="BA331" s="208">
        <f t="shared" si="72"/>
        <v>350465.55</v>
      </c>
      <c r="BB331" s="208">
        <f t="shared" si="72"/>
        <v>351154.22</v>
      </c>
      <c r="BC331" s="208">
        <f t="shared" si="71"/>
        <v>352003.62</v>
      </c>
      <c r="BD331" s="208">
        <f t="shared" si="71"/>
        <v>352685.23</v>
      </c>
      <c r="BE331" s="208">
        <f t="shared" si="71"/>
        <v>353178.84</v>
      </c>
      <c r="BF331" s="208">
        <f t="shared" si="71"/>
        <v>353719.42</v>
      </c>
      <c r="BG331" s="208">
        <f t="shared" si="71"/>
        <v>354426.7</v>
      </c>
      <c r="BH331" s="208">
        <f t="shared" si="71"/>
        <v>355137.99</v>
      </c>
      <c r="BI331" s="208">
        <f t="shared" si="71"/>
        <v>355837.93</v>
      </c>
      <c r="BJ331" s="208">
        <f t="shared" si="71"/>
        <v>356500.11</v>
      </c>
      <c r="BK331" s="208">
        <f t="shared" si="71"/>
        <v>357192.84</v>
      </c>
      <c r="BL331" s="207">
        <f t="shared" si="80"/>
        <v>4242287.8</v>
      </c>
    </row>
    <row r="332" spans="1:68">
      <c r="A332" s="190" t="s">
        <v>533</v>
      </c>
      <c r="B332" s="205">
        <v>3.73E-2</v>
      </c>
      <c r="C332" s="205">
        <v>3.73E-2</v>
      </c>
      <c r="D332" s="206">
        <v>14130897.369999999</v>
      </c>
      <c r="E332" s="206">
        <v>14145097.470000001</v>
      </c>
      <c r="F332" s="206">
        <v>14172247.17</v>
      </c>
      <c r="G332" s="206">
        <v>14185196.77</v>
      </c>
      <c r="H332" s="206">
        <v>14194348.529999999</v>
      </c>
      <c r="I332" s="206">
        <v>14212622.93</v>
      </c>
      <c r="J332" s="206">
        <v>14221745.58</v>
      </c>
      <c r="K332" s="206">
        <v>14221745.58</v>
      </c>
      <c r="L332" s="206">
        <v>14221745.58</v>
      </c>
      <c r="M332" s="206">
        <v>14221745.58</v>
      </c>
      <c r="N332" s="206">
        <v>14221745.58</v>
      </c>
      <c r="O332" s="206">
        <v>14221745.58</v>
      </c>
      <c r="P332" s="192">
        <f t="shared" si="77"/>
        <v>170370883.72000003</v>
      </c>
      <c r="Q332" s="206">
        <v>14221745.58</v>
      </c>
      <c r="R332" s="206">
        <v>14221745.58</v>
      </c>
      <c r="S332" s="206">
        <v>14221745.58</v>
      </c>
      <c r="T332" s="206">
        <v>14221745.58</v>
      </c>
      <c r="U332" s="206">
        <v>14221745.58</v>
      </c>
      <c r="V332" s="206">
        <v>14221745.58</v>
      </c>
      <c r="W332" s="206">
        <v>14221745.58</v>
      </c>
      <c r="X332" s="206">
        <v>14221745.58</v>
      </c>
      <c r="Y332" s="206">
        <v>14221745.58</v>
      </c>
      <c r="Z332" s="206">
        <v>14377586.195</v>
      </c>
      <c r="AA332" s="206">
        <v>14533426.810000001</v>
      </c>
      <c r="AB332" s="206">
        <v>14533426.810000001</v>
      </c>
      <c r="AC332" s="206">
        <v>14533426.810000001</v>
      </c>
      <c r="AD332" s="206">
        <v>14533426.810000001</v>
      </c>
      <c r="AE332" s="206">
        <v>14533426.810000001</v>
      </c>
      <c r="AF332" s="206">
        <v>14533426.810000001</v>
      </c>
      <c r="AG332" s="192">
        <f t="shared" si="78"/>
        <v>172686874.95500001</v>
      </c>
      <c r="AI332" s="207">
        <f t="shared" si="76"/>
        <v>43923.54</v>
      </c>
      <c r="AJ332" s="207">
        <f t="shared" si="76"/>
        <v>43967.68</v>
      </c>
      <c r="AK332" s="207">
        <f t="shared" si="76"/>
        <v>44052.07</v>
      </c>
      <c r="AL332" s="207">
        <f t="shared" si="75"/>
        <v>44092.32</v>
      </c>
      <c r="AM332" s="207">
        <f t="shared" si="75"/>
        <v>44120.77</v>
      </c>
      <c r="AN332" s="207">
        <f t="shared" si="75"/>
        <v>44177.57</v>
      </c>
      <c r="AO332" s="207">
        <f t="shared" si="70"/>
        <v>44205.93</v>
      </c>
      <c r="AP332" s="207">
        <f t="shared" si="70"/>
        <v>44205.93</v>
      </c>
      <c r="AQ332" s="207">
        <f t="shared" si="70"/>
        <v>44205.93</v>
      </c>
      <c r="AR332" s="207">
        <f t="shared" si="70"/>
        <v>44205.93</v>
      </c>
      <c r="AS332" s="207">
        <f t="shared" si="70"/>
        <v>44205.93</v>
      </c>
      <c r="AT332" s="207">
        <f t="shared" si="70"/>
        <v>44205.93</v>
      </c>
      <c r="AU332" s="208">
        <f t="shared" si="79"/>
        <v>529569.53</v>
      </c>
      <c r="AV332" s="208">
        <f t="shared" si="74"/>
        <v>44205.93</v>
      </c>
      <c r="AW332" s="208">
        <f t="shared" si="74"/>
        <v>44205.93</v>
      </c>
      <c r="AX332" s="208">
        <f t="shared" si="74"/>
        <v>44205.93</v>
      </c>
      <c r="AY332" s="208">
        <f t="shared" si="73"/>
        <v>44205.93</v>
      </c>
      <c r="AZ332" s="208">
        <f t="shared" si="72"/>
        <v>44205.93</v>
      </c>
      <c r="BA332" s="208">
        <f t="shared" si="72"/>
        <v>44205.93</v>
      </c>
      <c r="BB332" s="208">
        <f t="shared" si="72"/>
        <v>44205.93</v>
      </c>
      <c r="BC332" s="208">
        <f t="shared" si="71"/>
        <v>44205.93</v>
      </c>
      <c r="BD332" s="208">
        <f t="shared" si="71"/>
        <v>44205.93</v>
      </c>
      <c r="BE332" s="208">
        <f t="shared" si="71"/>
        <v>44690.33</v>
      </c>
      <c r="BF332" s="208">
        <f t="shared" si="71"/>
        <v>45174.74</v>
      </c>
      <c r="BG332" s="208">
        <f t="shared" si="71"/>
        <v>45174.74</v>
      </c>
      <c r="BH332" s="208">
        <f t="shared" si="71"/>
        <v>45174.74</v>
      </c>
      <c r="BI332" s="208">
        <f t="shared" si="71"/>
        <v>45174.74</v>
      </c>
      <c r="BJ332" s="208">
        <f t="shared" si="71"/>
        <v>45174.74</v>
      </c>
      <c r="BK332" s="208">
        <f t="shared" si="71"/>
        <v>45174.74</v>
      </c>
      <c r="BL332" s="207">
        <f t="shared" si="80"/>
        <v>536768.41999999993</v>
      </c>
    </row>
    <row r="333" spans="1:68">
      <c r="A333" s="190" t="s">
        <v>534</v>
      </c>
      <c r="B333" s="205">
        <v>2.63E-2</v>
      </c>
      <c r="C333" s="205">
        <v>2.63E-2</v>
      </c>
      <c r="D333" s="206">
        <v>25472004.34</v>
      </c>
      <c r="E333" s="206">
        <v>25472004.34</v>
      </c>
      <c r="F333" s="206">
        <v>25472004.34</v>
      </c>
      <c r="G333" s="206">
        <v>25472004.34</v>
      </c>
      <c r="H333" s="206">
        <v>25472004.34</v>
      </c>
      <c r="I333" s="206">
        <v>25472004.34</v>
      </c>
      <c r="J333" s="206">
        <v>25647113.809999999</v>
      </c>
      <c r="K333" s="206">
        <v>26124054.015000001</v>
      </c>
      <c r="L333" s="206">
        <v>26425884.75</v>
      </c>
      <c r="M333" s="206">
        <v>26827951.305</v>
      </c>
      <c r="N333" s="206">
        <v>27230017.859999999</v>
      </c>
      <c r="O333" s="206">
        <v>27230017.859999999</v>
      </c>
      <c r="P333" s="192">
        <f t="shared" si="77"/>
        <v>312317065.64000005</v>
      </c>
      <c r="Q333" s="206">
        <v>27230017.859999999</v>
      </c>
      <c r="R333" s="206">
        <v>27230017.859999999</v>
      </c>
      <c r="S333" s="206">
        <v>27230017.859999999</v>
      </c>
      <c r="T333" s="206">
        <v>27230017.859999999</v>
      </c>
      <c r="U333" s="206">
        <v>27255017.859999999</v>
      </c>
      <c r="V333" s="206">
        <v>27280017.859999999</v>
      </c>
      <c r="W333" s="206">
        <v>27280017.859999999</v>
      </c>
      <c r="X333" s="206">
        <v>27280017.859999999</v>
      </c>
      <c r="Y333" s="206">
        <v>27280017.859999999</v>
      </c>
      <c r="Z333" s="206">
        <v>27280017.859999999</v>
      </c>
      <c r="AA333" s="206">
        <v>27280017.859999999</v>
      </c>
      <c r="AB333" s="206">
        <v>27280017.859999999</v>
      </c>
      <c r="AC333" s="206">
        <v>27280017.859999999</v>
      </c>
      <c r="AD333" s="206">
        <v>27280017.859999999</v>
      </c>
      <c r="AE333" s="206">
        <v>27280017.859999999</v>
      </c>
      <c r="AF333" s="206">
        <v>27280017.859999999</v>
      </c>
      <c r="AG333" s="192">
        <f t="shared" si="78"/>
        <v>327335214.32000011</v>
      </c>
      <c r="AI333" s="207">
        <f t="shared" si="76"/>
        <v>55826.14</v>
      </c>
      <c r="AJ333" s="207">
        <f t="shared" si="76"/>
        <v>55826.14</v>
      </c>
      <c r="AK333" s="207">
        <f t="shared" si="76"/>
        <v>55826.14</v>
      </c>
      <c r="AL333" s="207">
        <f t="shared" si="75"/>
        <v>55826.14</v>
      </c>
      <c r="AM333" s="207">
        <f t="shared" si="75"/>
        <v>55826.14</v>
      </c>
      <c r="AN333" s="207">
        <f t="shared" si="75"/>
        <v>55826.14</v>
      </c>
      <c r="AO333" s="207">
        <f t="shared" si="70"/>
        <v>56209.919999999998</v>
      </c>
      <c r="AP333" s="207">
        <f t="shared" si="70"/>
        <v>57255.22</v>
      </c>
      <c r="AQ333" s="207">
        <f t="shared" si="70"/>
        <v>57916.73</v>
      </c>
      <c r="AR333" s="207">
        <f t="shared" si="70"/>
        <v>58797.93</v>
      </c>
      <c r="AS333" s="207">
        <f t="shared" si="70"/>
        <v>59679.12</v>
      </c>
      <c r="AT333" s="207">
        <f t="shared" si="70"/>
        <v>59679.12</v>
      </c>
      <c r="AU333" s="208">
        <f t="shared" si="79"/>
        <v>684494.88</v>
      </c>
      <c r="AV333" s="208">
        <f t="shared" si="74"/>
        <v>59679.12</v>
      </c>
      <c r="AW333" s="208">
        <f t="shared" si="74"/>
        <v>59679.12</v>
      </c>
      <c r="AX333" s="208">
        <f t="shared" si="74"/>
        <v>59679.12</v>
      </c>
      <c r="AY333" s="208">
        <f t="shared" si="73"/>
        <v>59679.12</v>
      </c>
      <c r="AZ333" s="208">
        <f t="shared" si="72"/>
        <v>59733.91</v>
      </c>
      <c r="BA333" s="208">
        <f t="shared" si="72"/>
        <v>59788.71</v>
      </c>
      <c r="BB333" s="208">
        <f t="shared" si="72"/>
        <v>59788.71</v>
      </c>
      <c r="BC333" s="208">
        <f t="shared" si="71"/>
        <v>59788.71</v>
      </c>
      <c r="BD333" s="208">
        <f t="shared" si="71"/>
        <v>59788.71</v>
      </c>
      <c r="BE333" s="208">
        <f t="shared" si="71"/>
        <v>59788.71</v>
      </c>
      <c r="BF333" s="208">
        <f t="shared" si="71"/>
        <v>59788.71</v>
      </c>
      <c r="BG333" s="208">
        <f t="shared" si="71"/>
        <v>59788.71</v>
      </c>
      <c r="BH333" s="208">
        <f t="shared" si="71"/>
        <v>59788.71</v>
      </c>
      <c r="BI333" s="208">
        <f t="shared" si="71"/>
        <v>59788.71</v>
      </c>
      <c r="BJ333" s="208">
        <f t="shared" si="71"/>
        <v>59788.71</v>
      </c>
      <c r="BK333" s="208">
        <f t="shared" si="71"/>
        <v>59788.71</v>
      </c>
      <c r="BL333" s="207">
        <f t="shared" si="80"/>
        <v>717409.72</v>
      </c>
    </row>
    <row r="334" spans="1:68">
      <c r="A334" s="190" t="s">
        <v>535</v>
      </c>
      <c r="B334" s="205">
        <v>2.7900000000000001E-2</v>
      </c>
      <c r="C334" s="205">
        <v>2.7900000000000001E-2</v>
      </c>
      <c r="D334" s="206">
        <v>34702449.219999999</v>
      </c>
      <c r="E334" s="206">
        <v>34779031.890000001</v>
      </c>
      <c r="F334" s="206">
        <v>34939630.899999999</v>
      </c>
      <c r="G334" s="206">
        <v>35023647.229999997</v>
      </c>
      <c r="H334" s="206">
        <v>35190370.520000003</v>
      </c>
      <c r="I334" s="206">
        <v>35374546.799999997</v>
      </c>
      <c r="J334" s="206">
        <v>35412384.684999995</v>
      </c>
      <c r="K334" s="206">
        <v>35716037.945</v>
      </c>
      <c r="L334" s="206">
        <v>35969677.5</v>
      </c>
      <c r="M334" s="206">
        <v>35884509.780000001</v>
      </c>
      <c r="N334" s="206">
        <v>35898469.710000001</v>
      </c>
      <c r="O334" s="206">
        <v>36044335.530000001</v>
      </c>
      <c r="P334" s="192">
        <f t="shared" si="77"/>
        <v>424935091.71000004</v>
      </c>
      <c r="Q334" s="206">
        <v>36150998.357858799</v>
      </c>
      <c r="R334" s="206">
        <v>36194969.888576396</v>
      </c>
      <c r="S334" s="206">
        <v>36219255.049294002</v>
      </c>
      <c r="T334" s="206">
        <v>36237259.357152797</v>
      </c>
      <c r="U334" s="206">
        <v>36258159.477152795</v>
      </c>
      <c r="V334" s="206">
        <v>36277453.272152796</v>
      </c>
      <c r="W334" s="206">
        <v>36289843.352152795</v>
      </c>
      <c r="X334" s="206">
        <v>36304150.882152803</v>
      </c>
      <c r="Y334" s="206">
        <v>36313409.607152797</v>
      </c>
      <c r="Z334" s="206">
        <v>36305289.464439064</v>
      </c>
      <c r="AA334" s="206">
        <v>36309411.285710722</v>
      </c>
      <c r="AB334" s="206">
        <v>36322366.623681508</v>
      </c>
      <c r="AC334" s="206">
        <v>36328464.186652295</v>
      </c>
      <c r="AD334" s="206">
        <v>36335683.074623078</v>
      </c>
      <c r="AE334" s="206">
        <v>36334308.57259386</v>
      </c>
      <c r="AF334" s="206">
        <v>36328205.26556465</v>
      </c>
      <c r="AG334" s="192">
        <f t="shared" si="78"/>
        <v>435706745.0640291</v>
      </c>
      <c r="AI334" s="207">
        <f t="shared" si="76"/>
        <v>80683.19</v>
      </c>
      <c r="AJ334" s="207">
        <f t="shared" si="76"/>
        <v>80861.25</v>
      </c>
      <c r="AK334" s="207">
        <f t="shared" si="76"/>
        <v>81234.64</v>
      </c>
      <c r="AL334" s="207">
        <f t="shared" si="75"/>
        <v>81429.98</v>
      </c>
      <c r="AM334" s="207">
        <f t="shared" si="75"/>
        <v>81817.61</v>
      </c>
      <c r="AN334" s="207">
        <f t="shared" si="75"/>
        <v>82245.820000000007</v>
      </c>
      <c r="AO334" s="207">
        <f t="shared" si="70"/>
        <v>82333.789999999994</v>
      </c>
      <c r="AP334" s="207">
        <f t="shared" si="70"/>
        <v>83039.789999999994</v>
      </c>
      <c r="AQ334" s="207">
        <f t="shared" si="70"/>
        <v>83629.5</v>
      </c>
      <c r="AR334" s="207">
        <f t="shared" si="70"/>
        <v>83431.490000000005</v>
      </c>
      <c r="AS334" s="207">
        <f t="shared" si="70"/>
        <v>83463.94</v>
      </c>
      <c r="AT334" s="207">
        <f t="shared" si="70"/>
        <v>83803.08</v>
      </c>
      <c r="AU334" s="208">
        <f t="shared" si="79"/>
        <v>987974.08</v>
      </c>
      <c r="AV334" s="208">
        <f t="shared" si="74"/>
        <v>84051.07</v>
      </c>
      <c r="AW334" s="208">
        <f t="shared" si="74"/>
        <v>84153.3</v>
      </c>
      <c r="AX334" s="208">
        <f t="shared" si="74"/>
        <v>84209.77</v>
      </c>
      <c r="AY334" s="208">
        <f t="shared" si="73"/>
        <v>84251.63</v>
      </c>
      <c r="AZ334" s="208">
        <f t="shared" si="72"/>
        <v>84300.22</v>
      </c>
      <c r="BA334" s="208">
        <f t="shared" si="72"/>
        <v>84345.08</v>
      </c>
      <c r="BB334" s="208">
        <f t="shared" si="72"/>
        <v>84373.89</v>
      </c>
      <c r="BC334" s="208">
        <f t="shared" si="71"/>
        <v>84407.15</v>
      </c>
      <c r="BD334" s="208">
        <f t="shared" si="71"/>
        <v>84428.68</v>
      </c>
      <c r="BE334" s="208">
        <f t="shared" si="71"/>
        <v>84409.8</v>
      </c>
      <c r="BF334" s="208">
        <f t="shared" si="71"/>
        <v>84419.38</v>
      </c>
      <c r="BG334" s="208">
        <f t="shared" si="71"/>
        <v>84449.5</v>
      </c>
      <c r="BH334" s="208">
        <f t="shared" si="71"/>
        <v>84463.679999999993</v>
      </c>
      <c r="BI334" s="208">
        <f t="shared" si="71"/>
        <v>84480.46</v>
      </c>
      <c r="BJ334" s="208">
        <f t="shared" si="71"/>
        <v>84477.27</v>
      </c>
      <c r="BK334" s="208">
        <f t="shared" si="71"/>
        <v>84463.08</v>
      </c>
      <c r="BL334" s="207">
        <f t="shared" si="80"/>
        <v>1013018.1899999998</v>
      </c>
    </row>
    <row r="335" spans="1:68">
      <c r="A335" s="190" t="s">
        <v>536</v>
      </c>
      <c r="B335" s="205">
        <v>6.8500000000000005E-2</v>
      </c>
      <c r="C335" s="205">
        <v>6.8500000000000005E-2</v>
      </c>
      <c r="D335" s="206">
        <v>3009964.83</v>
      </c>
      <c r="E335" s="206">
        <v>3010317.48</v>
      </c>
      <c r="F335" s="206">
        <v>3010670.16</v>
      </c>
      <c r="G335" s="206">
        <v>3012931.61</v>
      </c>
      <c r="H335" s="206">
        <v>3015030.87</v>
      </c>
      <c r="I335" s="206">
        <v>3015218.59</v>
      </c>
      <c r="J335" s="206">
        <v>3015392.17</v>
      </c>
      <c r="K335" s="206">
        <v>3015392.17</v>
      </c>
      <c r="L335" s="206">
        <v>3015392.17</v>
      </c>
      <c r="M335" s="206">
        <v>3015392.17</v>
      </c>
      <c r="N335" s="206">
        <v>3015392.17</v>
      </c>
      <c r="O335" s="206">
        <v>3015392.17</v>
      </c>
      <c r="P335" s="192">
        <f t="shared" si="77"/>
        <v>36166486.56000001</v>
      </c>
      <c r="Q335" s="206">
        <v>3015392.17</v>
      </c>
      <c r="R335" s="206">
        <v>3015392.17</v>
      </c>
      <c r="S335" s="206">
        <v>3015392.17</v>
      </c>
      <c r="T335" s="206">
        <v>3015392.17</v>
      </c>
      <c r="U335" s="206">
        <v>3015392.17</v>
      </c>
      <c r="V335" s="206">
        <v>3015392.17</v>
      </c>
      <c r="W335" s="206">
        <v>3015392.17</v>
      </c>
      <c r="X335" s="206">
        <v>3015392.17</v>
      </c>
      <c r="Y335" s="206">
        <v>3015392.17</v>
      </c>
      <c r="Z335" s="206">
        <v>3015392.17</v>
      </c>
      <c r="AA335" s="206">
        <v>3015392.17</v>
      </c>
      <c r="AB335" s="206">
        <v>3015392.17</v>
      </c>
      <c r="AC335" s="206">
        <v>3015392.17</v>
      </c>
      <c r="AD335" s="206">
        <v>3015392.17</v>
      </c>
      <c r="AE335" s="206">
        <v>3015392.17</v>
      </c>
      <c r="AF335" s="206">
        <v>3015392.17</v>
      </c>
      <c r="AG335" s="192">
        <f t="shared" si="78"/>
        <v>36184706.040000007</v>
      </c>
      <c r="AI335" s="207">
        <f t="shared" si="76"/>
        <v>17181.88</v>
      </c>
      <c r="AJ335" s="207">
        <f t="shared" si="76"/>
        <v>17183.900000000001</v>
      </c>
      <c r="AK335" s="207">
        <f t="shared" si="76"/>
        <v>17185.91</v>
      </c>
      <c r="AL335" s="207">
        <f t="shared" si="75"/>
        <v>17198.82</v>
      </c>
      <c r="AM335" s="207">
        <f t="shared" si="75"/>
        <v>17210.8</v>
      </c>
      <c r="AN335" s="207">
        <f t="shared" si="75"/>
        <v>17211.87</v>
      </c>
      <c r="AO335" s="207">
        <f t="shared" si="70"/>
        <v>17212.86</v>
      </c>
      <c r="AP335" s="207">
        <f t="shared" si="70"/>
        <v>17212.86</v>
      </c>
      <c r="AQ335" s="207">
        <f t="shared" si="70"/>
        <v>17212.86</v>
      </c>
      <c r="AR335" s="207">
        <f t="shared" si="70"/>
        <v>17212.86</v>
      </c>
      <c r="AS335" s="207">
        <f t="shared" si="70"/>
        <v>17212.86</v>
      </c>
      <c r="AT335" s="207">
        <f t="shared" si="70"/>
        <v>17212.86</v>
      </c>
      <c r="AU335" s="208">
        <f t="shared" si="79"/>
        <v>206450.33999999997</v>
      </c>
      <c r="AV335" s="208">
        <f t="shared" si="74"/>
        <v>17212.86</v>
      </c>
      <c r="AW335" s="208">
        <f t="shared" si="74"/>
        <v>17212.86</v>
      </c>
      <c r="AX335" s="208">
        <f t="shared" si="74"/>
        <v>17212.86</v>
      </c>
      <c r="AY335" s="208">
        <f t="shared" si="73"/>
        <v>17212.86</v>
      </c>
      <c r="AZ335" s="208">
        <f t="shared" si="72"/>
        <v>17212.86</v>
      </c>
      <c r="BA335" s="208">
        <f t="shared" si="72"/>
        <v>17212.86</v>
      </c>
      <c r="BB335" s="208">
        <f t="shared" si="72"/>
        <v>17212.86</v>
      </c>
      <c r="BC335" s="208">
        <f t="shared" si="71"/>
        <v>17212.86</v>
      </c>
      <c r="BD335" s="208">
        <f t="shared" si="71"/>
        <v>17212.86</v>
      </c>
      <c r="BE335" s="208">
        <f t="shared" si="71"/>
        <v>17212.86</v>
      </c>
      <c r="BF335" s="208">
        <f t="shared" si="71"/>
        <v>17212.86</v>
      </c>
      <c r="BG335" s="208">
        <f t="shared" si="71"/>
        <v>17212.86</v>
      </c>
      <c r="BH335" s="208">
        <f t="shared" si="71"/>
        <v>17212.86</v>
      </c>
      <c r="BI335" s="208">
        <f t="shared" si="71"/>
        <v>17212.86</v>
      </c>
      <c r="BJ335" s="208">
        <f t="shared" si="71"/>
        <v>17212.86</v>
      </c>
      <c r="BK335" s="208">
        <f t="shared" si="71"/>
        <v>17212.86</v>
      </c>
      <c r="BL335" s="207">
        <f t="shared" si="80"/>
        <v>206554.31999999995</v>
      </c>
      <c r="BP335" s="207">
        <f>BL335</f>
        <v>206554.31999999995</v>
      </c>
    </row>
    <row r="336" spans="1:68">
      <c r="A336" s="190" t="s">
        <v>537</v>
      </c>
      <c r="B336" s="205">
        <v>3.3000000000000002E-2</v>
      </c>
      <c r="C336" s="205">
        <v>3.3000000000000002E-2</v>
      </c>
      <c r="D336" s="206">
        <v>5927405.0899999999</v>
      </c>
      <c r="E336" s="206">
        <v>5927405.0899999999</v>
      </c>
      <c r="F336" s="206">
        <v>5927405.0899999999</v>
      </c>
      <c r="G336" s="206">
        <v>5927405.0899999999</v>
      </c>
      <c r="H336" s="206">
        <v>5927405.0899999999</v>
      </c>
      <c r="I336" s="206">
        <v>5927405.0899999999</v>
      </c>
      <c r="J336" s="206">
        <v>5927405.0899999999</v>
      </c>
      <c r="K336" s="206">
        <v>5927405.0899999999</v>
      </c>
      <c r="L336" s="206">
        <v>5927405.0899999999</v>
      </c>
      <c r="M336" s="206">
        <v>5927405.0899999999</v>
      </c>
      <c r="N336" s="206">
        <v>5927405.0899999999</v>
      </c>
      <c r="O336" s="206">
        <v>5927405.0899999999</v>
      </c>
      <c r="P336" s="192">
        <f t="shared" si="77"/>
        <v>71128861.080000013</v>
      </c>
      <c r="Q336" s="206">
        <v>5927405.0899999999</v>
      </c>
      <c r="R336" s="206">
        <v>5927405.0899999999</v>
      </c>
      <c r="S336" s="206">
        <v>5927405.0899999999</v>
      </c>
      <c r="T336" s="206">
        <v>5927405.0899999999</v>
      </c>
      <c r="U336" s="206">
        <v>5927405.0899999999</v>
      </c>
      <c r="V336" s="206">
        <v>5927405.0899999999</v>
      </c>
      <c r="W336" s="206">
        <v>5927405.0899999999</v>
      </c>
      <c r="X336" s="206">
        <v>5927405.0899999999</v>
      </c>
      <c r="Y336" s="206">
        <v>5927405.0899999999</v>
      </c>
      <c r="Z336" s="206">
        <v>5927405.0899999999</v>
      </c>
      <c r="AA336" s="206">
        <v>5927405.0899999999</v>
      </c>
      <c r="AB336" s="206">
        <v>5927405.0899999999</v>
      </c>
      <c r="AC336" s="206">
        <v>5927405.0899999999</v>
      </c>
      <c r="AD336" s="206">
        <v>5927405.0899999999</v>
      </c>
      <c r="AE336" s="206">
        <v>5927405.0899999999</v>
      </c>
      <c r="AF336" s="206">
        <v>5927405.0899999999</v>
      </c>
      <c r="AG336" s="192">
        <f t="shared" si="78"/>
        <v>71128861.080000013</v>
      </c>
      <c r="AI336" s="207">
        <f t="shared" si="76"/>
        <v>16300.36</v>
      </c>
      <c r="AJ336" s="207">
        <f t="shared" si="76"/>
        <v>16300.36</v>
      </c>
      <c r="AK336" s="207">
        <f t="shared" si="76"/>
        <v>16300.36</v>
      </c>
      <c r="AL336" s="207">
        <f t="shared" si="75"/>
        <v>16300.36</v>
      </c>
      <c r="AM336" s="207">
        <f t="shared" si="75"/>
        <v>16300.36</v>
      </c>
      <c r="AN336" s="207">
        <f t="shared" si="75"/>
        <v>16300.36</v>
      </c>
      <c r="AO336" s="207">
        <f t="shared" si="70"/>
        <v>16300.36</v>
      </c>
      <c r="AP336" s="207">
        <f t="shared" si="70"/>
        <v>16300.36</v>
      </c>
      <c r="AQ336" s="207">
        <f t="shared" si="70"/>
        <v>16300.36</v>
      </c>
      <c r="AR336" s="207">
        <f t="shared" si="70"/>
        <v>16300.36</v>
      </c>
      <c r="AS336" s="207">
        <f t="shared" si="70"/>
        <v>16300.36</v>
      </c>
      <c r="AT336" s="207">
        <f t="shared" si="70"/>
        <v>16300.36</v>
      </c>
      <c r="AU336" s="208">
        <f t="shared" si="79"/>
        <v>195604.31999999995</v>
      </c>
      <c r="AV336" s="208">
        <f t="shared" si="74"/>
        <v>16300.36</v>
      </c>
      <c r="AW336" s="208">
        <f t="shared" si="74"/>
        <v>16300.36</v>
      </c>
      <c r="AX336" s="208">
        <f t="shared" si="74"/>
        <v>16300.36</v>
      </c>
      <c r="AY336" s="208">
        <f t="shared" si="73"/>
        <v>16300.36</v>
      </c>
      <c r="AZ336" s="208">
        <f t="shared" si="72"/>
        <v>16300.36</v>
      </c>
      <c r="BA336" s="208">
        <f t="shared" si="72"/>
        <v>16300.36</v>
      </c>
      <c r="BB336" s="208">
        <f t="shared" si="72"/>
        <v>16300.36</v>
      </c>
      <c r="BC336" s="208">
        <f t="shared" si="71"/>
        <v>16300.36</v>
      </c>
      <c r="BD336" s="208">
        <f t="shared" si="71"/>
        <v>16300.36</v>
      </c>
      <c r="BE336" s="208">
        <f t="shared" si="71"/>
        <v>16300.36</v>
      </c>
      <c r="BF336" s="208">
        <f t="shared" si="71"/>
        <v>16300.36</v>
      </c>
      <c r="BG336" s="208">
        <f t="shared" si="71"/>
        <v>16300.36</v>
      </c>
      <c r="BH336" s="208">
        <f t="shared" si="71"/>
        <v>16300.36</v>
      </c>
      <c r="BI336" s="208">
        <f t="shared" si="71"/>
        <v>16300.36</v>
      </c>
      <c r="BJ336" s="208">
        <f t="shared" si="71"/>
        <v>16300.36</v>
      </c>
      <c r="BK336" s="208">
        <f t="shared" si="71"/>
        <v>16300.36</v>
      </c>
      <c r="BL336" s="207">
        <f t="shared" si="80"/>
        <v>195604.31999999995</v>
      </c>
    </row>
    <row r="337" spans="1:68">
      <c r="A337" s="190" t="s">
        <v>538</v>
      </c>
      <c r="B337" s="205">
        <v>0.1</v>
      </c>
      <c r="C337" s="205">
        <v>0.1</v>
      </c>
      <c r="D337" s="206">
        <v>175550.89</v>
      </c>
      <c r="E337" s="206">
        <v>175856.19</v>
      </c>
      <c r="F337" s="206">
        <v>176161.49</v>
      </c>
      <c r="G337" s="206">
        <v>176161.49</v>
      </c>
      <c r="H337" s="206">
        <v>176161.49</v>
      </c>
      <c r="I337" s="206">
        <v>176161.49</v>
      </c>
      <c r="J337" s="206">
        <v>179774.535</v>
      </c>
      <c r="K337" s="206">
        <v>183387.58</v>
      </c>
      <c r="L337" s="206">
        <v>183387.58</v>
      </c>
      <c r="M337" s="206">
        <v>183387.58</v>
      </c>
      <c r="N337" s="206">
        <v>183387.58</v>
      </c>
      <c r="O337" s="206">
        <v>183387.58</v>
      </c>
      <c r="P337" s="192">
        <f t="shared" si="77"/>
        <v>2152765.4750000001</v>
      </c>
      <c r="Q337" s="206">
        <v>183387.58</v>
      </c>
      <c r="R337" s="206">
        <v>183387.58</v>
      </c>
      <c r="S337" s="206">
        <v>183387.58</v>
      </c>
      <c r="T337" s="206">
        <v>183387.58</v>
      </c>
      <c r="U337" s="206">
        <v>183387.58</v>
      </c>
      <c r="V337" s="206">
        <v>183387.58</v>
      </c>
      <c r="W337" s="206">
        <v>183387.58</v>
      </c>
      <c r="X337" s="206">
        <v>183387.58</v>
      </c>
      <c r="Y337" s="206">
        <v>183387.58</v>
      </c>
      <c r="Z337" s="206">
        <v>183387.58</v>
      </c>
      <c r="AA337" s="206">
        <v>183387.58</v>
      </c>
      <c r="AB337" s="206">
        <v>183387.58</v>
      </c>
      <c r="AC337" s="206">
        <v>183387.58</v>
      </c>
      <c r="AD337" s="206">
        <v>183387.58</v>
      </c>
      <c r="AE337" s="206">
        <v>183387.58</v>
      </c>
      <c r="AF337" s="206">
        <v>183387.58</v>
      </c>
      <c r="AG337" s="192">
        <f t="shared" si="78"/>
        <v>2200650.9600000004</v>
      </c>
      <c r="AI337" s="207">
        <f t="shared" si="76"/>
        <v>1462.92</v>
      </c>
      <c r="AJ337" s="207">
        <f t="shared" si="76"/>
        <v>1465.47</v>
      </c>
      <c r="AK337" s="207">
        <f t="shared" si="76"/>
        <v>1468.01</v>
      </c>
      <c r="AL337" s="207">
        <f t="shared" si="75"/>
        <v>1468.01</v>
      </c>
      <c r="AM337" s="207">
        <f t="shared" si="75"/>
        <v>1468.01</v>
      </c>
      <c r="AN337" s="207">
        <f t="shared" si="75"/>
        <v>1468.01</v>
      </c>
      <c r="AO337" s="207">
        <f t="shared" si="70"/>
        <v>1498.12</v>
      </c>
      <c r="AP337" s="207">
        <f t="shared" si="70"/>
        <v>1528.23</v>
      </c>
      <c r="AQ337" s="207">
        <f t="shared" si="70"/>
        <v>1528.23</v>
      </c>
      <c r="AR337" s="207">
        <f t="shared" si="70"/>
        <v>1528.23</v>
      </c>
      <c r="AS337" s="207">
        <f t="shared" si="70"/>
        <v>1528.23</v>
      </c>
      <c r="AT337" s="207">
        <f t="shared" si="70"/>
        <v>1528.23</v>
      </c>
      <c r="AU337" s="208">
        <f t="shared" si="79"/>
        <v>17939.699999999997</v>
      </c>
      <c r="AV337" s="208">
        <f t="shared" si="74"/>
        <v>1528.23</v>
      </c>
      <c r="AW337" s="208">
        <f t="shared" si="74"/>
        <v>1528.23</v>
      </c>
      <c r="AX337" s="208">
        <f t="shared" si="74"/>
        <v>1528.23</v>
      </c>
      <c r="AY337" s="208">
        <f t="shared" si="73"/>
        <v>1528.23</v>
      </c>
      <c r="AZ337" s="208">
        <f t="shared" si="72"/>
        <v>1528.23</v>
      </c>
      <c r="BA337" s="208">
        <f t="shared" si="72"/>
        <v>1528.23</v>
      </c>
      <c r="BB337" s="208">
        <f t="shared" si="72"/>
        <v>1528.23</v>
      </c>
      <c r="BC337" s="208">
        <f t="shared" si="71"/>
        <v>1528.23</v>
      </c>
      <c r="BD337" s="208">
        <f t="shared" si="71"/>
        <v>1528.23</v>
      </c>
      <c r="BE337" s="208">
        <f t="shared" si="71"/>
        <v>1528.23</v>
      </c>
      <c r="BF337" s="208">
        <f t="shared" si="71"/>
        <v>1528.23</v>
      </c>
      <c r="BG337" s="208">
        <f t="shared" si="71"/>
        <v>1528.23</v>
      </c>
      <c r="BH337" s="208">
        <f t="shared" si="71"/>
        <v>1528.23</v>
      </c>
      <c r="BI337" s="208">
        <f t="shared" si="71"/>
        <v>1528.23</v>
      </c>
      <c r="BJ337" s="208">
        <f t="shared" si="71"/>
        <v>1528.23</v>
      </c>
      <c r="BK337" s="208">
        <f t="shared" si="71"/>
        <v>1528.23</v>
      </c>
      <c r="BL337" s="207">
        <f t="shared" si="80"/>
        <v>18338.759999999998</v>
      </c>
    </row>
    <row r="338" spans="1:68">
      <c r="A338" s="190" t="s">
        <v>539</v>
      </c>
      <c r="B338" s="205">
        <v>5.3800000000000001E-2</v>
      </c>
      <c r="C338" s="205">
        <v>5.3800000000000001E-2</v>
      </c>
      <c r="D338" s="206">
        <v>62220611.609999999</v>
      </c>
      <c r="E338" s="206">
        <v>62213469.299999997</v>
      </c>
      <c r="F338" s="206">
        <v>62469163.659999996</v>
      </c>
      <c r="G338" s="206">
        <v>62567712.689999998</v>
      </c>
      <c r="H338" s="206">
        <v>62924360.350000001</v>
      </c>
      <c r="I338" s="206">
        <v>63444967.869999997</v>
      </c>
      <c r="J338" s="206">
        <v>63840691.584999993</v>
      </c>
      <c r="K338" s="206">
        <v>64444756.88499999</v>
      </c>
      <c r="L338" s="206">
        <v>65119073.254999988</v>
      </c>
      <c r="M338" s="206">
        <v>65659742.124999985</v>
      </c>
      <c r="N338" s="206">
        <v>66116579.784999982</v>
      </c>
      <c r="O338" s="206">
        <v>66547212.159999982</v>
      </c>
      <c r="P338" s="192">
        <f t="shared" si="77"/>
        <v>767568341.27499986</v>
      </c>
      <c r="Q338" s="206">
        <v>66992870.144999981</v>
      </c>
      <c r="R338" s="206">
        <v>67468411.384999976</v>
      </c>
      <c r="S338" s="206">
        <v>67963001.259999976</v>
      </c>
      <c r="T338" s="206">
        <v>68425745.769999981</v>
      </c>
      <c r="U338" s="206">
        <v>68844517.844999969</v>
      </c>
      <c r="V338" s="206">
        <v>69291500.989999965</v>
      </c>
      <c r="W338" s="206">
        <v>69765196.044999957</v>
      </c>
      <c r="X338" s="206">
        <v>70298172.644999966</v>
      </c>
      <c r="Y338" s="206">
        <v>70843674.584999964</v>
      </c>
      <c r="Z338" s="206">
        <v>71291796.589999959</v>
      </c>
      <c r="AA338" s="206">
        <v>71733838.019999951</v>
      </c>
      <c r="AB338" s="206">
        <v>72211089.594999954</v>
      </c>
      <c r="AC338" s="206">
        <v>72704371.724999964</v>
      </c>
      <c r="AD338" s="206">
        <v>73228016.689999968</v>
      </c>
      <c r="AE338" s="206">
        <v>73771407.449999973</v>
      </c>
      <c r="AF338" s="206">
        <v>74282239.179999977</v>
      </c>
      <c r="AG338" s="192">
        <f t="shared" si="78"/>
        <v>858265821.35999954</v>
      </c>
      <c r="AI338" s="207">
        <f t="shared" si="76"/>
        <v>278955.74</v>
      </c>
      <c r="AJ338" s="207">
        <f t="shared" si="76"/>
        <v>278923.71999999997</v>
      </c>
      <c r="AK338" s="207">
        <f t="shared" si="76"/>
        <v>280070.08</v>
      </c>
      <c r="AL338" s="207">
        <f t="shared" si="75"/>
        <v>280511.90999999997</v>
      </c>
      <c r="AM338" s="207">
        <f t="shared" si="75"/>
        <v>282110.88</v>
      </c>
      <c r="AN338" s="207">
        <f t="shared" si="75"/>
        <v>284444.94</v>
      </c>
      <c r="AO338" s="207">
        <f t="shared" si="70"/>
        <v>286219.09999999998</v>
      </c>
      <c r="AP338" s="207">
        <f t="shared" si="70"/>
        <v>288927.33</v>
      </c>
      <c r="AQ338" s="207">
        <f t="shared" si="70"/>
        <v>291950.51</v>
      </c>
      <c r="AR338" s="207">
        <f t="shared" si="70"/>
        <v>294374.51</v>
      </c>
      <c r="AS338" s="207">
        <f t="shared" si="70"/>
        <v>296422.67</v>
      </c>
      <c r="AT338" s="207">
        <f t="shared" si="70"/>
        <v>298353.33</v>
      </c>
      <c r="AU338" s="208">
        <f t="shared" si="79"/>
        <v>3441264.7199999997</v>
      </c>
      <c r="AV338" s="208">
        <f t="shared" si="74"/>
        <v>300351.37</v>
      </c>
      <c r="AW338" s="208">
        <f t="shared" si="74"/>
        <v>302483.38</v>
      </c>
      <c r="AX338" s="208">
        <f t="shared" si="74"/>
        <v>304700.78999999998</v>
      </c>
      <c r="AY338" s="208">
        <f t="shared" si="73"/>
        <v>306775.43</v>
      </c>
      <c r="AZ338" s="208">
        <f t="shared" si="72"/>
        <v>308652.92</v>
      </c>
      <c r="BA338" s="208">
        <f t="shared" si="72"/>
        <v>310656.90000000002</v>
      </c>
      <c r="BB338" s="208">
        <f t="shared" si="72"/>
        <v>312780.63</v>
      </c>
      <c r="BC338" s="208">
        <f t="shared" si="71"/>
        <v>315170.14</v>
      </c>
      <c r="BD338" s="208">
        <f t="shared" si="71"/>
        <v>317615.81</v>
      </c>
      <c r="BE338" s="208">
        <f t="shared" si="71"/>
        <v>319624.89</v>
      </c>
      <c r="BF338" s="208">
        <f t="shared" si="71"/>
        <v>321606.71000000002</v>
      </c>
      <c r="BG338" s="208">
        <f t="shared" si="71"/>
        <v>323746.39</v>
      </c>
      <c r="BH338" s="208">
        <f t="shared" si="71"/>
        <v>325957.93</v>
      </c>
      <c r="BI338" s="208">
        <f t="shared" si="71"/>
        <v>328305.61</v>
      </c>
      <c r="BJ338" s="208">
        <f t="shared" si="71"/>
        <v>330741.81</v>
      </c>
      <c r="BK338" s="208">
        <f t="shared" si="71"/>
        <v>333032.03999999998</v>
      </c>
      <c r="BL338" s="207">
        <f t="shared" si="80"/>
        <v>3847891.7800000003</v>
      </c>
    </row>
    <row r="339" spans="1:68">
      <c r="A339" s="190" t="s">
        <v>540</v>
      </c>
      <c r="B339" s="205">
        <v>3.6400000000000002E-2</v>
      </c>
      <c r="C339" s="205">
        <v>3.6400000000000002E-2</v>
      </c>
      <c r="D339" s="206">
        <v>64541351.740000002</v>
      </c>
      <c r="E339" s="206">
        <v>65247923.780000001</v>
      </c>
      <c r="F339" s="206">
        <v>65374823.539999999</v>
      </c>
      <c r="G339" s="206">
        <v>65410717.460000001</v>
      </c>
      <c r="H339" s="206">
        <v>65610665.590000004</v>
      </c>
      <c r="I339" s="206">
        <v>65829075.200000003</v>
      </c>
      <c r="J339" s="206">
        <v>65847536.670000002</v>
      </c>
      <c r="K339" s="206">
        <v>65847536.670000002</v>
      </c>
      <c r="L339" s="206">
        <v>65847536.670000002</v>
      </c>
      <c r="M339" s="206">
        <v>65847536.670000002</v>
      </c>
      <c r="N339" s="206">
        <v>65847536.670000002</v>
      </c>
      <c r="O339" s="206">
        <v>65847536.670000002</v>
      </c>
      <c r="P339" s="192">
        <f t="shared" si="77"/>
        <v>787099777.32999992</v>
      </c>
      <c r="Q339" s="206">
        <v>65847536.670000002</v>
      </c>
      <c r="R339" s="206">
        <v>65847536.670000002</v>
      </c>
      <c r="S339" s="206">
        <v>65847536.670000002</v>
      </c>
      <c r="T339" s="206">
        <v>65847536.670000002</v>
      </c>
      <c r="U339" s="206">
        <v>65847536.670000002</v>
      </c>
      <c r="V339" s="206">
        <v>65847536.670000002</v>
      </c>
      <c r="W339" s="206">
        <v>65847536.670000002</v>
      </c>
      <c r="X339" s="206">
        <v>65847536.670000002</v>
      </c>
      <c r="Y339" s="206">
        <v>65847536.670000002</v>
      </c>
      <c r="Z339" s="206">
        <v>65847536.670000002</v>
      </c>
      <c r="AA339" s="206">
        <v>65847536.670000002</v>
      </c>
      <c r="AB339" s="206">
        <v>65847536.670000002</v>
      </c>
      <c r="AC339" s="206">
        <v>65847536.670000002</v>
      </c>
      <c r="AD339" s="206">
        <v>65847536.670000002</v>
      </c>
      <c r="AE339" s="206">
        <v>65847536.670000002</v>
      </c>
      <c r="AF339" s="206">
        <v>65847536.670000002</v>
      </c>
      <c r="AG339" s="192">
        <f t="shared" si="78"/>
        <v>790170440.03999996</v>
      </c>
      <c r="AI339" s="207">
        <f t="shared" si="76"/>
        <v>195775.43</v>
      </c>
      <c r="AJ339" s="207">
        <f t="shared" si="76"/>
        <v>197918.7</v>
      </c>
      <c r="AK339" s="207">
        <f t="shared" si="76"/>
        <v>198303.63</v>
      </c>
      <c r="AL339" s="207">
        <f t="shared" si="75"/>
        <v>198412.51</v>
      </c>
      <c r="AM339" s="207">
        <f t="shared" si="75"/>
        <v>199019.02</v>
      </c>
      <c r="AN339" s="207">
        <f t="shared" si="75"/>
        <v>199681.53</v>
      </c>
      <c r="AO339" s="207">
        <f t="shared" si="70"/>
        <v>199737.53</v>
      </c>
      <c r="AP339" s="207">
        <f t="shared" si="70"/>
        <v>199737.53</v>
      </c>
      <c r="AQ339" s="207">
        <f t="shared" si="70"/>
        <v>199737.53</v>
      </c>
      <c r="AR339" s="207">
        <f t="shared" si="70"/>
        <v>199737.53</v>
      </c>
      <c r="AS339" s="207">
        <f t="shared" si="70"/>
        <v>199737.53</v>
      </c>
      <c r="AT339" s="207">
        <f t="shared" si="70"/>
        <v>199737.53</v>
      </c>
      <c r="AU339" s="208">
        <f t="shared" si="79"/>
        <v>2387536</v>
      </c>
      <c r="AV339" s="208">
        <f t="shared" si="74"/>
        <v>199737.53</v>
      </c>
      <c r="AW339" s="208">
        <f t="shared" si="74"/>
        <v>199737.53</v>
      </c>
      <c r="AX339" s="208">
        <f t="shared" si="74"/>
        <v>199737.53</v>
      </c>
      <c r="AY339" s="208">
        <f t="shared" si="73"/>
        <v>199737.53</v>
      </c>
      <c r="AZ339" s="208">
        <f t="shared" si="72"/>
        <v>199737.53</v>
      </c>
      <c r="BA339" s="208">
        <f t="shared" si="72"/>
        <v>199737.53</v>
      </c>
      <c r="BB339" s="208">
        <f t="shared" si="72"/>
        <v>199737.53</v>
      </c>
      <c r="BC339" s="208">
        <f t="shared" si="71"/>
        <v>199737.53</v>
      </c>
      <c r="BD339" s="208">
        <f t="shared" si="71"/>
        <v>199737.53</v>
      </c>
      <c r="BE339" s="208">
        <f t="shared" si="71"/>
        <v>199737.53</v>
      </c>
      <c r="BF339" s="208">
        <f t="shared" si="71"/>
        <v>199737.53</v>
      </c>
      <c r="BG339" s="208">
        <f t="shared" si="71"/>
        <v>199737.53</v>
      </c>
      <c r="BH339" s="208">
        <f t="shared" si="71"/>
        <v>199737.53</v>
      </c>
      <c r="BI339" s="208">
        <f t="shared" si="71"/>
        <v>199737.53</v>
      </c>
      <c r="BJ339" s="208">
        <f t="shared" si="71"/>
        <v>199737.53</v>
      </c>
      <c r="BK339" s="208">
        <f t="shared" si="71"/>
        <v>199737.53</v>
      </c>
      <c r="BL339" s="207">
        <f t="shared" si="80"/>
        <v>2396850.36</v>
      </c>
    </row>
    <row r="340" spans="1:68">
      <c r="A340" s="190" t="s">
        <v>541</v>
      </c>
      <c r="B340" s="205">
        <v>0</v>
      </c>
      <c r="C340" s="205">
        <v>0</v>
      </c>
      <c r="D340" s="206">
        <v>0</v>
      </c>
      <c r="E340" s="206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6">
        <v>0</v>
      </c>
      <c r="P340" s="192">
        <f t="shared" si="77"/>
        <v>0</v>
      </c>
      <c r="Q340" s="206">
        <v>0</v>
      </c>
      <c r="R340" s="206">
        <v>0</v>
      </c>
      <c r="S340" s="206">
        <v>0</v>
      </c>
      <c r="T340" s="206">
        <v>0</v>
      </c>
      <c r="U340" s="206">
        <v>0</v>
      </c>
      <c r="V340" s="206">
        <v>0</v>
      </c>
      <c r="W340" s="206">
        <v>0</v>
      </c>
      <c r="X340" s="206">
        <v>0</v>
      </c>
      <c r="Y340" s="206">
        <v>0</v>
      </c>
      <c r="Z340" s="206">
        <v>0</v>
      </c>
      <c r="AA340" s="206">
        <v>0</v>
      </c>
      <c r="AB340" s="206">
        <v>0</v>
      </c>
      <c r="AC340" s="206">
        <v>0</v>
      </c>
      <c r="AD340" s="206">
        <v>0</v>
      </c>
      <c r="AE340" s="206">
        <v>0</v>
      </c>
      <c r="AF340" s="206">
        <v>0</v>
      </c>
      <c r="AG340" s="192">
        <f t="shared" si="78"/>
        <v>0</v>
      </c>
      <c r="AI340" s="207">
        <f t="shared" si="76"/>
        <v>0</v>
      </c>
      <c r="AJ340" s="207">
        <f t="shared" si="76"/>
        <v>0</v>
      </c>
      <c r="AK340" s="207">
        <f t="shared" si="76"/>
        <v>0</v>
      </c>
      <c r="AL340" s="207">
        <f t="shared" si="75"/>
        <v>0</v>
      </c>
      <c r="AM340" s="207">
        <f t="shared" si="75"/>
        <v>0</v>
      </c>
      <c r="AN340" s="207">
        <f t="shared" si="75"/>
        <v>0</v>
      </c>
      <c r="AO340" s="207">
        <f t="shared" si="70"/>
        <v>0</v>
      </c>
      <c r="AP340" s="207">
        <f t="shared" si="70"/>
        <v>0</v>
      </c>
      <c r="AQ340" s="207">
        <f t="shared" si="70"/>
        <v>0</v>
      </c>
      <c r="AR340" s="207">
        <f t="shared" si="70"/>
        <v>0</v>
      </c>
      <c r="AS340" s="207">
        <f t="shared" si="70"/>
        <v>0</v>
      </c>
      <c r="AT340" s="207">
        <f t="shared" si="70"/>
        <v>0</v>
      </c>
      <c r="AU340" s="208">
        <f t="shared" si="79"/>
        <v>0</v>
      </c>
      <c r="AV340" s="208">
        <f t="shared" si="74"/>
        <v>0</v>
      </c>
      <c r="AW340" s="208">
        <f t="shared" si="74"/>
        <v>0</v>
      </c>
      <c r="AX340" s="208">
        <f t="shared" si="74"/>
        <v>0</v>
      </c>
      <c r="AY340" s="208">
        <f t="shared" si="73"/>
        <v>0</v>
      </c>
      <c r="AZ340" s="208">
        <f t="shared" si="72"/>
        <v>0</v>
      </c>
      <c r="BA340" s="208">
        <f t="shared" si="72"/>
        <v>0</v>
      </c>
      <c r="BB340" s="208">
        <f t="shared" si="72"/>
        <v>0</v>
      </c>
      <c r="BC340" s="208">
        <f t="shared" si="71"/>
        <v>0</v>
      </c>
      <c r="BD340" s="208">
        <f t="shared" si="71"/>
        <v>0</v>
      </c>
      <c r="BE340" s="208">
        <f t="shared" si="71"/>
        <v>0</v>
      </c>
      <c r="BF340" s="208">
        <f t="shared" si="71"/>
        <v>0</v>
      </c>
      <c r="BG340" s="208">
        <f t="shared" si="71"/>
        <v>0</v>
      </c>
      <c r="BH340" s="208">
        <f t="shared" si="71"/>
        <v>0</v>
      </c>
      <c r="BI340" s="208">
        <f t="shared" si="71"/>
        <v>0</v>
      </c>
      <c r="BJ340" s="208">
        <f t="shared" si="71"/>
        <v>0</v>
      </c>
      <c r="BK340" s="208">
        <f t="shared" si="71"/>
        <v>0</v>
      </c>
      <c r="BL340" s="207">
        <f t="shared" si="80"/>
        <v>0</v>
      </c>
    </row>
    <row r="341" spans="1:68">
      <c r="A341" s="190" t="s">
        <v>542</v>
      </c>
      <c r="B341" s="205">
        <v>5.33E-2</v>
      </c>
      <c r="C341" s="205">
        <v>5.33E-2</v>
      </c>
      <c r="D341" s="206">
        <v>396787.73</v>
      </c>
      <c r="E341" s="206">
        <v>396787.73</v>
      </c>
      <c r="F341" s="206">
        <v>396787.73</v>
      </c>
      <c r="G341" s="206">
        <v>393794.45</v>
      </c>
      <c r="H341" s="206">
        <v>390801.16000000003</v>
      </c>
      <c r="I341" s="206">
        <v>390801.16000000003</v>
      </c>
      <c r="J341" s="206">
        <v>390801.16000000003</v>
      </c>
      <c r="K341" s="206">
        <v>390801.16000000003</v>
      </c>
      <c r="L341" s="206">
        <v>390801.16000000003</v>
      </c>
      <c r="M341" s="206">
        <v>390801.16000000003</v>
      </c>
      <c r="N341" s="206">
        <v>390801.16000000003</v>
      </c>
      <c r="O341" s="206">
        <v>390801.16000000003</v>
      </c>
      <c r="P341" s="192">
        <f t="shared" si="77"/>
        <v>4710566.9200000009</v>
      </c>
      <c r="Q341" s="206">
        <v>390801.16000000003</v>
      </c>
      <c r="R341" s="206">
        <v>390801.16000000003</v>
      </c>
      <c r="S341" s="206">
        <v>390801.16000000003</v>
      </c>
      <c r="T341" s="206">
        <v>390801.16000000003</v>
      </c>
      <c r="U341" s="206">
        <v>390801.16000000003</v>
      </c>
      <c r="V341" s="206">
        <v>390801.16000000003</v>
      </c>
      <c r="W341" s="206">
        <v>390801.16000000003</v>
      </c>
      <c r="X341" s="206">
        <v>390801.16000000003</v>
      </c>
      <c r="Y341" s="206">
        <v>390801.16000000003</v>
      </c>
      <c r="Z341" s="206">
        <v>390801.16000000003</v>
      </c>
      <c r="AA341" s="206">
        <v>390801.16000000003</v>
      </c>
      <c r="AB341" s="206">
        <v>390801.16000000003</v>
      </c>
      <c r="AC341" s="206">
        <v>390801.16000000003</v>
      </c>
      <c r="AD341" s="206">
        <v>390801.16000000003</v>
      </c>
      <c r="AE341" s="206">
        <v>390801.16000000003</v>
      </c>
      <c r="AF341" s="206">
        <v>390801.16000000003</v>
      </c>
      <c r="AG341" s="192">
        <f t="shared" si="78"/>
        <v>4689613.9200000009</v>
      </c>
      <c r="AI341" s="207">
        <f t="shared" si="76"/>
        <v>1762.4</v>
      </c>
      <c r="AJ341" s="207">
        <f t="shared" si="76"/>
        <v>1762.4</v>
      </c>
      <c r="AK341" s="207">
        <f t="shared" si="76"/>
        <v>1762.4</v>
      </c>
      <c r="AL341" s="207">
        <f t="shared" si="75"/>
        <v>1749.1</v>
      </c>
      <c r="AM341" s="207">
        <f t="shared" si="75"/>
        <v>1735.81</v>
      </c>
      <c r="AN341" s="207">
        <f t="shared" si="75"/>
        <v>1735.81</v>
      </c>
      <c r="AO341" s="207">
        <f t="shared" si="70"/>
        <v>1735.81</v>
      </c>
      <c r="AP341" s="207">
        <f t="shared" si="70"/>
        <v>1735.81</v>
      </c>
      <c r="AQ341" s="207">
        <f t="shared" si="70"/>
        <v>1735.81</v>
      </c>
      <c r="AR341" s="207">
        <f t="shared" si="70"/>
        <v>1735.81</v>
      </c>
      <c r="AS341" s="207">
        <f t="shared" si="70"/>
        <v>1735.81</v>
      </c>
      <c r="AT341" s="207">
        <f t="shared" si="70"/>
        <v>1735.81</v>
      </c>
      <c r="AU341" s="208">
        <f t="shared" si="79"/>
        <v>20922.780000000002</v>
      </c>
      <c r="AV341" s="208">
        <f t="shared" si="74"/>
        <v>1735.81</v>
      </c>
      <c r="AW341" s="208">
        <f t="shared" si="74"/>
        <v>1735.81</v>
      </c>
      <c r="AX341" s="208">
        <f t="shared" si="74"/>
        <v>1735.81</v>
      </c>
      <c r="AY341" s="208">
        <f t="shared" si="73"/>
        <v>1735.81</v>
      </c>
      <c r="AZ341" s="208">
        <f t="shared" si="72"/>
        <v>1735.81</v>
      </c>
      <c r="BA341" s="208">
        <f t="shared" si="72"/>
        <v>1735.81</v>
      </c>
      <c r="BB341" s="208">
        <f t="shared" si="72"/>
        <v>1735.81</v>
      </c>
      <c r="BC341" s="208">
        <f t="shared" si="71"/>
        <v>1735.81</v>
      </c>
      <c r="BD341" s="208">
        <f t="shared" si="71"/>
        <v>1735.81</v>
      </c>
      <c r="BE341" s="208">
        <f t="shared" si="71"/>
        <v>1735.81</v>
      </c>
      <c r="BF341" s="208">
        <f t="shared" si="71"/>
        <v>1735.81</v>
      </c>
      <c r="BG341" s="208">
        <f t="shared" si="71"/>
        <v>1735.81</v>
      </c>
      <c r="BH341" s="208">
        <f t="shared" si="71"/>
        <v>1735.81</v>
      </c>
      <c r="BI341" s="208">
        <f t="shared" si="71"/>
        <v>1735.81</v>
      </c>
      <c r="BJ341" s="208">
        <f t="shared" si="71"/>
        <v>1735.81</v>
      </c>
      <c r="BK341" s="208">
        <f t="shared" si="71"/>
        <v>1735.81</v>
      </c>
      <c r="BL341" s="207">
        <f t="shared" si="80"/>
        <v>20829.72</v>
      </c>
    </row>
    <row r="342" spans="1:68">
      <c r="A342" s="190" t="s">
        <v>543</v>
      </c>
      <c r="B342" s="205">
        <v>4.2799999999999998E-2</v>
      </c>
      <c r="C342" s="205">
        <v>4.2799999999999998E-2</v>
      </c>
      <c r="D342" s="206">
        <v>6999523.5099999998</v>
      </c>
      <c r="E342" s="206">
        <v>7187139.5300000003</v>
      </c>
      <c r="F342" s="206">
        <v>7222089.1500000004</v>
      </c>
      <c r="G342" s="206">
        <v>7208440.6500000004</v>
      </c>
      <c r="H342" s="206">
        <v>7130882.6900000004</v>
      </c>
      <c r="I342" s="206">
        <v>7101922.8499999996</v>
      </c>
      <c r="J342" s="206">
        <v>7769456.2349999994</v>
      </c>
      <c r="K342" s="206">
        <v>8534392.75</v>
      </c>
      <c r="L342" s="206">
        <v>8688094.1749999989</v>
      </c>
      <c r="M342" s="206">
        <v>8837026.1549999993</v>
      </c>
      <c r="N342" s="206">
        <v>8965856.0349999983</v>
      </c>
      <c r="O342" s="206">
        <v>9038248.4249999989</v>
      </c>
      <c r="P342" s="192">
        <f t="shared" si="77"/>
        <v>94683072.154999986</v>
      </c>
      <c r="Q342" s="206">
        <v>9128140.834999999</v>
      </c>
      <c r="R342" s="206">
        <v>9220998.7449999992</v>
      </c>
      <c r="S342" s="206">
        <v>9296356.6349999998</v>
      </c>
      <c r="T342" s="206">
        <v>9377645.5250000004</v>
      </c>
      <c r="U342" s="206">
        <v>9350500.0500000007</v>
      </c>
      <c r="V342" s="206">
        <v>9322432.3050000016</v>
      </c>
      <c r="W342" s="206">
        <v>9515298.9299999997</v>
      </c>
      <c r="X342" s="206">
        <v>9700191.3250000011</v>
      </c>
      <c r="Y342" s="206">
        <v>9775618.0150000006</v>
      </c>
      <c r="Z342" s="206">
        <v>10044648.220000003</v>
      </c>
      <c r="AA342" s="206">
        <v>10292486.255000001</v>
      </c>
      <c r="AB342" s="206">
        <v>10328562.905000001</v>
      </c>
      <c r="AC342" s="206">
        <v>10364639.555000002</v>
      </c>
      <c r="AD342" s="206">
        <v>10403681.705000002</v>
      </c>
      <c r="AE342" s="206">
        <v>10492723.855000002</v>
      </c>
      <c r="AF342" s="206">
        <v>10496618.090000004</v>
      </c>
      <c r="AG342" s="192">
        <f t="shared" si="78"/>
        <v>120087401.21000002</v>
      </c>
      <c r="AI342" s="207">
        <f t="shared" si="76"/>
        <v>24964.97</v>
      </c>
      <c r="AJ342" s="207">
        <f t="shared" si="76"/>
        <v>25634.13</v>
      </c>
      <c r="AK342" s="207">
        <f t="shared" si="76"/>
        <v>25758.78</v>
      </c>
      <c r="AL342" s="207">
        <f t="shared" si="75"/>
        <v>25710.1</v>
      </c>
      <c r="AM342" s="207">
        <f t="shared" si="75"/>
        <v>25433.48</v>
      </c>
      <c r="AN342" s="207">
        <f t="shared" si="75"/>
        <v>25330.19</v>
      </c>
      <c r="AO342" s="207">
        <f t="shared" si="70"/>
        <v>27711.06</v>
      </c>
      <c r="AP342" s="207">
        <f t="shared" si="70"/>
        <v>30439.33</v>
      </c>
      <c r="AQ342" s="207">
        <f t="shared" si="70"/>
        <v>30987.54</v>
      </c>
      <c r="AR342" s="207">
        <f t="shared" si="70"/>
        <v>31518.73</v>
      </c>
      <c r="AS342" s="207">
        <f t="shared" si="70"/>
        <v>31978.22</v>
      </c>
      <c r="AT342" s="207">
        <f t="shared" si="70"/>
        <v>32236.42</v>
      </c>
      <c r="AU342" s="208">
        <f t="shared" si="79"/>
        <v>337702.95</v>
      </c>
      <c r="AV342" s="208">
        <f t="shared" si="74"/>
        <v>32557.040000000001</v>
      </c>
      <c r="AW342" s="208">
        <f t="shared" si="74"/>
        <v>32888.230000000003</v>
      </c>
      <c r="AX342" s="208">
        <f t="shared" si="74"/>
        <v>33157.01</v>
      </c>
      <c r="AY342" s="208">
        <f t="shared" si="73"/>
        <v>33446.94</v>
      </c>
      <c r="AZ342" s="208">
        <f t="shared" si="72"/>
        <v>33350.120000000003</v>
      </c>
      <c r="BA342" s="208">
        <f t="shared" si="72"/>
        <v>33250.01</v>
      </c>
      <c r="BB342" s="208">
        <f t="shared" si="72"/>
        <v>33937.9</v>
      </c>
      <c r="BC342" s="208">
        <f t="shared" si="71"/>
        <v>34597.35</v>
      </c>
      <c r="BD342" s="208">
        <f t="shared" si="71"/>
        <v>34866.370000000003</v>
      </c>
      <c r="BE342" s="208">
        <f t="shared" si="71"/>
        <v>35825.910000000003</v>
      </c>
      <c r="BF342" s="208">
        <f t="shared" si="71"/>
        <v>36709.870000000003</v>
      </c>
      <c r="BG342" s="208">
        <f t="shared" si="71"/>
        <v>36838.54</v>
      </c>
      <c r="BH342" s="208">
        <f t="shared" si="71"/>
        <v>36967.21</v>
      </c>
      <c r="BI342" s="208">
        <f t="shared" si="71"/>
        <v>37106.46</v>
      </c>
      <c r="BJ342" s="208">
        <f t="shared" si="71"/>
        <v>37424.050000000003</v>
      </c>
      <c r="BK342" s="208">
        <f t="shared" si="71"/>
        <v>37437.94</v>
      </c>
      <c r="BL342" s="207">
        <f t="shared" si="80"/>
        <v>428311.73000000004</v>
      </c>
    </row>
    <row r="343" spans="1:68">
      <c r="A343" s="190" t="s">
        <v>544</v>
      </c>
      <c r="B343" s="205">
        <v>0.30320000000000003</v>
      </c>
      <c r="C343" s="205">
        <v>0.30320000000000003</v>
      </c>
      <c r="D343" s="206">
        <v>0</v>
      </c>
      <c r="E343" s="206">
        <v>0</v>
      </c>
      <c r="F343" s="206">
        <v>0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0</v>
      </c>
      <c r="O343" s="206">
        <v>0</v>
      </c>
      <c r="P343" s="192">
        <f t="shared" si="77"/>
        <v>0</v>
      </c>
      <c r="Q343" s="206">
        <v>0</v>
      </c>
      <c r="R343" s="206">
        <v>0</v>
      </c>
      <c r="S343" s="206">
        <v>0</v>
      </c>
      <c r="T343" s="206">
        <v>0</v>
      </c>
      <c r="U343" s="206">
        <v>0</v>
      </c>
      <c r="V343" s="206">
        <v>0</v>
      </c>
      <c r="W343" s="206">
        <v>0</v>
      </c>
      <c r="X343" s="206">
        <v>0</v>
      </c>
      <c r="Y343" s="206">
        <v>0</v>
      </c>
      <c r="Z343" s="206">
        <v>0</v>
      </c>
      <c r="AA343" s="206">
        <v>0</v>
      </c>
      <c r="AB343" s="206">
        <v>0</v>
      </c>
      <c r="AC343" s="206">
        <v>0</v>
      </c>
      <c r="AD343" s="206">
        <v>0</v>
      </c>
      <c r="AE343" s="206">
        <v>0</v>
      </c>
      <c r="AF343" s="206">
        <v>0</v>
      </c>
      <c r="AG343" s="192">
        <f t="shared" si="78"/>
        <v>0</v>
      </c>
      <c r="AI343" s="207">
        <f t="shared" si="76"/>
        <v>0</v>
      </c>
      <c r="AJ343" s="207">
        <f t="shared" si="76"/>
        <v>0</v>
      </c>
      <c r="AK343" s="207">
        <f t="shared" si="76"/>
        <v>0</v>
      </c>
      <c r="AL343" s="207">
        <f t="shared" si="75"/>
        <v>0</v>
      </c>
      <c r="AM343" s="207">
        <f t="shared" si="75"/>
        <v>0</v>
      </c>
      <c r="AN343" s="207">
        <f t="shared" si="75"/>
        <v>0</v>
      </c>
      <c r="AO343" s="207">
        <f t="shared" si="70"/>
        <v>0</v>
      </c>
      <c r="AP343" s="207">
        <f t="shared" si="70"/>
        <v>0</v>
      </c>
      <c r="AQ343" s="207">
        <f t="shared" si="70"/>
        <v>0</v>
      </c>
      <c r="AR343" s="207">
        <f t="shared" si="70"/>
        <v>0</v>
      </c>
      <c r="AS343" s="207">
        <f t="shared" si="70"/>
        <v>0</v>
      </c>
      <c r="AT343" s="207">
        <f t="shared" si="70"/>
        <v>0</v>
      </c>
      <c r="AU343" s="208">
        <f t="shared" si="79"/>
        <v>0</v>
      </c>
      <c r="AV343" s="208">
        <f t="shared" si="74"/>
        <v>0</v>
      </c>
      <c r="AW343" s="208">
        <f t="shared" si="74"/>
        <v>0</v>
      </c>
      <c r="AX343" s="208">
        <f t="shared" si="74"/>
        <v>0</v>
      </c>
      <c r="AY343" s="208">
        <f t="shared" si="73"/>
        <v>0</v>
      </c>
      <c r="AZ343" s="208">
        <f t="shared" si="72"/>
        <v>0</v>
      </c>
      <c r="BA343" s="208">
        <f t="shared" si="72"/>
        <v>0</v>
      </c>
      <c r="BB343" s="208">
        <f t="shared" si="72"/>
        <v>0</v>
      </c>
      <c r="BC343" s="208">
        <f t="shared" si="71"/>
        <v>0</v>
      </c>
      <c r="BD343" s="208">
        <f t="shared" si="71"/>
        <v>0</v>
      </c>
      <c r="BE343" s="208">
        <f t="shared" si="71"/>
        <v>0</v>
      </c>
      <c r="BF343" s="208">
        <f t="shared" si="71"/>
        <v>0</v>
      </c>
      <c r="BG343" s="208">
        <f t="shared" si="71"/>
        <v>0</v>
      </c>
      <c r="BH343" s="208">
        <f t="shared" si="71"/>
        <v>0</v>
      </c>
      <c r="BI343" s="208">
        <f t="shared" si="71"/>
        <v>0</v>
      </c>
      <c r="BJ343" s="208">
        <f t="shared" si="71"/>
        <v>0</v>
      </c>
      <c r="BK343" s="208">
        <f t="shared" si="71"/>
        <v>0</v>
      </c>
      <c r="BL343" s="207">
        <f t="shared" si="80"/>
        <v>0</v>
      </c>
    </row>
    <row r="344" spans="1:68">
      <c r="A344" s="190" t="s">
        <v>545</v>
      </c>
      <c r="B344" s="205">
        <v>3.5700000000000003E-2</v>
      </c>
      <c r="C344" s="205">
        <v>3.5700000000000003E-2</v>
      </c>
      <c r="D344" s="206">
        <v>196248.24</v>
      </c>
      <c r="E344" s="206">
        <v>291881.97000000003</v>
      </c>
      <c r="F344" s="206">
        <v>291881.97000000003</v>
      </c>
      <c r="G344" s="206">
        <v>196248.24</v>
      </c>
      <c r="H344" s="206">
        <v>196248.24</v>
      </c>
      <c r="I344" s="206">
        <v>196248.24</v>
      </c>
      <c r="J344" s="206">
        <v>196248.24</v>
      </c>
      <c r="K344" s="206">
        <v>196248.24</v>
      </c>
      <c r="L344" s="206">
        <v>196248.24</v>
      </c>
      <c r="M344" s="206">
        <v>196248.24</v>
      </c>
      <c r="N344" s="206">
        <v>196248.24</v>
      </c>
      <c r="O344" s="206">
        <v>196248.24</v>
      </c>
      <c r="P344" s="192">
        <f t="shared" si="77"/>
        <v>2546246.3400000008</v>
      </c>
      <c r="Q344" s="206">
        <v>196248.24</v>
      </c>
      <c r="R344" s="206">
        <v>196248.24</v>
      </c>
      <c r="S344" s="206">
        <v>196248.24</v>
      </c>
      <c r="T344" s="206">
        <v>196248.24</v>
      </c>
      <c r="U344" s="206">
        <v>196248.24</v>
      </c>
      <c r="V344" s="206">
        <v>196248.24</v>
      </c>
      <c r="W344" s="206">
        <v>196248.24</v>
      </c>
      <c r="X344" s="206">
        <v>196248.24</v>
      </c>
      <c r="Y344" s="206">
        <v>196248.24</v>
      </c>
      <c r="Z344" s="206">
        <v>196248.24</v>
      </c>
      <c r="AA344" s="206">
        <v>196248.24</v>
      </c>
      <c r="AB344" s="206">
        <v>196248.24</v>
      </c>
      <c r="AC344" s="206">
        <v>196248.24</v>
      </c>
      <c r="AD344" s="206">
        <v>196248.24</v>
      </c>
      <c r="AE344" s="206">
        <v>196248.24</v>
      </c>
      <c r="AF344" s="206">
        <v>196248.24</v>
      </c>
      <c r="AG344" s="192">
        <f t="shared" si="78"/>
        <v>2354978.88</v>
      </c>
      <c r="AI344" s="207">
        <f t="shared" si="76"/>
        <v>583.84</v>
      </c>
      <c r="AJ344" s="207">
        <f t="shared" si="76"/>
        <v>868.35</v>
      </c>
      <c r="AK344" s="207">
        <f t="shared" si="76"/>
        <v>868.35</v>
      </c>
      <c r="AL344" s="207">
        <f t="shared" si="75"/>
        <v>583.84</v>
      </c>
      <c r="AM344" s="207">
        <f t="shared" si="75"/>
        <v>583.84</v>
      </c>
      <c r="AN344" s="207">
        <f t="shared" si="75"/>
        <v>583.84</v>
      </c>
      <c r="AO344" s="207">
        <f t="shared" si="70"/>
        <v>583.84</v>
      </c>
      <c r="AP344" s="207">
        <f t="shared" si="70"/>
        <v>583.84</v>
      </c>
      <c r="AQ344" s="207">
        <f t="shared" si="70"/>
        <v>583.84</v>
      </c>
      <c r="AR344" s="207">
        <f t="shared" si="70"/>
        <v>583.84</v>
      </c>
      <c r="AS344" s="207">
        <f t="shared" si="70"/>
        <v>583.84</v>
      </c>
      <c r="AT344" s="207">
        <f t="shared" si="70"/>
        <v>583.84</v>
      </c>
      <c r="AU344" s="208">
        <f t="shared" si="79"/>
        <v>7575.1000000000013</v>
      </c>
      <c r="AV344" s="208">
        <f t="shared" si="74"/>
        <v>583.84</v>
      </c>
      <c r="AW344" s="208">
        <f t="shared" si="74"/>
        <v>583.84</v>
      </c>
      <c r="AX344" s="208">
        <f t="shared" si="74"/>
        <v>583.84</v>
      </c>
      <c r="AY344" s="208">
        <f t="shared" si="73"/>
        <v>583.84</v>
      </c>
      <c r="AZ344" s="208">
        <f t="shared" si="72"/>
        <v>583.84</v>
      </c>
      <c r="BA344" s="208">
        <f t="shared" si="72"/>
        <v>583.84</v>
      </c>
      <c r="BB344" s="208">
        <f t="shared" si="72"/>
        <v>583.84</v>
      </c>
      <c r="BC344" s="208">
        <f t="shared" si="71"/>
        <v>583.84</v>
      </c>
      <c r="BD344" s="208">
        <f t="shared" si="71"/>
        <v>583.84</v>
      </c>
      <c r="BE344" s="208">
        <f t="shared" si="71"/>
        <v>583.84</v>
      </c>
      <c r="BF344" s="208">
        <f t="shared" si="71"/>
        <v>583.84</v>
      </c>
      <c r="BG344" s="208">
        <f t="shared" si="71"/>
        <v>583.84</v>
      </c>
      <c r="BH344" s="208">
        <f t="shared" si="71"/>
        <v>583.84</v>
      </c>
      <c r="BI344" s="208">
        <f t="shared" si="71"/>
        <v>583.84</v>
      </c>
      <c r="BJ344" s="208">
        <f t="shared" si="71"/>
        <v>583.84</v>
      </c>
      <c r="BK344" s="208">
        <f t="shared" si="71"/>
        <v>583.84</v>
      </c>
      <c r="BL344" s="207">
        <f t="shared" si="80"/>
        <v>7006.0800000000008</v>
      </c>
    </row>
    <row r="345" spans="1:68">
      <c r="A345" s="190" t="s">
        <v>546</v>
      </c>
      <c r="B345" s="205">
        <v>0.12280000000000001</v>
      </c>
      <c r="C345" s="205">
        <v>0.12280000000000001</v>
      </c>
      <c r="D345" s="206">
        <v>6804108.75</v>
      </c>
      <c r="E345" s="206">
        <v>6804139.3499999996</v>
      </c>
      <c r="F345" s="206">
        <v>6804139.3499999996</v>
      </c>
      <c r="G345" s="206">
        <v>6804139.3499999996</v>
      </c>
      <c r="H345" s="206">
        <v>6804139.3499999996</v>
      </c>
      <c r="I345" s="206">
        <v>6804831.6299999999</v>
      </c>
      <c r="J345" s="206">
        <v>6823761.1299999999</v>
      </c>
      <c r="K345" s="206">
        <v>6842840.0899999999</v>
      </c>
      <c r="L345" s="206">
        <v>6844726.504999999</v>
      </c>
      <c r="M345" s="206">
        <v>6846878.3549999995</v>
      </c>
      <c r="N345" s="206">
        <v>6850631.335</v>
      </c>
      <c r="O345" s="206">
        <v>6855922.9849999994</v>
      </c>
      <c r="P345" s="192">
        <f t="shared" si="77"/>
        <v>81890258.179999992</v>
      </c>
      <c r="Q345" s="206">
        <v>6861214.6549999993</v>
      </c>
      <c r="R345" s="206">
        <v>6866506.3249999993</v>
      </c>
      <c r="S345" s="206">
        <v>6871797.9949999992</v>
      </c>
      <c r="T345" s="206">
        <v>6877089.6649999991</v>
      </c>
      <c r="U345" s="206">
        <v>6882381.334999999</v>
      </c>
      <c r="V345" s="206">
        <v>6887673.004999999</v>
      </c>
      <c r="W345" s="206">
        <v>6892964.6749999989</v>
      </c>
      <c r="X345" s="206">
        <v>6898256.3449999988</v>
      </c>
      <c r="Y345" s="206">
        <v>6903548.0149999987</v>
      </c>
      <c r="Z345" s="206">
        <v>6908839.6849999987</v>
      </c>
      <c r="AA345" s="206">
        <v>6914277.2049999982</v>
      </c>
      <c r="AB345" s="206">
        <v>6919860.5549999988</v>
      </c>
      <c r="AC345" s="206">
        <v>6925443.8849999988</v>
      </c>
      <c r="AD345" s="206">
        <v>6931027.2149999989</v>
      </c>
      <c r="AE345" s="206">
        <v>6936610.544999999</v>
      </c>
      <c r="AF345" s="206">
        <v>6942193.8749999991</v>
      </c>
      <c r="AG345" s="192">
        <f t="shared" si="78"/>
        <v>82943076.339999989</v>
      </c>
      <c r="AI345" s="207">
        <f t="shared" si="76"/>
        <v>69628.710000000006</v>
      </c>
      <c r="AJ345" s="207">
        <f t="shared" si="76"/>
        <v>69629.03</v>
      </c>
      <c r="AK345" s="207">
        <f t="shared" si="76"/>
        <v>69629.03</v>
      </c>
      <c r="AL345" s="207">
        <f t="shared" si="75"/>
        <v>69629.03</v>
      </c>
      <c r="AM345" s="207">
        <f t="shared" si="75"/>
        <v>69629.03</v>
      </c>
      <c r="AN345" s="207">
        <f t="shared" si="75"/>
        <v>69636.11</v>
      </c>
      <c r="AO345" s="207">
        <f t="shared" si="70"/>
        <v>69829.820000000007</v>
      </c>
      <c r="AP345" s="207">
        <f t="shared" si="70"/>
        <v>70025.06</v>
      </c>
      <c r="AQ345" s="207">
        <f t="shared" si="70"/>
        <v>70044.37</v>
      </c>
      <c r="AR345" s="207">
        <f t="shared" si="70"/>
        <v>70066.39</v>
      </c>
      <c r="AS345" s="207">
        <f t="shared" si="70"/>
        <v>70104.789999999994</v>
      </c>
      <c r="AT345" s="207">
        <f t="shared" si="70"/>
        <v>70158.95</v>
      </c>
      <c r="AU345" s="208">
        <f t="shared" si="79"/>
        <v>838010.32</v>
      </c>
      <c r="AV345" s="208">
        <f t="shared" si="74"/>
        <v>70213.100000000006</v>
      </c>
      <c r="AW345" s="208">
        <f t="shared" si="74"/>
        <v>70267.25</v>
      </c>
      <c r="AX345" s="208">
        <f t="shared" si="74"/>
        <v>70321.399999999994</v>
      </c>
      <c r="AY345" s="208">
        <f t="shared" si="73"/>
        <v>70375.55</v>
      </c>
      <c r="AZ345" s="208">
        <f t="shared" si="72"/>
        <v>70429.7</v>
      </c>
      <c r="BA345" s="208">
        <f t="shared" si="72"/>
        <v>70483.850000000006</v>
      </c>
      <c r="BB345" s="208">
        <f t="shared" si="72"/>
        <v>70538.009999999995</v>
      </c>
      <c r="BC345" s="208">
        <f t="shared" si="71"/>
        <v>70592.160000000003</v>
      </c>
      <c r="BD345" s="208">
        <f t="shared" si="71"/>
        <v>70646.31</v>
      </c>
      <c r="BE345" s="208">
        <f t="shared" si="71"/>
        <v>70700.460000000006</v>
      </c>
      <c r="BF345" s="208">
        <f t="shared" si="71"/>
        <v>70756.100000000006</v>
      </c>
      <c r="BG345" s="208">
        <f t="shared" si="71"/>
        <v>70813.240000000005</v>
      </c>
      <c r="BH345" s="208">
        <f t="shared" si="71"/>
        <v>70870.38</v>
      </c>
      <c r="BI345" s="208">
        <f t="shared" si="71"/>
        <v>70927.509999999995</v>
      </c>
      <c r="BJ345" s="208">
        <f t="shared" si="71"/>
        <v>70984.649999999994</v>
      </c>
      <c r="BK345" s="208">
        <f t="shared" si="71"/>
        <v>71041.78</v>
      </c>
      <c r="BL345" s="207">
        <f t="shared" si="80"/>
        <v>848784.15</v>
      </c>
      <c r="BP345" s="207">
        <f>BL345</f>
        <v>848784.15</v>
      </c>
    </row>
    <row r="346" spans="1:68">
      <c r="A346" s="190" t="s">
        <v>547</v>
      </c>
      <c r="B346" s="205">
        <v>0</v>
      </c>
      <c r="C346" s="205">
        <v>0</v>
      </c>
      <c r="D346" s="206">
        <v>476.1345</v>
      </c>
      <c r="E346" s="206">
        <v>476.1345</v>
      </c>
      <c r="F346" s="206">
        <v>476.1345</v>
      </c>
      <c r="G346" s="206">
        <v>476.1345</v>
      </c>
      <c r="H346" s="206">
        <v>476.1345</v>
      </c>
      <c r="I346" s="206">
        <v>476.1345</v>
      </c>
      <c r="J346" s="206">
        <v>476.1345</v>
      </c>
      <c r="K346" s="206">
        <v>476.1345</v>
      </c>
      <c r="L346" s="206">
        <v>476.1345</v>
      </c>
      <c r="M346" s="206">
        <v>476.1345</v>
      </c>
      <c r="N346" s="206">
        <v>476.1345</v>
      </c>
      <c r="O346" s="206">
        <v>476.1345</v>
      </c>
      <c r="P346" s="192">
        <f t="shared" si="77"/>
        <v>5713.6140000000005</v>
      </c>
      <c r="Q346" s="206">
        <v>476.1345</v>
      </c>
      <c r="R346" s="206">
        <v>476.1345</v>
      </c>
      <c r="S346" s="206">
        <v>476.1345</v>
      </c>
      <c r="T346" s="206">
        <v>476.1345</v>
      </c>
      <c r="U346" s="206">
        <v>476.1345</v>
      </c>
      <c r="V346" s="206">
        <v>476.1345</v>
      </c>
      <c r="W346" s="206">
        <v>476.1345</v>
      </c>
      <c r="X346" s="206">
        <v>476.1345</v>
      </c>
      <c r="Y346" s="206">
        <v>476.1345</v>
      </c>
      <c r="Z346" s="206">
        <v>476.1345</v>
      </c>
      <c r="AA346" s="206">
        <v>476.1345</v>
      </c>
      <c r="AB346" s="206">
        <v>476.1345</v>
      </c>
      <c r="AC346" s="206">
        <v>476.1345</v>
      </c>
      <c r="AD346" s="206">
        <v>476.1345</v>
      </c>
      <c r="AE346" s="206">
        <v>476.1345</v>
      </c>
      <c r="AF346" s="206">
        <v>476.1345</v>
      </c>
      <c r="AG346" s="192">
        <f t="shared" si="78"/>
        <v>5713.6140000000005</v>
      </c>
      <c r="AI346" s="207">
        <f t="shared" si="76"/>
        <v>0</v>
      </c>
      <c r="AJ346" s="207">
        <f t="shared" si="76"/>
        <v>0</v>
      </c>
      <c r="AK346" s="207">
        <f t="shared" si="76"/>
        <v>0</v>
      </c>
      <c r="AL346" s="207">
        <f t="shared" si="75"/>
        <v>0</v>
      </c>
      <c r="AM346" s="207">
        <f t="shared" si="75"/>
        <v>0</v>
      </c>
      <c r="AN346" s="207">
        <f t="shared" si="75"/>
        <v>0</v>
      </c>
      <c r="AO346" s="207">
        <f t="shared" si="70"/>
        <v>0</v>
      </c>
      <c r="AP346" s="207">
        <f t="shared" si="70"/>
        <v>0</v>
      </c>
      <c r="AQ346" s="207">
        <f t="shared" si="70"/>
        <v>0</v>
      </c>
      <c r="AR346" s="207">
        <f t="shared" si="70"/>
        <v>0</v>
      </c>
      <c r="AS346" s="207">
        <f t="shared" si="70"/>
        <v>0</v>
      </c>
      <c r="AT346" s="207">
        <f t="shared" si="70"/>
        <v>0</v>
      </c>
      <c r="AU346" s="208">
        <f t="shared" si="79"/>
        <v>0</v>
      </c>
      <c r="AV346" s="208">
        <f t="shared" si="74"/>
        <v>0</v>
      </c>
      <c r="AW346" s="208">
        <f t="shared" si="74"/>
        <v>0</v>
      </c>
      <c r="AX346" s="208">
        <f t="shared" si="74"/>
        <v>0</v>
      </c>
      <c r="AY346" s="208">
        <f t="shared" si="73"/>
        <v>0</v>
      </c>
      <c r="AZ346" s="208">
        <f t="shared" si="72"/>
        <v>0</v>
      </c>
      <c r="BA346" s="208">
        <f t="shared" si="72"/>
        <v>0</v>
      </c>
      <c r="BB346" s="208">
        <f t="shared" si="72"/>
        <v>0</v>
      </c>
      <c r="BC346" s="208">
        <f t="shared" si="71"/>
        <v>0</v>
      </c>
      <c r="BD346" s="208">
        <f t="shared" si="71"/>
        <v>0</v>
      </c>
      <c r="BE346" s="208">
        <f t="shared" si="71"/>
        <v>0</v>
      </c>
      <c r="BF346" s="208">
        <f t="shared" si="71"/>
        <v>0</v>
      </c>
      <c r="BG346" s="208">
        <f t="shared" si="71"/>
        <v>0</v>
      </c>
      <c r="BH346" s="208">
        <f t="shared" si="71"/>
        <v>0</v>
      </c>
      <c r="BI346" s="208">
        <f t="shared" si="71"/>
        <v>0</v>
      </c>
      <c r="BJ346" s="208">
        <f t="shared" si="71"/>
        <v>0</v>
      </c>
      <c r="BK346" s="208">
        <f t="shared" si="71"/>
        <v>0</v>
      </c>
      <c r="BL346" s="207">
        <f t="shared" si="80"/>
        <v>0</v>
      </c>
    </row>
    <row r="347" spans="1:68">
      <c r="A347" s="190" t="s">
        <v>548</v>
      </c>
      <c r="B347" s="205">
        <v>0</v>
      </c>
      <c r="C347" s="205">
        <v>0</v>
      </c>
      <c r="D347" s="206">
        <v>43546.1967</v>
      </c>
      <c r="E347" s="206">
        <v>43546.1967</v>
      </c>
      <c r="F347" s="206">
        <v>43546.1967</v>
      </c>
      <c r="G347" s="206">
        <v>43546.1967</v>
      </c>
      <c r="H347" s="206">
        <v>43546.1967</v>
      </c>
      <c r="I347" s="206">
        <v>43546.1967</v>
      </c>
      <c r="J347" s="206">
        <v>43546.1967</v>
      </c>
      <c r="K347" s="206">
        <v>43546.1967</v>
      </c>
      <c r="L347" s="206">
        <v>43546.1967</v>
      </c>
      <c r="M347" s="206">
        <v>43546.1967</v>
      </c>
      <c r="N347" s="206">
        <v>43546.1967</v>
      </c>
      <c r="O347" s="206">
        <v>43546.1967</v>
      </c>
      <c r="P347" s="192">
        <f t="shared" si="77"/>
        <v>522554.36039999989</v>
      </c>
      <c r="Q347" s="206">
        <v>43546.1967</v>
      </c>
      <c r="R347" s="206">
        <v>43546.1967</v>
      </c>
      <c r="S347" s="206">
        <v>43546.1967</v>
      </c>
      <c r="T347" s="206">
        <v>43546.1967</v>
      </c>
      <c r="U347" s="206">
        <v>43546.1967</v>
      </c>
      <c r="V347" s="206">
        <v>43546.1967</v>
      </c>
      <c r="W347" s="206">
        <v>43546.1967</v>
      </c>
      <c r="X347" s="206">
        <v>43546.1967</v>
      </c>
      <c r="Y347" s="206">
        <v>43546.1967</v>
      </c>
      <c r="Z347" s="206">
        <v>43546.1967</v>
      </c>
      <c r="AA347" s="206">
        <v>43546.1967</v>
      </c>
      <c r="AB347" s="206">
        <v>43546.1967</v>
      </c>
      <c r="AC347" s="206">
        <v>43546.1967</v>
      </c>
      <c r="AD347" s="206">
        <v>43546.1967</v>
      </c>
      <c r="AE347" s="206">
        <v>43546.1967</v>
      </c>
      <c r="AF347" s="206">
        <v>43546.1967</v>
      </c>
      <c r="AG347" s="192">
        <f t="shared" si="78"/>
        <v>522554.36039999989</v>
      </c>
      <c r="AI347" s="207">
        <f t="shared" si="76"/>
        <v>0</v>
      </c>
      <c r="AJ347" s="207">
        <f t="shared" si="76"/>
        <v>0</v>
      </c>
      <c r="AK347" s="207">
        <f t="shared" si="76"/>
        <v>0</v>
      </c>
      <c r="AL347" s="207">
        <f t="shared" si="75"/>
        <v>0</v>
      </c>
      <c r="AM347" s="207">
        <f t="shared" si="75"/>
        <v>0</v>
      </c>
      <c r="AN347" s="207">
        <f t="shared" si="75"/>
        <v>0</v>
      </c>
      <c r="AO347" s="207">
        <f t="shared" si="70"/>
        <v>0</v>
      </c>
      <c r="AP347" s="207">
        <f t="shared" si="70"/>
        <v>0</v>
      </c>
      <c r="AQ347" s="207">
        <f t="shared" si="70"/>
        <v>0</v>
      </c>
      <c r="AR347" s="207">
        <f t="shared" si="70"/>
        <v>0</v>
      </c>
      <c r="AS347" s="207">
        <f t="shared" si="70"/>
        <v>0</v>
      </c>
      <c r="AT347" s="207">
        <f t="shared" si="70"/>
        <v>0</v>
      </c>
      <c r="AU347" s="208">
        <f t="shared" si="79"/>
        <v>0</v>
      </c>
      <c r="AV347" s="208">
        <f t="shared" si="74"/>
        <v>0</v>
      </c>
      <c r="AW347" s="208">
        <f t="shared" si="74"/>
        <v>0</v>
      </c>
      <c r="AX347" s="208">
        <f t="shared" si="74"/>
        <v>0</v>
      </c>
      <c r="AY347" s="208">
        <f t="shared" si="73"/>
        <v>0</v>
      </c>
      <c r="AZ347" s="208">
        <f t="shared" si="72"/>
        <v>0</v>
      </c>
      <c r="BA347" s="208">
        <f t="shared" si="72"/>
        <v>0</v>
      </c>
      <c r="BB347" s="208">
        <f t="shared" si="72"/>
        <v>0</v>
      </c>
      <c r="BC347" s="208">
        <f t="shared" si="71"/>
        <v>0</v>
      </c>
      <c r="BD347" s="208">
        <f t="shared" si="71"/>
        <v>0</v>
      </c>
      <c r="BE347" s="208">
        <f t="shared" si="71"/>
        <v>0</v>
      </c>
      <c r="BF347" s="208">
        <f t="shared" si="71"/>
        <v>0</v>
      </c>
      <c r="BG347" s="208">
        <f t="shared" si="71"/>
        <v>0</v>
      </c>
      <c r="BH347" s="208">
        <f t="shared" si="71"/>
        <v>0</v>
      </c>
      <c r="BI347" s="208">
        <f t="shared" si="71"/>
        <v>0</v>
      </c>
      <c r="BJ347" s="208">
        <f t="shared" si="71"/>
        <v>0</v>
      </c>
      <c r="BK347" s="208">
        <f t="shared" si="71"/>
        <v>0</v>
      </c>
      <c r="BL347" s="207">
        <f t="shared" si="80"/>
        <v>0</v>
      </c>
    </row>
    <row r="348" spans="1:68">
      <c r="A348" s="190" t="s">
        <v>549</v>
      </c>
      <c r="B348" s="205">
        <v>0</v>
      </c>
      <c r="C348" s="205">
        <v>0</v>
      </c>
      <c r="D348" s="206">
        <v>172.45169999999999</v>
      </c>
      <c r="E348" s="206">
        <v>172.45169999999999</v>
      </c>
      <c r="F348" s="206">
        <v>172.45169999999999</v>
      </c>
      <c r="G348" s="206">
        <v>172.45169999999999</v>
      </c>
      <c r="H348" s="206">
        <v>172.45169999999999</v>
      </c>
      <c r="I348" s="206">
        <v>172.45169999999999</v>
      </c>
      <c r="J348" s="206">
        <v>172.45169999999999</v>
      </c>
      <c r="K348" s="206">
        <v>172.45169999999999</v>
      </c>
      <c r="L348" s="206">
        <v>172.45169999999999</v>
      </c>
      <c r="M348" s="206">
        <v>172.45169999999999</v>
      </c>
      <c r="N348" s="206">
        <v>172.45169999999999</v>
      </c>
      <c r="O348" s="206">
        <v>172.45169999999999</v>
      </c>
      <c r="P348" s="192">
        <f t="shared" si="77"/>
        <v>2069.4204000000004</v>
      </c>
      <c r="Q348" s="206">
        <v>172.45169999999999</v>
      </c>
      <c r="R348" s="206">
        <v>172.45169999999999</v>
      </c>
      <c r="S348" s="206">
        <v>172.45169999999999</v>
      </c>
      <c r="T348" s="206">
        <v>172.45169999999999</v>
      </c>
      <c r="U348" s="206">
        <v>172.45169999999999</v>
      </c>
      <c r="V348" s="206">
        <v>172.45169999999999</v>
      </c>
      <c r="W348" s="206">
        <v>172.45169999999999</v>
      </c>
      <c r="X348" s="206">
        <v>172.45169999999999</v>
      </c>
      <c r="Y348" s="206">
        <v>172.45169999999999</v>
      </c>
      <c r="Z348" s="206">
        <v>172.45169999999999</v>
      </c>
      <c r="AA348" s="206">
        <v>172.45169999999999</v>
      </c>
      <c r="AB348" s="206">
        <v>172.45169999999999</v>
      </c>
      <c r="AC348" s="206">
        <v>172.45169999999999</v>
      </c>
      <c r="AD348" s="206">
        <v>172.45169999999999</v>
      </c>
      <c r="AE348" s="206">
        <v>172.45169999999999</v>
      </c>
      <c r="AF348" s="206">
        <v>172.45169999999999</v>
      </c>
      <c r="AG348" s="192">
        <f t="shared" si="78"/>
        <v>2069.4204000000004</v>
      </c>
      <c r="AI348" s="207">
        <f t="shared" si="76"/>
        <v>0</v>
      </c>
      <c r="AJ348" s="207">
        <f t="shared" si="76"/>
        <v>0</v>
      </c>
      <c r="AK348" s="207">
        <f t="shared" si="76"/>
        <v>0</v>
      </c>
      <c r="AL348" s="207">
        <f t="shared" si="75"/>
        <v>0</v>
      </c>
      <c r="AM348" s="207">
        <f t="shared" si="75"/>
        <v>0</v>
      </c>
      <c r="AN348" s="207">
        <f t="shared" si="75"/>
        <v>0</v>
      </c>
      <c r="AO348" s="207">
        <f t="shared" si="70"/>
        <v>0</v>
      </c>
      <c r="AP348" s="207">
        <f t="shared" si="70"/>
        <v>0</v>
      </c>
      <c r="AQ348" s="207">
        <f t="shared" si="70"/>
        <v>0</v>
      </c>
      <c r="AR348" s="207">
        <f t="shared" si="70"/>
        <v>0</v>
      </c>
      <c r="AS348" s="207">
        <f t="shared" si="70"/>
        <v>0</v>
      </c>
      <c r="AT348" s="207">
        <f t="shared" si="70"/>
        <v>0</v>
      </c>
      <c r="AU348" s="208">
        <f t="shared" si="79"/>
        <v>0</v>
      </c>
      <c r="AV348" s="208">
        <f t="shared" si="74"/>
        <v>0</v>
      </c>
      <c r="AW348" s="208">
        <f t="shared" si="74"/>
        <v>0</v>
      </c>
      <c r="AX348" s="208">
        <f t="shared" si="74"/>
        <v>0</v>
      </c>
      <c r="AY348" s="208">
        <f t="shared" si="73"/>
        <v>0</v>
      </c>
      <c r="AZ348" s="208">
        <f t="shared" si="72"/>
        <v>0</v>
      </c>
      <c r="BA348" s="208">
        <f t="shared" si="72"/>
        <v>0</v>
      </c>
      <c r="BB348" s="208">
        <f t="shared" si="72"/>
        <v>0</v>
      </c>
      <c r="BC348" s="208">
        <f t="shared" si="72"/>
        <v>0</v>
      </c>
      <c r="BD348" s="208">
        <f t="shared" si="72"/>
        <v>0</v>
      </c>
      <c r="BE348" s="208">
        <f t="shared" si="72"/>
        <v>0</v>
      </c>
      <c r="BF348" s="208">
        <f t="shared" si="72"/>
        <v>0</v>
      </c>
      <c r="BG348" s="208">
        <f t="shared" si="72"/>
        <v>0</v>
      </c>
      <c r="BH348" s="208">
        <f t="shared" si="72"/>
        <v>0</v>
      </c>
      <c r="BI348" s="208">
        <f t="shared" si="72"/>
        <v>0</v>
      </c>
      <c r="BJ348" s="208">
        <f t="shared" si="72"/>
        <v>0</v>
      </c>
      <c r="BK348" s="208">
        <f t="shared" si="72"/>
        <v>0</v>
      </c>
      <c r="BL348" s="207">
        <f t="shared" si="80"/>
        <v>0</v>
      </c>
    </row>
    <row r="349" spans="1:68">
      <c r="A349" s="190" t="s">
        <v>550</v>
      </c>
      <c r="B349" s="205">
        <v>0</v>
      </c>
      <c r="C349" s="205">
        <v>0</v>
      </c>
      <c r="D349" s="206">
        <v>424711.62209999992</v>
      </c>
      <c r="E349" s="206">
        <v>424711.62209999992</v>
      </c>
      <c r="F349" s="206">
        <v>424711.62209999992</v>
      </c>
      <c r="G349" s="206">
        <v>424711.62209999992</v>
      </c>
      <c r="H349" s="206">
        <v>424711.62209999992</v>
      </c>
      <c r="I349" s="206">
        <v>424711.62209999992</v>
      </c>
      <c r="J349" s="206">
        <v>424711.62209999992</v>
      </c>
      <c r="K349" s="206">
        <v>424711.62209999992</v>
      </c>
      <c r="L349" s="206">
        <v>424711.62209999992</v>
      </c>
      <c r="M349" s="206">
        <v>424711.62209999992</v>
      </c>
      <c r="N349" s="206">
        <v>424711.62209999992</v>
      </c>
      <c r="O349" s="206">
        <v>424711.62209999992</v>
      </c>
      <c r="P349" s="192">
        <f t="shared" si="77"/>
        <v>5096539.4651999995</v>
      </c>
      <c r="Q349" s="206">
        <v>424711.62209999992</v>
      </c>
      <c r="R349" s="206">
        <v>424711.62209999992</v>
      </c>
      <c r="S349" s="206">
        <v>424711.62209999992</v>
      </c>
      <c r="T349" s="206">
        <v>424711.62209999992</v>
      </c>
      <c r="U349" s="206">
        <v>424711.62209999992</v>
      </c>
      <c r="V349" s="206">
        <v>424711.62209999992</v>
      </c>
      <c r="W349" s="206">
        <v>424711.62209999992</v>
      </c>
      <c r="X349" s="206">
        <v>424711.62209999992</v>
      </c>
      <c r="Y349" s="206">
        <v>424711.62209999992</v>
      </c>
      <c r="Z349" s="206">
        <v>424711.62209999992</v>
      </c>
      <c r="AA349" s="206">
        <v>424711.62209999992</v>
      </c>
      <c r="AB349" s="206">
        <v>424711.62209999992</v>
      </c>
      <c r="AC349" s="206">
        <v>424711.62209999992</v>
      </c>
      <c r="AD349" s="206">
        <v>424711.62209999992</v>
      </c>
      <c r="AE349" s="206">
        <v>424711.62209999992</v>
      </c>
      <c r="AF349" s="206">
        <v>424711.62209999992</v>
      </c>
      <c r="AG349" s="192">
        <f t="shared" si="78"/>
        <v>5096539.4651999995</v>
      </c>
      <c r="AI349" s="207">
        <f t="shared" si="76"/>
        <v>0</v>
      </c>
      <c r="AJ349" s="207">
        <f t="shared" si="76"/>
        <v>0</v>
      </c>
      <c r="AK349" s="207">
        <f t="shared" si="76"/>
        <v>0</v>
      </c>
      <c r="AL349" s="207">
        <f t="shared" si="75"/>
        <v>0</v>
      </c>
      <c r="AM349" s="207">
        <f t="shared" si="75"/>
        <v>0</v>
      </c>
      <c r="AN349" s="207">
        <f t="shared" si="75"/>
        <v>0</v>
      </c>
      <c r="AO349" s="207">
        <f t="shared" si="70"/>
        <v>0</v>
      </c>
      <c r="AP349" s="207">
        <f t="shared" si="70"/>
        <v>0</v>
      </c>
      <c r="AQ349" s="207">
        <f t="shared" si="70"/>
        <v>0</v>
      </c>
      <c r="AR349" s="207">
        <f t="shared" si="70"/>
        <v>0</v>
      </c>
      <c r="AS349" s="207">
        <f t="shared" si="70"/>
        <v>0</v>
      </c>
      <c r="AT349" s="207">
        <f t="shared" si="70"/>
        <v>0</v>
      </c>
      <c r="AU349" s="208">
        <f t="shared" si="79"/>
        <v>0</v>
      </c>
      <c r="AV349" s="208">
        <f t="shared" si="74"/>
        <v>0</v>
      </c>
      <c r="AW349" s="208">
        <f t="shared" si="74"/>
        <v>0</v>
      </c>
      <c r="AX349" s="208">
        <f t="shared" si="74"/>
        <v>0</v>
      </c>
      <c r="AY349" s="208">
        <f t="shared" si="73"/>
        <v>0</v>
      </c>
      <c r="AZ349" s="208">
        <f t="shared" si="72"/>
        <v>0</v>
      </c>
      <c r="BA349" s="208">
        <f t="shared" si="72"/>
        <v>0</v>
      </c>
      <c r="BB349" s="208">
        <f t="shared" si="72"/>
        <v>0</v>
      </c>
      <c r="BC349" s="208">
        <f t="shared" si="72"/>
        <v>0</v>
      </c>
      <c r="BD349" s="208">
        <f t="shared" si="72"/>
        <v>0</v>
      </c>
      <c r="BE349" s="208">
        <f t="shared" si="72"/>
        <v>0</v>
      </c>
      <c r="BF349" s="208">
        <f t="shared" si="72"/>
        <v>0</v>
      </c>
      <c r="BG349" s="208">
        <f t="shared" si="72"/>
        <v>0</v>
      </c>
      <c r="BH349" s="208">
        <f t="shared" si="72"/>
        <v>0</v>
      </c>
      <c r="BI349" s="208">
        <f t="shared" si="72"/>
        <v>0</v>
      </c>
      <c r="BJ349" s="208">
        <f t="shared" si="72"/>
        <v>0</v>
      </c>
      <c r="BK349" s="208">
        <f t="shared" si="72"/>
        <v>0</v>
      </c>
      <c r="BL349" s="207">
        <f t="shared" si="80"/>
        <v>0</v>
      </c>
    </row>
    <row r="350" spans="1:68">
      <c r="A350" s="190" t="s">
        <v>551</v>
      </c>
      <c r="B350" s="205">
        <v>0</v>
      </c>
      <c r="C350" s="205">
        <v>0</v>
      </c>
      <c r="D350" s="206">
        <v>57809.780100000004</v>
      </c>
      <c r="E350" s="206">
        <v>57809.780100000004</v>
      </c>
      <c r="F350" s="206">
        <v>57809.780100000004</v>
      </c>
      <c r="G350" s="206">
        <v>57809.780100000004</v>
      </c>
      <c r="H350" s="206">
        <v>57809.780100000004</v>
      </c>
      <c r="I350" s="206">
        <v>57809.780100000004</v>
      </c>
      <c r="J350" s="206">
        <v>57809.780100000004</v>
      </c>
      <c r="K350" s="206">
        <v>57809.780100000004</v>
      </c>
      <c r="L350" s="206">
        <v>57809.780100000004</v>
      </c>
      <c r="M350" s="206">
        <v>57809.780100000004</v>
      </c>
      <c r="N350" s="206">
        <v>57809.780100000004</v>
      </c>
      <c r="O350" s="206">
        <v>57809.780100000004</v>
      </c>
      <c r="P350" s="192">
        <f t="shared" si="77"/>
        <v>693717.36119999981</v>
      </c>
      <c r="Q350" s="206">
        <v>57809.780100000004</v>
      </c>
      <c r="R350" s="206">
        <v>57809.780100000004</v>
      </c>
      <c r="S350" s="206">
        <v>57809.780100000004</v>
      </c>
      <c r="T350" s="206">
        <v>57809.780100000004</v>
      </c>
      <c r="U350" s="206">
        <v>57809.780100000004</v>
      </c>
      <c r="V350" s="206">
        <v>57809.780100000004</v>
      </c>
      <c r="W350" s="206">
        <v>57809.780100000004</v>
      </c>
      <c r="X350" s="206">
        <v>57809.780100000004</v>
      </c>
      <c r="Y350" s="206">
        <v>57809.780100000004</v>
      </c>
      <c r="Z350" s="206">
        <v>57809.780100000004</v>
      </c>
      <c r="AA350" s="206">
        <v>57809.780100000004</v>
      </c>
      <c r="AB350" s="206">
        <v>57809.780100000004</v>
      </c>
      <c r="AC350" s="206">
        <v>57809.780100000004</v>
      </c>
      <c r="AD350" s="206">
        <v>57809.780100000004</v>
      </c>
      <c r="AE350" s="206">
        <v>57809.780100000004</v>
      </c>
      <c r="AF350" s="206">
        <v>57809.780100000004</v>
      </c>
      <c r="AG350" s="192">
        <f t="shared" si="78"/>
        <v>693717.36119999981</v>
      </c>
      <c r="AI350" s="207">
        <f t="shared" si="76"/>
        <v>0</v>
      </c>
      <c r="AJ350" s="207">
        <f t="shared" si="76"/>
        <v>0</v>
      </c>
      <c r="AK350" s="207">
        <f t="shared" si="76"/>
        <v>0</v>
      </c>
      <c r="AL350" s="207">
        <f t="shared" si="75"/>
        <v>0</v>
      </c>
      <c r="AM350" s="207">
        <f t="shared" si="75"/>
        <v>0</v>
      </c>
      <c r="AN350" s="207">
        <f t="shared" si="75"/>
        <v>0</v>
      </c>
      <c r="AO350" s="207">
        <f t="shared" si="75"/>
        <v>0</v>
      </c>
      <c r="AP350" s="207">
        <f t="shared" si="75"/>
        <v>0</v>
      </c>
      <c r="AQ350" s="207">
        <f t="shared" si="75"/>
        <v>0</v>
      </c>
      <c r="AR350" s="207">
        <f t="shared" si="75"/>
        <v>0</v>
      </c>
      <c r="AS350" s="207">
        <f t="shared" si="75"/>
        <v>0</v>
      </c>
      <c r="AT350" s="207">
        <f t="shared" si="75"/>
        <v>0</v>
      </c>
      <c r="AU350" s="208">
        <f t="shared" si="79"/>
        <v>0</v>
      </c>
      <c r="AV350" s="208">
        <f t="shared" si="74"/>
        <v>0</v>
      </c>
      <c r="AW350" s="208">
        <f t="shared" si="74"/>
        <v>0</v>
      </c>
      <c r="AX350" s="208">
        <f t="shared" si="74"/>
        <v>0</v>
      </c>
      <c r="AY350" s="208">
        <f t="shared" si="73"/>
        <v>0</v>
      </c>
      <c r="AZ350" s="208">
        <f t="shared" si="72"/>
        <v>0</v>
      </c>
      <c r="BA350" s="208">
        <f t="shared" si="72"/>
        <v>0</v>
      </c>
      <c r="BB350" s="208">
        <f t="shared" si="72"/>
        <v>0</v>
      </c>
      <c r="BC350" s="208">
        <f t="shared" si="72"/>
        <v>0</v>
      </c>
      <c r="BD350" s="208">
        <f t="shared" si="72"/>
        <v>0</v>
      </c>
      <c r="BE350" s="208">
        <f t="shared" si="72"/>
        <v>0</v>
      </c>
      <c r="BF350" s="208">
        <f t="shared" si="72"/>
        <v>0</v>
      </c>
      <c r="BG350" s="208">
        <f t="shared" si="72"/>
        <v>0</v>
      </c>
      <c r="BH350" s="208">
        <f t="shared" si="72"/>
        <v>0</v>
      </c>
      <c r="BI350" s="208">
        <f t="shared" si="72"/>
        <v>0</v>
      </c>
      <c r="BJ350" s="208">
        <f t="shared" si="72"/>
        <v>0</v>
      </c>
      <c r="BK350" s="208">
        <f t="shared" si="72"/>
        <v>0</v>
      </c>
      <c r="BL350" s="207">
        <f t="shared" si="80"/>
        <v>0</v>
      </c>
    </row>
    <row r="351" spans="1:68">
      <c r="A351" s="190" t="s">
        <v>552</v>
      </c>
      <c r="B351" s="205">
        <v>0</v>
      </c>
      <c r="C351" s="205">
        <v>0</v>
      </c>
      <c r="D351" s="206">
        <v>0</v>
      </c>
      <c r="E351" s="206">
        <v>0</v>
      </c>
      <c r="F351" s="206">
        <v>0</v>
      </c>
      <c r="G351" s="206">
        <v>0</v>
      </c>
      <c r="H351" s="206">
        <v>0</v>
      </c>
      <c r="I351" s="206">
        <v>0</v>
      </c>
      <c r="J351" s="206">
        <v>0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192">
        <f t="shared" si="77"/>
        <v>0</v>
      </c>
      <c r="Q351" s="206">
        <v>0</v>
      </c>
      <c r="R351" s="206">
        <v>0</v>
      </c>
      <c r="S351" s="206">
        <v>0</v>
      </c>
      <c r="T351" s="206">
        <v>0</v>
      </c>
      <c r="U351" s="206">
        <v>0</v>
      </c>
      <c r="V351" s="206">
        <v>0</v>
      </c>
      <c r="W351" s="206">
        <v>0</v>
      </c>
      <c r="X351" s="206">
        <v>0</v>
      </c>
      <c r="Y351" s="206">
        <v>0</v>
      </c>
      <c r="Z351" s="206">
        <v>0</v>
      </c>
      <c r="AA351" s="206">
        <v>0</v>
      </c>
      <c r="AB351" s="206">
        <v>0</v>
      </c>
      <c r="AC351" s="206">
        <v>0</v>
      </c>
      <c r="AD351" s="206">
        <v>0</v>
      </c>
      <c r="AE351" s="206">
        <v>0</v>
      </c>
      <c r="AF351" s="206">
        <v>0</v>
      </c>
      <c r="AG351" s="192">
        <f t="shared" si="78"/>
        <v>0</v>
      </c>
      <c r="AI351" s="207">
        <f t="shared" si="76"/>
        <v>0</v>
      </c>
      <c r="AJ351" s="207">
        <f t="shared" si="76"/>
        <v>0</v>
      </c>
      <c r="AK351" s="207">
        <f t="shared" si="76"/>
        <v>0</v>
      </c>
      <c r="AL351" s="207">
        <f t="shared" si="75"/>
        <v>0</v>
      </c>
      <c r="AM351" s="207">
        <f t="shared" si="75"/>
        <v>0</v>
      </c>
      <c r="AN351" s="207">
        <f t="shared" si="75"/>
        <v>0</v>
      </c>
      <c r="AO351" s="207">
        <f t="shared" si="75"/>
        <v>0</v>
      </c>
      <c r="AP351" s="207">
        <f t="shared" si="75"/>
        <v>0</v>
      </c>
      <c r="AQ351" s="207">
        <f t="shared" si="75"/>
        <v>0</v>
      </c>
      <c r="AR351" s="207">
        <f t="shared" si="75"/>
        <v>0</v>
      </c>
      <c r="AS351" s="207">
        <f t="shared" si="75"/>
        <v>0</v>
      </c>
      <c r="AT351" s="207">
        <f t="shared" si="75"/>
        <v>0</v>
      </c>
      <c r="AU351" s="208">
        <f t="shared" si="79"/>
        <v>0</v>
      </c>
      <c r="AV351" s="208">
        <f t="shared" si="74"/>
        <v>0</v>
      </c>
      <c r="AW351" s="208">
        <f t="shared" si="74"/>
        <v>0</v>
      </c>
      <c r="AX351" s="208">
        <f t="shared" si="74"/>
        <v>0</v>
      </c>
      <c r="AY351" s="208">
        <f t="shared" si="73"/>
        <v>0</v>
      </c>
      <c r="AZ351" s="208">
        <f t="shared" si="72"/>
        <v>0</v>
      </c>
      <c r="BA351" s="208">
        <f t="shared" si="72"/>
        <v>0</v>
      </c>
      <c r="BB351" s="208">
        <f t="shared" si="72"/>
        <v>0</v>
      </c>
      <c r="BC351" s="208">
        <f t="shared" si="72"/>
        <v>0</v>
      </c>
      <c r="BD351" s="208">
        <f t="shared" si="72"/>
        <v>0</v>
      </c>
      <c r="BE351" s="208">
        <f t="shared" si="72"/>
        <v>0</v>
      </c>
      <c r="BF351" s="208">
        <f t="shared" si="72"/>
        <v>0</v>
      </c>
      <c r="BG351" s="208">
        <f t="shared" si="72"/>
        <v>0</v>
      </c>
      <c r="BH351" s="208">
        <f t="shared" si="72"/>
        <v>0</v>
      </c>
      <c r="BI351" s="208">
        <f t="shared" si="72"/>
        <v>0</v>
      </c>
      <c r="BJ351" s="208">
        <f t="shared" si="72"/>
        <v>0</v>
      </c>
      <c r="BK351" s="208">
        <f t="shared" si="72"/>
        <v>0</v>
      </c>
      <c r="BL351" s="207">
        <f t="shared" si="80"/>
        <v>0</v>
      </c>
    </row>
    <row r="352" spans="1:68">
      <c r="A352" s="190" t="s">
        <v>553</v>
      </c>
      <c r="B352" s="205">
        <v>0.2172</v>
      </c>
      <c r="C352" s="205">
        <v>0.2172</v>
      </c>
      <c r="D352" s="206">
        <v>44897846.193899997</v>
      </c>
      <c r="E352" s="206">
        <v>44945497.690499999</v>
      </c>
      <c r="F352" s="206">
        <v>45089943.235799998</v>
      </c>
      <c r="G352" s="206">
        <v>45146580.078000002</v>
      </c>
      <c r="H352" s="206">
        <v>45049464.585899994</v>
      </c>
      <c r="I352" s="206">
        <v>44030595.9441</v>
      </c>
      <c r="J352" s="206">
        <v>46230917.703450002</v>
      </c>
      <c r="K352" s="206">
        <v>49587976.738950007</v>
      </c>
      <c r="L352" s="206">
        <v>50155193.526300006</v>
      </c>
      <c r="M352" s="206">
        <v>51684826.350149997</v>
      </c>
      <c r="N352" s="206">
        <v>52546691.394900002</v>
      </c>
      <c r="O352" s="206">
        <v>52689453.191849992</v>
      </c>
      <c r="P352" s="192">
        <f t="shared" si="77"/>
        <v>572054986.63380003</v>
      </c>
      <c r="Q352" s="206">
        <v>52815670.765649997</v>
      </c>
      <c r="R352" s="206">
        <v>55638703.210950002</v>
      </c>
      <c r="S352" s="206">
        <v>58958443.834500007</v>
      </c>
      <c r="T352" s="206">
        <v>62471214.645600013</v>
      </c>
      <c r="U352" s="206">
        <v>66012190.497000016</v>
      </c>
      <c r="V352" s="206">
        <v>66265224.982050002</v>
      </c>
      <c r="W352" s="206">
        <v>67470191.709150016</v>
      </c>
      <c r="X352" s="206">
        <v>68141935.63395001</v>
      </c>
      <c r="Y352" s="206">
        <v>68188146.431249991</v>
      </c>
      <c r="Z352" s="206">
        <v>69363109.474350005</v>
      </c>
      <c r="AA352" s="206">
        <v>69523670.9322</v>
      </c>
      <c r="AB352" s="206">
        <v>69034771.032000005</v>
      </c>
      <c r="AC352" s="206">
        <v>68887042.708200008</v>
      </c>
      <c r="AD352" s="206">
        <v>68721941.019299999</v>
      </c>
      <c r="AE352" s="206">
        <v>68647109.82585001</v>
      </c>
      <c r="AF352" s="206">
        <v>69016010.497800022</v>
      </c>
      <c r="AG352" s="192">
        <f t="shared" si="78"/>
        <v>819271344.74310005</v>
      </c>
      <c r="AI352" s="207">
        <f t="shared" si="76"/>
        <v>812651.02</v>
      </c>
      <c r="AJ352" s="207">
        <f t="shared" si="76"/>
        <v>813513.51</v>
      </c>
      <c r="AK352" s="207">
        <f t="shared" si="76"/>
        <v>816127.97</v>
      </c>
      <c r="AL352" s="207">
        <f t="shared" si="75"/>
        <v>817153.1</v>
      </c>
      <c r="AM352" s="207">
        <f t="shared" si="75"/>
        <v>815395.31</v>
      </c>
      <c r="AN352" s="207">
        <f t="shared" si="75"/>
        <v>796953.79</v>
      </c>
      <c r="AO352" s="207">
        <f t="shared" si="75"/>
        <v>836779.61</v>
      </c>
      <c r="AP352" s="207">
        <f t="shared" si="75"/>
        <v>897542.38</v>
      </c>
      <c r="AQ352" s="207">
        <f t="shared" si="75"/>
        <v>907809</v>
      </c>
      <c r="AR352" s="207">
        <f t="shared" si="75"/>
        <v>935495.36</v>
      </c>
      <c r="AS352" s="207">
        <f t="shared" si="75"/>
        <v>951095.11</v>
      </c>
      <c r="AT352" s="207">
        <f t="shared" si="75"/>
        <v>953679.1</v>
      </c>
      <c r="AU352" s="208">
        <f t="shared" si="79"/>
        <v>10354195.26</v>
      </c>
      <c r="AV352" s="208">
        <f t="shared" si="74"/>
        <v>955963.64</v>
      </c>
      <c r="AW352" s="208">
        <f t="shared" si="74"/>
        <v>1007060.53</v>
      </c>
      <c r="AX352" s="208">
        <f t="shared" si="74"/>
        <v>1067147.83</v>
      </c>
      <c r="AY352" s="208">
        <f t="shared" si="73"/>
        <v>1130728.99</v>
      </c>
      <c r="AZ352" s="208">
        <f t="shared" si="72"/>
        <v>1194820.6499999999</v>
      </c>
      <c r="BA352" s="208">
        <f t="shared" si="72"/>
        <v>1199400.57</v>
      </c>
      <c r="BB352" s="208">
        <f t="shared" si="72"/>
        <v>1221210.47</v>
      </c>
      <c r="BC352" s="208">
        <f t="shared" si="72"/>
        <v>1233369.03</v>
      </c>
      <c r="BD352" s="208">
        <f t="shared" si="72"/>
        <v>1234205.45</v>
      </c>
      <c r="BE352" s="208">
        <f t="shared" si="72"/>
        <v>1255472.28</v>
      </c>
      <c r="BF352" s="208">
        <f t="shared" si="72"/>
        <v>1258378.44</v>
      </c>
      <c r="BG352" s="208">
        <f t="shared" si="72"/>
        <v>1249529.3600000001</v>
      </c>
      <c r="BH352" s="208">
        <f t="shared" si="72"/>
        <v>1246855.47</v>
      </c>
      <c r="BI352" s="208">
        <f t="shared" si="72"/>
        <v>1243867.1299999999</v>
      </c>
      <c r="BJ352" s="208">
        <f t="shared" si="72"/>
        <v>1242512.69</v>
      </c>
      <c r="BK352" s="208">
        <f t="shared" si="72"/>
        <v>1249189.79</v>
      </c>
      <c r="BL352" s="207">
        <f t="shared" si="80"/>
        <v>14828811.330000002</v>
      </c>
    </row>
    <row r="353" spans="1:64">
      <c r="A353" s="190" t="s">
        <v>554</v>
      </c>
      <c r="B353" s="205">
        <v>0.1004</v>
      </c>
      <c r="C353" s="205">
        <v>0.1004</v>
      </c>
      <c r="D353" s="206">
        <v>10879724.985299999</v>
      </c>
      <c r="E353" s="206">
        <v>10879724.985299999</v>
      </c>
      <c r="F353" s="206">
        <v>10879724.985299999</v>
      </c>
      <c r="G353" s="206">
        <v>10879724.985299999</v>
      </c>
      <c r="H353" s="206">
        <v>10790723.5275</v>
      </c>
      <c r="I353" s="206">
        <v>10701722.069699999</v>
      </c>
      <c r="J353" s="206">
        <v>10822694.22555</v>
      </c>
      <c r="K353" s="206">
        <v>10931827.1061</v>
      </c>
      <c r="L353" s="206">
        <v>10919987.830799999</v>
      </c>
      <c r="M353" s="206">
        <v>10919987.830799999</v>
      </c>
      <c r="N353" s="206">
        <v>10919987.830799999</v>
      </c>
      <c r="O353" s="206">
        <v>10870347.767999999</v>
      </c>
      <c r="P353" s="192">
        <f t="shared" si="77"/>
        <v>130396178.13044998</v>
      </c>
      <c r="Q353" s="206">
        <v>10820707.7052</v>
      </c>
      <c r="R353" s="206">
        <v>10769272.669499999</v>
      </c>
      <c r="S353" s="206">
        <v>9956184.8666999992</v>
      </c>
      <c r="T353" s="206">
        <v>9194532.0995999984</v>
      </c>
      <c r="U353" s="206">
        <v>9194532.0995999984</v>
      </c>
      <c r="V353" s="206">
        <v>9194532.0995999984</v>
      </c>
      <c r="W353" s="206">
        <v>9194532.0995999984</v>
      </c>
      <c r="X353" s="206">
        <v>9194532.0995999984</v>
      </c>
      <c r="Y353" s="206">
        <v>9146938.5975000001</v>
      </c>
      <c r="Z353" s="206">
        <v>9099345.0954</v>
      </c>
      <c r="AA353" s="206">
        <v>9099345.0954</v>
      </c>
      <c r="AB353" s="206">
        <v>9099345.0954</v>
      </c>
      <c r="AC353" s="206">
        <v>9099345.0954</v>
      </c>
      <c r="AD353" s="206">
        <v>9099345.0954</v>
      </c>
      <c r="AE353" s="206">
        <v>9099345.0954</v>
      </c>
      <c r="AF353" s="206">
        <v>9040314.8674499989</v>
      </c>
      <c r="AG353" s="192">
        <f t="shared" si="78"/>
        <v>109561452.43575001</v>
      </c>
      <c r="AI353" s="207">
        <f t="shared" si="76"/>
        <v>91027.03</v>
      </c>
      <c r="AJ353" s="207">
        <f t="shared" si="76"/>
        <v>91027.03</v>
      </c>
      <c r="AK353" s="207">
        <f t="shared" si="76"/>
        <v>91027.03</v>
      </c>
      <c r="AL353" s="207">
        <f t="shared" si="75"/>
        <v>91027.03</v>
      </c>
      <c r="AM353" s="207">
        <f t="shared" si="75"/>
        <v>90282.39</v>
      </c>
      <c r="AN353" s="207">
        <f t="shared" si="75"/>
        <v>89537.74</v>
      </c>
      <c r="AO353" s="207">
        <f t="shared" si="75"/>
        <v>90549.88</v>
      </c>
      <c r="AP353" s="207">
        <f t="shared" si="75"/>
        <v>91462.95</v>
      </c>
      <c r="AQ353" s="207">
        <f t="shared" si="75"/>
        <v>91363.9</v>
      </c>
      <c r="AR353" s="207">
        <f t="shared" si="75"/>
        <v>91363.9</v>
      </c>
      <c r="AS353" s="207">
        <f t="shared" si="75"/>
        <v>91363.9</v>
      </c>
      <c r="AT353" s="207">
        <f t="shared" si="75"/>
        <v>90948.58</v>
      </c>
      <c r="AU353" s="208">
        <f t="shared" si="79"/>
        <v>1090981.3600000001</v>
      </c>
      <c r="AV353" s="208">
        <f t="shared" si="74"/>
        <v>90533.25</v>
      </c>
      <c r="AW353" s="208">
        <f t="shared" si="74"/>
        <v>90102.91</v>
      </c>
      <c r="AX353" s="208">
        <f t="shared" si="74"/>
        <v>83300.08</v>
      </c>
      <c r="AY353" s="208">
        <f t="shared" si="73"/>
        <v>76927.59</v>
      </c>
      <c r="AZ353" s="208">
        <f t="shared" si="72"/>
        <v>76927.59</v>
      </c>
      <c r="BA353" s="208">
        <f t="shared" si="72"/>
        <v>76927.59</v>
      </c>
      <c r="BB353" s="208">
        <f t="shared" si="72"/>
        <v>76927.59</v>
      </c>
      <c r="BC353" s="208">
        <f t="shared" si="72"/>
        <v>76927.59</v>
      </c>
      <c r="BD353" s="208">
        <f t="shared" si="72"/>
        <v>76529.39</v>
      </c>
      <c r="BE353" s="208">
        <f t="shared" si="72"/>
        <v>76131.19</v>
      </c>
      <c r="BF353" s="208">
        <f t="shared" si="72"/>
        <v>76131.19</v>
      </c>
      <c r="BG353" s="208">
        <f t="shared" si="72"/>
        <v>76131.19</v>
      </c>
      <c r="BH353" s="208">
        <f t="shared" si="72"/>
        <v>76131.19</v>
      </c>
      <c r="BI353" s="208">
        <f t="shared" si="72"/>
        <v>76131.19</v>
      </c>
      <c r="BJ353" s="208">
        <f t="shared" si="72"/>
        <v>76131.19</v>
      </c>
      <c r="BK353" s="208">
        <f t="shared" si="72"/>
        <v>75637.3</v>
      </c>
      <c r="BL353" s="207">
        <f t="shared" si="80"/>
        <v>916664.19</v>
      </c>
    </row>
    <row r="354" spans="1:64">
      <c r="A354" s="190" t="s">
        <v>555</v>
      </c>
      <c r="B354" s="205">
        <v>0</v>
      </c>
      <c r="C354" s="205">
        <v>0</v>
      </c>
      <c r="D354" s="206">
        <v>0</v>
      </c>
      <c r="E354" s="206">
        <v>0</v>
      </c>
      <c r="F354" s="206">
        <v>0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0</v>
      </c>
      <c r="N354" s="206">
        <v>0</v>
      </c>
      <c r="O354" s="206">
        <v>0</v>
      </c>
      <c r="P354" s="192">
        <f t="shared" si="77"/>
        <v>0</v>
      </c>
      <c r="Q354" s="206">
        <v>0</v>
      </c>
      <c r="R354" s="206">
        <v>0</v>
      </c>
      <c r="S354" s="206">
        <v>0</v>
      </c>
      <c r="T354" s="206">
        <v>0</v>
      </c>
      <c r="U354" s="206">
        <v>0</v>
      </c>
      <c r="V354" s="206">
        <v>0</v>
      </c>
      <c r="W354" s="206">
        <v>0</v>
      </c>
      <c r="X354" s="206">
        <v>0</v>
      </c>
      <c r="Y354" s="206">
        <v>0</v>
      </c>
      <c r="Z354" s="206">
        <v>0</v>
      </c>
      <c r="AA354" s="206">
        <v>0</v>
      </c>
      <c r="AB354" s="206">
        <v>0</v>
      </c>
      <c r="AC354" s="206">
        <v>0</v>
      </c>
      <c r="AD354" s="206">
        <v>0</v>
      </c>
      <c r="AE354" s="206">
        <v>0</v>
      </c>
      <c r="AF354" s="206">
        <v>0</v>
      </c>
      <c r="AG354" s="192">
        <f t="shared" si="78"/>
        <v>0</v>
      </c>
      <c r="AI354" s="207">
        <f t="shared" si="76"/>
        <v>0</v>
      </c>
      <c r="AJ354" s="207">
        <f t="shared" si="76"/>
        <v>0</v>
      </c>
      <c r="AK354" s="207">
        <f t="shared" si="76"/>
        <v>0</v>
      </c>
      <c r="AL354" s="207">
        <f t="shared" si="75"/>
        <v>0</v>
      </c>
      <c r="AM354" s="207">
        <f t="shared" si="75"/>
        <v>0</v>
      </c>
      <c r="AN354" s="207">
        <f t="shared" si="75"/>
        <v>0</v>
      </c>
      <c r="AO354" s="207">
        <f t="shared" si="75"/>
        <v>0</v>
      </c>
      <c r="AP354" s="207">
        <f t="shared" si="75"/>
        <v>0</v>
      </c>
      <c r="AQ354" s="207">
        <f t="shared" si="75"/>
        <v>0</v>
      </c>
      <c r="AR354" s="207">
        <f t="shared" si="75"/>
        <v>0</v>
      </c>
      <c r="AS354" s="207">
        <f t="shared" si="75"/>
        <v>0</v>
      </c>
      <c r="AT354" s="207">
        <f t="shared" si="75"/>
        <v>0</v>
      </c>
      <c r="AU354" s="208">
        <f t="shared" si="79"/>
        <v>0</v>
      </c>
      <c r="AV354" s="208">
        <f t="shared" si="74"/>
        <v>0</v>
      </c>
      <c r="AW354" s="208">
        <f t="shared" si="74"/>
        <v>0</v>
      </c>
      <c r="AX354" s="208">
        <f t="shared" si="74"/>
        <v>0</v>
      </c>
      <c r="AY354" s="208">
        <f t="shared" si="73"/>
        <v>0</v>
      </c>
      <c r="AZ354" s="208">
        <f t="shared" si="72"/>
        <v>0</v>
      </c>
      <c r="BA354" s="208">
        <f t="shared" si="72"/>
        <v>0</v>
      </c>
      <c r="BB354" s="208">
        <f t="shared" si="72"/>
        <v>0</v>
      </c>
      <c r="BC354" s="208">
        <f t="shared" si="72"/>
        <v>0</v>
      </c>
      <c r="BD354" s="208">
        <f t="shared" si="72"/>
        <v>0</v>
      </c>
      <c r="BE354" s="208">
        <f t="shared" si="72"/>
        <v>0</v>
      </c>
      <c r="BF354" s="208">
        <f t="shared" si="72"/>
        <v>0</v>
      </c>
      <c r="BG354" s="208">
        <f t="shared" si="72"/>
        <v>0</v>
      </c>
      <c r="BH354" s="208">
        <f t="shared" si="72"/>
        <v>0</v>
      </c>
      <c r="BI354" s="208">
        <f t="shared" si="72"/>
        <v>0</v>
      </c>
      <c r="BJ354" s="208">
        <f t="shared" si="72"/>
        <v>0</v>
      </c>
      <c r="BK354" s="208">
        <f t="shared" si="72"/>
        <v>0</v>
      </c>
      <c r="BL354" s="207">
        <f t="shared" si="80"/>
        <v>0</v>
      </c>
    </row>
    <row r="355" spans="1:64">
      <c r="A355" s="190" t="s">
        <v>556</v>
      </c>
      <c r="B355" s="205">
        <v>0</v>
      </c>
      <c r="C355" s="205">
        <v>0</v>
      </c>
      <c r="D355" s="206">
        <v>1079432.1152999999</v>
      </c>
      <c r="E355" s="206">
        <v>1079432.1152999999</v>
      </c>
      <c r="F355" s="206">
        <v>1079432.1152999999</v>
      </c>
      <c r="G355" s="206">
        <v>1079432.1152999999</v>
      </c>
      <c r="H355" s="206">
        <v>1079432.1152999999</v>
      </c>
      <c r="I355" s="206">
        <v>1079432.1152999999</v>
      </c>
      <c r="J355" s="206">
        <v>1079432.1152999999</v>
      </c>
      <c r="K355" s="206">
        <v>1079432.1152999999</v>
      </c>
      <c r="L355" s="206">
        <v>1079432.1152999999</v>
      </c>
      <c r="M355" s="206">
        <v>1079432.1152999999</v>
      </c>
      <c r="N355" s="206">
        <v>1079432.1152999999</v>
      </c>
      <c r="O355" s="206">
        <v>1079432.1152999999</v>
      </c>
      <c r="P355" s="192">
        <f t="shared" si="77"/>
        <v>12953185.383599998</v>
      </c>
      <c r="Q355" s="206">
        <v>1079432.1152999999</v>
      </c>
      <c r="R355" s="206">
        <v>1079432.1152999999</v>
      </c>
      <c r="S355" s="206">
        <v>1079432.1152999999</v>
      </c>
      <c r="T355" s="206">
        <v>1079432.1152999999</v>
      </c>
      <c r="U355" s="206">
        <v>1079432.1152999999</v>
      </c>
      <c r="V355" s="206">
        <v>1079432.1152999999</v>
      </c>
      <c r="W355" s="206">
        <v>1079432.1152999999</v>
      </c>
      <c r="X355" s="206">
        <v>1079432.1152999999</v>
      </c>
      <c r="Y355" s="206">
        <v>1079432.1152999999</v>
      </c>
      <c r="Z355" s="206">
        <v>1079432.1152999999</v>
      </c>
      <c r="AA355" s="206">
        <v>1079432.1152999999</v>
      </c>
      <c r="AB355" s="206">
        <v>1079432.1152999999</v>
      </c>
      <c r="AC355" s="206">
        <v>1079432.1152999999</v>
      </c>
      <c r="AD355" s="206">
        <v>1079432.1152999999</v>
      </c>
      <c r="AE355" s="206">
        <v>1079432.1152999999</v>
      </c>
      <c r="AF355" s="206">
        <v>1079432.1152999999</v>
      </c>
      <c r="AG355" s="192">
        <f t="shared" si="78"/>
        <v>12953185.383599998</v>
      </c>
      <c r="AI355" s="207">
        <f t="shared" si="76"/>
        <v>0</v>
      </c>
      <c r="AJ355" s="207">
        <f t="shared" si="76"/>
        <v>0</v>
      </c>
      <c r="AK355" s="207">
        <f t="shared" si="76"/>
        <v>0</v>
      </c>
      <c r="AL355" s="207">
        <f t="shared" si="75"/>
        <v>0</v>
      </c>
      <c r="AM355" s="207">
        <f t="shared" si="75"/>
        <v>0</v>
      </c>
      <c r="AN355" s="207">
        <f t="shared" si="75"/>
        <v>0</v>
      </c>
      <c r="AO355" s="207">
        <f t="shared" si="75"/>
        <v>0</v>
      </c>
      <c r="AP355" s="207">
        <f t="shared" si="75"/>
        <v>0</v>
      </c>
      <c r="AQ355" s="207">
        <f t="shared" si="75"/>
        <v>0</v>
      </c>
      <c r="AR355" s="207">
        <f t="shared" si="75"/>
        <v>0</v>
      </c>
      <c r="AS355" s="207">
        <f t="shared" si="75"/>
        <v>0</v>
      </c>
      <c r="AT355" s="207">
        <f t="shared" si="75"/>
        <v>0</v>
      </c>
      <c r="AU355" s="208">
        <f t="shared" si="79"/>
        <v>0</v>
      </c>
      <c r="AV355" s="208">
        <f t="shared" si="74"/>
        <v>0</v>
      </c>
      <c r="AW355" s="208">
        <f t="shared" si="74"/>
        <v>0</v>
      </c>
      <c r="AX355" s="208">
        <f t="shared" si="74"/>
        <v>0</v>
      </c>
      <c r="AY355" s="208">
        <f t="shared" si="73"/>
        <v>0</v>
      </c>
      <c r="AZ355" s="208">
        <f t="shared" si="72"/>
        <v>0</v>
      </c>
      <c r="BA355" s="208">
        <f t="shared" si="72"/>
        <v>0</v>
      </c>
      <c r="BB355" s="208">
        <f t="shared" si="72"/>
        <v>0</v>
      </c>
      <c r="BC355" s="208">
        <f t="shared" si="72"/>
        <v>0</v>
      </c>
      <c r="BD355" s="208">
        <f t="shared" si="72"/>
        <v>0</v>
      </c>
      <c r="BE355" s="208">
        <f t="shared" si="72"/>
        <v>0</v>
      </c>
      <c r="BF355" s="208">
        <f t="shared" si="72"/>
        <v>0</v>
      </c>
      <c r="BG355" s="208">
        <f t="shared" si="72"/>
        <v>0</v>
      </c>
      <c r="BH355" s="208">
        <f t="shared" si="72"/>
        <v>0</v>
      </c>
      <c r="BI355" s="208">
        <f t="shared" si="72"/>
        <v>0</v>
      </c>
      <c r="BJ355" s="208">
        <f t="shared" si="72"/>
        <v>0</v>
      </c>
      <c r="BK355" s="208">
        <f t="shared" si="72"/>
        <v>0</v>
      </c>
      <c r="BL355" s="207">
        <f t="shared" si="80"/>
        <v>0</v>
      </c>
    </row>
    <row r="356" spans="1:64">
      <c r="A356" s="190" t="s">
        <v>557</v>
      </c>
      <c r="B356" s="205">
        <v>1.15E-2</v>
      </c>
      <c r="C356" s="205">
        <v>1.15E-2</v>
      </c>
      <c r="D356" s="206">
        <v>0</v>
      </c>
      <c r="E356" s="206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0</v>
      </c>
      <c r="P356" s="192">
        <f t="shared" si="77"/>
        <v>0</v>
      </c>
      <c r="Q356" s="206">
        <v>0</v>
      </c>
      <c r="R356" s="206">
        <v>0</v>
      </c>
      <c r="S356" s="206">
        <v>0</v>
      </c>
      <c r="T356" s="206">
        <v>0</v>
      </c>
      <c r="U356" s="206">
        <v>0</v>
      </c>
      <c r="V356" s="206">
        <v>0</v>
      </c>
      <c r="W356" s="206">
        <v>0</v>
      </c>
      <c r="X356" s="206">
        <v>0</v>
      </c>
      <c r="Y356" s="206">
        <v>0</v>
      </c>
      <c r="Z356" s="206">
        <v>0</v>
      </c>
      <c r="AA356" s="206">
        <v>0</v>
      </c>
      <c r="AB356" s="206">
        <v>0</v>
      </c>
      <c r="AC356" s="206">
        <v>0</v>
      </c>
      <c r="AD356" s="206">
        <v>0</v>
      </c>
      <c r="AE356" s="206">
        <v>0</v>
      </c>
      <c r="AF356" s="206">
        <v>0</v>
      </c>
      <c r="AG356" s="192">
        <f t="shared" si="78"/>
        <v>0</v>
      </c>
      <c r="AI356" s="207">
        <f t="shared" si="76"/>
        <v>0</v>
      </c>
      <c r="AJ356" s="207">
        <f t="shared" si="76"/>
        <v>0</v>
      </c>
      <c r="AK356" s="207">
        <f t="shared" si="76"/>
        <v>0</v>
      </c>
      <c r="AL356" s="207">
        <f t="shared" si="75"/>
        <v>0</v>
      </c>
      <c r="AM356" s="207">
        <f t="shared" si="75"/>
        <v>0</v>
      </c>
      <c r="AN356" s="207">
        <f t="shared" si="75"/>
        <v>0</v>
      </c>
      <c r="AO356" s="207">
        <f t="shared" si="75"/>
        <v>0</v>
      </c>
      <c r="AP356" s="207">
        <f t="shared" si="75"/>
        <v>0</v>
      </c>
      <c r="AQ356" s="207">
        <f t="shared" si="75"/>
        <v>0</v>
      </c>
      <c r="AR356" s="207">
        <f t="shared" si="75"/>
        <v>0</v>
      </c>
      <c r="AS356" s="207">
        <f t="shared" si="75"/>
        <v>0</v>
      </c>
      <c r="AT356" s="207">
        <f t="shared" si="75"/>
        <v>0</v>
      </c>
      <c r="AU356" s="208">
        <f t="shared" si="79"/>
        <v>0</v>
      </c>
      <c r="AV356" s="208">
        <f t="shared" si="74"/>
        <v>0</v>
      </c>
      <c r="AW356" s="208">
        <f t="shared" si="74"/>
        <v>0</v>
      </c>
      <c r="AX356" s="208">
        <f t="shared" si="74"/>
        <v>0</v>
      </c>
      <c r="AY356" s="208">
        <f t="shared" si="73"/>
        <v>0</v>
      </c>
      <c r="AZ356" s="208">
        <f t="shared" si="72"/>
        <v>0</v>
      </c>
      <c r="BA356" s="208">
        <f t="shared" si="72"/>
        <v>0</v>
      </c>
      <c r="BB356" s="208">
        <f t="shared" si="72"/>
        <v>0</v>
      </c>
      <c r="BC356" s="208">
        <f t="shared" si="72"/>
        <v>0</v>
      </c>
      <c r="BD356" s="208">
        <f t="shared" si="72"/>
        <v>0</v>
      </c>
      <c r="BE356" s="208">
        <f t="shared" si="72"/>
        <v>0</v>
      </c>
      <c r="BF356" s="208">
        <f t="shared" si="72"/>
        <v>0</v>
      </c>
      <c r="BG356" s="208">
        <f t="shared" si="72"/>
        <v>0</v>
      </c>
      <c r="BH356" s="208">
        <f t="shared" si="72"/>
        <v>0</v>
      </c>
      <c r="BI356" s="208">
        <f t="shared" si="72"/>
        <v>0</v>
      </c>
      <c r="BJ356" s="208">
        <f t="shared" si="72"/>
        <v>0</v>
      </c>
      <c r="BK356" s="208">
        <f t="shared" si="72"/>
        <v>0</v>
      </c>
      <c r="BL356" s="207">
        <f t="shared" si="80"/>
        <v>0</v>
      </c>
    </row>
    <row r="357" spans="1:64">
      <c r="A357" s="190" t="s">
        <v>558</v>
      </c>
      <c r="B357" s="205">
        <v>2.75E-2</v>
      </c>
      <c r="C357" s="205">
        <v>2.75E-2</v>
      </c>
      <c r="D357" s="206">
        <v>27755307.704700001</v>
      </c>
      <c r="E357" s="206">
        <v>27141866.944499996</v>
      </c>
      <c r="F357" s="206">
        <v>26398369.719599999</v>
      </c>
      <c r="G357" s="206">
        <v>26272750.493099999</v>
      </c>
      <c r="H357" s="206">
        <v>26300911.580399994</v>
      </c>
      <c r="I357" s="206">
        <v>26326835.108100001</v>
      </c>
      <c r="J357" s="206">
        <v>27559984.436700001</v>
      </c>
      <c r="K357" s="206">
        <v>30903983.1798</v>
      </c>
      <c r="L357" s="206">
        <v>33286892.090549998</v>
      </c>
      <c r="M357" s="206">
        <v>38120575.251900002</v>
      </c>
      <c r="N357" s="206">
        <v>42743211.159599997</v>
      </c>
      <c r="O357" s="206">
        <v>43069162.036350004</v>
      </c>
      <c r="P357" s="192">
        <f t="shared" si="77"/>
        <v>375879849.70530003</v>
      </c>
      <c r="Q357" s="206">
        <v>43378193.81295</v>
      </c>
      <c r="R357" s="206">
        <v>43463958.874049999</v>
      </c>
      <c r="S357" s="206">
        <v>43549767.922650002</v>
      </c>
      <c r="T357" s="206">
        <v>43658778.962999992</v>
      </c>
      <c r="U357" s="206">
        <v>43767915.048599996</v>
      </c>
      <c r="V357" s="206">
        <v>43971539.478899993</v>
      </c>
      <c r="W357" s="206">
        <v>44306991.458999991</v>
      </c>
      <c r="X357" s="206">
        <v>44629325.669699997</v>
      </c>
      <c r="Y357" s="206">
        <v>44834298.346199997</v>
      </c>
      <c r="Z357" s="206">
        <v>47357761.060799994</v>
      </c>
      <c r="AA357" s="206">
        <v>49823776.045199998</v>
      </c>
      <c r="AB357" s="206">
        <v>49828665.454199992</v>
      </c>
      <c r="AC357" s="206">
        <v>49853810.986199997</v>
      </c>
      <c r="AD357" s="206">
        <v>49871024.909550004</v>
      </c>
      <c r="AE357" s="206">
        <v>49873221.362400003</v>
      </c>
      <c r="AF357" s="206">
        <v>50104172.352600001</v>
      </c>
      <c r="AG357" s="192">
        <f t="shared" si="78"/>
        <v>568222502.17334998</v>
      </c>
      <c r="AI357" s="207">
        <f t="shared" si="76"/>
        <v>63605.91</v>
      </c>
      <c r="AJ357" s="207">
        <f t="shared" si="76"/>
        <v>62200.11</v>
      </c>
      <c r="AK357" s="207">
        <f t="shared" si="76"/>
        <v>60496.26</v>
      </c>
      <c r="AL357" s="207">
        <f t="shared" si="75"/>
        <v>60208.39</v>
      </c>
      <c r="AM357" s="207">
        <f t="shared" si="75"/>
        <v>60272.92</v>
      </c>
      <c r="AN357" s="207">
        <f t="shared" si="75"/>
        <v>60332.33</v>
      </c>
      <c r="AO357" s="207">
        <f t="shared" si="75"/>
        <v>63158.3</v>
      </c>
      <c r="AP357" s="207">
        <f t="shared" si="75"/>
        <v>70821.63</v>
      </c>
      <c r="AQ357" s="207">
        <f t="shared" si="75"/>
        <v>76282.460000000006</v>
      </c>
      <c r="AR357" s="207">
        <f t="shared" si="75"/>
        <v>87359.65</v>
      </c>
      <c r="AS357" s="207">
        <f t="shared" si="75"/>
        <v>97953.19</v>
      </c>
      <c r="AT357" s="207">
        <f t="shared" si="75"/>
        <v>98700.160000000003</v>
      </c>
      <c r="AU357" s="208">
        <f t="shared" si="79"/>
        <v>861391.30999999994</v>
      </c>
      <c r="AV357" s="208">
        <f t="shared" si="74"/>
        <v>99408.36</v>
      </c>
      <c r="AW357" s="208">
        <f t="shared" si="74"/>
        <v>99604.91</v>
      </c>
      <c r="AX357" s="208">
        <f t="shared" si="74"/>
        <v>99801.55</v>
      </c>
      <c r="AY357" s="208">
        <f t="shared" si="73"/>
        <v>100051.37</v>
      </c>
      <c r="AZ357" s="208">
        <f t="shared" si="72"/>
        <v>100301.47</v>
      </c>
      <c r="BA357" s="208">
        <f t="shared" si="72"/>
        <v>100768.11</v>
      </c>
      <c r="BB357" s="208">
        <f t="shared" si="72"/>
        <v>101536.86</v>
      </c>
      <c r="BC357" s="208">
        <f t="shared" ref="BC357:BK385" si="81">ROUND(X357*$C357/12,2)</f>
        <v>102275.54</v>
      </c>
      <c r="BD357" s="208">
        <f t="shared" si="81"/>
        <v>102745.27</v>
      </c>
      <c r="BE357" s="208">
        <f t="shared" si="81"/>
        <v>108528.2</v>
      </c>
      <c r="BF357" s="208">
        <f t="shared" si="81"/>
        <v>114179.49</v>
      </c>
      <c r="BG357" s="208">
        <f t="shared" si="81"/>
        <v>114190.69</v>
      </c>
      <c r="BH357" s="208">
        <f t="shared" si="81"/>
        <v>114248.32000000001</v>
      </c>
      <c r="BI357" s="208">
        <f t="shared" si="81"/>
        <v>114287.77</v>
      </c>
      <c r="BJ357" s="208">
        <f t="shared" si="81"/>
        <v>114292.8</v>
      </c>
      <c r="BK357" s="208">
        <f t="shared" si="81"/>
        <v>114822.06</v>
      </c>
      <c r="BL357" s="207">
        <f t="shared" si="80"/>
        <v>1302176.58</v>
      </c>
    </row>
    <row r="358" spans="1:64">
      <c r="A358" s="190" t="s">
        <v>559</v>
      </c>
      <c r="B358" s="205">
        <v>2.75E-2</v>
      </c>
      <c r="C358" s="205">
        <v>2.75E-2</v>
      </c>
      <c r="D358" s="206">
        <v>669642.43319999997</v>
      </c>
      <c r="E358" s="206">
        <v>662293.2845999999</v>
      </c>
      <c r="F358" s="206">
        <v>662293.2845999999</v>
      </c>
      <c r="G358" s="206">
        <v>663631.62929999991</v>
      </c>
      <c r="H358" s="206">
        <v>664969.96709999989</v>
      </c>
      <c r="I358" s="206">
        <v>643023.82019999996</v>
      </c>
      <c r="J358" s="206">
        <v>621077.66639999987</v>
      </c>
      <c r="K358" s="206">
        <v>621077.66639999987</v>
      </c>
      <c r="L358" s="206">
        <v>621077.66639999987</v>
      </c>
      <c r="M358" s="206">
        <v>621077.66639999987</v>
      </c>
      <c r="N358" s="206">
        <v>621077.66639999987</v>
      </c>
      <c r="O358" s="206">
        <v>621077.66639999987</v>
      </c>
      <c r="P358" s="192">
        <f t="shared" si="77"/>
        <v>7692320.4173999969</v>
      </c>
      <c r="Q358" s="206">
        <v>621077.66639999987</v>
      </c>
      <c r="R358" s="206">
        <v>621077.66639999987</v>
      </c>
      <c r="S358" s="206">
        <v>621077.66639999987</v>
      </c>
      <c r="T358" s="206">
        <v>621077.66639999987</v>
      </c>
      <c r="U358" s="206">
        <v>621077.66639999987</v>
      </c>
      <c r="V358" s="206">
        <v>621077.66639999987</v>
      </c>
      <c r="W358" s="206">
        <v>621077.66639999987</v>
      </c>
      <c r="X358" s="206">
        <v>621077.66639999987</v>
      </c>
      <c r="Y358" s="206">
        <v>621077.66639999987</v>
      </c>
      <c r="Z358" s="206">
        <v>621077.66639999987</v>
      </c>
      <c r="AA358" s="206">
        <v>621077.66639999987</v>
      </c>
      <c r="AB358" s="206">
        <v>621077.66639999987</v>
      </c>
      <c r="AC358" s="206">
        <v>621077.66639999987</v>
      </c>
      <c r="AD358" s="206">
        <v>621077.66639999987</v>
      </c>
      <c r="AE358" s="206">
        <v>621077.66639999987</v>
      </c>
      <c r="AF358" s="206">
        <v>621077.66639999987</v>
      </c>
      <c r="AG358" s="192">
        <f t="shared" si="78"/>
        <v>7452931.9967999971</v>
      </c>
      <c r="AI358" s="207">
        <f t="shared" si="76"/>
        <v>1534.6</v>
      </c>
      <c r="AJ358" s="207">
        <f t="shared" si="76"/>
        <v>1517.76</v>
      </c>
      <c r="AK358" s="207">
        <f t="shared" si="76"/>
        <v>1517.76</v>
      </c>
      <c r="AL358" s="207">
        <f t="shared" si="75"/>
        <v>1520.82</v>
      </c>
      <c r="AM358" s="207">
        <f t="shared" si="75"/>
        <v>1523.89</v>
      </c>
      <c r="AN358" s="207">
        <f t="shared" si="75"/>
        <v>1473.6</v>
      </c>
      <c r="AO358" s="207">
        <f t="shared" si="75"/>
        <v>1423.3</v>
      </c>
      <c r="AP358" s="207">
        <f t="shared" si="75"/>
        <v>1423.3</v>
      </c>
      <c r="AQ358" s="207">
        <f t="shared" si="75"/>
        <v>1423.3</v>
      </c>
      <c r="AR358" s="207">
        <f t="shared" si="75"/>
        <v>1423.3</v>
      </c>
      <c r="AS358" s="207">
        <f t="shared" si="75"/>
        <v>1423.3</v>
      </c>
      <c r="AT358" s="207">
        <f t="shared" si="75"/>
        <v>1423.3</v>
      </c>
      <c r="AU358" s="208">
        <f t="shared" si="79"/>
        <v>17628.229999999996</v>
      </c>
      <c r="AV358" s="208">
        <f t="shared" si="74"/>
        <v>1423.3</v>
      </c>
      <c r="AW358" s="208">
        <f t="shared" si="74"/>
        <v>1423.3</v>
      </c>
      <c r="AX358" s="208">
        <f t="shared" si="74"/>
        <v>1423.3</v>
      </c>
      <c r="AY358" s="208">
        <f t="shared" si="73"/>
        <v>1423.3</v>
      </c>
      <c r="AZ358" s="208">
        <f t="shared" ref="AZ358:BE414" si="82">ROUND(U358*$C358/12,2)</f>
        <v>1423.3</v>
      </c>
      <c r="BA358" s="208">
        <f t="shared" si="82"/>
        <v>1423.3</v>
      </c>
      <c r="BB358" s="208">
        <f t="shared" si="82"/>
        <v>1423.3</v>
      </c>
      <c r="BC358" s="208">
        <f t="shared" si="81"/>
        <v>1423.3</v>
      </c>
      <c r="BD358" s="208">
        <f t="shared" si="81"/>
        <v>1423.3</v>
      </c>
      <c r="BE358" s="208">
        <f t="shared" si="81"/>
        <v>1423.3</v>
      </c>
      <c r="BF358" s="208">
        <f t="shared" si="81"/>
        <v>1423.3</v>
      </c>
      <c r="BG358" s="208">
        <f t="shared" si="81"/>
        <v>1423.3</v>
      </c>
      <c r="BH358" s="208">
        <f t="shared" si="81"/>
        <v>1423.3</v>
      </c>
      <c r="BI358" s="208">
        <f t="shared" si="81"/>
        <v>1423.3</v>
      </c>
      <c r="BJ358" s="208">
        <f t="shared" si="81"/>
        <v>1423.3</v>
      </c>
      <c r="BK358" s="208">
        <f t="shared" si="81"/>
        <v>1423.3</v>
      </c>
      <c r="BL358" s="207">
        <f t="shared" si="80"/>
        <v>17079.599999999995</v>
      </c>
    </row>
    <row r="359" spans="1:64">
      <c r="A359" s="190" t="s">
        <v>560</v>
      </c>
      <c r="B359" s="205">
        <v>2.75E-2</v>
      </c>
      <c r="C359" s="205">
        <v>2.75E-2</v>
      </c>
      <c r="D359" s="206">
        <v>2089738.8093000001</v>
      </c>
      <c r="E359" s="206">
        <v>2090104.9992</v>
      </c>
      <c r="F359" s="206">
        <v>2540738.9897999996</v>
      </c>
      <c r="G359" s="206">
        <v>3064732.3589999997</v>
      </c>
      <c r="H359" s="206">
        <v>3138189.8969999994</v>
      </c>
      <c r="I359" s="206">
        <v>3132977.5265999995</v>
      </c>
      <c r="J359" s="206">
        <v>3127765.1492999997</v>
      </c>
      <c r="K359" s="206">
        <v>3127765.1492999997</v>
      </c>
      <c r="L359" s="206">
        <v>3127765.1492999997</v>
      </c>
      <c r="M359" s="206">
        <v>3127765.1492999997</v>
      </c>
      <c r="N359" s="206">
        <v>3127765.1492999997</v>
      </c>
      <c r="O359" s="206">
        <v>3127765.1492999997</v>
      </c>
      <c r="P359" s="192">
        <f t="shared" si="77"/>
        <v>34823073.476700008</v>
      </c>
      <c r="Q359" s="206">
        <v>3127765.1492999997</v>
      </c>
      <c r="R359" s="206">
        <v>3127765.1492999997</v>
      </c>
      <c r="S359" s="206">
        <v>3127765.1492999997</v>
      </c>
      <c r="T359" s="206">
        <v>3127765.1492999997</v>
      </c>
      <c r="U359" s="206">
        <v>3127765.1492999997</v>
      </c>
      <c r="V359" s="206">
        <v>3127765.1492999997</v>
      </c>
      <c r="W359" s="206">
        <v>3127765.1492999997</v>
      </c>
      <c r="X359" s="206">
        <v>3127765.1492999997</v>
      </c>
      <c r="Y359" s="206">
        <v>3127765.1492999997</v>
      </c>
      <c r="Z359" s="206">
        <v>3127765.1492999997</v>
      </c>
      <c r="AA359" s="206">
        <v>3127765.1492999997</v>
      </c>
      <c r="AB359" s="206">
        <v>3127765.1492999997</v>
      </c>
      <c r="AC359" s="206">
        <v>3127765.1492999997</v>
      </c>
      <c r="AD359" s="206">
        <v>3127765.1492999997</v>
      </c>
      <c r="AE359" s="206">
        <v>3127765.1492999997</v>
      </c>
      <c r="AF359" s="206">
        <v>3127765.1492999997</v>
      </c>
      <c r="AG359" s="192">
        <f t="shared" si="78"/>
        <v>37533181.791600004</v>
      </c>
      <c r="AI359" s="207">
        <f t="shared" si="76"/>
        <v>4788.9799999999996</v>
      </c>
      <c r="AJ359" s="207">
        <f t="shared" si="76"/>
        <v>4789.82</v>
      </c>
      <c r="AK359" s="207">
        <f t="shared" si="76"/>
        <v>5822.53</v>
      </c>
      <c r="AL359" s="207">
        <f t="shared" si="75"/>
        <v>7023.34</v>
      </c>
      <c r="AM359" s="207">
        <f t="shared" si="75"/>
        <v>7191.69</v>
      </c>
      <c r="AN359" s="207">
        <f t="shared" si="75"/>
        <v>7179.74</v>
      </c>
      <c r="AO359" s="207">
        <f t="shared" si="75"/>
        <v>7167.8</v>
      </c>
      <c r="AP359" s="207">
        <f t="shared" si="75"/>
        <v>7167.8</v>
      </c>
      <c r="AQ359" s="207">
        <f t="shared" si="75"/>
        <v>7167.8</v>
      </c>
      <c r="AR359" s="207">
        <f t="shared" si="75"/>
        <v>7167.8</v>
      </c>
      <c r="AS359" s="207">
        <f t="shared" si="75"/>
        <v>7167.8</v>
      </c>
      <c r="AT359" s="207">
        <f t="shared" si="75"/>
        <v>7167.8</v>
      </c>
      <c r="AU359" s="208">
        <f t="shared" si="79"/>
        <v>79802.900000000009</v>
      </c>
      <c r="AV359" s="208">
        <f t="shared" si="74"/>
        <v>7167.8</v>
      </c>
      <c r="AW359" s="208">
        <f t="shared" si="74"/>
        <v>7167.8</v>
      </c>
      <c r="AX359" s="208">
        <f t="shared" si="74"/>
        <v>7167.8</v>
      </c>
      <c r="AY359" s="208">
        <f t="shared" si="73"/>
        <v>7167.8</v>
      </c>
      <c r="AZ359" s="208">
        <f t="shared" si="82"/>
        <v>7167.8</v>
      </c>
      <c r="BA359" s="208">
        <f t="shared" si="82"/>
        <v>7167.8</v>
      </c>
      <c r="BB359" s="208">
        <f t="shared" si="82"/>
        <v>7167.8</v>
      </c>
      <c r="BC359" s="208">
        <f t="shared" si="81"/>
        <v>7167.8</v>
      </c>
      <c r="BD359" s="208">
        <f t="shared" si="81"/>
        <v>7167.8</v>
      </c>
      <c r="BE359" s="208">
        <f t="shared" si="81"/>
        <v>7167.8</v>
      </c>
      <c r="BF359" s="208">
        <f t="shared" si="81"/>
        <v>7167.8</v>
      </c>
      <c r="BG359" s="208">
        <f t="shared" si="81"/>
        <v>7167.8</v>
      </c>
      <c r="BH359" s="208">
        <f t="shared" si="81"/>
        <v>7167.8</v>
      </c>
      <c r="BI359" s="208">
        <f t="shared" si="81"/>
        <v>7167.8</v>
      </c>
      <c r="BJ359" s="208">
        <f t="shared" si="81"/>
        <v>7167.8</v>
      </c>
      <c r="BK359" s="208">
        <f t="shared" si="81"/>
        <v>7167.8</v>
      </c>
      <c r="BL359" s="207">
        <f t="shared" si="80"/>
        <v>86013.60000000002</v>
      </c>
    </row>
    <row r="360" spans="1:64">
      <c r="A360" s="190" t="s">
        <v>561</v>
      </c>
      <c r="B360" s="205">
        <v>2.75E-2</v>
      </c>
      <c r="C360" s="205">
        <v>2.75E-2</v>
      </c>
      <c r="D360" s="206">
        <v>19888331.7894</v>
      </c>
      <c r="E360" s="206">
        <v>19936142.710499998</v>
      </c>
      <c r="F360" s="206">
        <v>19983737.095799997</v>
      </c>
      <c r="G360" s="206">
        <v>20001275.922899999</v>
      </c>
      <c r="H360" s="206">
        <v>20057155.158899996</v>
      </c>
      <c r="I360" s="206">
        <v>20308633.538699999</v>
      </c>
      <c r="J360" s="206">
        <v>20521988.0592</v>
      </c>
      <c r="K360" s="206">
        <v>20521988.0592</v>
      </c>
      <c r="L360" s="206">
        <v>20521988.0592</v>
      </c>
      <c r="M360" s="206">
        <v>20521988.0592</v>
      </c>
      <c r="N360" s="206">
        <v>20521988.0592</v>
      </c>
      <c r="O360" s="206">
        <v>20521988.0592</v>
      </c>
      <c r="P360" s="192">
        <f t="shared" si="77"/>
        <v>243307204.57139993</v>
      </c>
      <c r="Q360" s="206">
        <v>20521988.0592</v>
      </c>
      <c r="R360" s="206">
        <v>20521988.0592</v>
      </c>
      <c r="S360" s="206">
        <v>20521988.0592</v>
      </c>
      <c r="T360" s="206">
        <v>20521988.0592</v>
      </c>
      <c r="U360" s="206">
        <v>20521988.0592</v>
      </c>
      <c r="V360" s="206">
        <v>20521988.0592</v>
      </c>
      <c r="W360" s="206">
        <v>20521988.0592</v>
      </c>
      <c r="X360" s="206">
        <v>20521988.0592</v>
      </c>
      <c r="Y360" s="206">
        <v>20521988.0592</v>
      </c>
      <c r="Z360" s="206">
        <v>20521988.0592</v>
      </c>
      <c r="AA360" s="206">
        <v>20521988.0592</v>
      </c>
      <c r="AB360" s="206">
        <v>20521988.0592</v>
      </c>
      <c r="AC360" s="206">
        <v>20521988.0592</v>
      </c>
      <c r="AD360" s="206">
        <v>20521988.0592</v>
      </c>
      <c r="AE360" s="206">
        <v>20521988.0592</v>
      </c>
      <c r="AF360" s="206">
        <v>20521988.0592</v>
      </c>
      <c r="AG360" s="192">
        <f t="shared" si="78"/>
        <v>246263856.71039996</v>
      </c>
      <c r="AI360" s="207">
        <f t="shared" si="76"/>
        <v>45577.43</v>
      </c>
      <c r="AJ360" s="207">
        <f t="shared" si="76"/>
        <v>45686.99</v>
      </c>
      <c r="AK360" s="207">
        <f t="shared" si="76"/>
        <v>45796.06</v>
      </c>
      <c r="AL360" s="207">
        <f t="shared" si="75"/>
        <v>45836.26</v>
      </c>
      <c r="AM360" s="207">
        <f t="shared" si="75"/>
        <v>45964.31</v>
      </c>
      <c r="AN360" s="207">
        <f t="shared" si="75"/>
        <v>46540.62</v>
      </c>
      <c r="AO360" s="207">
        <f t="shared" si="75"/>
        <v>47029.56</v>
      </c>
      <c r="AP360" s="207">
        <f t="shared" si="75"/>
        <v>47029.56</v>
      </c>
      <c r="AQ360" s="207">
        <f t="shared" si="75"/>
        <v>47029.56</v>
      </c>
      <c r="AR360" s="207">
        <f t="shared" si="75"/>
        <v>47029.56</v>
      </c>
      <c r="AS360" s="207">
        <f t="shared" si="75"/>
        <v>47029.56</v>
      </c>
      <c r="AT360" s="207">
        <f t="shared" si="75"/>
        <v>47029.56</v>
      </c>
      <c r="AU360" s="208">
        <f t="shared" si="79"/>
        <v>557579.03</v>
      </c>
      <c r="AV360" s="208">
        <f t="shared" si="74"/>
        <v>47029.56</v>
      </c>
      <c r="AW360" s="208">
        <f t="shared" si="74"/>
        <v>47029.56</v>
      </c>
      <c r="AX360" s="208">
        <f t="shared" si="74"/>
        <v>47029.56</v>
      </c>
      <c r="AY360" s="208">
        <f t="shared" si="73"/>
        <v>47029.56</v>
      </c>
      <c r="AZ360" s="208">
        <f t="shared" si="82"/>
        <v>47029.56</v>
      </c>
      <c r="BA360" s="208">
        <f t="shared" si="82"/>
        <v>47029.56</v>
      </c>
      <c r="BB360" s="208">
        <f t="shared" si="82"/>
        <v>47029.56</v>
      </c>
      <c r="BC360" s="208">
        <f t="shared" si="81"/>
        <v>47029.56</v>
      </c>
      <c r="BD360" s="208">
        <f t="shared" si="81"/>
        <v>47029.56</v>
      </c>
      <c r="BE360" s="208">
        <f t="shared" si="81"/>
        <v>47029.56</v>
      </c>
      <c r="BF360" s="208">
        <f t="shared" si="81"/>
        <v>47029.56</v>
      </c>
      <c r="BG360" s="208">
        <f t="shared" si="81"/>
        <v>47029.56</v>
      </c>
      <c r="BH360" s="208">
        <f t="shared" si="81"/>
        <v>47029.56</v>
      </c>
      <c r="BI360" s="208">
        <f t="shared" si="81"/>
        <v>47029.56</v>
      </c>
      <c r="BJ360" s="208">
        <f t="shared" si="81"/>
        <v>47029.56</v>
      </c>
      <c r="BK360" s="208">
        <f t="shared" si="81"/>
        <v>47029.56</v>
      </c>
      <c r="BL360" s="207">
        <f t="shared" si="80"/>
        <v>564354.72</v>
      </c>
    </row>
    <row r="361" spans="1:64">
      <c r="A361" s="190" t="s">
        <v>562</v>
      </c>
      <c r="B361" s="205">
        <v>2.75E-2</v>
      </c>
      <c r="C361" s="205">
        <v>2.75E-2</v>
      </c>
      <c r="D361" s="206">
        <v>198668.5191</v>
      </c>
      <c r="E361" s="206">
        <v>198668.5191</v>
      </c>
      <c r="F361" s="206">
        <v>198668.5191</v>
      </c>
      <c r="G361" s="206">
        <v>197330.1813</v>
      </c>
      <c r="H361" s="206">
        <v>195991.83659999998</v>
      </c>
      <c r="I361" s="206">
        <v>193967.8113</v>
      </c>
      <c r="J361" s="206">
        <v>191943.77909999999</v>
      </c>
      <c r="K361" s="206">
        <v>191943.77909999999</v>
      </c>
      <c r="L361" s="206">
        <v>191943.77909999999</v>
      </c>
      <c r="M361" s="206">
        <v>191943.77909999999</v>
      </c>
      <c r="N361" s="206">
        <v>191943.77909999999</v>
      </c>
      <c r="O361" s="206">
        <v>191943.77909999999</v>
      </c>
      <c r="P361" s="192">
        <f t="shared" si="77"/>
        <v>2334958.0610999996</v>
      </c>
      <c r="Q361" s="206">
        <v>191943.77909999999</v>
      </c>
      <c r="R361" s="206">
        <v>191943.77909999999</v>
      </c>
      <c r="S361" s="206">
        <v>191943.77909999999</v>
      </c>
      <c r="T361" s="206">
        <v>191943.77909999999</v>
      </c>
      <c r="U361" s="206">
        <v>191943.77909999999</v>
      </c>
      <c r="V361" s="206">
        <v>191943.77909999999</v>
      </c>
      <c r="W361" s="206">
        <v>191943.77909999999</v>
      </c>
      <c r="X361" s="206">
        <v>191943.77909999999</v>
      </c>
      <c r="Y361" s="206">
        <v>191943.77909999999</v>
      </c>
      <c r="Z361" s="206">
        <v>191943.77909999999</v>
      </c>
      <c r="AA361" s="206">
        <v>191943.77909999999</v>
      </c>
      <c r="AB361" s="206">
        <v>191943.77909999999</v>
      </c>
      <c r="AC361" s="206">
        <v>191943.77909999999</v>
      </c>
      <c r="AD361" s="206">
        <v>191943.77909999999</v>
      </c>
      <c r="AE361" s="206">
        <v>191943.77909999999</v>
      </c>
      <c r="AF361" s="206">
        <v>191943.77909999999</v>
      </c>
      <c r="AG361" s="192">
        <f t="shared" si="78"/>
        <v>2303325.3491999996</v>
      </c>
      <c r="AI361" s="207">
        <f t="shared" si="76"/>
        <v>455.28</v>
      </c>
      <c r="AJ361" s="207">
        <f t="shared" si="76"/>
        <v>455.28</v>
      </c>
      <c r="AK361" s="207">
        <f t="shared" si="76"/>
        <v>455.28</v>
      </c>
      <c r="AL361" s="207">
        <f t="shared" si="75"/>
        <v>452.21</v>
      </c>
      <c r="AM361" s="207">
        <f t="shared" si="75"/>
        <v>449.15</v>
      </c>
      <c r="AN361" s="207">
        <f t="shared" si="75"/>
        <v>444.51</v>
      </c>
      <c r="AO361" s="207">
        <f t="shared" si="75"/>
        <v>439.87</v>
      </c>
      <c r="AP361" s="207">
        <f t="shared" si="75"/>
        <v>439.87</v>
      </c>
      <c r="AQ361" s="207">
        <f t="shared" si="75"/>
        <v>439.87</v>
      </c>
      <c r="AR361" s="207">
        <f t="shared" si="75"/>
        <v>439.87</v>
      </c>
      <c r="AS361" s="207">
        <f t="shared" si="75"/>
        <v>439.87</v>
      </c>
      <c r="AT361" s="207">
        <f t="shared" si="75"/>
        <v>439.87</v>
      </c>
      <c r="AU361" s="208">
        <f t="shared" si="79"/>
        <v>5350.9299999999994</v>
      </c>
      <c r="AV361" s="208">
        <f t="shared" si="74"/>
        <v>439.87</v>
      </c>
      <c r="AW361" s="208">
        <f t="shared" si="74"/>
        <v>439.87</v>
      </c>
      <c r="AX361" s="208">
        <f t="shared" si="74"/>
        <v>439.87</v>
      </c>
      <c r="AY361" s="208">
        <f t="shared" si="73"/>
        <v>439.87</v>
      </c>
      <c r="AZ361" s="208">
        <f t="shared" si="82"/>
        <v>439.87</v>
      </c>
      <c r="BA361" s="208">
        <f t="shared" si="82"/>
        <v>439.87</v>
      </c>
      <c r="BB361" s="208">
        <f t="shared" si="82"/>
        <v>439.87</v>
      </c>
      <c r="BC361" s="208">
        <f t="shared" si="81"/>
        <v>439.87</v>
      </c>
      <c r="BD361" s="208">
        <f t="shared" si="81"/>
        <v>439.87</v>
      </c>
      <c r="BE361" s="208">
        <f t="shared" si="81"/>
        <v>439.87</v>
      </c>
      <c r="BF361" s="208">
        <f t="shared" si="81"/>
        <v>439.87</v>
      </c>
      <c r="BG361" s="208">
        <f t="shared" si="81"/>
        <v>439.87</v>
      </c>
      <c r="BH361" s="208">
        <f t="shared" si="81"/>
        <v>439.87</v>
      </c>
      <c r="BI361" s="208">
        <f t="shared" si="81"/>
        <v>439.87</v>
      </c>
      <c r="BJ361" s="208">
        <f t="shared" si="81"/>
        <v>439.87</v>
      </c>
      <c r="BK361" s="208">
        <f t="shared" si="81"/>
        <v>439.87</v>
      </c>
      <c r="BL361" s="207">
        <f t="shared" si="80"/>
        <v>5278.44</v>
      </c>
    </row>
    <row r="362" spans="1:64">
      <c r="A362" s="190" t="s">
        <v>563</v>
      </c>
      <c r="B362" s="205">
        <v>2.5600000000000001E-2</v>
      </c>
      <c r="C362" s="205">
        <v>2.5600000000000001E-2</v>
      </c>
      <c r="D362" s="206">
        <v>275729.5821</v>
      </c>
      <c r="E362" s="206">
        <v>275729.5821</v>
      </c>
      <c r="F362" s="206">
        <v>275729.5821</v>
      </c>
      <c r="G362" s="206">
        <v>275729.5821</v>
      </c>
      <c r="H362" s="206">
        <v>275729.5821</v>
      </c>
      <c r="I362" s="206">
        <v>275729.5821</v>
      </c>
      <c r="J362" s="206">
        <v>275729.5821</v>
      </c>
      <c r="K362" s="206">
        <v>275729.5821</v>
      </c>
      <c r="L362" s="206">
        <v>275729.5821</v>
      </c>
      <c r="M362" s="206">
        <v>275729.5821</v>
      </c>
      <c r="N362" s="206">
        <v>275729.5821</v>
      </c>
      <c r="O362" s="206">
        <v>275729.5821</v>
      </c>
      <c r="P362" s="192">
        <f t="shared" si="77"/>
        <v>3308754.9852000009</v>
      </c>
      <c r="Q362" s="206">
        <v>275729.5821</v>
      </c>
      <c r="R362" s="206">
        <v>275729.5821</v>
      </c>
      <c r="S362" s="206">
        <v>275729.5821</v>
      </c>
      <c r="T362" s="206">
        <v>275729.5821</v>
      </c>
      <c r="U362" s="206">
        <v>275729.5821</v>
      </c>
      <c r="V362" s="206">
        <v>275729.5821</v>
      </c>
      <c r="W362" s="206">
        <v>275729.5821</v>
      </c>
      <c r="X362" s="206">
        <v>275729.5821</v>
      </c>
      <c r="Y362" s="206">
        <v>275729.5821</v>
      </c>
      <c r="Z362" s="206">
        <v>275729.5821</v>
      </c>
      <c r="AA362" s="206">
        <v>275729.5821</v>
      </c>
      <c r="AB362" s="206">
        <v>275729.5821</v>
      </c>
      <c r="AC362" s="206">
        <v>275729.5821</v>
      </c>
      <c r="AD362" s="206">
        <v>275729.5821</v>
      </c>
      <c r="AE362" s="206">
        <v>275729.5821</v>
      </c>
      <c r="AF362" s="206">
        <v>275729.5821</v>
      </c>
      <c r="AG362" s="192">
        <f t="shared" si="78"/>
        <v>3308754.9852000009</v>
      </c>
      <c r="AI362" s="207">
        <f t="shared" si="76"/>
        <v>588.22</v>
      </c>
      <c r="AJ362" s="207">
        <f t="shared" si="76"/>
        <v>588.22</v>
      </c>
      <c r="AK362" s="207">
        <f t="shared" si="76"/>
        <v>588.22</v>
      </c>
      <c r="AL362" s="207">
        <f t="shared" si="75"/>
        <v>588.22</v>
      </c>
      <c r="AM362" s="207">
        <f t="shared" si="75"/>
        <v>588.22</v>
      </c>
      <c r="AN362" s="207">
        <f t="shared" si="75"/>
        <v>588.22</v>
      </c>
      <c r="AO362" s="207">
        <f t="shared" si="75"/>
        <v>588.22</v>
      </c>
      <c r="AP362" s="207">
        <f t="shared" si="75"/>
        <v>588.22</v>
      </c>
      <c r="AQ362" s="207">
        <f t="shared" si="75"/>
        <v>588.22</v>
      </c>
      <c r="AR362" s="207">
        <f t="shared" si="75"/>
        <v>588.22</v>
      </c>
      <c r="AS362" s="207">
        <f t="shared" si="75"/>
        <v>588.22</v>
      </c>
      <c r="AT362" s="207">
        <f t="shared" si="75"/>
        <v>588.22</v>
      </c>
      <c r="AU362" s="208">
        <f t="shared" si="79"/>
        <v>7058.6400000000021</v>
      </c>
      <c r="AV362" s="208">
        <f t="shared" si="74"/>
        <v>588.22</v>
      </c>
      <c r="AW362" s="208">
        <f t="shared" si="74"/>
        <v>588.22</v>
      </c>
      <c r="AX362" s="208">
        <f t="shared" si="74"/>
        <v>588.22</v>
      </c>
      <c r="AY362" s="208">
        <f t="shared" si="73"/>
        <v>588.22</v>
      </c>
      <c r="AZ362" s="208">
        <f t="shared" si="82"/>
        <v>588.22</v>
      </c>
      <c r="BA362" s="208">
        <f t="shared" si="82"/>
        <v>588.22</v>
      </c>
      <c r="BB362" s="208">
        <f t="shared" si="82"/>
        <v>588.22</v>
      </c>
      <c r="BC362" s="208">
        <f t="shared" si="81"/>
        <v>588.22</v>
      </c>
      <c r="BD362" s="208">
        <f t="shared" si="81"/>
        <v>588.22</v>
      </c>
      <c r="BE362" s="208">
        <f t="shared" si="81"/>
        <v>588.22</v>
      </c>
      <c r="BF362" s="208">
        <f t="shared" si="81"/>
        <v>588.22</v>
      </c>
      <c r="BG362" s="208">
        <f t="shared" si="81"/>
        <v>588.22</v>
      </c>
      <c r="BH362" s="208">
        <f t="shared" si="81"/>
        <v>588.22</v>
      </c>
      <c r="BI362" s="208">
        <f t="shared" si="81"/>
        <v>588.22</v>
      </c>
      <c r="BJ362" s="208">
        <f t="shared" si="81"/>
        <v>588.22</v>
      </c>
      <c r="BK362" s="208">
        <f t="shared" si="81"/>
        <v>588.22</v>
      </c>
      <c r="BL362" s="207">
        <f t="shared" si="80"/>
        <v>7058.6400000000021</v>
      </c>
    </row>
    <row r="363" spans="1:64">
      <c r="A363" s="190" t="s">
        <v>564</v>
      </c>
      <c r="B363" s="205">
        <v>1.9399999999999997E-2</v>
      </c>
      <c r="C363" s="205">
        <v>1.9399999999999997E-2</v>
      </c>
      <c r="D363" s="206">
        <v>7166962.2626999998</v>
      </c>
      <c r="E363" s="206">
        <v>7171243.8506999994</v>
      </c>
      <c r="F363" s="206">
        <v>7175525.4386999998</v>
      </c>
      <c r="G363" s="206">
        <v>7172231.2337999996</v>
      </c>
      <c r="H363" s="206">
        <v>7168937.0219999999</v>
      </c>
      <c r="I363" s="206">
        <v>7168937.0219999999</v>
      </c>
      <c r="J363" s="206">
        <v>7210062.2467499999</v>
      </c>
      <c r="K363" s="206">
        <v>7251187.4715000009</v>
      </c>
      <c r="L363" s="206">
        <v>7251187.4715000009</v>
      </c>
      <c r="M363" s="206">
        <v>7251187.4715000009</v>
      </c>
      <c r="N363" s="206">
        <v>7251187.4715000009</v>
      </c>
      <c r="O363" s="206">
        <v>7251187.4715000009</v>
      </c>
      <c r="P363" s="192">
        <f t="shared" si="77"/>
        <v>86489836.434149981</v>
      </c>
      <c r="Q363" s="206">
        <v>7251187.4715000009</v>
      </c>
      <c r="R363" s="206">
        <v>7251187.4715000009</v>
      </c>
      <c r="S363" s="206">
        <v>7251187.4715000009</v>
      </c>
      <c r="T363" s="206">
        <v>7251187.4715000009</v>
      </c>
      <c r="U363" s="206">
        <v>7251187.4715000009</v>
      </c>
      <c r="V363" s="206">
        <v>7251187.4715000009</v>
      </c>
      <c r="W363" s="206">
        <v>7251187.4715000009</v>
      </c>
      <c r="X363" s="206">
        <v>7251187.4715000009</v>
      </c>
      <c r="Y363" s="206">
        <v>7251187.4715000009</v>
      </c>
      <c r="Z363" s="206">
        <v>7251187.4715000009</v>
      </c>
      <c r="AA363" s="206">
        <v>7251187.4715000009</v>
      </c>
      <c r="AB363" s="206">
        <v>7251187.4715000009</v>
      </c>
      <c r="AC363" s="206">
        <v>7251187.4715000009</v>
      </c>
      <c r="AD363" s="206">
        <v>7251187.4715000009</v>
      </c>
      <c r="AE363" s="206">
        <v>7251187.4715000009</v>
      </c>
      <c r="AF363" s="206">
        <v>7251187.4715000009</v>
      </c>
      <c r="AG363" s="192">
        <f t="shared" si="78"/>
        <v>87014249.657999992</v>
      </c>
      <c r="AI363" s="207">
        <f t="shared" si="76"/>
        <v>11586.59</v>
      </c>
      <c r="AJ363" s="207">
        <f t="shared" si="76"/>
        <v>11593.51</v>
      </c>
      <c r="AK363" s="207">
        <f t="shared" si="76"/>
        <v>11600.43</v>
      </c>
      <c r="AL363" s="207">
        <f t="shared" si="75"/>
        <v>11595.11</v>
      </c>
      <c r="AM363" s="207">
        <f t="shared" si="75"/>
        <v>11589.78</v>
      </c>
      <c r="AN363" s="207">
        <f t="shared" si="75"/>
        <v>11589.78</v>
      </c>
      <c r="AO363" s="207">
        <f t="shared" si="75"/>
        <v>11656.27</v>
      </c>
      <c r="AP363" s="207">
        <f t="shared" si="75"/>
        <v>11722.75</v>
      </c>
      <c r="AQ363" s="207">
        <f t="shared" si="75"/>
        <v>11722.75</v>
      </c>
      <c r="AR363" s="207">
        <f t="shared" si="75"/>
        <v>11722.75</v>
      </c>
      <c r="AS363" s="207">
        <f t="shared" si="75"/>
        <v>11722.75</v>
      </c>
      <c r="AT363" s="207">
        <f t="shared" si="75"/>
        <v>11722.75</v>
      </c>
      <c r="AU363" s="208">
        <f t="shared" si="79"/>
        <v>139825.22</v>
      </c>
      <c r="AV363" s="208">
        <f t="shared" si="74"/>
        <v>11722.75</v>
      </c>
      <c r="AW363" s="208">
        <f t="shared" si="74"/>
        <v>11722.75</v>
      </c>
      <c r="AX363" s="208">
        <f t="shared" si="74"/>
        <v>11722.75</v>
      </c>
      <c r="AY363" s="208">
        <f t="shared" si="73"/>
        <v>11722.75</v>
      </c>
      <c r="AZ363" s="208">
        <f t="shared" si="82"/>
        <v>11722.75</v>
      </c>
      <c r="BA363" s="208">
        <f t="shared" si="82"/>
        <v>11722.75</v>
      </c>
      <c r="BB363" s="208">
        <f t="shared" si="82"/>
        <v>11722.75</v>
      </c>
      <c r="BC363" s="208">
        <f t="shared" si="81"/>
        <v>11722.75</v>
      </c>
      <c r="BD363" s="208">
        <f t="shared" si="81"/>
        <v>11722.75</v>
      </c>
      <c r="BE363" s="208">
        <f t="shared" si="81"/>
        <v>11722.75</v>
      </c>
      <c r="BF363" s="208">
        <f t="shared" si="81"/>
        <v>11722.75</v>
      </c>
      <c r="BG363" s="208">
        <f t="shared" si="81"/>
        <v>11722.75</v>
      </c>
      <c r="BH363" s="208">
        <f t="shared" si="81"/>
        <v>11722.75</v>
      </c>
      <c r="BI363" s="208">
        <f t="shared" si="81"/>
        <v>11722.75</v>
      </c>
      <c r="BJ363" s="208">
        <f t="shared" si="81"/>
        <v>11722.75</v>
      </c>
      <c r="BK363" s="208">
        <f t="shared" si="81"/>
        <v>11722.75</v>
      </c>
      <c r="BL363" s="207">
        <f t="shared" si="80"/>
        <v>140673</v>
      </c>
    </row>
    <row r="364" spans="1:64">
      <c r="A364" s="190" t="s">
        <v>565</v>
      </c>
      <c r="B364" s="205">
        <v>2.6100000000000002E-2</v>
      </c>
      <c r="C364" s="205">
        <v>2.6100000000000002E-2</v>
      </c>
      <c r="D364" s="206">
        <v>715347.73649999988</v>
      </c>
      <c r="E364" s="206">
        <v>715347.73649999988</v>
      </c>
      <c r="F364" s="206">
        <v>715347.73649999988</v>
      </c>
      <c r="G364" s="206">
        <v>715344.92819999997</v>
      </c>
      <c r="H364" s="206">
        <v>715342.1129999999</v>
      </c>
      <c r="I364" s="206">
        <v>715342.1129999999</v>
      </c>
      <c r="J364" s="206">
        <v>715342.1129999999</v>
      </c>
      <c r="K364" s="206">
        <v>715342.1129999999</v>
      </c>
      <c r="L364" s="206">
        <v>715342.1129999999</v>
      </c>
      <c r="M364" s="206">
        <v>715342.1129999999</v>
      </c>
      <c r="N364" s="206">
        <v>715342.1129999999</v>
      </c>
      <c r="O364" s="206">
        <v>715342.1129999999</v>
      </c>
      <c r="P364" s="192">
        <f t="shared" si="77"/>
        <v>8584125.0416999981</v>
      </c>
      <c r="Q364" s="206">
        <v>715342.1129999999</v>
      </c>
      <c r="R364" s="206">
        <v>715342.1129999999</v>
      </c>
      <c r="S364" s="206">
        <v>715342.1129999999</v>
      </c>
      <c r="T364" s="206">
        <v>715342.1129999999</v>
      </c>
      <c r="U364" s="206">
        <v>715342.1129999999</v>
      </c>
      <c r="V364" s="206">
        <v>715342.1129999999</v>
      </c>
      <c r="W364" s="206">
        <v>715342.1129999999</v>
      </c>
      <c r="X364" s="206">
        <v>715342.1129999999</v>
      </c>
      <c r="Y364" s="206">
        <v>715342.1129999999</v>
      </c>
      <c r="Z364" s="206">
        <v>715342.1129999999</v>
      </c>
      <c r="AA364" s="206">
        <v>715342.1129999999</v>
      </c>
      <c r="AB364" s="206">
        <v>715342.1129999999</v>
      </c>
      <c r="AC364" s="206">
        <v>715342.1129999999</v>
      </c>
      <c r="AD364" s="206">
        <v>715342.1129999999</v>
      </c>
      <c r="AE364" s="206">
        <v>715342.1129999999</v>
      </c>
      <c r="AF364" s="206">
        <v>715342.1129999999</v>
      </c>
      <c r="AG364" s="192">
        <f t="shared" si="78"/>
        <v>8584105.3559999987</v>
      </c>
      <c r="AI364" s="207">
        <f t="shared" si="76"/>
        <v>1555.88</v>
      </c>
      <c r="AJ364" s="207">
        <f t="shared" si="76"/>
        <v>1555.88</v>
      </c>
      <c r="AK364" s="207">
        <f t="shared" si="76"/>
        <v>1555.88</v>
      </c>
      <c r="AL364" s="207">
        <f t="shared" si="75"/>
        <v>1555.88</v>
      </c>
      <c r="AM364" s="207">
        <f t="shared" si="75"/>
        <v>1555.87</v>
      </c>
      <c r="AN364" s="207">
        <f t="shared" si="75"/>
        <v>1555.87</v>
      </c>
      <c r="AO364" s="207">
        <f t="shared" si="75"/>
        <v>1555.87</v>
      </c>
      <c r="AP364" s="207">
        <f t="shared" si="75"/>
        <v>1555.87</v>
      </c>
      <c r="AQ364" s="207">
        <f t="shared" si="75"/>
        <v>1555.87</v>
      </c>
      <c r="AR364" s="207">
        <f t="shared" si="75"/>
        <v>1555.87</v>
      </c>
      <c r="AS364" s="207">
        <f t="shared" si="75"/>
        <v>1555.87</v>
      </c>
      <c r="AT364" s="207">
        <f t="shared" si="75"/>
        <v>1555.87</v>
      </c>
      <c r="AU364" s="208">
        <f t="shared" si="79"/>
        <v>18670.479999999996</v>
      </c>
      <c r="AV364" s="208">
        <f t="shared" si="74"/>
        <v>1555.87</v>
      </c>
      <c r="AW364" s="208">
        <f t="shared" si="74"/>
        <v>1555.87</v>
      </c>
      <c r="AX364" s="208">
        <f t="shared" si="74"/>
        <v>1555.87</v>
      </c>
      <c r="AY364" s="208">
        <f t="shared" si="73"/>
        <v>1555.87</v>
      </c>
      <c r="AZ364" s="208">
        <f t="shared" si="82"/>
        <v>1555.87</v>
      </c>
      <c r="BA364" s="208">
        <f t="shared" si="82"/>
        <v>1555.87</v>
      </c>
      <c r="BB364" s="208">
        <f t="shared" si="82"/>
        <v>1555.87</v>
      </c>
      <c r="BC364" s="208">
        <f t="shared" si="81"/>
        <v>1555.87</v>
      </c>
      <c r="BD364" s="208">
        <f t="shared" si="81"/>
        <v>1555.87</v>
      </c>
      <c r="BE364" s="208">
        <f t="shared" si="81"/>
        <v>1555.87</v>
      </c>
      <c r="BF364" s="208">
        <f t="shared" si="81"/>
        <v>1555.87</v>
      </c>
      <c r="BG364" s="208">
        <f t="shared" si="81"/>
        <v>1555.87</v>
      </c>
      <c r="BH364" s="208">
        <f t="shared" si="81"/>
        <v>1555.87</v>
      </c>
      <c r="BI364" s="208">
        <f t="shared" si="81"/>
        <v>1555.87</v>
      </c>
      <c r="BJ364" s="208">
        <f t="shared" si="81"/>
        <v>1555.87</v>
      </c>
      <c r="BK364" s="208">
        <f t="shared" si="81"/>
        <v>1555.87</v>
      </c>
      <c r="BL364" s="207">
        <f t="shared" si="80"/>
        <v>18670.439999999995</v>
      </c>
    </row>
    <row r="365" spans="1:64">
      <c r="A365" s="190" t="s">
        <v>566</v>
      </c>
      <c r="B365" s="205">
        <v>1.9700000000000002E-2</v>
      </c>
      <c r="C365" s="205">
        <v>1.9700000000000002E-2</v>
      </c>
      <c r="D365" s="206">
        <v>758798.84429999988</v>
      </c>
      <c r="E365" s="206">
        <v>758798.84429999988</v>
      </c>
      <c r="F365" s="206">
        <v>758798.84429999988</v>
      </c>
      <c r="G365" s="206">
        <v>758798.84429999988</v>
      </c>
      <c r="H365" s="206">
        <v>758798.84429999988</v>
      </c>
      <c r="I365" s="206">
        <v>758798.84429999988</v>
      </c>
      <c r="J365" s="206">
        <v>758798.84429999988</v>
      </c>
      <c r="K365" s="206">
        <v>758798.84429999988</v>
      </c>
      <c r="L365" s="206">
        <v>758798.84429999988</v>
      </c>
      <c r="M365" s="206">
        <v>758798.84429999988</v>
      </c>
      <c r="N365" s="206">
        <v>758798.84429999988</v>
      </c>
      <c r="O365" s="206">
        <v>758798.84429999988</v>
      </c>
      <c r="P365" s="192">
        <f t="shared" si="77"/>
        <v>9105586.1315999981</v>
      </c>
      <c r="Q365" s="206">
        <v>758798.84429999988</v>
      </c>
      <c r="R365" s="206">
        <v>758798.84429999988</v>
      </c>
      <c r="S365" s="206">
        <v>758798.84429999988</v>
      </c>
      <c r="T365" s="206">
        <v>758798.84429999988</v>
      </c>
      <c r="U365" s="206">
        <v>758798.84429999988</v>
      </c>
      <c r="V365" s="206">
        <v>758798.84429999988</v>
      </c>
      <c r="W365" s="206">
        <v>758798.84429999988</v>
      </c>
      <c r="X365" s="206">
        <v>758798.84429999988</v>
      </c>
      <c r="Y365" s="206">
        <v>758798.84429999988</v>
      </c>
      <c r="Z365" s="206">
        <v>758798.84429999988</v>
      </c>
      <c r="AA365" s="206">
        <v>758798.84429999988</v>
      </c>
      <c r="AB365" s="206">
        <v>758798.84429999988</v>
      </c>
      <c r="AC365" s="206">
        <v>758798.84429999988</v>
      </c>
      <c r="AD365" s="206">
        <v>758798.84429999988</v>
      </c>
      <c r="AE365" s="206">
        <v>758798.84429999988</v>
      </c>
      <c r="AF365" s="206">
        <v>758798.84429999988</v>
      </c>
      <c r="AG365" s="192">
        <f t="shared" si="78"/>
        <v>9105586.1315999981</v>
      </c>
      <c r="AI365" s="207">
        <f t="shared" si="76"/>
        <v>1245.69</v>
      </c>
      <c r="AJ365" s="207">
        <f t="shared" si="76"/>
        <v>1245.69</v>
      </c>
      <c r="AK365" s="207">
        <f t="shared" si="76"/>
        <v>1245.69</v>
      </c>
      <c r="AL365" s="207">
        <f t="shared" si="75"/>
        <v>1245.69</v>
      </c>
      <c r="AM365" s="207">
        <f t="shared" si="75"/>
        <v>1245.69</v>
      </c>
      <c r="AN365" s="207">
        <f t="shared" si="75"/>
        <v>1245.69</v>
      </c>
      <c r="AO365" s="207">
        <f t="shared" si="75"/>
        <v>1245.69</v>
      </c>
      <c r="AP365" s="207">
        <f t="shared" si="75"/>
        <v>1245.69</v>
      </c>
      <c r="AQ365" s="207">
        <f t="shared" si="75"/>
        <v>1245.69</v>
      </c>
      <c r="AR365" s="207">
        <f t="shared" si="75"/>
        <v>1245.69</v>
      </c>
      <c r="AS365" s="207">
        <f t="shared" si="75"/>
        <v>1245.69</v>
      </c>
      <c r="AT365" s="207">
        <f t="shared" si="75"/>
        <v>1245.69</v>
      </c>
      <c r="AU365" s="208">
        <f t="shared" si="79"/>
        <v>14948.280000000004</v>
      </c>
      <c r="AV365" s="208">
        <f t="shared" si="74"/>
        <v>1245.69</v>
      </c>
      <c r="AW365" s="208">
        <f t="shared" si="74"/>
        <v>1245.69</v>
      </c>
      <c r="AX365" s="208">
        <f t="shared" si="74"/>
        <v>1245.69</v>
      </c>
      <c r="AY365" s="208">
        <f t="shared" si="73"/>
        <v>1245.69</v>
      </c>
      <c r="AZ365" s="208">
        <f t="shared" si="82"/>
        <v>1245.69</v>
      </c>
      <c r="BA365" s="208">
        <f t="shared" si="82"/>
        <v>1245.69</v>
      </c>
      <c r="BB365" s="208">
        <f t="shared" si="82"/>
        <v>1245.69</v>
      </c>
      <c r="BC365" s="208">
        <f t="shared" si="81"/>
        <v>1245.69</v>
      </c>
      <c r="BD365" s="208">
        <f t="shared" si="81"/>
        <v>1245.69</v>
      </c>
      <c r="BE365" s="208">
        <f t="shared" si="81"/>
        <v>1245.69</v>
      </c>
      <c r="BF365" s="208">
        <f t="shared" si="81"/>
        <v>1245.69</v>
      </c>
      <c r="BG365" s="208">
        <f t="shared" si="81"/>
        <v>1245.69</v>
      </c>
      <c r="BH365" s="208">
        <f t="shared" si="81"/>
        <v>1245.69</v>
      </c>
      <c r="BI365" s="208">
        <f t="shared" si="81"/>
        <v>1245.69</v>
      </c>
      <c r="BJ365" s="208">
        <f t="shared" si="81"/>
        <v>1245.69</v>
      </c>
      <c r="BK365" s="208">
        <f t="shared" si="81"/>
        <v>1245.69</v>
      </c>
      <c r="BL365" s="207">
        <f t="shared" si="80"/>
        <v>14948.280000000004</v>
      </c>
    </row>
    <row r="366" spans="1:64">
      <c r="A366" s="190" t="s">
        <v>567</v>
      </c>
      <c r="B366" s="205">
        <v>1.41E-2</v>
      </c>
      <c r="C366" s="205">
        <v>1.41E-2</v>
      </c>
      <c r="D366" s="206">
        <v>5759074.9190999996</v>
      </c>
      <c r="E366" s="206">
        <v>5728617.8567999993</v>
      </c>
      <c r="F366" s="206">
        <v>5690811.6527999993</v>
      </c>
      <c r="G366" s="206">
        <v>5628232.6409999998</v>
      </c>
      <c r="H366" s="206">
        <v>5582521.5830999995</v>
      </c>
      <c r="I366" s="206">
        <v>5613977.6756999996</v>
      </c>
      <c r="J366" s="206">
        <v>5621363.2010999992</v>
      </c>
      <c r="K366" s="206">
        <v>5614160.5877999989</v>
      </c>
      <c r="L366" s="206">
        <v>5614160.5877999989</v>
      </c>
      <c r="M366" s="206">
        <v>5634599.9816999985</v>
      </c>
      <c r="N366" s="206">
        <v>5651430.9895499991</v>
      </c>
      <c r="O366" s="206">
        <v>5647822.6034999993</v>
      </c>
      <c r="P366" s="192">
        <f t="shared" si="77"/>
        <v>67786774.279949978</v>
      </c>
      <c r="Q366" s="206">
        <v>5612375.2610999988</v>
      </c>
      <c r="R366" s="206">
        <v>5576927.9186999993</v>
      </c>
      <c r="S366" s="206">
        <v>5575354.1873999992</v>
      </c>
      <c r="T366" s="206">
        <v>5563034.7755999994</v>
      </c>
      <c r="U366" s="206">
        <v>5552289.0950999986</v>
      </c>
      <c r="V366" s="206">
        <v>5552289.0950999986</v>
      </c>
      <c r="W366" s="206">
        <v>5552289.0950999986</v>
      </c>
      <c r="X366" s="206">
        <v>5508096.9962999988</v>
      </c>
      <c r="Y366" s="206">
        <v>5463904.897499999</v>
      </c>
      <c r="Z366" s="206">
        <v>5463904.897499999</v>
      </c>
      <c r="AA366" s="206">
        <v>5463904.897499999</v>
      </c>
      <c r="AB366" s="206">
        <v>5459380.0292999987</v>
      </c>
      <c r="AC366" s="206">
        <v>5454855.1610999992</v>
      </c>
      <c r="AD366" s="206">
        <v>5454855.1610999992</v>
      </c>
      <c r="AE366" s="206">
        <v>5454855.1610999992</v>
      </c>
      <c r="AF366" s="206">
        <v>5454855.1610999992</v>
      </c>
      <c r="AG366" s="192">
        <f t="shared" si="78"/>
        <v>65835479.647799991</v>
      </c>
      <c r="AI366" s="207">
        <f t="shared" si="76"/>
        <v>6766.91</v>
      </c>
      <c r="AJ366" s="207">
        <f t="shared" si="76"/>
        <v>6731.13</v>
      </c>
      <c r="AK366" s="207">
        <f t="shared" si="76"/>
        <v>6686.7</v>
      </c>
      <c r="AL366" s="207">
        <f t="shared" si="75"/>
        <v>6613.17</v>
      </c>
      <c r="AM366" s="207">
        <f t="shared" si="75"/>
        <v>6559.46</v>
      </c>
      <c r="AN366" s="207">
        <f t="shared" si="75"/>
        <v>6596.42</v>
      </c>
      <c r="AO366" s="207">
        <f t="shared" si="75"/>
        <v>6605.1</v>
      </c>
      <c r="AP366" s="207">
        <f t="shared" si="75"/>
        <v>6596.64</v>
      </c>
      <c r="AQ366" s="207">
        <f t="shared" si="75"/>
        <v>6596.64</v>
      </c>
      <c r="AR366" s="207">
        <f t="shared" si="75"/>
        <v>6620.65</v>
      </c>
      <c r="AS366" s="207">
        <f t="shared" si="75"/>
        <v>6640.43</v>
      </c>
      <c r="AT366" s="207">
        <f t="shared" si="75"/>
        <v>6636.19</v>
      </c>
      <c r="AU366" s="208">
        <f t="shared" si="79"/>
        <v>79649.440000000002</v>
      </c>
      <c r="AV366" s="208">
        <f t="shared" si="74"/>
        <v>6594.54</v>
      </c>
      <c r="AW366" s="208">
        <f t="shared" si="74"/>
        <v>6552.89</v>
      </c>
      <c r="AX366" s="208">
        <f t="shared" si="74"/>
        <v>6551.04</v>
      </c>
      <c r="AY366" s="208">
        <f t="shared" si="74"/>
        <v>6536.57</v>
      </c>
      <c r="AZ366" s="208">
        <f t="shared" si="82"/>
        <v>6523.94</v>
      </c>
      <c r="BA366" s="208">
        <f t="shared" si="82"/>
        <v>6523.94</v>
      </c>
      <c r="BB366" s="208">
        <f t="shared" si="82"/>
        <v>6523.94</v>
      </c>
      <c r="BC366" s="208">
        <f t="shared" si="81"/>
        <v>6472.01</v>
      </c>
      <c r="BD366" s="208">
        <f t="shared" si="81"/>
        <v>6420.09</v>
      </c>
      <c r="BE366" s="208">
        <f t="shared" si="81"/>
        <v>6420.09</v>
      </c>
      <c r="BF366" s="208">
        <f t="shared" si="81"/>
        <v>6420.09</v>
      </c>
      <c r="BG366" s="208">
        <f t="shared" si="81"/>
        <v>6414.77</v>
      </c>
      <c r="BH366" s="208">
        <f t="shared" si="81"/>
        <v>6409.45</v>
      </c>
      <c r="BI366" s="208">
        <f t="shared" si="81"/>
        <v>6409.45</v>
      </c>
      <c r="BJ366" s="208">
        <f t="shared" si="81"/>
        <v>6409.45</v>
      </c>
      <c r="BK366" s="208">
        <f t="shared" si="81"/>
        <v>6409.45</v>
      </c>
      <c r="BL366" s="207">
        <f t="shared" si="80"/>
        <v>77356.67</v>
      </c>
    </row>
    <row r="367" spans="1:64">
      <c r="A367" s="190" t="s">
        <v>568</v>
      </c>
      <c r="B367" s="205">
        <v>0.1353</v>
      </c>
      <c r="C367" s="205">
        <v>0.1353</v>
      </c>
      <c r="D367" s="206">
        <v>1054485.7725</v>
      </c>
      <c r="E367" s="206">
        <v>1029829.5471</v>
      </c>
      <c r="F367" s="206">
        <v>1004759.8184999998</v>
      </c>
      <c r="G367" s="206">
        <v>1004346.3221999998</v>
      </c>
      <c r="H367" s="206">
        <v>1020042.8492999999</v>
      </c>
      <c r="I367" s="206">
        <v>1035739.3764</v>
      </c>
      <c r="J367" s="206">
        <v>943884.17519999994</v>
      </c>
      <c r="K367" s="206">
        <v>852028.97400000005</v>
      </c>
      <c r="L367" s="206">
        <v>852028.97400000005</v>
      </c>
      <c r="M367" s="206">
        <v>852028.97400000005</v>
      </c>
      <c r="N367" s="206">
        <v>852028.97400000005</v>
      </c>
      <c r="O367" s="206">
        <v>852028.97400000005</v>
      </c>
      <c r="P367" s="192">
        <f t="shared" si="77"/>
        <v>11353232.731199998</v>
      </c>
      <c r="Q367" s="206">
        <v>860312.76899999997</v>
      </c>
      <c r="R367" s="206">
        <v>868596.56400000001</v>
      </c>
      <c r="S367" s="206">
        <v>868596.56400000001</v>
      </c>
      <c r="T367" s="206">
        <v>876880.35899999994</v>
      </c>
      <c r="U367" s="206">
        <v>895681.82400000002</v>
      </c>
      <c r="V367" s="206">
        <v>920223.054</v>
      </c>
      <c r="W367" s="206">
        <v>942530.40899999999</v>
      </c>
      <c r="X367" s="206">
        <v>950814.20400000003</v>
      </c>
      <c r="Y367" s="206">
        <v>950814.20400000003</v>
      </c>
      <c r="Z367" s="206">
        <v>1131312.0906</v>
      </c>
      <c r="AA367" s="206">
        <v>1312159.2206999999</v>
      </c>
      <c r="AB367" s="206">
        <v>1306734.51315</v>
      </c>
      <c r="AC367" s="206">
        <v>1301942.29755</v>
      </c>
      <c r="AD367" s="206">
        <v>1306765.7115000002</v>
      </c>
      <c r="AE367" s="206">
        <v>1283934.6844500001</v>
      </c>
      <c r="AF367" s="206">
        <v>1268551.5174000002</v>
      </c>
      <c r="AG367" s="192">
        <f t="shared" si="78"/>
        <v>13571463.730350003</v>
      </c>
      <c r="AI367" s="207">
        <f t="shared" si="76"/>
        <v>11889.33</v>
      </c>
      <c r="AJ367" s="207">
        <f t="shared" si="76"/>
        <v>11611.33</v>
      </c>
      <c r="AK367" s="207">
        <f t="shared" si="76"/>
        <v>11328.67</v>
      </c>
      <c r="AL367" s="207">
        <f t="shared" si="75"/>
        <v>11324</v>
      </c>
      <c r="AM367" s="207">
        <f t="shared" si="75"/>
        <v>11500.98</v>
      </c>
      <c r="AN367" s="207">
        <f t="shared" si="75"/>
        <v>11677.96</v>
      </c>
      <c r="AO367" s="207">
        <f t="shared" si="75"/>
        <v>10642.29</v>
      </c>
      <c r="AP367" s="207">
        <f t="shared" si="75"/>
        <v>9606.6299999999992</v>
      </c>
      <c r="AQ367" s="207">
        <f t="shared" si="75"/>
        <v>9606.6299999999992</v>
      </c>
      <c r="AR367" s="207">
        <f t="shared" si="75"/>
        <v>9606.6299999999992</v>
      </c>
      <c r="AS367" s="207">
        <f t="shared" si="75"/>
        <v>9606.6299999999992</v>
      </c>
      <c r="AT367" s="207">
        <f t="shared" si="75"/>
        <v>9606.6299999999992</v>
      </c>
      <c r="AU367" s="208">
        <f t="shared" si="79"/>
        <v>128007.71000000002</v>
      </c>
      <c r="AV367" s="208">
        <f t="shared" ref="AV367:AY414" si="83">ROUND(Q367*$B367/12,2)</f>
        <v>9700.0300000000007</v>
      </c>
      <c r="AW367" s="208">
        <f t="shared" si="83"/>
        <v>9793.43</v>
      </c>
      <c r="AX367" s="208">
        <f t="shared" si="83"/>
        <v>9793.43</v>
      </c>
      <c r="AY367" s="208">
        <f t="shared" si="83"/>
        <v>9886.83</v>
      </c>
      <c r="AZ367" s="208">
        <f t="shared" si="82"/>
        <v>10098.81</v>
      </c>
      <c r="BA367" s="208">
        <f t="shared" si="82"/>
        <v>10375.51</v>
      </c>
      <c r="BB367" s="208">
        <f t="shared" si="82"/>
        <v>10627.03</v>
      </c>
      <c r="BC367" s="208">
        <f t="shared" si="81"/>
        <v>10720.43</v>
      </c>
      <c r="BD367" s="208">
        <f t="shared" si="81"/>
        <v>10720.43</v>
      </c>
      <c r="BE367" s="208">
        <f t="shared" si="81"/>
        <v>12755.54</v>
      </c>
      <c r="BF367" s="208">
        <f t="shared" si="81"/>
        <v>14794.6</v>
      </c>
      <c r="BG367" s="208">
        <f t="shared" si="81"/>
        <v>14733.43</v>
      </c>
      <c r="BH367" s="208">
        <f t="shared" si="81"/>
        <v>14679.4</v>
      </c>
      <c r="BI367" s="208">
        <f t="shared" si="81"/>
        <v>14733.78</v>
      </c>
      <c r="BJ367" s="208">
        <f t="shared" si="81"/>
        <v>14476.36</v>
      </c>
      <c r="BK367" s="208">
        <f t="shared" si="81"/>
        <v>14302.92</v>
      </c>
      <c r="BL367" s="207">
        <f t="shared" si="80"/>
        <v>153018.24000000002</v>
      </c>
    </row>
    <row r="368" spans="1:64">
      <c r="A368" s="190" t="s">
        <v>569</v>
      </c>
      <c r="B368" s="205">
        <v>0.18590000000000001</v>
      </c>
      <c r="C368" s="205">
        <v>0.18590000000000001</v>
      </c>
      <c r="D368" s="206">
        <v>18023290.424399998</v>
      </c>
      <c r="E368" s="206">
        <v>18075062.442299999</v>
      </c>
      <c r="F368" s="206">
        <v>18125833.884299997</v>
      </c>
      <c r="G368" s="206">
        <v>17642921.279699996</v>
      </c>
      <c r="H368" s="206">
        <v>17110879.164000001</v>
      </c>
      <c r="I368" s="206">
        <v>17006361.510599997</v>
      </c>
      <c r="J368" s="206">
        <v>16995075.660149999</v>
      </c>
      <c r="K368" s="206">
        <v>17289523.155149996</v>
      </c>
      <c r="L368" s="206">
        <v>17610620.627099998</v>
      </c>
      <c r="M368" s="206">
        <v>17880264.119399998</v>
      </c>
      <c r="N368" s="206">
        <v>18043793.439749997</v>
      </c>
      <c r="O368" s="206">
        <v>18012988.752</v>
      </c>
      <c r="P368" s="192">
        <f t="shared" si="77"/>
        <v>211816614.45884997</v>
      </c>
      <c r="Q368" s="206">
        <v>18117757.210049998</v>
      </c>
      <c r="R368" s="206">
        <v>18209272.5207</v>
      </c>
      <c r="S368" s="206">
        <v>17936185.003799997</v>
      </c>
      <c r="T368" s="206">
        <v>17758549.678799998</v>
      </c>
      <c r="U368" s="206">
        <v>17839400.390849996</v>
      </c>
      <c r="V368" s="206">
        <v>17742386.670299996</v>
      </c>
      <c r="W368" s="206">
        <v>17650027.617299996</v>
      </c>
      <c r="X368" s="206">
        <v>17491896.998399999</v>
      </c>
      <c r="Y368" s="206">
        <v>17650679.891549997</v>
      </c>
      <c r="Z368" s="206">
        <v>18898593.170849998</v>
      </c>
      <c r="AA368" s="206">
        <v>19822399.519050002</v>
      </c>
      <c r="AB368" s="206">
        <v>19676827.141650002</v>
      </c>
      <c r="AC368" s="206">
        <v>19403737.83075</v>
      </c>
      <c r="AD368" s="206">
        <v>19168360.880399998</v>
      </c>
      <c r="AE368" s="206">
        <v>18982139.881949998</v>
      </c>
      <c r="AF368" s="206">
        <v>18810579.717149999</v>
      </c>
      <c r="AG368" s="192">
        <f t="shared" si="78"/>
        <v>223137029.71019998</v>
      </c>
      <c r="AI368" s="207">
        <f t="shared" si="76"/>
        <v>279210.81</v>
      </c>
      <c r="AJ368" s="207">
        <f t="shared" si="76"/>
        <v>280012.84000000003</v>
      </c>
      <c r="AK368" s="207">
        <f t="shared" si="76"/>
        <v>280799.38</v>
      </c>
      <c r="AL368" s="207">
        <f t="shared" si="76"/>
        <v>273318.26</v>
      </c>
      <c r="AM368" s="207">
        <f t="shared" si="76"/>
        <v>265076.03999999998</v>
      </c>
      <c r="AN368" s="207">
        <f t="shared" si="76"/>
        <v>263456.88</v>
      </c>
      <c r="AO368" s="207">
        <f t="shared" si="76"/>
        <v>263282.05</v>
      </c>
      <c r="AP368" s="207">
        <f t="shared" si="76"/>
        <v>267843.53000000003</v>
      </c>
      <c r="AQ368" s="207">
        <f t="shared" si="76"/>
        <v>272817.86</v>
      </c>
      <c r="AR368" s="207">
        <f t="shared" si="76"/>
        <v>276995.09000000003</v>
      </c>
      <c r="AS368" s="207">
        <f t="shared" si="76"/>
        <v>279528.43</v>
      </c>
      <c r="AT368" s="207">
        <f t="shared" si="76"/>
        <v>279051.21999999997</v>
      </c>
      <c r="AU368" s="208">
        <f t="shared" si="79"/>
        <v>3281392.3899999997</v>
      </c>
      <c r="AV368" s="208">
        <f t="shared" si="83"/>
        <v>280674.26</v>
      </c>
      <c r="AW368" s="208">
        <f t="shared" si="83"/>
        <v>282091.98</v>
      </c>
      <c r="AX368" s="208">
        <f t="shared" si="83"/>
        <v>277861.40000000002</v>
      </c>
      <c r="AY368" s="208">
        <f t="shared" si="83"/>
        <v>275109.53000000003</v>
      </c>
      <c r="AZ368" s="208">
        <f t="shared" si="82"/>
        <v>276362.03999999998</v>
      </c>
      <c r="BA368" s="208">
        <f t="shared" si="82"/>
        <v>274859.14</v>
      </c>
      <c r="BB368" s="208">
        <f t="shared" si="82"/>
        <v>273428.34000000003</v>
      </c>
      <c r="BC368" s="208">
        <f t="shared" si="81"/>
        <v>270978.64</v>
      </c>
      <c r="BD368" s="208">
        <f t="shared" si="81"/>
        <v>273438.45</v>
      </c>
      <c r="BE368" s="208">
        <f t="shared" si="81"/>
        <v>292770.71000000002</v>
      </c>
      <c r="BF368" s="208">
        <f t="shared" si="81"/>
        <v>307082.01</v>
      </c>
      <c r="BG368" s="208">
        <f t="shared" si="81"/>
        <v>304826.84999999998</v>
      </c>
      <c r="BH368" s="208">
        <f t="shared" si="81"/>
        <v>300596.24</v>
      </c>
      <c r="BI368" s="208">
        <f t="shared" si="81"/>
        <v>296949.86</v>
      </c>
      <c r="BJ368" s="208">
        <f t="shared" si="81"/>
        <v>294064.98</v>
      </c>
      <c r="BK368" s="208">
        <f t="shared" si="81"/>
        <v>291407.23</v>
      </c>
      <c r="BL368" s="207">
        <f t="shared" si="80"/>
        <v>3456764.4899999998</v>
      </c>
    </row>
    <row r="369" spans="1:64">
      <c r="A369" s="190" t="s">
        <v>570</v>
      </c>
      <c r="B369" s="205">
        <v>0.21709999999999999</v>
      </c>
      <c r="C369" s="205">
        <v>0.21709999999999999</v>
      </c>
      <c r="D369" s="206">
        <v>4158572.4885</v>
      </c>
      <c r="E369" s="206">
        <v>4168523.8340999996</v>
      </c>
      <c r="F369" s="206">
        <v>4173834.7985999999</v>
      </c>
      <c r="G369" s="206">
        <v>4663160.8220999995</v>
      </c>
      <c r="H369" s="206">
        <v>5098553.5820999993</v>
      </c>
      <c r="I369" s="206">
        <v>4703542.0509000001</v>
      </c>
      <c r="J369" s="206">
        <v>4362455.2168499995</v>
      </c>
      <c r="K369" s="206">
        <v>4350514.7047499996</v>
      </c>
      <c r="L369" s="206">
        <v>4678310.7760499995</v>
      </c>
      <c r="M369" s="206">
        <v>5082974.6862000003</v>
      </c>
      <c r="N369" s="206">
        <v>5148687.6503999997</v>
      </c>
      <c r="O369" s="206">
        <v>5149653.4537499994</v>
      </c>
      <c r="P369" s="192">
        <f t="shared" si="77"/>
        <v>55738784.064300001</v>
      </c>
      <c r="Q369" s="206">
        <v>5155670.2640999993</v>
      </c>
      <c r="R369" s="206">
        <v>5167326.4340999993</v>
      </c>
      <c r="S369" s="206">
        <v>5178982.6040999992</v>
      </c>
      <c r="T369" s="206">
        <v>5188996.0393499993</v>
      </c>
      <c r="U369" s="206">
        <v>4668741.2315999996</v>
      </c>
      <c r="V369" s="206">
        <v>4150129.1585999993</v>
      </c>
      <c r="W369" s="206">
        <v>4161411.1139999996</v>
      </c>
      <c r="X369" s="206">
        <v>4126064.7185999993</v>
      </c>
      <c r="Y369" s="206">
        <v>4090902.1529999999</v>
      </c>
      <c r="Z369" s="206">
        <v>4664389.5982499998</v>
      </c>
      <c r="AA369" s="206">
        <v>5233016.4212999996</v>
      </c>
      <c r="AB369" s="206">
        <v>5236901.8113000002</v>
      </c>
      <c r="AC369" s="206">
        <v>5245838.2083000001</v>
      </c>
      <c r="AD369" s="206">
        <v>5257494.3783</v>
      </c>
      <c r="AE369" s="206">
        <v>5269150.5482999999</v>
      </c>
      <c r="AF369" s="206">
        <v>5241181.2913499996</v>
      </c>
      <c r="AG369" s="192">
        <f t="shared" si="78"/>
        <v>57345220.632900007</v>
      </c>
      <c r="AI369" s="207">
        <f t="shared" si="76"/>
        <v>75235.509999999995</v>
      </c>
      <c r="AJ369" s="207">
        <f t="shared" si="76"/>
        <v>75415.539999999994</v>
      </c>
      <c r="AK369" s="207">
        <f t="shared" si="76"/>
        <v>75511.63</v>
      </c>
      <c r="AL369" s="207">
        <f t="shared" si="76"/>
        <v>84364.35</v>
      </c>
      <c r="AM369" s="207">
        <f t="shared" si="76"/>
        <v>92241.33</v>
      </c>
      <c r="AN369" s="207">
        <f t="shared" si="76"/>
        <v>85094.91</v>
      </c>
      <c r="AO369" s="207">
        <f t="shared" si="76"/>
        <v>78924.09</v>
      </c>
      <c r="AP369" s="207">
        <f t="shared" si="76"/>
        <v>78708.06</v>
      </c>
      <c r="AQ369" s="207">
        <f t="shared" si="76"/>
        <v>84638.44</v>
      </c>
      <c r="AR369" s="207">
        <f t="shared" si="76"/>
        <v>91959.48</v>
      </c>
      <c r="AS369" s="207">
        <f t="shared" si="76"/>
        <v>93148.34</v>
      </c>
      <c r="AT369" s="207">
        <f t="shared" si="76"/>
        <v>93165.81</v>
      </c>
      <c r="AU369" s="208">
        <f t="shared" si="79"/>
        <v>1008407.4899999998</v>
      </c>
      <c r="AV369" s="208">
        <f t="shared" si="83"/>
        <v>93274.67</v>
      </c>
      <c r="AW369" s="208">
        <f t="shared" si="83"/>
        <v>93485.55</v>
      </c>
      <c r="AX369" s="208">
        <f t="shared" si="83"/>
        <v>93696.43</v>
      </c>
      <c r="AY369" s="208">
        <f t="shared" si="83"/>
        <v>93877.59</v>
      </c>
      <c r="AZ369" s="208">
        <f t="shared" si="82"/>
        <v>84465.31</v>
      </c>
      <c r="BA369" s="208">
        <f t="shared" si="82"/>
        <v>75082.75</v>
      </c>
      <c r="BB369" s="208">
        <f>ROUND(W369*$C369/12,2)</f>
        <v>75286.86</v>
      </c>
      <c r="BC369" s="208">
        <f t="shared" si="81"/>
        <v>74647.39</v>
      </c>
      <c r="BD369" s="208">
        <f t="shared" si="81"/>
        <v>74011.240000000005</v>
      </c>
      <c r="BE369" s="208">
        <f t="shared" si="81"/>
        <v>84386.58</v>
      </c>
      <c r="BF369" s="208">
        <f t="shared" si="81"/>
        <v>94673.99</v>
      </c>
      <c r="BG369" s="208">
        <f t="shared" si="81"/>
        <v>94744.28</v>
      </c>
      <c r="BH369" s="208">
        <f t="shared" si="81"/>
        <v>94905.96</v>
      </c>
      <c r="BI369" s="208">
        <f t="shared" si="81"/>
        <v>95116.84</v>
      </c>
      <c r="BJ369" s="208">
        <f t="shared" si="81"/>
        <v>95327.72</v>
      </c>
      <c r="BK369" s="208">
        <f t="shared" si="81"/>
        <v>94821.7</v>
      </c>
      <c r="BL369" s="207">
        <f t="shared" si="80"/>
        <v>1037470.6199999999</v>
      </c>
    </row>
    <row r="370" spans="1:64">
      <c r="A370" s="190" t="s">
        <v>571</v>
      </c>
      <c r="B370" s="205">
        <v>0.18590000000000001</v>
      </c>
      <c r="C370" s="205">
        <v>0.18590000000000001</v>
      </c>
      <c r="D370" s="206">
        <v>0</v>
      </c>
      <c r="E370" s="206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192">
        <f t="shared" si="77"/>
        <v>0</v>
      </c>
      <c r="Q370" s="206">
        <v>0</v>
      </c>
      <c r="R370" s="206">
        <v>0</v>
      </c>
      <c r="S370" s="206">
        <v>0</v>
      </c>
      <c r="T370" s="206">
        <v>0</v>
      </c>
      <c r="U370" s="206">
        <v>0</v>
      </c>
      <c r="V370" s="206">
        <v>0</v>
      </c>
      <c r="W370" s="206">
        <v>0</v>
      </c>
      <c r="X370" s="206">
        <v>0</v>
      </c>
      <c r="Y370" s="206">
        <v>0</v>
      </c>
      <c r="Z370" s="206">
        <v>0</v>
      </c>
      <c r="AA370" s="206">
        <v>0</v>
      </c>
      <c r="AB370" s="206">
        <v>0</v>
      </c>
      <c r="AC370" s="206">
        <v>0</v>
      </c>
      <c r="AD370" s="206">
        <v>0</v>
      </c>
      <c r="AE370" s="206">
        <v>0</v>
      </c>
      <c r="AF370" s="206">
        <v>0</v>
      </c>
      <c r="AG370" s="192">
        <f t="shared" si="78"/>
        <v>0</v>
      </c>
      <c r="AI370" s="207">
        <f t="shared" si="76"/>
        <v>0</v>
      </c>
      <c r="AJ370" s="207">
        <f t="shared" si="76"/>
        <v>0</v>
      </c>
      <c r="AK370" s="207">
        <f t="shared" si="76"/>
        <v>0</v>
      </c>
      <c r="AL370" s="207">
        <f t="shared" si="76"/>
        <v>0</v>
      </c>
      <c r="AM370" s="207">
        <f t="shared" si="76"/>
        <v>0</v>
      </c>
      <c r="AN370" s="207">
        <f t="shared" si="76"/>
        <v>0</v>
      </c>
      <c r="AO370" s="207">
        <f t="shared" si="76"/>
        <v>0</v>
      </c>
      <c r="AP370" s="207">
        <f t="shared" si="76"/>
        <v>0</v>
      </c>
      <c r="AQ370" s="207">
        <f t="shared" si="76"/>
        <v>0</v>
      </c>
      <c r="AR370" s="207">
        <f t="shared" si="76"/>
        <v>0</v>
      </c>
      <c r="AS370" s="207">
        <f t="shared" si="76"/>
        <v>0</v>
      </c>
      <c r="AT370" s="207">
        <f t="shared" si="76"/>
        <v>0</v>
      </c>
      <c r="AU370" s="208">
        <f t="shared" si="79"/>
        <v>0</v>
      </c>
      <c r="AV370" s="208">
        <f t="shared" si="83"/>
        <v>0</v>
      </c>
      <c r="AW370" s="208">
        <f t="shared" si="83"/>
        <v>0</v>
      </c>
      <c r="AX370" s="208">
        <f t="shared" si="83"/>
        <v>0</v>
      </c>
      <c r="AY370" s="208">
        <f t="shared" si="83"/>
        <v>0</v>
      </c>
      <c r="AZ370" s="208">
        <f t="shared" si="82"/>
        <v>0</v>
      </c>
      <c r="BA370" s="208">
        <f t="shared" si="82"/>
        <v>0</v>
      </c>
      <c r="BB370" s="208">
        <f t="shared" si="82"/>
        <v>0</v>
      </c>
      <c r="BC370" s="208">
        <f t="shared" si="81"/>
        <v>0</v>
      </c>
      <c r="BD370" s="208">
        <f t="shared" si="81"/>
        <v>0</v>
      </c>
      <c r="BE370" s="208">
        <f t="shared" si="81"/>
        <v>0</v>
      </c>
      <c r="BF370" s="208">
        <f t="shared" si="81"/>
        <v>0</v>
      </c>
      <c r="BG370" s="208">
        <f t="shared" si="81"/>
        <v>0</v>
      </c>
      <c r="BH370" s="208">
        <f t="shared" si="81"/>
        <v>0</v>
      </c>
      <c r="BI370" s="208">
        <f t="shared" si="81"/>
        <v>0</v>
      </c>
      <c r="BJ370" s="208">
        <f t="shared" si="81"/>
        <v>0</v>
      </c>
      <c r="BK370" s="208">
        <f t="shared" si="81"/>
        <v>0</v>
      </c>
      <c r="BL370" s="207">
        <f t="shared" si="80"/>
        <v>0</v>
      </c>
    </row>
    <row r="371" spans="1:64">
      <c r="A371" s="190" t="s">
        <v>572</v>
      </c>
      <c r="B371" s="205">
        <v>0.1142</v>
      </c>
      <c r="C371" s="205">
        <v>0.1142</v>
      </c>
      <c r="D371" s="206">
        <v>622052.89170000004</v>
      </c>
      <c r="E371" s="206">
        <v>622052.89170000004</v>
      </c>
      <c r="F371" s="206">
        <v>625062.16110000003</v>
      </c>
      <c r="G371" s="206">
        <v>628071.43050000002</v>
      </c>
      <c r="H371" s="206">
        <v>628071.43050000002</v>
      </c>
      <c r="I371" s="206">
        <v>628071.43050000002</v>
      </c>
      <c r="J371" s="206">
        <v>628071.43050000002</v>
      </c>
      <c r="K371" s="206">
        <v>628071.43050000002</v>
      </c>
      <c r="L371" s="206">
        <v>756949.73400000005</v>
      </c>
      <c r="M371" s="206">
        <v>885828.03749999998</v>
      </c>
      <c r="N371" s="206">
        <v>885828.03749999998</v>
      </c>
      <c r="O371" s="206">
        <v>885828.03749999998</v>
      </c>
      <c r="P371" s="192">
        <f t="shared" si="77"/>
        <v>8423958.9434999991</v>
      </c>
      <c r="Q371" s="206">
        <v>885828.03749999998</v>
      </c>
      <c r="R371" s="206">
        <v>885828.03749999998</v>
      </c>
      <c r="S371" s="206">
        <v>885828.03749999998</v>
      </c>
      <c r="T371" s="206">
        <v>885828.03749999998</v>
      </c>
      <c r="U371" s="206">
        <v>885828.03749999998</v>
      </c>
      <c r="V371" s="206">
        <v>885828.03749999998</v>
      </c>
      <c r="W371" s="206">
        <v>885828.03749999998</v>
      </c>
      <c r="X371" s="206">
        <v>885828.03749999998</v>
      </c>
      <c r="Y371" s="206">
        <v>1016794.35</v>
      </c>
      <c r="Z371" s="206">
        <v>1154745.5325</v>
      </c>
      <c r="AA371" s="206">
        <v>1168278.0194999999</v>
      </c>
      <c r="AB371" s="206">
        <v>1181373.2535000001</v>
      </c>
      <c r="AC371" s="206">
        <v>1194468.4875</v>
      </c>
      <c r="AD371" s="206">
        <v>1207563.7215000002</v>
      </c>
      <c r="AE371" s="206">
        <v>1220658.9555000002</v>
      </c>
      <c r="AF371" s="206">
        <v>1246849.0750500003</v>
      </c>
      <c r="AG371" s="192">
        <f t="shared" si="78"/>
        <v>12934043.545049999</v>
      </c>
      <c r="AI371" s="207">
        <f t="shared" si="76"/>
        <v>5919.87</v>
      </c>
      <c r="AJ371" s="207">
        <f t="shared" si="76"/>
        <v>5919.87</v>
      </c>
      <c r="AK371" s="207">
        <f t="shared" si="76"/>
        <v>5948.51</v>
      </c>
      <c r="AL371" s="207">
        <f t="shared" si="76"/>
        <v>5977.15</v>
      </c>
      <c r="AM371" s="207">
        <f t="shared" si="76"/>
        <v>5977.15</v>
      </c>
      <c r="AN371" s="207">
        <f t="shared" si="76"/>
        <v>5977.15</v>
      </c>
      <c r="AO371" s="207">
        <f t="shared" si="76"/>
        <v>5977.15</v>
      </c>
      <c r="AP371" s="207">
        <f t="shared" si="76"/>
        <v>5977.15</v>
      </c>
      <c r="AQ371" s="207">
        <f t="shared" si="76"/>
        <v>7203.64</v>
      </c>
      <c r="AR371" s="207">
        <f t="shared" si="76"/>
        <v>8430.1299999999992</v>
      </c>
      <c r="AS371" s="207">
        <f t="shared" si="76"/>
        <v>8430.1299999999992</v>
      </c>
      <c r="AT371" s="207">
        <f t="shared" si="76"/>
        <v>8430.1299999999992</v>
      </c>
      <c r="AU371" s="208">
        <f t="shared" si="79"/>
        <v>80168.030000000013</v>
      </c>
      <c r="AV371" s="208">
        <f t="shared" si="83"/>
        <v>8430.1299999999992</v>
      </c>
      <c r="AW371" s="208">
        <f t="shared" si="83"/>
        <v>8430.1299999999992</v>
      </c>
      <c r="AX371" s="208">
        <f t="shared" si="83"/>
        <v>8430.1299999999992</v>
      </c>
      <c r="AY371" s="208">
        <f t="shared" si="83"/>
        <v>8430.1299999999992</v>
      </c>
      <c r="AZ371" s="208">
        <f t="shared" si="82"/>
        <v>8430.1299999999992</v>
      </c>
      <c r="BA371" s="208">
        <f t="shared" si="82"/>
        <v>8430.1299999999992</v>
      </c>
      <c r="BB371" s="208">
        <f t="shared" si="82"/>
        <v>8430.1299999999992</v>
      </c>
      <c r="BC371" s="208">
        <f t="shared" si="81"/>
        <v>8430.1299999999992</v>
      </c>
      <c r="BD371" s="208">
        <f t="shared" si="81"/>
        <v>9676.49</v>
      </c>
      <c r="BE371" s="208">
        <f t="shared" si="81"/>
        <v>10989.33</v>
      </c>
      <c r="BF371" s="208">
        <f t="shared" si="81"/>
        <v>11118.11</v>
      </c>
      <c r="BG371" s="208">
        <f t="shared" si="81"/>
        <v>11242.74</v>
      </c>
      <c r="BH371" s="208">
        <f t="shared" si="81"/>
        <v>11367.36</v>
      </c>
      <c r="BI371" s="208">
        <f t="shared" si="81"/>
        <v>11491.98</v>
      </c>
      <c r="BJ371" s="208">
        <f t="shared" si="81"/>
        <v>11616.6</v>
      </c>
      <c r="BK371" s="208">
        <f t="shared" si="81"/>
        <v>11865.85</v>
      </c>
      <c r="BL371" s="207">
        <f t="shared" si="80"/>
        <v>123088.98000000001</v>
      </c>
    </row>
    <row r="372" spans="1:64">
      <c r="A372" s="190" t="s">
        <v>573</v>
      </c>
      <c r="B372" s="205">
        <v>5.6300000000000003E-2</v>
      </c>
      <c r="C372" s="205">
        <v>5.6300000000000003E-2</v>
      </c>
      <c r="D372" s="206">
        <v>49298.499000000003</v>
      </c>
      <c r="E372" s="206">
        <v>49298.499000000003</v>
      </c>
      <c r="F372" s="206">
        <v>49298.499000000003</v>
      </c>
      <c r="G372" s="206">
        <v>49298.499000000003</v>
      </c>
      <c r="H372" s="206">
        <v>49298.499000000003</v>
      </c>
      <c r="I372" s="206">
        <v>49298.499000000003</v>
      </c>
      <c r="J372" s="206">
        <v>49298.499000000003</v>
      </c>
      <c r="K372" s="206">
        <v>49298.499000000003</v>
      </c>
      <c r="L372" s="206">
        <v>49298.499000000003</v>
      </c>
      <c r="M372" s="206">
        <v>49298.499000000003</v>
      </c>
      <c r="N372" s="206">
        <v>49298.499000000003</v>
      </c>
      <c r="O372" s="206">
        <v>49298.499000000003</v>
      </c>
      <c r="P372" s="192">
        <f t="shared" si="77"/>
        <v>591581.98800000001</v>
      </c>
      <c r="Q372" s="206">
        <v>49298.499000000003</v>
      </c>
      <c r="R372" s="206">
        <v>49298.499000000003</v>
      </c>
      <c r="S372" s="206">
        <v>49298.499000000003</v>
      </c>
      <c r="T372" s="206">
        <v>49298.499000000003</v>
      </c>
      <c r="U372" s="206">
        <v>49298.499000000003</v>
      </c>
      <c r="V372" s="206">
        <v>49298.499000000003</v>
      </c>
      <c r="W372" s="206">
        <v>49298.499000000003</v>
      </c>
      <c r="X372" s="206">
        <v>49298.499000000003</v>
      </c>
      <c r="Y372" s="206">
        <v>49298.499000000003</v>
      </c>
      <c r="Z372" s="206">
        <v>49298.499000000003</v>
      </c>
      <c r="AA372" s="206">
        <v>49298.499000000003</v>
      </c>
      <c r="AB372" s="206">
        <v>49298.499000000003</v>
      </c>
      <c r="AC372" s="206">
        <v>49298.499000000003</v>
      </c>
      <c r="AD372" s="206">
        <v>49298.499000000003</v>
      </c>
      <c r="AE372" s="206">
        <v>49298.499000000003</v>
      </c>
      <c r="AF372" s="206">
        <v>49298.499000000003</v>
      </c>
      <c r="AG372" s="192">
        <f t="shared" si="78"/>
        <v>591581.98800000001</v>
      </c>
      <c r="AI372" s="207">
        <f t="shared" si="76"/>
        <v>231.29</v>
      </c>
      <c r="AJ372" s="207">
        <f t="shared" si="76"/>
        <v>231.29</v>
      </c>
      <c r="AK372" s="207">
        <f t="shared" si="76"/>
        <v>231.29</v>
      </c>
      <c r="AL372" s="207">
        <f t="shared" si="76"/>
        <v>231.29</v>
      </c>
      <c r="AM372" s="207">
        <f t="shared" si="76"/>
        <v>231.29</v>
      </c>
      <c r="AN372" s="207">
        <f t="shared" si="76"/>
        <v>231.29</v>
      </c>
      <c r="AO372" s="207">
        <f t="shared" si="76"/>
        <v>231.29</v>
      </c>
      <c r="AP372" s="207">
        <f t="shared" si="76"/>
        <v>231.29</v>
      </c>
      <c r="AQ372" s="207">
        <f t="shared" si="76"/>
        <v>231.29</v>
      </c>
      <c r="AR372" s="207">
        <f t="shared" si="76"/>
        <v>231.29</v>
      </c>
      <c r="AS372" s="207">
        <f t="shared" si="76"/>
        <v>231.29</v>
      </c>
      <c r="AT372" s="207">
        <f t="shared" si="76"/>
        <v>231.29</v>
      </c>
      <c r="AU372" s="208">
        <f t="shared" si="79"/>
        <v>2775.48</v>
      </c>
      <c r="AV372" s="208">
        <f t="shared" si="83"/>
        <v>231.29</v>
      </c>
      <c r="AW372" s="208">
        <f t="shared" si="83"/>
        <v>231.29</v>
      </c>
      <c r="AX372" s="208">
        <f t="shared" si="83"/>
        <v>231.29</v>
      </c>
      <c r="AY372" s="208">
        <f t="shared" si="83"/>
        <v>231.29</v>
      </c>
      <c r="AZ372" s="208">
        <f t="shared" si="82"/>
        <v>231.29</v>
      </c>
      <c r="BA372" s="208">
        <f t="shared" si="82"/>
        <v>231.29</v>
      </c>
      <c r="BB372" s="208">
        <f t="shared" si="82"/>
        <v>231.29</v>
      </c>
      <c r="BC372" s="208">
        <f t="shared" si="81"/>
        <v>231.29</v>
      </c>
      <c r="BD372" s="208">
        <f t="shared" si="81"/>
        <v>231.29</v>
      </c>
      <c r="BE372" s="208">
        <f t="shared" si="81"/>
        <v>231.29</v>
      </c>
      <c r="BF372" s="208">
        <f t="shared" si="81"/>
        <v>231.29</v>
      </c>
      <c r="BG372" s="208">
        <f t="shared" si="81"/>
        <v>231.29</v>
      </c>
      <c r="BH372" s="208">
        <f t="shared" si="81"/>
        <v>231.29</v>
      </c>
      <c r="BI372" s="208">
        <f t="shared" si="81"/>
        <v>231.29</v>
      </c>
      <c r="BJ372" s="208">
        <f t="shared" si="81"/>
        <v>231.29</v>
      </c>
      <c r="BK372" s="208">
        <f t="shared" si="81"/>
        <v>231.29</v>
      </c>
      <c r="BL372" s="207">
        <f t="shared" si="80"/>
        <v>2775.48</v>
      </c>
    </row>
    <row r="373" spans="1:64">
      <c r="A373" s="190" t="s">
        <v>574</v>
      </c>
      <c r="B373" s="205">
        <v>5.1499999999999997E-2</v>
      </c>
      <c r="C373" s="205">
        <v>5.1499999999999997E-2</v>
      </c>
      <c r="D373" s="206">
        <v>1176817.6527</v>
      </c>
      <c r="E373" s="206">
        <v>1176817.6527</v>
      </c>
      <c r="F373" s="206">
        <v>1176817.6527</v>
      </c>
      <c r="G373" s="206">
        <v>815012.48879999993</v>
      </c>
      <c r="H373" s="206">
        <v>453207.32489999995</v>
      </c>
      <c r="I373" s="206">
        <v>453207.32489999995</v>
      </c>
      <c r="J373" s="206">
        <v>453207.32489999995</v>
      </c>
      <c r="K373" s="206">
        <v>453207.32489999995</v>
      </c>
      <c r="L373" s="206">
        <v>730550.44784999988</v>
      </c>
      <c r="M373" s="206">
        <v>1157336.6377499998</v>
      </c>
      <c r="N373" s="206">
        <v>1306779.7046999999</v>
      </c>
      <c r="O373" s="206">
        <v>1306779.7046999999</v>
      </c>
      <c r="P373" s="192">
        <f t="shared" si="77"/>
        <v>10659741.241500001</v>
      </c>
      <c r="Q373" s="206">
        <v>1306779.7046999999</v>
      </c>
      <c r="R373" s="206">
        <v>1306779.7046999999</v>
      </c>
      <c r="S373" s="206">
        <v>1306779.7046999999</v>
      </c>
      <c r="T373" s="206">
        <v>1306779.7046999999</v>
      </c>
      <c r="U373" s="206">
        <v>1306779.7046999999</v>
      </c>
      <c r="V373" s="206">
        <v>1306779.7046999999</v>
      </c>
      <c r="W373" s="206">
        <v>1306779.7046999999</v>
      </c>
      <c r="X373" s="206">
        <v>1306779.7046999999</v>
      </c>
      <c r="Y373" s="206">
        <v>1376628.4046999998</v>
      </c>
      <c r="Z373" s="206">
        <v>1446477.1046999998</v>
      </c>
      <c r="AA373" s="206">
        <v>1446477.1046999998</v>
      </c>
      <c r="AB373" s="206">
        <v>1446477.1046999998</v>
      </c>
      <c r="AC373" s="206">
        <v>1446477.1046999998</v>
      </c>
      <c r="AD373" s="206">
        <v>1446477.1046999998</v>
      </c>
      <c r="AE373" s="206">
        <v>1446477.1046999998</v>
      </c>
      <c r="AF373" s="206">
        <v>1446477.1046999998</v>
      </c>
      <c r="AG373" s="192">
        <f t="shared" si="78"/>
        <v>16729086.956399994</v>
      </c>
      <c r="AI373" s="207">
        <f t="shared" si="76"/>
        <v>5050.51</v>
      </c>
      <c r="AJ373" s="207">
        <f t="shared" si="76"/>
        <v>5050.51</v>
      </c>
      <c r="AK373" s="207">
        <f t="shared" si="76"/>
        <v>5050.51</v>
      </c>
      <c r="AL373" s="207">
        <f t="shared" si="76"/>
        <v>3497.76</v>
      </c>
      <c r="AM373" s="207">
        <f t="shared" si="76"/>
        <v>1945.01</v>
      </c>
      <c r="AN373" s="207">
        <f t="shared" si="76"/>
        <v>1945.01</v>
      </c>
      <c r="AO373" s="207">
        <f t="shared" si="76"/>
        <v>1945.01</v>
      </c>
      <c r="AP373" s="207">
        <f t="shared" si="76"/>
        <v>1945.01</v>
      </c>
      <c r="AQ373" s="207">
        <f t="shared" si="76"/>
        <v>3135.28</v>
      </c>
      <c r="AR373" s="207">
        <f t="shared" si="76"/>
        <v>4966.8999999999996</v>
      </c>
      <c r="AS373" s="207">
        <f t="shared" si="76"/>
        <v>5608.26</v>
      </c>
      <c r="AT373" s="207">
        <f t="shared" si="76"/>
        <v>5608.26</v>
      </c>
      <c r="AU373" s="208">
        <f t="shared" si="79"/>
        <v>45748.03</v>
      </c>
      <c r="AV373" s="208">
        <f t="shared" si="83"/>
        <v>5608.26</v>
      </c>
      <c r="AW373" s="208">
        <f t="shared" si="83"/>
        <v>5608.26</v>
      </c>
      <c r="AX373" s="208">
        <f t="shared" si="83"/>
        <v>5608.26</v>
      </c>
      <c r="AY373" s="208">
        <f t="shared" si="83"/>
        <v>5608.26</v>
      </c>
      <c r="AZ373" s="208">
        <f t="shared" si="82"/>
        <v>5608.26</v>
      </c>
      <c r="BA373" s="208">
        <f t="shared" si="82"/>
        <v>5608.26</v>
      </c>
      <c r="BB373" s="208">
        <f t="shared" si="82"/>
        <v>5608.26</v>
      </c>
      <c r="BC373" s="208">
        <f t="shared" si="81"/>
        <v>5608.26</v>
      </c>
      <c r="BD373" s="208">
        <f t="shared" si="81"/>
        <v>5908.03</v>
      </c>
      <c r="BE373" s="208">
        <f t="shared" si="81"/>
        <v>6207.8</v>
      </c>
      <c r="BF373" s="208">
        <f t="shared" si="81"/>
        <v>6207.8</v>
      </c>
      <c r="BG373" s="208">
        <f t="shared" si="81"/>
        <v>6207.8</v>
      </c>
      <c r="BH373" s="208">
        <f t="shared" si="81"/>
        <v>6207.8</v>
      </c>
      <c r="BI373" s="208">
        <f t="shared" si="81"/>
        <v>6207.8</v>
      </c>
      <c r="BJ373" s="208">
        <f t="shared" si="81"/>
        <v>6207.8</v>
      </c>
      <c r="BK373" s="208">
        <f t="shared" si="81"/>
        <v>6207.8</v>
      </c>
      <c r="BL373" s="207">
        <f t="shared" si="80"/>
        <v>71795.670000000013</v>
      </c>
    </row>
    <row r="374" spans="1:64">
      <c r="A374" s="190" t="s">
        <v>575</v>
      </c>
      <c r="B374" s="205">
        <v>4.2500000000000003E-2</v>
      </c>
      <c r="C374" s="205">
        <v>4.2500000000000003E-2</v>
      </c>
      <c r="D374" s="206">
        <v>2965322.2856999999</v>
      </c>
      <c r="E374" s="206">
        <v>3002096.6154</v>
      </c>
      <c r="F374" s="206">
        <v>3040254.9401999996</v>
      </c>
      <c r="G374" s="206">
        <v>2878815.1088999999</v>
      </c>
      <c r="H374" s="206">
        <v>2715728.3303999999</v>
      </c>
      <c r="I374" s="206">
        <v>2698984.1556000002</v>
      </c>
      <c r="J374" s="206">
        <v>2700774.0156</v>
      </c>
      <c r="K374" s="206">
        <v>2728455.6632999997</v>
      </c>
      <c r="L374" s="206">
        <v>2749143.1535999998</v>
      </c>
      <c r="M374" s="206">
        <v>2777933.0378999994</v>
      </c>
      <c r="N374" s="206">
        <v>2798874.1583999996</v>
      </c>
      <c r="O374" s="206">
        <v>2802565.2788999993</v>
      </c>
      <c r="P374" s="192">
        <f t="shared" si="77"/>
        <v>33858946.743900001</v>
      </c>
      <c r="Q374" s="206">
        <v>2802565.2788999993</v>
      </c>
      <c r="R374" s="206">
        <v>2806251.5452499995</v>
      </c>
      <c r="S374" s="206">
        <v>2809937.8115999997</v>
      </c>
      <c r="T374" s="206">
        <v>2800906.2704999996</v>
      </c>
      <c r="U374" s="206">
        <v>2795559.6329999994</v>
      </c>
      <c r="V374" s="206">
        <v>2799244.5365999998</v>
      </c>
      <c r="W374" s="206">
        <v>2799244.5365999998</v>
      </c>
      <c r="X374" s="206">
        <v>2802922.0571999997</v>
      </c>
      <c r="Y374" s="206">
        <v>2806599.5777999996</v>
      </c>
      <c r="Z374" s="206">
        <v>2806599.5777999996</v>
      </c>
      <c r="AA374" s="206">
        <v>2810290.6982999998</v>
      </c>
      <c r="AB374" s="206">
        <v>2813981.8187999995</v>
      </c>
      <c r="AC374" s="206">
        <v>2813981.8187999995</v>
      </c>
      <c r="AD374" s="206">
        <v>2817668.0851499997</v>
      </c>
      <c r="AE374" s="206">
        <v>2821354.3514999994</v>
      </c>
      <c r="AF374" s="206">
        <v>2798392.0829999996</v>
      </c>
      <c r="AG374" s="192">
        <f t="shared" si="78"/>
        <v>33685838.774549991</v>
      </c>
      <c r="AI374" s="207">
        <f t="shared" si="76"/>
        <v>10502.18</v>
      </c>
      <c r="AJ374" s="207">
        <f t="shared" si="76"/>
        <v>10632.43</v>
      </c>
      <c r="AK374" s="207">
        <f t="shared" si="76"/>
        <v>10767.57</v>
      </c>
      <c r="AL374" s="207">
        <f t="shared" si="76"/>
        <v>10195.799999999999</v>
      </c>
      <c r="AM374" s="207">
        <f t="shared" si="76"/>
        <v>9618.2000000000007</v>
      </c>
      <c r="AN374" s="207">
        <f t="shared" si="76"/>
        <v>9558.9</v>
      </c>
      <c r="AO374" s="207">
        <f t="shared" si="76"/>
        <v>9565.24</v>
      </c>
      <c r="AP374" s="207">
        <f t="shared" si="76"/>
        <v>9663.2800000000007</v>
      </c>
      <c r="AQ374" s="207">
        <f t="shared" si="76"/>
        <v>9736.5499999999993</v>
      </c>
      <c r="AR374" s="207">
        <f t="shared" si="76"/>
        <v>9838.51</v>
      </c>
      <c r="AS374" s="207">
        <f t="shared" si="76"/>
        <v>9912.68</v>
      </c>
      <c r="AT374" s="207">
        <f t="shared" si="76"/>
        <v>9925.75</v>
      </c>
      <c r="AU374" s="208">
        <f t="shared" si="79"/>
        <v>119917.09</v>
      </c>
      <c r="AV374" s="208">
        <f t="shared" si="83"/>
        <v>9925.75</v>
      </c>
      <c r="AW374" s="208">
        <f t="shared" si="83"/>
        <v>9938.81</v>
      </c>
      <c r="AX374" s="208">
        <f t="shared" si="83"/>
        <v>9951.86</v>
      </c>
      <c r="AY374" s="208">
        <f t="shared" si="83"/>
        <v>9919.8799999999992</v>
      </c>
      <c r="AZ374" s="208">
        <f t="shared" si="82"/>
        <v>9900.94</v>
      </c>
      <c r="BA374" s="208">
        <f t="shared" si="82"/>
        <v>9913.99</v>
      </c>
      <c r="BB374" s="208">
        <f t="shared" si="82"/>
        <v>9913.99</v>
      </c>
      <c r="BC374" s="208">
        <f t="shared" si="81"/>
        <v>9927.02</v>
      </c>
      <c r="BD374" s="208">
        <f t="shared" si="81"/>
        <v>9940.0400000000009</v>
      </c>
      <c r="BE374" s="208">
        <f t="shared" si="81"/>
        <v>9940.0400000000009</v>
      </c>
      <c r="BF374" s="208">
        <f t="shared" si="81"/>
        <v>9953.11</v>
      </c>
      <c r="BG374" s="208">
        <f t="shared" si="81"/>
        <v>9966.19</v>
      </c>
      <c r="BH374" s="208">
        <f t="shared" si="81"/>
        <v>9966.19</v>
      </c>
      <c r="BI374" s="208">
        <f t="shared" si="81"/>
        <v>9979.24</v>
      </c>
      <c r="BJ374" s="208">
        <f t="shared" si="81"/>
        <v>9992.2999999999993</v>
      </c>
      <c r="BK374" s="208">
        <f t="shared" si="81"/>
        <v>9910.9699999999993</v>
      </c>
      <c r="BL374" s="207">
        <f t="shared" si="80"/>
        <v>119304.02000000002</v>
      </c>
    </row>
    <row r="375" spans="1:64">
      <c r="A375" s="190" t="s">
        <v>576</v>
      </c>
      <c r="B375" s="205">
        <v>0.61240000000000006</v>
      </c>
      <c r="C375" s="205">
        <v>0.61240000000000006</v>
      </c>
      <c r="D375" s="206">
        <v>0</v>
      </c>
      <c r="E375" s="206">
        <v>0</v>
      </c>
      <c r="F375" s="206">
        <v>0</v>
      </c>
      <c r="G375" s="206">
        <v>0</v>
      </c>
      <c r="H375" s="206">
        <v>0</v>
      </c>
      <c r="I375" s="206">
        <v>0</v>
      </c>
      <c r="J375" s="206">
        <v>0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192">
        <f t="shared" si="77"/>
        <v>0</v>
      </c>
      <c r="Q375" s="206">
        <v>0</v>
      </c>
      <c r="R375" s="206">
        <v>0</v>
      </c>
      <c r="S375" s="206">
        <v>0</v>
      </c>
      <c r="T375" s="206">
        <v>0</v>
      </c>
      <c r="U375" s="206">
        <v>0</v>
      </c>
      <c r="V375" s="206">
        <v>0</v>
      </c>
      <c r="W375" s="206">
        <v>0</v>
      </c>
      <c r="X375" s="206">
        <v>0</v>
      </c>
      <c r="Y375" s="206">
        <v>0</v>
      </c>
      <c r="Z375" s="206">
        <v>0</v>
      </c>
      <c r="AA375" s="206">
        <v>0</v>
      </c>
      <c r="AB375" s="206">
        <v>0</v>
      </c>
      <c r="AC375" s="206">
        <v>0</v>
      </c>
      <c r="AD375" s="206">
        <v>0</v>
      </c>
      <c r="AE375" s="206">
        <v>0</v>
      </c>
      <c r="AF375" s="206">
        <v>0</v>
      </c>
      <c r="AG375" s="192">
        <f t="shared" si="78"/>
        <v>0</v>
      </c>
      <c r="AI375" s="207">
        <f t="shared" si="76"/>
        <v>0</v>
      </c>
      <c r="AJ375" s="207">
        <f t="shared" si="76"/>
        <v>0</v>
      </c>
      <c r="AK375" s="207">
        <f t="shared" si="76"/>
        <v>0</v>
      </c>
      <c r="AL375" s="207">
        <f t="shared" si="76"/>
        <v>0</v>
      </c>
      <c r="AM375" s="207">
        <f t="shared" si="76"/>
        <v>0</v>
      </c>
      <c r="AN375" s="207">
        <f t="shared" si="76"/>
        <v>0</v>
      </c>
      <c r="AO375" s="207">
        <f t="shared" si="76"/>
        <v>0</v>
      </c>
      <c r="AP375" s="207">
        <f t="shared" si="76"/>
        <v>0</v>
      </c>
      <c r="AQ375" s="207">
        <f t="shared" si="76"/>
        <v>0</v>
      </c>
      <c r="AR375" s="207">
        <f t="shared" si="76"/>
        <v>0</v>
      </c>
      <c r="AS375" s="207">
        <f t="shared" si="76"/>
        <v>0</v>
      </c>
      <c r="AT375" s="207">
        <f t="shared" si="76"/>
        <v>0</v>
      </c>
      <c r="AU375" s="208">
        <f t="shared" si="79"/>
        <v>0</v>
      </c>
      <c r="AV375" s="208">
        <f t="shared" si="83"/>
        <v>0</v>
      </c>
      <c r="AW375" s="208">
        <f t="shared" si="83"/>
        <v>0</v>
      </c>
      <c r="AX375" s="208">
        <f t="shared" si="83"/>
        <v>0</v>
      </c>
      <c r="AY375" s="208">
        <f t="shared" si="83"/>
        <v>0</v>
      </c>
      <c r="AZ375" s="208">
        <f t="shared" si="82"/>
        <v>0</v>
      </c>
      <c r="BA375" s="208">
        <f t="shared" si="82"/>
        <v>0</v>
      </c>
      <c r="BB375" s="208">
        <f t="shared" si="82"/>
        <v>0</v>
      </c>
      <c r="BC375" s="208">
        <f t="shared" si="81"/>
        <v>0</v>
      </c>
      <c r="BD375" s="208">
        <f t="shared" si="81"/>
        <v>0</v>
      </c>
      <c r="BE375" s="208">
        <f t="shared" si="81"/>
        <v>0</v>
      </c>
      <c r="BF375" s="208">
        <f t="shared" si="81"/>
        <v>0</v>
      </c>
      <c r="BG375" s="208">
        <f t="shared" si="81"/>
        <v>0</v>
      </c>
      <c r="BH375" s="208">
        <f t="shared" si="81"/>
        <v>0</v>
      </c>
      <c r="BI375" s="208">
        <f t="shared" si="81"/>
        <v>0</v>
      </c>
      <c r="BJ375" s="208">
        <f t="shared" si="81"/>
        <v>0</v>
      </c>
      <c r="BK375" s="208">
        <f t="shared" si="81"/>
        <v>0</v>
      </c>
      <c r="BL375" s="207">
        <f t="shared" si="80"/>
        <v>0</v>
      </c>
    </row>
    <row r="376" spans="1:64">
      <c r="A376" s="190" t="s">
        <v>577</v>
      </c>
      <c r="B376" s="205">
        <v>1.4E-2</v>
      </c>
      <c r="C376" s="205">
        <v>1.4E-2</v>
      </c>
      <c r="D376" s="206">
        <v>20284.268100000001</v>
      </c>
      <c r="E376" s="206">
        <v>20284.268100000001</v>
      </c>
      <c r="F376" s="206">
        <v>20284.268100000001</v>
      </c>
      <c r="G376" s="206">
        <v>20284.268100000001</v>
      </c>
      <c r="H376" s="206">
        <v>20284.268100000001</v>
      </c>
      <c r="I376" s="206">
        <v>20284.268100000001</v>
      </c>
      <c r="J376" s="206">
        <v>20284.268100000001</v>
      </c>
      <c r="K376" s="206">
        <v>28219.268100000001</v>
      </c>
      <c r="L376" s="206">
        <v>36154.268100000001</v>
      </c>
      <c r="M376" s="206">
        <v>36154.268100000001</v>
      </c>
      <c r="N376" s="206">
        <v>36154.268100000001</v>
      </c>
      <c r="O376" s="206">
        <v>36154.268100000001</v>
      </c>
      <c r="P376" s="192">
        <f t="shared" si="77"/>
        <v>314826.21719999996</v>
      </c>
      <c r="Q376" s="206">
        <v>36154.268100000001</v>
      </c>
      <c r="R376" s="206">
        <v>36154.268100000001</v>
      </c>
      <c r="S376" s="206">
        <v>36154.268100000001</v>
      </c>
      <c r="T376" s="206">
        <v>36154.268100000001</v>
      </c>
      <c r="U376" s="206">
        <v>36154.268100000001</v>
      </c>
      <c r="V376" s="206">
        <v>36154.268100000001</v>
      </c>
      <c r="W376" s="206">
        <v>36154.268100000001</v>
      </c>
      <c r="X376" s="206">
        <v>36154.268100000001</v>
      </c>
      <c r="Y376" s="206">
        <v>36154.268100000001</v>
      </c>
      <c r="Z376" s="206">
        <v>36154.268100000001</v>
      </c>
      <c r="AA376" s="206">
        <v>36154.268100000001</v>
      </c>
      <c r="AB376" s="206">
        <v>36154.268100000001</v>
      </c>
      <c r="AC376" s="206">
        <v>36154.268100000001</v>
      </c>
      <c r="AD376" s="206">
        <v>36154.268100000001</v>
      </c>
      <c r="AE376" s="206">
        <v>36154.268100000001</v>
      </c>
      <c r="AF376" s="206">
        <v>36154.268100000001</v>
      </c>
      <c r="AG376" s="192">
        <f t="shared" si="78"/>
        <v>433851.2171999999</v>
      </c>
      <c r="AI376" s="207">
        <f t="shared" si="76"/>
        <v>23.66</v>
      </c>
      <c r="AJ376" s="207">
        <f t="shared" si="76"/>
        <v>23.66</v>
      </c>
      <c r="AK376" s="207">
        <f t="shared" si="76"/>
        <v>23.66</v>
      </c>
      <c r="AL376" s="207">
        <f t="shared" si="76"/>
        <v>23.66</v>
      </c>
      <c r="AM376" s="207">
        <f t="shared" si="76"/>
        <v>23.66</v>
      </c>
      <c r="AN376" s="207">
        <f t="shared" si="76"/>
        <v>23.66</v>
      </c>
      <c r="AO376" s="207">
        <f t="shared" si="76"/>
        <v>23.66</v>
      </c>
      <c r="AP376" s="207">
        <f t="shared" si="76"/>
        <v>32.92</v>
      </c>
      <c r="AQ376" s="207">
        <f t="shared" si="76"/>
        <v>42.18</v>
      </c>
      <c r="AR376" s="207">
        <f t="shared" si="76"/>
        <v>42.18</v>
      </c>
      <c r="AS376" s="207">
        <f t="shared" si="76"/>
        <v>42.18</v>
      </c>
      <c r="AT376" s="207">
        <f t="shared" si="76"/>
        <v>42.18</v>
      </c>
      <c r="AU376" s="208">
        <f t="shared" si="79"/>
        <v>367.26000000000005</v>
      </c>
      <c r="AV376" s="208">
        <f t="shared" si="83"/>
        <v>42.18</v>
      </c>
      <c r="AW376" s="208">
        <f t="shared" si="83"/>
        <v>42.18</v>
      </c>
      <c r="AX376" s="208">
        <f t="shared" si="83"/>
        <v>42.18</v>
      </c>
      <c r="AY376" s="208">
        <f t="shared" si="83"/>
        <v>42.18</v>
      </c>
      <c r="AZ376" s="208">
        <f t="shared" si="82"/>
        <v>42.18</v>
      </c>
      <c r="BA376" s="208">
        <f t="shared" si="82"/>
        <v>42.18</v>
      </c>
      <c r="BB376" s="208">
        <f t="shared" si="82"/>
        <v>42.18</v>
      </c>
      <c r="BC376" s="208">
        <f t="shared" si="81"/>
        <v>42.18</v>
      </c>
      <c r="BD376" s="208">
        <f t="shared" si="81"/>
        <v>42.18</v>
      </c>
      <c r="BE376" s="208">
        <f t="shared" si="81"/>
        <v>42.18</v>
      </c>
      <c r="BF376" s="208">
        <f t="shared" si="81"/>
        <v>42.18</v>
      </c>
      <c r="BG376" s="208">
        <f t="shared" si="81"/>
        <v>42.18</v>
      </c>
      <c r="BH376" s="208">
        <f t="shared" si="81"/>
        <v>42.18</v>
      </c>
      <c r="BI376" s="208">
        <f t="shared" si="81"/>
        <v>42.18</v>
      </c>
      <c r="BJ376" s="208">
        <f t="shared" si="81"/>
        <v>42.18</v>
      </c>
      <c r="BK376" s="208">
        <f t="shared" si="81"/>
        <v>42.18</v>
      </c>
      <c r="BL376" s="207">
        <f t="shared" si="80"/>
        <v>506.16</v>
      </c>
    </row>
    <row r="377" spans="1:64">
      <c r="A377" s="190" t="s">
        <v>578</v>
      </c>
      <c r="B377" s="205">
        <v>7.9000000000000008E-3</v>
      </c>
      <c r="C377" s="205">
        <v>7.9000000000000008E-3</v>
      </c>
      <c r="D377" s="206">
        <v>344553.25949999999</v>
      </c>
      <c r="E377" s="206">
        <v>344553.25949999999</v>
      </c>
      <c r="F377" s="206">
        <v>344553.25949999999</v>
      </c>
      <c r="G377" s="206">
        <v>344553.25949999999</v>
      </c>
      <c r="H377" s="206">
        <v>344553.25949999999</v>
      </c>
      <c r="I377" s="206">
        <v>344553.25949999999</v>
      </c>
      <c r="J377" s="206">
        <v>344553.25949999999</v>
      </c>
      <c r="K377" s="206">
        <v>344553.25949999999</v>
      </c>
      <c r="L377" s="206">
        <v>344553.25949999999</v>
      </c>
      <c r="M377" s="206">
        <v>344553.25949999999</v>
      </c>
      <c r="N377" s="206">
        <v>344553.25949999999</v>
      </c>
      <c r="O377" s="206">
        <v>344553.25949999999</v>
      </c>
      <c r="P377" s="192">
        <f t="shared" si="77"/>
        <v>4134639.1140000005</v>
      </c>
      <c r="Q377" s="206">
        <v>344553.25949999999</v>
      </c>
      <c r="R377" s="206">
        <v>344553.25949999999</v>
      </c>
      <c r="S377" s="206">
        <v>344553.25949999999</v>
      </c>
      <c r="T377" s="206">
        <v>344553.25949999999</v>
      </c>
      <c r="U377" s="206">
        <v>344553.25949999999</v>
      </c>
      <c r="V377" s="206">
        <v>344553.25949999999</v>
      </c>
      <c r="W377" s="206">
        <v>344553.25949999999</v>
      </c>
      <c r="X377" s="206">
        <v>344553.25949999999</v>
      </c>
      <c r="Y377" s="206">
        <v>344553.25949999999</v>
      </c>
      <c r="Z377" s="206">
        <v>344553.25949999999</v>
      </c>
      <c r="AA377" s="206">
        <v>344553.25949999999</v>
      </c>
      <c r="AB377" s="206">
        <v>344553.25949999999</v>
      </c>
      <c r="AC377" s="206">
        <v>344553.25949999999</v>
      </c>
      <c r="AD377" s="206">
        <v>344553.25949999999</v>
      </c>
      <c r="AE377" s="206">
        <v>344553.25949999999</v>
      </c>
      <c r="AF377" s="206">
        <v>344553.25949999999</v>
      </c>
      <c r="AG377" s="192">
        <f t="shared" si="78"/>
        <v>4134639.1140000005</v>
      </c>
      <c r="AI377" s="207">
        <f t="shared" si="76"/>
        <v>226.83</v>
      </c>
      <c r="AJ377" s="207">
        <f t="shared" si="76"/>
        <v>226.83</v>
      </c>
      <c r="AK377" s="207">
        <f t="shared" si="76"/>
        <v>226.83</v>
      </c>
      <c r="AL377" s="207">
        <f t="shared" ref="AL377:AT405" si="84">ROUND(G377*$B377/12,2)</f>
        <v>226.83</v>
      </c>
      <c r="AM377" s="207">
        <f t="shared" si="84"/>
        <v>226.83</v>
      </c>
      <c r="AN377" s="207">
        <f t="shared" si="84"/>
        <v>226.83</v>
      </c>
      <c r="AO377" s="207">
        <f t="shared" si="84"/>
        <v>226.83</v>
      </c>
      <c r="AP377" s="207">
        <f t="shared" si="84"/>
        <v>226.83</v>
      </c>
      <c r="AQ377" s="207">
        <f t="shared" si="84"/>
        <v>226.83</v>
      </c>
      <c r="AR377" s="207">
        <f t="shared" si="84"/>
        <v>226.83</v>
      </c>
      <c r="AS377" s="207">
        <f t="shared" si="84"/>
        <v>226.83</v>
      </c>
      <c r="AT377" s="207">
        <f t="shared" si="84"/>
        <v>226.83</v>
      </c>
      <c r="AU377" s="208">
        <f t="shared" si="79"/>
        <v>2721.9599999999996</v>
      </c>
      <c r="AV377" s="208">
        <f t="shared" si="83"/>
        <v>226.83</v>
      </c>
      <c r="AW377" s="208">
        <f t="shared" si="83"/>
        <v>226.83</v>
      </c>
      <c r="AX377" s="208">
        <f t="shared" si="83"/>
        <v>226.83</v>
      </c>
      <c r="AY377" s="208">
        <f t="shared" si="83"/>
        <v>226.83</v>
      </c>
      <c r="AZ377" s="208">
        <f t="shared" si="82"/>
        <v>226.83</v>
      </c>
      <c r="BA377" s="208">
        <f t="shared" si="82"/>
        <v>226.83</v>
      </c>
      <c r="BB377" s="208">
        <f t="shared" si="82"/>
        <v>226.83</v>
      </c>
      <c r="BC377" s="208">
        <f t="shared" si="81"/>
        <v>226.83</v>
      </c>
      <c r="BD377" s="208">
        <f t="shared" si="81"/>
        <v>226.83</v>
      </c>
      <c r="BE377" s="208">
        <f t="shared" si="81"/>
        <v>226.83</v>
      </c>
      <c r="BF377" s="208">
        <f t="shared" si="81"/>
        <v>226.83</v>
      </c>
      <c r="BG377" s="208">
        <f t="shared" si="81"/>
        <v>226.83</v>
      </c>
      <c r="BH377" s="208">
        <f t="shared" si="81"/>
        <v>226.83</v>
      </c>
      <c r="BI377" s="208">
        <f t="shared" si="81"/>
        <v>226.83</v>
      </c>
      <c r="BJ377" s="208">
        <f t="shared" si="81"/>
        <v>226.83</v>
      </c>
      <c r="BK377" s="208">
        <f t="shared" si="81"/>
        <v>226.83</v>
      </c>
      <c r="BL377" s="207">
        <f t="shared" si="80"/>
        <v>2721.9599999999996</v>
      </c>
    </row>
    <row r="378" spans="1:64">
      <c r="A378" s="190" t="s">
        <v>579</v>
      </c>
      <c r="B378" s="205">
        <v>7.9000000000000008E-3</v>
      </c>
      <c r="C378" s="205">
        <v>7.9000000000000008E-3</v>
      </c>
      <c r="D378" s="206">
        <v>14066046.156599998</v>
      </c>
      <c r="E378" s="206">
        <v>14066046.156599998</v>
      </c>
      <c r="F378" s="206">
        <v>14066046.156599998</v>
      </c>
      <c r="G378" s="206">
        <v>14066046.156599998</v>
      </c>
      <c r="H378" s="206">
        <v>14080175.755799999</v>
      </c>
      <c r="I378" s="206">
        <v>14094305.348099997</v>
      </c>
      <c r="J378" s="206">
        <v>14175830.904299999</v>
      </c>
      <c r="K378" s="206">
        <v>14274548.324549999</v>
      </c>
      <c r="L378" s="206">
        <v>14315726.727599999</v>
      </c>
      <c r="M378" s="206">
        <v>14377923.745049996</v>
      </c>
      <c r="N378" s="206">
        <v>14416134.223499998</v>
      </c>
      <c r="O378" s="206">
        <v>14416134.223499998</v>
      </c>
      <c r="P378" s="192">
        <f t="shared" si="77"/>
        <v>170414963.87879997</v>
      </c>
      <c r="Q378" s="206">
        <v>14416134.223499998</v>
      </c>
      <c r="R378" s="206">
        <v>14416134.223499998</v>
      </c>
      <c r="S378" s="206">
        <v>14416134.223499998</v>
      </c>
      <c r="T378" s="206">
        <v>14416134.223499998</v>
      </c>
      <c r="U378" s="206">
        <v>14416134.223499998</v>
      </c>
      <c r="V378" s="206">
        <v>14416134.223499998</v>
      </c>
      <c r="W378" s="206">
        <v>14416134.223499998</v>
      </c>
      <c r="X378" s="206">
        <v>14416134.223499998</v>
      </c>
      <c r="Y378" s="206">
        <v>14416134.223499998</v>
      </c>
      <c r="Z378" s="206">
        <v>14621840.473499998</v>
      </c>
      <c r="AA378" s="206">
        <v>14827546.723499998</v>
      </c>
      <c r="AB378" s="206">
        <v>14827546.723499998</v>
      </c>
      <c r="AC378" s="206">
        <v>14827546.723499998</v>
      </c>
      <c r="AD378" s="206">
        <v>14827546.723499998</v>
      </c>
      <c r="AE378" s="206">
        <v>14827546.723499998</v>
      </c>
      <c r="AF378" s="206">
        <v>14827546.723499998</v>
      </c>
      <c r="AG378" s="192">
        <f t="shared" si="78"/>
        <v>175667791.93199998</v>
      </c>
      <c r="AI378" s="207">
        <f t="shared" ref="AI378:AN414" si="85">ROUND(D378*$B378/12,2)</f>
        <v>9260.15</v>
      </c>
      <c r="AJ378" s="207">
        <f t="shared" si="85"/>
        <v>9260.15</v>
      </c>
      <c r="AK378" s="207">
        <f t="shared" si="85"/>
        <v>9260.15</v>
      </c>
      <c r="AL378" s="207">
        <f t="shared" si="84"/>
        <v>9260.15</v>
      </c>
      <c r="AM378" s="207">
        <f t="shared" si="84"/>
        <v>9269.4500000000007</v>
      </c>
      <c r="AN378" s="207">
        <f t="shared" si="84"/>
        <v>9278.75</v>
      </c>
      <c r="AO378" s="207">
        <f t="shared" si="84"/>
        <v>9332.42</v>
      </c>
      <c r="AP378" s="207">
        <f t="shared" si="84"/>
        <v>9397.41</v>
      </c>
      <c r="AQ378" s="207">
        <f t="shared" si="84"/>
        <v>9424.52</v>
      </c>
      <c r="AR378" s="207">
        <f t="shared" si="84"/>
        <v>9465.4699999999993</v>
      </c>
      <c r="AS378" s="207">
        <f t="shared" si="84"/>
        <v>9490.6200000000008</v>
      </c>
      <c r="AT378" s="207">
        <f t="shared" si="84"/>
        <v>9490.6200000000008</v>
      </c>
      <c r="AU378" s="208">
        <f t="shared" si="79"/>
        <v>112189.86</v>
      </c>
      <c r="AV378" s="208">
        <f t="shared" si="83"/>
        <v>9490.6200000000008</v>
      </c>
      <c r="AW378" s="208">
        <f t="shared" si="83"/>
        <v>9490.6200000000008</v>
      </c>
      <c r="AX378" s="208">
        <f t="shared" si="83"/>
        <v>9490.6200000000008</v>
      </c>
      <c r="AY378" s="208">
        <f t="shared" si="83"/>
        <v>9490.6200000000008</v>
      </c>
      <c r="AZ378" s="208">
        <f t="shared" si="82"/>
        <v>9490.6200000000008</v>
      </c>
      <c r="BA378" s="208">
        <f t="shared" si="82"/>
        <v>9490.6200000000008</v>
      </c>
      <c r="BB378" s="208">
        <f t="shared" si="82"/>
        <v>9490.6200000000008</v>
      </c>
      <c r="BC378" s="208">
        <f t="shared" si="81"/>
        <v>9490.6200000000008</v>
      </c>
      <c r="BD378" s="208">
        <f t="shared" si="81"/>
        <v>9490.6200000000008</v>
      </c>
      <c r="BE378" s="208">
        <f t="shared" si="81"/>
        <v>9626.0400000000009</v>
      </c>
      <c r="BF378" s="208">
        <f t="shared" si="81"/>
        <v>9761.4699999999993</v>
      </c>
      <c r="BG378" s="208">
        <f t="shared" si="81"/>
        <v>9761.4699999999993</v>
      </c>
      <c r="BH378" s="208">
        <f t="shared" si="81"/>
        <v>9761.4699999999993</v>
      </c>
      <c r="BI378" s="208">
        <f t="shared" si="81"/>
        <v>9761.4699999999993</v>
      </c>
      <c r="BJ378" s="208">
        <f t="shared" si="81"/>
        <v>9761.4699999999993</v>
      </c>
      <c r="BK378" s="208">
        <f t="shared" si="81"/>
        <v>9761.4699999999993</v>
      </c>
      <c r="BL378" s="207">
        <f t="shared" si="80"/>
        <v>115647.96</v>
      </c>
    </row>
    <row r="379" spans="1:64">
      <c r="A379" s="190" t="s">
        <v>580</v>
      </c>
      <c r="B379" s="205">
        <v>3.1300000000000001E-2</v>
      </c>
      <c r="C379" s="205">
        <v>3.1300000000000001E-2</v>
      </c>
      <c r="D379" s="206">
        <v>11766995.9232</v>
      </c>
      <c r="E379" s="206">
        <v>11768727.250499999</v>
      </c>
      <c r="F379" s="206">
        <v>11768937.320999999</v>
      </c>
      <c r="G379" s="206">
        <v>12235609.588799998</v>
      </c>
      <c r="H379" s="206">
        <v>12700399.550399998</v>
      </c>
      <c r="I379" s="206">
        <v>12707070.373799998</v>
      </c>
      <c r="J379" s="206">
        <v>13184335.7907</v>
      </c>
      <c r="K379" s="206">
        <v>13672450.7469</v>
      </c>
      <c r="L379" s="206">
        <v>13761791.315549998</v>
      </c>
      <c r="M379" s="206">
        <v>14011021.395899998</v>
      </c>
      <c r="N379" s="206">
        <v>14190103.512899999</v>
      </c>
      <c r="O379" s="206">
        <v>14190103.512899999</v>
      </c>
      <c r="P379" s="192">
        <f t="shared" si="77"/>
        <v>155957546.28255001</v>
      </c>
      <c r="Q379" s="206">
        <v>15538949.4816</v>
      </c>
      <c r="R379" s="206">
        <v>16948053.967949998</v>
      </c>
      <c r="S379" s="206">
        <v>17068571.003249999</v>
      </c>
      <c r="T379" s="206">
        <v>17189088.038550001</v>
      </c>
      <c r="U379" s="206">
        <v>17309605.073850002</v>
      </c>
      <c r="V379" s="206">
        <v>17430122.10915</v>
      </c>
      <c r="W379" s="206">
        <v>17550639.144450001</v>
      </c>
      <c r="X379" s="206">
        <v>17703603.070950001</v>
      </c>
      <c r="Y379" s="206">
        <v>17861202.269100003</v>
      </c>
      <c r="Z379" s="206">
        <v>18107596.149300002</v>
      </c>
      <c r="AA379" s="206">
        <v>18289096.240200002</v>
      </c>
      <c r="AB379" s="206">
        <v>18289096.240200002</v>
      </c>
      <c r="AC379" s="206">
        <v>18289096.240200002</v>
      </c>
      <c r="AD379" s="206">
        <v>18289096.240200002</v>
      </c>
      <c r="AE379" s="206">
        <v>18289096.240200002</v>
      </c>
      <c r="AF379" s="206">
        <v>18289096.240200002</v>
      </c>
      <c r="AG379" s="192">
        <f t="shared" si="78"/>
        <v>215697345.25800008</v>
      </c>
      <c r="AI379" s="207">
        <f t="shared" si="85"/>
        <v>30692.25</v>
      </c>
      <c r="AJ379" s="207">
        <f t="shared" si="85"/>
        <v>30696.76</v>
      </c>
      <c r="AK379" s="207">
        <f t="shared" si="85"/>
        <v>30697.31</v>
      </c>
      <c r="AL379" s="207">
        <f t="shared" si="84"/>
        <v>31914.55</v>
      </c>
      <c r="AM379" s="207">
        <f t="shared" si="84"/>
        <v>33126.879999999997</v>
      </c>
      <c r="AN379" s="207">
        <f t="shared" si="84"/>
        <v>33144.28</v>
      </c>
      <c r="AO379" s="207">
        <f t="shared" si="84"/>
        <v>34389.14</v>
      </c>
      <c r="AP379" s="207">
        <f t="shared" si="84"/>
        <v>35662.31</v>
      </c>
      <c r="AQ379" s="207">
        <f t="shared" si="84"/>
        <v>35895.339999999997</v>
      </c>
      <c r="AR379" s="207">
        <f t="shared" si="84"/>
        <v>36545.410000000003</v>
      </c>
      <c r="AS379" s="207">
        <f t="shared" si="84"/>
        <v>37012.519999999997</v>
      </c>
      <c r="AT379" s="207">
        <f t="shared" si="84"/>
        <v>37012.519999999997</v>
      </c>
      <c r="AU379" s="208">
        <f t="shared" si="79"/>
        <v>406789.27</v>
      </c>
      <c r="AV379" s="208">
        <f t="shared" si="83"/>
        <v>40530.76</v>
      </c>
      <c r="AW379" s="208">
        <f t="shared" si="83"/>
        <v>44206.17</v>
      </c>
      <c r="AX379" s="208">
        <f t="shared" si="83"/>
        <v>44520.52</v>
      </c>
      <c r="AY379" s="208">
        <f t="shared" si="83"/>
        <v>44834.87</v>
      </c>
      <c r="AZ379" s="208">
        <f t="shared" si="82"/>
        <v>45149.22</v>
      </c>
      <c r="BA379" s="208">
        <f t="shared" si="82"/>
        <v>45463.57</v>
      </c>
      <c r="BB379" s="208">
        <f t="shared" si="82"/>
        <v>45777.919999999998</v>
      </c>
      <c r="BC379" s="208">
        <f t="shared" si="81"/>
        <v>46176.9</v>
      </c>
      <c r="BD379" s="208">
        <f t="shared" si="81"/>
        <v>46587.97</v>
      </c>
      <c r="BE379" s="208">
        <f t="shared" si="81"/>
        <v>47230.65</v>
      </c>
      <c r="BF379" s="208">
        <f t="shared" si="81"/>
        <v>47704.06</v>
      </c>
      <c r="BG379" s="208">
        <f t="shared" si="81"/>
        <v>47704.06</v>
      </c>
      <c r="BH379" s="208">
        <f t="shared" si="81"/>
        <v>47704.06</v>
      </c>
      <c r="BI379" s="208">
        <f t="shared" si="81"/>
        <v>47704.06</v>
      </c>
      <c r="BJ379" s="208">
        <f t="shared" si="81"/>
        <v>47704.06</v>
      </c>
      <c r="BK379" s="208">
        <f t="shared" si="81"/>
        <v>47704.06</v>
      </c>
      <c r="BL379" s="207">
        <f t="shared" si="80"/>
        <v>562610.59000000008</v>
      </c>
    </row>
    <row r="380" spans="1:64">
      <c r="A380" s="190" t="s">
        <v>581</v>
      </c>
      <c r="B380" s="205">
        <v>4.24E-2</v>
      </c>
      <c r="C380" s="205">
        <v>4.0999999999999995E-2</v>
      </c>
      <c r="D380" s="206">
        <v>629097.75</v>
      </c>
      <c r="E380" s="206">
        <v>629097.75</v>
      </c>
      <c r="F380" s="206">
        <v>629097.75</v>
      </c>
      <c r="G380" s="206">
        <v>629097.75</v>
      </c>
      <c r="H380" s="206">
        <v>629097.75</v>
      </c>
      <c r="I380" s="206">
        <v>629097.75</v>
      </c>
      <c r="J380" s="206">
        <v>634143.65</v>
      </c>
      <c r="K380" s="206">
        <v>639189.55000000005</v>
      </c>
      <c r="L380" s="206">
        <v>639189.55000000005</v>
      </c>
      <c r="M380" s="206">
        <v>639189.55000000005</v>
      </c>
      <c r="N380" s="206">
        <v>639189.55000000005</v>
      </c>
      <c r="O380" s="206">
        <v>639189.55000000005</v>
      </c>
      <c r="P380" s="192">
        <f t="shared" si="77"/>
        <v>7604677.8999999994</v>
      </c>
      <c r="Q380" s="206">
        <v>639189.55000000005</v>
      </c>
      <c r="R380" s="206">
        <v>639189.55000000005</v>
      </c>
      <c r="S380" s="206">
        <v>639189.55000000005</v>
      </c>
      <c r="T380" s="206">
        <v>639189.55000000005</v>
      </c>
      <c r="U380" s="206">
        <v>639189.55000000005</v>
      </c>
      <c r="V380" s="206">
        <v>639189.55000000005</v>
      </c>
      <c r="W380" s="206">
        <v>639189.55000000005</v>
      </c>
      <c r="X380" s="206">
        <v>639189.55000000005</v>
      </c>
      <c r="Y380" s="206">
        <v>639189.55000000005</v>
      </c>
      <c r="Z380" s="206">
        <v>639189.55000000005</v>
      </c>
      <c r="AA380" s="206">
        <v>639189.55000000005</v>
      </c>
      <c r="AB380" s="206">
        <v>639189.55000000005</v>
      </c>
      <c r="AC380" s="206">
        <v>639189.55000000005</v>
      </c>
      <c r="AD380" s="206">
        <v>639189.55000000005</v>
      </c>
      <c r="AE380" s="206">
        <v>639189.55000000005</v>
      </c>
      <c r="AF380" s="206">
        <v>639189.55000000005</v>
      </c>
      <c r="AG380" s="192">
        <f t="shared" si="78"/>
        <v>7670274.5999999987</v>
      </c>
      <c r="AI380" s="207">
        <f t="shared" si="85"/>
        <v>2222.81</v>
      </c>
      <c r="AJ380" s="207">
        <f t="shared" si="85"/>
        <v>2222.81</v>
      </c>
      <c r="AK380" s="207">
        <f t="shared" si="85"/>
        <v>2222.81</v>
      </c>
      <c r="AL380" s="207">
        <f t="shared" si="84"/>
        <v>2222.81</v>
      </c>
      <c r="AM380" s="207">
        <f t="shared" si="84"/>
        <v>2222.81</v>
      </c>
      <c r="AN380" s="207">
        <f t="shared" si="84"/>
        <v>2222.81</v>
      </c>
      <c r="AO380" s="207">
        <f t="shared" si="84"/>
        <v>2240.64</v>
      </c>
      <c r="AP380" s="207">
        <f t="shared" si="84"/>
        <v>2258.4699999999998</v>
      </c>
      <c r="AQ380" s="207">
        <f t="shared" si="84"/>
        <v>2258.4699999999998</v>
      </c>
      <c r="AR380" s="207">
        <f t="shared" si="84"/>
        <v>2258.4699999999998</v>
      </c>
      <c r="AS380" s="207">
        <f t="shared" si="84"/>
        <v>2258.4699999999998</v>
      </c>
      <c r="AT380" s="207">
        <f t="shared" si="84"/>
        <v>2258.4699999999998</v>
      </c>
      <c r="AU380" s="208">
        <f t="shared" si="79"/>
        <v>26869.850000000002</v>
      </c>
      <c r="AV380" s="208">
        <f t="shared" si="83"/>
        <v>2258.4699999999998</v>
      </c>
      <c r="AW380" s="208">
        <f t="shared" si="83"/>
        <v>2258.4699999999998</v>
      </c>
      <c r="AX380" s="208">
        <f t="shared" si="83"/>
        <v>2258.4699999999998</v>
      </c>
      <c r="AY380" s="208">
        <f t="shared" si="83"/>
        <v>2258.4699999999998</v>
      </c>
      <c r="AZ380" s="208">
        <f t="shared" si="82"/>
        <v>2183.9</v>
      </c>
      <c r="BA380" s="208">
        <f t="shared" si="82"/>
        <v>2183.9</v>
      </c>
      <c r="BB380" s="208">
        <f t="shared" si="82"/>
        <v>2183.9</v>
      </c>
      <c r="BC380" s="208">
        <f t="shared" si="81"/>
        <v>2183.9</v>
      </c>
      <c r="BD380" s="208">
        <f t="shared" si="81"/>
        <v>2183.9</v>
      </c>
      <c r="BE380" s="208">
        <f t="shared" si="81"/>
        <v>2183.9</v>
      </c>
      <c r="BF380" s="208">
        <f t="shared" si="81"/>
        <v>2183.9</v>
      </c>
      <c r="BG380" s="208">
        <f t="shared" si="81"/>
        <v>2183.9</v>
      </c>
      <c r="BH380" s="208">
        <f t="shared" si="81"/>
        <v>2183.9</v>
      </c>
      <c r="BI380" s="208">
        <f t="shared" si="81"/>
        <v>2183.9</v>
      </c>
      <c r="BJ380" s="208">
        <f t="shared" si="81"/>
        <v>2183.9</v>
      </c>
      <c r="BK380" s="208">
        <f t="shared" si="81"/>
        <v>2183.9</v>
      </c>
      <c r="BL380" s="207">
        <f t="shared" si="80"/>
        <v>26206.800000000007</v>
      </c>
    </row>
    <row r="381" spans="1:64">
      <c r="A381" s="190" t="s">
        <v>582</v>
      </c>
      <c r="B381" s="205">
        <v>4.6100000000000002E-2</v>
      </c>
      <c r="C381" s="205">
        <v>4.5399999999999996E-2</v>
      </c>
      <c r="D381" s="206">
        <v>503250.72000000003</v>
      </c>
      <c r="E381" s="206">
        <v>503250.72000000003</v>
      </c>
      <c r="F381" s="206">
        <v>635499.57000000007</v>
      </c>
      <c r="G381" s="206">
        <v>626617.92000000004</v>
      </c>
      <c r="H381" s="206">
        <v>489492.25</v>
      </c>
      <c r="I381" s="206">
        <v>515994.42</v>
      </c>
      <c r="J381" s="206">
        <v>538491.76</v>
      </c>
      <c r="K381" s="206">
        <v>538491.76</v>
      </c>
      <c r="L381" s="206">
        <v>538491.76</v>
      </c>
      <c r="M381" s="206">
        <v>538491.76</v>
      </c>
      <c r="N381" s="206">
        <v>538491.76</v>
      </c>
      <c r="O381" s="206">
        <v>538491.76</v>
      </c>
      <c r="P381" s="192">
        <f t="shared" si="77"/>
        <v>6505056.1599999992</v>
      </c>
      <c r="Q381" s="206">
        <v>538491.76</v>
      </c>
      <c r="R381" s="206">
        <v>538491.76</v>
      </c>
      <c r="S381" s="206">
        <v>538491.76</v>
      </c>
      <c r="T381" s="206">
        <v>538491.76</v>
      </c>
      <c r="U381" s="206">
        <v>538491.76</v>
      </c>
      <c r="V381" s="206">
        <v>538491.76</v>
      </c>
      <c r="W381" s="206">
        <v>538491.76</v>
      </c>
      <c r="X381" s="206">
        <v>538491.76</v>
      </c>
      <c r="Y381" s="206">
        <v>538491.76</v>
      </c>
      <c r="Z381" s="206">
        <v>538491.76</v>
      </c>
      <c r="AA381" s="206">
        <v>538491.76</v>
      </c>
      <c r="AB381" s="206">
        <v>538491.76</v>
      </c>
      <c r="AC381" s="206">
        <v>538491.76</v>
      </c>
      <c r="AD381" s="206">
        <v>538491.76</v>
      </c>
      <c r="AE381" s="206">
        <v>538491.76</v>
      </c>
      <c r="AF381" s="206">
        <v>538491.76</v>
      </c>
      <c r="AG381" s="192">
        <f t="shared" si="78"/>
        <v>6461901.1199999982</v>
      </c>
      <c r="AI381" s="207">
        <f t="shared" si="85"/>
        <v>1933.32</v>
      </c>
      <c r="AJ381" s="207">
        <f t="shared" si="85"/>
        <v>1933.32</v>
      </c>
      <c r="AK381" s="207">
        <f t="shared" si="85"/>
        <v>2441.38</v>
      </c>
      <c r="AL381" s="207">
        <f t="shared" si="84"/>
        <v>2407.2600000000002</v>
      </c>
      <c r="AM381" s="207">
        <f t="shared" si="84"/>
        <v>1880.47</v>
      </c>
      <c r="AN381" s="207">
        <f t="shared" si="84"/>
        <v>1982.28</v>
      </c>
      <c r="AO381" s="207">
        <f t="shared" si="84"/>
        <v>2068.71</v>
      </c>
      <c r="AP381" s="207">
        <f t="shared" si="84"/>
        <v>2068.71</v>
      </c>
      <c r="AQ381" s="207">
        <f t="shared" si="84"/>
        <v>2068.71</v>
      </c>
      <c r="AR381" s="207">
        <f t="shared" si="84"/>
        <v>2068.71</v>
      </c>
      <c r="AS381" s="207">
        <f t="shared" si="84"/>
        <v>2068.71</v>
      </c>
      <c r="AT381" s="207">
        <f t="shared" si="84"/>
        <v>2068.71</v>
      </c>
      <c r="AU381" s="208">
        <f t="shared" si="79"/>
        <v>24990.289999999997</v>
      </c>
      <c r="AV381" s="208">
        <f t="shared" si="83"/>
        <v>2068.71</v>
      </c>
      <c r="AW381" s="208">
        <f t="shared" si="83"/>
        <v>2068.71</v>
      </c>
      <c r="AX381" s="208">
        <f t="shared" si="83"/>
        <v>2068.71</v>
      </c>
      <c r="AY381" s="208">
        <f t="shared" si="83"/>
        <v>2068.71</v>
      </c>
      <c r="AZ381" s="208">
        <f t="shared" si="82"/>
        <v>2037.29</v>
      </c>
      <c r="BA381" s="208">
        <f t="shared" si="82"/>
        <v>2037.29</v>
      </c>
      <c r="BB381" s="208">
        <f t="shared" si="82"/>
        <v>2037.29</v>
      </c>
      <c r="BC381" s="208">
        <f t="shared" si="81"/>
        <v>2037.29</v>
      </c>
      <c r="BD381" s="208">
        <f t="shared" si="81"/>
        <v>2037.29</v>
      </c>
      <c r="BE381" s="208">
        <f t="shared" si="81"/>
        <v>2037.29</v>
      </c>
      <c r="BF381" s="208">
        <f t="shared" si="81"/>
        <v>2037.29</v>
      </c>
      <c r="BG381" s="208">
        <f t="shared" si="81"/>
        <v>2037.29</v>
      </c>
      <c r="BH381" s="208">
        <f t="shared" si="81"/>
        <v>2037.29</v>
      </c>
      <c r="BI381" s="208">
        <f t="shared" si="81"/>
        <v>2037.29</v>
      </c>
      <c r="BJ381" s="208">
        <f t="shared" si="81"/>
        <v>2037.29</v>
      </c>
      <c r="BK381" s="208">
        <f t="shared" si="81"/>
        <v>2037.29</v>
      </c>
      <c r="BL381" s="207">
        <f t="shared" si="80"/>
        <v>24447.480000000007</v>
      </c>
    </row>
    <row r="382" spans="1:64">
      <c r="A382" s="190" t="s">
        <v>583</v>
      </c>
      <c r="B382" s="205">
        <v>4.36E-2</v>
      </c>
      <c r="C382" s="205">
        <v>4.36E-2</v>
      </c>
      <c r="D382" s="206">
        <v>0</v>
      </c>
      <c r="E382" s="206">
        <v>0</v>
      </c>
      <c r="F382" s="206">
        <v>0</v>
      </c>
      <c r="G382" s="206">
        <v>129719.92</v>
      </c>
      <c r="H382" s="206">
        <v>259439.84</v>
      </c>
      <c r="I382" s="206">
        <v>259439.84</v>
      </c>
      <c r="J382" s="206">
        <v>259439.84</v>
      </c>
      <c r="K382" s="206">
        <v>259439.84</v>
      </c>
      <c r="L382" s="206">
        <v>259439.84</v>
      </c>
      <c r="M382" s="206">
        <v>259439.84</v>
      </c>
      <c r="N382" s="206">
        <v>259439.84</v>
      </c>
      <c r="O382" s="206">
        <v>259439.84</v>
      </c>
      <c r="P382" s="192">
        <f t="shared" si="77"/>
        <v>2205238.64</v>
      </c>
      <c r="Q382" s="206">
        <v>259439.84</v>
      </c>
      <c r="R382" s="206">
        <v>259439.84</v>
      </c>
      <c r="S382" s="206">
        <v>259439.84</v>
      </c>
      <c r="T382" s="206">
        <v>259439.84</v>
      </c>
      <c r="U382" s="206">
        <v>259439.84</v>
      </c>
      <c r="V382" s="206">
        <v>259439.84</v>
      </c>
      <c r="W382" s="206">
        <v>259439.84</v>
      </c>
      <c r="X382" s="206">
        <v>259439.84</v>
      </c>
      <c r="Y382" s="206">
        <v>259439.84</v>
      </c>
      <c r="Z382" s="206">
        <v>259439.84</v>
      </c>
      <c r="AA382" s="206">
        <v>259439.84</v>
      </c>
      <c r="AB382" s="206">
        <v>259439.84</v>
      </c>
      <c r="AC382" s="206">
        <v>259439.84</v>
      </c>
      <c r="AD382" s="206">
        <v>259439.84</v>
      </c>
      <c r="AE382" s="206">
        <v>259439.84</v>
      </c>
      <c r="AF382" s="206">
        <v>259439.84</v>
      </c>
      <c r="AG382" s="192">
        <f t="shared" si="78"/>
        <v>3113278.0799999996</v>
      </c>
      <c r="AI382" s="207">
        <f t="shared" si="85"/>
        <v>0</v>
      </c>
      <c r="AJ382" s="207">
        <f t="shared" si="85"/>
        <v>0</v>
      </c>
      <c r="AK382" s="207">
        <f t="shared" si="85"/>
        <v>0</v>
      </c>
      <c r="AL382" s="207">
        <f t="shared" si="84"/>
        <v>471.32</v>
      </c>
      <c r="AM382" s="207">
        <f t="shared" si="84"/>
        <v>942.63</v>
      </c>
      <c r="AN382" s="207">
        <f t="shared" si="84"/>
        <v>942.63</v>
      </c>
      <c r="AO382" s="207">
        <f t="shared" si="84"/>
        <v>942.63</v>
      </c>
      <c r="AP382" s="207">
        <f t="shared" si="84"/>
        <v>942.63</v>
      </c>
      <c r="AQ382" s="207">
        <f t="shared" si="84"/>
        <v>942.63</v>
      </c>
      <c r="AR382" s="207">
        <f t="shared" si="84"/>
        <v>942.63</v>
      </c>
      <c r="AS382" s="207">
        <f t="shared" si="84"/>
        <v>942.63</v>
      </c>
      <c r="AT382" s="207">
        <f t="shared" si="84"/>
        <v>942.63</v>
      </c>
      <c r="AU382" s="208">
        <f t="shared" si="79"/>
        <v>8012.3600000000006</v>
      </c>
      <c r="AV382" s="208">
        <f t="shared" si="83"/>
        <v>942.63</v>
      </c>
      <c r="AW382" s="208">
        <f t="shared" si="83"/>
        <v>942.63</v>
      </c>
      <c r="AX382" s="208">
        <f t="shared" si="83"/>
        <v>942.63</v>
      </c>
      <c r="AY382" s="208">
        <f t="shared" si="83"/>
        <v>942.63</v>
      </c>
      <c r="AZ382" s="208">
        <f t="shared" si="82"/>
        <v>942.63</v>
      </c>
      <c r="BA382" s="208">
        <f t="shared" si="82"/>
        <v>942.63</v>
      </c>
      <c r="BB382" s="208">
        <f t="shared" si="82"/>
        <v>942.63</v>
      </c>
      <c r="BC382" s="208">
        <f t="shared" si="81"/>
        <v>942.63</v>
      </c>
      <c r="BD382" s="208">
        <f t="shared" si="81"/>
        <v>942.63</v>
      </c>
      <c r="BE382" s="208">
        <f t="shared" si="81"/>
        <v>942.63</v>
      </c>
      <c r="BF382" s="208">
        <f t="shared" si="81"/>
        <v>942.63</v>
      </c>
      <c r="BG382" s="208">
        <f t="shared" si="81"/>
        <v>942.63</v>
      </c>
      <c r="BH382" s="208">
        <f t="shared" si="81"/>
        <v>942.63</v>
      </c>
      <c r="BI382" s="208">
        <f t="shared" si="81"/>
        <v>942.63</v>
      </c>
      <c r="BJ382" s="208">
        <f t="shared" si="81"/>
        <v>942.63</v>
      </c>
      <c r="BK382" s="208">
        <f t="shared" si="81"/>
        <v>942.63</v>
      </c>
      <c r="BL382" s="207">
        <f t="shared" si="80"/>
        <v>11311.559999999998</v>
      </c>
    </row>
    <row r="383" spans="1:64">
      <c r="A383" s="190" t="s">
        <v>584</v>
      </c>
      <c r="B383" s="205">
        <v>4.2500000000000003E-2</v>
      </c>
      <c r="C383" s="205">
        <v>4.3999999999999997E-2</v>
      </c>
      <c r="D383" s="206">
        <v>0</v>
      </c>
      <c r="E383" s="206">
        <v>0</v>
      </c>
      <c r="F383" s="206">
        <v>0</v>
      </c>
      <c r="G383" s="206">
        <v>11942.36</v>
      </c>
      <c r="H383" s="206">
        <v>23884.71</v>
      </c>
      <c r="I383" s="206">
        <v>23884.71</v>
      </c>
      <c r="J383" s="206">
        <v>23884.71</v>
      </c>
      <c r="K383" s="206">
        <v>23884.71</v>
      </c>
      <c r="L383" s="206">
        <v>23884.71</v>
      </c>
      <c r="M383" s="206">
        <v>23884.71</v>
      </c>
      <c r="N383" s="206">
        <v>23884.71</v>
      </c>
      <c r="O383" s="206">
        <v>23884.71</v>
      </c>
      <c r="P383" s="192">
        <f t="shared" si="77"/>
        <v>203020.03999999995</v>
      </c>
      <c r="Q383" s="206">
        <v>23884.71</v>
      </c>
      <c r="R383" s="206">
        <v>23884.71</v>
      </c>
      <c r="S383" s="206">
        <v>23884.71</v>
      </c>
      <c r="T383" s="206">
        <v>23884.71</v>
      </c>
      <c r="U383" s="206">
        <v>23884.71</v>
      </c>
      <c r="V383" s="206">
        <v>23884.71</v>
      </c>
      <c r="W383" s="206">
        <v>23884.71</v>
      </c>
      <c r="X383" s="206">
        <v>23884.71</v>
      </c>
      <c r="Y383" s="206">
        <v>23884.71</v>
      </c>
      <c r="Z383" s="206">
        <v>23884.71</v>
      </c>
      <c r="AA383" s="206">
        <v>23884.71</v>
      </c>
      <c r="AB383" s="206">
        <v>23884.71</v>
      </c>
      <c r="AC383" s="206">
        <v>23884.71</v>
      </c>
      <c r="AD383" s="206">
        <v>23884.71</v>
      </c>
      <c r="AE383" s="206">
        <v>23884.71</v>
      </c>
      <c r="AF383" s="206">
        <v>23884.71</v>
      </c>
      <c r="AG383" s="192">
        <f t="shared" si="78"/>
        <v>286616.51999999996</v>
      </c>
      <c r="AI383" s="207">
        <f t="shared" si="85"/>
        <v>0</v>
      </c>
      <c r="AJ383" s="207">
        <f t="shared" si="85"/>
        <v>0</v>
      </c>
      <c r="AK383" s="207">
        <f t="shared" si="85"/>
        <v>0</v>
      </c>
      <c r="AL383" s="207">
        <f t="shared" si="84"/>
        <v>42.3</v>
      </c>
      <c r="AM383" s="207">
        <f t="shared" si="84"/>
        <v>84.59</v>
      </c>
      <c r="AN383" s="207">
        <f t="shared" si="84"/>
        <v>84.59</v>
      </c>
      <c r="AO383" s="207">
        <f t="shared" si="84"/>
        <v>84.59</v>
      </c>
      <c r="AP383" s="207">
        <f t="shared" si="84"/>
        <v>84.59</v>
      </c>
      <c r="AQ383" s="207">
        <f t="shared" si="84"/>
        <v>84.59</v>
      </c>
      <c r="AR383" s="207">
        <f t="shared" si="84"/>
        <v>84.59</v>
      </c>
      <c r="AS383" s="207">
        <f t="shared" si="84"/>
        <v>84.59</v>
      </c>
      <c r="AT383" s="207">
        <f t="shared" si="84"/>
        <v>84.59</v>
      </c>
      <c r="AU383" s="208">
        <f t="shared" si="79"/>
        <v>719.02000000000021</v>
      </c>
      <c r="AV383" s="208">
        <f t="shared" si="83"/>
        <v>84.59</v>
      </c>
      <c r="AW383" s="208">
        <f t="shared" si="83"/>
        <v>84.59</v>
      </c>
      <c r="AX383" s="208">
        <f t="shared" si="83"/>
        <v>84.59</v>
      </c>
      <c r="AY383" s="208">
        <f t="shared" si="83"/>
        <v>84.59</v>
      </c>
      <c r="AZ383" s="208">
        <f t="shared" si="82"/>
        <v>87.58</v>
      </c>
      <c r="BA383" s="208">
        <f t="shared" si="82"/>
        <v>87.58</v>
      </c>
      <c r="BB383" s="208">
        <f t="shared" si="82"/>
        <v>87.58</v>
      </c>
      <c r="BC383" s="208">
        <f t="shared" si="81"/>
        <v>87.58</v>
      </c>
      <c r="BD383" s="208">
        <f t="shared" si="81"/>
        <v>87.58</v>
      </c>
      <c r="BE383" s="208">
        <f t="shared" si="81"/>
        <v>87.58</v>
      </c>
      <c r="BF383" s="208">
        <f t="shared" si="81"/>
        <v>87.58</v>
      </c>
      <c r="BG383" s="208">
        <f t="shared" si="81"/>
        <v>87.58</v>
      </c>
      <c r="BH383" s="208">
        <f t="shared" si="81"/>
        <v>87.58</v>
      </c>
      <c r="BI383" s="208">
        <f t="shared" si="81"/>
        <v>87.58</v>
      </c>
      <c r="BJ383" s="208">
        <f t="shared" si="81"/>
        <v>87.58</v>
      </c>
      <c r="BK383" s="208">
        <f t="shared" si="81"/>
        <v>87.58</v>
      </c>
      <c r="BL383" s="207">
        <f t="shared" si="80"/>
        <v>1050.9600000000003</v>
      </c>
    </row>
    <row r="384" spans="1:64">
      <c r="A384" s="190" t="s">
        <v>585</v>
      </c>
      <c r="B384" s="205">
        <v>0</v>
      </c>
      <c r="C384" s="205">
        <v>0</v>
      </c>
      <c r="D384" s="206">
        <v>0</v>
      </c>
      <c r="E384" s="206">
        <v>0</v>
      </c>
      <c r="F384" s="206">
        <v>10054.370000000001</v>
      </c>
      <c r="G384" s="206">
        <v>20108.740000000002</v>
      </c>
      <c r="H384" s="206">
        <v>20108.740000000002</v>
      </c>
      <c r="I384" s="206">
        <v>20108.740000000002</v>
      </c>
      <c r="J384" s="206">
        <v>20108.740000000002</v>
      </c>
      <c r="K384" s="206">
        <v>20108.740000000002</v>
      </c>
      <c r="L384" s="206">
        <v>20108.740000000002</v>
      </c>
      <c r="M384" s="206">
        <v>20108.740000000002</v>
      </c>
      <c r="N384" s="206">
        <v>20108.740000000002</v>
      </c>
      <c r="O384" s="206">
        <v>20108.740000000002</v>
      </c>
      <c r="P384" s="192">
        <f t="shared" si="77"/>
        <v>191033.03</v>
      </c>
      <c r="Q384" s="206">
        <v>20108.740000000002</v>
      </c>
      <c r="R384" s="206">
        <v>20108.740000000002</v>
      </c>
      <c r="S384" s="206">
        <v>20108.740000000002</v>
      </c>
      <c r="T384" s="206">
        <v>20108.740000000002</v>
      </c>
      <c r="U384" s="206">
        <v>20108.740000000002</v>
      </c>
      <c r="V384" s="206">
        <v>20108.740000000002</v>
      </c>
      <c r="W384" s="206">
        <v>20108.740000000002</v>
      </c>
      <c r="X384" s="206">
        <v>20108.740000000002</v>
      </c>
      <c r="Y384" s="206">
        <v>20108.740000000002</v>
      </c>
      <c r="Z384" s="206">
        <v>20108.740000000002</v>
      </c>
      <c r="AA384" s="206">
        <v>20108.740000000002</v>
      </c>
      <c r="AB384" s="206">
        <v>20108.740000000002</v>
      </c>
      <c r="AC384" s="206">
        <v>20108.740000000002</v>
      </c>
      <c r="AD384" s="206">
        <v>20108.740000000002</v>
      </c>
      <c r="AE384" s="206">
        <v>20108.740000000002</v>
      </c>
      <c r="AF384" s="206">
        <v>20108.740000000002</v>
      </c>
      <c r="AG384" s="192">
        <f t="shared" si="78"/>
        <v>241304.87999999998</v>
      </c>
      <c r="AI384" s="207">
        <f t="shared" si="85"/>
        <v>0</v>
      </c>
      <c r="AJ384" s="207">
        <f t="shared" si="85"/>
        <v>0</v>
      </c>
      <c r="AK384" s="207">
        <f t="shared" si="85"/>
        <v>0</v>
      </c>
      <c r="AL384" s="207">
        <f t="shared" si="84"/>
        <v>0</v>
      </c>
      <c r="AM384" s="207">
        <f t="shared" si="84"/>
        <v>0</v>
      </c>
      <c r="AN384" s="207">
        <f t="shared" si="84"/>
        <v>0</v>
      </c>
      <c r="AO384" s="207">
        <f t="shared" si="84"/>
        <v>0</v>
      </c>
      <c r="AP384" s="207">
        <f t="shared" si="84"/>
        <v>0</v>
      </c>
      <c r="AQ384" s="207">
        <f t="shared" si="84"/>
        <v>0</v>
      </c>
      <c r="AR384" s="207">
        <f t="shared" si="84"/>
        <v>0</v>
      </c>
      <c r="AS384" s="207">
        <f t="shared" si="84"/>
        <v>0</v>
      </c>
      <c r="AT384" s="207">
        <f t="shared" si="84"/>
        <v>0</v>
      </c>
      <c r="AU384" s="208">
        <f t="shared" si="79"/>
        <v>0</v>
      </c>
      <c r="AV384" s="208">
        <f t="shared" si="83"/>
        <v>0</v>
      </c>
      <c r="AW384" s="208">
        <f t="shared" si="83"/>
        <v>0</v>
      </c>
      <c r="AX384" s="208">
        <f t="shared" si="83"/>
        <v>0</v>
      </c>
      <c r="AY384" s="208">
        <f t="shared" si="83"/>
        <v>0</v>
      </c>
      <c r="AZ384" s="208">
        <f t="shared" si="82"/>
        <v>0</v>
      </c>
      <c r="BA384" s="208">
        <f t="shared" si="82"/>
        <v>0</v>
      </c>
      <c r="BB384" s="208">
        <f t="shared" si="82"/>
        <v>0</v>
      </c>
      <c r="BC384" s="208">
        <f t="shared" si="81"/>
        <v>0</v>
      </c>
      <c r="BD384" s="208">
        <f t="shared" si="81"/>
        <v>0</v>
      </c>
      <c r="BE384" s="208">
        <f t="shared" si="81"/>
        <v>0</v>
      </c>
      <c r="BF384" s="208">
        <f t="shared" si="81"/>
        <v>0</v>
      </c>
      <c r="BG384" s="208">
        <f t="shared" si="81"/>
        <v>0</v>
      </c>
      <c r="BH384" s="208">
        <f t="shared" si="81"/>
        <v>0</v>
      </c>
      <c r="BI384" s="208">
        <f t="shared" si="81"/>
        <v>0</v>
      </c>
      <c r="BJ384" s="208">
        <f t="shared" si="81"/>
        <v>0</v>
      </c>
      <c r="BK384" s="208">
        <f t="shared" si="81"/>
        <v>0</v>
      </c>
      <c r="BL384" s="207">
        <f t="shared" si="80"/>
        <v>0</v>
      </c>
    </row>
    <row r="385" spans="1:67">
      <c r="A385" s="190" t="s">
        <v>586</v>
      </c>
      <c r="B385" s="205">
        <v>2.1600000000000001E-2</v>
      </c>
      <c r="C385" s="205">
        <v>2.29E-2</v>
      </c>
      <c r="D385" s="206">
        <v>742261.26</v>
      </c>
      <c r="E385" s="206">
        <v>742261.26</v>
      </c>
      <c r="F385" s="206">
        <v>743990.08</v>
      </c>
      <c r="G385" s="206">
        <v>745718.89</v>
      </c>
      <c r="H385" s="206">
        <v>745718.89</v>
      </c>
      <c r="I385" s="206">
        <v>745718.89</v>
      </c>
      <c r="J385" s="206">
        <v>746356.97</v>
      </c>
      <c r="K385" s="206">
        <v>746995.05</v>
      </c>
      <c r="L385" s="206">
        <v>746995.05</v>
      </c>
      <c r="M385" s="206">
        <v>746995.05</v>
      </c>
      <c r="N385" s="206">
        <v>746995.05</v>
      </c>
      <c r="O385" s="206">
        <v>746995.05</v>
      </c>
      <c r="P385" s="192">
        <f t="shared" si="77"/>
        <v>8947001.4900000002</v>
      </c>
      <c r="Q385" s="206">
        <v>746995.05</v>
      </c>
      <c r="R385" s="206">
        <v>746995.05</v>
      </c>
      <c r="S385" s="206">
        <v>746995.05</v>
      </c>
      <c r="T385" s="206">
        <v>746995.05</v>
      </c>
      <c r="U385" s="206">
        <v>746995.05</v>
      </c>
      <c r="V385" s="206">
        <v>746995.05</v>
      </c>
      <c r="W385" s="206">
        <v>746995.05</v>
      </c>
      <c r="X385" s="206">
        <v>746995.05</v>
      </c>
      <c r="Y385" s="206">
        <v>746995.05</v>
      </c>
      <c r="Z385" s="206">
        <v>746995.05</v>
      </c>
      <c r="AA385" s="206">
        <v>746995.05</v>
      </c>
      <c r="AB385" s="206">
        <v>746995.05</v>
      </c>
      <c r="AC385" s="206">
        <v>746995.05</v>
      </c>
      <c r="AD385" s="206">
        <v>746995.05</v>
      </c>
      <c r="AE385" s="206">
        <v>746995.05</v>
      </c>
      <c r="AF385" s="206">
        <v>746995.05</v>
      </c>
      <c r="AG385" s="192">
        <f t="shared" si="78"/>
        <v>8963940.5999999996</v>
      </c>
      <c r="AI385" s="207">
        <f t="shared" si="85"/>
        <v>1336.07</v>
      </c>
      <c r="AJ385" s="207">
        <f t="shared" si="85"/>
        <v>1336.07</v>
      </c>
      <c r="AK385" s="207">
        <f t="shared" si="85"/>
        <v>1339.18</v>
      </c>
      <c r="AL385" s="207">
        <f t="shared" si="84"/>
        <v>1342.29</v>
      </c>
      <c r="AM385" s="207">
        <f t="shared" si="84"/>
        <v>1342.29</v>
      </c>
      <c r="AN385" s="207">
        <f t="shared" si="84"/>
        <v>1342.29</v>
      </c>
      <c r="AO385" s="207">
        <f t="shared" si="84"/>
        <v>1343.44</v>
      </c>
      <c r="AP385" s="207">
        <f t="shared" si="84"/>
        <v>1344.59</v>
      </c>
      <c r="AQ385" s="207">
        <f t="shared" si="84"/>
        <v>1344.59</v>
      </c>
      <c r="AR385" s="207">
        <f t="shared" si="84"/>
        <v>1344.59</v>
      </c>
      <c r="AS385" s="207">
        <f t="shared" si="84"/>
        <v>1344.59</v>
      </c>
      <c r="AT385" s="207">
        <f t="shared" si="84"/>
        <v>1344.59</v>
      </c>
      <c r="AU385" s="208">
        <f t="shared" si="79"/>
        <v>16104.58</v>
      </c>
      <c r="AV385" s="208">
        <f t="shared" si="83"/>
        <v>1344.59</v>
      </c>
      <c r="AW385" s="208">
        <f t="shared" si="83"/>
        <v>1344.59</v>
      </c>
      <c r="AX385" s="208">
        <f t="shared" si="83"/>
        <v>1344.59</v>
      </c>
      <c r="AY385" s="208">
        <f t="shared" si="83"/>
        <v>1344.59</v>
      </c>
      <c r="AZ385" s="208">
        <f t="shared" si="82"/>
        <v>1425.52</v>
      </c>
      <c r="BA385" s="208">
        <f t="shared" si="82"/>
        <v>1425.52</v>
      </c>
      <c r="BB385" s="208">
        <f t="shared" si="82"/>
        <v>1425.52</v>
      </c>
      <c r="BC385" s="208">
        <f t="shared" si="81"/>
        <v>1425.52</v>
      </c>
      <c r="BD385" s="208">
        <f t="shared" si="81"/>
        <v>1425.52</v>
      </c>
      <c r="BE385" s="208">
        <f t="shared" si="81"/>
        <v>1425.52</v>
      </c>
      <c r="BF385" s="208">
        <f t="shared" ref="BF385:BK414" si="86">ROUND(AA385*$C385/12,2)</f>
        <v>1425.52</v>
      </c>
      <c r="BG385" s="208">
        <f t="shared" si="86"/>
        <v>1425.52</v>
      </c>
      <c r="BH385" s="208">
        <f t="shared" si="86"/>
        <v>1425.52</v>
      </c>
      <c r="BI385" s="208">
        <f t="shared" si="86"/>
        <v>1425.52</v>
      </c>
      <c r="BJ385" s="208">
        <f t="shared" si="86"/>
        <v>1425.52</v>
      </c>
      <c r="BK385" s="208">
        <f t="shared" si="86"/>
        <v>1425.52</v>
      </c>
      <c r="BL385" s="207">
        <f t="shared" si="80"/>
        <v>17106.240000000002</v>
      </c>
    </row>
    <row r="386" spans="1:67">
      <c r="A386" s="190" t="s">
        <v>587</v>
      </c>
      <c r="B386" s="205">
        <v>3.61E-2</v>
      </c>
      <c r="C386" s="205">
        <v>4.8600000000000004E-2</v>
      </c>
      <c r="D386" s="206">
        <v>0</v>
      </c>
      <c r="E386" s="206">
        <v>0</v>
      </c>
      <c r="F386" s="206">
        <v>0</v>
      </c>
      <c r="G386" s="206">
        <v>0</v>
      </c>
      <c r="H386" s="206">
        <v>0</v>
      </c>
      <c r="I386" s="206">
        <v>0</v>
      </c>
      <c r="J386" s="206">
        <v>8152480.75</v>
      </c>
      <c r="K386" s="206">
        <v>9758509.5700000003</v>
      </c>
      <c r="L386" s="206">
        <v>11524971.57</v>
      </c>
      <c r="M386" s="206">
        <v>13543248.34</v>
      </c>
      <c r="N386" s="206">
        <v>14678286.609999999</v>
      </c>
      <c r="O386" s="206">
        <v>14678286.609999999</v>
      </c>
      <c r="P386" s="192">
        <f t="shared" si="77"/>
        <v>72335783.450000003</v>
      </c>
      <c r="Q386" s="206">
        <v>14678286.609999999</v>
      </c>
      <c r="R386" s="206">
        <v>25394725.125</v>
      </c>
      <c r="S386" s="206">
        <v>36111163.640000001</v>
      </c>
      <c r="T386" s="206">
        <v>36111163.640000001</v>
      </c>
      <c r="U386" s="206">
        <v>36111163.640000001</v>
      </c>
      <c r="V386" s="206">
        <v>36111163.640000001</v>
      </c>
      <c r="W386" s="206">
        <v>36111163.640000001</v>
      </c>
      <c r="X386" s="206">
        <v>36111163.640000001</v>
      </c>
      <c r="Y386" s="206">
        <v>36111163.640000001</v>
      </c>
      <c r="Z386" s="206">
        <v>36111163.640000001</v>
      </c>
      <c r="AA386" s="206">
        <v>36111163.640000001</v>
      </c>
      <c r="AB386" s="206">
        <v>36111163.640000001</v>
      </c>
      <c r="AC386" s="206">
        <v>36111163.640000001</v>
      </c>
      <c r="AD386" s="206">
        <v>36111163.640000001</v>
      </c>
      <c r="AE386" s="206">
        <v>36111163.640000001</v>
      </c>
      <c r="AF386" s="206">
        <v>36111163.640000001</v>
      </c>
      <c r="AG386" s="192">
        <f t="shared" si="78"/>
        <v>433333963.67999989</v>
      </c>
      <c r="AI386" s="207">
        <f t="shared" si="85"/>
        <v>0</v>
      </c>
      <c r="AJ386" s="207">
        <f t="shared" si="85"/>
        <v>0</v>
      </c>
      <c r="AK386" s="207">
        <f t="shared" si="85"/>
        <v>0</v>
      </c>
      <c r="AL386" s="207">
        <f t="shared" si="84"/>
        <v>0</v>
      </c>
      <c r="AM386" s="207">
        <f t="shared" si="84"/>
        <v>0</v>
      </c>
      <c r="AN386" s="207">
        <f t="shared" si="84"/>
        <v>0</v>
      </c>
      <c r="AO386" s="207">
        <f t="shared" si="84"/>
        <v>24525.38</v>
      </c>
      <c r="AP386" s="207">
        <f t="shared" si="84"/>
        <v>29356.85</v>
      </c>
      <c r="AQ386" s="207">
        <f t="shared" si="84"/>
        <v>34670.959999999999</v>
      </c>
      <c r="AR386" s="207">
        <f t="shared" si="84"/>
        <v>40742.61</v>
      </c>
      <c r="AS386" s="207">
        <f t="shared" si="84"/>
        <v>44157.18</v>
      </c>
      <c r="AT386" s="207">
        <f t="shared" si="84"/>
        <v>44157.18</v>
      </c>
      <c r="AU386" s="208">
        <f t="shared" si="79"/>
        <v>217610.16</v>
      </c>
      <c r="AV386" s="208">
        <f t="shared" si="83"/>
        <v>44157.18</v>
      </c>
      <c r="AW386" s="208">
        <f t="shared" si="83"/>
        <v>76395.8</v>
      </c>
      <c r="AX386" s="208">
        <f t="shared" si="83"/>
        <v>108634.42</v>
      </c>
      <c r="AY386" s="208">
        <f t="shared" si="83"/>
        <v>108634.42</v>
      </c>
      <c r="AZ386" s="208">
        <f t="shared" si="82"/>
        <v>146250.21</v>
      </c>
      <c r="BA386" s="208">
        <f t="shared" si="82"/>
        <v>146250.21</v>
      </c>
      <c r="BB386" s="208">
        <f t="shared" si="82"/>
        <v>146250.21</v>
      </c>
      <c r="BC386" s="208">
        <f t="shared" si="82"/>
        <v>146250.21</v>
      </c>
      <c r="BD386" s="208">
        <f t="shared" si="82"/>
        <v>146250.21</v>
      </c>
      <c r="BE386" s="208">
        <f t="shared" si="82"/>
        <v>146250.21</v>
      </c>
      <c r="BF386" s="208">
        <f t="shared" si="86"/>
        <v>146250.21</v>
      </c>
      <c r="BG386" s="208">
        <f t="shared" si="86"/>
        <v>146250.21</v>
      </c>
      <c r="BH386" s="208">
        <f t="shared" si="86"/>
        <v>146250.21</v>
      </c>
      <c r="BI386" s="208">
        <f t="shared" si="86"/>
        <v>146250.21</v>
      </c>
      <c r="BJ386" s="208">
        <f t="shared" si="86"/>
        <v>146250.21</v>
      </c>
      <c r="BK386" s="208">
        <f t="shared" si="86"/>
        <v>146250.21</v>
      </c>
      <c r="BL386" s="207">
        <f t="shared" si="80"/>
        <v>1755002.5199999998</v>
      </c>
      <c r="BO386" s="207">
        <f t="shared" ref="BO386:BO391" si="87">BL386</f>
        <v>1755002.5199999998</v>
      </c>
    </row>
    <row r="387" spans="1:67">
      <c r="A387" s="190" t="s">
        <v>588</v>
      </c>
      <c r="B387" s="205">
        <v>3.61E-2</v>
      </c>
      <c r="C387" s="205">
        <v>4.8600000000000004E-2</v>
      </c>
      <c r="D387" s="206">
        <v>184957686.47999999</v>
      </c>
      <c r="E387" s="206">
        <v>184957686.47999999</v>
      </c>
      <c r="F387" s="206">
        <v>184957686.47999999</v>
      </c>
      <c r="G387" s="206">
        <v>186656215.02000001</v>
      </c>
      <c r="H387" s="206">
        <v>188354743.55000001</v>
      </c>
      <c r="I387" s="206">
        <v>188354743.55000001</v>
      </c>
      <c r="J387" s="206">
        <v>188354743.55000001</v>
      </c>
      <c r="K387" s="206">
        <v>188354743.55000001</v>
      </c>
      <c r="L387" s="206">
        <v>188354743.55000001</v>
      </c>
      <c r="M387" s="206">
        <v>188354743.55000001</v>
      </c>
      <c r="N387" s="206">
        <v>188354743.55000001</v>
      </c>
      <c r="O387" s="206">
        <v>188354743.55000001</v>
      </c>
      <c r="P387" s="192">
        <f t="shared" si="77"/>
        <v>2248367222.8599997</v>
      </c>
      <c r="Q387" s="206">
        <v>188354743.55000001</v>
      </c>
      <c r="R387" s="206">
        <v>188354743.55000001</v>
      </c>
      <c r="S387" s="206">
        <v>188354743.55000001</v>
      </c>
      <c r="T387" s="206">
        <v>188354743.55000001</v>
      </c>
      <c r="U387" s="206">
        <v>188354743.55000001</v>
      </c>
      <c r="V387" s="206">
        <v>188354743.55000001</v>
      </c>
      <c r="W387" s="206">
        <v>188354743.55000001</v>
      </c>
      <c r="X387" s="206">
        <v>188354743.55000001</v>
      </c>
      <c r="Y387" s="206">
        <v>188354743.55000001</v>
      </c>
      <c r="Z387" s="206">
        <v>188354743.55000001</v>
      </c>
      <c r="AA387" s="206">
        <v>188354743.55000001</v>
      </c>
      <c r="AB387" s="206">
        <v>188354743.55000001</v>
      </c>
      <c r="AC387" s="206">
        <v>188354743.55000001</v>
      </c>
      <c r="AD387" s="206">
        <v>188354743.55000001</v>
      </c>
      <c r="AE387" s="206">
        <v>188354743.55000001</v>
      </c>
      <c r="AF387" s="206">
        <v>188354743.55000001</v>
      </c>
      <c r="AG387" s="192">
        <f t="shared" si="78"/>
        <v>2260256922.5999999</v>
      </c>
      <c r="AI387" s="207">
        <f t="shared" si="85"/>
        <v>556414.37</v>
      </c>
      <c r="AJ387" s="207">
        <f t="shared" si="85"/>
        <v>556414.37</v>
      </c>
      <c r="AK387" s="207">
        <f t="shared" si="85"/>
        <v>556414.37</v>
      </c>
      <c r="AL387" s="207">
        <f t="shared" si="84"/>
        <v>561524.11</v>
      </c>
      <c r="AM387" s="207">
        <f t="shared" si="84"/>
        <v>566633.85</v>
      </c>
      <c r="AN387" s="207">
        <f t="shared" si="84"/>
        <v>566633.85</v>
      </c>
      <c r="AO387" s="207">
        <f t="shared" si="84"/>
        <v>566633.85</v>
      </c>
      <c r="AP387" s="207">
        <f t="shared" si="84"/>
        <v>566633.85</v>
      </c>
      <c r="AQ387" s="207">
        <f t="shared" si="84"/>
        <v>566633.85</v>
      </c>
      <c r="AR387" s="207">
        <f t="shared" si="84"/>
        <v>566633.85</v>
      </c>
      <c r="AS387" s="207">
        <f t="shared" si="84"/>
        <v>566633.85</v>
      </c>
      <c r="AT387" s="207">
        <f t="shared" si="84"/>
        <v>566633.85</v>
      </c>
      <c r="AU387" s="208">
        <f t="shared" si="79"/>
        <v>6763838.0199999986</v>
      </c>
      <c r="AV387" s="208">
        <f t="shared" si="83"/>
        <v>566633.85</v>
      </c>
      <c r="AW387" s="208">
        <f t="shared" si="83"/>
        <v>566633.85</v>
      </c>
      <c r="AX387" s="208">
        <f t="shared" si="83"/>
        <v>566633.85</v>
      </c>
      <c r="AY387" s="208">
        <f t="shared" si="83"/>
        <v>566633.85</v>
      </c>
      <c r="AZ387" s="208">
        <f t="shared" si="82"/>
        <v>762836.71</v>
      </c>
      <c r="BA387" s="208">
        <f t="shared" si="82"/>
        <v>762836.71</v>
      </c>
      <c r="BB387" s="208">
        <f t="shared" si="82"/>
        <v>762836.71</v>
      </c>
      <c r="BC387" s="208">
        <f t="shared" si="82"/>
        <v>762836.71</v>
      </c>
      <c r="BD387" s="208">
        <f t="shared" si="82"/>
        <v>762836.71</v>
      </c>
      <c r="BE387" s="208">
        <f t="shared" si="82"/>
        <v>762836.71</v>
      </c>
      <c r="BF387" s="208">
        <f t="shared" si="86"/>
        <v>762836.71</v>
      </c>
      <c r="BG387" s="208">
        <f t="shared" si="86"/>
        <v>762836.71</v>
      </c>
      <c r="BH387" s="208">
        <f t="shared" si="86"/>
        <v>762836.71</v>
      </c>
      <c r="BI387" s="208">
        <f t="shared" si="86"/>
        <v>762836.71</v>
      </c>
      <c r="BJ387" s="208">
        <f t="shared" si="86"/>
        <v>762836.71</v>
      </c>
      <c r="BK387" s="208">
        <f t="shared" si="86"/>
        <v>762836.71</v>
      </c>
      <c r="BL387" s="207">
        <f t="shared" si="80"/>
        <v>9154040.5199999996</v>
      </c>
      <c r="BO387" s="207">
        <f t="shared" si="87"/>
        <v>9154040.5199999996</v>
      </c>
    </row>
    <row r="388" spans="1:67">
      <c r="A388" s="190" t="s">
        <v>589</v>
      </c>
      <c r="B388" s="205">
        <v>2.3899999999999998E-2</v>
      </c>
      <c r="C388" s="205">
        <v>2.6200000000000001E-2</v>
      </c>
      <c r="D388" s="206">
        <v>0</v>
      </c>
      <c r="E388" s="206">
        <v>0</v>
      </c>
      <c r="F388" s="206">
        <v>0</v>
      </c>
      <c r="G388" s="206">
        <v>0</v>
      </c>
      <c r="H388" s="206">
        <v>0</v>
      </c>
      <c r="I388" s="206">
        <v>0</v>
      </c>
      <c r="J388" s="206">
        <v>44606090.629999995</v>
      </c>
      <c r="K388" s="206">
        <v>45176991.405000001</v>
      </c>
      <c r="L388" s="206">
        <v>45179748.450000003</v>
      </c>
      <c r="M388" s="206">
        <v>45179748.450000003</v>
      </c>
      <c r="N388" s="206">
        <v>45179748.450000003</v>
      </c>
      <c r="O388" s="206">
        <v>45179748.450000003</v>
      </c>
      <c r="P388" s="192">
        <f t="shared" si="77"/>
        <v>270502075.83499998</v>
      </c>
      <c r="Q388" s="206">
        <v>45179748.450000003</v>
      </c>
      <c r="R388" s="206">
        <v>45179748.450000003</v>
      </c>
      <c r="S388" s="206">
        <v>45179748.450000003</v>
      </c>
      <c r="T388" s="206">
        <v>45179748.450000003</v>
      </c>
      <c r="U388" s="206">
        <v>45179748.450000003</v>
      </c>
      <c r="V388" s="206">
        <v>45179748.450000003</v>
      </c>
      <c r="W388" s="206">
        <v>45179748.450000003</v>
      </c>
      <c r="X388" s="206">
        <v>45179748.450000003</v>
      </c>
      <c r="Y388" s="206">
        <v>45179748.450000003</v>
      </c>
      <c r="Z388" s="206">
        <v>45179748.450000003</v>
      </c>
      <c r="AA388" s="206">
        <v>45179748.450000003</v>
      </c>
      <c r="AB388" s="206">
        <v>45179748.450000003</v>
      </c>
      <c r="AC388" s="206">
        <v>45179748.450000003</v>
      </c>
      <c r="AD388" s="206">
        <v>45179748.450000003</v>
      </c>
      <c r="AE388" s="206">
        <v>45179748.450000003</v>
      </c>
      <c r="AF388" s="206">
        <v>45179748.450000003</v>
      </c>
      <c r="AG388" s="192">
        <f t="shared" si="78"/>
        <v>542156981.39999998</v>
      </c>
      <c r="AI388" s="207">
        <f t="shared" si="85"/>
        <v>0</v>
      </c>
      <c r="AJ388" s="207">
        <f t="shared" si="85"/>
        <v>0</v>
      </c>
      <c r="AK388" s="207">
        <f t="shared" si="85"/>
        <v>0</v>
      </c>
      <c r="AL388" s="207">
        <f t="shared" si="84"/>
        <v>0</v>
      </c>
      <c r="AM388" s="207">
        <f t="shared" si="84"/>
        <v>0</v>
      </c>
      <c r="AN388" s="207">
        <f t="shared" si="84"/>
        <v>0</v>
      </c>
      <c r="AO388" s="207">
        <f t="shared" si="84"/>
        <v>88840.46</v>
      </c>
      <c r="AP388" s="207">
        <f t="shared" si="84"/>
        <v>89977.51</v>
      </c>
      <c r="AQ388" s="207">
        <f t="shared" si="84"/>
        <v>89983</v>
      </c>
      <c r="AR388" s="207">
        <f t="shared" si="84"/>
        <v>89983</v>
      </c>
      <c r="AS388" s="207">
        <f t="shared" si="84"/>
        <v>89983</v>
      </c>
      <c r="AT388" s="207">
        <f t="shared" si="84"/>
        <v>89983</v>
      </c>
      <c r="AU388" s="208">
        <f t="shared" si="79"/>
        <v>538749.97</v>
      </c>
      <c r="AV388" s="208">
        <f t="shared" si="83"/>
        <v>89983</v>
      </c>
      <c r="AW388" s="208">
        <f t="shared" si="83"/>
        <v>89983</v>
      </c>
      <c r="AX388" s="208">
        <f t="shared" si="83"/>
        <v>89983</v>
      </c>
      <c r="AY388" s="208">
        <f t="shared" si="83"/>
        <v>89983</v>
      </c>
      <c r="AZ388" s="208">
        <f t="shared" si="82"/>
        <v>98642.45</v>
      </c>
      <c r="BA388" s="208">
        <f t="shared" si="82"/>
        <v>98642.45</v>
      </c>
      <c r="BB388" s="208">
        <f t="shared" si="82"/>
        <v>98642.45</v>
      </c>
      <c r="BC388" s="208">
        <f t="shared" si="82"/>
        <v>98642.45</v>
      </c>
      <c r="BD388" s="208">
        <f t="shared" si="82"/>
        <v>98642.45</v>
      </c>
      <c r="BE388" s="208">
        <f t="shared" si="82"/>
        <v>98642.45</v>
      </c>
      <c r="BF388" s="208">
        <f t="shared" si="86"/>
        <v>98642.45</v>
      </c>
      <c r="BG388" s="208">
        <f t="shared" si="86"/>
        <v>98642.45</v>
      </c>
      <c r="BH388" s="208">
        <f t="shared" si="86"/>
        <v>98642.45</v>
      </c>
      <c r="BI388" s="208">
        <f t="shared" si="86"/>
        <v>98642.45</v>
      </c>
      <c r="BJ388" s="208">
        <f t="shared" si="86"/>
        <v>98642.45</v>
      </c>
      <c r="BK388" s="208">
        <f t="shared" si="86"/>
        <v>98642.45</v>
      </c>
      <c r="BL388" s="207">
        <f t="shared" si="80"/>
        <v>1183709.3999999997</v>
      </c>
      <c r="BO388" s="207">
        <f t="shared" si="87"/>
        <v>1183709.3999999997</v>
      </c>
    </row>
    <row r="389" spans="1:67">
      <c r="A389" s="190" t="s">
        <v>590</v>
      </c>
      <c r="B389" s="205">
        <v>2.3899999999999998E-2</v>
      </c>
      <c r="C389" s="205">
        <v>2.6200000000000001E-2</v>
      </c>
      <c r="D389" s="206">
        <v>28202632.039999999</v>
      </c>
      <c r="E389" s="206">
        <v>28202632.039999999</v>
      </c>
      <c r="F389" s="206">
        <v>28202632.039999999</v>
      </c>
      <c r="G389" s="206">
        <v>28202632.039999999</v>
      </c>
      <c r="H389" s="206">
        <v>28202632.039999999</v>
      </c>
      <c r="I389" s="206">
        <v>28202632.039999999</v>
      </c>
      <c r="J389" s="206">
        <v>28202632.039999999</v>
      </c>
      <c r="K389" s="206">
        <v>28202632.039999999</v>
      </c>
      <c r="L389" s="206">
        <v>28202632.039999999</v>
      </c>
      <c r="M389" s="206">
        <v>28202632.039999999</v>
      </c>
      <c r="N389" s="206">
        <v>28202632.039999999</v>
      </c>
      <c r="O389" s="206">
        <v>28202632.039999999</v>
      </c>
      <c r="P389" s="192">
        <f t="shared" si="77"/>
        <v>338431584.48000002</v>
      </c>
      <c r="Q389" s="206">
        <v>28202632.039999999</v>
      </c>
      <c r="R389" s="206">
        <v>28202632.039999999</v>
      </c>
      <c r="S389" s="206">
        <v>28202632.039999999</v>
      </c>
      <c r="T389" s="206">
        <v>28202632.039999999</v>
      </c>
      <c r="U389" s="206">
        <v>28202632.039999999</v>
      </c>
      <c r="V389" s="206">
        <v>28202632.039999999</v>
      </c>
      <c r="W389" s="206">
        <v>28202632.039999999</v>
      </c>
      <c r="X389" s="206">
        <v>28202632.039999999</v>
      </c>
      <c r="Y389" s="206">
        <v>28202632.039999999</v>
      </c>
      <c r="Z389" s="206">
        <v>28202632.039999999</v>
      </c>
      <c r="AA389" s="206">
        <v>28202632.039999999</v>
      </c>
      <c r="AB389" s="206">
        <v>28202632.039999999</v>
      </c>
      <c r="AC389" s="206">
        <v>28202632.039999999</v>
      </c>
      <c r="AD389" s="206">
        <v>28202632.039999999</v>
      </c>
      <c r="AE389" s="206">
        <v>28202632.039999999</v>
      </c>
      <c r="AF389" s="206">
        <v>28202632.039999999</v>
      </c>
      <c r="AG389" s="192">
        <f t="shared" si="78"/>
        <v>338431584.48000002</v>
      </c>
      <c r="AI389" s="207">
        <f t="shared" si="85"/>
        <v>56170.239999999998</v>
      </c>
      <c r="AJ389" s="207">
        <f t="shared" si="85"/>
        <v>56170.239999999998</v>
      </c>
      <c r="AK389" s="207">
        <f t="shared" si="85"/>
        <v>56170.239999999998</v>
      </c>
      <c r="AL389" s="207">
        <f t="shared" si="84"/>
        <v>56170.239999999998</v>
      </c>
      <c r="AM389" s="207">
        <f t="shared" si="84"/>
        <v>56170.239999999998</v>
      </c>
      <c r="AN389" s="207">
        <f t="shared" si="84"/>
        <v>56170.239999999998</v>
      </c>
      <c r="AO389" s="207">
        <f t="shared" si="84"/>
        <v>56170.239999999998</v>
      </c>
      <c r="AP389" s="207">
        <f t="shared" si="84"/>
        <v>56170.239999999998</v>
      </c>
      <c r="AQ389" s="207">
        <f t="shared" si="84"/>
        <v>56170.239999999998</v>
      </c>
      <c r="AR389" s="207">
        <f t="shared" si="84"/>
        <v>56170.239999999998</v>
      </c>
      <c r="AS389" s="207">
        <f t="shared" si="84"/>
        <v>56170.239999999998</v>
      </c>
      <c r="AT389" s="207">
        <f t="shared" si="84"/>
        <v>56170.239999999998</v>
      </c>
      <c r="AU389" s="208">
        <f t="shared" si="79"/>
        <v>674042.88</v>
      </c>
      <c r="AV389" s="208">
        <f t="shared" si="83"/>
        <v>56170.239999999998</v>
      </c>
      <c r="AW389" s="208">
        <f t="shared" si="83"/>
        <v>56170.239999999998</v>
      </c>
      <c r="AX389" s="208">
        <f t="shared" si="83"/>
        <v>56170.239999999998</v>
      </c>
      <c r="AY389" s="208">
        <f t="shared" si="83"/>
        <v>56170.239999999998</v>
      </c>
      <c r="AZ389" s="208">
        <f t="shared" si="82"/>
        <v>61575.75</v>
      </c>
      <c r="BA389" s="208">
        <f t="shared" si="82"/>
        <v>61575.75</v>
      </c>
      <c r="BB389" s="208">
        <f t="shared" si="82"/>
        <v>61575.75</v>
      </c>
      <c r="BC389" s="208">
        <f t="shared" si="82"/>
        <v>61575.75</v>
      </c>
      <c r="BD389" s="208">
        <f t="shared" si="82"/>
        <v>61575.75</v>
      </c>
      <c r="BE389" s="208">
        <f t="shared" si="82"/>
        <v>61575.75</v>
      </c>
      <c r="BF389" s="208">
        <f t="shared" si="86"/>
        <v>61575.75</v>
      </c>
      <c r="BG389" s="208">
        <f t="shared" si="86"/>
        <v>61575.75</v>
      </c>
      <c r="BH389" s="208">
        <f t="shared" si="86"/>
        <v>61575.75</v>
      </c>
      <c r="BI389" s="208">
        <f t="shared" si="86"/>
        <v>61575.75</v>
      </c>
      <c r="BJ389" s="208">
        <f t="shared" si="86"/>
        <v>61575.75</v>
      </c>
      <c r="BK389" s="208">
        <f t="shared" si="86"/>
        <v>61575.75</v>
      </c>
      <c r="BL389" s="207">
        <f t="shared" si="80"/>
        <v>738909</v>
      </c>
      <c r="BO389" s="207">
        <f t="shared" si="87"/>
        <v>738909</v>
      </c>
    </row>
    <row r="390" spans="1:67">
      <c r="A390" s="190" t="s">
        <v>591</v>
      </c>
      <c r="B390" s="205">
        <v>2.3899999999999998E-2</v>
      </c>
      <c r="C390" s="205">
        <v>2.6200000000000001E-2</v>
      </c>
      <c r="D390" s="206">
        <v>33083.26</v>
      </c>
      <c r="E390" s="206">
        <v>33083.26</v>
      </c>
      <c r="F390" s="206">
        <v>33083.26</v>
      </c>
      <c r="G390" s="206">
        <v>33083.26</v>
      </c>
      <c r="H390" s="206">
        <v>33083.26</v>
      </c>
      <c r="I390" s="206">
        <v>33083.26</v>
      </c>
      <c r="J390" s="206">
        <v>33083.26</v>
      </c>
      <c r="K390" s="206">
        <v>33083.26</v>
      </c>
      <c r="L390" s="206">
        <v>33083.26</v>
      </c>
      <c r="M390" s="206">
        <v>33083.26</v>
      </c>
      <c r="N390" s="206">
        <v>33083.26</v>
      </c>
      <c r="O390" s="206">
        <v>33083.26</v>
      </c>
      <c r="P390" s="192">
        <f t="shared" ref="P390:P414" si="88">SUM(D390:O390)</f>
        <v>396999.12000000005</v>
      </c>
      <c r="Q390" s="206">
        <v>33083.26</v>
      </c>
      <c r="R390" s="206">
        <v>33083.26</v>
      </c>
      <c r="S390" s="206">
        <v>33083.26</v>
      </c>
      <c r="T390" s="206">
        <v>33083.26</v>
      </c>
      <c r="U390" s="206">
        <v>33083.26</v>
      </c>
      <c r="V390" s="206">
        <v>33083.26</v>
      </c>
      <c r="W390" s="206">
        <v>33083.26</v>
      </c>
      <c r="X390" s="206">
        <v>33083.26</v>
      </c>
      <c r="Y390" s="206">
        <v>33083.26</v>
      </c>
      <c r="Z390" s="206">
        <v>33083.26</v>
      </c>
      <c r="AA390" s="206">
        <v>33083.26</v>
      </c>
      <c r="AB390" s="206">
        <v>33083.26</v>
      </c>
      <c r="AC390" s="206">
        <v>33083.26</v>
      </c>
      <c r="AD390" s="206">
        <v>33083.26</v>
      </c>
      <c r="AE390" s="206">
        <v>33083.26</v>
      </c>
      <c r="AF390" s="206">
        <v>33083.26</v>
      </c>
      <c r="AG390" s="192">
        <f t="shared" ref="AG390:AG414" si="89">SUM(U390:AF390)</f>
        <v>396999.12000000005</v>
      </c>
      <c r="AI390" s="207">
        <f t="shared" si="85"/>
        <v>65.89</v>
      </c>
      <c r="AJ390" s="207">
        <f t="shared" si="85"/>
        <v>65.89</v>
      </c>
      <c r="AK390" s="207">
        <f t="shared" si="85"/>
        <v>65.89</v>
      </c>
      <c r="AL390" s="207">
        <f t="shared" si="84"/>
        <v>65.89</v>
      </c>
      <c r="AM390" s="207">
        <f t="shared" si="84"/>
        <v>65.89</v>
      </c>
      <c r="AN390" s="207">
        <f t="shared" si="84"/>
        <v>65.89</v>
      </c>
      <c r="AO390" s="207">
        <f t="shared" si="84"/>
        <v>65.89</v>
      </c>
      <c r="AP390" s="207">
        <f t="shared" si="84"/>
        <v>65.89</v>
      </c>
      <c r="AQ390" s="207">
        <f t="shared" si="84"/>
        <v>65.89</v>
      </c>
      <c r="AR390" s="207">
        <f t="shared" si="84"/>
        <v>65.89</v>
      </c>
      <c r="AS390" s="207">
        <f t="shared" si="84"/>
        <v>65.89</v>
      </c>
      <c r="AT390" s="207">
        <f t="shared" si="84"/>
        <v>65.89</v>
      </c>
      <c r="AU390" s="208">
        <f t="shared" ref="AU390:AU414" si="90">SUM(AI390:AT390)</f>
        <v>790.68</v>
      </c>
      <c r="AV390" s="208">
        <f t="shared" si="83"/>
        <v>65.89</v>
      </c>
      <c r="AW390" s="208">
        <f t="shared" si="83"/>
        <v>65.89</v>
      </c>
      <c r="AX390" s="208">
        <f t="shared" si="83"/>
        <v>65.89</v>
      </c>
      <c r="AY390" s="208">
        <f t="shared" si="83"/>
        <v>65.89</v>
      </c>
      <c r="AZ390" s="208">
        <f t="shared" si="82"/>
        <v>72.23</v>
      </c>
      <c r="BA390" s="208">
        <f t="shared" si="82"/>
        <v>72.23</v>
      </c>
      <c r="BB390" s="208">
        <f t="shared" si="82"/>
        <v>72.23</v>
      </c>
      <c r="BC390" s="208">
        <f t="shared" si="82"/>
        <v>72.23</v>
      </c>
      <c r="BD390" s="208">
        <f t="shared" si="82"/>
        <v>72.23</v>
      </c>
      <c r="BE390" s="208">
        <f t="shared" si="82"/>
        <v>72.23</v>
      </c>
      <c r="BF390" s="208">
        <f t="shared" si="86"/>
        <v>72.23</v>
      </c>
      <c r="BG390" s="208">
        <f t="shared" si="86"/>
        <v>72.23</v>
      </c>
      <c r="BH390" s="208">
        <f t="shared" si="86"/>
        <v>72.23</v>
      </c>
      <c r="BI390" s="208">
        <f t="shared" si="86"/>
        <v>72.23</v>
      </c>
      <c r="BJ390" s="208">
        <f t="shared" si="86"/>
        <v>72.23</v>
      </c>
      <c r="BK390" s="208">
        <f t="shared" si="86"/>
        <v>72.23</v>
      </c>
      <c r="BL390" s="207">
        <f t="shared" ref="BL390:BL414" si="91">SUM(AZ390:BK390)</f>
        <v>866.7600000000001</v>
      </c>
      <c r="BO390" s="207">
        <f t="shared" si="87"/>
        <v>866.7600000000001</v>
      </c>
    </row>
    <row r="391" spans="1:67">
      <c r="A391" s="190" t="s">
        <v>592</v>
      </c>
      <c r="B391" s="205">
        <v>2.3899999999999998E-2</v>
      </c>
      <c r="C391" s="205">
        <v>2.6200000000000001E-2</v>
      </c>
      <c r="D391" s="206">
        <v>0</v>
      </c>
      <c r="E391" s="206">
        <v>114032.63</v>
      </c>
      <c r="F391" s="206">
        <v>228065.26</v>
      </c>
      <c r="G391" s="206">
        <v>228065.26</v>
      </c>
      <c r="H391" s="206">
        <v>228065.26</v>
      </c>
      <c r="I391" s="206">
        <v>228065.26</v>
      </c>
      <c r="J391" s="206">
        <v>228065.26</v>
      </c>
      <c r="K391" s="206">
        <v>228065.26</v>
      </c>
      <c r="L391" s="206">
        <v>228065.26</v>
      </c>
      <c r="M391" s="206">
        <v>228065.26</v>
      </c>
      <c r="N391" s="206">
        <v>228065.26</v>
      </c>
      <c r="O391" s="206">
        <v>228065.26</v>
      </c>
      <c r="P391" s="192">
        <f t="shared" si="88"/>
        <v>2394685.2300000004</v>
      </c>
      <c r="Q391" s="206">
        <v>228065.26</v>
      </c>
      <c r="R391" s="206">
        <v>228065.26</v>
      </c>
      <c r="S391" s="206">
        <v>228065.26</v>
      </c>
      <c r="T391" s="206">
        <v>228065.26</v>
      </c>
      <c r="U391" s="206">
        <v>228065.26</v>
      </c>
      <c r="V391" s="206">
        <v>228065.26</v>
      </c>
      <c r="W391" s="206">
        <v>228065.26</v>
      </c>
      <c r="X391" s="206">
        <v>228065.26</v>
      </c>
      <c r="Y391" s="206">
        <v>228065.26</v>
      </c>
      <c r="Z391" s="206">
        <v>228065.26</v>
      </c>
      <c r="AA391" s="206">
        <v>228065.26</v>
      </c>
      <c r="AB391" s="206">
        <v>228065.26</v>
      </c>
      <c r="AC391" s="206">
        <v>228065.26</v>
      </c>
      <c r="AD391" s="206">
        <v>228065.26</v>
      </c>
      <c r="AE391" s="206">
        <v>228065.26</v>
      </c>
      <c r="AF391" s="206">
        <v>228065.26</v>
      </c>
      <c r="AG391" s="192">
        <f t="shared" si="89"/>
        <v>2736783.12</v>
      </c>
      <c r="AI391" s="207">
        <f t="shared" si="85"/>
        <v>0</v>
      </c>
      <c r="AJ391" s="207">
        <f t="shared" si="85"/>
        <v>227.11</v>
      </c>
      <c r="AK391" s="207">
        <f t="shared" si="85"/>
        <v>454.23</v>
      </c>
      <c r="AL391" s="207">
        <f t="shared" si="84"/>
        <v>454.23</v>
      </c>
      <c r="AM391" s="207">
        <f t="shared" si="84"/>
        <v>454.23</v>
      </c>
      <c r="AN391" s="207">
        <f t="shared" si="84"/>
        <v>454.23</v>
      </c>
      <c r="AO391" s="207">
        <f t="shared" si="84"/>
        <v>454.23</v>
      </c>
      <c r="AP391" s="207">
        <f t="shared" si="84"/>
        <v>454.23</v>
      </c>
      <c r="AQ391" s="207">
        <f t="shared" si="84"/>
        <v>454.23</v>
      </c>
      <c r="AR391" s="207">
        <f t="shared" si="84"/>
        <v>454.23</v>
      </c>
      <c r="AS391" s="207">
        <f t="shared" si="84"/>
        <v>454.23</v>
      </c>
      <c r="AT391" s="207">
        <f t="shared" si="84"/>
        <v>454.23</v>
      </c>
      <c r="AU391" s="208">
        <f t="shared" si="90"/>
        <v>4769.41</v>
      </c>
      <c r="AV391" s="208">
        <f t="shared" si="83"/>
        <v>454.23</v>
      </c>
      <c r="AW391" s="208">
        <f t="shared" si="83"/>
        <v>454.23</v>
      </c>
      <c r="AX391" s="208">
        <f t="shared" si="83"/>
        <v>454.23</v>
      </c>
      <c r="AY391" s="208">
        <f t="shared" si="83"/>
        <v>454.23</v>
      </c>
      <c r="AZ391" s="208">
        <f t="shared" si="82"/>
        <v>497.94</v>
      </c>
      <c r="BA391" s="208">
        <f t="shared" si="82"/>
        <v>497.94</v>
      </c>
      <c r="BB391" s="208">
        <f t="shared" si="82"/>
        <v>497.94</v>
      </c>
      <c r="BC391" s="208">
        <f t="shared" si="82"/>
        <v>497.94</v>
      </c>
      <c r="BD391" s="208">
        <f t="shared" si="82"/>
        <v>497.94</v>
      </c>
      <c r="BE391" s="208">
        <f t="shared" si="82"/>
        <v>497.94</v>
      </c>
      <c r="BF391" s="208">
        <f t="shared" si="86"/>
        <v>497.94</v>
      </c>
      <c r="BG391" s="208">
        <f t="shared" si="86"/>
        <v>497.94</v>
      </c>
      <c r="BH391" s="208">
        <f t="shared" si="86"/>
        <v>497.94</v>
      </c>
      <c r="BI391" s="208">
        <f t="shared" si="86"/>
        <v>497.94</v>
      </c>
      <c r="BJ391" s="208">
        <f t="shared" si="86"/>
        <v>497.94</v>
      </c>
      <c r="BK391" s="208">
        <f t="shared" si="86"/>
        <v>497.94</v>
      </c>
      <c r="BL391" s="207">
        <f t="shared" si="91"/>
        <v>5975.2799999999988</v>
      </c>
      <c r="BO391" s="207">
        <f t="shared" si="87"/>
        <v>5975.2799999999988</v>
      </c>
    </row>
    <row r="392" spans="1:67">
      <c r="A392" s="190" t="s">
        <v>593</v>
      </c>
      <c r="B392" s="205">
        <v>0</v>
      </c>
      <c r="C392" s="205">
        <v>0</v>
      </c>
      <c r="D392" s="206">
        <v>0</v>
      </c>
      <c r="E392" s="206">
        <v>0</v>
      </c>
      <c r="F392" s="206">
        <v>0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0</v>
      </c>
      <c r="P392" s="192">
        <f t="shared" si="88"/>
        <v>0</v>
      </c>
      <c r="Q392" s="206">
        <v>0</v>
      </c>
      <c r="R392" s="206">
        <v>0</v>
      </c>
      <c r="S392" s="206">
        <v>0</v>
      </c>
      <c r="T392" s="206">
        <v>0</v>
      </c>
      <c r="U392" s="206">
        <v>0</v>
      </c>
      <c r="V392" s="206">
        <v>0</v>
      </c>
      <c r="W392" s="206">
        <v>0</v>
      </c>
      <c r="X392" s="206">
        <v>0</v>
      </c>
      <c r="Y392" s="206">
        <v>0</v>
      </c>
      <c r="Z392" s="206">
        <v>0</v>
      </c>
      <c r="AA392" s="206">
        <v>0</v>
      </c>
      <c r="AB392" s="206">
        <v>0</v>
      </c>
      <c r="AC392" s="206">
        <v>0</v>
      </c>
      <c r="AD392" s="206">
        <v>0</v>
      </c>
      <c r="AE392" s="206">
        <v>0</v>
      </c>
      <c r="AF392" s="206">
        <v>0</v>
      </c>
      <c r="AG392" s="192">
        <f t="shared" si="89"/>
        <v>0</v>
      </c>
      <c r="AI392" s="207">
        <f t="shared" si="85"/>
        <v>0</v>
      </c>
      <c r="AJ392" s="207">
        <f t="shared" si="85"/>
        <v>0</v>
      </c>
      <c r="AK392" s="207">
        <f t="shared" si="85"/>
        <v>0</v>
      </c>
      <c r="AL392" s="207">
        <f t="shared" si="84"/>
        <v>0</v>
      </c>
      <c r="AM392" s="207">
        <f t="shared" si="84"/>
        <v>0</v>
      </c>
      <c r="AN392" s="207">
        <f t="shared" si="84"/>
        <v>0</v>
      </c>
      <c r="AO392" s="207">
        <f t="shared" si="84"/>
        <v>0</v>
      </c>
      <c r="AP392" s="207">
        <f t="shared" si="84"/>
        <v>0</v>
      </c>
      <c r="AQ392" s="207">
        <f t="shared" si="84"/>
        <v>0</v>
      </c>
      <c r="AR392" s="207">
        <f t="shared" si="84"/>
        <v>0</v>
      </c>
      <c r="AS392" s="207">
        <f t="shared" si="84"/>
        <v>0</v>
      </c>
      <c r="AT392" s="207">
        <f t="shared" si="84"/>
        <v>0</v>
      </c>
      <c r="AU392" s="208">
        <f t="shared" si="90"/>
        <v>0</v>
      </c>
      <c r="AV392" s="208">
        <f t="shared" si="83"/>
        <v>0</v>
      </c>
      <c r="AW392" s="208">
        <f t="shared" si="83"/>
        <v>0</v>
      </c>
      <c r="AX392" s="208">
        <f t="shared" si="83"/>
        <v>0</v>
      </c>
      <c r="AY392" s="208">
        <f t="shared" si="83"/>
        <v>0</v>
      </c>
      <c r="AZ392" s="208">
        <f t="shared" si="82"/>
        <v>0</v>
      </c>
      <c r="BA392" s="208">
        <f t="shared" si="82"/>
        <v>0</v>
      </c>
      <c r="BB392" s="208">
        <f t="shared" si="82"/>
        <v>0</v>
      </c>
      <c r="BC392" s="208">
        <f t="shared" si="82"/>
        <v>0</v>
      </c>
      <c r="BD392" s="208">
        <f t="shared" si="82"/>
        <v>0</v>
      </c>
      <c r="BE392" s="208">
        <f t="shared" si="82"/>
        <v>0</v>
      </c>
      <c r="BF392" s="208">
        <f t="shared" si="86"/>
        <v>0</v>
      </c>
      <c r="BG392" s="208">
        <f t="shared" si="86"/>
        <v>0</v>
      </c>
      <c r="BH392" s="208">
        <f t="shared" si="86"/>
        <v>0</v>
      </c>
      <c r="BI392" s="208">
        <f t="shared" si="86"/>
        <v>0</v>
      </c>
      <c r="BJ392" s="208">
        <f t="shared" si="86"/>
        <v>0</v>
      </c>
      <c r="BK392" s="208">
        <f t="shared" si="86"/>
        <v>0</v>
      </c>
      <c r="BL392" s="207">
        <f t="shared" si="91"/>
        <v>0</v>
      </c>
    </row>
    <row r="393" spans="1:67">
      <c r="A393" s="190" t="s">
        <v>594</v>
      </c>
      <c r="B393" s="205">
        <v>4.24E-2</v>
      </c>
      <c r="C393" s="205">
        <v>4.0999999999999995E-2</v>
      </c>
      <c r="D393" s="206">
        <v>0</v>
      </c>
      <c r="E393" s="206">
        <v>0</v>
      </c>
      <c r="F393" s="206">
        <v>0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192">
        <f t="shared" si="88"/>
        <v>0</v>
      </c>
      <c r="Q393" s="206">
        <v>0</v>
      </c>
      <c r="R393" s="206">
        <v>0</v>
      </c>
      <c r="S393" s="206">
        <v>0</v>
      </c>
      <c r="T393" s="206">
        <v>0</v>
      </c>
      <c r="U393" s="206">
        <v>0</v>
      </c>
      <c r="V393" s="206">
        <v>0</v>
      </c>
      <c r="W393" s="206">
        <v>0</v>
      </c>
      <c r="X393" s="206">
        <v>0</v>
      </c>
      <c r="Y393" s="206">
        <v>0</v>
      </c>
      <c r="Z393" s="206">
        <v>0</v>
      </c>
      <c r="AA393" s="206">
        <v>0</v>
      </c>
      <c r="AB393" s="206">
        <v>0</v>
      </c>
      <c r="AC393" s="206">
        <v>0</v>
      </c>
      <c r="AD393" s="206">
        <v>0</v>
      </c>
      <c r="AE393" s="206">
        <v>0</v>
      </c>
      <c r="AF393" s="206">
        <v>0</v>
      </c>
      <c r="AG393" s="192">
        <f t="shared" si="89"/>
        <v>0</v>
      </c>
      <c r="AI393" s="207">
        <f t="shared" si="85"/>
        <v>0</v>
      </c>
      <c r="AJ393" s="207">
        <f t="shared" si="85"/>
        <v>0</v>
      </c>
      <c r="AK393" s="207">
        <f t="shared" si="85"/>
        <v>0</v>
      </c>
      <c r="AL393" s="207">
        <f t="shared" si="84"/>
        <v>0</v>
      </c>
      <c r="AM393" s="207">
        <f t="shared" si="84"/>
        <v>0</v>
      </c>
      <c r="AN393" s="207">
        <f t="shared" si="84"/>
        <v>0</v>
      </c>
      <c r="AO393" s="207">
        <f t="shared" si="84"/>
        <v>0</v>
      </c>
      <c r="AP393" s="207">
        <f t="shared" si="84"/>
        <v>0</v>
      </c>
      <c r="AQ393" s="207">
        <f t="shared" si="84"/>
        <v>0</v>
      </c>
      <c r="AR393" s="207">
        <f t="shared" si="84"/>
        <v>0</v>
      </c>
      <c r="AS393" s="207">
        <f t="shared" si="84"/>
        <v>0</v>
      </c>
      <c r="AT393" s="207">
        <f t="shared" si="84"/>
        <v>0</v>
      </c>
      <c r="AU393" s="208">
        <f t="shared" si="90"/>
        <v>0</v>
      </c>
      <c r="AV393" s="208">
        <f t="shared" si="83"/>
        <v>0</v>
      </c>
      <c r="AW393" s="208">
        <f t="shared" si="83"/>
        <v>0</v>
      </c>
      <c r="AX393" s="208">
        <f t="shared" si="83"/>
        <v>0</v>
      </c>
      <c r="AY393" s="208">
        <f t="shared" si="83"/>
        <v>0</v>
      </c>
      <c r="AZ393" s="208">
        <f t="shared" si="82"/>
        <v>0</v>
      </c>
      <c r="BA393" s="208">
        <f t="shared" si="82"/>
        <v>0</v>
      </c>
      <c r="BB393" s="208">
        <f t="shared" si="82"/>
        <v>0</v>
      </c>
      <c r="BC393" s="208">
        <f t="shared" si="82"/>
        <v>0</v>
      </c>
      <c r="BD393" s="208">
        <f t="shared" si="82"/>
        <v>0</v>
      </c>
      <c r="BE393" s="208">
        <f t="shared" si="82"/>
        <v>0</v>
      </c>
      <c r="BF393" s="208">
        <f t="shared" si="86"/>
        <v>0</v>
      </c>
      <c r="BG393" s="208">
        <f t="shared" si="86"/>
        <v>0</v>
      </c>
      <c r="BH393" s="208">
        <f t="shared" si="86"/>
        <v>0</v>
      </c>
      <c r="BI393" s="208">
        <f t="shared" si="86"/>
        <v>0</v>
      </c>
      <c r="BJ393" s="208">
        <f t="shared" si="86"/>
        <v>0</v>
      </c>
      <c r="BK393" s="208">
        <f t="shared" si="86"/>
        <v>0</v>
      </c>
      <c r="BL393" s="207">
        <f t="shared" si="91"/>
        <v>0</v>
      </c>
    </row>
    <row r="394" spans="1:67">
      <c r="A394" s="190" t="s">
        <v>595</v>
      </c>
      <c r="B394" s="205">
        <v>4.6100000000000002E-2</v>
      </c>
      <c r="C394" s="205">
        <v>4.5399999999999996E-2</v>
      </c>
      <c r="D394" s="206">
        <v>0</v>
      </c>
      <c r="E394" s="206">
        <v>0</v>
      </c>
      <c r="F394" s="206">
        <v>0</v>
      </c>
      <c r="G394" s="206">
        <v>0</v>
      </c>
      <c r="H394" s="206">
        <v>0</v>
      </c>
      <c r="I394" s="206">
        <v>0</v>
      </c>
      <c r="J394" s="206">
        <v>12230.525</v>
      </c>
      <c r="K394" s="206">
        <v>24461.05</v>
      </c>
      <c r="L394" s="206">
        <v>24461.05</v>
      </c>
      <c r="M394" s="206">
        <v>24461.05</v>
      </c>
      <c r="N394" s="206">
        <v>24461.05</v>
      </c>
      <c r="O394" s="206">
        <v>24461.05</v>
      </c>
      <c r="P394" s="192">
        <f t="shared" si="88"/>
        <v>134535.77499999999</v>
      </c>
      <c r="Q394" s="206">
        <v>24461.05</v>
      </c>
      <c r="R394" s="206">
        <v>24461.05</v>
      </c>
      <c r="S394" s="206">
        <v>24461.05</v>
      </c>
      <c r="T394" s="206">
        <v>24461.05</v>
      </c>
      <c r="U394" s="206">
        <v>24461.05</v>
      </c>
      <c r="V394" s="206">
        <v>24461.05</v>
      </c>
      <c r="W394" s="206">
        <v>24461.05</v>
      </c>
      <c r="X394" s="206">
        <v>24461.05</v>
      </c>
      <c r="Y394" s="206">
        <v>24461.05</v>
      </c>
      <c r="Z394" s="206">
        <v>425861.26999999996</v>
      </c>
      <c r="AA394" s="206">
        <v>827261.49</v>
      </c>
      <c r="AB394" s="206">
        <v>827261.49</v>
      </c>
      <c r="AC394" s="206">
        <v>827261.49</v>
      </c>
      <c r="AD394" s="206">
        <v>827261.49</v>
      </c>
      <c r="AE394" s="206">
        <v>827261.49</v>
      </c>
      <c r="AF394" s="206">
        <v>827261.49</v>
      </c>
      <c r="AG394" s="192">
        <f t="shared" si="89"/>
        <v>5511735.4600000009</v>
      </c>
      <c r="AI394" s="207">
        <f t="shared" si="85"/>
        <v>0</v>
      </c>
      <c r="AJ394" s="207">
        <f t="shared" si="85"/>
        <v>0</v>
      </c>
      <c r="AK394" s="207">
        <f t="shared" si="85"/>
        <v>0</v>
      </c>
      <c r="AL394" s="207">
        <f t="shared" si="84"/>
        <v>0</v>
      </c>
      <c r="AM394" s="207">
        <f t="shared" si="84"/>
        <v>0</v>
      </c>
      <c r="AN394" s="207">
        <f t="shared" si="84"/>
        <v>0</v>
      </c>
      <c r="AO394" s="207">
        <f t="shared" si="84"/>
        <v>46.99</v>
      </c>
      <c r="AP394" s="207">
        <f t="shared" si="84"/>
        <v>93.97</v>
      </c>
      <c r="AQ394" s="207">
        <f t="shared" si="84"/>
        <v>93.97</v>
      </c>
      <c r="AR394" s="207">
        <f t="shared" si="84"/>
        <v>93.97</v>
      </c>
      <c r="AS394" s="207">
        <f t="shared" si="84"/>
        <v>93.97</v>
      </c>
      <c r="AT394" s="207">
        <f t="shared" si="84"/>
        <v>93.97</v>
      </c>
      <c r="AU394" s="208">
        <f t="shared" si="90"/>
        <v>516.84</v>
      </c>
      <c r="AV394" s="208">
        <f t="shared" si="83"/>
        <v>93.97</v>
      </c>
      <c r="AW394" s="208">
        <f t="shared" si="83"/>
        <v>93.97</v>
      </c>
      <c r="AX394" s="208">
        <f t="shared" si="83"/>
        <v>93.97</v>
      </c>
      <c r="AY394" s="208">
        <f t="shared" si="83"/>
        <v>93.97</v>
      </c>
      <c r="AZ394" s="208">
        <f t="shared" si="82"/>
        <v>92.54</v>
      </c>
      <c r="BA394" s="208">
        <f t="shared" si="82"/>
        <v>92.54</v>
      </c>
      <c r="BB394" s="208">
        <f t="shared" si="82"/>
        <v>92.54</v>
      </c>
      <c r="BC394" s="208">
        <f t="shared" si="82"/>
        <v>92.54</v>
      </c>
      <c r="BD394" s="208">
        <f t="shared" si="82"/>
        <v>92.54</v>
      </c>
      <c r="BE394" s="208">
        <f t="shared" si="82"/>
        <v>1611.18</v>
      </c>
      <c r="BF394" s="208">
        <f t="shared" si="86"/>
        <v>3129.81</v>
      </c>
      <c r="BG394" s="208">
        <f t="shared" si="86"/>
        <v>3129.81</v>
      </c>
      <c r="BH394" s="208">
        <f t="shared" si="86"/>
        <v>3129.81</v>
      </c>
      <c r="BI394" s="208">
        <f t="shared" si="86"/>
        <v>3129.81</v>
      </c>
      <c r="BJ394" s="208">
        <f t="shared" si="86"/>
        <v>3129.81</v>
      </c>
      <c r="BK394" s="208">
        <f t="shared" si="86"/>
        <v>3129.81</v>
      </c>
      <c r="BL394" s="207">
        <f t="shared" si="91"/>
        <v>20852.740000000002</v>
      </c>
    </row>
    <row r="395" spans="1:67">
      <c r="A395" s="190" t="s">
        <v>596</v>
      </c>
      <c r="B395" s="205">
        <v>4.36E-2</v>
      </c>
      <c r="C395" s="205">
        <v>4.36E-2</v>
      </c>
      <c r="D395" s="206">
        <v>0</v>
      </c>
      <c r="E395" s="206">
        <v>0</v>
      </c>
      <c r="F395" s="206">
        <v>0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192">
        <f t="shared" si="88"/>
        <v>0</v>
      </c>
      <c r="Q395" s="206">
        <v>0</v>
      </c>
      <c r="R395" s="206">
        <v>0</v>
      </c>
      <c r="S395" s="206">
        <v>0</v>
      </c>
      <c r="T395" s="206">
        <v>0</v>
      </c>
      <c r="U395" s="206">
        <v>0</v>
      </c>
      <c r="V395" s="206">
        <v>0</v>
      </c>
      <c r="W395" s="206">
        <v>0</v>
      </c>
      <c r="X395" s="206">
        <v>0</v>
      </c>
      <c r="Y395" s="206">
        <v>0</v>
      </c>
      <c r="Z395" s="206">
        <v>0</v>
      </c>
      <c r="AA395" s="206">
        <v>0</v>
      </c>
      <c r="AB395" s="206">
        <v>0</v>
      </c>
      <c r="AC395" s="206">
        <v>0</v>
      </c>
      <c r="AD395" s="206">
        <v>0</v>
      </c>
      <c r="AE395" s="206">
        <v>0</v>
      </c>
      <c r="AF395" s="206">
        <v>0</v>
      </c>
      <c r="AG395" s="192">
        <f t="shared" si="89"/>
        <v>0</v>
      </c>
      <c r="AI395" s="207">
        <f t="shared" si="85"/>
        <v>0</v>
      </c>
      <c r="AJ395" s="207">
        <f t="shared" si="85"/>
        <v>0</v>
      </c>
      <c r="AK395" s="207">
        <f t="shared" si="85"/>
        <v>0</v>
      </c>
      <c r="AL395" s="207">
        <f t="shared" si="84"/>
        <v>0</v>
      </c>
      <c r="AM395" s="207">
        <f t="shared" si="84"/>
        <v>0</v>
      </c>
      <c r="AN395" s="207">
        <f t="shared" si="84"/>
        <v>0</v>
      </c>
      <c r="AO395" s="207">
        <f t="shared" si="84"/>
        <v>0</v>
      </c>
      <c r="AP395" s="207">
        <f t="shared" si="84"/>
        <v>0</v>
      </c>
      <c r="AQ395" s="207">
        <f t="shared" si="84"/>
        <v>0</v>
      </c>
      <c r="AR395" s="207">
        <f t="shared" si="84"/>
        <v>0</v>
      </c>
      <c r="AS395" s="207">
        <f t="shared" si="84"/>
        <v>0</v>
      </c>
      <c r="AT395" s="207">
        <f t="shared" si="84"/>
        <v>0</v>
      </c>
      <c r="AU395" s="208">
        <f t="shared" si="90"/>
        <v>0</v>
      </c>
      <c r="AV395" s="208">
        <f t="shared" si="83"/>
        <v>0</v>
      </c>
      <c r="AW395" s="208">
        <f t="shared" si="83"/>
        <v>0</v>
      </c>
      <c r="AX395" s="208">
        <f t="shared" si="83"/>
        <v>0</v>
      </c>
      <c r="AY395" s="208">
        <f t="shared" si="83"/>
        <v>0</v>
      </c>
      <c r="AZ395" s="208">
        <f t="shared" si="82"/>
        <v>0</v>
      </c>
      <c r="BA395" s="208">
        <f t="shared" si="82"/>
        <v>0</v>
      </c>
      <c r="BB395" s="208">
        <f t="shared" si="82"/>
        <v>0</v>
      </c>
      <c r="BC395" s="208">
        <f t="shared" si="82"/>
        <v>0</v>
      </c>
      <c r="BD395" s="208">
        <f t="shared" si="82"/>
        <v>0</v>
      </c>
      <c r="BE395" s="208">
        <f t="shared" si="82"/>
        <v>0</v>
      </c>
      <c r="BF395" s="208">
        <f t="shared" si="86"/>
        <v>0</v>
      </c>
      <c r="BG395" s="208">
        <f t="shared" si="86"/>
        <v>0</v>
      </c>
      <c r="BH395" s="208">
        <f t="shared" si="86"/>
        <v>0</v>
      </c>
      <c r="BI395" s="208">
        <f t="shared" si="86"/>
        <v>0</v>
      </c>
      <c r="BJ395" s="208">
        <f t="shared" si="86"/>
        <v>0</v>
      </c>
      <c r="BK395" s="208">
        <f t="shared" si="86"/>
        <v>0</v>
      </c>
      <c r="BL395" s="207">
        <f t="shared" si="91"/>
        <v>0</v>
      </c>
    </row>
    <row r="396" spans="1:67">
      <c r="A396" s="190" t="s">
        <v>597</v>
      </c>
      <c r="B396" s="205">
        <v>4.2500000000000003E-2</v>
      </c>
      <c r="C396" s="205">
        <v>4.3999999999999997E-2</v>
      </c>
      <c r="D396" s="206">
        <v>0</v>
      </c>
      <c r="E396" s="206">
        <v>0</v>
      </c>
      <c r="F396" s="206">
        <v>0</v>
      </c>
      <c r="G396" s="206">
        <v>0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192">
        <f t="shared" si="88"/>
        <v>0</v>
      </c>
      <c r="Q396" s="206">
        <v>0</v>
      </c>
      <c r="R396" s="206">
        <v>0</v>
      </c>
      <c r="S396" s="206">
        <v>0</v>
      </c>
      <c r="T396" s="206">
        <v>0</v>
      </c>
      <c r="U396" s="206">
        <v>0</v>
      </c>
      <c r="V396" s="206">
        <v>0</v>
      </c>
      <c r="W396" s="206">
        <v>0</v>
      </c>
      <c r="X396" s="206">
        <v>0</v>
      </c>
      <c r="Y396" s="206">
        <v>0</v>
      </c>
      <c r="Z396" s="206">
        <v>0</v>
      </c>
      <c r="AA396" s="206">
        <v>0</v>
      </c>
      <c r="AB396" s="206">
        <v>0</v>
      </c>
      <c r="AC396" s="206">
        <v>0</v>
      </c>
      <c r="AD396" s="206">
        <v>0</v>
      </c>
      <c r="AE396" s="206">
        <v>0</v>
      </c>
      <c r="AF396" s="206">
        <v>0</v>
      </c>
      <c r="AG396" s="192">
        <f t="shared" si="89"/>
        <v>0</v>
      </c>
      <c r="AI396" s="207">
        <f t="shared" si="85"/>
        <v>0</v>
      </c>
      <c r="AJ396" s="207">
        <f t="shared" si="85"/>
        <v>0</v>
      </c>
      <c r="AK396" s="207">
        <f t="shared" si="85"/>
        <v>0</v>
      </c>
      <c r="AL396" s="207">
        <f t="shared" si="84"/>
        <v>0</v>
      </c>
      <c r="AM396" s="207">
        <f t="shared" si="84"/>
        <v>0</v>
      </c>
      <c r="AN396" s="207">
        <f t="shared" si="84"/>
        <v>0</v>
      </c>
      <c r="AO396" s="207">
        <f t="shared" si="84"/>
        <v>0</v>
      </c>
      <c r="AP396" s="207">
        <f t="shared" si="84"/>
        <v>0</v>
      </c>
      <c r="AQ396" s="207">
        <f t="shared" si="84"/>
        <v>0</v>
      </c>
      <c r="AR396" s="207">
        <f t="shared" si="84"/>
        <v>0</v>
      </c>
      <c r="AS396" s="207">
        <f t="shared" si="84"/>
        <v>0</v>
      </c>
      <c r="AT396" s="207">
        <f t="shared" si="84"/>
        <v>0</v>
      </c>
      <c r="AU396" s="208">
        <f t="shared" si="90"/>
        <v>0</v>
      </c>
      <c r="AV396" s="208">
        <f t="shared" si="83"/>
        <v>0</v>
      </c>
      <c r="AW396" s="208">
        <f t="shared" si="83"/>
        <v>0</v>
      </c>
      <c r="AX396" s="208">
        <f t="shared" si="83"/>
        <v>0</v>
      </c>
      <c r="AY396" s="208">
        <f t="shared" si="83"/>
        <v>0</v>
      </c>
      <c r="AZ396" s="208">
        <f t="shared" si="82"/>
        <v>0</v>
      </c>
      <c r="BA396" s="208">
        <f t="shared" si="82"/>
        <v>0</v>
      </c>
      <c r="BB396" s="208">
        <f t="shared" si="82"/>
        <v>0</v>
      </c>
      <c r="BC396" s="208">
        <f t="shared" si="82"/>
        <v>0</v>
      </c>
      <c r="BD396" s="208">
        <f t="shared" si="82"/>
        <v>0</v>
      </c>
      <c r="BE396" s="208">
        <f t="shared" si="82"/>
        <v>0</v>
      </c>
      <c r="BF396" s="208">
        <f t="shared" si="86"/>
        <v>0</v>
      </c>
      <c r="BG396" s="208">
        <f t="shared" si="86"/>
        <v>0</v>
      </c>
      <c r="BH396" s="208">
        <f t="shared" si="86"/>
        <v>0</v>
      </c>
      <c r="BI396" s="208">
        <f t="shared" si="86"/>
        <v>0</v>
      </c>
      <c r="BJ396" s="208">
        <f t="shared" si="86"/>
        <v>0</v>
      </c>
      <c r="BK396" s="208">
        <f t="shared" si="86"/>
        <v>0</v>
      </c>
      <c r="BL396" s="207">
        <f t="shared" si="91"/>
        <v>0</v>
      </c>
    </row>
    <row r="397" spans="1:67">
      <c r="A397" s="190" t="s">
        <v>598</v>
      </c>
      <c r="B397" s="205">
        <v>6.8500000000000005E-2</v>
      </c>
      <c r="C397" s="205">
        <v>6.8500000000000005E-2</v>
      </c>
      <c r="D397" s="206">
        <v>74083.259999999995</v>
      </c>
      <c r="E397" s="206">
        <v>74083.259999999995</v>
      </c>
      <c r="F397" s="206">
        <v>74083.259999999995</v>
      </c>
      <c r="G397" s="206">
        <v>74083.259999999995</v>
      </c>
      <c r="H397" s="206">
        <v>74083.259999999995</v>
      </c>
      <c r="I397" s="206">
        <v>74083.259999999995</v>
      </c>
      <c r="J397" s="206">
        <v>74083.259999999995</v>
      </c>
      <c r="K397" s="206">
        <v>74083.259999999995</v>
      </c>
      <c r="L397" s="206">
        <v>74083.259999999995</v>
      </c>
      <c r="M397" s="206">
        <v>74083.259999999995</v>
      </c>
      <c r="N397" s="206">
        <v>74083.259999999995</v>
      </c>
      <c r="O397" s="206">
        <v>74083.259999999995</v>
      </c>
      <c r="P397" s="192">
        <f t="shared" si="88"/>
        <v>888999.12</v>
      </c>
      <c r="Q397" s="206">
        <v>74083.259999999995</v>
      </c>
      <c r="R397" s="206">
        <v>74083.259999999995</v>
      </c>
      <c r="S397" s="206">
        <v>74083.259999999995</v>
      </c>
      <c r="T397" s="206">
        <v>74083.259999999995</v>
      </c>
      <c r="U397" s="206">
        <v>74083.259999999995</v>
      </c>
      <c r="V397" s="206">
        <v>74083.259999999995</v>
      </c>
      <c r="W397" s="206">
        <v>74083.259999999995</v>
      </c>
      <c r="X397" s="206">
        <v>74083.259999999995</v>
      </c>
      <c r="Y397" s="206">
        <v>74083.259999999995</v>
      </c>
      <c r="Z397" s="206">
        <v>74083.259999999995</v>
      </c>
      <c r="AA397" s="206">
        <v>74083.259999999995</v>
      </c>
      <c r="AB397" s="206">
        <v>74083.259999999995</v>
      </c>
      <c r="AC397" s="206">
        <v>74083.259999999995</v>
      </c>
      <c r="AD397" s="206">
        <v>74083.259999999995</v>
      </c>
      <c r="AE397" s="206">
        <v>74083.259999999995</v>
      </c>
      <c r="AF397" s="206">
        <v>74083.259999999995</v>
      </c>
      <c r="AG397" s="192">
        <f t="shared" si="89"/>
        <v>888999.12</v>
      </c>
      <c r="AI397" s="207">
        <f t="shared" si="85"/>
        <v>422.89</v>
      </c>
      <c r="AJ397" s="207">
        <f t="shared" si="85"/>
        <v>422.89</v>
      </c>
      <c r="AK397" s="207">
        <f t="shared" si="85"/>
        <v>422.89</v>
      </c>
      <c r="AL397" s="207">
        <f t="shared" si="84"/>
        <v>422.89</v>
      </c>
      <c r="AM397" s="207">
        <f t="shared" si="84"/>
        <v>422.89</v>
      </c>
      <c r="AN397" s="207">
        <f t="shared" si="84"/>
        <v>422.89</v>
      </c>
      <c r="AO397" s="207">
        <f t="shared" si="84"/>
        <v>422.89</v>
      </c>
      <c r="AP397" s="207">
        <f t="shared" si="84"/>
        <v>422.89</v>
      </c>
      <c r="AQ397" s="207">
        <f t="shared" si="84"/>
        <v>422.89</v>
      </c>
      <c r="AR397" s="207">
        <f t="shared" si="84"/>
        <v>422.89</v>
      </c>
      <c r="AS397" s="207">
        <f t="shared" si="84"/>
        <v>422.89</v>
      </c>
      <c r="AT397" s="207">
        <f t="shared" si="84"/>
        <v>422.89</v>
      </c>
      <c r="AU397" s="208">
        <f t="shared" si="90"/>
        <v>5074.68</v>
      </c>
      <c r="AV397" s="208">
        <f t="shared" si="83"/>
        <v>422.89</v>
      </c>
      <c r="AW397" s="208">
        <f t="shared" si="83"/>
        <v>422.89</v>
      </c>
      <c r="AX397" s="208">
        <f t="shared" si="83"/>
        <v>422.89</v>
      </c>
      <c r="AY397" s="208">
        <f t="shared" si="83"/>
        <v>422.89</v>
      </c>
      <c r="AZ397" s="208">
        <f t="shared" si="82"/>
        <v>422.89</v>
      </c>
      <c r="BA397" s="208">
        <f t="shared" si="82"/>
        <v>422.89</v>
      </c>
      <c r="BB397" s="208">
        <f t="shared" si="82"/>
        <v>422.89</v>
      </c>
      <c r="BC397" s="208">
        <f t="shared" si="82"/>
        <v>422.89</v>
      </c>
      <c r="BD397" s="208">
        <f t="shared" si="82"/>
        <v>422.89</v>
      </c>
      <c r="BE397" s="208">
        <f t="shared" si="82"/>
        <v>422.89</v>
      </c>
      <c r="BF397" s="208">
        <f t="shared" si="86"/>
        <v>422.89</v>
      </c>
      <c r="BG397" s="208">
        <f t="shared" si="86"/>
        <v>422.89</v>
      </c>
      <c r="BH397" s="208">
        <f t="shared" si="86"/>
        <v>422.89</v>
      </c>
      <c r="BI397" s="208">
        <f t="shared" si="86"/>
        <v>422.89</v>
      </c>
      <c r="BJ397" s="208">
        <f t="shared" si="86"/>
        <v>422.89</v>
      </c>
      <c r="BK397" s="208">
        <f t="shared" si="86"/>
        <v>422.89</v>
      </c>
      <c r="BL397" s="207">
        <f t="shared" si="91"/>
        <v>5074.68</v>
      </c>
    </row>
    <row r="398" spans="1:67">
      <c r="A398" s="190" t="s">
        <v>599</v>
      </c>
      <c r="B398" s="205">
        <v>0.2172</v>
      </c>
      <c r="C398" s="205">
        <v>0.2172</v>
      </c>
      <c r="D398" s="206">
        <v>0</v>
      </c>
      <c r="E398" s="206">
        <v>0</v>
      </c>
      <c r="F398" s="206">
        <v>0</v>
      </c>
      <c r="G398" s="206">
        <v>0</v>
      </c>
      <c r="H398" s="206">
        <v>0</v>
      </c>
      <c r="I398" s="206">
        <v>0</v>
      </c>
      <c r="J398" s="206">
        <v>263045.89859999996</v>
      </c>
      <c r="K398" s="206">
        <v>595969.86705</v>
      </c>
      <c r="L398" s="206">
        <v>687324.18689999997</v>
      </c>
      <c r="M398" s="206">
        <v>945792.41504999995</v>
      </c>
      <c r="N398" s="206">
        <v>1182784.3931999998</v>
      </c>
      <c r="O398" s="206">
        <v>1182784.3931999998</v>
      </c>
      <c r="P398" s="192">
        <f t="shared" si="88"/>
        <v>4857701.1539999992</v>
      </c>
      <c r="Q398" s="206">
        <v>1182784.3931999998</v>
      </c>
      <c r="R398" s="206">
        <v>1182784.3931999998</v>
      </c>
      <c r="S398" s="206">
        <v>1182784.3931999998</v>
      </c>
      <c r="T398" s="206">
        <v>1182784.3931999998</v>
      </c>
      <c r="U398" s="206">
        <v>1182784.3931999998</v>
      </c>
      <c r="V398" s="206">
        <v>1182784.3931999998</v>
      </c>
      <c r="W398" s="206">
        <v>1182784.3931999998</v>
      </c>
      <c r="X398" s="206">
        <v>1182784.3931999998</v>
      </c>
      <c r="Y398" s="206">
        <v>1182784.3931999998</v>
      </c>
      <c r="Z398" s="206">
        <v>1182784.3931999998</v>
      </c>
      <c r="AA398" s="206">
        <v>1182784.3931999998</v>
      </c>
      <c r="AB398" s="206">
        <v>1182784.3931999998</v>
      </c>
      <c r="AC398" s="206">
        <v>1182784.3931999998</v>
      </c>
      <c r="AD398" s="206">
        <v>1182784.3931999998</v>
      </c>
      <c r="AE398" s="206">
        <v>1182784.3931999998</v>
      </c>
      <c r="AF398" s="206">
        <v>1182784.3931999998</v>
      </c>
      <c r="AG398" s="192">
        <f t="shared" si="89"/>
        <v>14193412.718399994</v>
      </c>
      <c r="AI398" s="207">
        <f t="shared" si="85"/>
        <v>0</v>
      </c>
      <c r="AJ398" s="207">
        <f t="shared" si="85"/>
        <v>0</v>
      </c>
      <c r="AK398" s="207">
        <f t="shared" si="85"/>
        <v>0</v>
      </c>
      <c r="AL398" s="207">
        <f t="shared" si="84"/>
        <v>0</v>
      </c>
      <c r="AM398" s="207">
        <f t="shared" si="84"/>
        <v>0</v>
      </c>
      <c r="AN398" s="207">
        <f t="shared" si="84"/>
        <v>0</v>
      </c>
      <c r="AO398" s="207">
        <f t="shared" si="84"/>
        <v>4761.13</v>
      </c>
      <c r="AP398" s="207">
        <f t="shared" si="84"/>
        <v>10787.05</v>
      </c>
      <c r="AQ398" s="207">
        <f t="shared" si="84"/>
        <v>12440.57</v>
      </c>
      <c r="AR398" s="207">
        <f t="shared" si="84"/>
        <v>17118.84</v>
      </c>
      <c r="AS398" s="207">
        <f t="shared" si="84"/>
        <v>21408.400000000001</v>
      </c>
      <c r="AT398" s="207">
        <f t="shared" si="84"/>
        <v>21408.400000000001</v>
      </c>
      <c r="AU398" s="208">
        <f t="shared" si="90"/>
        <v>87924.389999999985</v>
      </c>
      <c r="AV398" s="208">
        <f t="shared" si="83"/>
        <v>21408.400000000001</v>
      </c>
      <c r="AW398" s="208">
        <f t="shared" si="83"/>
        <v>21408.400000000001</v>
      </c>
      <c r="AX398" s="208">
        <f t="shared" si="83"/>
        <v>21408.400000000001</v>
      </c>
      <c r="AY398" s="208">
        <f t="shared" si="83"/>
        <v>21408.400000000001</v>
      </c>
      <c r="AZ398" s="208">
        <f t="shared" si="82"/>
        <v>21408.400000000001</v>
      </c>
      <c r="BA398" s="208">
        <f t="shared" si="82"/>
        <v>21408.400000000001</v>
      </c>
      <c r="BB398" s="208">
        <f t="shared" si="82"/>
        <v>21408.400000000001</v>
      </c>
      <c r="BC398" s="208">
        <f t="shared" si="82"/>
        <v>21408.400000000001</v>
      </c>
      <c r="BD398" s="208">
        <f t="shared" si="82"/>
        <v>21408.400000000001</v>
      </c>
      <c r="BE398" s="208">
        <f t="shared" si="82"/>
        <v>21408.400000000001</v>
      </c>
      <c r="BF398" s="208">
        <f t="shared" si="86"/>
        <v>21408.400000000001</v>
      </c>
      <c r="BG398" s="208">
        <f t="shared" si="86"/>
        <v>21408.400000000001</v>
      </c>
      <c r="BH398" s="208">
        <f t="shared" si="86"/>
        <v>21408.400000000001</v>
      </c>
      <c r="BI398" s="208">
        <f t="shared" si="86"/>
        <v>21408.400000000001</v>
      </c>
      <c r="BJ398" s="208">
        <f t="shared" si="86"/>
        <v>21408.400000000001</v>
      </c>
      <c r="BK398" s="208">
        <f t="shared" si="86"/>
        <v>21408.400000000001</v>
      </c>
      <c r="BL398" s="207">
        <f t="shared" si="91"/>
        <v>256900.79999999996</v>
      </c>
    </row>
    <row r="399" spans="1:67">
      <c r="A399" s="190" t="s">
        <v>600</v>
      </c>
      <c r="B399" s="205">
        <v>0.2172</v>
      </c>
      <c r="C399" s="205">
        <v>0.2172</v>
      </c>
      <c r="D399" s="206">
        <v>0</v>
      </c>
      <c r="E399" s="206">
        <v>0</v>
      </c>
      <c r="F399" s="206">
        <v>0</v>
      </c>
      <c r="G399" s="206">
        <v>0</v>
      </c>
      <c r="H399" s="206">
        <v>0</v>
      </c>
      <c r="I399" s="206">
        <v>0</v>
      </c>
      <c r="J399" s="206">
        <v>0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192">
        <f t="shared" si="88"/>
        <v>0</v>
      </c>
      <c r="Q399" s="206">
        <v>0</v>
      </c>
      <c r="R399" s="206">
        <v>0</v>
      </c>
      <c r="S399" s="206">
        <v>0</v>
      </c>
      <c r="T399" s="206">
        <v>0</v>
      </c>
      <c r="U399" s="206">
        <v>0</v>
      </c>
      <c r="V399" s="206">
        <v>0</v>
      </c>
      <c r="W399" s="206">
        <v>0</v>
      </c>
      <c r="X399" s="206">
        <v>0</v>
      </c>
      <c r="Y399" s="206">
        <v>0</v>
      </c>
      <c r="Z399" s="206">
        <v>0</v>
      </c>
      <c r="AA399" s="206">
        <v>0</v>
      </c>
      <c r="AB399" s="206">
        <v>0</v>
      </c>
      <c r="AC399" s="206">
        <v>0</v>
      </c>
      <c r="AD399" s="206">
        <v>0</v>
      </c>
      <c r="AE399" s="206">
        <v>0</v>
      </c>
      <c r="AF399" s="206">
        <v>0</v>
      </c>
      <c r="AG399" s="192">
        <f t="shared" si="89"/>
        <v>0</v>
      </c>
      <c r="AI399" s="207">
        <f t="shared" si="85"/>
        <v>0</v>
      </c>
      <c r="AJ399" s="207">
        <f t="shared" si="85"/>
        <v>0</v>
      </c>
      <c r="AK399" s="207">
        <f t="shared" si="85"/>
        <v>0</v>
      </c>
      <c r="AL399" s="207">
        <f t="shared" si="84"/>
        <v>0</v>
      </c>
      <c r="AM399" s="207">
        <f t="shared" si="84"/>
        <v>0</v>
      </c>
      <c r="AN399" s="207">
        <f t="shared" si="84"/>
        <v>0</v>
      </c>
      <c r="AO399" s="207">
        <f t="shared" si="84"/>
        <v>0</v>
      </c>
      <c r="AP399" s="207">
        <f t="shared" si="84"/>
        <v>0</v>
      </c>
      <c r="AQ399" s="207">
        <f t="shared" si="84"/>
        <v>0</v>
      </c>
      <c r="AR399" s="207">
        <f t="shared" si="84"/>
        <v>0</v>
      </c>
      <c r="AS399" s="207">
        <f t="shared" si="84"/>
        <v>0</v>
      </c>
      <c r="AT399" s="207">
        <f t="shared" si="84"/>
        <v>0</v>
      </c>
      <c r="AU399" s="208">
        <f t="shared" si="90"/>
        <v>0</v>
      </c>
      <c r="AV399" s="208">
        <f t="shared" si="83"/>
        <v>0</v>
      </c>
      <c r="AW399" s="208">
        <f t="shared" si="83"/>
        <v>0</v>
      </c>
      <c r="AX399" s="208">
        <f t="shared" si="83"/>
        <v>0</v>
      </c>
      <c r="AY399" s="208">
        <f t="shared" si="83"/>
        <v>0</v>
      </c>
      <c r="AZ399" s="208">
        <f t="shared" si="82"/>
        <v>0</v>
      </c>
      <c r="BA399" s="208">
        <f t="shared" si="82"/>
        <v>0</v>
      </c>
      <c r="BB399" s="208">
        <f t="shared" si="82"/>
        <v>0</v>
      </c>
      <c r="BC399" s="208">
        <f t="shared" si="82"/>
        <v>0</v>
      </c>
      <c r="BD399" s="208">
        <f t="shared" si="82"/>
        <v>0</v>
      </c>
      <c r="BE399" s="208">
        <f t="shared" si="82"/>
        <v>0</v>
      </c>
      <c r="BF399" s="208">
        <f t="shared" si="86"/>
        <v>0</v>
      </c>
      <c r="BG399" s="208">
        <f t="shared" si="86"/>
        <v>0</v>
      </c>
      <c r="BH399" s="208">
        <f t="shared" si="86"/>
        <v>0</v>
      </c>
      <c r="BI399" s="208">
        <f t="shared" si="86"/>
        <v>0</v>
      </c>
      <c r="BJ399" s="208">
        <f t="shared" si="86"/>
        <v>0</v>
      </c>
      <c r="BK399" s="208">
        <f t="shared" si="86"/>
        <v>0</v>
      </c>
      <c r="BL399" s="207">
        <f t="shared" si="91"/>
        <v>0</v>
      </c>
    </row>
    <row r="400" spans="1:67">
      <c r="A400" s="190" t="s">
        <v>601</v>
      </c>
      <c r="B400" s="205">
        <v>2.75E-2</v>
      </c>
      <c r="C400" s="205">
        <v>2.75E-2</v>
      </c>
      <c r="D400" s="206">
        <v>0</v>
      </c>
      <c r="E400" s="206">
        <v>821872.78619999997</v>
      </c>
      <c r="F400" s="206">
        <v>1643745.5655</v>
      </c>
      <c r="G400" s="206">
        <v>1643745.5655</v>
      </c>
      <c r="H400" s="206">
        <v>1643745.5655</v>
      </c>
      <c r="I400" s="206">
        <v>1643745.5655</v>
      </c>
      <c r="J400" s="206">
        <v>1643745.5655</v>
      </c>
      <c r="K400" s="206">
        <v>1643745.5655</v>
      </c>
      <c r="L400" s="206">
        <v>1643745.5655</v>
      </c>
      <c r="M400" s="206">
        <v>1643745.5655</v>
      </c>
      <c r="N400" s="206">
        <v>1643745.5655</v>
      </c>
      <c r="O400" s="206">
        <v>1643745.5655</v>
      </c>
      <c r="P400" s="192">
        <f t="shared" si="88"/>
        <v>17259328.441200003</v>
      </c>
      <c r="Q400" s="206">
        <v>1643745.5655</v>
      </c>
      <c r="R400" s="206">
        <v>1643745.5655</v>
      </c>
      <c r="S400" s="206">
        <v>1643745.5655</v>
      </c>
      <c r="T400" s="206">
        <v>1643745.5655</v>
      </c>
      <c r="U400" s="206">
        <v>1643745.5655</v>
      </c>
      <c r="V400" s="206">
        <v>1643745.5655</v>
      </c>
      <c r="W400" s="206">
        <v>1643745.5655</v>
      </c>
      <c r="X400" s="206">
        <v>1643745.5655</v>
      </c>
      <c r="Y400" s="206">
        <v>1643745.5655</v>
      </c>
      <c r="Z400" s="206">
        <v>1643745.5655</v>
      </c>
      <c r="AA400" s="206">
        <v>1643745.5655</v>
      </c>
      <c r="AB400" s="206">
        <v>1643745.5655</v>
      </c>
      <c r="AC400" s="206">
        <v>1643745.5655</v>
      </c>
      <c r="AD400" s="206">
        <v>1643745.5655</v>
      </c>
      <c r="AE400" s="206">
        <v>1643745.5655</v>
      </c>
      <c r="AF400" s="206">
        <v>1643745.5655</v>
      </c>
      <c r="AG400" s="192">
        <f t="shared" si="89"/>
        <v>19724946.786000002</v>
      </c>
      <c r="AI400" s="207">
        <f t="shared" si="85"/>
        <v>0</v>
      </c>
      <c r="AJ400" s="207">
        <f t="shared" si="85"/>
        <v>1883.46</v>
      </c>
      <c r="AK400" s="207">
        <f t="shared" si="85"/>
        <v>3766.92</v>
      </c>
      <c r="AL400" s="207">
        <f t="shared" si="84"/>
        <v>3766.92</v>
      </c>
      <c r="AM400" s="207">
        <f t="shared" si="84"/>
        <v>3766.92</v>
      </c>
      <c r="AN400" s="207">
        <f t="shared" si="84"/>
        <v>3766.92</v>
      </c>
      <c r="AO400" s="207">
        <f t="shared" si="84"/>
        <v>3766.92</v>
      </c>
      <c r="AP400" s="207">
        <f t="shared" si="84"/>
        <v>3766.92</v>
      </c>
      <c r="AQ400" s="207">
        <f t="shared" si="84"/>
        <v>3766.92</v>
      </c>
      <c r="AR400" s="207">
        <f t="shared" si="84"/>
        <v>3766.92</v>
      </c>
      <c r="AS400" s="207">
        <f t="shared" si="84"/>
        <v>3766.92</v>
      </c>
      <c r="AT400" s="207">
        <f t="shared" si="84"/>
        <v>3766.92</v>
      </c>
      <c r="AU400" s="208">
        <f t="shared" si="90"/>
        <v>39552.659999999989</v>
      </c>
      <c r="AV400" s="208">
        <f t="shared" si="83"/>
        <v>3766.92</v>
      </c>
      <c r="AW400" s="208">
        <f t="shared" si="83"/>
        <v>3766.92</v>
      </c>
      <c r="AX400" s="208">
        <f t="shared" si="83"/>
        <v>3766.92</v>
      </c>
      <c r="AY400" s="208">
        <f t="shared" si="83"/>
        <v>3766.92</v>
      </c>
      <c r="AZ400" s="208">
        <f t="shared" si="82"/>
        <v>3766.92</v>
      </c>
      <c r="BA400" s="208">
        <f t="shared" si="82"/>
        <v>3766.92</v>
      </c>
      <c r="BB400" s="208">
        <f t="shared" si="82"/>
        <v>3766.92</v>
      </c>
      <c r="BC400" s="208">
        <f t="shared" si="82"/>
        <v>3766.92</v>
      </c>
      <c r="BD400" s="208">
        <f t="shared" si="82"/>
        <v>3766.92</v>
      </c>
      <c r="BE400" s="208">
        <f t="shared" si="82"/>
        <v>3766.92</v>
      </c>
      <c r="BF400" s="208">
        <f t="shared" si="86"/>
        <v>3766.92</v>
      </c>
      <c r="BG400" s="208">
        <f t="shared" si="86"/>
        <v>3766.92</v>
      </c>
      <c r="BH400" s="208">
        <f t="shared" si="86"/>
        <v>3766.92</v>
      </c>
      <c r="BI400" s="208">
        <f t="shared" si="86"/>
        <v>3766.92</v>
      </c>
      <c r="BJ400" s="208">
        <f t="shared" si="86"/>
        <v>3766.92</v>
      </c>
      <c r="BK400" s="208">
        <f t="shared" si="86"/>
        <v>3766.92</v>
      </c>
      <c r="BL400" s="207">
        <f t="shared" si="91"/>
        <v>45203.039999999986</v>
      </c>
    </row>
    <row r="401" spans="1:70">
      <c r="A401" s="190" t="s">
        <v>602</v>
      </c>
      <c r="B401" s="205">
        <v>7.9000000000000008E-3</v>
      </c>
      <c r="C401" s="205">
        <v>7.9000000000000008E-3</v>
      </c>
      <c r="D401" s="206">
        <v>0</v>
      </c>
      <c r="E401" s="206">
        <v>0</v>
      </c>
      <c r="F401" s="206">
        <v>0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0</v>
      </c>
      <c r="M401" s="206">
        <v>0</v>
      </c>
      <c r="N401" s="206">
        <v>0</v>
      </c>
      <c r="O401" s="206">
        <v>0</v>
      </c>
      <c r="P401" s="192">
        <f t="shared" si="88"/>
        <v>0</v>
      </c>
      <c r="Q401" s="206">
        <v>0</v>
      </c>
      <c r="R401" s="206">
        <v>0</v>
      </c>
      <c r="S401" s="206">
        <v>0</v>
      </c>
      <c r="T401" s="206">
        <v>0</v>
      </c>
      <c r="U401" s="206">
        <v>0</v>
      </c>
      <c r="V401" s="206">
        <v>0</v>
      </c>
      <c r="W401" s="206">
        <v>0</v>
      </c>
      <c r="X401" s="206">
        <v>0</v>
      </c>
      <c r="Y401" s="206">
        <v>0</v>
      </c>
      <c r="Z401" s="206">
        <v>0</v>
      </c>
      <c r="AA401" s="206">
        <v>0</v>
      </c>
      <c r="AB401" s="206">
        <v>0</v>
      </c>
      <c r="AC401" s="206">
        <v>0</v>
      </c>
      <c r="AD401" s="206">
        <v>0</v>
      </c>
      <c r="AE401" s="206">
        <v>0</v>
      </c>
      <c r="AF401" s="206">
        <v>0</v>
      </c>
      <c r="AG401" s="192">
        <f t="shared" si="89"/>
        <v>0</v>
      </c>
      <c r="AI401" s="207">
        <f t="shared" si="85"/>
        <v>0</v>
      </c>
      <c r="AJ401" s="207">
        <f t="shared" si="85"/>
        <v>0</v>
      </c>
      <c r="AK401" s="207">
        <f t="shared" si="85"/>
        <v>0</v>
      </c>
      <c r="AL401" s="207">
        <f t="shared" si="84"/>
        <v>0</v>
      </c>
      <c r="AM401" s="207">
        <f t="shared" si="84"/>
        <v>0</v>
      </c>
      <c r="AN401" s="207">
        <f t="shared" si="84"/>
        <v>0</v>
      </c>
      <c r="AO401" s="207">
        <f t="shared" si="84"/>
        <v>0</v>
      </c>
      <c r="AP401" s="207">
        <f t="shared" si="84"/>
        <v>0</v>
      </c>
      <c r="AQ401" s="207">
        <f t="shared" si="84"/>
        <v>0</v>
      </c>
      <c r="AR401" s="207">
        <f t="shared" si="84"/>
        <v>0</v>
      </c>
      <c r="AS401" s="207">
        <f t="shared" si="84"/>
        <v>0</v>
      </c>
      <c r="AT401" s="207">
        <f t="shared" si="84"/>
        <v>0</v>
      </c>
      <c r="AU401" s="208">
        <f t="shared" si="90"/>
        <v>0</v>
      </c>
      <c r="AV401" s="208">
        <f t="shared" si="83"/>
        <v>0</v>
      </c>
      <c r="AW401" s="208">
        <f t="shared" si="83"/>
        <v>0</v>
      </c>
      <c r="AX401" s="208">
        <f t="shared" si="83"/>
        <v>0</v>
      </c>
      <c r="AY401" s="208">
        <f t="shared" si="83"/>
        <v>0</v>
      </c>
      <c r="AZ401" s="208">
        <f t="shared" si="82"/>
        <v>0</v>
      </c>
      <c r="BA401" s="208">
        <f t="shared" si="82"/>
        <v>0</v>
      </c>
      <c r="BB401" s="208">
        <f t="shared" si="82"/>
        <v>0</v>
      </c>
      <c r="BC401" s="208">
        <f t="shared" si="82"/>
        <v>0</v>
      </c>
      <c r="BD401" s="208">
        <f t="shared" si="82"/>
        <v>0</v>
      </c>
      <c r="BE401" s="208">
        <f t="shared" si="82"/>
        <v>0</v>
      </c>
      <c r="BF401" s="208">
        <f t="shared" si="86"/>
        <v>0</v>
      </c>
      <c r="BG401" s="208">
        <f t="shared" si="86"/>
        <v>0</v>
      </c>
      <c r="BH401" s="208">
        <f t="shared" si="86"/>
        <v>0</v>
      </c>
      <c r="BI401" s="208">
        <f t="shared" si="86"/>
        <v>0</v>
      </c>
      <c r="BJ401" s="208">
        <f t="shared" si="86"/>
        <v>0</v>
      </c>
      <c r="BK401" s="208">
        <f t="shared" si="86"/>
        <v>0</v>
      </c>
      <c r="BL401" s="207">
        <f t="shared" si="91"/>
        <v>0</v>
      </c>
    </row>
    <row r="402" spans="1:70">
      <c r="A402" s="190" t="s">
        <v>603</v>
      </c>
      <c r="B402" s="205">
        <v>0.2172</v>
      </c>
      <c r="C402" s="205">
        <v>0.2172</v>
      </c>
      <c r="D402" s="206">
        <v>0</v>
      </c>
      <c r="E402" s="206">
        <v>0</v>
      </c>
      <c r="F402" s="206">
        <v>0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0</v>
      </c>
      <c r="N402" s="206">
        <v>0</v>
      </c>
      <c r="O402" s="206">
        <v>0</v>
      </c>
      <c r="P402" s="192">
        <f t="shared" si="88"/>
        <v>0</v>
      </c>
      <c r="Q402" s="206">
        <v>0</v>
      </c>
      <c r="R402" s="206">
        <v>0</v>
      </c>
      <c r="S402" s="206">
        <v>0</v>
      </c>
      <c r="T402" s="206">
        <v>0</v>
      </c>
      <c r="U402" s="206">
        <v>0</v>
      </c>
      <c r="V402" s="206">
        <v>0</v>
      </c>
      <c r="W402" s="206">
        <v>0</v>
      </c>
      <c r="X402" s="206">
        <v>0</v>
      </c>
      <c r="Y402" s="206">
        <v>0</v>
      </c>
      <c r="Z402" s="206">
        <v>0</v>
      </c>
      <c r="AA402" s="206">
        <v>0</v>
      </c>
      <c r="AB402" s="206">
        <v>0</v>
      </c>
      <c r="AC402" s="206">
        <v>0</v>
      </c>
      <c r="AD402" s="206">
        <v>0</v>
      </c>
      <c r="AE402" s="206">
        <v>0</v>
      </c>
      <c r="AF402" s="206">
        <v>0</v>
      </c>
      <c r="AG402" s="192">
        <f t="shared" si="89"/>
        <v>0</v>
      </c>
      <c r="AI402" s="207">
        <f t="shared" si="85"/>
        <v>0</v>
      </c>
      <c r="AJ402" s="207">
        <f t="shared" si="85"/>
        <v>0</v>
      </c>
      <c r="AK402" s="207">
        <f t="shared" si="85"/>
        <v>0</v>
      </c>
      <c r="AL402" s="207">
        <f t="shared" si="84"/>
        <v>0</v>
      </c>
      <c r="AM402" s="207">
        <f t="shared" si="84"/>
        <v>0</v>
      </c>
      <c r="AN402" s="207">
        <f t="shared" si="84"/>
        <v>0</v>
      </c>
      <c r="AO402" s="207">
        <f t="shared" si="84"/>
        <v>0</v>
      </c>
      <c r="AP402" s="207">
        <f t="shared" si="84"/>
        <v>0</v>
      </c>
      <c r="AQ402" s="207">
        <f t="shared" si="84"/>
        <v>0</v>
      </c>
      <c r="AR402" s="207">
        <f t="shared" si="84"/>
        <v>0</v>
      </c>
      <c r="AS402" s="207">
        <f t="shared" si="84"/>
        <v>0</v>
      </c>
      <c r="AT402" s="207">
        <f t="shared" si="84"/>
        <v>0</v>
      </c>
      <c r="AU402" s="208">
        <f t="shared" si="90"/>
        <v>0</v>
      </c>
      <c r="AV402" s="208">
        <f t="shared" si="83"/>
        <v>0</v>
      </c>
      <c r="AW402" s="208">
        <f t="shared" si="83"/>
        <v>0</v>
      </c>
      <c r="AX402" s="208">
        <f t="shared" si="83"/>
        <v>0</v>
      </c>
      <c r="AY402" s="208">
        <f t="shared" si="83"/>
        <v>0</v>
      </c>
      <c r="AZ402" s="208">
        <f t="shared" si="82"/>
        <v>0</v>
      </c>
      <c r="BA402" s="208">
        <f t="shared" si="82"/>
        <v>0</v>
      </c>
      <c r="BB402" s="208">
        <f t="shared" si="82"/>
        <v>0</v>
      </c>
      <c r="BC402" s="208">
        <f t="shared" si="82"/>
        <v>0</v>
      </c>
      <c r="BD402" s="208">
        <f t="shared" si="82"/>
        <v>0</v>
      </c>
      <c r="BE402" s="208">
        <f t="shared" si="82"/>
        <v>0</v>
      </c>
      <c r="BF402" s="208">
        <f t="shared" si="86"/>
        <v>0</v>
      </c>
      <c r="BG402" s="208">
        <f t="shared" si="86"/>
        <v>0</v>
      </c>
      <c r="BH402" s="208">
        <f t="shared" si="86"/>
        <v>0</v>
      </c>
      <c r="BI402" s="208">
        <f t="shared" si="86"/>
        <v>0</v>
      </c>
      <c r="BJ402" s="208">
        <f t="shared" si="86"/>
        <v>0</v>
      </c>
      <c r="BK402" s="208">
        <f t="shared" si="86"/>
        <v>0</v>
      </c>
      <c r="BL402" s="207">
        <f t="shared" si="91"/>
        <v>0</v>
      </c>
    </row>
    <row r="403" spans="1:70">
      <c r="A403" s="190" t="s">
        <v>604</v>
      </c>
      <c r="B403" s="205">
        <v>0</v>
      </c>
      <c r="C403" s="205">
        <v>0</v>
      </c>
      <c r="D403" s="206">
        <v>0</v>
      </c>
      <c r="E403" s="206">
        <v>0</v>
      </c>
      <c r="F403" s="206">
        <v>0</v>
      </c>
      <c r="G403" s="206">
        <v>0</v>
      </c>
      <c r="H403" s="206">
        <v>0</v>
      </c>
      <c r="I403" s="206">
        <v>0</v>
      </c>
      <c r="J403" s="206">
        <v>1312900.18</v>
      </c>
      <c r="K403" s="206">
        <v>1312900.18</v>
      </c>
      <c r="L403" s="206">
        <v>1312900.18</v>
      </c>
      <c r="M403" s="206">
        <v>1312900.18</v>
      </c>
      <c r="N403" s="206">
        <v>1312900.18</v>
      </c>
      <c r="O403" s="206">
        <v>1312900.18</v>
      </c>
      <c r="P403" s="192">
        <f t="shared" si="88"/>
        <v>7877401.0799999991</v>
      </c>
      <c r="Q403" s="206">
        <v>1312900.18</v>
      </c>
      <c r="R403" s="206">
        <v>1312900.18</v>
      </c>
      <c r="S403" s="206">
        <v>1312900.18</v>
      </c>
      <c r="T403" s="206">
        <v>1312900.18</v>
      </c>
      <c r="U403" s="206">
        <v>1312900.18</v>
      </c>
      <c r="V403" s="206">
        <v>1312900.18</v>
      </c>
      <c r="W403" s="206">
        <v>1312900.18</v>
      </c>
      <c r="X403" s="206">
        <v>1312900.18</v>
      </c>
      <c r="Y403" s="206">
        <v>1312900.18</v>
      </c>
      <c r="Z403" s="206">
        <v>1312900.18</v>
      </c>
      <c r="AA403" s="206">
        <v>1312900.18</v>
      </c>
      <c r="AB403" s="206">
        <v>1312900.18</v>
      </c>
      <c r="AC403" s="206">
        <v>1312900.18</v>
      </c>
      <c r="AD403" s="206">
        <v>1312900.18</v>
      </c>
      <c r="AE403" s="206">
        <v>1312900.18</v>
      </c>
      <c r="AF403" s="206">
        <v>1312900.18</v>
      </c>
      <c r="AG403" s="192">
        <f t="shared" si="89"/>
        <v>15754802.159999998</v>
      </c>
      <c r="AI403" s="207">
        <f t="shared" si="85"/>
        <v>0</v>
      </c>
      <c r="AJ403" s="207">
        <f t="shared" si="85"/>
        <v>0</v>
      </c>
      <c r="AK403" s="207">
        <f t="shared" si="85"/>
        <v>0</v>
      </c>
      <c r="AL403" s="207">
        <f t="shared" si="84"/>
        <v>0</v>
      </c>
      <c r="AM403" s="207">
        <f t="shared" si="84"/>
        <v>0</v>
      </c>
      <c r="AN403" s="207">
        <f t="shared" si="84"/>
        <v>0</v>
      </c>
      <c r="AO403" s="207">
        <f t="shared" si="84"/>
        <v>0</v>
      </c>
      <c r="AP403" s="207">
        <f t="shared" si="84"/>
        <v>0</v>
      </c>
      <c r="AQ403" s="207">
        <f t="shared" si="84"/>
        <v>0</v>
      </c>
      <c r="AR403" s="207">
        <f t="shared" si="84"/>
        <v>0</v>
      </c>
      <c r="AS403" s="207">
        <f t="shared" si="84"/>
        <v>0</v>
      </c>
      <c r="AT403" s="207">
        <f t="shared" si="84"/>
        <v>0</v>
      </c>
      <c r="AU403" s="208">
        <f t="shared" si="90"/>
        <v>0</v>
      </c>
      <c r="AV403" s="208">
        <f t="shared" si="83"/>
        <v>0</v>
      </c>
      <c r="AW403" s="208">
        <f t="shared" si="83"/>
        <v>0</v>
      </c>
      <c r="AX403" s="208">
        <f t="shared" si="83"/>
        <v>0</v>
      </c>
      <c r="AY403" s="208">
        <f t="shared" si="83"/>
        <v>0</v>
      </c>
      <c r="AZ403" s="208">
        <f t="shared" si="82"/>
        <v>0</v>
      </c>
      <c r="BA403" s="208">
        <f t="shared" si="82"/>
        <v>0</v>
      </c>
      <c r="BB403" s="208">
        <f t="shared" si="82"/>
        <v>0</v>
      </c>
      <c r="BC403" s="208">
        <f t="shared" si="82"/>
        <v>0</v>
      </c>
      <c r="BD403" s="208">
        <f t="shared" si="82"/>
        <v>0</v>
      </c>
      <c r="BE403" s="208">
        <f t="shared" si="82"/>
        <v>0</v>
      </c>
      <c r="BF403" s="208">
        <f t="shared" si="86"/>
        <v>0</v>
      </c>
      <c r="BG403" s="208">
        <f t="shared" si="86"/>
        <v>0</v>
      </c>
      <c r="BH403" s="208">
        <f t="shared" si="86"/>
        <v>0</v>
      </c>
      <c r="BI403" s="208">
        <f t="shared" si="86"/>
        <v>0</v>
      </c>
      <c r="BJ403" s="208">
        <f t="shared" si="86"/>
        <v>0</v>
      </c>
      <c r="BK403" s="208">
        <f t="shared" si="86"/>
        <v>0</v>
      </c>
      <c r="BL403" s="207">
        <f t="shared" si="91"/>
        <v>0</v>
      </c>
    </row>
    <row r="404" spans="1:70">
      <c r="A404" s="190" t="s">
        <v>605</v>
      </c>
      <c r="B404" s="205">
        <v>2.1600000000000001E-2</v>
      </c>
      <c r="C404" s="205">
        <v>2.12E-2</v>
      </c>
      <c r="D404" s="206">
        <v>0</v>
      </c>
      <c r="E404" s="206">
        <v>0</v>
      </c>
      <c r="F404" s="206">
        <v>0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0</v>
      </c>
      <c r="P404" s="192">
        <f t="shared" si="88"/>
        <v>0</v>
      </c>
      <c r="Q404" s="206">
        <v>0</v>
      </c>
      <c r="R404" s="206">
        <v>0</v>
      </c>
      <c r="S404" s="206">
        <v>0</v>
      </c>
      <c r="T404" s="206">
        <v>0</v>
      </c>
      <c r="U404" s="206">
        <v>0</v>
      </c>
      <c r="V404" s="206">
        <v>0</v>
      </c>
      <c r="W404" s="206">
        <v>0</v>
      </c>
      <c r="X404" s="206">
        <v>0</v>
      </c>
      <c r="Y404" s="206">
        <v>0</v>
      </c>
      <c r="Z404" s="206">
        <v>0</v>
      </c>
      <c r="AA404" s="206">
        <v>0</v>
      </c>
      <c r="AB404" s="206">
        <v>0</v>
      </c>
      <c r="AC404" s="206">
        <v>0</v>
      </c>
      <c r="AD404" s="206">
        <v>0</v>
      </c>
      <c r="AE404" s="206">
        <v>0</v>
      </c>
      <c r="AF404" s="206">
        <v>0</v>
      </c>
      <c r="AG404" s="192">
        <f t="shared" si="89"/>
        <v>0</v>
      </c>
      <c r="AI404" s="207">
        <f t="shared" si="85"/>
        <v>0</v>
      </c>
      <c r="AJ404" s="207">
        <f t="shared" si="85"/>
        <v>0</v>
      </c>
      <c r="AK404" s="207">
        <f t="shared" si="85"/>
        <v>0</v>
      </c>
      <c r="AL404" s="207">
        <f t="shared" si="84"/>
        <v>0</v>
      </c>
      <c r="AM404" s="207">
        <f t="shared" si="84"/>
        <v>0</v>
      </c>
      <c r="AN404" s="207">
        <f t="shared" si="84"/>
        <v>0</v>
      </c>
      <c r="AO404" s="207">
        <f t="shared" si="84"/>
        <v>0</v>
      </c>
      <c r="AP404" s="207">
        <f t="shared" si="84"/>
        <v>0</v>
      </c>
      <c r="AQ404" s="207">
        <f t="shared" si="84"/>
        <v>0</v>
      </c>
      <c r="AR404" s="207">
        <f t="shared" si="84"/>
        <v>0</v>
      </c>
      <c r="AS404" s="207">
        <f t="shared" si="84"/>
        <v>0</v>
      </c>
      <c r="AT404" s="207">
        <f t="shared" si="84"/>
        <v>0</v>
      </c>
      <c r="AU404" s="208">
        <f t="shared" si="90"/>
        <v>0</v>
      </c>
      <c r="AV404" s="208">
        <f t="shared" si="83"/>
        <v>0</v>
      </c>
      <c r="AW404" s="208">
        <f t="shared" si="83"/>
        <v>0</v>
      </c>
      <c r="AX404" s="208">
        <f t="shared" si="83"/>
        <v>0</v>
      </c>
      <c r="AY404" s="208">
        <f t="shared" si="83"/>
        <v>0</v>
      </c>
      <c r="AZ404" s="208">
        <f t="shared" si="82"/>
        <v>0</v>
      </c>
      <c r="BA404" s="208">
        <f t="shared" si="82"/>
        <v>0</v>
      </c>
      <c r="BB404" s="208">
        <f t="shared" si="82"/>
        <v>0</v>
      </c>
      <c r="BC404" s="208">
        <f t="shared" si="82"/>
        <v>0</v>
      </c>
      <c r="BD404" s="208">
        <f t="shared" si="82"/>
        <v>0</v>
      </c>
      <c r="BE404" s="208">
        <f t="shared" si="82"/>
        <v>0</v>
      </c>
      <c r="BF404" s="208">
        <f t="shared" si="86"/>
        <v>0</v>
      </c>
      <c r="BG404" s="208">
        <f t="shared" si="86"/>
        <v>0</v>
      </c>
      <c r="BH404" s="208">
        <f t="shared" si="86"/>
        <v>0</v>
      </c>
      <c r="BI404" s="208">
        <f t="shared" si="86"/>
        <v>0</v>
      </c>
      <c r="BJ404" s="208">
        <f t="shared" si="86"/>
        <v>0</v>
      </c>
      <c r="BK404" s="208">
        <f t="shared" si="86"/>
        <v>0</v>
      </c>
      <c r="BL404" s="207">
        <f t="shared" si="91"/>
        <v>0</v>
      </c>
    </row>
    <row r="405" spans="1:70">
      <c r="A405" s="190" t="s">
        <v>606</v>
      </c>
      <c r="B405" s="205">
        <v>4.4699999999999997E-2</v>
      </c>
      <c r="C405" s="205">
        <v>5.28E-2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2857025.33</v>
      </c>
      <c r="K405" s="206">
        <v>2857025.33</v>
      </c>
      <c r="L405" s="206">
        <v>2857025.33</v>
      </c>
      <c r="M405" s="206">
        <v>2857025.33</v>
      </c>
      <c r="N405" s="206">
        <v>2857025.33</v>
      </c>
      <c r="O405" s="206">
        <v>2857025.33</v>
      </c>
      <c r="P405" s="192">
        <f t="shared" si="88"/>
        <v>17142151.98</v>
      </c>
      <c r="Q405" s="206">
        <v>2857025.33</v>
      </c>
      <c r="R405" s="206">
        <v>2857025.33</v>
      </c>
      <c r="S405" s="206">
        <v>2857025.33</v>
      </c>
      <c r="T405" s="206">
        <v>2857025.33</v>
      </c>
      <c r="U405" s="206">
        <v>2857025.33</v>
      </c>
      <c r="V405" s="206">
        <v>2857025.33</v>
      </c>
      <c r="W405" s="206">
        <v>2857025.33</v>
      </c>
      <c r="X405" s="206">
        <v>2857025.33</v>
      </c>
      <c r="Y405" s="206">
        <v>2857025.33</v>
      </c>
      <c r="Z405" s="206">
        <v>2857025.33</v>
      </c>
      <c r="AA405" s="206">
        <v>2857025.33</v>
      </c>
      <c r="AB405" s="206">
        <v>2857025.33</v>
      </c>
      <c r="AC405" s="206">
        <v>2857025.33</v>
      </c>
      <c r="AD405" s="206">
        <v>2857025.33</v>
      </c>
      <c r="AE405" s="206">
        <v>2857025.33</v>
      </c>
      <c r="AF405" s="206">
        <v>2857025.33</v>
      </c>
      <c r="AG405" s="192">
        <f t="shared" si="89"/>
        <v>34284303.959999993</v>
      </c>
      <c r="AI405" s="207">
        <f t="shared" si="85"/>
        <v>0</v>
      </c>
      <c r="AJ405" s="207">
        <f t="shared" si="85"/>
        <v>0</v>
      </c>
      <c r="AK405" s="207">
        <f t="shared" si="85"/>
        <v>0</v>
      </c>
      <c r="AL405" s="207">
        <f t="shared" si="84"/>
        <v>0</v>
      </c>
      <c r="AM405" s="207">
        <f t="shared" si="84"/>
        <v>0</v>
      </c>
      <c r="AN405" s="207">
        <f t="shared" si="84"/>
        <v>0</v>
      </c>
      <c r="AO405" s="207">
        <f t="shared" ref="AO405:AT414" si="92">ROUND(J405*$B405/12,2)</f>
        <v>10642.42</v>
      </c>
      <c r="AP405" s="207">
        <f t="shared" si="92"/>
        <v>10642.42</v>
      </c>
      <c r="AQ405" s="207">
        <f t="shared" si="92"/>
        <v>10642.42</v>
      </c>
      <c r="AR405" s="207">
        <f t="shared" si="92"/>
        <v>10642.42</v>
      </c>
      <c r="AS405" s="207">
        <f t="shared" si="92"/>
        <v>10642.42</v>
      </c>
      <c r="AT405" s="207">
        <f t="shared" si="92"/>
        <v>10642.42</v>
      </c>
      <c r="AU405" s="208">
        <f t="shared" si="90"/>
        <v>63854.52</v>
      </c>
      <c r="AV405" s="208">
        <f t="shared" si="83"/>
        <v>10642.42</v>
      </c>
      <c r="AW405" s="208">
        <f t="shared" si="83"/>
        <v>10642.42</v>
      </c>
      <c r="AX405" s="208">
        <f t="shared" si="83"/>
        <v>10642.42</v>
      </c>
      <c r="AY405" s="208">
        <f t="shared" si="83"/>
        <v>10642.42</v>
      </c>
      <c r="AZ405" s="208">
        <f t="shared" si="82"/>
        <v>12570.91</v>
      </c>
      <c r="BA405" s="208">
        <f t="shared" si="82"/>
        <v>12570.91</v>
      </c>
      <c r="BB405" s="208">
        <f t="shared" si="82"/>
        <v>12570.91</v>
      </c>
      <c r="BC405" s="208">
        <f t="shared" si="82"/>
        <v>12570.91</v>
      </c>
      <c r="BD405" s="208">
        <f t="shared" si="82"/>
        <v>12570.91</v>
      </c>
      <c r="BE405" s="208">
        <f t="shared" si="82"/>
        <v>12570.91</v>
      </c>
      <c r="BF405" s="208">
        <f t="shared" si="86"/>
        <v>12570.91</v>
      </c>
      <c r="BG405" s="208">
        <f t="shared" si="86"/>
        <v>12570.91</v>
      </c>
      <c r="BH405" s="208">
        <f t="shared" si="86"/>
        <v>12570.91</v>
      </c>
      <c r="BI405" s="208">
        <f t="shared" si="86"/>
        <v>12570.91</v>
      </c>
      <c r="BJ405" s="208">
        <f t="shared" si="86"/>
        <v>12570.91</v>
      </c>
      <c r="BK405" s="208">
        <f t="shared" si="86"/>
        <v>12570.91</v>
      </c>
      <c r="BL405" s="207">
        <f t="shared" si="91"/>
        <v>150850.92000000001</v>
      </c>
      <c r="BO405" s="207">
        <f>BL405</f>
        <v>150850.92000000001</v>
      </c>
    </row>
    <row r="406" spans="1:70">
      <c r="A406" s="190" t="s">
        <v>607</v>
      </c>
      <c r="B406" s="205">
        <v>3.0200000000000001E-2</v>
      </c>
      <c r="C406" s="205">
        <v>3.6899999999999995E-2</v>
      </c>
      <c r="D406" s="206">
        <v>0</v>
      </c>
      <c r="E406" s="206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192">
        <f t="shared" si="88"/>
        <v>0</v>
      </c>
      <c r="Q406" s="206">
        <v>0</v>
      </c>
      <c r="R406" s="206">
        <v>0</v>
      </c>
      <c r="S406" s="206">
        <v>0</v>
      </c>
      <c r="T406" s="206">
        <v>0</v>
      </c>
      <c r="U406" s="206">
        <v>0</v>
      </c>
      <c r="V406" s="206">
        <v>0</v>
      </c>
      <c r="W406" s="206">
        <v>0</v>
      </c>
      <c r="X406" s="206">
        <v>0</v>
      </c>
      <c r="Y406" s="206">
        <v>0</v>
      </c>
      <c r="Z406" s="206">
        <v>0</v>
      </c>
      <c r="AA406" s="206">
        <v>0</v>
      </c>
      <c r="AB406" s="206">
        <v>0</v>
      </c>
      <c r="AC406" s="206">
        <v>0</v>
      </c>
      <c r="AD406" s="206">
        <v>0</v>
      </c>
      <c r="AE406" s="206">
        <v>0</v>
      </c>
      <c r="AF406" s="206">
        <v>0</v>
      </c>
      <c r="AG406" s="192">
        <f t="shared" si="89"/>
        <v>0</v>
      </c>
      <c r="AI406" s="207">
        <f t="shared" si="85"/>
        <v>0</v>
      </c>
      <c r="AJ406" s="207">
        <f t="shared" si="85"/>
        <v>0</v>
      </c>
      <c r="AK406" s="207">
        <f t="shared" si="85"/>
        <v>0</v>
      </c>
      <c r="AL406" s="207">
        <f t="shared" si="85"/>
        <v>0</v>
      </c>
      <c r="AM406" s="207">
        <f t="shared" si="85"/>
        <v>0</v>
      </c>
      <c r="AN406" s="207">
        <f t="shared" si="85"/>
        <v>0</v>
      </c>
      <c r="AO406" s="207">
        <f t="shared" si="92"/>
        <v>0</v>
      </c>
      <c r="AP406" s="207">
        <f t="shared" si="92"/>
        <v>0</v>
      </c>
      <c r="AQ406" s="207">
        <f t="shared" si="92"/>
        <v>0</v>
      </c>
      <c r="AR406" s="207">
        <f t="shared" si="92"/>
        <v>0</v>
      </c>
      <c r="AS406" s="207">
        <f t="shared" si="92"/>
        <v>0</v>
      </c>
      <c r="AT406" s="207">
        <f t="shared" si="92"/>
        <v>0</v>
      </c>
      <c r="AU406" s="208">
        <f t="shared" si="90"/>
        <v>0</v>
      </c>
      <c r="AV406" s="208">
        <f t="shared" si="83"/>
        <v>0</v>
      </c>
      <c r="AW406" s="208">
        <f t="shared" si="83"/>
        <v>0</v>
      </c>
      <c r="AX406" s="208">
        <f t="shared" si="83"/>
        <v>0</v>
      </c>
      <c r="AY406" s="208">
        <f t="shared" si="83"/>
        <v>0</v>
      </c>
      <c r="AZ406" s="208">
        <f t="shared" si="82"/>
        <v>0</v>
      </c>
      <c r="BA406" s="208">
        <f t="shared" si="82"/>
        <v>0</v>
      </c>
      <c r="BB406" s="208">
        <f t="shared" si="82"/>
        <v>0</v>
      </c>
      <c r="BC406" s="208">
        <f t="shared" si="82"/>
        <v>0</v>
      </c>
      <c r="BD406" s="208">
        <f t="shared" si="82"/>
        <v>0</v>
      </c>
      <c r="BE406" s="208">
        <f t="shared" si="82"/>
        <v>0</v>
      </c>
      <c r="BF406" s="208">
        <f t="shared" si="86"/>
        <v>0</v>
      </c>
      <c r="BG406" s="208">
        <f t="shared" si="86"/>
        <v>0</v>
      </c>
      <c r="BH406" s="208">
        <f t="shared" si="86"/>
        <v>0</v>
      </c>
      <c r="BI406" s="208">
        <f t="shared" si="86"/>
        <v>0</v>
      </c>
      <c r="BJ406" s="208">
        <f t="shared" si="86"/>
        <v>0</v>
      </c>
      <c r="BK406" s="208">
        <f t="shared" si="86"/>
        <v>0</v>
      </c>
      <c r="BL406" s="207">
        <f t="shared" si="91"/>
        <v>0</v>
      </c>
    </row>
    <row r="407" spans="1:70">
      <c r="A407" s="190" t="s">
        <v>608</v>
      </c>
      <c r="B407" s="205">
        <v>2.3899999999999998E-2</v>
      </c>
      <c r="C407" s="205">
        <v>2.6200000000000001E-2</v>
      </c>
      <c r="D407" s="206">
        <v>0</v>
      </c>
      <c r="E407" s="206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72722604.049999997</v>
      </c>
      <c r="K407" s="206">
        <v>75271791.149999991</v>
      </c>
      <c r="L407" s="206">
        <v>75267674.809999987</v>
      </c>
      <c r="M407" s="206">
        <v>75267674.809999987</v>
      </c>
      <c r="N407" s="206">
        <v>75267674.809999987</v>
      </c>
      <c r="O407" s="206">
        <v>75267674.809999987</v>
      </c>
      <c r="P407" s="192">
        <f t="shared" si="88"/>
        <v>449065094.44</v>
      </c>
      <c r="Q407" s="206">
        <v>75267674.809999987</v>
      </c>
      <c r="R407" s="206">
        <v>75267674.809999987</v>
      </c>
      <c r="S407" s="206">
        <v>75267674.809999987</v>
      </c>
      <c r="T407" s="206">
        <v>75267674.809999987</v>
      </c>
      <c r="U407" s="206">
        <v>75267674.809999987</v>
      </c>
      <c r="V407" s="206">
        <v>75267674.809999987</v>
      </c>
      <c r="W407" s="206">
        <v>75267674.809999987</v>
      </c>
      <c r="X407" s="206">
        <v>100494906.03999999</v>
      </c>
      <c r="Y407" s="206">
        <v>125722137.26999998</v>
      </c>
      <c r="Z407" s="206">
        <v>125722137.26999998</v>
      </c>
      <c r="AA407" s="206">
        <v>125722137.26999998</v>
      </c>
      <c r="AB407" s="206">
        <v>125722137.26999998</v>
      </c>
      <c r="AC407" s="206">
        <v>125722137.26999998</v>
      </c>
      <c r="AD407" s="206">
        <v>125722137.26999998</v>
      </c>
      <c r="AE407" s="206">
        <v>125722137.26999998</v>
      </c>
      <c r="AF407" s="206">
        <v>125722137.26999998</v>
      </c>
      <c r="AG407" s="192">
        <f t="shared" si="89"/>
        <v>1332075028.6299996</v>
      </c>
      <c r="AI407" s="207">
        <f t="shared" si="85"/>
        <v>0</v>
      </c>
      <c r="AJ407" s="207">
        <f t="shared" si="85"/>
        <v>0</v>
      </c>
      <c r="AK407" s="207">
        <f t="shared" si="85"/>
        <v>0</v>
      </c>
      <c r="AL407" s="207">
        <f t="shared" si="85"/>
        <v>0</v>
      </c>
      <c r="AM407" s="207">
        <f t="shared" si="85"/>
        <v>0</v>
      </c>
      <c r="AN407" s="207">
        <f t="shared" si="85"/>
        <v>0</v>
      </c>
      <c r="AO407" s="207">
        <f t="shared" si="92"/>
        <v>144839.19</v>
      </c>
      <c r="AP407" s="207">
        <f t="shared" si="92"/>
        <v>149916.32</v>
      </c>
      <c r="AQ407" s="207">
        <f t="shared" si="92"/>
        <v>149908.12</v>
      </c>
      <c r="AR407" s="207">
        <f t="shared" si="92"/>
        <v>149908.12</v>
      </c>
      <c r="AS407" s="207">
        <f t="shared" si="92"/>
        <v>149908.12</v>
      </c>
      <c r="AT407" s="207">
        <f t="shared" si="92"/>
        <v>149908.12</v>
      </c>
      <c r="AU407" s="208">
        <f t="shared" si="90"/>
        <v>894387.99</v>
      </c>
      <c r="AV407" s="208">
        <f t="shared" si="83"/>
        <v>149908.12</v>
      </c>
      <c r="AW407" s="208">
        <f t="shared" si="83"/>
        <v>149908.12</v>
      </c>
      <c r="AX407" s="208">
        <f t="shared" si="83"/>
        <v>149908.12</v>
      </c>
      <c r="AY407" s="208">
        <f t="shared" si="83"/>
        <v>149908.12</v>
      </c>
      <c r="AZ407" s="208">
        <f t="shared" si="82"/>
        <v>164334.42000000001</v>
      </c>
      <c r="BA407" s="208">
        <f t="shared" si="82"/>
        <v>164334.42000000001</v>
      </c>
      <c r="BB407" s="208">
        <f t="shared" si="82"/>
        <v>164334.42000000001</v>
      </c>
      <c r="BC407" s="208">
        <f t="shared" si="82"/>
        <v>219413.88</v>
      </c>
      <c r="BD407" s="208">
        <f t="shared" si="82"/>
        <v>274493.33</v>
      </c>
      <c r="BE407" s="208">
        <f t="shared" si="82"/>
        <v>274493.33</v>
      </c>
      <c r="BF407" s="208">
        <f t="shared" si="86"/>
        <v>274493.33</v>
      </c>
      <c r="BG407" s="208">
        <f t="shared" si="86"/>
        <v>274493.33</v>
      </c>
      <c r="BH407" s="208">
        <f t="shared" si="86"/>
        <v>274493.33</v>
      </c>
      <c r="BI407" s="208">
        <f t="shared" si="86"/>
        <v>274493.33</v>
      </c>
      <c r="BJ407" s="208">
        <f t="shared" si="86"/>
        <v>274493.33</v>
      </c>
      <c r="BK407" s="208">
        <f t="shared" si="86"/>
        <v>274493.33</v>
      </c>
      <c r="BL407" s="207">
        <f t="shared" si="91"/>
        <v>2908363.7800000003</v>
      </c>
      <c r="BO407" s="207">
        <f>BL407</f>
        <v>2908363.7800000003</v>
      </c>
    </row>
    <row r="408" spans="1:70">
      <c r="A408" s="190" t="s">
        <v>609</v>
      </c>
      <c r="B408" s="205">
        <v>2.12E-2</v>
      </c>
      <c r="C408" s="205">
        <v>2.12E-2</v>
      </c>
      <c r="D408" s="206">
        <v>0</v>
      </c>
      <c r="E408" s="206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192">
        <f t="shared" si="88"/>
        <v>0</v>
      </c>
      <c r="Q408" s="206">
        <v>0</v>
      </c>
      <c r="R408" s="206">
        <v>0</v>
      </c>
      <c r="S408" s="206">
        <v>0</v>
      </c>
      <c r="T408" s="206">
        <v>0</v>
      </c>
      <c r="U408" s="206">
        <v>0</v>
      </c>
      <c r="V408" s="206">
        <v>0</v>
      </c>
      <c r="W408" s="206">
        <v>0</v>
      </c>
      <c r="X408" s="206">
        <v>0</v>
      </c>
      <c r="Y408" s="206">
        <v>0</v>
      </c>
      <c r="Z408" s="206">
        <v>0</v>
      </c>
      <c r="AA408" s="206">
        <v>0</v>
      </c>
      <c r="AB408" s="206">
        <v>0</v>
      </c>
      <c r="AC408" s="206">
        <v>0</v>
      </c>
      <c r="AD408" s="206">
        <v>0</v>
      </c>
      <c r="AE408" s="206">
        <v>0</v>
      </c>
      <c r="AF408" s="206">
        <v>0</v>
      </c>
      <c r="AG408" s="192">
        <f t="shared" si="89"/>
        <v>0</v>
      </c>
      <c r="AI408" s="207">
        <f t="shared" si="85"/>
        <v>0</v>
      </c>
      <c r="AJ408" s="207">
        <f t="shared" si="85"/>
        <v>0</v>
      </c>
      <c r="AK408" s="207">
        <f t="shared" si="85"/>
        <v>0</v>
      </c>
      <c r="AL408" s="207">
        <f t="shared" si="85"/>
        <v>0</v>
      </c>
      <c r="AM408" s="207">
        <f t="shared" si="85"/>
        <v>0</v>
      </c>
      <c r="AN408" s="207">
        <f t="shared" si="85"/>
        <v>0</v>
      </c>
      <c r="AO408" s="207">
        <f t="shared" si="92"/>
        <v>0</v>
      </c>
      <c r="AP408" s="207">
        <f t="shared" si="92"/>
        <v>0</v>
      </c>
      <c r="AQ408" s="207">
        <f t="shared" si="92"/>
        <v>0</v>
      </c>
      <c r="AR408" s="207">
        <f t="shared" si="92"/>
        <v>0</v>
      </c>
      <c r="AS408" s="207">
        <f t="shared" si="92"/>
        <v>0</v>
      </c>
      <c r="AT408" s="207">
        <f t="shared" si="92"/>
        <v>0</v>
      </c>
      <c r="AU408" s="208">
        <f t="shared" si="90"/>
        <v>0</v>
      </c>
      <c r="AV408" s="208">
        <f t="shared" si="83"/>
        <v>0</v>
      </c>
      <c r="AW408" s="208">
        <f t="shared" si="83"/>
        <v>0</v>
      </c>
      <c r="AX408" s="208">
        <f t="shared" si="83"/>
        <v>0</v>
      </c>
      <c r="AY408" s="208">
        <f t="shared" si="83"/>
        <v>0</v>
      </c>
      <c r="AZ408" s="208">
        <f t="shared" si="82"/>
        <v>0</v>
      </c>
      <c r="BA408" s="208">
        <f t="shared" si="82"/>
        <v>0</v>
      </c>
      <c r="BB408" s="208">
        <f t="shared" si="82"/>
        <v>0</v>
      </c>
      <c r="BC408" s="208">
        <f t="shared" si="82"/>
        <v>0</v>
      </c>
      <c r="BD408" s="208">
        <f t="shared" si="82"/>
        <v>0</v>
      </c>
      <c r="BE408" s="208">
        <f t="shared" si="82"/>
        <v>0</v>
      </c>
      <c r="BF408" s="208">
        <f t="shared" si="86"/>
        <v>0</v>
      </c>
      <c r="BG408" s="208">
        <f t="shared" si="86"/>
        <v>0</v>
      </c>
      <c r="BH408" s="208">
        <f t="shared" si="86"/>
        <v>0</v>
      </c>
      <c r="BI408" s="208">
        <f t="shared" si="86"/>
        <v>0</v>
      </c>
      <c r="BJ408" s="208">
        <f t="shared" si="86"/>
        <v>0</v>
      </c>
      <c r="BK408" s="208">
        <f t="shared" si="86"/>
        <v>0</v>
      </c>
      <c r="BL408" s="207">
        <f t="shared" si="91"/>
        <v>0</v>
      </c>
    </row>
    <row r="409" spans="1:70">
      <c r="A409" s="190" t="s">
        <v>610</v>
      </c>
      <c r="B409" s="205">
        <v>0</v>
      </c>
      <c r="C409" s="205">
        <v>0</v>
      </c>
      <c r="D409" s="206">
        <v>0</v>
      </c>
      <c r="E409" s="206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1254044.46</v>
      </c>
      <c r="K409" s="206">
        <v>1254044.46</v>
      </c>
      <c r="L409" s="206">
        <v>1254044.46</v>
      </c>
      <c r="M409" s="206">
        <v>1254044.46</v>
      </c>
      <c r="N409" s="206">
        <v>1254044.46</v>
      </c>
      <c r="O409" s="206">
        <v>1254044.46</v>
      </c>
      <c r="P409" s="192">
        <f t="shared" si="88"/>
        <v>7524266.7599999998</v>
      </c>
      <c r="Q409" s="206">
        <v>1254044.46</v>
      </c>
      <c r="R409" s="206">
        <v>1254044.46</v>
      </c>
      <c r="S409" s="206">
        <v>1254044.46</v>
      </c>
      <c r="T409" s="206">
        <v>1254044.46</v>
      </c>
      <c r="U409" s="206">
        <v>1254044.46</v>
      </c>
      <c r="V409" s="206">
        <v>1254044.46</v>
      </c>
      <c r="W409" s="206">
        <v>1254044.46</v>
      </c>
      <c r="X409" s="206">
        <v>1254044.46</v>
      </c>
      <c r="Y409" s="206">
        <v>1254044.46</v>
      </c>
      <c r="Z409" s="206">
        <v>1254044.46</v>
      </c>
      <c r="AA409" s="206">
        <v>1254044.46</v>
      </c>
      <c r="AB409" s="206">
        <v>1254044.46</v>
      </c>
      <c r="AC409" s="206">
        <v>1254044.46</v>
      </c>
      <c r="AD409" s="206">
        <v>1254044.46</v>
      </c>
      <c r="AE409" s="206">
        <v>1254044.46</v>
      </c>
      <c r="AF409" s="206">
        <v>1254044.46</v>
      </c>
      <c r="AG409" s="192">
        <f t="shared" si="89"/>
        <v>15048533.520000003</v>
      </c>
      <c r="AI409" s="207">
        <f t="shared" si="85"/>
        <v>0</v>
      </c>
      <c r="AJ409" s="207">
        <f t="shared" si="85"/>
        <v>0</v>
      </c>
      <c r="AK409" s="207">
        <f t="shared" si="85"/>
        <v>0</v>
      </c>
      <c r="AL409" s="207">
        <f t="shared" si="85"/>
        <v>0</v>
      </c>
      <c r="AM409" s="207">
        <f t="shared" si="85"/>
        <v>0</v>
      </c>
      <c r="AN409" s="207">
        <f t="shared" si="85"/>
        <v>0</v>
      </c>
      <c r="AO409" s="207">
        <f t="shared" si="92"/>
        <v>0</v>
      </c>
      <c r="AP409" s="207">
        <f t="shared" si="92"/>
        <v>0</v>
      </c>
      <c r="AQ409" s="207">
        <f t="shared" si="92"/>
        <v>0</v>
      </c>
      <c r="AR409" s="207">
        <f t="shared" si="92"/>
        <v>0</v>
      </c>
      <c r="AS409" s="207">
        <f t="shared" si="92"/>
        <v>0</v>
      </c>
      <c r="AT409" s="207">
        <f t="shared" si="92"/>
        <v>0</v>
      </c>
      <c r="AU409" s="208">
        <f t="shared" si="90"/>
        <v>0</v>
      </c>
      <c r="AV409" s="208">
        <f t="shared" si="83"/>
        <v>0</v>
      </c>
      <c r="AW409" s="208">
        <f t="shared" si="83"/>
        <v>0</v>
      </c>
      <c r="AX409" s="208">
        <f t="shared" si="83"/>
        <v>0</v>
      </c>
      <c r="AY409" s="208">
        <f t="shared" si="83"/>
        <v>0</v>
      </c>
      <c r="AZ409" s="208">
        <f t="shared" si="82"/>
        <v>0</v>
      </c>
      <c r="BA409" s="208">
        <f t="shared" si="82"/>
        <v>0</v>
      </c>
      <c r="BB409" s="208">
        <f t="shared" si="82"/>
        <v>0</v>
      </c>
      <c r="BC409" s="208">
        <f t="shared" si="82"/>
        <v>0</v>
      </c>
      <c r="BD409" s="208">
        <f t="shared" si="82"/>
        <v>0</v>
      </c>
      <c r="BE409" s="208">
        <f t="shared" si="82"/>
        <v>0</v>
      </c>
      <c r="BF409" s="208">
        <f t="shared" si="86"/>
        <v>0</v>
      </c>
      <c r="BG409" s="208">
        <f t="shared" si="86"/>
        <v>0</v>
      </c>
      <c r="BH409" s="208">
        <f t="shared" si="86"/>
        <v>0</v>
      </c>
      <c r="BI409" s="208">
        <f t="shared" si="86"/>
        <v>0</v>
      </c>
      <c r="BJ409" s="208">
        <f t="shared" si="86"/>
        <v>0</v>
      </c>
      <c r="BK409" s="208">
        <f t="shared" si="86"/>
        <v>0</v>
      </c>
      <c r="BL409" s="207">
        <f t="shared" si="91"/>
        <v>0</v>
      </c>
    </row>
    <row r="410" spans="1:70">
      <c r="A410" s="190" t="s">
        <v>611</v>
      </c>
      <c r="B410" s="205">
        <v>4.4699999999999997E-2</v>
      </c>
      <c r="C410" s="205">
        <v>5.28E-2</v>
      </c>
      <c r="D410" s="206">
        <v>0</v>
      </c>
      <c r="E410" s="206">
        <v>0</v>
      </c>
      <c r="F410" s="206">
        <v>0</v>
      </c>
      <c r="G410" s="206">
        <v>0</v>
      </c>
      <c r="H410" s="206">
        <v>0</v>
      </c>
      <c r="I410" s="206">
        <v>0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192">
        <f t="shared" si="88"/>
        <v>0</v>
      </c>
      <c r="Q410" s="206">
        <v>0</v>
      </c>
      <c r="R410" s="206">
        <v>0</v>
      </c>
      <c r="S410" s="206">
        <v>0</v>
      </c>
      <c r="T410" s="206">
        <v>0</v>
      </c>
      <c r="U410" s="206">
        <v>0</v>
      </c>
      <c r="V410" s="206">
        <v>0</v>
      </c>
      <c r="W410" s="206">
        <v>0</v>
      </c>
      <c r="X410" s="206">
        <v>0</v>
      </c>
      <c r="Y410" s="206">
        <v>0</v>
      </c>
      <c r="Z410" s="206">
        <v>0</v>
      </c>
      <c r="AA410" s="206">
        <v>0</v>
      </c>
      <c r="AB410" s="206">
        <v>0</v>
      </c>
      <c r="AC410" s="206">
        <v>0</v>
      </c>
      <c r="AD410" s="206">
        <v>0</v>
      </c>
      <c r="AE410" s="206">
        <v>0</v>
      </c>
      <c r="AF410" s="206">
        <v>0</v>
      </c>
      <c r="AG410" s="192">
        <f t="shared" si="89"/>
        <v>0</v>
      </c>
      <c r="AI410" s="207">
        <f t="shared" si="85"/>
        <v>0</v>
      </c>
      <c r="AJ410" s="207">
        <f t="shared" si="85"/>
        <v>0</v>
      </c>
      <c r="AK410" s="207">
        <f t="shared" si="85"/>
        <v>0</v>
      </c>
      <c r="AL410" s="207">
        <f t="shared" si="85"/>
        <v>0</v>
      </c>
      <c r="AM410" s="207">
        <f t="shared" si="85"/>
        <v>0</v>
      </c>
      <c r="AN410" s="207">
        <f t="shared" si="85"/>
        <v>0</v>
      </c>
      <c r="AO410" s="207">
        <f t="shared" si="92"/>
        <v>0</v>
      </c>
      <c r="AP410" s="207">
        <f t="shared" si="92"/>
        <v>0</v>
      </c>
      <c r="AQ410" s="207">
        <f t="shared" si="92"/>
        <v>0</v>
      </c>
      <c r="AR410" s="207">
        <f t="shared" si="92"/>
        <v>0</v>
      </c>
      <c r="AS410" s="207">
        <f t="shared" si="92"/>
        <v>0</v>
      </c>
      <c r="AT410" s="207">
        <f t="shared" si="92"/>
        <v>0</v>
      </c>
      <c r="AU410" s="208">
        <f t="shared" si="90"/>
        <v>0</v>
      </c>
      <c r="AV410" s="208">
        <f t="shared" si="83"/>
        <v>0</v>
      </c>
      <c r="AW410" s="208">
        <f t="shared" si="83"/>
        <v>0</v>
      </c>
      <c r="AX410" s="208">
        <f t="shared" si="83"/>
        <v>0</v>
      </c>
      <c r="AY410" s="208">
        <f t="shared" si="83"/>
        <v>0</v>
      </c>
      <c r="AZ410" s="208">
        <f t="shared" si="82"/>
        <v>0</v>
      </c>
      <c r="BA410" s="208">
        <f t="shared" si="82"/>
        <v>0</v>
      </c>
      <c r="BB410" s="208">
        <f t="shared" si="82"/>
        <v>0</v>
      </c>
      <c r="BC410" s="208">
        <f t="shared" si="82"/>
        <v>0</v>
      </c>
      <c r="BD410" s="208">
        <f t="shared" si="82"/>
        <v>0</v>
      </c>
      <c r="BE410" s="208">
        <f t="shared" si="82"/>
        <v>0</v>
      </c>
      <c r="BF410" s="208">
        <f t="shared" si="86"/>
        <v>0</v>
      </c>
      <c r="BG410" s="208">
        <f t="shared" si="86"/>
        <v>0</v>
      </c>
      <c r="BH410" s="208">
        <f t="shared" si="86"/>
        <v>0</v>
      </c>
      <c r="BI410" s="208">
        <f t="shared" si="86"/>
        <v>0</v>
      </c>
      <c r="BJ410" s="208">
        <f t="shared" si="86"/>
        <v>0</v>
      </c>
      <c r="BK410" s="208">
        <f t="shared" si="86"/>
        <v>0</v>
      </c>
      <c r="BL410" s="207">
        <f t="shared" si="91"/>
        <v>0</v>
      </c>
    </row>
    <row r="411" spans="1:70">
      <c r="A411" s="190" t="s">
        <v>612</v>
      </c>
      <c r="B411" s="205">
        <v>3.0200000000000001E-2</v>
      </c>
      <c r="C411" s="205">
        <v>3.6899999999999995E-2</v>
      </c>
      <c r="D411" s="206">
        <v>0</v>
      </c>
      <c r="E411" s="206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8082568.8700000001</v>
      </c>
      <c r="K411" s="206">
        <v>8082568.8700000001</v>
      </c>
      <c r="L411" s="206">
        <v>8082568.8700000001</v>
      </c>
      <c r="M411" s="206">
        <v>8082568.8700000001</v>
      </c>
      <c r="N411" s="206">
        <v>8082568.8700000001</v>
      </c>
      <c r="O411" s="206">
        <v>8082568.8700000001</v>
      </c>
      <c r="P411" s="192">
        <f t="shared" si="88"/>
        <v>48495413.219999999</v>
      </c>
      <c r="Q411" s="206">
        <v>8082568.8700000001</v>
      </c>
      <c r="R411" s="206">
        <v>8082568.8700000001</v>
      </c>
      <c r="S411" s="206">
        <v>8082568.8700000001</v>
      </c>
      <c r="T411" s="206">
        <v>8082568.8700000001</v>
      </c>
      <c r="U411" s="206">
        <v>8082568.8700000001</v>
      </c>
      <c r="V411" s="206">
        <v>8082568.8700000001</v>
      </c>
      <c r="W411" s="206">
        <v>8082568.8700000001</v>
      </c>
      <c r="X411" s="206">
        <v>8082568.8700000001</v>
      </c>
      <c r="Y411" s="206">
        <v>8082568.8700000001</v>
      </c>
      <c r="Z411" s="206">
        <v>8082568.8700000001</v>
      </c>
      <c r="AA411" s="206">
        <v>8082568.8700000001</v>
      </c>
      <c r="AB411" s="206">
        <v>8082568.8700000001</v>
      </c>
      <c r="AC411" s="206">
        <v>8082568.8700000001</v>
      </c>
      <c r="AD411" s="206">
        <v>8082568.8700000001</v>
      </c>
      <c r="AE411" s="206">
        <v>8082568.8700000001</v>
      </c>
      <c r="AF411" s="206">
        <v>8082568.8700000001</v>
      </c>
      <c r="AG411" s="192">
        <f t="shared" si="89"/>
        <v>96990826.440000013</v>
      </c>
      <c r="AI411" s="207">
        <f t="shared" si="85"/>
        <v>0</v>
      </c>
      <c r="AJ411" s="207">
        <f t="shared" si="85"/>
        <v>0</v>
      </c>
      <c r="AK411" s="207">
        <f t="shared" si="85"/>
        <v>0</v>
      </c>
      <c r="AL411" s="207">
        <f t="shared" si="85"/>
        <v>0</v>
      </c>
      <c r="AM411" s="207">
        <f t="shared" si="85"/>
        <v>0</v>
      </c>
      <c r="AN411" s="207">
        <f t="shared" si="85"/>
        <v>0</v>
      </c>
      <c r="AO411" s="207">
        <f t="shared" si="92"/>
        <v>20341.13</v>
      </c>
      <c r="AP411" s="207">
        <f t="shared" si="92"/>
        <v>20341.13</v>
      </c>
      <c r="AQ411" s="207">
        <f t="shared" si="92"/>
        <v>20341.13</v>
      </c>
      <c r="AR411" s="207">
        <f t="shared" si="92"/>
        <v>20341.13</v>
      </c>
      <c r="AS411" s="207">
        <f t="shared" si="92"/>
        <v>20341.13</v>
      </c>
      <c r="AT411" s="207">
        <f t="shared" si="92"/>
        <v>20341.13</v>
      </c>
      <c r="AU411" s="208">
        <f t="shared" si="90"/>
        <v>122046.78000000001</v>
      </c>
      <c r="AV411" s="208">
        <f t="shared" si="83"/>
        <v>20341.13</v>
      </c>
      <c r="AW411" s="208">
        <f t="shared" si="83"/>
        <v>20341.13</v>
      </c>
      <c r="AX411" s="208">
        <f t="shared" si="83"/>
        <v>20341.13</v>
      </c>
      <c r="AY411" s="208">
        <f t="shared" si="83"/>
        <v>20341.13</v>
      </c>
      <c r="AZ411" s="208">
        <f t="shared" si="82"/>
        <v>24853.9</v>
      </c>
      <c r="BA411" s="208">
        <f t="shared" si="82"/>
        <v>24853.9</v>
      </c>
      <c r="BB411" s="208">
        <f t="shared" si="82"/>
        <v>24853.9</v>
      </c>
      <c r="BC411" s="208">
        <f t="shared" si="82"/>
        <v>24853.9</v>
      </c>
      <c r="BD411" s="208">
        <f t="shared" si="82"/>
        <v>24853.9</v>
      </c>
      <c r="BE411" s="208">
        <f t="shared" si="82"/>
        <v>24853.9</v>
      </c>
      <c r="BF411" s="208">
        <f t="shared" si="86"/>
        <v>24853.9</v>
      </c>
      <c r="BG411" s="208">
        <f t="shared" si="86"/>
        <v>24853.9</v>
      </c>
      <c r="BH411" s="208">
        <f t="shared" si="86"/>
        <v>24853.9</v>
      </c>
      <c r="BI411" s="208">
        <f t="shared" si="86"/>
        <v>24853.9</v>
      </c>
      <c r="BJ411" s="208">
        <f t="shared" si="86"/>
        <v>24853.9</v>
      </c>
      <c r="BK411" s="208">
        <f t="shared" si="86"/>
        <v>24853.9</v>
      </c>
      <c r="BL411" s="207">
        <f t="shared" si="91"/>
        <v>298246.8</v>
      </c>
      <c r="BO411" s="207">
        <f t="shared" ref="BO411:BO413" si="93">BL411</f>
        <v>298246.8</v>
      </c>
    </row>
    <row r="412" spans="1:70">
      <c r="A412" s="190" t="s">
        <v>613</v>
      </c>
      <c r="B412" s="205">
        <v>2.2100000000000002E-2</v>
      </c>
      <c r="C412" s="205">
        <v>2.12E-2</v>
      </c>
      <c r="D412" s="206">
        <v>0</v>
      </c>
      <c r="E412" s="206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1372768.98</v>
      </c>
      <c r="K412" s="206">
        <v>1372768.98</v>
      </c>
      <c r="L412" s="206">
        <v>1372768.98</v>
      </c>
      <c r="M412" s="206">
        <v>1372768.98</v>
      </c>
      <c r="N412" s="206">
        <v>1372768.98</v>
      </c>
      <c r="O412" s="206">
        <v>1372768.98</v>
      </c>
      <c r="P412" s="192">
        <f t="shared" si="88"/>
        <v>8236613.8800000008</v>
      </c>
      <c r="Q412" s="206">
        <v>1372768.98</v>
      </c>
      <c r="R412" s="206">
        <v>1372768.98</v>
      </c>
      <c r="S412" s="206">
        <v>1372768.98</v>
      </c>
      <c r="T412" s="206">
        <v>1372768.98</v>
      </c>
      <c r="U412" s="206">
        <v>1372768.98</v>
      </c>
      <c r="V412" s="206">
        <v>1372768.98</v>
      </c>
      <c r="W412" s="206">
        <v>1372768.98</v>
      </c>
      <c r="X412" s="206">
        <v>1372768.98</v>
      </c>
      <c r="Y412" s="206">
        <v>1372768.98</v>
      </c>
      <c r="Z412" s="206">
        <v>1372768.98</v>
      </c>
      <c r="AA412" s="206">
        <v>1372768.98</v>
      </c>
      <c r="AB412" s="206">
        <v>1372768.98</v>
      </c>
      <c r="AC412" s="206">
        <v>1372768.98</v>
      </c>
      <c r="AD412" s="206">
        <v>1372768.98</v>
      </c>
      <c r="AE412" s="206">
        <v>1372768.98</v>
      </c>
      <c r="AF412" s="206">
        <v>1372768.98</v>
      </c>
      <c r="AG412" s="192">
        <f t="shared" si="89"/>
        <v>16473227.760000004</v>
      </c>
      <c r="AI412" s="207">
        <f t="shared" si="85"/>
        <v>0</v>
      </c>
      <c r="AJ412" s="207">
        <f t="shared" si="85"/>
        <v>0</v>
      </c>
      <c r="AK412" s="207">
        <f t="shared" si="85"/>
        <v>0</v>
      </c>
      <c r="AL412" s="207">
        <f t="shared" si="85"/>
        <v>0</v>
      </c>
      <c r="AM412" s="207">
        <f t="shared" si="85"/>
        <v>0</v>
      </c>
      <c r="AN412" s="207">
        <f t="shared" si="85"/>
        <v>0</v>
      </c>
      <c r="AO412" s="207">
        <f t="shared" si="92"/>
        <v>2528.1799999999998</v>
      </c>
      <c r="AP412" s="207">
        <f t="shared" si="92"/>
        <v>2528.1799999999998</v>
      </c>
      <c r="AQ412" s="207">
        <f t="shared" si="92"/>
        <v>2528.1799999999998</v>
      </c>
      <c r="AR412" s="207">
        <f t="shared" si="92"/>
        <v>2528.1799999999998</v>
      </c>
      <c r="AS412" s="207">
        <f t="shared" si="92"/>
        <v>2528.1799999999998</v>
      </c>
      <c r="AT412" s="207">
        <f t="shared" si="92"/>
        <v>2528.1799999999998</v>
      </c>
      <c r="AU412" s="208">
        <f t="shared" si="90"/>
        <v>15169.08</v>
      </c>
      <c r="AV412" s="208">
        <f t="shared" si="83"/>
        <v>2528.1799999999998</v>
      </c>
      <c r="AW412" s="208">
        <f t="shared" si="83"/>
        <v>2528.1799999999998</v>
      </c>
      <c r="AX412" s="208">
        <f t="shared" si="83"/>
        <v>2528.1799999999998</v>
      </c>
      <c r="AY412" s="208">
        <f t="shared" si="83"/>
        <v>2528.1799999999998</v>
      </c>
      <c r="AZ412" s="208">
        <f t="shared" si="82"/>
        <v>2425.23</v>
      </c>
      <c r="BA412" s="208">
        <f t="shared" si="82"/>
        <v>2425.23</v>
      </c>
      <c r="BB412" s="208">
        <f t="shared" si="82"/>
        <v>2425.23</v>
      </c>
      <c r="BC412" s="208">
        <f t="shared" si="82"/>
        <v>2425.23</v>
      </c>
      <c r="BD412" s="208">
        <f t="shared" si="82"/>
        <v>2425.23</v>
      </c>
      <c r="BE412" s="208">
        <f t="shared" si="82"/>
        <v>2425.23</v>
      </c>
      <c r="BF412" s="208">
        <f t="shared" si="86"/>
        <v>2425.23</v>
      </c>
      <c r="BG412" s="208">
        <f t="shared" si="86"/>
        <v>2425.23</v>
      </c>
      <c r="BH412" s="208">
        <f t="shared" si="86"/>
        <v>2425.23</v>
      </c>
      <c r="BI412" s="208">
        <f t="shared" si="86"/>
        <v>2425.23</v>
      </c>
      <c r="BJ412" s="208">
        <f t="shared" si="86"/>
        <v>2425.23</v>
      </c>
      <c r="BK412" s="208">
        <f t="shared" si="86"/>
        <v>2425.23</v>
      </c>
      <c r="BL412" s="207">
        <f t="shared" si="91"/>
        <v>29102.76</v>
      </c>
      <c r="BO412" s="207">
        <f t="shared" si="93"/>
        <v>29102.76</v>
      </c>
    </row>
    <row r="413" spans="1:70">
      <c r="A413" s="190" t="s">
        <v>614</v>
      </c>
      <c r="B413" s="205">
        <v>2.1600000000000001E-2</v>
      </c>
      <c r="C413" s="205">
        <v>2.12E-2</v>
      </c>
      <c r="D413" s="206">
        <v>0</v>
      </c>
      <c r="E413" s="206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347709.29</v>
      </c>
      <c r="K413" s="206">
        <v>347709.29</v>
      </c>
      <c r="L413" s="206">
        <v>347709.29</v>
      </c>
      <c r="M413" s="206">
        <v>347709.29</v>
      </c>
      <c r="N413" s="206">
        <v>347709.29</v>
      </c>
      <c r="O413" s="206">
        <v>347709.29</v>
      </c>
      <c r="P413" s="192">
        <f t="shared" si="88"/>
        <v>2086255.74</v>
      </c>
      <c r="Q413" s="206">
        <v>347709.29</v>
      </c>
      <c r="R413" s="206">
        <v>347709.29</v>
      </c>
      <c r="S413" s="206">
        <v>347709.29</v>
      </c>
      <c r="T413" s="206">
        <v>347709.29</v>
      </c>
      <c r="U413" s="206">
        <v>347709.29</v>
      </c>
      <c r="V413" s="206">
        <v>347709.29</v>
      </c>
      <c r="W413" s="206">
        <v>347709.29</v>
      </c>
      <c r="X413" s="206">
        <v>347709.29</v>
      </c>
      <c r="Y413" s="206">
        <v>347709.29</v>
      </c>
      <c r="Z413" s="206">
        <v>347709.29</v>
      </c>
      <c r="AA413" s="206">
        <v>347709.29</v>
      </c>
      <c r="AB413" s="206">
        <v>347709.29</v>
      </c>
      <c r="AC413" s="206">
        <v>347709.29</v>
      </c>
      <c r="AD413" s="206">
        <v>347709.29</v>
      </c>
      <c r="AE413" s="206">
        <v>347709.29</v>
      </c>
      <c r="AF413" s="206">
        <v>347709.29</v>
      </c>
      <c r="AG413" s="192">
        <f t="shared" si="89"/>
        <v>4172511.48</v>
      </c>
      <c r="AI413" s="207">
        <f t="shared" si="85"/>
        <v>0</v>
      </c>
      <c r="AJ413" s="207">
        <f t="shared" si="85"/>
        <v>0</v>
      </c>
      <c r="AK413" s="207">
        <f t="shared" si="85"/>
        <v>0</v>
      </c>
      <c r="AL413" s="207">
        <f t="shared" si="85"/>
        <v>0</v>
      </c>
      <c r="AM413" s="207">
        <f t="shared" si="85"/>
        <v>0</v>
      </c>
      <c r="AN413" s="207">
        <f t="shared" si="85"/>
        <v>0</v>
      </c>
      <c r="AO413" s="207">
        <f t="shared" si="92"/>
        <v>625.88</v>
      </c>
      <c r="AP413" s="207">
        <f t="shared" si="92"/>
        <v>625.88</v>
      </c>
      <c r="AQ413" s="207">
        <f t="shared" si="92"/>
        <v>625.88</v>
      </c>
      <c r="AR413" s="207">
        <f t="shared" si="92"/>
        <v>625.88</v>
      </c>
      <c r="AS413" s="207">
        <f t="shared" si="92"/>
        <v>625.88</v>
      </c>
      <c r="AT413" s="207">
        <f t="shared" si="92"/>
        <v>625.88</v>
      </c>
      <c r="AU413" s="208">
        <f t="shared" si="90"/>
        <v>3755.28</v>
      </c>
      <c r="AV413" s="208">
        <f t="shared" si="83"/>
        <v>625.88</v>
      </c>
      <c r="AW413" s="208">
        <f t="shared" si="83"/>
        <v>625.88</v>
      </c>
      <c r="AX413" s="208">
        <f t="shared" si="83"/>
        <v>625.88</v>
      </c>
      <c r="AY413" s="208">
        <f t="shared" si="83"/>
        <v>625.88</v>
      </c>
      <c r="AZ413" s="208">
        <f t="shared" si="82"/>
        <v>614.29</v>
      </c>
      <c r="BA413" s="208">
        <f t="shared" si="82"/>
        <v>614.29</v>
      </c>
      <c r="BB413" s="208">
        <f t="shared" si="82"/>
        <v>614.29</v>
      </c>
      <c r="BC413" s="208">
        <f t="shared" si="82"/>
        <v>614.29</v>
      </c>
      <c r="BD413" s="208">
        <f t="shared" si="82"/>
        <v>614.29</v>
      </c>
      <c r="BE413" s="208">
        <f t="shared" si="82"/>
        <v>614.29</v>
      </c>
      <c r="BF413" s="208">
        <f t="shared" si="86"/>
        <v>614.29</v>
      </c>
      <c r="BG413" s="208">
        <f t="shared" si="86"/>
        <v>614.29</v>
      </c>
      <c r="BH413" s="208">
        <f t="shared" si="86"/>
        <v>614.29</v>
      </c>
      <c r="BI413" s="208">
        <f t="shared" si="86"/>
        <v>614.29</v>
      </c>
      <c r="BJ413" s="208">
        <f t="shared" si="86"/>
        <v>614.29</v>
      </c>
      <c r="BK413" s="208">
        <f t="shared" si="86"/>
        <v>614.29</v>
      </c>
      <c r="BL413" s="207">
        <f t="shared" si="91"/>
        <v>7371.48</v>
      </c>
      <c r="BO413" s="207">
        <f t="shared" si="93"/>
        <v>7371.48</v>
      </c>
    </row>
    <row r="414" spans="1:70">
      <c r="A414" s="190" t="s">
        <v>615</v>
      </c>
      <c r="B414" s="205">
        <v>2.3899999999999998E-2</v>
      </c>
      <c r="C414" s="205">
        <v>2.6200000000000001E-2</v>
      </c>
      <c r="D414" s="206">
        <v>0</v>
      </c>
      <c r="E414" s="206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3083590.3100000005</v>
      </c>
      <c r="K414" s="206">
        <v>3083590.3100000005</v>
      </c>
      <c r="L414" s="206">
        <v>3083590.3100000005</v>
      </c>
      <c r="M414" s="206">
        <v>3083590.3100000005</v>
      </c>
      <c r="N414" s="206">
        <v>3083590.3100000005</v>
      </c>
      <c r="O414" s="206">
        <v>3083590.3100000005</v>
      </c>
      <c r="P414" s="192">
        <f t="shared" si="88"/>
        <v>18501541.860000003</v>
      </c>
      <c r="Q414" s="206">
        <v>3083590.3100000005</v>
      </c>
      <c r="R414" s="206">
        <v>3083590.3100000005</v>
      </c>
      <c r="S414" s="206">
        <v>3083590.3100000005</v>
      </c>
      <c r="T414" s="206">
        <v>3083590.3100000005</v>
      </c>
      <c r="U414" s="206">
        <v>3083590.3100000005</v>
      </c>
      <c r="V414" s="206">
        <v>3083590.3100000005</v>
      </c>
      <c r="W414" s="206">
        <v>3083590.3100000005</v>
      </c>
      <c r="X414" s="206">
        <v>3083590.3100000005</v>
      </c>
      <c r="Y414" s="206">
        <v>3083590.3100000005</v>
      </c>
      <c r="Z414" s="206">
        <v>3083590.3100000005</v>
      </c>
      <c r="AA414" s="206">
        <v>3083590.3100000005</v>
      </c>
      <c r="AB414" s="206">
        <v>3083590.3100000005</v>
      </c>
      <c r="AC414" s="206">
        <v>3083590.3100000005</v>
      </c>
      <c r="AD414" s="206">
        <v>3083590.3100000005</v>
      </c>
      <c r="AE414" s="206">
        <v>3083590.3100000005</v>
      </c>
      <c r="AF414" s="206">
        <v>3083590.3100000005</v>
      </c>
      <c r="AG414" s="192">
        <f t="shared" si="89"/>
        <v>37003083.720000014</v>
      </c>
      <c r="AI414" s="207">
        <f t="shared" si="85"/>
        <v>0</v>
      </c>
      <c r="AJ414" s="207">
        <f t="shared" si="85"/>
        <v>0</v>
      </c>
      <c r="AK414" s="207">
        <f t="shared" si="85"/>
        <v>0</v>
      </c>
      <c r="AL414" s="207">
        <f t="shared" si="85"/>
        <v>0</v>
      </c>
      <c r="AM414" s="207">
        <f t="shared" si="85"/>
        <v>0</v>
      </c>
      <c r="AN414" s="207">
        <f t="shared" si="85"/>
        <v>0</v>
      </c>
      <c r="AO414" s="207">
        <f t="shared" si="92"/>
        <v>6141.48</v>
      </c>
      <c r="AP414" s="207">
        <f t="shared" si="92"/>
        <v>6141.48</v>
      </c>
      <c r="AQ414" s="207">
        <f t="shared" si="92"/>
        <v>6141.48</v>
      </c>
      <c r="AR414" s="207">
        <f t="shared" si="92"/>
        <v>6141.48</v>
      </c>
      <c r="AS414" s="207">
        <f t="shared" si="92"/>
        <v>6141.48</v>
      </c>
      <c r="AT414" s="207">
        <f t="shared" si="92"/>
        <v>6141.48</v>
      </c>
      <c r="AU414" s="208">
        <f t="shared" si="90"/>
        <v>36848.879999999997</v>
      </c>
      <c r="AV414" s="208">
        <f t="shared" si="83"/>
        <v>6141.48</v>
      </c>
      <c r="AW414" s="208">
        <f t="shared" si="83"/>
        <v>6141.48</v>
      </c>
      <c r="AX414" s="208">
        <f t="shared" si="83"/>
        <v>6141.48</v>
      </c>
      <c r="AY414" s="208">
        <f t="shared" si="83"/>
        <v>6141.48</v>
      </c>
      <c r="AZ414" s="208">
        <f t="shared" si="82"/>
        <v>6732.51</v>
      </c>
      <c r="BA414" s="208">
        <f t="shared" si="82"/>
        <v>6732.51</v>
      </c>
      <c r="BB414" s="208">
        <f t="shared" si="82"/>
        <v>6732.51</v>
      </c>
      <c r="BC414" s="208">
        <f t="shared" si="82"/>
        <v>6732.51</v>
      </c>
      <c r="BD414" s="208">
        <f t="shared" ref="BD414:BE414" si="94">ROUND(Y414*$C414/12,2)</f>
        <v>6732.51</v>
      </c>
      <c r="BE414" s="208">
        <f t="shared" si="94"/>
        <v>6732.51</v>
      </c>
      <c r="BF414" s="208">
        <f t="shared" si="86"/>
        <v>6732.51</v>
      </c>
      <c r="BG414" s="208">
        <f t="shared" si="86"/>
        <v>6732.51</v>
      </c>
      <c r="BH414" s="208">
        <f t="shared" si="86"/>
        <v>6732.51</v>
      </c>
      <c r="BI414" s="208">
        <f t="shared" si="86"/>
        <v>6732.51</v>
      </c>
      <c r="BJ414" s="208">
        <f t="shared" si="86"/>
        <v>6732.51</v>
      </c>
      <c r="BK414" s="208">
        <f t="shared" si="86"/>
        <v>6732.51</v>
      </c>
      <c r="BL414" s="211">
        <f t="shared" si="91"/>
        <v>80790.12</v>
      </c>
      <c r="BO414" s="211">
        <f>BL414</f>
        <v>80790.12</v>
      </c>
      <c r="BP414" s="212"/>
    </row>
    <row r="415" spans="1:70">
      <c r="J415" s="207">
        <f>SUM(J5:J414)</f>
        <v>6276981328.1162481</v>
      </c>
      <c r="K415" s="206">
        <f t="shared" ref="K415:BL415" si="95">SUM(K5:K414)</f>
        <v>6307481189.4011478</v>
      </c>
      <c r="L415" s="206">
        <f t="shared" si="95"/>
        <v>6334198569.8704996</v>
      </c>
      <c r="M415" s="206">
        <f t="shared" si="95"/>
        <v>6382289111.9856997</v>
      </c>
      <c r="N415" s="206">
        <f t="shared" si="95"/>
        <v>6422986975.4766006</v>
      </c>
      <c r="O415" s="206">
        <f t="shared" si="95"/>
        <v>6435275302.8025484</v>
      </c>
      <c r="P415" s="206">
        <f t="shared" si="95"/>
        <v>75503706798.447495</v>
      </c>
      <c r="Q415" s="206">
        <f t="shared" si="95"/>
        <v>6448937801.0827084</v>
      </c>
      <c r="R415" s="206">
        <f t="shared" si="95"/>
        <v>6481727693.7450781</v>
      </c>
      <c r="S415" s="206">
        <f t="shared" si="95"/>
        <v>6511363434.2735987</v>
      </c>
      <c r="T415" s="206">
        <f t="shared" si="95"/>
        <v>6531413473.0684557</v>
      </c>
      <c r="U415" s="206">
        <f t="shared" si="95"/>
        <v>6549329587.8120556</v>
      </c>
      <c r="V415" s="206">
        <f t="shared" si="95"/>
        <v>6558109197.5277538</v>
      </c>
      <c r="W415" s="206">
        <f t="shared" si="95"/>
        <v>6573553678.1626568</v>
      </c>
      <c r="X415" s="206">
        <f t="shared" si="95"/>
        <v>6618061310.7321529</v>
      </c>
      <c r="Y415" s="206">
        <f t="shared" si="95"/>
        <v>6673478747.3438568</v>
      </c>
      <c r="Z415" s="206">
        <f t="shared" si="95"/>
        <v>6738027514.3405895</v>
      </c>
      <c r="AA415" s="206">
        <f t="shared" si="95"/>
        <v>6782610534.4388599</v>
      </c>
      <c r="AB415" s="206">
        <f t="shared" si="95"/>
        <v>6784560763.1319809</v>
      </c>
      <c r="AC415" s="206">
        <f t="shared" si="95"/>
        <v>6790679610.1194553</v>
      </c>
      <c r="AD415" s="206">
        <f t="shared" si="95"/>
        <v>6799375582.0958233</v>
      </c>
      <c r="AE415" s="206">
        <f t="shared" si="95"/>
        <v>6805103710.6930428</v>
      </c>
      <c r="AF415" s="206">
        <f t="shared" si="95"/>
        <v>6817790257.7074661</v>
      </c>
      <c r="AG415" s="206">
        <f t="shared" si="95"/>
        <v>80490680494.105713</v>
      </c>
      <c r="AH415" s="206"/>
      <c r="AI415" s="206">
        <f t="shared" si="95"/>
        <v>17990198.409999989</v>
      </c>
      <c r="AJ415" s="206">
        <f t="shared" si="95"/>
        <v>18018757.50999999</v>
      </c>
      <c r="AK415" s="206">
        <f t="shared" si="95"/>
        <v>18046465</v>
      </c>
      <c r="AL415" s="206">
        <f t="shared" si="95"/>
        <v>18068615.640000001</v>
      </c>
      <c r="AM415" s="206">
        <f t="shared" si="95"/>
        <v>18097232.709999993</v>
      </c>
      <c r="AN415" s="206">
        <f t="shared" si="95"/>
        <v>18100539.68999999</v>
      </c>
      <c r="AO415" s="206">
        <f t="shared" si="95"/>
        <v>18184037.140000001</v>
      </c>
      <c r="AP415" s="206">
        <f t="shared" si="95"/>
        <v>18312169.07</v>
      </c>
      <c r="AQ415" s="206">
        <f t="shared" si="95"/>
        <v>18397519.649999991</v>
      </c>
      <c r="AR415" s="206">
        <f t="shared" si="95"/>
        <v>18542091.839999992</v>
      </c>
      <c r="AS415" s="206">
        <f t="shared" si="95"/>
        <v>18641363.869999994</v>
      </c>
      <c r="AT415" s="206">
        <f t="shared" si="95"/>
        <v>18660921.669999994</v>
      </c>
      <c r="AU415" s="206">
        <f t="shared" si="95"/>
        <v>219059912.19999999</v>
      </c>
      <c r="AV415" s="206">
        <f t="shared" si="95"/>
        <v>18689199.089999996</v>
      </c>
      <c r="AW415" s="206">
        <f t="shared" si="95"/>
        <v>18819616.759999994</v>
      </c>
      <c r="AX415" s="206">
        <f t="shared" si="95"/>
        <v>18949197.739999991</v>
      </c>
      <c r="AY415" s="206">
        <f t="shared" si="95"/>
        <v>19049047.559999999</v>
      </c>
      <c r="AZ415" s="206">
        <f t="shared" si="95"/>
        <v>20413341.289999995</v>
      </c>
      <c r="BA415" s="206">
        <f t="shared" si="95"/>
        <v>20426454.360000007</v>
      </c>
      <c r="BB415" s="206">
        <f t="shared" si="95"/>
        <v>20475232.75</v>
      </c>
      <c r="BC415" s="206">
        <f t="shared" si="95"/>
        <v>20586872.699999992</v>
      </c>
      <c r="BD415" s="206">
        <f t="shared" si="95"/>
        <v>20724998.899999991</v>
      </c>
      <c r="BE415" s="206">
        <f t="shared" si="95"/>
        <v>20927618.179999996</v>
      </c>
      <c r="BF415" s="206">
        <f t="shared" si="95"/>
        <v>21057798.880000003</v>
      </c>
      <c r="BG415" s="206">
        <f t="shared" si="95"/>
        <v>21047523.02</v>
      </c>
      <c r="BH415" s="206">
        <f t="shared" si="95"/>
        <v>21052397.659999996</v>
      </c>
      <c r="BI415" s="206">
        <f t="shared" si="95"/>
        <v>21067331.77</v>
      </c>
      <c r="BJ415" s="206">
        <f t="shared" si="95"/>
        <v>21076038.330000002</v>
      </c>
      <c r="BK415" s="206">
        <f t="shared" si="95"/>
        <v>21111095.169999998</v>
      </c>
      <c r="BL415" s="206">
        <f t="shared" si="95"/>
        <v>249966703.01000002</v>
      </c>
      <c r="BO415" s="206">
        <f t="shared" ref="BO415:BP415" si="96">SUM(BO5:BO414)</f>
        <v>16625862.439999998</v>
      </c>
      <c r="BP415" s="206">
        <f t="shared" si="96"/>
        <v>1055338.47</v>
      </c>
      <c r="BR415" s="213">
        <f>BL415-BO415-BP415</f>
        <v>232285502.10000002</v>
      </c>
    </row>
    <row r="416" spans="1:70"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R416" s="217"/>
    </row>
    <row r="417" spans="63:70">
      <c r="BL417" s="213"/>
      <c r="BO417" s="213"/>
      <c r="BP417" s="213"/>
      <c r="BR417" s="217"/>
    </row>
    <row r="418" spans="63:70">
      <c r="BK418" s="215" t="s">
        <v>182</v>
      </c>
      <c r="BL418" s="216">
        <f>'AS Filed LGE Elect'!BL415</f>
        <v>294804037.03000003</v>
      </c>
      <c r="BM418" s="217"/>
      <c r="BN418" s="217"/>
      <c r="BO418" s="216">
        <f>'AS Filed LGE Elect'!BO415</f>
        <v>16625862.439999998</v>
      </c>
      <c r="BP418" s="216">
        <f>'AS Filed LGE Elect'!BP415</f>
        <v>1055338.47</v>
      </c>
      <c r="BR418" s="301">
        <f>BL418-BO418-BP418</f>
        <v>277122836.12</v>
      </c>
    </row>
    <row r="419" spans="63:70">
      <c r="BK419" s="215"/>
      <c r="BL419" s="217"/>
      <c r="BM419" s="217"/>
      <c r="BN419" s="217"/>
      <c r="BO419" s="217"/>
      <c r="BP419" s="217"/>
      <c r="BR419" s="217"/>
    </row>
    <row r="420" spans="63:70" ht="16.5" thickBot="1">
      <c r="BK420" s="215" t="s">
        <v>618</v>
      </c>
      <c r="BL420" s="218">
        <f>BL415-BL418</f>
        <v>-44837334.020000011</v>
      </c>
      <c r="BM420" s="217"/>
      <c r="BN420" s="217"/>
      <c r="BO420" s="218">
        <f>BO415-BO418</f>
        <v>0</v>
      </c>
      <c r="BP420" s="218">
        <f>BP415-BP418</f>
        <v>0</v>
      </c>
      <c r="BR420" s="302">
        <f>BL420-BO420-BP420</f>
        <v>-44837334.020000011</v>
      </c>
    </row>
    <row r="421" spans="63:70" ht="16.5" thickTop="1">
      <c r="BR421" s="217"/>
    </row>
  </sheetData>
  <autoFilter ref="A4:BL415"/>
  <pageMargins left="0.7" right="0.7" top="0.75" bottom="0.75" header="0.3" footer="0.3"/>
  <pageSetup scale="31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421"/>
  <sheetViews>
    <sheetView zoomScale="90" zoomScaleNormal="90" workbookViewId="0">
      <pane xSplit="3" ySplit="4" topLeftCell="BK408" activePane="bottomRight" state="frozen"/>
      <selection pane="topRight" activeCell="D1" sqref="D1"/>
      <selection pane="bottomLeft" activeCell="A5" sqref="A5"/>
      <selection pane="bottomRight" activeCell="BY428" sqref="BY428"/>
    </sheetView>
  </sheetViews>
  <sheetFormatPr defaultRowHeight="15.75"/>
  <cols>
    <col min="1" max="1" width="43" style="190" bestFit="1" customWidth="1"/>
    <col min="2" max="2" width="13" style="189" bestFit="1" customWidth="1"/>
    <col min="3" max="3" width="13.140625" style="189" customWidth="1"/>
    <col min="4" max="33" width="26" style="190" customWidth="1"/>
    <col min="34" max="34" width="1.7109375" style="190" customWidth="1"/>
    <col min="35" max="35" width="20.140625" style="190" bestFit="1" customWidth="1"/>
    <col min="36" max="36" width="24" style="190" bestFit="1" customWidth="1"/>
    <col min="37" max="38" width="20.140625" style="190" bestFit="1" customWidth="1"/>
    <col min="39" max="39" width="24" style="190" bestFit="1" customWidth="1"/>
    <col min="40" max="46" width="20.140625" style="190" bestFit="1" customWidth="1"/>
    <col min="47" max="47" width="24" style="190" bestFit="1" customWidth="1"/>
    <col min="48" max="64" width="20.140625" style="190" bestFit="1" customWidth="1"/>
    <col min="65" max="66" width="9.140625" style="190"/>
    <col min="67" max="67" width="16.7109375" style="190" customWidth="1"/>
    <col min="68" max="68" width="15.85546875" style="190" customWidth="1"/>
    <col min="69" max="16384" width="9.140625" style="190"/>
  </cols>
  <sheetData>
    <row r="1" spans="1:68">
      <c r="A1" s="188" t="s">
        <v>194</v>
      </c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68">
      <c r="A2" s="188" t="s">
        <v>195</v>
      </c>
      <c r="J2" s="192"/>
    </row>
    <row r="3" spans="1:68">
      <c r="A3" s="193"/>
      <c r="B3" s="194"/>
      <c r="C3" s="194"/>
      <c r="D3" s="195">
        <v>43891</v>
      </c>
      <c r="E3" s="195">
        <v>43922</v>
      </c>
      <c r="F3" s="195">
        <v>43952</v>
      </c>
      <c r="G3" s="195">
        <v>43983</v>
      </c>
      <c r="H3" s="195">
        <v>44013</v>
      </c>
      <c r="I3" s="195">
        <v>44044</v>
      </c>
      <c r="J3" s="195">
        <v>44075</v>
      </c>
      <c r="K3" s="195">
        <v>44105</v>
      </c>
      <c r="L3" s="195">
        <v>44136</v>
      </c>
      <c r="M3" s="195">
        <v>44166</v>
      </c>
      <c r="N3" s="195">
        <v>44197</v>
      </c>
      <c r="O3" s="195">
        <v>44228</v>
      </c>
      <c r="P3" s="196" t="s">
        <v>196</v>
      </c>
      <c r="Q3" s="195">
        <v>44256</v>
      </c>
      <c r="R3" s="195">
        <v>44287</v>
      </c>
      <c r="S3" s="195">
        <v>44317</v>
      </c>
      <c r="T3" s="195">
        <v>44348</v>
      </c>
      <c r="U3" s="195">
        <v>44378</v>
      </c>
      <c r="V3" s="195">
        <v>44409</v>
      </c>
      <c r="W3" s="195">
        <v>44440</v>
      </c>
      <c r="X3" s="195">
        <v>44470</v>
      </c>
      <c r="Y3" s="195">
        <v>44501</v>
      </c>
      <c r="Z3" s="195">
        <v>44531</v>
      </c>
      <c r="AA3" s="195">
        <v>44562</v>
      </c>
      <c r="AB3" s="195">
        <v>44593</v>
      </c>
      <c r="AC3" s="195">
        <v>44621</v>
      </c>
      <c r="AD3" s="195">
        <v>44652</v>
      </c>
      <c r="AE3" s="195">
        <v>44682</v>
      </c>
      <c r="AF3" s="195">
        <v>44713</v>
      </c>
      <c r="AG3" s="197" t="s">
        <v>197</v>
      </c>
      <c r="AH3" s="195"/>
      <c r="AI3" s="195">
        <v>43891</v>
      </c>
      <c r="AJ3" s="195">
        <v>43922</v>
      </c>
      <c r="AK3" s="195">
        <v>43952</v>
      </c>
      <c r="AL3" s="195">
        <v>43983</v>
      </c>
      <c r="AM3" s="195">
        <v>44013</v>
      </c>
      <c r="AN3" s="195">
        <v>44044</v>
      </c>
      <c r="AO3" s="195">
        <v>44075</v>
      </c>
      <c r="AP3" s="195">
        <v>44105</v>
      </c>
      <c r="AQ3" s="195">
        <v>44136</v>
      </c>
      <c r="AR3" s="195">
        <v>44166</v>
      </c>
      <c r="AS3" s="195">
        <v>44197</v>
      </c>
      <c r="AT3" s="195">
        <v>44228</v>
      </c>
      <c r="AU3" s="196" t="s">
        <v>196</v>
      </c>
      <c r="AV3" s="195">
        <v>44256</v>
      </c>
      <c r="AW3" s="195">
        <v>44287</v>
      </c>
      <c r="AX3" s="195">
        <v>44317</v>
      </c>
      <c r="AY3" s="195">
        <v>44348</v>
      </c>
      <c r="AZ3" s="195">
        <v>44378</v>
      </c>
      <c r="BA3" s="195">
        <v>44409</v>
      </c>
      <c r="BB3" s="195">
        <v>44440</v>
      </c>
      <c r="BC3" s="195">
        <v>44470</v>
      </c>
      <c r="BD3" s="195">
        <v>44501</v>
      </c>
      <c r="BE3" s="195">
        <v>44531</v>
      </c>
      <c r="BF3" s="195">
        <v>44562</v>
      </c>
      <c r="BG3" s="195">
        <v>44593</v>
      </c>
      <c r="BH3" s="195">
        <v>44621</v>
      </c>
      <c r="BI3" s="195">
        <v>44652</v>
      </c>
      <c r="BJ3" s="195">
        <v>44682</v>
      </c>
      <c r="BK3" s="195">
        <v>44713</v>
      </c>
      <c r="BL3" s="197" t="s">
        <v>197</v>
      </c>
    </row>
    <row r="4" spans="1:68" s="203" customFormat="1" ht="48.75" customHeight="1">
      <c r="A4" s="198" t="s">
        <v>198</v>
      </c>
      <c r="B4" s="199" t="s">
        <v>199</v>
      </c>
      <c r="C4" s="199" t="s">
        <v>200</v>
      </c>
      <c r="D4" s="200" t="s">
        <v>201</v>
      </c>
      <c r="E4" s="200" t="s">
        <v>201</v>
      </c>
      <c r="F4" s="200" t="s">
        <v>201</v>
      </c>
      <c r="G4" s="200" t="s">
        <v>201</v>
      </c>
      <c r="H4" s="200" t="s">
        <v>201</v>
      </c>
      <c r="I4" s="200" t="s">
        <v>201</v>
      </c>
      <c r="J4" s="200" t="s">
        <v>202</v>
      </c>
      <c r="K4" s="200" t="s">
        <v>202</v>
      </c>
      <c r="L4" s="200" t="s">
        <v>202</v>
      </c>
      <c r="M4" s="200" t="s">
        <v>202</v>
      </c>
      <c r="N4" s="200" t="s">
        <v>202</v>
      </c>
      <c r="O4" s="200" t="s">
        <v>202</v>
      </c>
      <c r="P4" s="201" t="s">
        <v>202</v>
      </c>
      <c r="Q4" s="200" t="s">
        <v>202</v>
      </c>
      <c r="R4" s="200" t="s">
        <v>202</v>
      </c>
      <c r="S4" s="200" t="s">
        <v>202</v>
      </c>
      <c r="T4" s="200" t="s">
        <v>202</v>
      </c>
      <c r="U4" s="200" t="s">
        <v>202</v>
      </c>
      <c r="V4" s="200" t="s">
        <v>202</v>
      </c>
      <c r="W4" s="200" t="s">
        <v>202</v>
      </c>
      <c r="X4" s="200" t="s">
        <v>202</v>
      </c>
      <c r="Y4" s="200" t="s">
        <v>202</v>
      </c>
      <c r="Z4" s="200" t="s">
        <v>202</v>
      </c>
      <c r="AA4" s="200" t="s">
        <v>202</v>
      </c>
      <c r="AB4" s="200" t="s">
        <v>202</v>
      </c>
      <c r="AC4" s="200" t="s">
        <v>202</v>
      </c>
      <c r="AD4" s="200" t="s">
        <v>202</v>
      </c>
      <c r="AE4" s="200" t="s">
        <v>202</v>
      </c>
      <c r="AF4" s="200" t="s">
        <v>202</v>
      </c>
      <c r="AG4" s="200"/>
      <c r="AH4" s="200"/>
      <c r="AI4" s="202" t="s">
        <v>203</v>
      </c>
      <c r="AJ4" s="202" t="s">
        <v>203</v>
      </c>
      <c r="AK4" s="202" t="s">
        <v>203</v>
      </c>
      <c r="AL4" s="202" t="s">
        <v>203</v>
      </c>
      <c r="AM4" s="202" t="s">
        <v>203</v>
      </c>
      <c r="AN4" s="202" t="s">
        <v>203</v>
      </c>
      <c r="AO4" s="202" t="s">
        <v>203</v>
      </c>
      <c r="AP4" s="202" t="s">
        <v>203</v>
      </c>
      <c r="AQ4" s="202" t="s">
        <v>203</v>
      </c>
      <c r="AR4" s="202" t="s">
        <v>203</v>
      </c>
      <c r="AS4" s="202" t="s">
        <v>203</v>
      </c>
      <c r="AT4" s="202" t="s">
        <v>203</v>
      </c>
      <c r="AU4" s="202" t="s">
        <v>203</v>
      </c>
      <c r="AV4" s="202" t="s">
        <v>203</v>
      </c>
      <c r="AW4" s="202" t="s">
        <v>203</v>
      </c>
      <c r="AX4" s="202" t="s">
        <v>203</v>
      </c>
      <c r="AY4" s="202" t="s">
        <v>203</v>
      </c>
      <c r="AZ4" s="202" t="s">
        <v>203</v>
      </c>
      <c r="BA4" s="202" t="s">
        <v>203</v>
      </c>
      <c r="BB4" s="202" t="s">
        <v>203</v>
      </c>
      <c r="BC4" s="202" t="s">
        <v>203</v>
      </c>
      <c r="BD4" s="202" t="s">
        <v>203</v>
      </c>
      <c r="BE4" s="202" t="s">
        <v>203</v>
      </c>
      <c r="BF4" s="202" t="s">
        <v>203</v>
      </c>
      <c r="BG4" s="202" t="s">
        <v>203</v>
      </c>
      <c r="BH4" s="202" t="s">
        <v>203</v>
      </c>
      <c r="BI4" s="202" t="s">
        <v>203</v>
      </c>
      <c r="BJ4" s="202" t="s">
        <v>203</v>
      </c>
      <c r="BK4" s="202" t="s">
        <v>203</v>
      </c>
      <c r="BL4" s="202" t="s">
        <v>203</v>
      </c>
      <c r="BO4" s="204" t="s">
        <v>204</v>
      </c>
      <c r="BP4" s="204" t="s">
        <v>205</v>
      </c>
    </row>
    <row r="5" spans="1:68">
      <c r="A5" s="190" t="s">
        <v>206</v>
      </c>
      <c r="B5" s="205">
        <v>0</v>
      </c>
      <c r="C5" s="205">
        <v>0</v>
      </c>
      <c r="D5" s="206">
        <v>2240.29</v>
      </c>
      <c r="E5" s="206">
        <v>2240.29</v>
      </c>
      <c r="F5" s="206">
        <v>2240.29</v>
      </c>
      <c r="G5" s="206">
        <v>2240.29</v>
      </c>
      <c r="H5" s="206">
        <v>2240.29</v>
      </c>
      <c r="I5" s="206">
        <v>2240.29</v>
      </c>
      <c r="J5" s="206">
        <v>2240.29</v>
      </c>
      <c r="K5" s="206">
        <v>2240.29</v>
      </c>
      <c r="L5" s="206">
        <v>2240.29</v>
      </c>
      <c r="M5" s="206">
        <v>2240.29</v>
      </c>
      <c r="N5" s="206">
        <v>2240.29</v>
      </c>
      <c r="O5" s="206">
        <v>2240.29</v>
      </c>
      <c r="P5" s="192">
        <f>SUM(D5:O5)</f>
        <v>26883.480000000007</v>
      </c>
      <c r="Q5" s="206">
        <v>2240.29</v>
      </c>
      <c r="R5" s="206">
        <v>2240.29</v>
      </c>
      <c r="S5" s="206">
        <v>2240.29</v>
      </c>
      <c r="T5" s="206">
        <v>2240.29</v>
      </c>
      <c r="U5" s="206">
        <v>2240.29</v>
      </c>
      <c r="V5" s="206">
        <v>2240.29</v>
      </c>
      <c r="W5" s="206">
        <v>2240.29</v>
      </c>
      <c r="X5" s="206">
        <v>2240.29</v>
      </c>
      <c r="Y5" s="206">
        <v>2240.29</v>
      </c>
      <c r="Z5" s="206">
        <v>2240.29</v>
      </c>
      <c r="AA5" s="206">
        <v>2240.29</v>
      </c>
      <c r="AB5" s="206">
        <v>2240.29</v>
      </c>
      <c r="AC5" s="206">
        <v>2240.29</v>
      </c>
      <c r="AD5" s="206">
        <v>2240.29</v>
      </c>
      <c r="AE5" s="206">
        <v>2240.29</v>
      </c>
      <c r="AF5" s="206">
        <v>2240.29</v>
      </c>
      <c r="AG5" s="192">
        <f>SUM(U5:AF5)</f>
        <v>26883.480000000007</v>
      </c>
      <c r="AH5" s="192"/>
      <c r="AI5" s="207">
        <f>ROUND(D5*$B5/12,2)</f>
        <v>0</v>
      </c>
      <c r="AJ5" s="207">
        <f t="shared" ref="AJ5:AT20" si="0">ROUND(E5*$B5/12,2)</f>
        <v>0</v>
      </c>
      <c r="AK5" s="207">
        <f t="shared" si="0"/>
        <v>0</v>
      </c>
      <c r="AL5" s="207">
        <f t="shared" si="0"/>
        <v>0</v>
      </c>
      <c r="AM5" s="207">
        <f t="shared" si="0"/>
        <v>0</v>
      </c>
      <c r="AN5" s="207">
        <f t="shared" si="0"/>
        <v>0</v>
      </c>
      <c r="AO5" s="207">
        <f t="shared" si="0"/>
        <v>0</v>
      </c>
      <c r="AP5" s="207">
        <f t="shared" si="0"/>
        <v>0</v>
      </c>
      <c r="AQ5" s="207">
        <f t="shared" si="0"/>
        <v>0</v>
      </c>
      <c r="AR5" s="207">
        <f t="shared" si="0"/>
        <v>0</v>
      </c>
      <c r="AS5" s="207">
        <f t="shared" si="0"/>
        <v>0</v>
      </c>
      <c r="AT5" s="207">
        <f t="shared" si="0"/>
        <v>0</v>
      </c>
      <c r="AU5" s="208">
        <f>SUM(AI5:AT5)</f>
        <v>0</v>
      </c>
      <c r="AV5" s="208">
        <f>ROUND(Q5*$B5/12,2)</f>
        <v>0</v>
      </c>
      <c r="AW5" s="208">
        <f t="shared" ref="AW5:AY20" si="1">ROUND(R5*$B5/12,2)</f>
        <v>0</v>
      </c>
      <c r="AX5" s="208">
        <f t="shared" si="1"/>
        <v>0</v>
      </c>
      <c r="AY5" s="208">
        <f t="shared" si="1"/>
        <v>0</v>
      </c>
      <c r="AZ5" s="208">
        <f>ROUND(U5*$C5/12,2)</f>
        <v>0</v>
      </c>
      <c r="BA5" s="208">
        <f t="shared" ref="BA5:BK20" si="2">ROUND(V5*$C5/12,2)</f>
        <v>0</v>
      </c>
      <c r="BB5" s="208">
        <f t="shared" si="2"/>
        <v>0</v>
      </c>
      <c r="BC5" s="208">
        <f t="shared" si="2"/>
        <v>0</v>
      </c>
      <c r="BD5" s="208">
        <f t="shared" si="2"/>
        <v>0</v>
      </c>
      <c r="BE5" s="208">
        <f t="shared" si="2"/>
        <v>0</v>
      </c>
      <c r="BF5" s="208">
        <f t="shared" si="2"/>
        <v>0</v>
      </c>
      <c r="BG5" s="208">
        <f t="shared" si="2"/>
        <v>0</v>
      </c>
      <c r="BH5" s="208">
        <f t="shared" si="2"/>
        <v>0</v>
      </c>
      <c r="BI5" s="208">
        <f t="shared" si="2"/>
        <v>0</v>
      </c>
      <c r="BJ5" s="208">
        <f t="shared" si="2"/>
        <v>0</v>
      </c>
      <c r="BK5" s="208">
        <f t="shared" si="2"/>
        <v>0</v>
      </c>
      <c r="BL5" s="207">
        <f>SUM(AZ5:BK5)</f>
        <v>0</v>
      </c>
    </row>
    <row r="6" spans="1:68">
      <c r="A6" s="190" t="s">
        <v>207</v>
      </c>
      <c r="B6" s="205">
        <v>0</v>
      </c>
      <c r="C6" s="205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192">
        <f t="shared" ref="P6:P69" si="3">SUM(D6:O6)</f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192">
        <f t="shared" ref="AG6:AG69" si="4">SUM(U6:AF6)</f>
        <v>0</v>
      </c>
      <c r="AH6" s="192"/>
      <c r="AI6" s="207">
        <f t="shared" ref="AI6:AT41" si="5">ROUND(D6*$B6/12,2)</f>
        <v>0</v>
      </c>
      <c r="AJ6" s="207">
        <f t="shared" si="0"/>
        <v>0</v>
      </c>
      <c r="AK6" s="207">
        <f t="shared" si="0"/>
        <v>0</v>
      </c>
      <c r="AL6" s="207">
        <f t="shared" si="0"/>
        <v>0</v>
      </c>
      <c r="AM6" s="207">
        <f t="shared" si="0"/>
        <v>0</v>
      </c>
      <c r="AN6" s="207">
        <f t="shared" si="0"/>
        <v>0</v>
      </c>
      <c r="AO6" s="207">
        <f t="shared" si="0"/>
        <v>0</v>
      </c>
      <c r="AP6" s="207">
        <f t="shared" si="0"/>
        <v>0</v>
      </c>
      <c r="AQ6" s="207">
        <f t="shared" si="0"/>
        <v>0</v>
      </c>
      <c r="AR6" s="207">
        <f t="shared" si="0"/>
        <v>0</v>
      </c>
      <c r="AS6" s="207">
        <f t="shared" si="0"/>
        <v>0</v>
      </c>
      <c r="AT6" s="207">
        <f t="shared" si="0"/>
        <v>0</v>
      </c>
      <c r="AU6" s="208">
        <f t="shared" ref="AU6:AU69" si="6">SUM(AI6:AT6)</f>
        <v>0</v>
      </c>
      <c r="AV6" s="208">
        <f t="shared" ref="AV6:AY69" si="7">ROUND(Q6*$B6/12,2)</f>
        <v>0</v>
      </c>
      <c r="AW6" s="208">
        <f t="shared" si="1"/>
        <v>0</v>
      </c>
      <c r="AX6" s="208">
        <f t="shared" si="1"/>
        <v>0</v>
      </c>
      <c r="AY6" s="208">
        <f t="shared" si="1"/>
        <v>0</v>
      </c>
      <c r="AZ6" s="208">
        <f t="shared" ref="AZ6:BK40" si="8">ROUND(U6*$C6/12,2)</f>
        <v>0</v>
      </c>
      <c r="BA6" s="208">
        <f t="shared" si="2"/>
        <v>0</v>
      </c>
      <c r="BB6" s="208">
        <f t="shared" si="2"/>
        <v>0</v>
      </c>
      <c r="BC6" s="208">
        <f t="shared" si="2"/>
        <v>0</v>
      </c>
      <c r="BD6" s="208">
        <f t="shared" si="2"/>
        <v>0</v>
      </c>
      <c r="BE6" s="208">
        <f t="shared" si="2"/>
        <v>0</v>
      </c>
      <c r="BF6" s="208">
        <f t="shared" si="2"/>
        <v>0</v>
      </c>
      <c r="BG6" s="208">
        <f t="shared" si="2"/>
        <v>0</v>
      </c>
      <c r="BH6" s="208">
        <f t="shared" si="2"/>
        <v>0</v>
      </c>
      <c r="BI6" s="208">
        <f t="shared" si="2"/>
        <v>0</v>
      </c>
      <c r="BJ6" s="208">
        <f t="shared" si="2"/>
        <v>0</v>
      </c>
      <c r="BK6" s="208">
        <f t="shared" si="2"/>
        <v>0</v>
      </c>
      <c r="BL6" s="207">
        <f t="shared" ref="BL6:BL69" si="9">SUM(AZ6:BK6)</f>
        <v>0</v>
      </c>
    </row>
    <row r="7" spans="1:68">
      <c r="A7" s="190" t="s">
        <v>208</v>
      </c>
      <c r="B7" s="205">
        <v>0.2172</v>
      </c>
      <c r="C7" s="205">
        <v>0.2172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192">
        <f t="shared" si="3"/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192">
        <f t="shared" si="4"/>
        <v>0</v>
      </c>
      <c r="AH7" s="192"/>
      <c r="AI7" s="207">
        <f t="shared" si="5"/>
        <v>0</v>
      </c>
      <c r="AJ7" s="207">
        <f t="shared" si="0"/>
        <v>0</v>
      </c>
      <c r="AK7" s="207">
        <f t="shared" si="0"/>
        <v>0</v>
      </c>
      <c r="AL7" s="207">
        <f t="shared" si="0"/>
        <v>0</v>
      </c>
      <c r="AM7" s="207">
        <f t="shared" si="0"/>
        <v>0</v>
      </c>
      <c r="AN7" s="207">
        <f t="shared" si="0"/>
        <v>0</v>
      </c>
      <c r="AO7" s="207">
        <f t="shared" si="0"/>
        <v>0</v>
      </c>
      <c r="AP7" s="207">
        <f t="shared" si="0"/>
        <v>0</v>
      </c>
      <c r="AQ7" s="207">
        <f t="shared" si="0"/>
        <v>0</v>
      </c>
      <c r="AR7" s="207">
        <f t="shared" si="0"/>
        <v>0</v>
      </c>
      <c r="AS7" s="207">
        <f t="shared" si="0"/>
        <v>0</v>
      </c>
      <c r="AT7" s="207">
        <f t="shared" si="0"/>
        <v>0</v>
      </c>
      <c r="AU7" s="208">
        <f t="shared" si="6"/>
        <v>0</v>
      </c>
      <c r="AV7" s="208">
        <f t="shared" si="7"/>
        <v>0</v>
      </c>
      <c r="AW7" s="208">
        <f t="shared" si="1"/>
        <v>0</v>
      </c>
      <c r="AX7" s="208">
        <f t="shared" si="1"/>
        <v>0</v>
      </c>
      <c r="AY7" s="208">
        <f t="shared" si="1"/>
        <v>0</v>
      </c>
      <c r="AZ7" s="208">
        <f t="shared" si="8"/>
        <v>0</v>
      </c>
      <c r="BA7" s="208">
        <f t="shared" si="2"/>
        <v>0</v>
      </c>
      <c r="BB7" s="208">
        <f t="shared" si="2"/>
        <v>0</v>
      </c>
      <c r="BC7" s="208">
        <f t="shared" si="2"/>
        <v>0</v>
      </c>
      <c r="BD7" s="208">
        <f t="shared" si="2"/>
        <v>0</v>
      </c>
      <c r="BE7" s="208">
        <f t="shared" si="2"/>
        <v>0</v>
      </c>
      <c r="BF7" s="208">
        <f t="shared" si="2"/>
        <v>0</v>
      </c>
      <c r="BG7" s="208">
        <f t="shared" si="2"/>
        <v>0</v>
      </c>
      <c r="BH7" s="208">
        <f t="shared" si="2"/>
        <v>0</v>
      </c>
      <c r="BI7" s="208">
        <f t="shared" si="2"/>
        <v>0</v>
      </c>
      <c r="BJ7" s="208">
        <f t="shared" si="2"/>
        <v>0</v>
      </c>
      <c r="BK7" s="208">
        <f t="shared" si="2"/>
        <v>0</v>
      </c>
      <c r="BL7" s="207">
        <f t="shared" si="9"/>
        <v>0</v>
      </c>
    </row>
    <row r="8" spans="1:68">
      <c r="A8" s="190" t="s">
        <v>209</v>
      </c>
      <c r="B8" s="205">
        <v>0</v>
      </c>
      <c r="C8" s="205">
        <v>0</v>
      </c>
      <c r="D8" s="206">
        <v>7266610.4500000002</v>
      </c>
      <c r="E8" s="206">
        <v>7266610.4500000002</v>
      </c>
      <c r="F8" s="206">
        <v>7266610.4500000002</v>
      </c>
      <c r="G8" s="206">
        <v>7266610.4500000002</v>
      </c>
      <c r="H8" s="206">
        <v>7633146.25</v>
      </c>
      <c r="I8" s="206">
        <v>7633146.25</v>
      </c>
      <c r="J8" s="206">
        <v>7633146.25</v>
      </c>
      <c r="K8" s="206">
        <v>7633146.25</v>
      </c>
      <c r="L8" s="206">
        <v>7633146.25</v>
      </c>
      <c r="M8" s="206">
        <v>7633146.25</v>
      </c>
      <c r="N8" s="206">
        <v>7633146.25</v>
      </c>
      <c r="O8" s="206">
        <v>7633146.25</v>
      </c>
      <c r="P8" s="192">
        <f t="shared" si="3"/>
        <v>90131611.799999997</v>
      </c>
      <c r="Q8" s="206">
        <v>7633146.25</v>
      </c>
      <c r="R8" s="206">
        <v>7633146.25</v>
      </c>
      <c r="S8" s="206">
        <v>7633146.25</v>
      </c>
      <c r="T8" s="206">
        <v>7633146.25</v>
      </c>
      <c r="U8" s="206">
        <v>7993997.5099999998</v>
      </c>
      <c r="V8" s="206">
        <v>7993997.5099999998</v>
      </c>
      <c r="W8" s="206">
        <v>7993997.5099999998</v>
      </c>
      <c r="X8" s="206">
        <v>7993997.5099999998</v>
      </c>
      <c r="Y8" s="206">
        <v>7993997.5099999998</v>
      </c>
      <c r="Z8" s="206">
        <v>7993997.5099999998</v>
      </c>
      <c r="AA8" s="206">
        <v>7993997.5099999998</v>
      </c>
      <c r="AB8" s="206">
        <v>7993997.5099999998</v>
      </c>
      <c r="AC8" s="206">
        <v>7993997.5099999998</v>
      </c>
      <c r="AD8" s="206">
        <v>7993997.5099999998</v>
      </c>
      <c r="AE8" s="206">
        <v>7993997.5099999998</v>
      </c>
      <c r="AF8" s="206">
        <v>7993997.5099999998</v>
      </c>
      <c r="AG8" s="192">
        <f t="shared" si="4"/>
        <v>95927970.120000005</v>
      </c>
      <c r="AH8" s="192"/>
      <c r="AI8" s="207">
        <f t="shared" si="5"/>
        <v>0</v>
      </c>
      <c r="AJ8" s="207">
        <f t="shared" si="0"/>
        <v>0</v>
      </c>
      <c r="AK8" s="207">
        <f t="shared" si="0"/>
        <v>0</v>
      </c>
      <c r="AL8" s="207">
        <f t="shared" si="0"/>
        <v>0</v>
      </c>
      <c r="AM8" s="207">
        <f t="shared" si="0"/>
        <v>0</v>
      </c>
      <c r="AN8" s="207">
        <f t="shared" si="0"/>
        <v>0</v>
      </c>
      <c r="AO8" s="207">
        <f t="shared" si="0"/>
        <v>0</v>
      </c>
      <c r="AP8" s="207">
        <f t="shared" si="0"/>
        <v>0</v>
      </c>
      <c r="AQ8" s="207">
        <f t="shared" si="0"/>
        <v>0</v>
      </c>
      <c r="AR8" s="207">
        <f t="shared" si="0"/>
        <v>0</v>
      </c>
      <c r="AS8" s="207">
        <f t="shared" si="0"/>
        <v>0</v>
      </c>
      <c r="AT8" s="207">
        <f t="shared" si="0"/>
        <v>0</v>
      </c>
      <c r="AU8" s="208">
        <f t="shared" si="6"/>
        <v>0</v>
      </c>
      <c r="AV8" s="208">
        <f t="shared" si="7"/>
        <v>0</v>
      </c>
      <c r="AW8" s="208">
        <f t="shared" si="1"/>
        <v>0</v>
      </c>
      <c r="AX8" s="208">
        <f t="shared" si="1"/>
        <v>0</v>
      </c>
      <c r="AY8" s="208">
        <f t="shared" si="1"/>
        <v>0</v>
      </c>
      <c r="AZ8" s="208">
        <f t="shared" si="8"/>
        <v>0</v>
      </c>
      <c r="BA8" s="208">
        <f t="shared" si="2"/>
        <v>0</v>
      </c>
      <c r="BB8" s="208">
        <f t="shared" si="2"/>
        <v>0</v>
      </c>
      <c r="BC8" s="208">
        <f t="shared" si="2"/>
        <v>0</v>
      </c>
      <c r="BD8" s="208">
        <f t="shared" si="2"/>
        <v>0</v>
      </c>
      <c r="BE8" s="208">
        <f t="shared" si="2"/>
        <v>0</v>
      </c>
      <c r="BF8" s="208">
        <f t="shared" si="2"/>
        <v>0</v>
      </c>
      <c r="BG8" s="208">
        <f t="shared" si="2"/>
        <v>0</v>
      </c>
      <c r="BH8" s="208">
        <f t="shared" si="2"/>
        <v>0</v>
      </c>
      <c r="BI8" s="208">
        <f t="shared" si="2"/>
        <v>0</v>
      </c>
      <c r="BJ8" s="208">
        <f t="shared" si="2"/>
        <v>0</v>
      </c>
      <c r="BK8" s="208">
        <f t="shared" si="2"/>
        <v>0</v>
      </c>
      <c r="BL8" s="207">
        <f t="shared" si="9"/>
        <v>0</v>
      </c>
    </row>
    <row r="9" spans="1:68">
      <c r="A9" s="190" t="s">
        <v>210</v>
      </c>
      <c r="B9" s="205">
        <v>0</v>
      </c>
      <c r="C9" s="205">
        <v>0</v>
      </c>
      <c r="D9" s="206">
        <v>1254044.46</v>
      </c>
      <c r="E9" s="206">
        <v>1254044.46</v>
      </c>
      <c r="F9" s="206">
        <v>1254044.46</v>
      </c>
      <c r="G9" s="206">
        <v>1254044.46</v>
      </c>
      <c r="H9" s="206">
        <v>1254044.46</v>
      </c>
      <c r="I9" s="206">
        <v>1254044.46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192">
        <f t="shared" si="3"/>
        <v>7524266.7599999998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192">
        <f t="shared" si="4"/>
        <v>0</v>
      </c>
      <c r="AH9" s="192"/>
      <c r="AI9" s="207">
        <f t="shared" si="5"/>
        <v>0</v>
      </c>
      <c r="AJ9" s="207">
        <f t="shared" si="0"/>
        <v>0</v>
      </c>
      <c r="AK9" s="207">
        <f t="shared" si="0"/>
        <v>0</v>
      </c>
      <c r="AL9" s="207">
        <f t="shared" si="0"/>
        <v>0</v>
      </c>
      <c r="AM9" s="207">
        <f t="shared" si="0"/>
        <v>0</v>
      </c>
      <c r="AN9" s="207">
        <f t="shared" si="0"/>
        <v>0</v>
      </c>
      <c r="AO9" s="207">
        <f t="shared" si="0"/>
        <v>0</v>
      </c>
      <c r="AP9" s="207">
        <f t="shared" si="0"/>
        <v>0</v>
      </c>
      <c r="AQ9" s="207">
        <f t="shared" si="0"/>
        <v>0</v>
      </c>
      <c r="AR9" s="207">
        <f t="shared" si="0"/>
        <v>0</v>
      </c>
      <c r="AS9" s="207">
        <f t="shared" si="0"/>
        <v>0</v>
      </c>
      <c r="AT9" s="207">
        <f t="shared" si="0"/>
        <v>0</v>
      </c>
      <c r="AU9" s="208">
        <f t="shared" si="6"/>
        <v>0</v>
      </c>
      <c r="AV9" s="208">
        <f t="shared" si="7"/>
        <v>0</v>
      </c>
      <c r="AW9" s="208">
        <f t="shared" si="1"/>
        <v>0</v>
      </c>
      <c r="AX9" s="208">
        <f t="shared" si="1"/>
        <v>0</v>
      </c>
      <c r="AY9" s="208">
        <f t="shared" si="1"/>
        <v>0</v>
      </c>
      <c r="AZ9" s="208">
        <f t="shared" si="8"/>
        <v>0</v>
      </c>
      <c r="BA9" s="208">
        <f t="shared" si="2"/>
        <v>0</v>
      </c>
      <c r="BB9" s="208">
        <f t="shared" si="2"/>
        <v>0</v>
      </c>
      <c r="BC9" s="208">
        <f t="shared" si="2"/>
        <v>0</v>
      </c>
      <c r="BD9" s="208">
        <f t="shared" si="2"/>
        <v>0</v>
      </c>
      <c r="BE9" s="208">
        <f t="shared" si="2"/>
        <v>0</v>
      </c>
      <c r="BF9" s="208">
        <f t="shared" si="2"/>
        <v>0</v>
      </c>
      <c r="BG9" s="208">
        <f t="shared" si="2"/>
        <v>0</v>
      </c>
      <c r="BH9" s="208">
        <f t="shared" si="2"/>
        <v>0</v>
      </c>
      <c r="BI9" s="208">
        <f t="shared" si="2"/>
        <v>0</v>
      </c>
      <c r="BJ9" s="208">
        <f t="shared" si="2"/>
        <v>0</v>
      </c>
      <c r="BK9" s="208">
        <f t="shared" si="2"/>
        <v>0</v>
      </c>
      <c r="BL9" s="207">
        <f t="shared" si="9"/>
        <v>0</v>
      </c>
    </row>
    <row r="10" spans="1:68">
      <c r="A10" s="190" t="s">
        <v>211</v>
      </c>
      <c r="B10" s="205">
        <v>0</v>
      </c>
      <c r="C10" s="205">
        <v>0</v>
      </c>
      <c r="D10" s="206">
        <v>1312900.18</v>
      </c>
      <c r="E10" s="206">
        <v>1312900.18</v>
      </c>
      <c r="F10" s="206">
        <v>1312900.18</v>
      </c>
      <c r="G10" s="206">
        <v>1312900.18</v>
      </c>
      <c r="H10" s="206">
        <v>1312900.18</v>
      </c>
      <c r="I10" s="206">
        <v>1312900.18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192">
        <f t="shared" si="3"/>
        <v>7877401.0799999991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192">
        <f t="shared" si="4"/>
        <v>0</v>
      </c>
      <c r="AH10" s="192"/>
      <c r="AI10" s="207">
        <f t="shared" si="5"/>
        <v>0</v>
      </c>
      <c r="AJ10" s="207">
        <f t="shared" si="0"/>
        <v>0</v>
      </c>
      <c r="AK10" s="207">
        <f t="shared" si="0"/>
        <v>0</v>
      </c>
      <c r="AL10" s="207">
        <f t="shared" si="0"/>
        <v>0</v>
      </c>
      <c r="AM10" s="207">
        <f t="shared" si="0"/>
        <v>0</v>
      </c>
      <c r="AN10" s="207">
        <f t="shared" si="0"/>
        <v>0</v>
      </c>
      <c r="AO10" s="207">
        <f t="shared" si="0"/>
        <v>0</v>
      </c>
      <c r="AP10" s="207">
        <f t="shared" si="0"/>
        <v>0</v>
      </c>
      <c r="AQ10" s="207">
        <f t="shared" si="0"/>
        <v>0</v>
      </c>
      <c r="AR10" s="207">
        <f t="shared" si="0"/>
        <v>0</v>
      </c>
      <c r="AS10" s="207">
        <f t="shared" si="0"/>
        <v>0</v>
      </c>
      <c r="AT10" s="207">
        <f t="shared" si="0"/>
        <v>0</v>
      </c>
      <c r="AU10" s="208">
        <f t="shared" si="6"/>
        <v>0</v>
      </c>
      <c r="AV10" s="208">
        <f t="shared" si="7"/>
        <v>0</v>
      </c>
      <c r="AW10" s="208">
        <f t="shared" si="1"/>
        <v>0</v>
      </c>
      <c r="AX10" s="208">
        <f t="shared" si="1"/>
        <v>0</v>
      </c>
      <c r="AY10" s="208">
        <f t="shared" si="1"/>
        <v>0</v>
      </c>
      <c r="AZ10" s="208">
        <f t="shared" si="8"/>
        <v>0</v>
      </c>
      <c r="BA10" s="208">
        <f t="shared" si="2"/>
        <v>0</v>
      </c>
      <c r="BB10" s="208">
        <f t="shared" si="2"/>
        <v>0</v>
      </c>
      <c r="BC10" s="208">
        <f t="shared" si="2"/>
        <v>0</v>
      </c>
      <c r="BD10" s="208">
        <f t="shared" si="2"/>
        <v>0</v>
      </c>
      <c r="BE10" s="208">
        <f t="shared" si="2"/>
        <v>0</v>
      </c>
      <c r="BF10" s="208">
        <f t="shared" si="2"/>
        <v>0</v>
      </c>
      <c r="BG10" s="208">
        <f t="shared" si="2"/>
        <v>0</v>
      </c>
      <c r="BH10" s="208">
        <f t="shared" si="2"/>
        <v>0</v>
      </c>
      <c r="BI10" s="208">
        <f t="shared" si="2"/>
        <v>0</v>
      </c>
      <c r="BJ10" s="208">
        <f t="shared" si="2"/>
        <v>0</v>
      </c>
      <c r="BK10" s="208">
        <f t="shared" si="2"/>
        <v>0</v>
      </c>
      <c r="BL10" s="207">
        <f t="shared" si="9"/>
        <v>0</v>
      </c>
    </row>
    <row r="11" spans="1:68">
      <c r="A11" s="190" t="s">
        <v>212</v>
      </c>
      <c r="B11" s="205">
        <v>0</v>
      </c>
      <c r="C11" s="205">
        <v>0</v>
      </c>
      <c r="D11" s="206">
        <v>360851.26</v>
      </c>
      <c r="E11" s="206">
        <v>360851.26</v>
      </c>
      <c r="F11" s="206">
        <v>360851.26</v>
      </c>
      <c r="G11" s="206">
        <v>360851.26</v>
      </c>
      <c r="H11" s="206">
        <v>360851.26</v>
      </c>
      <c r="I11" s="206">
        <v>360851.26</v>
      </c>
      <c r="J11" s="206">
        <v>360851.26</v>
      </c>
      <c r="K11" s="206">
        <v>360851.26</v>
      </c>
      <c r="L11" s="206">
        <v>360851.26</v>
      </c>
      <c r="M11" s="206">
        <v>360851.26</v>
      </c>
      <c r="N11" s="206">
        <v>360851.26</v>
      </c>
      <c r="O11" s="206">
        <v>360851.26</v>
      </c>
      <c r="P11" s="192">
        <f t="shared" si="3"/>
        <v>4330215.1199999992</v>
      </c>
      <c r="Q11" s="206">
        <v>360851.26</v>
      </c>
      <c r="R11" s="206">
        <v>360851.26</v>
      </c>
      <c r="S11" s="206">
        <v>360851.26</v>
      </c>
      <c r="T11" s="206">
        <v>360851.26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192">
        <f t="shared" si="4"/>
        <v>0</v>
      </c>
      <c r="AH11" s="192"/>
      <c r="AI11" s="207">
        <f t="shared" si="5"/>
        <v>0</v>
      </c>
      <c r="AJ11" s="207">
        <f t="shared" si="0"/>
        <v>0</v>
      </c>
      <c r="AK11" s="207">
        <f t="shared" si="0"/>
        <v>0</v>
      </c>
      <c r="AL11" s="207">
        <f t="shared" si="0"/>
        <v>0</v>
      </c>
      <c r="AM11" s="207">
        <f t="shared" si="0"/>
        <v>0</v>
      </c>
      <c r="AN11" s="207">
        <f t="shared" si="0"/>
        <v>0</v>
      </c>
      <c r="AO11" s="207">
        <f t="shared" si="0"/>
        <v>0</v>
      </c>
      <c r="AP11" s="207">
        <f t="shared" si="0"/>
        <v>0</v>
      </c>
      <c r="AQ11" s="207">
        <f t="shared" si="0"/>
        <v>0</v>
      </c>
      <c r="AR11" s="207">
        <f t="shared" si="0"/>
        <v>0</v>
      </c>
      <c r="AS11" s="207">
        <f t="shared" si="0"/>
        <v>0</v>
      </c>
      <c r="AT11" s="207">
        <f t="shared" si="0"/>
        <v>0</v>
      </c>
      <c r="AU11" s="208">
        <f t="shared" si="6"/>
        <v>0</v>
      </c>
      <c r="AV11" s="208">
        <f t="shared" si="7"/>
        <v>0</v>
      </c>
      <c r="AW11" s="208">
        <f t="shared" si="1"/>
        <v>0</v>
      </c>
      <c r="AX11" s="208">
        <f t="shared" si="1"/>
        <v>0</v>
      </c>
      <c r="AY11" s="208">
        <f t="shared" si="1"/>
        <v>0</v>
      </c>
      <c r="AZ11" s="208">
        <f t="shared" si="8"/>
        <v>0</v>
      </c>
      <c r="BA11" s="208">
        <f t="shared" si="2"/>
        <v>0</v>
      </c>
      <c r="BB11" s="208">
        <f t="shared" si="2"/>
        <v>0</v>
      </c>
      <c r="BC11" s="208">
        <f t="shared" si="2"/>
        <v>0</v>
      </c>
      <c r="BD11" s="208">
        <f t="shared" si="2"/>
        <v>0</v>
      </c>
      <c r="BE11" s="208">
        <f t="shared" si="2"/>
        <v>0</v>
      </c>
      <c r="BF11" s="208">
        <f t="shared" si="2"/>
        <v>0</v>
      </c>
      <c r="BG11" s="208">
        <f t="shared" si="2"/>
        <v>0</v>
      </c>
      <c r="BH11" s="208">
        <f t="shared" si="2"/>
        <v>0</v>
      </c>
      <c r="BI11" s="208">
        <f t="shared" si="2"/>
        <v>0</v>
      </c>
      <c r="BJ11" s="208">
        <f t="shared" si="2"/>
        <v>0</v>
      </c>
      <c r="BK11" s="208">
        <f t="shared" si="2"/>
        <v>0</v>
      </c>
      <c r="BL11" s="207">
        <f t="shared" si="9"/>
        <v>0</v>
      </c>
    </row>
    <row r="12" spans="1:68">
      <c r="A12" s="190" t="s">
        <v>213</v>
      </c>
      <c r="B12" s="205">
        <v>0</v>
      </c>
      <c r="C12" s="205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192">
        <f t="shared" si="3"/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192">
        <f t="shared" si="4"/>
        <v>0</v>
      </c>
      <c r="AH12" s="192"/>
      <c r="AI12" s="207">
        <f t="shared" si="5"/>
        <v>0</v>
      </c>
      <c r="AJ12" s="207">
        <f t="shared" si="0"/>
        <v>0</v>
      </c>
      <c r="AK12" s="207">
        <f t="shared" si="0"/>
        <v>0</v>
      </c>
      <c r="AL12" s="207">
        <f t="shared" si="0"/>
        <v>0</v>
      </c>
      <c r="AM12" s="207">
        <f t="shared" si="0"/>
        <v>0</v>
      </c>
      <c r="AN12" s="207">
        <f t="shared" si="0"/>
        <v>0</v>
      </c>
      <c r="AO12" s="207">
        <f t="shared" si="0"/>
        <v>0</v>
      </c>
      <c r="AP12" s="207">
        <f t="shared" si="0"/>
        <v>0</v>
      </c>
      <c r="AQ12" s="207">
        <f t="shared" si="0"/>
        <v>0</v>
      </c>
      <c r="AR12" s="207">
        <f t="shared" si="0"/>
        <v>0</v>
      </c>
      <c r="AS12" s="207">
        <f t="shared" si="0"/>
        <v>0</v>
      </c>
      <c r="AT12" s="207">
        <f t="shared" si="0"/>
        <v>0</v>
      </c>
      <c r="AU12" s="208">
        <f t="shared" si="6"/>
        <v>0</v>
      </c>
      <c r="AV12" s="208">
        <f t="shared" si="7"/>
        <v>0</v>
      </c>
      <c r="AW12" s="208">
        <f t="shared" si="1"/>
        <v>0</v>
      </c>
      <c r="AX12" s="208">
        <f t="shared" si="1"/>
        <v>0</v>
      </c>
      <c r="AY12" s="208">
        <f t="shared" si="1"/>
        <v>0</v>
      </c>
      <c r="AZ12" s="208">
        <f t="shared" si="8"/>
        <v>0</v>
      </c>
      <c r="BA12" s="208">
        <f t="shared" si="2"/>
        <v>0</v>
      </c>
      <c r="BB12" s="208">
        <f t="shared" si="2"/>
        <v>0</v>
      </c>
      <c r="BC12" s="208">
        <f t="shared" si="2"/>
        <v>0</v>
      </c>
      <c r="BD12" s="208">
        <f t="shared" si="2"/>
        <v>0</v>
      </c>
      <c r="BE12" s="208">
        <f t="shared" si="2"/>
        <v>0</v>
      </c>
      <c r="BF12" s="208">
        <f t="shared" si="2"/>
        <v>0</v>
      </c>
      <c r="BG12" s="208">
        <f t="shared" si="2"/>
        <v>0</v>
      </c>
      <c r="BH12" s="208">
        <f t="shared" si="2"/>
        <v>0</v>
      </c>
      <c r="BI12" s="208">
        <f t="shared" si="2"/>
        <v>0</v>
      </c>
      <c r="BJ12" s="208">
        <f t="shared" si="2"/>
        <v>0</v>
      </c>
      <c r="BK12" s="208">
        <f t="shared" si="2"/>
        <v>0</v>
      </c>
      <c r="BL12" s="207">
        <f t="shared" si="9"/>
        <v>0</v>
      </c>
    </row>
    <row r="13" spans="1:68">
      <c r="A13" s="190" t="s">
        <v>214</v>
      </c>
      <c r="B13" s="205">
        <v>0</v>
      </c>
      <c r="C13" s="205">
        <v>0</v>
      </c>
      <c r="D13" s="206">
        <v>65888.59</v>
      </c>
      <c r="E13" s="206">
        <v>65888.59</v>
      </c>
      <c r="F13" s="206">
        <v>65888.59</v>
      </c>
      <c r="G13" s="206">
        <v>65888.59</v>
      </c>
      <c r="H13" s="206">
        <v>65888.59</v>
      </c>
      <c r="I13" s="206">
        <v>65888.59</v>
      </c>
      <c r="J13" s="206">
        <v>65888.59</v>
      </c>
      <c r="K13" s="206">
        <v>65888.59</v>
      </c>
      <c r="L13" s="206">
        <v>65888.59</v>
      </c>
      <c r="M13" s="206">
        <v>65888.59</v>
      </c>
      <c r="N13" s="206">
        <v>65888.59</v>
      </c>
      <c r="O13" s="206">
        <v>65888.59</v>
      </c>
      <c r="P13" s="192">
        <f t="shared" si="3"/>
        <v>790663.07999999973</v>
      </c>
      <c r="Q13" s="206">
        <v>65888.59</v>
      </c>
      <c r="R13" s="206">
        <v>65888.59</v>
      </c>
      <c r="S13" s="206">
        <v>65888.59</v>
      </c>
      <c r="T13" s="206">
        <v>65888.59</v>
      </c>
      <c r="U13" s="206">
        <v>65888.59</v>
      </c>
      <c r="V13" s="206">
        <v>65888.59</v>
      </c>
      <c r="W13" s="206">
        <v>65888.59</v>
      </c>
      <c r="X13" s="206">
        <v>65888.59</v>
      </c>
      <c r="Y13" s="206">
        <v>65888.59</v>
      </c>
      <c r="Z13" s="206">
        <v>65888.59</v>
      </c>
      <c r="AA13" s="206">
        <v>65888.59</v>
      </c>
      <c r="AB13" s="206">
        <v>65888.59</v>
      </c>
      <c r="AC13" s="206">
        <v>65888.59</v>
      </c>
      <c r="AD13" s="206">
        <v>65888.59</v>
      </c>
      <c r="AE13" s="206">
        <v>65888.59</v>
      </c>
      <c r="AF13" s="206">
        <v>65888.59</v>
      </c>
      <c r="AG13" s="192">
        <f t="shared" si="4"/>
        <v>790663.07999999973</v>
      </c>
      <c r="AH13" s="192"/>
      <c r="AI13" s="207">
        <f t="shared" si="5"/>
        <v>0</v>
      </c>
      <c r="AJ13" s="207">
        <f t="shared" si="0"/>
        <v>0</v>
      </c>
      <c r="AK13" s="207">
        <f t="shared" si="0"/>
        <v>0</v>
      </c>
      <c r="AL13" s="207">
        <f t="shared" si="0"/>
        <v>0</v>
      </c>
      <c r="AM13" s="207">
        <f t="shared" si="0"/>
        <v>0</v>
      </c>
      <c r="AN13" s="207">
        <f t="shared" si="0"/>
        <v>0</v>
      </c>
      <c r="AO13" s="207">
        <f t="shared" si="0"/>
        <v>0</v>
      </c>
      <c r="AP13" s="207">
        <f t="shared" si="0"/>
        <v>0</v>
      </c>
      <c r="AQ13" s="207">
        <f t="shared" si="0"/>
        <v>0</v>
      </c>
      <c r="AR13" s="207">
        <f t="shared" si="0"/>
        <v>0</v>
      </c>
      <c r="AS13" s="207">
        <f t="shared" si="0"/>
        <v>0</v>
      </c>
      <c r="AT13" s="207">
        <f t="shared" si="0"/>
        <v>0</v>
      </c>
      <c r="AU13" s="208">
        <f t="shared" si="6"/>
        <v>0</v>
      </c>
      <c r="AV13" s="208">
        <f t="shared" si="7"/>
        <v>0</v>
      </c>
      <c r="AW13" s="208">
        <f t="shared" si="1"/>
        <v>0</v>
      </c>
      <c r="AX13" s="208">
        <f t="shared" si="1"/>
        <v>0</v>
      </c>
      <c r="AY13" s="208">
        <f t="shared" si="1"/>
        <v>0</v>
      </c>
      <c r="AZ13" s="208">
        <f t="shared" si="8"/>
        <v>0</v>
      </c>
      <c r="BA13" s="208">
        <f t="shared" si="2"/>
        <v>0</v>
      </c>
      <c r="BB13" s="208">
        <f t="shared" si="2"/>
        <v>0</v>
      </c>
      <c r="BC13" s="208">
        <f t="shared" si="2"/>
        <v>0</v>
      </c>
      <c r="BD13" s="208">
        <f t="shared" si="2"/>
        <v>0</v>
      </c>
      <c r="BE13" s="208">
        <f t="shared" si="2"/>
        <v>0</v>
      </c>
      <c r="BF13" s="208">
        <f t="shared" si="2"/>
        <v>0</v>
      </c>
      <c r="BG13" s="208">
        <f t="shared" si="2"/>
        <v>0</v>
      </c>
      <c r="BH13" s="208">
        <f t="shared" si="2"/>
        <v>0</v>
      </c>
      <c r="BI13" s="208">
        <f t="shared" si="2"/>
        <v>0</v>
      </c>
      <c r="BJ13" s="208">
        <f t="shared" si="2"/>
        <v>0</v>
      </c>
      <c r="BK13" s="208">
        <f t="shared" si="2"/>
        <v>0</v>
      </c>
      <c r="BL13" s="207">
        <f t="shared" si="9"/>
        <v>0</v>
      </c>
    </row>
    <row r="14" spans="1:68">
      <c r="A14" s="190" t="s">
        <v>215</v>
      </c>
      <c r="B14" s="205">
        <v>0</v>
      </c>
      <c r="C14" s="205">
        <v>0</v>
      </c>
      <c r="D14" s="206">
        <v>373.59000000000003</v>
      </c>
      <c r="E14" s="206">
        <v>373.59000000000003</v>
      </c>
      <c r="F14" s="206">
        <v>373.59000000000003</v>
      </c>
      <c r="G14" s="206">
        <v>373.59000000000003</v>
      </c>
      <c r="H14" s="206">
        <v>373.59000000000003</v>
      </c>
      <c r="I14" s="206">
        <v>373.59000000000003</v>
      </c>
      <c r="J14" s="206">
        <v>373.59000000000003</v>
      </c>
      <c r="K14" s="206">
        <v>373.59000000000003</v>
      </c>
      <c r="L14" s="206">
        <v>373.59000000000003</v>
      </c>
      <c r="M14" s="206">
        <v>373.59000000000003</v>
      </c>
      <c r="N14" s="206">
        <v>373.59000000000003</v>
      </c>
      <c r="O14" s="206">
        <v>373.59000000000003</v>
      </c>
      <c r="P14" s="192">
        <f t="shared" si="3"/>
        <v>4483.0800000000008</v>
      </c>
      <c r="Q14" s="206">
        <v>373.59000000000003</v>
      </c>
      <c r="R14" s="206">
        <v>373.59000000000003</v>
      </c>
      <c r="S14" s="206">
        <v>373.59000000000003</v>
      </c>
      <c r="T14" s="206">
        <v>373.59000000000003</v>
      </c>
      <c r="U14" s="206">
        <v>373.59000000000003</v>
      </c>
      <c r="V14" s="206">
        <v>373.59000000000003</v>
      </c>
      <c r="W14" s="206">
        <v>373.59000000000003</v>
      </c>
      <c r="X14" s="206">
        <v>373.59000000000003</v>
      </c>
      <c r="Y14" s="206">
        <v>373.59000000000003</v>
      </c>
      <c r="Z14" s="206">
        <v>373.59000000000003</v>
      </c>
      <c r="AA14" s="206">
        <v>373.59000000000003</v>
      </c>
      <c r="AB14" s="206">
        <v>373.59000000000003</v>
      </c>
      <c r="AC14" s="206">
        <v>373.59000000000003</v>
      </c>
      <c r="AD14" s="206">
        <v>373.59000000000003</v>
      </c>
      <c r="AE14" s="206">
        <v>373.59000000000003</v>
      </c>
      <c r="AF14" s="206">
        <v>373.59000000000003</v>
      </c>
      <c r="AG14" s="192">
        <f t="shared" si="4"/>
        <v>4483.0800000000008</v>
      </c>
      <c r="AH14" s="192"/>
      <c r="AI14" s="207">
        <f t="shared" si="5"/>
        <v>0</v>
      </c>
      <c r="AJ14" s="207">
        <f t="shared" si="0"/>
        <v>0</v>
      </c>
      <c r="AK14" s="207">
        <f t="shared" si="0"/>
        <v>0</v>
      </c>
      <c r="AL14" s="207">
        <f t="shared" si="0"/>
        <v>0</v>
      </c>
      <c r="AM14" s="207">
        <f t="shared" si="0"/>
        <v>0</v>
      </c>
      <c r="AN14" s="207">
        <f t="shared" si="0"/>
        <v>0</v>
      </c>
      <c r="AO14" s="207">
        <f t="shared" si="0"/>
        <v>0</v>
      </c>
      <c r="AP14" s="207">
        <f t="shared" si="0"/>
        <v>0</v>
      </c>
      <c r="AQ14" s="207">
        <f t="shared" si="0"/>
        <v>0</v>
      </c>
      <c r="AR14" s="207">
        <f t="shared" si="0"/>
        <v>0</v>
      </c>
      <c r="AS14" s="207">
        <f t="shared" si="0"/>
        <v>0</v>
      </c>
      <c r="AT14" s="207">
        <f t="shared" si="0"/>
        <v>0</v>
      </c>
      <c r="AU14" s="208">
        <f t="shared" si="6"/>
        <v>0</v>
      </c>
      <c r="AV14" s="208">
        <f t="shared" si="7"/>
        <v>0</v>
      </c>
      <c r="AW14" s="208">
        <f t="shared" si="1"/>
        <v>0</v>
      </c>
      <c r="AX14" s="208">
        <f t="shared" si="1"/>
        <v>0</v>
      </c>
      <c r="AY14" s="208">
        <f t="shared" si="1"/>
        <v>0</v>
      </c>
      <c r="AZ14" s="208">
        <f t="shared" si="8"/>
        <v>0</v>
      </c>
      <c r="BA14" s="208">
        <f t="shared" si="2"/>
        <v>0</v>
      </c>
      <c r="BB14" s="208">
        <f t="shared" si="2"/>
        <v>0</v>
      </c>
      <c r="BC14" s="208">
        <f t="shared" si="2"/>
        <v>0</v>
      </c>
      <c r="BD14" s="208">
        <f t="shared" si="2"/>
        <v>0</v>
      </c>
      <c r="BE14" s="208">
        <f t="shared" si="2"/>
        <v>0</v>
      </c>
      <c r="BF14" s="208">
        <f t="shared" si="2"/>
        <v>0</v>
      </c>
      <c r="BG14" s="208">
        <f t="shared" si="2"/>
        <v>0</v>
      </c>
      <c r="BH14" s="208">
        <f t="shared" si="2"/>
        <v>0</v>
      </c>
      <c r="BI14" s="208">
        <f t="shared" si="2"/>
        <v>0</v>
      </c>
      <c r="BJ14" s="208">
        <f t="shared" si="2"/>
        <v>0</v>
      </c>
      <c r="BK14" s="208">
        <f t="shared" si="2"/>
        <v>0</v>
      </c>
      <c r="BL14" s="207">
        <f t="shared" si="9"/>
        <v>0</v>
      </c>
    </row>
    <row r="15" spans="1:68">
      <c r="A15" s="190" t="s">
        <v>216</v>
      </c>
      <c r="B15" s="205">
        <v>0</v>
      </c>
      <c r="C15" s="205">
        <v>0</v>
      </c>
      <c r="D15" s="206">
        <v>249.15</v>
      </c>
      <c r="E15" s="206">
        <v>249.15</v>
      </c>
      <c r="F15" s="206">
        <v>249.15</v>
      </c>
      <c r="G15" s="206">
        <v>249.15</v>
      </c>
      <c r="H15" s="206">
        <v>249.15</v>
      </c>
      <c r="I15" s="206">
        <v>249.15</v>
      </c>
      <c r="J15" s="206">
        <v>249.15</v>
      </c>
      <c r="K15" s="206">
        <v>249.15</v>
      </c>
      <c r="L15" s="206">
        <v>249.15</v>
      </c>
      <c r="M15" s="206">
        <v>249.15</v>
      </c>
      <c r="N15" s="206">
        <v>249.15</v>
      </c>
      <c r="O15" s="206">
        <v>249.15</v>
      </c>
      <c r="P15" s="192">
        <f t="shared" si="3"/>
        <v>2989.8000000000006</v>
      </c>
      <c r="Q15" s="206">
        <v>249.15</v>
      </c>
      <c r="R15" s="206">
        <v>249.15</v>
      </c>
      <c r="S15" s="206">
        <v>249.15</v>
      </c>
      <c r="T15" s="206">
        <v>249.15</v>
      </c>
      <c r="U15" s="206">
        <v>249.15</v>
      </c>
      <c r="V15" s="206">
        <v>249.15</v>
      </c>
      <c r="W15" s="206">
        <v>249.15</v>
      </c>
      <c r="X15" s="206">
        <v>249.15</v>
      </c>
      <c r="Y15" s="206">
        <v>249.15</v>
      </c>
      <c r="Z15" s="206">
        <v>249.15</v>
      </c>
      <c r="AA15" s="206">
        <v>249.15</v>
      </c>
      <c r="AB15" s="206">
        <v>249.15</v>
      </c>
      <c r="AC15" s="206">
        <v>249.15</v>
      </c>
      <c r="AD15" s="206">
        <v>249.15</v>
      </c>
      <c r="AE15" s="206">
        <v>249.15</v>
      </c>
      <c r="AF15" s="206">
        <v>249.15</v>
      </c>
      <c r="AG15" s="192">
        <f t="shared" si="4"/>
        <v>2989.8000000000006</v>
      </c>
      <c r="AH15" s="192"/>
      <c r="AI15" s="207">
        <f t="shared" si="5"/>
        <v>0</v>
      </c>
      <c r="AJ15" s="207">
        <f t="shared" si="0"/>
        <v>0</v>
      </c>
      <c r="AK15" s="207">
        <f t="shared" si="0"/>
        <v>0</v>
      </c>
      <c r="AL15" s="207">
        <f t="shared" si="0"/>
        <v>0</v>
      </c>
      <c r="AM15" s="207">
        <f t="shared" si="0"/>
        <v>0</v>
      </c>
      <c r="AN15" s="207">
        <f t="shared" si="0"/>
        <v>0</v>
      </c>
      <c r="AO15" s="207">
        <f t="shared" si="0"/>
        <v>0</v>
      </c>
      <c r="AP15" s="207">
        <f t="shared" si="0"/>
        <v>0</v>
      </c>
      <c r="AQ15" s="207">
        <f t="shared" si="0"/>
        <v>0</v>
      </c>
      <c r="AR15" s="207">
        <f t="shared" si="0"/>
        <v>0</v>
      </c>
      <c r="AS15" s="207">
        <f t="shared" si="0"/>
        <v>0</v>
      </c>
      <c r="AT15" s="207">
        <f t="shared" si="0"/>
        <v>0</v>
      </c>
      <c r="AU15" s="208">
        <f t="shared" si="6"/>
        <v>0</v>
      </c>
      <c r="AV15" s="208">
        <f t="shared" si="7"/>
        <v>0</v>
      </c>
      <c r="AW15" s="208">
        <f t="shared" si="1"/>
        <v>0</v>
      </c>
      <c r="AX15" s="208">
        <f t="shared" si="1"/>
        <v>0</v>
      </c>
      <c r="AY15" s="208">
        <f t="shared" si="1"/>
        <v>0</v>
      </c>
      <c r="AZ15" s="208">
        <f t="shared" si="8"/>
        <v>0</v>
      </c>
      <c r="BA15" s="208">
        <f t="shared" si="2"/>
        <v>0</v>
      </c>
      <c r="BB15" s="208">
        <f t="shared" si="2"/>
        <v>0</v>
      </c>
      <c r="BC15" s="208">
        <f t="shared" si="2"/>
        <v>0</v>
      </c>
      <c r="BD15" s="208">
        <f t="shared" si="2"/>
        <v>0</v>
      </c>
      <c r="BE15" s="208">
        <f t="shared" si="2"/>
        <v>0</v>
      </c>
      <c r="BF15" s="208">
        <f t="shared" si="2"/>
        <v>0</v>
      </c>
      <c r="BG15" s="208">
        <f t="shared" si="2"/>
        <v>0</v>
      </c>
      <c r="BH15" s="208">
        <f t="shared" si="2"/>
        <v>0</v>
      </c>
      <c r="BI15" s="208">
        <f t="shared" si="2"/>
        <v>0</v>
      </c>
      <c r="BJ15" s="208">
        <f t="shared" si="2"/>
        <v>0</v>
      </c>
      <c r="BK15" s="208">
        <f t="shared" si="2"/>
        <v>0</v>
      </c>
      <c r="BL15" s="207">
        <f t="shared" si="9"/>
        <v>0</v>
      </c>
    </row>
    <row r="16" spans="1:68">
      <c r="A16" s="190" t="s">
        <v>217</v>
      </c>
      <c r="B16" s="205">
        <v>0</v>
      </c>
      <c r="C16" s="205">
        <v>0</v>
      </c>
      <c r="D16" s="206">
        <v>17565.79</v>
      </c>
      <c r="E16" s="206">
        <v>17565.79</v>
      </c>
      <c r="F16" s="206">
        <v>17565.79</v>
      </c>
      <c r="G16" s="206">
        <v>17565.79</v>
      </c>
      <c r="H16" s="206">
        <v>17565.79</v>
      </c>
      <c r="I16" s="206">
        <v>17565.79</v>
      </c>
      <c r="J16" s="206">
        <v>17565.79</v>
      </c>
      <c r="K16" s="206">
        <v>17565.79</v>
      </c>
      <c r="L16" s="206">
        <v>17565.79</v>
      </c>
      <c r="M16" s="206">
        <v>17565.79</v>
      </c>
      <c r="N16" s="206">
        <v>17565.79</v>
      </c>
      <c r="O16" s="206">
        <v>17565.79</v>
      </c>
      <c r="P16" s="192">
        <f t="shared" si="3"/>
        <v>210789.48000000007</v>
      </c>
      <c r="Q16" s="206">
        <v>17565.79</v>
      </c>
      <c r="R16" s="206">
        <v>17565.79</v>
      </c>
      <c r="S16" s="206">
        <v>17565.79</v>
      </c>
      <c r="T16" s="206">
        <v>17565.79</v>
      </c>
      <c r="U16" s="206">
        <v>17565.79</v>
      </c>
      <c r="V16" s="206">
        <v>17565.79</v>
      </c>
      <c r="W16" s="206">
        <v>17565.79</v>
      </c>
      <c r="X16" s="206">
        <v>17565.79</v>
      </c>
      <c r="Y16" s="206">
        <v>17565.79</v>
      </c>
      <c r="Z16" s="206">
        <v>17565.79</v>
      </c>
      <c r="AA16" s="206">
        <v>17565.79</v>
      </c>
      <c r="AB16" s="206">
        <v>17565.79</v>
      </c>
      <c r="AC16" s="206">
        <v>17565.79</v>
      </c>
      <c r="AD16" s="206">
        <v>17565.79</v>
      </c>
      <c r="AE16" s="206">
        <v>17565.79</v>
      </c>
      <c r="AF16" s="206">
        <v>17565.79</v>
      </c>
      <c r="AG16" s="192">
        <f t="shared" si="4"/>
        <v>210789.48000000007</v>
      </c>
      <c r="AH16" s="192"/>
      <c r="AI16" s="207">
        <f t="shared" si="5"/>
        <v>0</v>
      </c>
      <c r="AJ16" s="207">
        <f t="shared" si="0"/>
        <v>0</v>
      </c>
      <c r="AK16" s="207">
        <f t="shared" si="0"/>
        <v>0</v>
      </c>
      <c r="AL16" s="207">
        <f t="shared" si="0"/>
        <v>0</v>
      </c>
      <c r="AM16" s="207">
        <f t="shared" si="0"/>
        <v>0</v>
      </c>
      <c r="AN16" s="207">
        <f t="shared" si="0"/>
        <v>0</v>
      </c>
      <c r="AO16" s="207">
        <f t="shared" si="0"/>
        <v>0</v>
      </c>
      <c r="AP16" s="207">
        <f t="shared" si="0"/>
        <v>0</v>
      </c>
      <c r="AQ16" s="207">
        <f t="shared" si="0"/>
        <v>0</v>
      </c>
      <c r="AR16" s="207">
        <f t="shared" si="0"/>
        <v>0</v>
      </c>
      <c r="AS16" s="207">
        <f t="shared" si="0"/>
        <v>0</v>
      </c>
      <c r="AT16" s="207">
        <f t="shared" si="0"/>
        <v>0</v>
      </c>
      <c r="AU16" s="208">
        <f t="shared" si="6"/>
        <v>0</v>
      </c>
      <c r="AV16" s="208">
        <f t="shared" si="7"/>
        <v>0</v>
      </c>
      <c r="AW16" s="208">
        <f t="shared" si="1"/>
        <v>0</v>
      </c>
      <c r="AX16" s="208">
        <f t="shared" si="1"/>
        <v>0</v>
      </c>
      <c r="AY16" s="208">
        <f t="shared" si="1"/>
        <v>0</v>
      </c>
      <c r="AZ16" s="208">
        <f t="shared" si="8"/>
        <v>0</v>
      </c>
      <c r="BA16" s="208">
        <f t="shared" si="2"/>
        <v>0</v>
      </c>
      <c r="BB16" s="208">
        <f t="shared" si="2"/>
        <v>0</v>
      </c>
      <c r="BC16" s="208">
        <f t="shared" si="2"/>
        <v>0</v>
      </c>
      <c r="BD16" s="208">
        <f t="shared" si="2"/>
        <v>0</v>
      </c>
      <c r="BE16" s="208">
        <f t="shared" si="2"/>
        <v>0</v>
      </c>
      <c r="BF16" s="208">
        <f t="shared" si="2"/>
        <v>0</v>
      </c>
      <c r="BG16" s="208">
        <f t="shared" si="2"/>
        <v>0</v>
      </c>
      <c r="BH16" s="208">
        <f t="shared" si="2"/>
        <v>0</v>
      </c>
      <c r="BI16" s="208">
        <f t="shared" si="2"/>
        <v>0</v>
      </c>
      <c r="BJ16" s="208">
        <f t="shared" si="2"/>
        <v>0</v>
      </c>
      <c r="BK16" s="208">
        <f t="shared" si="2"/>
        <v>0</v>
      </c>
      <c r="BL16" s="207">
        <f t="shared" si="9"/>
        <v>0</v>
      </c>
    </row>
    <row r="17" spans="1:64">
      <c r="A17" s="190" t="s">
        <v>218</v>
      </c>
      <c r="B17" s="205">
        <v>0</v>
      </c>
      <c r="C17" s="205">
        <v>0</v>
      </c>
      <c r="D17" s="206">
        <v>491.62</v>
      </c>
      <c r="E17" s="206">
        <v>491.62</v>
      </c>
      <c r="F17" s="206">
        <v>491.62</v>
      </c>
      <c r="G17" s="206">
        <v>491.62</v>
      </c>
      <c r="H17" s="206">
        <v>491.62</v>
      </c>
      <c r="I17" s="206">
        <v>491.62</v>
      </c>
      <c r="J17" s="206">
        <v>491.62</v>
      </c>
      <c r="K17" s="206">
        <v>491.62</v>
      </c>
      <c r="L17" s="206">
        <v>491.62</v>
      </c>
      <c r="M17" s="206">
        <v>491.62</v>
      </c>
      <c r="N17" s="206">
        <v>491.62</v>
      </c>
      <c r="O17" s="206">
        <v>491.62</v>
      </c>
      <c r="P17" s="192">
        <f t="shared" si="3"/>
        <v>5899.44</v>
      </c>
      <c r="Q17" s="206">
        <v>491.62</v>
      </c>
      <c r="R17" s="206">
        <v>491.62</v>
      </c>
      <c r="S17" s="206">
        <v>491.62</v>
      </c>
      <c r="T17" s="206">
        <v>491.62</v>
      </c>
      <c r="U17" s="206">
        <v>491.62</v>
      </c>
      <c r="V17" s="206">
        <v>491.62</v>
      </c>
      <c r="W17" s="206">
        <v>491.62</v>
      </c>
      <c r="X17" s="206">
        <v>491.62</v>
      </c>
      <c r="Y17" s="206">
        <v>491.62</v>
      </c>
      <c r="Z17" s="206">
        <v>491.62</v>
      </c>
      <c r="AA17" s="206">
        <v>491.62</v>
      </c>
      <c r="AB17" s="206">
        <v>491.62</v>
      </c>
      <c r="AC17" s="206">
        <v>491.62</v>
      </c>
      <c r="AD17" s="206">
        <v>491.62</v>
      </c>
      <c r="AE17" s="206">
        <v>491.62</v>
      </c>
      <c r="AF17" s="206">
        <v>491.62</v>
      </c>
      <c r="AG17" s="192">
        <f t="shared" si="4"/>
        <v>5899.44</v>
      </c>
      <c r="AH17" s="192"/>
      <c r="AI17" s="207">
        <f t="shared" si="5"/>
        <v>0</v>
      </c>
      <c r="AJ17" s="207">
        <f t="shared" si="0"/>
        <v>0</v>
      </c>
      <c r="AK17" s="207">
        <f t="shared" si="0"/>
        <v>0</v>
      </c>
      <c r="AL17" s="207">
        <f t="shared" si="0"/>
        <v>0</v>
      </c>
      <c r="AM17" s="207">
        <f t="shared" si="0"/>
        <v>0</v>
      </c>
      <c r="AN17" s="207">
        <f t="shared" si="0"/>
        <v>0</v>
      </c>
      <c r="AO17" s="207">
        <f t="shared" si="0"/>
        <v>0</v>
      </c>
      <c r="AP17" s="207">
        <f t="shared" si="0"/>
        <v>0</v>
      </c>
      <c r="AQ17" s="207">
        <f t="shared" si="0"/>
        <v>0</v>
      </c>
      <c r="AR17" s="207">
        <f t="shared" si="0"/>
        <v>0</v>
      </c>
      <c r="AS17" s="207">
        <f t="shared" si="0"/>
        <v>0</v>
      </c>
      <c r="AT17" s="207">
        <f t="shared" si="0"/>
        <v>0</v>
      </c>
      <c r="AU17" s="208">
        <f t="shared" si="6"/>
        <v>0</v>
      </c>
      <c r="AV17" s="208">
        <f t="shared" si="7"/>
        <v>0</v>
      </c>
      <c r="AW17" s="208">
        <f t="shared" si="1"/>
        <v>0</v>
      </c>
      <c r="AX17" s="208">
        <f t="shared" si="1"/>
        <v>0</v>
      </c>
      <c r="AY17" s="208">
        <f t="shared" si="1"/>
        <v>0</v>
      </c>
      <c r="AZ17" s="208">
        <f t="shared" si="8"/>
        <v>0</v>
      </c>
      <c r="BA17" s="208">
        <f t="shared" si="2"/>
        <v>0</v>
      </c>
      <c r="BB17" s="208">
        <f t="shared" si="2"/>
        <v>0</v>
      </c>
      <c r="BC17" s="208">
        <f t="shared" si="2"/>
        <v>0</v>
      </c>
      <c r="BD17" s="208">
        <f t="shared" si="2"/>
        <v>0</v>
      </c>
      <c r="BE17" s="208">
        <f t="shared" si="2"/>
        <v>0</v>
      </c>
      <c r="BF17" s="208">
        <f t="shared" si="2"/>
        <v>0</v>
      </c>
      <c r="BG17" s="208">
        <f t="shared" si="2"/>
        <v>0</v>
      </c>
      <c r="BH17" s="208">
        <f t="shared" si="2"/>
        <v>0</v>
      </c>
      <c r="BI17" s="208">
        <f t="shared" si="2"/>
        <v>0</v>
      </c>
      <c r="BJ17" s="208">
        <f t="shared" si="2"/>
        <v>0</v>
      </c>
      <c r="BK17" s="208">
        <f t="shared" si="2"/>
        <v>0</v>
      </c>
      <c r="BL17" s="207">
        <f t="shared" si="9"/>
        <v>0</v>
      </c>
    </row>
    <row r="18" spans="1:64">
      <c r="A18" s="190" t="s">
        <v>219</v>
      </c>
      <c r="B18" s="205">
        <v>0</v>
      </c>
      <c r="C18" s="205">
        <v>0</v>
      </c>
      <c r="D18" s="206">
        <v>260.37</v>
      </c>
      <c r="E18" s="206">
        <v>260.37</v>
      </c>
      <c r="F18" s="206">
        <v>260.37</v>
      </c>
      <c r="G18" s="206">
        <v>260.37</v>
      </c>
      <c r="H18" s="206">
        <v>260.37</v>
      </c>
      <c r="I18" s="206">
        <v>260.37</v>
      </c>
      <c r="J18" s="206">
        <v>260.37</v>
      </c>
      <c r="K18" s="206">
        <v>260.37</v>
      </c>
      <c r="L18" s="206">
        <v>260.37</v>
      </c>
      <c r="M18" s="206">
        <v>260.37</v>
      </c>
      <c r="N18" s="206">
        <v>260.37</v>
      </c>
      <c r="O18" s="206">
        <v>260.37</v>
      </c>
      <c r="P18" s="192">
        <f t="shared" si="3"/>
        <v>3124.4399999999991</v>
      </c>
      <c r="Q18" s="206">
        <v>260.37</v>
      </c>
      <c r="R18" s="206">
        <v>260.37</v>
      </c>
      <c r="S18" s="206">
        <v>260.37</v>
      </c>
      <c r="T18" s="206">
        <v>260.37</v>
      </c>
      <c r="U18" s="206">
        <v>260.37</v>
      </c>
      <c r="V18" s="206">
        <v>260.37</v>
      </c>
      <c r="W18" s="206">
        <v>260.37</v>
      </c>
      <c r="X18" s="206">
        <v>260.37</v>
      </c>
      <c r="Y18" s="206">
        <v>260.37</v>
      </c>
      <c r="Z18" s="206">
        <v>260.37</v>
      </c>
      <c r="AA18" s="206">
        <v>260.37</v>
      </c>
      <c r="AB18" s="206">
        <v>260.37</v>
      </c>
      <c r="AC18" s="206">
        <v>260.37</v>
      </c>
      <c r="AD18" s="206">
        <v>260.37</v>
      </c>
      <c r="AE18" s="206">
        <v>260.37</v>
      </c>
      <c r="AF18" s="206">
        <v>260.37</v>
      </c>
      <c r="AG18" s="192">
        <f t="shared" si="4"/>
        <v>3124.4399999999991</v>
      </c>
      <c r="AH18" s="192"/>
      <c r="AI18" s="207">
        <f t="shared" si="5"/>
        <v>0</v>
      </c>
      <c r="AJ18" s="207">
        <f t="shared" si="0"/>
        <v>0</v>
      </c>
      <c r="AK18" s="207">
        <f t="shared" si="0"/>
        <v>0</v>
      </c>
      <c r="AL18" s="207">
        <f t="shared" si="0"/>
        <v>0</v>
      </c>
      <c r="AM18" s="207">
        <f t="shared" si="0"/>
        <v>0</v>
      </c>
      <c r="AN18" s="207">
        <f t="shared" si="0"/>
        <v>0</v>
      </c>
      <c r="AO18" s="207">
        <f t="shared" si="0"/>
        <v>0</v>
      </c>
      <c r="AP18" s="207">
        <f t="shared" si="0"/>
        <v>0</v>
      </c>
      <c r="AQ18" s="207">
        <f t="shared" si="0"/>
        <v>0</v>
      </c>
      <c r="AR18" s="207">
        <f t="shared" si="0"/>
        <v>0</v>
      </c>
      <c r="AS18" s="207">
        <f t="shared" si="0"/>
        <v>0</v>
      </c>
      <c r="AT18" s="207">
        <f t="shared" si="0"/>
        <v>0</v>
      </c>
      <c r="AU18" s="208">
        <f t="shared" si="6"/>
        <v>0</v>
      </c>
      <c r="AV18" s="208">
        <f t="shared" si="7"/>
        <v>0</v>
      </c>
      <c r="AW18" s="208">
        <f t="shared" si="1"/>
        <v>0</v>
      </c>
      <c r="AX18" s="208">
        <f t="shared" si="1"/>
        <v>0</v>
      </c>
      <c r="AY18" s="208">
        <f t="shared" si="1"/>
        <v>0</v>
      </c>
      <c r="AZ18" s="208">
        <f t="shared" si="8"/>
        <v>0</v>
      </c>
      <c r="BA18" s="208">
        <f t="shared" si="2"/>
        <v>0</v>
      </c>
      <c r="BB18" s="208">
        <f t="shared" si="2"/>
        <v>0</v>
      </c>
      <c r="BC18" s="208">
        <f t="shared" si="2"/>
        <v>0</v>
      </c>
      <c r="BD18" s="208">
        <f t="shared" si="2"/>
        <v>0</v>
      </c>
      <c r="BE18" s="208">
        <f t="shared" si="2"/>
        <v>0</v>
      </c>
      <c r="BF18" s="208">
        <f t="shared" si="2"/>
        <v>0</v>
      </c>
      <c r="BG18" s="208">
        <f t="shared" si="2"/>
        <v>0</v>
      </c>
      <c r="BH18" s="208">
        <f t="shared" si="2"/>
        <v>0</v>
      </c>
      <c r="BI18" s="208">
        <f t="shared" si="2"/>
        <v>0</v>
      </c>
      <c r="BJ18" s="208">
        <f t="shared" si="2"/>
        <v>0</v>
      </c>
      <c r="BK18" s="208">
        <f t="shared" si="2"/>
        <v>0</v>
      </c>
      <c r="BL18" s="207">
        <f t="shared" si="9"/>
        <v>0</v>
      </c>
    </row>
    <row r="19" spans="1:64">
      <c r="A19" s="190" t="s">
        <v>220</v>
      </c>
      <c r="B19" s="205">
        <v>0</v>
      </c>
      <c r="C19" s="205">
        <v>0</v>
      </c>
      <c r="D19" s="206">
        <v>204172.9</v>
      </c>
      <c r="E19" s="206">
        <v>204172.9</v>
      </c>
      <c r="F19" s="206">
        <v>204172.9</v>
      </c>
      <c r="G19" s="206">
        <v>204172.9</v>
      </c>
      <c r="H19" s="206">
        <v>204172.9</v>
      </c>
      <c r="I19" s="206">
        <v>204172.9</v>
      </c>
      <c r="J19" s="206">
        <v>204172.9</v>
      </c>
      <c r="K19" s="206">
        <v>204172.9</v>
      </c>
      <c r="L19" s="206">
        <v>204172.9</v>
      </c>
      <c r="M19" s="206">
        <v>204172.9</v>
      </c>
      <c r="N19" s="206">
        <v>204172.9</v>
      </c>
      <c r="O19" s="206">
        <v>204172.9</v>
      </c>
      <c r="P19" s="192">
        <f t="shared" si="3"/>
        <v>2450074.7999999993</v>
      </c>
      <c r="Q19" s="206">
        <v>204172.9</v>
      </c>
      <c r="R19" s="206">
        <v>204172.9</v>
      </c>
      <c r="S19" s="206">
        <v>204172.9</v>
      </c>
      <c r="T19" s="206">
        <v>204172.9</v>
      </c>
      <c r="U19" s="206">
        <v>204172.9</v>
      </c>
      <c r="V19" s="206">
        <v>204172.9</v>
      </c>
      <c r="W19" s="206">
        <v>204172.9</v>
      </c>
      <c r="X19" s="206">
        <v>204172.9</v>
      </c>
      <c r="Y19" s="206">
        <v>204172.9</v>
      </c>
      <c r="Z19" s="206">
        <v>204172.9</v>
      </c>
      <c r="AA19" s="206">
        <v>204172.9</v>
      </c>
      <c r="AB19" s="206">
        <v>204172.9</v>
      </c>
      <c r="AC19" s="206">
        <v>204172.9</v>
      </c>
      <c r="AD19" s="206">
        <v>204172.9</v>
      </c>
      <c r="AE19" s="206">
        <v>204172.9</v>
      </c>
      <c r="AF19" s="206">
        <v>204172.9</v>
      </c>
      <c r="AG19" s="192">
        <f t="shared" si="4"/>
        <v>2450074.7999999993</v>
      </c>
      <c r="AH19" s="192"/>
      <c r="AI19" s="207">
        <f t="shared" si="5"/>
        <v>0</v>
      </c>
      <c r="AJ19" s="207">
        <f t="shared" si="0"/>
        <v>0</v>
      </c>
      <c r="AK19" s="207">
        <f t="shared" si="0"/>
        <v>0</v>
      </c>
      <c r="AL19" s="207">
        <f t="shared" si="0"/>
        <v>0</v>
      </c>
      <c r="AM19" s="207">
        <f t="shared" si="0"/>
        <v>0</v>
      </c>
      <c r="AN19" s="207">
        <f t="shared" si="0"/>
        <v>0</v>
      </c>
      <c r="AO19" s="207">
        <f t="shared" si="0"/>
        <v>0</v>
      </c>
      <c r="AP19" s="207">
        <f t="shared" si="0"/>
        <v>0</v>
      </c>
      <c r="AQ19" s="207">
        <f t="shared" si="0"/>
        <v>0</v>
      </c>
      <c r="AR19" s="207">
        <f t="shared" si="0"/>
        <v>0</v>
      </c>
      <c r="AS19" s="207">
        <f t="shared" si="0"/>
        <v>0</v>
      </c>
      <c r="AT19" s="207">
        <f t="shared" si="0"/>
        <v>0</v>
      </c>
      <c r="AU19" s="208">
        <f t="shared" si="6"/>
        <v>0</v>
      </c>
      <c r="AV19" s="208">
        <f t="shared" si="7"/>
        <v>0</v>
      </c>
      <c r="AW19" s="208">
        <f t="shared" si="1"/>
        <v>0</v>
      </c>
      <c r="AX19" s="208">
        <f t="shared" si="1"/>
        <v>0</v>
      </c>
      <c r="AY19" s="208">
        <f t="shared" si="1"/>
        <v>0</v>
      </c>
      <c r="AZ19" s="208">
        <f t="shared" si="8"/>
        <v>0</v>
      </c>
      <c r="BA19" s="208">
        <f t="shared" si="2"/>
        <v>0</v>
      </c>
      <c r="BB19" s="208">
        <f t="shared" si="2"/>
        <v>0</v>
      </c>
      <c r="BC19" s="208">
        <f t="shared" si="2"/>
        <v>0</v>
      </c>
      <c r="BD19" s="208">
        <f t="shared" si="2"/>
        <v>0</v>
      </c>
      <c r="BE19" s="208">
        <f t="shared" si="2"/>
        <v>0</v>
      </c>
      <c r="BF19" s="208">
        <f t="shared" si="2"/>
        <v>0</v>
      </c>
      <c r="BG19" s="208">
        <f t="shared" si="2"/>
        <v>0</v>
      </c>
      <c r="BH19" s="208">
        <f t="shared" si="2"/>
        <v>0</v>
      </c>
      <c r="BI19" s="208">
        <f t="shared" si="2"/>
        <v>0</v>
      </c>
      <c r="BJ19" s="208">
        <f t="shared" si="2"/>
        <v>0</v>
      </c>
      <c r="BK19" s="208">
        <f t="shared" si="2"/>
        <v>0</v>
      </c>
      <c r="BL19" s="207">
        <f t="shared" si="9"/>
        <v>0</v>
      </c>
    </row>
    <row r="20" spans="1:64">
      <c r="A20" s="190" t="s">
        <v>221</v>
      </c>
      <c r="B20" s="205">
        <v>0</v>
      </c>
      <c r="C20" s="205">
        <v>0</v>
      </c>
      <c r="D20" s="206">
        <v>373.59000000000003</v>
      </c>
      <c r="E20" s="206">
        <v>373.59000000000003</v>
      </c>
      <c r="F20" s="206">
        <v>373.59000000000003</v>
      </c>
      <c r="G20" s="206">
        <v>373.59000000000003</v>
      </c>
      <c r="H20" s="206">
        <v>373.59000000000003</v>
      </c>
      <c r="I20" s="206">
        <v>373.59000000000003</v>
      </c>
      <c r="J20" s="206">
        <v>373.59000000000003</v>
      </c>
      <c r="K20" s="206">
        <v>373.59000000000003</v>
      </c>
      <c r="L20" s="206">
        <v>373.59000000000003</v>
      </c>
      <c r="M20" s="206">
        <v>373.59000000000003</v>
      </c>
      <c r="N20" s="206">
        <v>373.59000000000003</v>
      </c>
      <c r="O20" s="206">
        <v>373.59000000000003</v>
      </c>
      <c r="P20" s="192">
        <f t="shared" si="3"/>
        <v>4483.0800000000008</v>
      </c>
      <c r="Q20" s="206">
        <v>373.59000000000003</v>
      </c>
      <c r="R20" s="206">
        <v>373.59000000000003</v>
      </c>
      <c r="S20" s="206">
        <v>373.59000000000003</v>
      </c>
      <c r="T20" s="206">
        <v>373.59000000000003</v>
      </c>
      <c r="U20" s="206">
        <v>373.59000000000003</v>
      </c>
      <c r="V20" s="206">
        <v>373.59000000000003</v>
      </c>
      <c r="W20" s="206">
        <v>373.59000000000003</v>
      </c>
      <c r="X20" s="206">
        <v>373.59000000000003</v>
      </c>
      <c r="Y20" s="206">
        <v>373.59000000000003</v>
      </c>
      <c r="Z20" s="206">
        <v>373.59000000000003</v>
      </c>
      <c r="AA20" s="206">
        <v>373.59000000000003</v>
      </c>
      <c r="AB20" s="206">
        <v>373.59000000000003</v>
      </c>
      <c r="AC20" s="206">
        <v>373.59000000000003</v>
      </c>
      <c r="AD20" s="206">
        <v>373.59000000000003</v>
      </c>
      <c r="AE20" s="206">
        <v>373.59000000000003</v>
      </c>
      <c r="AF20" s="206">
        <v>373.59000000000003</v>
      </c>
      <c r="AG20" s="192">
        <f t="shared" si="4"/>
        <v>4483.0800000000008</v>
      </c>
      <c r="AH20" s="192"/>
      <c r="AI20" s="207">
        <f t="shared" si="5"/>
        <v>0</v>
      </c>
      <c r="AJ20" s="207">
        <f t="shared" si="0"/>
        <v>0</v>
      </c>
      <c r="AK20" s="207">
        <f t="shared" si="0"/>
        <v>0</v>
      </c>
      <c r="AL20" s="207">
        <f t="shared" si="0"/>
        <v>0</v>
      </c>
      <c r="AM20" s="207">
        <f t="shared" si="0"/>
        <v>0</v>
      </c>
      <c r="AN20" s="207">
        <f t="shared" si="0"/>
        <v>0</v>
      </c>
      <c r="AO20" s="207">
        <f t="shared" si="0"/>
        <v>0</v>
      </c>
      <c r="AP20" s="207">
        <f t="shared" si="0"/>
        <v>0</v>
      </c>
      <c r="AQ20" s="207">
        <f t="shared" si="0"/>
        <v>0</v>
      </c>
      <c r="AR20" s="207">
        <f t="shared" si="0"/>
        <v>0</v>
      </c>
      <c r="AS20" s="207">
        <f t="shared" si="0"/>
        <v>0</v>
      </c>
      <c r="AT20" s="207">
        <f t="shared" si="0"/>
        <v>0</v>
      </c>
      <c r="AU20" s="208">
        <f t="shared" si="6"/>
        <v>0</v>
      </c>
      <c r="AV20" s="208">
        <f t="shared" si="7"/>
        <v>0</v>
      </c>
      <c r="AW20" s="208">
        <f t="shared" si="1"/>
        <v>0</v>
      </c>
      <c r="AX20" s="208">
        <f t="shared" si="1"/>
        <v>0</v>
      </c>
      <c r="AY20" s="208">
        <f t="shared" si="1"/>
        <v>0</v>
      </c>
      <c r="AZ20" s="208">
        <f t="shared" si="8"/>
        <v>0</v>
      </c>
      <c r="BA20" s="208">
        <f t="shared" si="2"/>
        <v>0</v>
      </c>
      <c r="BB20" s="208">
        <f t="shared" si="2"/>
        <v>0</v>
      </c>
      <c r="BC20" s="208">
        <f t="shared" si="2"/>
        <v>0</v>
      </c>
      <c r="BD20" s="208">
        <f t="shared" si="2"/>
        <v>0</v>
      </c>
      <c r="BE20" s="208">
        <f t="shared" si="2"/>
        <v>0</v>
      </c>
      <c r="BF20" s="208">
        <f t="shared" si="2"/>
        <v>0</v>
      </c>
      <c r="BG20" s="208">
        <f t="shared" si="2"/>
        <v>0</v>
      </c>
      <c r="BH20" s="208">
        <f t="shared" si="2"/>
        <v>0</v>
      </c>
      <c r="BI20" s="208">
        <f t="shared" si="2"/>
        <v>0</v>
      </c>
      <c r="BJ20" s="208">
        <f t="shared" si="2"/>
        <v>0</v>
      </c>
      <c r="BK20" s="208">
        <f t="shared" si="2"/>
        <v>0</v>
      </c>
      <c r="BL20" s="207">
        <f t="shared" si="9"/>
        <v>0</v>
      </c>
    </row>
    <row r="21" spans="1:64">
      <c r="A21" s="190" t="s">
        <v>222</v>
      </c>
      <c r="B21" s="205">
        <v>0</v>
      </c>
      <c r="C21" s="205">
        <v>0</v>
      </c>
      <c r="D21" s="206">
        <v>8900173.7599999998</v>
      </c>
      <c r="E21" s="206">
        <v>8446798.9199999999</v>
      </c>
      <c r="F21" s="206">
        <v>7993424.0700000003</v>
      </c>
      <c r="G21" s="206">
        <v>7993424.0700000003</v>
      </c>
      <c r="H21" s="206">
        <v>7993424.0700000003</v>
      </c>
      <c r="I21" s="206">
        <v>7993424.0700000003</v>
      </c>
      <c r="J21" s="206">
        <v>7993424.0700000003</v>
      </c>
      <c r="K21" s="206">
        <v>7993424.0700000003</v>
      </c>
      <c r="L21" s="206">
        <v>7993424.0700000003</v>
      </c>
      <c r="M21" s="206">
        <v>7993424.0700000003</v>
      </c>
      <c r="N21" s="206">
        <v>7993424.0700000003</v>
      </c>
      <c r="O21" s="206">
        <v>7993424.0700000003</v>
      </c>
      <c r="P21" s="192">
        <f t="shared" si="3"/>
        <v>97281213.379999995</v>
      </c>
      <c r="Q21" s="206">
        <v>7993424.0700000003</v>
      </c>
      <c r="R21" s="206">
        <v>7993424.0700000003</v>
      </c>
      <c r="S21" s="206">
        <v>7993424.0700000003</v>
      </c>
      <c r="T21" s="206">
        <v>7993424.0700000003</v>
      </c>
      <c r="U21" s="206">
        <v>7993424.0700000003</v>
      </c>
      <c r="V21" s="206">
        <v>7993424.0700000003</v>
      </c>
      <c r="W21" s="206">
        <v>7993424.0700000003</v>
      </c>
      <c r="X21" s="206">
        <v>7993424.0700000003</v>
      </c>
      <c r="Y21" s="206">
        <v>7993424.0700000003</v>
      </c>
      <c r="Z21" s="206">
        <v>7993424.0700000003</v>
      </c>
      <c r="AA21" s="206">
        <v>7993424.0700000003</v>
      </c>
      <c r="AB21" s="206">
        <v>7993424.0700000003</v>
      </c>
      <c r="AC21" s="206">
        <v>7993424.0700000003</v>
      </c>
      <c r="AD21" s="206">
        <v>7993424.0700000003</v>
      </c>
      <c r="AE21" s="206">
        <v>7993424.0700000003</v>
      </c>
      <c r="AF21" s="206">
        <v>7993424.0700000003</v>
      </c>
      <c r="AG21" s="192">
        <f t="shared" si="4"/>
        <v>95921088.839999974</v>
      </c>
      <c r="AH21" s="192"/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8">
        <f t="shared" si="6"/>
        <v>0</v>
      </c>
      <c r="AV21" s="208">
        <f t="shared" si="7"/>
        <v>0</v>
      </c>
      <c r="AW21" s="208">
        <f t="shared" si="7"/>
        <v>0</v>
      </c>
      <c r="AX21" s="208">
        <f t="shared" si="7"/>
        <v>0</v>
      </c>
      <c r="AY21" s="208">
        <f t="shared" si="7"/>
        <v>0</v>
      </c>
      <c r="AZ21" s="208">
        <f t="shared" si="8"/>
        <v>0</v>
      </c>
      <c r="BA21" s="208">
        <f t="shared" si="8"/>
        <v>0</v>
      </c>
      <c r="BB21" s="208">
        <f t="shared" si="8"/>
        <v>0</v>
      </c>
      <c r="BC21" s="208">
        <f t="shared" si="8"/>
        <v>0</v>
      </c>
      <c r="BD21" s="208">
        <f t="shared" si="8"/>
        <v>0</v>
      </c>
      <c r="BE21" s="208">
        <f t="shared" si="8"/>
        <v>0</v>
      </c>
      <c r="BF21" s="208">
        <f t="shared" si="8"/>
        <v>0</v>
      </c>
      <c r="BG21" s="208">
        <f t="shared" si="8"/>
        <v>0</v>
      </c>
      <c r="BH21" s="208">
        <f t="shared" si="8"/>
        <v>0</v>
      </c>
      <c r="BI21" s="208">
        <f t="shared" si="8"/>
        <v>0</v>
      </c>
      <c r="BJ21" s="208">
        <f t="shared" si="8"/>
        <v>0</v>
      </c>
      <c r="BK21" s="208">
        <f t="shared" si="8"/>
        <v>0</v>
      </c>
      <c r="BL21" s="207">
        <f t="shared" si="9"/>
        <v>0</v>
      </c>
    </row>
    <row r="22" spans="1:64">
      <c r="A22" s="190" t="s">
        <v>223</v>
      </c>
      <c r="B22" s="205">
        <v>2.6599999999999999E-2</v>
      </c>
      <c r="C22" s="205">
        <v>2.6599999999999999E-2</v>
      </c>
      <c r="D22" s="206">
        <v>2350495.38</v>
      </c>
      <c r="E22" s="206">
        <v>2350495.38</v>
      </c>
      <c r="F22" s="206">
        <v>2350495.38</v>
      </c>
      <c r="G22" s="206">
        <v>2350495.38</v>
      </c>
      <c r="H22" s="206">
        <v>2350495.38</v>
      </c>
      <c r="I22" s="206">
        <v>2350495.38</v>
      </c>
      <c r="J22" s="206">
        <v>2350495.38</v>
      </c>
      <c r="K22" s="206">
        <v>2350495.38</v>
      </c>
      <c r="L22" s="206">
        <v>2350495.38</v>
      </c>
      <c r="M22" s="206">
        <v>2350495.38</v>
      </c>
      <c r="N22" s="206">
        <v>2350495.38</v>
      </c>
      <c r="O22" s="206">
        <v>2350495.38</v>
      </c>
      <c r="P22" s="192">
        <f t="shared" si="3"/>
        <v>28205944.559999991</v>
      </c>
      <c r="Q22" s="206">
        <v>2350495.38</v>
      </c>
      <c r="R22" s="206">
        <v>2350495.38</v>
      </c>
      <c r="S22" s="206">
        <v>2350495.38</v>
      </c>
      <c r="T22" s="206">
        <v>2350495.38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192">
        <f t="shared" si="4"/>
        <v>0</v>
      </c>
      <c r="AH22" s="192"/>
      <c r="AI22" s="207">
        <f t="shared" si="5"/>
        <v>5210.26</v>
      </c>
      <c r="AJ22" s="207">
        <f t="shared" si="5"/>
        <v>5210.26</v>
      </c>
      <c r="AK22" s="207">
        <f t="shared" si="5"/>
        <v>5210.26</v>
      </c>
      <c r="AL22" s="207">
        <f t="shared" si="5"/>
        <v>5210.26</v>
      </c>
      <c r="AM22" s="207">
        <f t="shared" si="5"/>
        <v>5210.26</v>
      </c>
      <c r="AN22" s="207">
        <f t="shared" si="5"/>
        <v>5210.26</v>
      </c>
      <c r="AO22" s="207">
        <f t="shared" si="5"/>
        <v>5210.26</v>
      </c>
      <c r="AP22" s="207">
        <f t="shared" si="5"/>
        <v>5210.26</v>
      </c>
      <c r="AQ22" s="207">
        <f t="shared" si="5"/>
        <v>5210.26</v>
      </c>
      <c r="AR22" s="207">
        <f t="shared" si="5"/>
        <v>5210.26</v>
      </c>
      <c r="AS22" s="207">
        <f t="shared" si="5"/>
        <v>5210.26</v>
      </c>
      <c r="AT22" s="207">
        <f t="shared" si="5"/>
        <v>5210.26</v>
      </c>
      <c r="AU22" s="208">
        <f t="shared" si="6"/>
        <v>62523.120000000017</v>
      </c>
      <c r="AV22" s="208">
        <f t="shared" si="7"/>
        <v>5210.26</v>
      </c>
      <c r="AW22" s="208">
        <f t="shared" si="7"/>
        <v>5210.26</v>
      </c>
      <c r="AX22" s="208">
        <f t="shared" si="7"/>
        <v>5210.26</v>
      </c>
      <c r="AY22" s="208">
        <f t="shared" si="7"/>
        <v>5210.26</v>
      </c>
      <c r="AZ22" s="208">
        <f t="shared" si="8"/>
        <v>0</v>
      </c>
      <c r="BA22" s="208">
        <f t="shared" si="8"/>
        <v>0</v>
      </c>
      <c r="BB22" s="208">
        <f t="shared" si="8"/>
        <v>0</v>
      </c>
      <c r="BC22" s="208">
        <f t="shared" si="8"/>
        <v>0</v>
      </c>
      <c r="BD22" s="208">
        <f t="shared" si="8"/>
        <v>0</v>
      </c>
      <c r="BE22" s="208">
        <f t="shared" si="8"/>
        <v>0</v>
      </c>
      <c r="BF22" s="208">
        <f t="shared" si="8"/>
        <v>0</v>
      </c>
      <c r="BG22" s="208">
        <f t="shared" si="8"/>
        <v>0</v>
      </c>
      <c r="BH22" s="208">
        <f t="shared" si="8"/>
        <v>0</v>
      </c>
      <c r="BI22" s="208">
        <f t="shared" si="8"/>
        <v>0</v>
      </c>
      <c r="BJ22" s="208">
        <f t="shared" si="8"/>
        <v>0</v>
      </c>
      <c r="BK22" s="208">
        <f t="shared" si="8"/>
        <v>0</v>
      </c>
      <c r="BL22" s="207">
        <f t="shared" si="9"/>
        <v>0</v>
      </c>
    </row>
    <row r="23" spans="1:64">
      <c r="A23" s="190" t="s">
        <v>224</v>
      </c>
      <c r="B23" s="205">
        <v>2.6599999999999999E-2</v>
      </c>
      <c r="C23" s="205">
        <v>2.6599999999999999E-2</v>
      </c>
      <c r="D23" s="206">
        <v>3004421.91</v>
      </c>
      <c r="E23" s="206">
        <v>3004421.91</v>
      </c>
      <c r="F23" s="206">
        <v>3004421.91</v>
      </c>
      <c r="G23" s="206">
        <v>3004421.91</v>
      </c>
      <c r="H23" s="206">
        <v>3004421.91</v>
      </c>
      <c r="I23" s="206">
        <v>3004421.91</v>
      </c>
      <c r="J23" s="206">
        <v>3004421.91</v>
      </c>
      <c r="K23" s="206">
        <v>3004421.91</v>
      </c>
      <c r="L23" s="206">
        <v>3651787.5250000004</v>
      </c>
      <c r="M23" s="206">
        <v>4299153.1400000006</v>
      </c>
      <c r="N23" s="206">
        <v>4299153.1400000006</v>
      </c>
      <c r="O23" s="206">
        <v>4299153.1400000006</v>
      </c>
      <c r="P23" s="192">
        <f t="shared" si="3"/>
        <v>40584622.225000001</v>
      </c>
      <c r="Q23" s="206">
        <v>4299153.1400000006</v>
      </c>
      <c r="R23" s="206">
        <v>4299153.1400000006</v>
      </c>
      <c r="S23" s="206">
        <v>4299153.1400000006</v>
      </c>
      <c r="T23" s="206">
        <v>4299153.1400000006</v>
      </c>
      <c r="U23" s="206">
        <v>6649648.5200000005</v>
      </c>
      <c r="V23" s="206">
        <v>6649648.5200000005</v>
      </c>
      <c r="W23" s="206">
        <v>6649648.5200000005</v>
      </c>
      <c r="X23" s="206">
        <v>6649648.5200000005</v>
      </c>
      <c r="Y23" s="206">
        <v>6649648.5200000005</v>
      </c>
      <c r="Z23" s="206">
        <v>6649648.5200000005</v>
      </c>
      <c r="AA23" s="206">
        <v>6649648.5200000005</v>
      </c>
      <c r="AB23" s="206">
        <v>6649648.5200000005</v>
      </c>
      <c r="AC23" s="206">
        <v>6649648.5200000005</v>
      </c>
      <c r="AD23" s="206">
        <v>6649648.5200000005</v>
      </c>
      <c r="AE23" s="206">
        <v>6649648.5200000005</v>
      </c>
      <c r="AF23" s="206">
        <v>6649648.5200000005</v>
      </c>
      <c r="AG23" s="192">
        <f t="shared" si="4"/>
        <v>79795782.24000001</v>
      </c>
      <c r="AH23" s="192"/>
      <c r="AI23" s="207">
        <f t="shared" si="5"/>
        <v>6659.8</v>
      </c>
      <c r="AJ23" s="207">
        <f t="shared" si="5"/>
        <v>6659.8</v>
      </c>
      <c r="AK23" s="207">
        <f t="shared" si="5"/>
        <v>6659.8</v>
      </c>
      <c r="AL23" s="207">
        <f t="shared" si="5"/>
        <v>6659.8</v>
      </c>
      <c r="AM23" s="207">
        <f t="shared" si="5"/>
        <v>6659.8</v>
      </c>
      <c r="AN23" s="207">
        <f t="shared" si="5"/>
        <v>6659.8</v>
      </c>
      <c r="AO23" s="207">
        <f t="shared" si="5"/>
        <v>6659.8</v>
      </c>
      <c r="AP23" s="207">
        <f t="shared" si="5"/>
        <v>6659.8</v>
      </c>
      <c r="AQ23" s="207">
        <f t="shared" si="5"/>
        <v>8094.8</v>
      </c>
      <c r="AR23" s="207">
        <f t="shared" si="5"/>
        <v>9529.7900000000009</v>
      </c>
      <c r="AS23" s="207">
        <f t="shared" si="5"/>
        <v>9529.7900000000009</v>
      </c>
      <c r="AT23" s="207">
        <f t="shared" si="5"/>
        <v>9529.7900000000009</v>
      </c>
      <c r="AU23" s="208">
        <f t="shared" si="6"/>
        <v>89962.570000000036</v>
      </c>
      <c r="AV23" s="208">
        <f t="shared" si="7"/>
        <v>9529.7900000000009</v>
      </c>
      <c r="AW23" s="208">
        <f t="shared" si="7"/>
        <v>9529.7900000000009</v>
      </c>
      <c r="AX23" s="208">
        <f t="shared" si="7"/>
        <v>9529.7900000000009</v>
      </c>
      <c r="AY23" s="208">
        <f t="shared" si="7"/>
        <v>9529.7900000000009</v>
      </c>
      <c r="AZ23" s="208">
        <f t="shared" si="8"/>
        <v>14740.05</v>
      </c>
      <c r="BA23" s="208">
        <f t="shared" si="8"/>
        <v>14740.05</v>
      </c>
      <c r="BB23" s="208">
        <f t="shared" si="8"/>
        <v>14740.05</v>
      </c>
      <c r="BC23" s="208">
        <f t="shared" si="8"/>
        <v>14740.05</v>
      </c>
      <c r="BD23" s="208">
        <f t="shared" si="8"/>
        <v>14740.05</v>
      </c>
      <c r="BE23" s="208">
        <f t="shared" si="8"/>
        <v>14740.05</v>
      </c>
      <c r="BF23" s="208">
        <f t="shared" si="8"/>
        <v>14740.05</v>
      </c>
      <c r="BG23" s="208">
        <f t="shared" si="8"/>
        <v>14740.05</v>
      </c>
      <c r="BH23" s="208">
        <f t="shared" si="8"/>
        <v>14740.05</v>
      </c>
      <c r="BI23" s="208">
        <f t="shared" si="8"/>
        <v>14740.05</v>
      </c>
      <c r="BJ23" s="208">
        <f t="shared" si="8"/>
        <v>14740.05</v>
      </c>
      <c r="BK23" s="208">
        <f t="shared" si="8"/>
        <v>14740.05</v>
      </c>
      <c r="BL23" s="207">
        <f t="shared" si="9"/>
        <v>176880.59999999998</v>
      </c>
    </row>
    <row r="24" spans="1:64">
      <c r="A24" s="223" t="s">
        <v>225</v>
      </c>
      <c r="B24" s="224">
        <v>1.7600000000000001E-2</v>
      </c>
      <c r="C24" s="224">
        <v>1.7600000000000001E-2</v>
      </c>
      <c r="D24" s="206">
        <v>465.17</v>
      </c>
      <c r="E24" s="206">
        <v>465.17</v>
      </c>
      <c r="F24" s="206">
        <v>465.17</v>
      </c>
      <c r="G24" s="206">
        <v>465.17</v>
      </c>
      <c r="H24" s="206">
        <v>465.17</v>
      </c>
      <c r="I24" s="206">
        <v>465.17</v>
      </c>
      <c r="J24" s="206">
        <v>465.17</v>
      </c>
      <c r="K24" s="206">
        <v>465.17</v>
      </c>
      <c r="L24" s="206">
        <v>465.17</v>
      </c>
      <c r="M24" s="206">
        <v>465.17</v>
      </c>
      <c r="N24" s="206">
        <v>465.17</v>
      </c>
      <c r="O24" s="206">
        <v>465.17</v>
      </c>
      <c r="P24" s="192">
        <f t="shared" si="3"/>
        <v>5582.04</v>
      </c>
      <c r="Q24" s="206">
        <v>465.17</v>
      </c>
      <c r="R24" s="206">
        <v>465.17</v>
      </c>
      <c r="S24" s="206">
        <v>465.17</v>
      </c>
      <c r="T24" s="206">
        <v>465.17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192">
        <f t="shared" si="4"/>
        <v>0</v>
      </c>
      <c r="AH24" s="192"/>
      <c r="AI24" s="207">
        <f t="shared" si="5"/>
        <v>0.68</v>
      </c>
      <c r="AJ24" s="207">
        <f t="shared" si="5"/>
        <v>0.68</v>
      </c>
      <c r="AK24" s="207">
        <f t="shared" si="5"/>
        <v>0.68</v>
      </c>
      <c r="AL24" s="207">
        <f t="shared" si="5"/>
        <v>0.68</v>
      </c>
      <c r="AM24" s="207">
        <f t="shared" si="5"/>
        <v>0.68</v>
      </c>
      <c r="AN24" s="207">
        <f t="shared" si="5"/>
        <v>0.68</v>
      </c>
      <c r="AO24" s="207">
        <f t="shared" si="5"/>
        <v>0.68</v>
      </c>
      <c r="AP24" s="207">
        <f t="shared" si="5"/>
        <v>0.68</v>
      </c>
      <c r="AQ24" s="207">
        <f t="shared" si="5"/>
        <v>0.68</v>
      </c>
      <c r="AR24" s="207">
        <f t="shared" si="5"/>
        <v>0.68</v>
      </c>
      <c r="AS24" s="207">
        <f t="shared" si="5"/>
        <v>0.68</v>
      </c>
      <c r="AT24" s="207">
        <f t="shared" si="5"/>
        <v>0.68</v>
      </c>
      <c r="AU24" s="208">
        <f t="shared" si="6"/>
        <v>8.1599999999999984</v>
      </c>
      <c r="AV24" s="208">
        <f t="shared" si="7"/>
        <v>0.68</v>
      </c>
      <c r="AW24" s="208">
        <f t="shared" si="7"/>
        <v>0.68</v>
      </c>
      <c r="AX24" s="208">
        <f t="shared" si="7"/>
        <v>0.68</v>
      </c>
      <c r="AY24" s="208">
        <f t="shared" si="7"/>
        <v>0.68</v>
      </c>
      <c r="AZ24" s="208">
        <f t="shared" si="8"/>
        <v>0</v>
      </c>
      <c r="BA24" s="208">
        <f t="shared" si="8"/>
        <v>0</v>
      </c>
      <c r="BB24" s="208">
        <f t="shared" si="8"/>
        <v>0</v>
      </c>
      <c r="BC24" s="208">
        <f t="shared" si="8"/>
        <v>0</v>
      </c>
      <c r="BD24" s="208">
        <f t="shared" si="8"/>
        <v>0</v>
      </c>
      <c r="BE24" s="208">
        <f t="shared" si="8"/>
        <v>0</v>
      </c>
      <c r="BF24" s="208">
        <f t="shared" si="8"/>
        <v>0</v>
      </c>
      <c r="BG24" s="208">
        <f t="shared" si="8"/>
        <v>0</v>
      </c>
      <c r="BH24" s="208">
        <f t="shared" si="8"/>
        <v>0</v>
      </c>
      <c r="BI24" s="208">
        <f t="shared" si="8"/>
        <v>0</v>
      </c>
      <c r="BJ24" s="208">
        <f t="shared" si="8"/>
        <v>0</v>
      </c>
      <c r="BK24" s="208">
        <f t="shared" si="8"/>
        <v>0</v>
      </c>
      <c r="BL24" s="207">
        <f t="shared" si="9"/>
        <v>0</v>
      </c>
    </row>
    <row r="25" spans="1:64">
      <c r="A25" s="223" t="s">
        <v>226</v>
      </c>
      <c r="B25" s="224">
        <v>5.6099999999999997E-2</v>
      </c>
      <c r="C25" s="224">
        <v>5.6099999999999997E-2</v>
      </c>
      <c r="D25" s="206">
        <v>465.17</v>
      </c>
      <c r="E25" s="206">
        <v>465.17</v>
      </c>
      <c r="F25" s="206">
        <v>465.17</v>
      </c>
      <c r="G25" s="206">
        <v>465.17</v>
      </c>
      <c r="H25" s="206">
        <v>465.17</v>
      </c>
      <c r="I25" s="206">
        <v>465.17</v>
      </c>
      <c r="J25" s="206">
        <v>465.17</v>
      </c>
      <c r="K25" s="206">
        <v>465.17</v>
      </c>
      <c r="L25" s="206">
        <v>465.17</v>
      </c>
      <c r="M25" s="206">
        <v>465.17</v>
      </c>
      <c r="N25" s="206">
        <v>465.17</v>
      </c>
      <c r="O25" s="206">
        <v>465.17</v>
      </c>
      <c r="P25" s="192">
        <f t="shared" si="3"/>
        <v>5582.04</v>
      </c>
      <c r="Q25" s="206">
        <v>465.17</v>
      </c>
      <c r="R25" s="206">
        <v>465.17</v>
      </c>
      <c r="S25" s="206">
        <v>465.17</v>
      </c>
      <c r="T25" s="206">
        <v>465.17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192">
        <f t="shared" si="4"/>
        <v>0</v>
      </c>
      <c r="AH25" s="192"/>
      <c r="AI25" s="207">
        <f>ROUND(D25*$B25/12,2)</f>
        <v>2.17</v>
      </c>
      <c r="AJ25" s="207">
        <f t="shared" si="5"/>
        <v>2.17</v>
      </c>
      <c r="AK25" s="207">
        <f t="shared" si="5"/>
        <v>2.17</v>
      </c>
      <c r="AL25" s="207">
        <f t="shared" si="5"/>
        <v>2.17</v>
      </c>
      <c r="AM25" s="207">
        <f t="shared" si="5"/>
        <v>2.17</v>
      </c>
      <c r="AN25" s="207">
        <f t="shared" si="5"/>
        <v>2.17</v>
      </c>
      <c r="AO25" s="207">
        <f t="shared" si="5"/>
        <v>2.17</v>
      </c>
      <c r="AP25" s="207">
        <f t="shared" si="5"/>
        <v>2.17</v>
      </c>
      <c r="AQ25" s="207">
        <f t="shared" si="5"/>
        <v>2.17</v>
      </c>
      <c r="AR25" s="207">
        <f t="shared" si="5"/>
        <v>2.17</v>
      </c>
      <c r="AS25" s="207">
        <f t="shared" si="5"/>
        <v>2.17</v>
      </c>
      <c r="AT25" s="207">
        <f t="shared" si="5"/>
        <v>2.17</v>
      </c>
      <c r="AU25" s="208">
        <f t="shared" si="6"/>
        <v>26.040000000000006</v>
      </c>
      <c r="AV25" s="208">
        <f t="shared" si="7"/>
        <v>2.17</v>
      </c>
      <c r="AW25" s="208">
        <f t="shared" si="7"/>
        <v>2.17</v>
      </c>
      <c r="AX25" s="208">
        <f t="shared" si="7"/>
        <v>2.17</v>
      </c>
      <c r="AY25" s="208">
        <f t="shared" si="7"/>
        <v>2.17</v>
      </c>
      <c r="AZ25" s="208">
        <f t="shared" si="8"/>
        <v>0</v>
      </c>
      <c r="BA25" s="208">
        <f t="shared" si="8"/>
        <v>0</v>
      </c>
      <c r="BB25" s="208">
        <f t="shared" si="8"/>
        <v>0</v>
      </c>
      <c r="BC25" s="208">
        <f t="shared" si="8"/>
        <v>0</v>
      </c>
      <c r="BD25" s="208">
        <f t="shared" si="8"/>
        <v>0</v>
      </c>
      <c r="BE25" s="208">
        <f t="shared" si="8"/>
        <v>0</v>
      </c>
      <c r="BF25" s="208">
        <f t="shared" si="8"/>
        <v>0</v>
      </c>
      <c r="BG25" s="208">
        <f t="shared" si="8"/>
        <v>0</v>
      </c>
      <c r="BH25" s="208">
        <f t="shared" si="8"/>
        <v>0</v>
      </c>
      <c r="BI25" s="208">
        <f t="shared" si="8"/>
        <v>0</v>
      </c>
      <c r="BJ25" s="208">
        <f t="shared" si="8"/>
        <v>0</v>
      </c>
      <c r="BK25" s="208">
        <f t="shared" si="8"/>
        <v>0</v>
      </c>
      <c r="BL25" s="207">
        <f t="shared" si="9"/>
        <v>0</v>
      </c>
    </row>
    <row r="26" spans="1:64">
      <c r="A26" s="223" t="s">
        <v>227</v>
      </c>
      <c r="B26" s="224">
        <v>2.3100000000000002E-2</v>
      </c>
      <c r="C26" s="224">
        <v>2.3100000000000002E-2</v>
      </c>
      <c r="D26" s="206">
        <v>8027790.9900000002</v>
      </c>
      <c r="E26" s="206">
        <v>8027790.9900000002</v>
      </c>
      <c r="F26" s="206">
        <v>8027790.9900000002</v>
      </c>
      <c r="G26" s="206">
        <v>8027790.9900000002</v>
      </c>
      <c r="H26" s="206">
        <v>8027790.9900000002</v>
      </c>
      <c r="I26" s="206">
        <v>8027790.9900000002</v>
      </c>
      <c r="J26" s="206">
        <v>8027790.9900000002</v>
      </c>
      <c r="K26" s="206">
        <v>8027790.9900000002</v>
      </c>
      <c r="L26" s="206">
        <v>8027790.9900000002</v>
      </c>
      <c r="M26" s="206">
        <v>8027790.9900000002</v>
      </c>
      <c r="N26" s="206">
        <v>8027790.9900000002</v>
      </c>
      <c r="O26" s="206">
        <v>8027790.9900000002</v>
      </c>
      <c r="P26" s="192">
        <f t="shared" si="3"/>
        <v>96333491.879999995</v>
      </c>
      <c r="Q26" s="206">
        <v>8027790.9900000002</v>
      </c>
      <c r="R26" s="206">
        <v>8027790.9900000002</v>
      </c>
      <c r="S26" s="206">
        <v>8027790.9900000002</v>
      </c>
      <c r="T26" s="206">
        <v>8027790.9900000002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192">
        <f t="shared" si="4"/>
        <v>0</v>
      </c>
      <c r="AH26" s="192"/>
      <c r="AI26" s="207">
        <f t="shared" si="5"/>
        <v>15453.5</v>
      </c>
      <c r="AJ26" s="207">
        <f t="shared" si="5"/>
        <v>15453.5</v>
      </c>
      <c r="AK26" s="207">
        <f t="shared" si="5"/>
        <v>15453.5</v>
      </c>
      <c r="AL26" s="207">
        <f t="shared" si="5"/>
        <v>15453.5</v>
      </c>
      <c r="AM26" s="207">
        <f t="shared" si="5"/>
        <v>15453.5</v>
      </c>
      <c r="AN26" s="207">
        <f t="shared" si="5"/>
        <v>15453.5</v>
      </c>
      <c r="AO26" s="207">
        <f t="shared" si="5"/>
        <v>15453.5</v>
      </c>
      <c r="AP26" s="207">
        <f t="shared" si="5"/>
        <v>15453.5</v>
      </c>
      <c r="AQ26" s="207">
        <f t="shared" si="5"/>
        <v>15453.5</v>
      </c>
      <c r="AR26" s="207">
        <f t="shared" si="5"/>
        <v>15453.5</v>
      </c>
      <c r="AS26" s="207">
        <f t="shared" si="5"/>
        <v>15453.5</v>
      </c>
      <c r="AT26" s="207">
        <f t="shared" si="5"/>
        <v>15453.5</v>
      </c>
      <c r="AU26" s="208">
        <f t="shared" si="6"/>
        <v>185442</v>
      </c>
      <c r="AV26" s="208">
        <f t="shared" si="7"/>
        <v>15453.5</v>
      </c>
      <c r="AW26" s="208">
        <f t="shared" si="7"/>
        <v>15453.5</v>
      </c>
      <c r="AX26" s="208">
        <f t="shared" si="7"/>
        <v>15453.5</v>
      </c>
      <c r="AY26" s="208">
        <f t="shared" si="7"/>
        <v>15453.5</v>
      </c>
      <c r="AZ26" s="208">
        <f t="shared" si="8"/>
        <v>0</v>
      </c>
      <c r="BA26" s="208">
        <f t="shared" si="8"/>
        <v>0</v>
      </c>
      <c r="BB26" s="208">
        <f t="shared" si="8"/>
        <v>0</v>
      </c>
      <c r="BC26" s="208">
        <f t="shared" si="8"/>
        <v>0</v>
      </c>
      <c r="BD26" s="208">
        <f t="shared" si="8"/>
        <v>0</v>
      </c>
      <c r="BE26" s="208">
        <f t="shared" si="8"/>
        <v>0</v>
      </c>
      <c r="BF26" s="208">
        <f t="shared" si="8"/>
        <v>0</v>
      </c>
      <c r="BG26" s="208">
        <f t="shared" si="8"/>
        <v>0</v>
      </c>
      <c r="BH26" s="208">
        <f t="shared" si="8"/>
        <v>0</v>
      </c>
      <c r="BI26" s="208">
        <f t="shared" si="8"/>
        <v>0</v>
      </c>
      <c r="BJ26" s="208">
        <f t="shared" si="8"/>
        <v>0</v>
      </c>
      <c r="BK26" s="208">
        <f t="shared" si="8"/>
        <v>0</v>
      </c>
      <c r="BL26" s="207">
        <f t="shared" si="9"/>
        <v>0</v>
      </c>
    </row>
    <row r="27" spans="1:64">
      <c r="A27" s="190" t="s">
        <v>228</v>
      </c>
      <c r="B27" s="205">
        <v>2.2100000000000002E-2</v>
      </c>
      <c r="C27" s="205">
        <v>2.2100000000000002E-2</v>
      </c>
      <c r="D27" s="206">
        <v>69660460.340000004</v>
      </c>
      <c r="E27" s="206">
        <v>69612055.810000002</v>
      </c>
      <c r="F27" s="206">
        <v>69600334.790000007</v>
      </c>
      <c r="G27" s="206">
        <v>69553071.75</v>
      </c>
      <c r="H27" s="206">
        <v>69392634.819999993</v>
      </c>
      <c r="I27" s="206">
        <v>69316144.439999998</v>
      </c>
      <c r="J27" s="206">
        <v>69348579.090000004</v>
      </c>
      <c r="K27" s="206">
        <v>69424013.734999999</v>
      </c>
      <c r="L27" s="206">
        <v>70018013.734999985</v>
      </c>
      <c r="M27" s="206">
        <v>70569013.739999995</v>
      </c>
      <c r="N27" s="206">
        <v>70569013.739999995</v>
      </c>
      <c r="O27" s="206">
        <v>70569013.739999995</v>
      </c>
      <c r="P27" s="192">
        <f t="shared" si="3"/>
        <v>837632349.73000002</v>
      </c>
      <c r="Q27" s="206">
        <v>70569013.739999995</v>
      </c>
      <c r="R27" s="206">
        <v>70569013.739999995</v>
      </c>
      <c r="S27" s="206">
        <v>70569013.739999995</v>
      </c>
      <c r="T27" s="206">
        <v>70569013.739999995</v>
      </c>
      <c r="U27" s="206">
        <v>73586858.049999997</v>
      </c>
      <c r="V27" s="206">
        <v>73586858.049999997</v>
      </c>
      <c r="W27" s="206">
        <v>73856761.664999992</v>
      </c>
      <c r="X27" s="206">
        <v>74126665.280000001</v>
      </c>
      <c r="Y27" s="206">
        <v>74126665.280000001</v>
      </c>
      <c r="Z27" s="206">
        <v>74126665.280000001</v>
      </c>
      <c r="AA27" s="206">
        <v>74126665.280000001</v>
      </c>
      <c r="AB27" s="206">
        <v>74126665.280000001</v>
      </c>
      <c r="AC27" s="206">
        <v>74126665.280000001</v>
      </c>
      <c r="AD27" s="206">
        <v>74126665.280000001</v>
      </c>
      <c r="AE27" s="206">
        <v>74126665.280000001</v>
      </c>
      <c r="AF27" s="206">
        <v>74126665.280000001</v>
      </c>
      <c r="AG27" s="192">
        <f t="shared" si="4"/>
        <v>888170465.28499973</v>
      </c>
      <c r="AH27" s="192"/>
      <c r="AI27" s="207">
        <f t="shared" si="5"/>
        <v>128291.35</v>
      </c>
      <c r="AJ27" s="207">
        <f t="shared" si="5"/>
        <v>128202.2</v>
      </c>
      <c r="AK27" s="207">
        <f t="shared" si="5"/>
        <v>128180.62</v>
      </c>
      <c r="AL27" s="207">
        <f t="shared" si="5"/>
        <v>128093.57</v>
      </c>
      <c r="AM27" s="207">
        <f t="shared" si="5"/>
        <v>127798.1</v>
      </c>
      <c r="AN27" s="207">
        <f t="shared" si="5"/>
        <v>127657.23</v>
      </c>
      <c r="AO27" s="207">
        <f t="shared" si="5"/>
        <v>127716.97</v>
      </c>
      <c r="AP27" s="207">
        <f t="shared" si="5"/>
        <v>127855.89</v>
      </c>
      <c r="AQ27" s="207">
        <f t="shared" si="5"/>
        <v>128949.84</v>
      </c>
      <c r="AR27" s="207">
        <f t="shared" si="5"/>
        <v>129964.6</v>
      </c>
      <c r="AS27" s="207">
        <f t="shared" si="5"/>
        <v>129964.6</v>
      </c>
      <c r="AT27" s="207">
        <f t="shared" si="5"/>
        <v>129964.6</v>
      </c>
      <c r="AU27" s="208">
        <f t="shared" si="6"/>
        <v>1542639.5700000003</v>
      </c>
      <c r="AV27" s="208">
        <f t="shared" si="7"/>
        <v>129964.6</v>
      </c>
      <c r="AW27" s="208">
        <f t="shared" si="7"/>
        <v>129964.6</v>
      </c>
      <c r="AX27" s="208">
        <f t="shared" si="7"/>
        <v>129964.6</v>
      </c>
      <c r="AY27" s="208">
        <f t="shared" si="7"/>
        <v>129964.6</v>
      </c>
      <c r="AZ27" s="208">
        <f t="shared" si="8"/>
        <v>135522.46</v>
      </c>
      <c r="BA27" s="208">
        <f t="shared" si="8"/>
        <v>135522.46</v>
      </c>
      <c r="BB27" s="208">
        <f t="shared" si="8"/>
        <v>136019.54</v>
      </c>
      <c r="BC27" s="208">
        <f t="shared" si="8"/>
        <v>136516.60999999999</v>
      </c>
      <c r="BD27" s="208">
        <f t="shared" si="8"/>
        <v>136516.60999999999</v>
      </c>
      <c r="BE27" s="208">
        <f t="shared" si="8"/>
        <v>136516.60999999999</v>
      </c>
      <c r="BF27" s="208">
        <f t="shared" si="8"/>
        <v>136516.60999999999</v>
      </c>
      <c r="BG27" s="208">
        <f t="shared" si="8"/>
        <v>136516.60999999999</v>
      </c>
      <c r="BH27" s="208">
        <f t="shared" si="8"/>
        <v>136516.60999999999</v>
      </c>
      <c r="BI27" s="208">
        <f t="shared" si="8"/>
        <v>136516.60999999999</v>
      </c>
      <c r="BJ27" s="208">
        <f t="shared" si="8"/>
        <v>136516.60999999999</v>
      </c>
      <c r="BK27" s="208">
        <f t="shared" si="8"/>
        <v>136516.60999999999</v>
      </c>
      <c r="BL27" s="207">
        <f t="shared" si="9"/>
        <v>1635713.9499999993</v>
      </c>
    </row>
    <row r="28" spans="1:64">
      <c r="A28" s="190" t="s">
        <v>229</v>
      </c>
      <c r="B28" s="205">
        <v>2.2100000000000002E-2</v>
      </c>
      <c r="C28" s="205">
        <v>2.2100000000000002E-2</v>
      </c>
      <c r="D28" s="206">
        <v>3017844.31</v>
      </c>
      <c r="E28" s="206">
        <v>3017844.31</v>
      </c>
      <c r="F28" s="206">
        <v>3017844.31</v>
      </c>
      <c r="G28" s="206">
        <v>3017844.31</v>
      </c>
      <c r="H28" s="206">
        <v>3017844.31</v>
      </c>
      <c r="I28" s="206">
        <v>3017844.31</v>
      </c>
      <c r="J28" s="206">
        <v>3017844.31</v>
      </c>
      <c r="K28" s="206">
        <v>3017844.31</v>
      </c>
      <c r="L28" s="206">
        <v>3017844.31</v>
      </c>
      <c r="M28" s="206">
        <v>3017844.31</v>
      </c>
      <c r="N28" s="206">
        <v>3017844.31</v>
      </c>
      <c r="O28" s="206">
        <v>3017844.31</v>
      </c>
      <c r="P28" s="192">
        <f t="shared" si="3"/>
        <v>36214131.719999991</v>
      </c>
      <c r="Q28" s="206">
        <v>3017844.31</v>
      </c>
      <c r="R28" s="206">
        <v>3017844.31</v>
      </c>
      <c r="S28" s="206">
        <v>3017844.31</v>
      </c>
      <c r="T28" s="206">
        <v>3017844.31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192">
        <f t="shared" si="4"/>
        <v>0</v>
      </c>
      <c r="AH28" s="192"/>
      <c r="AI28" s="207">
        <f t="shared" si="5"/>
        <v>5557.86</v>
      </c>
      <c r="AJ28" s="207">
        <f t="shared" si="5"/>
        <v>5557.86</v>
      </c>
      <c r="AK28" s="207">
        <f t="shared" si="5"/>
        <v>5557.86</v>
      </c>
      <c r="AL28" s="207">
        <f t="shared" si="5"/>
        <v>5557.86</v>
      </c>
      <c r="AM28" s="207">
        <f t="shared" si="5"/>
        <v>5557.86</v>
      </c>
      <c r="AN28" s="207">
        <f t="shared" si="5"/>
        <v>5557.86</v>
      </c>
      <c r="AO28" s="207">
        <f t="shared" si="5"/>
        <v>5557.86</v>
      </c>
      <c r="AP28" s="207">
        <f t="shared" si="5"/>
        <v>5557.86</v>
      </c>
      <c r="AQ28" s="207">
        <f t="shared" si="5"/>
        <v>5557.86</v>
      </c>
      <c r="AR28" s="207">
        <f t="shared" si="5"/>
        <v>5557.86</v>
      </c>
      <c r="AS28" s="207">
        <f t="shared" si="5"/>
        <v>5557.86</v>
      </c>
      <c r="AT28" s="207">
        <f t="shared" si="5"/>
        <v>5557.86</v>
      </c>
      <c r="AU28" s="208">
        <f t="shared" si="6"/>
        <v>66694.319999999992</v>
      </c>
      <c r="AV28" s="208">
        <f t="shared" si="7"/>
        <v>5557.86</v>
      </c>
      <c r="AW28" s="208">
        <f t="shared" si="7"/>
        <v>5557.86</v>
      </c>
      <c r="AX28" s="208">
        <f t="shared" si="7"/>
        <v>5557.86</v>
      </c>
      <c r="AY28" s="208">
        <f t="shared" si="7"/>
        <v>5557.86</v>
      </c>
      <c r="AZ28" s="208">
        <f t="shared" si="8"/>
        <v>0</v>
      </c>
      <c r="BA28" s="208">
        <f t="shared" si="8"/>
        <v>0</v>
      </c>
      <c r="BB28" s="208">
        <f t="shared" si="8"/>
        <v>0</v>
      </c>
      <c r="BC28" s="208">
        <f t="shared" si="8"/>
        <v>0</v>
      </c>
      <c r="BD28" s="208">
        <f t="shared" si="8"/>
        <v>0</v>
      </c>
      <c r="BE28" s="208">
        <f t="shared" si="8"/>
        <v>0</v>
      </c>
      <c r="BF28" s="208">
        <f t="shared" si="8"/>
        <v>0</v>
      </c>
      <c r="BG28" s="208">
        <f t="shared" si="8"/>
        <v>0</v>
      </c>
      <c r="BH28" s="208">
        <f t="shared" si="8"/>
        <v>0</v>
      </c>
      <c r="BI28" s="208">
        <f t="shared" si="8"/>
        <v>0</v>
      </c>
      <c r="BJ28" s="208">
        <f t="shared" si="8"/>
        <v>0</v>
      </c>
      <c r="BK28" s="208">
        <f t="shared" si="8"/>
        <v>0</v>
      </c>
      <c r="BL28" s="207">
        <f t="shared" si="9"/>
        <v>0</v>
      </c>
    </row>
    <row r="29" spans="1:64">
      <c r="A29" s="190" t="s">
        <v>230</v>
      </c>
      <c r="B29" s="205">
        <v>1.83E-2</v>
      </c>
      <c r="C29" s="205">
        <v>1.83E-2</v>
      </c>
      <c r="D29" s="206">
        <v>2938080.04</v>
      </c>
      <c r="E29" s="206">
        <v>2938080.04</v>
      </c>
      <c r="F29" s="206">
        <v>2938080.04</v>
      </c>
      <c r="G29" s="206">
        <v>2938080.04</v>
      </c>
      <c r="H29" s="206">
        <v>2938080.04</v>
      </c>
      <c r="I29" s="206">
        <v>2938080.04</v>
      </c>
      <c r="J29" s="206">
        <v>2938080.04</v>
      </c>
      <c r="K29" s="206">
        <v>2938080.04</v>
      </c>
      <c r="L29" s="206">
        <v>2938080.04</v>
      </c>
      <c r="M29" s="206">
        <v>2938080.04</v>
      </c>
      <c r="N29" s="206">
        <v>2938080.04</v>
      </c>
      <c r="O29" s="206">
        <v>2938080.04</v>
      </c>
      <c r="P29" s="192">
        <f t="shared" si="3"/>
        <v>35256960.479999997</v>
      </c>
      <c r="Q29" s="206">
        <v>2938080.04</v>
      </c>
      <c r="R29" s="206">
        <v>2938080.04</v>
      </c>
      <c r="S29" s="206">
        <v>2938080.04</v>
      </c>
      <c r="T29" s="206">
        <v>2938080.04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192">
        <f t="shared" si="4"/>
        <v>0</v>
      </c>
      <c r="AH29" s="192"/>
      <c r="AI29" s="207">
        <f t="shared" si="5"/>
        <v>4480.57</v>
      </c>
      <c r="AJ29" s="207">
        <f t="shared" si="5"/>
        <v>4480.57</v>
      </c>
      <c r="AK29" s="207">
        <f t="shared" si="5"/>
        <v>4480.57</v>
      </c>
      <c r="AL29" s="207">
        <f t="shared" si="5"/>
        <v>4480.57</v>
      </c>
      <c r="AM29" s="207">
        <f t="shared" si="5"/>
        <v>4480.57</v>
      </c>
      <c r="AN29" s="207">
        <f t="shared" si="5"/>
        <v>4480.57</v>
      </c>
      <c r="AO29" s="207">
        <f t="shared" si="5"/>
        <v>4480.57</v>
      </c>
      <c r="AP29" s="207">
        <f t="shared" si="5"/>
        <v>4480.57</v>
      </c>
      <c r="AQ29" s="207">
        <f t="shared" si="5"/>
        <v>4480.57</v>
      </c>
      <c r="AR29" s="207">
        <f t="shared" si="5"/>
        <v>4480.57</v>
      </c>
      <c r="AS29" s="207">
        <f t="shared" si="5"/>
        <v>4480.57</v>
      </c>
      <c r="AT29" s="207">
        <f t="shared" si="5"/>
        <v>4480.57</v>
      </c>
      <c r="AU29" s="208">
        <f t="shared" si="6"/>
        <v>53766.84</v>
      </c>
      <c r="AV29" s="208">
        <f t="shared" si="7"/>
        <v>4480.57</v>
      </c>
      <c r="AW29" s="208">
        <f t="shared" si="7"/>
        <v>4480.57</v>
      </c>
      <c r="AX29" s="208">
        <f t="shared" si="7"/>
        <v>4480.57</v>
      </c>
      <c r="AY29" s="208">
        <f t="shared" si="7"/>
        <v>4480.57</v>
      </c>
      <c r="AZ29" s="208">
        <f t="shared" si="8"/>
        <v>0</v>
      </c>
      <c r="BA29" s="208">
        <f t="shared" si="8"/>
        <v>0</v>
      </c>
      <c r="BB29" s="208">
        <f t="shared" si="8"/>
        <v>0</v>
      </c>
      <c r="BC29" s="208">
        <f t="shared" si="8"/>
        <v>0</v>
      </c>
      <c r="BD29" s="208">
        <f t="shared" si="8"/>
        <v>0</v>
      </c>
      <c r="BE29" s="208">
        <f t="shared" si="8"/>
        <v>0</v>
      </c>
      <c r="BF29" s="208">
        <f t="shared" si="8"/>
        <v>0</v>
      </c>
      <c r="BG29" s="208">
        <f t="shared" si="8"/>
        <v>0</v>
      </c>
      <c r="BH29" s="208">
        <f t="shared" si="8"/>
        <v>0</v>
      </c>
      <c r="BI29" s="208">
        <f t="shared" si="8"/>
        <v>0</v>
      </c>
      <c r="BJ29" s="208">
        <f t="shared" si="8"/>
        <v>0</v>
      </c>
      <c r="BK29" s="208">
        <f t="shared" si="8"/>
        <v>0</v>
      </c>
      <c r="BL29" s="207">
        <f t="shared" si="9"/>
        <v>0</v>
      </c>
    </row>
    <row r="30" spans="1:64">
      <c r="A30" s="223" t="s">
        <v>231</v>
      </c>
      <c r="B30" s="224">
        <v>0</v>
      </c>
      <c r="C30" s="224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192">
        <f t="shared" si="3"/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192">
        <f t="shared" si="4"/>
        <v>0</v>
      </c>
      <c r="AH30" s="192"/>
      <c r="AI30" s="207">
        <f t="shared" si="5"/>
        <v>0</v>
      </c>
      <c r="AJ30" s="207">
        <f t="shared" si="5"/>
        <v>0</v>
      </c>
      <c r="AK30" s="207">
        <f t="shared" si="5"/>
        <v>0</v>
      </c>
      <c r="AL30" s="207">
        <f t="shared" si="5"/>
        <v>0</v>
      </c>
      <c r="AM30" s="207">
        <f t="shared" si="5"/>
        <v>0</v>
      </c>
      <c r="AN30" s="207">
        <f t="shared" si="5"/>
        <v>0</v>
      </c>
      <c r="AO30" s="207">
        <f t="shared" si="5"/>
        <v>0</v>
      </c>
      <c r="AP30" s="207">
        <f t="shared" si="5"/>
        <v>0</v>
      </c>
      <c r="AQ30" s="207">
        <f t="shared" si="5"/>
        <v>0</v>
      </c>
      <c r="AR30" s="207">
        <f t="shared" si="5"/>
        <v>0</v>
      </c>
      <c r="AS30" s="207">
        <f t="shared" si="5"/>
        <v>0</v>
      </c>
      <c r="AT30" s="207">
        <f t="shared" si="5"/>
        <v>0</v>
      </c>
      <c r="AU30" s="208">
        <f t="shared" si="6"/>
        <v>0</v>
      </c>
      <c r="AV30" s="208">
        <f t="shared" si="7"/>
        <v>0</v>
      </c>
      <c r="AW30" s="208">
        <f t="shared" si="7"/>
        <v>0</v>
      </c>
      <c r="AX30" s="208">
        <f t="shared" si="7"/>
        <v>0</v>
      </c>
      <c r="AY30" s="208">
        <f t="shared" si="7"/>
        <v>0</v>
      </c>
      <c r="AZ30" s="208">
        <f t="shared" si="8"/>
        <v>0</v>
      </c>
      <c r="BA30" s="208">
        <f t="shared" si="8"/>
        <v>0</v>
      </c>
      <c r="BB30" s="208">
        <f t="shared" si="8"/>
        <v>0</v>
      </c>
      <c r="BC30" s="208">
        <f t="shared" si="8"/>
        <v>0</v>
      </c>
      <c r="BD30" s="208">
        <f t="shared" si="8"/>
        <v>0</v>
      </c>
      <c r="BE30" s="208">
        <f t="shared" si="8"/>
        <v>0</v>
      </c>
      <c r="BF30" s="208">
        <f t="shared" si="8"/>
        <v>0</v>
      </c>
      <c r="BG30" s="208">
        <f t="shared" si="8"/>
        <v>0</v>
      </c>
      <c r="BH30" s="208">
        <f t="shared" si="8"/>
        <v>0</v>
      </c>
      <c r="BI30" s="208">
        <f t="shared" si="8"/>
        <v>0</v>
      </c>
      <c r="BJ30" s="208">
        <f t="shared" si="8"/>
        <v>0</v>
      </c>
      <c r="BK30" s="208">
        <f t="shared" si="8"/>
        <v>0</v>
      </c>
      <c r="BL30" s="207">
        <f t="shared" si="9"/>
        <v>0</v>
      </c>
    </row>
    <row r="31" spans="1:64">
      <c r="A31" s="223" t="s">
        <v>232</v>
      </c>
      <c r="B31" s="224">
        <v>1.7600000000000001E-2</v>
      </c>
      <c r="C31" s="224">
        <v>1.7600000000000001E-2</v>
      </c>
      <c r="D31" s="206">
        <v>18753608.969999999</v>
      </c>
      <c r="E31" s="206">
        <v>18753608.969999999</v>
      </c>
      <c r="F31" s="206">
        <v>18753608.969999999</v>
      </c>
      <c r="G31" s="206">
        <v>18753608.969999999</v>
      </c>
      <c r="H31" s="206">
        <v>18753608.969999999</v>
      </c>
      <c r="I31" s="206">
        <v>18753608.969999999</v>
      </c>
      <c r="J31" s="206">
        <v>19008383.599999998</v>
      </c>
      <c r="K31" s="206">
        <v>19263158.23</v>
      </c>
      <c r="L31" s="206">
        <v>19289658.225000001</v>
      </c>
      <c r="M31" s="206">
        <v>19398158.215</v>
      </c>
      <c r="N31" s="206">
        <v>19480158.209999997</v>
      </c>
      <c r="O31" s="206">
        <v>19480158.209999997</v>
      </c>
      <c r="P31" s="192">
        <f t="shared" si="3"/>
        <v>228441328.50999999</v>
      </c>
      <c r="Q31" s="206">
        <v>19480158.209999997</v>
      </c>
      <c r="R31" s="206">
        <v>19480158.209999997</v>
      </c>
      <c r="S31" s="206">
        <v>19480158.209999997</v>
      </c>
      <c r="T31" s="206">
        <v>19480158.209999997</v>
      </c>
      <c r="U31" s="206">
        <v>19480623.379999999</v>
      </c>
      <c r="V31" s="206">
        <v>19480623.379999999</v>
      </c>
      <c r="W31" s="206">
        <v>19480623.379999999</v>
      </c>
      <c r="X31" s="206">
        <v>19480623.379999999</v>
      </c>
      <c r="Y31" s="206">
        <v>19480623.379999999</v>
      </c>
      <c r="Z31" s="206">
        <v>19480623.379999999</v>
      </c>
      <c r="AA31" s="206">
        <v>19480623.379999999</v>
      </c>
      <c r="AB31" s="206">
        <v>19480623.379999999</v>
      </c>
      <c r="AC31" s="206">
        <v>19480623.379999999</v>
      </c>
      <c r="AD31" s="206">
        <v>19480623.379999999</v>
      </c>
      <c r="AE31" s="206">
        <v>19480623.379999999</v>
      </c>
      <c r="AF31" s="206">
        <v>19480623.379999999</v>
      </c>
      <c r="AG31" s="192">
        <f t="shared" si="4"/>
        <v>233767480.55999997</v>
      </c>
      <c r="AH31" s="192"/>
      <c r="AI31" s="207">
        <f t="shared" si="5"/>
        <v>27505.29</v>
      </c>
      <c r="AJ31" s="207">
        <f t="shared" si="5"/>
        <v>27505.29</v>
      </c>
      <c r="AK31" s="207">
        <f t="shared" si="5"/>
        <v>27505.29</v>
      </c>
      <c r="AL31" s="207">
        <f t="shared" si="5"/>
        <v>27505.29</v>
      </c>
      <c r="AM31" s="207">
        <f t="shared" si="5"/>
        <v>27505.29</v>
      </c>
      <c r="AN31" s="207">
        <f t="shared" si="5"/>
        <v>27505.29</v>
      </c>
      <c r="AO31" s="207">
        <f t="shared" si="5"/>
        <v>27878.959999999999</v>
      </c>
      <c r="AP31" s="207">
        <f t="shared" si="5"/>
        <v>28252.63</v>
      </c>
      <c r="AQ31" s="207">
        <f t="shared" si="5"/>
        <v>28291.5</v>
      </c>
      <c r="AR31" s="207">
        <f t="shared" si="5"/>
        <v>28450.63</v>
      </c>
      <c r="AS31" s="207">
        <f t="shared" si="5"/>
        <v>28570.9</v>
      </c>
      <c r="AT31" s="207">
        <f t="shared" si="5"/>
        <v>28570.9</v>
      </c>
      <c r="AU31" s="208">
        <f t="shared" si="6"/>
        <v>335047.26000000007</v>
      </c>
      <c r="AV31" s="208">
        <f t="shared" si="7"/>
        <v>28570.9</v>
      </c>
      <c r="AW31" s="208">
        <f t="shared" si="7"/>
        <v>28570.9</v>
      </c>
      <c r="AX31" s="208">
        <f t="shared" si="7"/>
        <v>28570.9</v>
      </c>
      <c r="AY31" s="208">
        <f t="shared" si="7"/>
        <v>28570.9</v>
      </c>
      <c r="AZ31" s="208">
        <f t="shared" si="8"/>
        <v>28571.58</v>
      </c>
      <c r="BA31" s="208">
        <f t="shared" si="8"/>
        <v>28571.58</v>
      </c>
      <c r="BB31" s="208">
        <f t="shared" si="8"/>
        <v>28571.58</v>
      </c>
      <c r="BC31" s="208">
        <f t="shared" si="8"/>
        <v>28571.58</v>
      </c>
      <c r="BD31" s="208">
        <f t="shared" si="8"/>
        <v>28571.58</v>
      </c>
      <c r="BE31" s="208">
        <f t="shared" si="8"/>
        <v>28571.58</v>
      </c>
      <c r="BF31" s="208">
        <f t="shared" si="8"/>
        <v>28571.58</v>
      </c>
      <c r="BG31" s="208">
        <f t="shared" si="8"/>
        <v>28571.58</v>
      </c>
      <c r="BH31" s="208">
        <f t="shared" si="8"/>
        <v>28571.58</v>
      </c>
      <c r="BI31" s="208">
        <f t="shared" si="8"/>
        <v>28571.58</v>
      </c>
      <c r="BJ31" s="208">
        <f t="shared" si="8"/>
        <v>28571.58</v>
      </c>
      <c r="BK31" s="208">
        <f t="shared" si="8"/>
        <v>28571.58</v>
      </c>
      <c r="BL31" s="207">
        <f t="shared" si="9"/>
        <v>342858.96000000014</v>
      </c>
    </row>
    <row r="32" spans="1:64">
      <c r="A32" s="215" t="s">
        <v>233</v>
      </c>
      <c r="B32" s="205">
        <v>5.6099999999999997E-2</v>
      </c>
      <c r="C32" s="205">
        <v>5.6099999999999997E-2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192">
        <f t="shared" si="3"/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465.17</v>
      </c>
      <c r="V32" s="206">
        <v>465.17</v>
      </c>
      <c r="W32" s="206">
        <v>465.17</v>
      </c>
      <c r="X32" s="206">
        <v>465.17</v>
      </c>
      <c r="Y32" s="206">
        <v>465.17</v>
      </c>
      <c r="Z32" s="206">
        <v>465.17</v>
      </c>
      <c r="AA32" s="206">
        <v>465.17</v>
      </c>
      <c r="AB32" s="206">
        <v>465.17</v>
      </c>
      <c r="AC32" s="206">
        <v>465.17</v>
      </c>
      <c r="AD32" s="206">
        <v>465.17</v>
      </c>
      <c r="AE32" s="206">
        <v>465.17</v>
      </c>
      <c r="AF32" s="206">
        <v>465.17</v>
      </c>
      <c r="AG32" s="192">
        <f t="shared" si="4"/>
        <v>5582.04</v>
      </c>
      <c r="AH32" s="192"/>
      <c r="AI32" s="207">
        <f t="shared" si="5"/>
        <v>0</v>
      </c>
      <c r="AJ32" s="207">
        <f t="shared" si="5"/>
        <v>0</v>
      </c>
      <c r="AK32" s="207">
        <f t="shared" si="5"/>
        <v>0</v>
      </c>
      <c r="AL32" s="207">
        <f t="shared" si="5"/>
        <v>0</v>
      </c>
      <c r="AM32" s="207">
        <f t="shared" si="5"/>
        <v>0</v>
      </c>
      <c r="AN32" s="207">
        <f t="shared" si="5"/>
        <v>0</v>
      </c>
      <c r="AO32" s="207">
        <f t="shared" si="5"/>
        <v>0</v>
      </c>
      <c r="AP32" s="207">
        <f t="shared" si="5"/>
        <v>0</v>
      </c>
      <c r="AQ32" s="207">
        <f t="shared" si="5"/>
        <v>0</v>
      </c>
      <c r="AR32" s="207">
        <f t="shared" si="5"/>
        <v>0</v>
      </c>
      <c r="AS32" s="207">
        <f t="shared" si="5"/>
        <v>0</v>
      </c>
      <c r="AT32" s="207">
        <f t="shared" si="5"/>
        <v>0</v>
      </c>
      <c r="AU32" s="208">
        <f t="shared" si="6"/>
        <v>0</v>
      </c>
      <c r="AV32" s="208">
        <f t="shared" si="7"/>
        <v>0</v>
      </c>
      <c r="AW32" s="208">
        <f t="shared" si="7"/>
        <v>0</v>
      </c>
      <c r="AX32" s="208">
        <f t="shared" si="7"/>
        <v>0</v>
      </c>
      <c r="AY32" s="208">
        <f t="shared" si="7"/>
        <v>0</v>
      </c>
      <c r="AZ32" s="208">
        <f t="shared" si="8"/>
        <v>2.17</v>
      </c>
      <c r="BA32" s="208">
        <f t="shared" si="8"/>
        <v>2.17</v>
      </c>
      <c r="BB32" s="208">
        <f t="shared" si="8"/>
        <v>2.17</v>
      </c>
      <c r="BC32" s="208">
        <f t="shared" si="8"/>
        <v>2.17</v>
      </c>
      <c r="BD32" s="208">
        <f t="shared" si="8"/>
        <v>2.17</v>
      </c>
      <c r="BE32" s="208">
        <f t="shared" si="8"/>
        <v>2.17</v>
      </c>
      <c r="BF32" s="208">
        <f t="shared" si="8"/>
        <v>2.17</v>
      </c>
      <c r="BG32" s="208">
        <f t="shared" si="8"/>
        <v>2.17</v>
      </c>
      <c r="BH32" s="208">
        <f t="shared" si="8"/>
        <v>2.17</v>
      </c>
      <c r="BI32" s="208">
        <f t="shared" si="8"/>
        <v>2.17</v>
      </c>
      <c r="BJ32" s="208">
        <f t="shared" si="8"/>
        <v>2.17</v>
      </c>
      <c r="BK32" s="208">
        <f t="shared" si="8"/>
        <v>2.17</v>
      </c>
      <c r="BL32" s="207">
        <f t="shared" si="9"/>
        <v>26.040000000000006</v>
      </c>
    </row>
    <row r="33" spans="1:64">
      <c r="A33" s="223" t="s">
        <v>234</v>
      </c>
      <c r="B33" s="224">
        <v>2.3100000000000002E-2</v>
      </c>
      <c r="C33" s="224">
        <v>2.3100000000000002E-2</v>
      </c>
      <c r="D33" s="206">
        <v>11788469.99</v>
      </c>
      <c r="E33" s="206">
        <v>11788063.689999999</v>
      </c>
      <c r="F33" s="206">
        <v>11777906.189999999</v>
      </c>
      <c r="G33" s="206">
        <v>11767748.689999999</v>
      </c>
      <c r="H33" s="206">
        <v>11766001.970000001</v>
      </c>
      <c r="I33" s="206">
        <v>11764255.24</v>
      </c>
      <c r="J33" s="206">
        <v>11846626.175000001</v>
      </c>
      <c r="K33" s="206">
        <v>11976497.104999999</v>
      </c>
      <c r="L33" s="206">
        <v>12170997.105</v>
      </c>
      <c r="M33" s="206">
        <v>12399997.104999999</v>
      </c>
      <c r="N33" s="206">
        <v>12481997.1</v>
      </c>
      <c r="O33" s="206">
        <v>12481997.1</v>
      </c>
      <c r="P33" s="192">
        <f t="shared" si="3"/>
        <v>144010557.46000001</v>
      </c>
      <c r="Q33" s="206">
        <v>12481997.1</v>
      </c>
      <c r="R33" s="206">
        <v>12481997.1</v>
      </c>
      <c r="S33" s="206">
        <v>12481997.1</v>
      </c>
      <c r="T33" s="206">
        <v>12481997.1</v>
      </c>
      <c r="U33" s="206">
        <v>20509788.09</v>
      </c>
      <c r="V33" s="206">
        <v>20509788.09</v>
      </c>
      <c r="W33" s="206">
        <v>20509788.09</v>
      </c>
      <c r="X33" s="206">
        <v>20509788.09</v>
      </c>
      <c r="Y33" s="206">
        <v>20509788.09</v>
      </c>
      <c r="Z33" s="206">
        <v>20509788.09</v>
      </c>
      <c r="AA33" s="206">
        <v>20509788.09</v>
      </c>
      <c r="AB33" s="206">
        <v>20509788.09</v>
      </c>
      <c r="AC33" s="206">
        <v>20509788.09</v>
      </c>
      <c r="AD33" s="206">
        <v>20509788.09</v>
      </c>
      <c r="AE33" s="206">
        <v>20509788.09</v>
      </c>
      <c r="AF33" s="206">
        <v>20509788.09</v>
      </c>
      <c r="AG33" s="192">
        <f t="shared" si="4"/>
        <v>246117457.08000001</v>
      </c>
      <c r="AH33" s="192"/>
      <c r="AI33" s="207">
        <f t="shared" si="5"/>
        <v>22692.799999999999</v>
      </c>
      <c r="AJ33" s="207">
        <f t="shared" si="5"/>
        <v>22692.02</v>
      </c>
      <c r="AK33" s="207">
        <f t="shared" si="5"/>
        <v>22672.47</v>
      </c>
      <c r="AL33" s="207">
        <f t="shared" si="5"/>
        <v>22652.92</v>
      </c>
      <c r="AM33" s="207">
        <f t="shared" si="5"/>
        <v>22649.55</v>
      </c>
      <c r="AN33" s="207">
        <f t="shared" si="5"/>
        <v>22646.19</v>
      </c>
      <c r="AO33" s="207">
        <f t="shared" si="5"/>
        <v>22804.76</v>
      </c>
      <c r="AP33" s="207">
        <f t="shared" si="5"/>
        <v>23054.76</v>
      </c>
      <c r="AQ33" s="207">
        <f t="shared" si="5"/>
        <v>23429.17</v>
      </c>
      <c r="AR33" s="207">
        <f t="shared" si="5"/>
        <v>23869.99</v>
      </c>
      <c r="AS33" s="207">
        <f t="shared" si="5"/>
        <v>24027.84</v>
      </c>
      <c r="AT33" s="207">
        <f t="shared" si="5"/>
        <v>24027.84</v>
      </c>
      <c r="AU33" s="208">
        <f t="shared" si="6"/>
        <v>277220.31</v>
      </c>
      <c r="AV33" s="208">
        <f t="shared" si="7"/>
        <v>24027.84</v>
      </c>
      <c r="AW33" s="208">
        <f t="shared" si="7"/>
        <v>24027.84</v>
      </c>
      <c r="AX33" s="208">
        <f t="shared" si="7"/>
        <v>24027.84</v>
      </c>
      <c r="AY33" s="208">
        <f t="shared" si="7"/>
        <v>24027.84</v>
      </c>
      <c r="AZ33" s="208">
        <f t="shared" si="8"/>
        <v>39481.339999999997</v>
      </c>
      <c r="BA33" s="208">
        <f t="shared" si="8"/>
        <v>39481.339999999997</v>
      </c>
      <c r="BB33" s="208">
        <f t="shared" si="8"/>
        <v>39481.339999999997</v>
      </c>
      <c r="BC33" s="208">
        <f t="shared" si="8"/>
        <v>39481.339999999997</v>
      </c>
      <c r="BD33" s="208">
        <f t="shared" si="8"/>
        <v>39481.339999999997</v>
      </c>
      <c r="BE33" s="208">
        <f t="shared" si="8"/>
        <v>39481.339999999997</v>
      </c>
      <c r="BF33" s="208">
        <f t="shared" si="8"/>
        <v>39481.339999999997</v>
      </c>
      <c r="BG33" s="208">
        <f t="shared" si="8"/>
        <v>39481.339999999997</v>
      </c>
      <c r="BH33" s="208">
        <f t="shared" si="8"/>
        <v>39481.339999999997</v>
      </c>
      <c r="BI33" s="208">
        <f t="shared" si="8"/>
        <v>39481.339999999997</v>
      </c>
      <c r="BJ33" s="208">
        <f t="shared" si="8"/>
        <v>39481.339999999997</v>
      </c>
      <c r="BK33" s="208">
        <f t="shared" si="8"/>
        <v>39481.339999999997</v>
      </c>
      <c r="BL33" s="207">
        <f t="shared" si="9"/>
        <v>473776.07999999984</v>
      </c>
    </row>
    <row r="34" spans="1:64">
      <c r="A34" s="190" t="s">
        <v>235</v>
      </c>
      <c r="B34" s="205">
        <v>5.2600000000000001E-2</v>
      </c>
      <c r="C34" s="205">
        <v>5.2600000000000001E-2</v>
      </c>
      <c r="D34" s="206">
        <v>124786.75</v>
      </c>
      <c r="E34" s="206">
        <v>124786.75</v>
      </c>
      <c r="F34" s="206">
        <v>124786.75</v>
      </c>
      <c r="G34" s="206">
        <v>124786.75</v>
      </c>
      <c r="H34" s="206">
        <v>124786.75</v>
      </c>
      <c r="I34" s="206">
        <v>124786.75</v>
      </c>
      <c r="J34" s="206">
        <v>124786.75</v>
      </c>
      <c r="K34" s="206">
        <v>124786.75</v>
      </c>
      <c r="L34" s="206">
        <v>124786.75</v>
      </c>
      <c r="M34" s="206">
        <v>124786.75</v>
      </c>
      <c r="N34" s="206">
        <v>124786.75</v>
      </c>
      <c r="O34" s="206">
        <v>124786.75</v>
      </c>
      <c r="P34" s="192">
        <f t="shared" si="3"/>
        <v>1497441</v>
      </c>
      <c r="Q34" s="206">
        <v>124786.75</v>
      </c>
      <c r="R34" s="206">
        <v>124786.75</v>
      </c>
      <c r="S34" s="206">
        <v>124786.75</v>
      </c>
      <c r="T34" s="206">
        <v>124786.75</v>
      </c>
      <c r="U34" s="206">
        <v>135376.32999999999</v>
      </c>
      <c r="V34" s="206">
        <v>135376.32999999999</v>
      </c>
      <c r="W34" s="206">
        <v>135376.32999999999</v>
      </c>
      <c r="X34" s="206">
        <v>135376.32999999999</v>
      </c>
      <c r="Y34" s="206">
        <v>135376.32999999999</v>
      </c>
      <c r="Z34" s="206">
        <v>135376.32999999999</v>
      </c>
      <c r="AA34" s="206">
        <v>135376.32999999999</v>
      </c>
      <c r="AB34" s="206">
        <v>135376.32999999999</v>
      </c>
      <c r="AC34" s="206">
        <v>135376.32999999999</v>
      </c>
      <c r="AD34" s="206">
        <v>135376.32999999999</v>
      </c>
      <c r="AE34" s="206">
        <v>135376.32999999999</v>
      </c>
      <c r="AF34" s="206">
        <v>135376.32999999999</v>
      </c>
      <c r="AG34" s="192">
        <f t="shared" si="4"/>
        <v>1624515.9600000002</v>
      </c>
      <c r="AH34" s="192"/>
      <c r="AI34" s="207">
        <f t="shared" si="5"/>
        <v>546.98</v>
      </c>
      <c r="AJ34" s="207">
        <f t="shared" si="5"/>
        <v>546.98</v>
      </c>
      <c r="AK34" s="207">
        <f t="shared" si="5"/>
        <v>546.98</v>
      </c>
      <c r="AL34" s="207">
        <f t="shared" si="5"/>
        <v>546.98</v>
      </c>
      <c r="AM34" s="207">
        <f t="shared" si="5"/>
        <v>546.98</v>
      </c>
      <c r="AN34" s="207">
        <f t="shared" si="5"/>
        <v>546.98</v>
      </c>
      <c r="AO34" s="207">
        <f t="shared" si="5"/>
        <v>546.98</v>
      </c>
      <c r="AP34" s="207">
        <f t="shared" si="5"/>
        <v>546.98</v>
      </c>
      <c r="AQ34" s="207">
        <f t="shared" si="5"/>
        <v>546.98</v>
      </c>
      <c r="AR34" s="207">
        <f t="shared" si="5"/>
        <v>546.98</v>
      </c>
      <c r="AS34" s="207">
        <f t="shared" si="5"/>
        <v>546.98</v>
      </c>
      <c r="AT34" s="207">
        <f t="shared" si="5"/>
        <v>546.98</v>
      </c>
      <c r="AU34" s="208">
        <f t="shared" si="6"/>
        <v>6563.7599999999984</v>
      </c>
      <c r="AV34" s="208">
        <f t="shared" si="7"/>
        <v>546.98</v>
      </c>
      <c r="AW34" s="208">
        <f t="shared" si="7"/>
        <v>546.98</v>
      </c>
      <c r="AX34" s="208">
        <f t="shared" si="7"/>
        <v>546.98</v>
      </c>
      <c r="AY34" s="208">
        <f t="shared" si="7"/>
        <v>546.98</v>
      </c>
      <c r="AZ34" s="208">
        <f t="shared" si="8"/>
        <v>593.4</v>
      </c>
      <c r="BA34" s="208">
        <f t="shared" si="8"/>
        <v>593.4</v>
      </c>
      <c r="BB34" s="208">
        <f t="shared" si="8"/>
        <v>593.4</v>
      </c>
      <c r="BC34" s="208">
        <f t="shared" si="8"/>
        <v>593.4</v>
      </c>
      <c r="BD34" s="208">
        <f t="shared" si="8"/>
        <v>593.4</v>
      </c>
      <c r="BE34" s="208">
        <f t="shared" si="8"/>
        <v>593.4</v>
      </c>
      <c r="BF34" s="208">
        <f t="shared" si="8"/>
        <v>593.4</v>
      </c>
      <c r="BG34" s="208">
        <f t="shared" si="8"/>
        <v>593.4</v>
      </c>
      <c r="BH34" s="208">
        <f t="shared" si="8"/>
        <v>593.4</v>
      </c>
      <c r="BI34" s="208">
        <f t="shared" si="8"/>
        <v>593.4</v>
      </c>
      <c r="BJ34" s="208">
        <f t="shared" si="8"/>
        <v>593.4</v>
      </c>
      <c r="BK34" s="208">
        <f t="shared" si="8"/>
        <v>593.4</v>
      </c>
      <c r="BL34" s="207">
        <f t="shared" si="9"/>
        <v>7120.7999999999984</v>
      </c>
    </row>
    <row r="35" spans="1:64">
      <c r="A35" s="190" t="s">
        <v>236</v>
      </c>
      <c r="B35" s="205">
        <v>1.83E-2</v>
      </c>
      <c r="C35" s="205">
        <v>1.83E-2</v>
      </c>
      <c r="D35" s="206">
        <v>24126952.829999998</v>
      </c>
      <c r="E35" s="206">
        <v>24126952.829999998</v>
      </c>
      <c r="F35" s="206">
        <v>24126952.829999998</v>
      </c>
      <c r="G35" s="206">
        <v>24126952.829999998</v>
      </c>
      <c r="H35" s="206">
        <v>23992168.309999999</v>
      </c>
      <c r="I35" s="206">
        <v>23857383.780000001</v>
      </c>
      <c r="J35" s="206">
        <v>23857383.780000001</v>
      </c>
      <c r="K35" s="206">
        <v>23982889.315000001</v>
      </c>
      <c r="L35" s="206">
        <v>24108394.850000001</v>
      </c>
      <c r="M35" s="206">
        <v>24197894.850000001</v>
      </c>
      <c r="N35" s="206">
        <v>24287394.850000001</v>
      </c>
      <c r="O35" s="206">
        <v>24287394.850000001</v>
      </c>
      <c r="P35" s="192">
        <f t="shared" si="3"/>
        <v>289078715.90499997</v>
      </c>
      <c r="Q35" s="206">
        <v>24287394.850000001</v>
      </c>
      <c r="R35" s="206">
        <v>24287394.850000001</v>
      </c>
      <c r="S35" s="206">
        <v>24287394.850000001</v>
      </c>
      <c r="T35" s="206">
        <v>24287394.850000001</v>
      </c>
      <c r="U35" s="206">
        <v>27225474.890000001</v>
      </c>
      <c r="V35" s="206">
        <v>27225474.890000001</v>
      </c>
      <c r="W35" s="206">
        <v>27225474.890000001</v>
      </c>
      <c r="X35" s="206">
        <v>27225474.890000001</v>
      </c>
      <c r="Y35" s="206">
        <v>27225474.890000001</v>
      </c>
      <c r="Z35" s="206">
        <v>27225474.890000001</v>
      </c>
      <c r="AA35" s="206">
        <v>27225474.890000001</v>
      </c>
      <c r="AB35" s="206">
        <v>27225474.890000001</v>
      </c>
      <c r="AC35" s="206">
        <v>27225474.890000001</v>
      </c>
      <c r="AD35" s="206">
        <v>27225474.890000001</v>
      </c>
      <c r="AE35" s="206">
        <v>27225474.890000001</v>
      </c>
      <c r="AF35" s="206">
        <v>27225474.890000001</v>
      </c>
      <c r="AG35" s="192">
        <f t="shared" si="4"/>
        <v>326705698.67999989</v>
      </c>
      <c r="AH35" s="192"/>
      <c r="AI35" s="207">
        <f t="shared" si="5"/>
        <v>36793.599999999999</v>
      </c>
      <c r="AJ35" s="207">
        <f t="shared" si="5"/>
        <v>36793.599999999999</v>
      </c>
      <c r="AK35" s="207">
        <f t="shared" si="5"/>
        <v>36793.599999999999</v>
      </c>
      <c r="AL35" s="207">
        <f t="shared" si="5"/>
        <v>36793.599999999999</v>
      </c>
      <c r="AM35" s="207">
        <f t="shared" si="5"/>
        <v>36588.06</v>
      </c>
      <c r="AN35" s="207">
        <f t="shared" si="5"/>
        <v>36382.51</v>
      </c>
      <c r="AO35" s="207">
        <f t="shared" si="5"/>
        <v>36382.51</v>
      </c>
      <c r="AP35" s="207">
        <f t="shared" si="5"/>
        <v>36573.910000000003</v>
      </c>
      <c r="AQ35" s="207">
        <f t="shared" si="5"/>
        <v>36765.300000000003</v>
      </c>
      <c r="AR35" s="207">
        <f t="shared" si="5"/>
        <v>36901.79</v>
      </c>
      <c r="AS35" s="207">
        <f t="shared" si="5"/>
        <v>37038.28</v>
      </c>
      <c r="AT35" s="207">
        <f t="shared" si="5"/>
        <v>37038.28</v>
      </c>
      <c r="AU35" s="208">
        <f t="shared" si="6"/>
        <v>440845.04000000004</v>
      </c>
      <c r="AV35" s="208">
        <f t="shared" si="7"/>
        <v>37038.28</v>
      </c>
      <c r="AW35" s="208">
        <f t="shared" si="7"/>
        <v>37038.28</v>
      </c>
      <c r="AX35" s="208">
        <f t="shared" si="7"/>
        <v>37038.28</v>
      </c>
      <c r="AY35" s="208">
        <f t="shared" si="7"/>
        <v>37038.28</v>
      </c>
      <c r="AZ35" s="208">
        <f t="shared" si="8"/>
        <v>41518.85</v>
      </c>
      <c r="BA35" s="208">
        <f t="shared" si="8"/>
        <v>41518.85</v>
      </c>
      <c r="BB35" s="208">
        <f t="shared" si="8"/>
        <v>41518.85</v>
      </c>
      <c r="BC35" s="208">
        <f t="shared" si="8"/>
        <v>41518.85</v>
      </c>
      <c r="BD35" s="208">
        <f t="shared" si="8"/>
        <v>41518.85</v>
      </c>
      <c r="BE35" s="208">
        <f t="shared" si="8"/>
        <v>41518.85</v>
      </c>
      <c r="BF35" s="208">
        <f t="shared" si="8"/>
        <v>41518.85</v>
      </c>
      <c r="BG35" s="208">
        <f t="shared" si="8"/>
        <v>41518.85</v>
      </c>
      <c r="BH35" s="208">
        <f t="shared" si="8"/>
        <v>41518.85</v>
      </c>
      <c r="BI35" s="208">
        <f t="shared" si="8"/>
        <v>41518.85</v>
      </c>
      <c r="BJ35" s="208">
        <f t="shared" si="8"/>
        <v>41518.85</v>
      </c>
      <c r="BK35" s="208">
        <f t="shared" si="8"/>
        <v>41518.85</v>
      </c>
      <c r="BL35" s="207">
        <f t="shared" si="9"/>
        <v>498226.1999999999</v>
      </c>
    </row>
    <row r="36" spans="1:64">
      <c r="A36" s="190" t="s">
        <v>237</v>
      </c>
      <c r="B36" s="205">
        <v>2.7999999999999997E-2</v>
      </c>
      <c r="C36" s="205">
        <v>2.7999999999999997E-2</v>
      </c>
      <c r="D36" s="206">
        <v>2453650.6</v>
      </c>
      <c r="E36" s="206">
        <v>2453650.6</v>
      </c>
      <c r="F36" s="206">
        <v>2453650.6</v>
      </c>
      <c r="G36" s="206">
        <v>2453650.6</v>
      </c>
      <c r="H36" s="206">
        <v>2453650.6</v>
      </c>
      <c r="I36" s="206">
        <v>2453650.6</v>
      </c>
      <c r="J36" s="206">
        <v>2453650.6</v>
      </c>
      <c r="K36" s="206">
        <v>2453650.6</v>
      </c>
      <c r="L36" s="206">
        <v>2453650.6</v>
      </c>
      <c r="M36" s="206">
        <v>2453650.6</v>
      </c>
      <c r="N36" s="206">
        <v>2453650.6</v>
      </c>
      <c r="O36" s="206">
        <v>2453650.6</v>
      </c>
      <c r="P36" s="192">
        <f t="shared" si="3"/>
        <v>29443807.200000007</v>
      </c>
      <c r="Q36" s="206">
        <v>2453650.6</v>
      </c>
      <c r="R36" s="206">
        <v>2453650.6</v>
      </c>
      <c r="S36" s="206">
        <v>2453650.6</v>
      </c>
      <c r="T36" s="206">
        <v>2453650.6</v>
      </c>
      <c r="U36" s="206">
        <v>2476547.4500000002</v>
      </c>
      <c r="V36" s="206">
        <v>2476547.4500000002</v>
      </c>
      <c r="W36" s="206">
        <v>2476547.4500000002</v>
      </c>
      <c r="X36" s="206">
        <v>2476547.4500000002</v>
      </c>
      <c r="Y36" s="206">
        <v>2476547.4500000002</v>
      </c>
      <c r="Z36" s="206">
        <v>2476547.4500000002</v>
      </c>
      <c r="AA36" s="206">
        <v>2476547.4500000002</v>
      </c>
      <c r="AB36" s="206">
        <v>2476547.4500000002</v>
      </c>
      <c r="AC36" s="206">
        <v>2476547.4500000002</v>
      </c>
      <c r="AD36" s="206">
        <v>2476547.4500000002</v>
      </c>
      <c r="AE36" s="206">
        <v>2476547.4500000002</v>
      </c>
      <c r="AF36" s="206">
        <v>2476547.4500000002</v>
      </c>
      <c r="AG36" s="192">
        <f t="shared" si="4"/>
        <v>29718569.399999995</v>
      </c>
      <c r="AH36" s="192"/>
      <c r="AI36" s="207">
        <f t="shared" si="5"/>
        <v>5725.18</v>
      </c>
      <c r="AJ36" s="207">
        <f t="shared" si="5"/>
        <v>5725.18</v>
      </c>
      <c r="AK36" s="207">
        <f t="shared" si="5"/>
        <v>5725.18</v>
      </c>
      <c r="AL36" s="207">
        <f t="shared" si="5"/>
        <v>5725.18</v>
      </c>
      <c r="AM36" s="207">
        <f t="shared" si="5"/>
        <v>5725.18</v>
      </c>
      <c r="AN36" s="207">
        <f t="shared" si="5"/>
        <v>5725.18</v>
      </c>
      <c r="AO36" s="207">
        <f t="shared" si="5"/>
        <v>5725.18</v>
      </c>
      <c r="AP36" s="207">
        <f t="shared" si="5"/>
        <v>5725.18</v>
      </c>
      <c r="AQ36" s="207">
        <f t="shared" si="5"/>
        <v>5725.18</v>
      </c>
      <c r="AR36" s="207">
        <f t="shared" si="5"/>
        <v>5725.18</v>
      </c>
      <c r="AS36" s="207">
        <f t="shared" si="5"/>
        <v>5725.18</v>
      </c>
      <c r="AT36" s="207">
        <f t="shared" si="5"/>
        <v>5725.18</v>
      </c>
      <c r="AU36" s="208">
        <f t="shared" si="6"/>
        <v>68702.16</v>
      </c>
      <c r="AV36" s="208">
        <f t="shared" si="7"/>
        <v>5725.18</v>
      </c>
      <c r="AW36" s="208">
        <f t="shared" si="7"/>
        <v>5725.18</v>
      </c>
      <c r="AX36" s="208">
        <f t="shared" si="7"/>
        <v>5725.18</v>
      </c>
      <c r="AY36" s="208">
        <f t="shared" si="7"/>
        <v>5725.18</v>
      </c>
      <c r="AZ36" s="208">
        <f t="shared" si="8"/>
        <v>5778.61</v>
      </c>
      <c r="BA36" s="208">
        <f t="shared" si="8"/>
        <v>5778.61</v>
      </c>
      <c r="BB36" s="208">
        <f t="shared" si="8"/>
        <v>5778.61</v>
      </c>
      <c r="BC36" s="208">
        <f t="shared" si="8"/>
        <v>5778.61</v>
      </c>
      <c r="BD36" s="208">
        <f t="shared" si="8"/>
        <v>5778.61</v>
      </c>
      <c r="BE36" s="208">
        <f t="shared" si="8"/>
        <v>5778.61</v>
      </c>
      <c r="BF36" s="208">
        <f t="shared" si="8"/>
        <v>5778.61</v>
      </c>
      <c r="BG36" s="208">
        <f t="shared" si="8"/>
        <v>5778.61</v>
      </c>
      <c r="BH36" s="208">
        <f t="shared" si="8"/>
        <v>5778.61</v>
      </c>
      <c r="BI36" s="208">
        <f t="shared" si="8"/>
        <v>5778.61</v>
      </c>
      <c r="BJ36" s="208">
        <f t="shared" si="8"/>
        <v>5778.61</v>
      </c>
      <c r="BK36" s="208">
        <f t="shared" si="8"/>
        <v>5778.61</v>
      </c>
      <c r="BL36" s="207">
        <f t="shared" si="9"/>
        <v>69343.319999999992</v>
      </c>
    </row>
    <row r="37" spans="1:64">
      <c r="A37" s="190" t="s">
        <v>238</v>
      </c>
      <c r="B37" s="205">
        <v>5.2600000000000001E-2</v>
      </c>
      <c r="C37" s="205">
        <v>5.2600000000000001E-2</v>
      </c>
      <c r="D37" s="206">
        <v>10589.58</v>
      </c>
      <c r="E37" s="206">
        <v>10589.58</v>
      </c>
      <c r="F37" s="206">
        <v>10589.58</v>
      </c>
      <c r="G37" s="206">
        <v>10589.58</v>
      </c>
      <c r="H37" s="206">
        <v>10589.58</v>
      </c>
      <c r="I37" s="206">
        <v>10589.58</v>
      </c>
      <c r="J37" s="206">
        <v>10589.58</v>
      </c>
      <c r="K37" s="206">
        <v>10589.58</v>
      </c>
      <c r="L37" s="206">
        <v>10589.58</v>
      </c>
      <c r="M37" s="206">
        <v>10589.58</v>
      </c>
      <c r="N37" s="206">
        <v>10589.58</v>
      </c>
      <c r="O37" s="206">
        <v>10589.58</v>
      </c>
      <c r="P37" s="192">
        <f t="shared" si="3"/>
        <v>127074.96</v>
      </c>
      <c r="Q37" s="206">
        <v>10589.58</v>
      </c>
      <c r="R37" s="206">
        <v>10589.58</v>
      </c>
      <c r="S37" s="206">
        <v>10589.58</v>
      </c>
      <c r="T37" s="206">
        <v>10589.58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192">
        <f t="shared" si="4"/>
        <v>0</v>
      </c>
      <c r="AH37" s="192"/>
      <c r="AI37" s="207">
        <f t="shared" si="5"/>
        <v>46.42</v>
      </c>
      <c r="AJ37" s="207">
        <f t="shared" si="5"/>
        <v>46.42</v>
      </c>
      <c r="AK37" s="207">
        <f t="shared" si="5"/>
        <v>46.42</v>
      </c>
      <c r="AL37" s="207">
        <f t="shared" si="5"/>
        <v>46.42</v>
      </c>
      <c r="AM37" s="207">
        <f t="shared" si="5"/>
        <v>46.42</v>
      </c>
      <c r="AN37" s="207">
        <f t="shared" si="5"/>
        <v>46.42</v>
      </c>
      <c r="AO37" s="207">
        <f t="shared" si="5"/>
        <v>46.42</v>
      </c>
      <c r="AP37" s="207">
        <f t="shared" si="5"/>
        <v>46.42</v>
      </c>
      <c r="AQ37" s="207">
        <f t="shared" si="5"/>
        <v>46.42</v>
      </c>
      <c r="AR37" s="207">
        <f t="shared" si="5"/>
        <v>46.42</v>
      </c>
      <c r="AS37" s="207">
        <f t="shared" si="5"/>
        <v>46.42</v>
      </c>
      <c r="AT37" s="207">
        <f t="shared" si="5"/>
        <v>46.42</v>
      </c>
      <c r="AU37" s="208">
        <f t="shared" si="6"/>
        <v>557.04000000000008</v>
      </c>
      <c r="AV37" s="208">
        <f t="shared" si="7"/>
        <v>46.42</v>
      </c>
      <c r="AW37" s="208">
        <f t="shared" si="7"/>
        <v>46.42</v>
      </c>
      <c r="AX37" s="208">
        <f t="shared" si="7"/>
        <v>46.42</v>
      </c>
      <c r="AY37" s="208">
        <f t="shared" si="7"/>
        <v>46.42</v>
      </c>
      <c r="AZ37" s="208">
        <f t="shared" si="8"/>
        <v>0</v>
      </c>
      <c r="BA37" s="208">
        <f t="shared" si="8"/>
        <v>0</v>
      </c>
      <c r="BB37" s="208">
        <f t="shared" si="8"/>
        <v>0</v>
      </c>
      <c r="BC37" s="208">
        <f t="shared" si="8"/>
        <v>0</v>
      </c>
      <c r="BD37" s="208">
        <f t="shared" si="8"/>
        <v>0</v>
      </c>
      <c r="BE37" s="208">
        <f t="shared" si="8"/>
        <v>0</v>
      </c>
      <c r="BF37" s="208">
        <f t="shared" si="8"/>
        <v>0</v>
      </c>
      <c r="BG37" s="208">
        <f t="shared" si="8"/>
        <v>0</v>
      </c>
      <c r="BH37" s="208">
        <f t="shared" si="8"/>
        <v>0</v>
      </c>
      <c r="BI37" s="208">
        <f t="shared" si="8"/>
        <v>0</v>
      </c>
      <c r="BJ37" s="208">
        <f t="shared" si="8"/>
        <v>0</v>
      </c>
      <c r="BK37" s="208">
        <f t="shared" si="8"/>
        <v>0</v>
      </c>
      <c r="BL37" s="207">
        <f t="shared" si="9"/>
        <v>0</v>
      </c>
    </row>
    <row r="38" spans="1:64">
      <c r="A38" s="190" t="s">
        <v>239</v>
      </c>
      <c r="B38" s="205">
        <v>2.7999999999999997E-2</v>
      </c>
      <c r="C38" s="205">
        <v>2.7999999999999997E-2</v>
      </c>
      <c r="D38" s="206">
        <v>22896.850000000002</v>
      </c>
      <c r="E38" s="206">
        <v>22896.850000000002</v>
      </c>
      <c r="F38" s="206">
        <v>22896.850000000002</v>
      </c>
      <c r="G38" s="206">
        <v>22896.850000000002</v>
      </c>
      <c r="H38" s="206">
        <v>22896.850000000002</v>
      </c>
      <c r="I38" s="206">
        <v>22896.850000000002</v>
      </c>
      <c r="J38" s="206">
        <v>22896.850000000002</v>
      </c>
      <c r="K38" s="206">
        <v>22896.850000000002</v>
      </c>
      <c r="L38" s="206">
        <v>22896.850000000002</v>
      </c>
      <c r="M38" s="206">
        <v>22896.850000000002</v>
      </c>
      <c r="N38" s="206">
        <v>22896.850000000002</v>
      </c>
      <c r="O38" s="206">
        <v>22896.850000000002</v>
      </c>
      <c r="P38" s="192">
        <f t="shared" si="3"/>
        <v>274762.2</v>
      </c>
      <c r="Q38" s="206">
        <v>22896.850000000002</v>
      </c>
      <c r="R38" s="206">
        <v>22896.850000000002</v>
      </c>
      <c r="S38" s="206">
        <v>22896.850000000002</v>
      </c>
      <c r="T38" s="206">
        <v>22896.850000000002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192">
        <f t="shared" si="4"/>
        <v>0</v>
      </c>
      <c r="AH38" s="192"/>
      <c r="AI38" s="207">
        <f t="shared" si="5"/>
        <v>53.43</v>
      </c>
      <c r="AJ38" s="207">
        <f t="shared" si="5"/>
        <v>53.43</v>
      </c>
      <c r="AK38" s="207">
        <f t="shared" si="5"/>
        <v>53.43</v>
      </c>
      <c r="AL38" s="207">
        <f t="shared" si="5"/>
        <v>53.43</v>
      </c>
      <c r="AM38" s="207">
        <f t="shared" si="5"/>
        <v>53.43</v>
      </c>
      <c r="AN38" s="207">
        <f t="shared" si="5"/>
        <v>53.43</v>
      </c>
      <c r="AO38" s="207">
        <f t="shared" si="5"/>
        <v>53.43</v>
      </c>
      <c r="AP38" s="207">
        <f t="shared" si="5"/>
        <v>53.43</v>
      </c>
      <c r="AQ38" s="207">
        <f t="shared" si="5"/>
        <v>53.43</v>
      </c>
      <c r="AR38" s="207">
        <f t="shared" si="5"/>
        <v>53.43</v>
      </c>
      <c r="AS38" s="207">
        <f t="shared" si="5"/>
        <v>53.43</v>
      </c>
      <c r="AT38" s="207">
        <f t="shared" si="5"/>
        <v>53.43</v>
      </c>
      <c r="AU38" s="208">
        <f t="shared" si="6"/>
        <v>641.15999999999985</v>
      </c>
      <c r="AV38" s="208">
        <f t="shared" si="7"/>
        <v>53.43</v>
      </c>
      <c r="AW38" s="208">
        <f t="shared" si="7"/>
        <v>53.43</v>
      </c>
      <c r="AX38" s="208">
        <f t="shared" si="7"/>
        <v>53.43</v>
      </c>
      <c r="AY38" s="208">
        <f t="shared" si="7"/>
        <v>53.43</v>
      </c>
      <c r="AZ38" s="208">
        <f t="shared" si="8"/>
        <v>0</v>
      </c>
      <c r="BA38" s="208">
        <f t="shared" si="8"/>
        <v>0</v>
      </c>
      <c r="BB38" s="208">
        <f t="shared" si="8"/>
        <v>0</v>
      </c>
      <c r="BC38" s="208">
        <f t="shared" si="8"/>
        <v>0</v>
      </c>
      <c r="BD38" s="208">
        <f t="shared" si="8"/>
        <v>0</v>
      </c>
      <c r="BE38" s="208">
        <f t="shared" si="8"/>
        <v>0</v>
      </c>
      <c r="BF38" s="208">
        <f t="shared" si="8"/>
        <v>0</v>
      </c>
      <c r="BG38" s="208">
        <f t="shared" si="8"/>
        <v>0</v>
      </c>
      <c r="BH38" s="208">
        <f t="shared" si="8"/>
        <v>0</v>
      </c>
      <c r="BI38" s="208">
        <f t="shared" si="8"/>
        <v>0</v>
      </c>
      <c r="BJ38" s="208">
        <f t="shared" si="8"/>
        <v>0</v>
      </c>
      <c r="BK38" s="208">
        <f t="shared" si="8"/>
        <v>0</v>
      </c>
      <c r="BL38" s="207">
        <f t="shared" si="9"/>
        <v>0</v>
      </c>
    </row>
    <row r="39" spans="1:64">
      <c r="A39" s="190" t="s">
        <v>240</v>
      </c>
      <c r="B39" s="205">
        <v>1.6799999999999999E-2</v>
      </c>
      <c r="C39" s="205">
        <v>1.6799999999999999E-2</v>
      </c>
      <c r="D39" s="206">
        <v>107981060.51000001</v>
      </c>
      <c r="E39" s="206">
        <v>107981060.51000001</v>
      </c>
      <c r="F39" s="206">
        <v>107952421.45999999</v>
      </c>
      <c r="G39" s="206">
        <v>107923782.41</v>
      </c>
      <c r="H39" s="206">
        <v>107923782.41</v>
      </c>
      <c r="I39" s="206">
        <v>107939112.76000001</v>
      </c>
      <c r="J39" s="206">
        <v>107976742.295</v>
      </c>
      <c r="K39" s="206">
        <v>108038805.68000001</v>
      </c>
      <c r="L39" s="206">
        <v>108078569.88000001</v>
      </c>
      <c r="M39" s="206">
        <v>108078569.88000001</v>
      </c>
      <c r="N39" s="206">
        <v>108078569.88000001</v>
      </c>
      <c r="O39" s="206">
        <v>108078569.88000001</v>
      </c>
      <c r="P39" s="192">
        <f t="shared" si="3"/>
        <v>1296031047.5550001</v>
      </c>
      <c r="Q39" s="206">
        <v>108078569.88000001</v>
      </c>
      <c r="R39" s="206">
        <v>108078569.88000001</v>
      </c>
      <c r="S39" s="206">
        <v>108078569.88000001</v>
      </c>
      <c r="T39" s="206">
        <v>108108566.215</v>
      </c>
      <c r="U39" s="206">
        <v>108340152.35000001</v>
      </c>
      <c r="V39" s="206">
        <v>108541742.15000001</v>
      </c>
      <c r="W39" s="206">
        <v>108541742.15000001</v>
      </c>
      <c r="X39" s="206">
        <v>108541742.15000001</v>
      </c>
      <c r="Y39" s="206">
        <v>108541742.15000001</v>
      </c>
      <c r="Z39" s="206">
        <v>108541742.15000001</v>
      </c>
      <c r="AA39" s="206">
        <v>108541742.15000001</v>
      </c>
      <c r="AB39" s="206">
        <v>108541742.15000001</v>
      </c>
      <c r="AC39" s="206">
        <v>108541742.15000001</v>
      </c>
      <c r="AD39" s="206">
        <v>108541742.15000001</v>
      </c>
      <c r="AE39" s="206">
        <v>108541742.15000001</v>
      </c>
      <c r="AF39" s="206">
        <v>108541742.15000001</v>
      </c>
      <c r="AG39" s="192">
        <f t="shared" si="4"/>
        <v>1302299316</v>
      </c>
      <c r="AH39" s="192"/>
      <c r="AI39" s="207">
        <f t="shared" si="5"/>
        <v>151173.48000000001</v>
      </c>
      <c r="AJ39" s="207">
        <f t="shared" si="5"/>
        <v>151173.48000000001</v>
      </c>
      <c r="AK39" s="207">
        <f t="shared" si="5"/>
        <v>151133.39000000001</v>
      </c>
      <c r="AL39" s="207">
        <f t="shared" si="5"/>
        <v>151093.29999999999</v>
      </c>
      <c r="AM39" s="207">
        <f t="shared" si="5"/>
        <v>151093.29999999999</v>
      </c>
      <c r="AN39" s="207">
        <f t="shared" si="5"/>
        <v>151114.76</v>
      </c>
      <c r="AO39" s="207">
        <f t="shared" si="5"/>
        <v>151167.44</v>
      </c>
      <c r="AP39" s="207">
        <f t="shared" si="5"/>
        <v>151254.32999999999</v>
      </c>
      <c r="AQ39" s="207">
        <f t="shared" si="5"/>
        <v>151310</v>
      </c>
      <c r="AR39" s="207">
        <f t="shared" si="5"/>
        <v>151310</v>
      </c>
      <c r="AS39" s="207">
        <f t="shared" si="5"/>
        <v>151310</v>
      </c>
      <c r="AT39" s="207">
        <f t="shared" si="5"/>
        <v>151310</v>
      </c>
      <c r="AU39" s="208">
        <f t="shared" si="6"/>
        <v>1814443.48</v>
      </c>
      <c r="AV39" s="208">
        <f t="shared" si="7"/>
        <v>151310</v>
      </c>
      <c r="AW39" s="208">
        <f t="shared" si="7"/>
        <v>151310</v>
      </c>
      <c r="AX39" s="208">
        <f t="shared" si="7"/>
        <v>151310</v>
      </c>
      <c r="AY39" s="208">
        <f t="shared" si="7"/>
        <v>151351.99</v>
      </c>
      <c r="AZ39" s="208">
        <f t="shared" si="8"/>
        <v>151676.21</v>
      </c>
      <c r="BA39" s="208">
        <f t="shared" si="8"/>
        <v>151958.44</v>
      </c>
      <c r="BB39" s="208">
        <f t="shared" si="8"/>
        <v>151958.44</v>
      </c>
      <c r="BC39" s="208">
        <f t="shared" si="8"/>
        <v>151958.44</v>
      </c>
      <c r="BD39" s="208">
        <f t="shared" si="8"/>
        <v>151958.44</v>
      </c>
      <c r="BE39" s="208">
        <f t="shared" si="8"/>
        <v>151958.44</v>
      </c>
      <c r="BF39" s="208">
        <f t="shared" si="8"/>
        <v>151958.44</v>
      </c>
      <c r="BG39" s="208">
        <f t="shared" si="8"/>
        <v>151958.44</v>
      </c>
      <c r="BH39" s="208">
        <f t="shared" si="8"/>
        <v>151958.44</v>
      </c>
      <c r="BI39" s="208">
        <f t="shared" si="8"/>
        <v>151958.44</v>
      </c>
      <c r="BJ39" s="208">
        <f t="shared" si="8"/>
        <v>151958.44</v>
      </c>
      <c r="BK39" s="208">
        <f t="shared" si="8"/>
        <v>151958.44</v>
      </c>
      <c r="BL39" s="207">
        <f t="shared" si="9"/>
        <v>1823219.0499999996</v>
      </c>
    </row>
    <row r="40" spans="1:64">
      <c r="A40" s="190" t="s">
        <v>241</v>
      </c>
      <c r="B40" s="205">
        <v>1.6799999999999999E-2</v>
      </c>
      <c r="C40" s="205">
        <v>1.6799999999999999E-2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192">
        <f t="shared" si="3"/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192">
        <f t="shared" si="4"/>
        <v>0</v>
      </c>
      <c r="AH40" s="192"/>
      <c r="AI40" s="207">
        <f t="shared" si="5"/>
        <v>0</v>
      </c>
      <c r="AJ40" s="207">
        <f t="shared" si="5"/>
        <v>0</v>
      </c>
      <c r="AK40" s="207">
        <f t="shared" si="5"/>
        <v>0</v>
      </c>
      <c r="AL40" s="207">
        <f t="shared" si="5"/>
        <v>0</v>
      </c>
      <c r="AM40" s="207">
        <f t="shared" si="5"/>
        <v>0</v>
      </c>
      <c r="AN40" s="207">
        <f t="shared" si="5"/>
        <v>0</v>
      </c>
      <c r="AO40" s="207">
        <f t="shared" si="5"/>
        <v>0</v>
      </c>
      <c r="AP40" s="207">
        <f t="shared" si="5"/>
        <v>0</v>
      </c>
      <c r="AQ40" s="207">
        <f t="shared" si="5"/>
        <v>0</v>
      </c>
      <c r="AR40" s="207">
        <f t="shared" si="5"/>
        <v>0</v>
      </c>
      <c r="AS40" s="207">
        <f t="shared" si="5"/>
        <v>0</v>
      </c>
      <c r="AT40" s="207">
        <f t="shared" si="5"/>
        <v>0</v>
      </c>
      <c r="AU40" s="208">
        <f t="shared" si="6"/>
        <v>0</v>
      </c>
      <c r="AV40" s="208">
        <f t="shared" si="7"/>
        <v>0</v>
      </c>
      <c r="AW40" s="208">
        <f t="shared" si="7"/>
        <v>0</v>
      </c>
      <c r="AX40" s="208">
        <f t="shared" si="7"/>
        <v>0</v>
      </c>
      <c r="AY40" s="208">
        <f t="shared" si="7"/>
        <v>0</v>
      </c>
      <c r="AZ40" s="208">
        <f t="shared" si="8"/>
        <v>0</v>
      </c>
      <c r="BA40" s="208">
        <f t="shared" si="8"/>
        <v>0</v>
      </c>
      <c r="BB40" s="208">
        <f t="shared" si="8"/>
        <v>0</v>
      </c>
      <c r="BC40" s="208">
        <f t="shared" si="8"/>
        <v>0</v>
      </c>
      <c r="BD40" s="208">
        <f t="shared" si="8"/>
        <v>0</v>
      </c>
      <c r="BE40" s="208">
        <f t="shared" si="8"/>
        <v>0</v>
      </c>
      <c r="BF40" s="208">
        <f t="shared" si="8"/>
        <v>0</v>
      </c>
      <c r="BG40" s="208">
        <f t="shared" si="8"/>
        <v>0</v>
      </c>
      <c r="BH40" s="208">
        <f t="shared" si="8"/>
        <v>0</v>
      </c>
      <c r="BI40" s="208">
        <f t="shared" si="8"/>
        <v>0</v>
      </c>
      <c r="BJ40" s="208">
        <f t="shared" si="8"/>
        <v>0</v>
      </c>
      <c r="BK40" s="208">
        <f t="shared" si="8"/>
        <v>0</v>
      </c>
      <c r="BL40" s="207">
        <f t="shared" si="9"/>
        <v>0</v>
      </c>
    </row>
    <row r="41" spans="1:64">
      <c r="A41" s="190" t="s">
        <v>242</v>
      </c>
      <c r="B41" s="205">
        <v>2.1600000000000001E-2</v>
      </c>
      <c r="C41" s="205">
        <v>2.1600000000000001E-2</v>
      </c>
      <c r="D41" s="206">
        <v>18030727.390000001</v>
      </c>
      <c r="E41" s="206">
        <v>18074794.5</v>
      </c>
      <c r="F41" s="206">
        <v>18082374.77</v>
      </c>
      <c r="G41" s="206">
        <v>18092833.600000001</v>
      </c>
      <c r="H41" s="206">
        <v>18129516.25</v>
      </c>
      <c r="I41" s="206">
        <v>18182981.460000001</v>
      </c>
      <c r="J41" s="206">
        <v>18263856.16</v>
      </c>
      <c r="K41" s="206">
        <v>18390184.16</v>
      </c>
      <c r="L41" s="206">
        <v>18534934.16</v>
      </c>
      <c r="M41" s="206">
        <v>18744445.585000001</v>
      </c>
      <c r="N41" s="206">
        <v>18877832.010000002</v>
      </c>
      <c r="O41" s="206">
        <v>18877832.010000002</v>
      </c>
      <c r="P41" s="192">
        <f t="shared" si="3"/>
        <v>220282312.05499998</v>
      </c>
      <c r="Q41" s="206">
        <v>18877832.010000002</v>
      </c>
      <c r="R41" s="206">
        <v>18877832.010000002</v>
      </c>
      <c r="S41" s="206">
        <v>18877832.010000002</v>
      </c>
      <c r="T41" s="206">
        <v>18877832.010000002</v>
      </c>
      <c r="U41" s="206">
        <v>19040942.75</v>
      </c>
      <c r="V41" s="206">
        <v>19040942.75</v>
      </c>
      <c r="W41" s="206">
        <v>19040942.75</v>
      </c>
      <c r="X41" s="206">
        <v>19040942.75</v>
      </c>
      <c r="Y41" s="206">
        <v>19040942.75</v>
      </c>
      <c r="Z41" s="206">
        <v>19041465.289999999</v>
      </c>
      <c r="AA41" s="206">
        <v>19041987.829999998</v>
      </c>
      <c r="AB41" s="206">
        <v>19041987.829999998</v>
      </c>
      <c r="AC41" s="206">
        <v>19041987.829999998</v>
      </c>
      <c r="AD41" s="206">
        <v>19041987.829999998</v>
      </c>
      <c r="AE41" s="206">
        <v>19041987.829999998</v>
      </c>
      <c r="AF41" s="206">
        <v>19041987.829999998</v>
      </c>
      <c r="AG41" s="192">
        <f t="shared" si="4"/>
        <v>228498106.01999992</v>
      </c>
      <c r="AH41" s="192"/>
      <c r="AI41" s="207">
        <f t="shared" si="5"/>
        <v>32455.31</v>
      </c>
      <c r="AJ41" s="207">
        <f t="shared" ref="AJ41:AT64" si="10">ROUND(E41*$B41/12,2)</f>
        <v>32534.63</v>
      </c>
      <c r="AK41" s="207">
        <f t="shared" si="10"/>
        <v>32548.27</v>
      </c>
      <c r="AL41" s="207">
        <f t="shared" si="10"/>
        <v>32567.1</v>
      </c>
      <c r="AM41" s="207">
        <f t="shared" si="10"/>
        <v>32633.13</v>
      </c>
      <c r="AN41" s="207">
        <f t="shared" si="10"/>
        <v>32729.37</v>
      </c>
      <c r="AO41" s="207">
        <f t="shared" si="10"/>
        <v>32874.94</v>
      </c>
      <c r="AP41" s="207">
        <f t="shared" si="10"/>
        <v>33102.33</v>
      </c>
      <c r="AQ41" s="207">
        <f t="shared" si="10"/>
        <v>33362.879999999997</v>
      </c>
      <c r="AR41" s="207">
        <f t="shared" si="10"/>
        <v>33740</v>
      </c>
      <c r="AS41" s="207">
        <f t="shared" si="10"/>
        <v>33980.1</v>
      </c>
      <c r="AT41" s="207">
        <f t="shared" si="10"/>
        <v>33980.1</v>
      </c>
      <c r="AU41" s="208">
        <f t="shared" si="6"/>
        <v>396508.15999999997</v>
      </c>
      <c r="AV41" s="208">
        <f t="shared" si="7"/>
        <v>33980.1</v>
      </c>
      <c r="AW41" s="208">
        <f t="shared" si="7"/>
        <v>33980.1</v>
      </c>
      <c r="AX41" s="208">
        <f t="shared" si="7"/>
        <v>33980.1</v>
      </c>
      <c r="AY41" s="208">
        <f t="shared" si="7"/>
        <v>33980.1</v>
      </c>
      <c r="AZ41" s="208">
        <f t="shared" ref="AZ41:BK62" si="11">ROUND(U41*$C41/12,2)</f>
        <v>34273.699999999997</v>
      </c>
      <c r="BA41" s="208">
        <f t="shared" si="11"/>
        <v>34273.699999999997</v>
      </c>
      <c r="BB41" s="208">
        <f t="shared" si="11"/>
        <v>34273.699999999997</v>
      </c>
      <c r="BC41" s="208">
        <f t="shared" si="11"/>
        <v>34273.699999999997</v>
      </c>
      <c r="BD41" s="208">
        <f t="shared" si="11"/>
        <v>34273.699999999997</v>
      </c>
      <c r="BE41" s="208">
        <f t="shared" si="11"/>
        <v>34274.639999999999</v>
      </c>
      <c r="BF41" s="208">
        <f t="shared" si="11"/>
        <v>34275.58</v>
      </c>
      <c r="BG41" s="208">
        <f t="shared" si="11"/>
        <v>34275.58</v>
      </c>
      <c r="BH41" s="208">
        <f t="shared" si="11"/>
        <v>34275.58</v>
      </c>
      <c r="BI41" s="208">
        <f t="shared" si="11"/>
        <v>34275.58</v>
      </c>
      <c r="BJ41" s="208">
        <f t="shared" si="11"/>
        <v>34275.58</v>
      </c>
      <c r="BK41" s="208">
        <f t="shared" si="11"/>
        <v>34275.58</v>
      </c>
      <c r="BL41" s="207">
        <f t="shared" si="9"/>
        <v>411296.62000000011</v>
      </c>
    </row>
    <row r="42" spans="1:64">
      <c r="A42" s="190" t="s">
        <v>243</v>
      </c>
      <c r="B42" s="205">
        <v>2.1600000000000001E-2</v>
      </c>
      <c r="C42" s="205">
        <v>2.1600000000000001E-2</v>
      </c>
      <c r="D42" s="206">
        <v>510820.03</v>
      </c>
      <c r="E42" s="206">
        <v>510820.03</v>
      </c>
      <c r="F42" s="206">
        <v>510820.03</v>
      </c>
      <c r="G42" s="206">
        <v>510820.03</v>
      </c>
      <c r="H42" s="206">
        <v>510820.03</v>
      </c>
      <c r="I42" s="206">
        <v>510820.03</v>
      </c>
      <c r="J42" s="206">
        <v>163110.74000000005</v>
      </c>
      <c r="K42" s="206">
        <v>163110.74000000005</v>
      </c>
      <c r="L42" s="206">
        <v>163110.74000000005</v>
      </c>
      <c r="M42" s="206">
        <v>163110.74000000005</v>
      </c>
      <c r="N42" s="206">
        <v>163110.74000000005</v>
      </c>
      <c r="O42" s="206">
        <v>163110.74000000005</v>
      </c>
      <c r="P42" s="192">
        <f t="shared" si="3"/>
        <v>4043584.620000002</v>
      </c>
      <c r="Q42" s="206">
        <v>163110.74000000005</v>
      </c>
      <c r="R42" s="206">
        <v>163110.74000000005</v>
      </c>
      <c r="S42" s="206">
        <v>163110.74000000005</v>
      </c>
      <c r="T42" s="206">
        <v>163110.74000000005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192">
        <f t="shared" si="4"/>
        <v>0</v>
      </c>
      <c r="AH42" s="192"/>
      <c r="AI42" s="207">
        <f t="shared" ref="AI42:AN105" si="12">ROUND(D42*$B42/12,2)</f>
        <v>919.48</v>
      </c>
      <c r="AJ42" s="207">
        <f t="shared" si="10"/>
        <v>919.48</v>
      </c>
      <c r="AK42" s="207">
        <f t="shared" si="10"/>
        <v>919.48</v>
      </c>
      <c r="AL42" s="207">
        <f t="shared" si="10"/>
        <v>919.48</v>
      </c>
      <c r="AM42" s="207">
        <f t="shared" si="10"/>
        <v>919.48</v>
      </c>
      <c r="AN42" s="207">
        <f t="shared" si="10"/>
        <v>919.48</v>
      </c>
      <c r="AO42" s="207">
        <f t="shared" si="10"/>
        <v>293.60000000000002</v>
      </c>
      <c r="AP42" s="207">
        <f t="shared" si="10"/>
        <v>293.60000000000002</v>
      </c>
      <c r="AQ42" s="207">
        <f t="shared" si="10"/>
        <v>293.60000000000002</v>
      </c>
      <c r="AR42" s="207">
        <f t="shared" si="10"/>
        <v>293.60000000000002</v>
      </c>
      <c r="AS42" s="207">
        <f t="shared" si="10"/>
        <v>293.60000000000002</v>
      </c>
      <c r="AT42" s="207">
        <f t="shared" si="10"/>
        <v>293.60000000000002</v>
      </c>
      <c r="AU42" s="208">
        <f t="shared" si="6"/>
        <v>7278.4800000000014</v>
      </c>
      <c r="AV42" s="208">
        <f t="shared" si="7"/>
        <v>293.60000000000002</v>
      </c>
      <c r="AW42" s="208">
        <f t="shared" si="7"/>
        <v>293.60000000000002</v>
      </c>
      <c r="AX42" s="208">
        <f t="shared" si="7"/>
        <v>293.60000000000002</v>
      </c>
      <c r="AY42" s="208">
        <f t="shared" si="7"/>
        <v>293.60000000000002</v>
      </c>
      <c r="AZ42" s="208">
        <f t="shared" si="11"/>
        <v>0</v>
      </c>
      <c r="BA42" s="208">
        <f t="shared" si="11"/>
        <v>0</v>
      </c>
      <c r="BB42" s="208">
        <f t="shared" si="11"/>
        <v>0</v>
      </c>
      <c r="BC42" s="208">
        <f t="shared" si="11"/>
        <v>0</v>
      </c>
      <c r="BD42" s="208">
        <f t="shared" si="11"/>
        <v>0</v>
      </c>
      <c r="BE42" s="208">
        <f t="shared" si="11"/>
        <v>0</v>
      </c>
      <c r="BF42" s="208">
        <f t="shared" si="11"/>
        <v>0</v>
      </c>
      <c r="BG42" s="208">
        <f t="shared" si="11"/>
        <v>0</v>
      </c>
      <c r="BH42" s="208">
        <f t="shared" si="11"/>
        <v>0</v>
      </c>
      <c r="BI42" s="208">
        <f t="shared" si="11"/>
        <v>0</v>
      </c>
      <c r="BJ42" s="208">
        <f t="shared" si="11"/>
        <v>0</v>
      </c>
      <c r="BK42" s="208">
        <f t="shared" si="11"/>
        <v>0</v>
      </c>
      <c r="BL42" s="207">
        <f t="shared" si="9"/>
        <v>0</v>
      </c>
    </row>
    <row r="43" spans="1:64">
      <c r="A43" s="190" t="s">
        <v>244</v>
      </c>
      <c r="B43" s="205">
        <v>3.5700000000000003E-2</v>
      </c>
      <c r="C43" s="205">
        <v>3.5700000000000003E-2</v>
      </c>
      <c r="D43" s="206">
        <v>889015.22</v>
      </c>
      <c r="E43" s="206">
        <v>889015.22</v>
      </c>
      <c r="F43" s="206">
        <v>889015.22</v>
      </c>
      <c r="G43" s="206">
        <v>889015.22</v>
      </c>
      <c r="H43" s="206">
        <v>889015.22</v>
      </c>
      <c r="I43" s="206">
        <v>889015.22</v>
      </c>
      <c r="J43" s="206">
        <v>889015.22</v>
      </c>
      <c r="K43" s="206">
        <v>889015.22</v>
      </c>
      <c r="L43" s="206">
        <v>889015.22</v>
      </c>
      <c r="M43" s="206">
        <v>889015.22</v>
      </c>
      <c r="N43" s="206">
        <v>889015.22</v>
      </c>
      <c r="O43" s="206">
        <v>889015.22</v>
      </c>
      <c r="P43" s="192">
        <f t="shared" si="3"/>
        <v>10668182.640000001</v>
      </c>
      <c r="Q43" s="206">
        <v>889015.22</v>
      </c>
      <c r="R43" s="206">
        <v>889015.22</v>
      </c>
      <c r="S43" s="206">
        <v>889015.22</v>
      </c>
      <c r="T43" s="206">
        <v>889015.22</v>
      </c>
      <c r="U43" s="206">
        <v>889015.22</v>
      </c>
      <c r="V43" s="206">
        <v>889015.22</v>
      </c>
      <c r="W43" s="206">
        <v>889015.22</v>
      </c>
      <c r="X43" s="206">
        <v>889015.22</v>
      </c>
      <c r="Y43" s="206">
        <v>889015.22</v>
      </c>
      <c r="Z43" s="206">
        <v>889015.22</v>
      </c>
      <c r="AA43" s="206">
        <v>889015.22</v>
      </c>
      <c r="AB43" s="206">
        <v>889015.22</v>
      </c>
      <c r="AC43" s="206">
        <v>889015.22</v>
      </c>
      <c r="AD43" s="206">
        <v>889015.22</v>
      </c>
      <c r="AE43" s="206">
        <v>889015.22</v>
      </c>
      <c r="AF43" s="206">
        <v>889015.22</v>
      </c>
      <c r="AG43" s="192">
        <f t="shared" si="4"/>
        <v>10668182.640000001</v>
      </c>
      <c r="AH43" s="192"/>
      <c r="AI43" s="207">
        <f t="shared" si="12"/>
        <v>2644.82</v>
      </c>
      <c r="AJ43" s="207">
        <f t="shared" si="10"/>
        <v>2644.82</v>
      </c>
      <c r="AK43" s="207">
        <f t="shared" si="10"/>
        <v>2644.82</v>
      </c>
      <c r="AL43" s="207">
        <f t="shared" si="10"/>
        <v>2644.82</v>
      </c>
      <c r="AM43" s="207">
        <f t="shared" si="10"/>
        <v>2644.82</v>
      </c>
      <c r="AN43" s="207">
        <f t="shared" si="10"/>
        <v>2644.82</v>
      </c>
      <c r="AO43" s="207">
        <f t="shared" si="10"/>
        <v>2644.82</v>
      </c>
      <c r="AP43" s="207">
        <f t="shared" si="10"/>
        <v>2644.82</v>
      </c>
      <c r="AQ43" s="207">
        <f t="shared" si="10"/>
        <v>2644.82</v>
      </c>
      <c r="AR43" s="207">
        <f t="shared" si="10"/>
        <v>2644.82</v>
      </c>
      <c r="AS43" s="207">
        <f t="shared" si="10"/>
        <v>2644.82</v>
      </c>
      <c r="AT43" s="207">
        <f t="shared" si="10"/>
        <v>2644.82</v>
      </c>
      <c r="AU43" s="208">
        <f t="shared" si="6"/>
        <v>31737.84</v>
      </c>
      <c r="AV43" s="208">
        <f t="shared" si="7"/>
        <v>2644.82</v>
      </c>
      <c r="AW43" s="208">
        <f t="shared" si="7"/>
        <v>2644.82</v>
      </c>
      <c r="AX43" s="208">
        <f t="shared" si="7"/>
        <v>2644.82</v>
      </c>
      <c r="AY43" s="208">
        <f t="shared" si="7"/>
        <v>2644.82</v>
      </c>
      <c r="AZ43" s="208">
        <f t="shared" si="11"/>
        <v>2644.82</v>
      </c>
      <c r="BA43" s="208">
        <f t="shared" si="11"/>
        <v>2644.82</v>
      </c>
      <c r="BB43" s="208">
        <f t="shared" si="11"/>
        <v>2644.82</v>
      </c>
      <c r="BC43" s="208">
        <f t="shared" si="11"/>
        <v>2644.82</v>
      </c>
      <c r="BD43" s="208">
        <f t="shared" si="11"/>
        <v>2644.82</v>
      </c>
      <c r="BE43" s="208">
        <f t="shared" si="11"/>
        <v>2644.82</v>
      </c>
      <c r="BF43" s="208">
        <f t="shared" si="11"/>
        <v>2644.82</v>
      </c>
      <c r="BG43" s="208">
        <f t="shared" si="11"/>
        <v>2644.82</v>
      </c>
      <c r="BH43" s="208">
        <f t="shared" si="11"/>
        <v>2644.82</v>
      </c>
      <c r="BI43" s="208">
        <f t="shared" si="11"/>
        <v>2644.82</v>
      </c>
      <c r="BJ43" s="208">
        <f t="shared" si="11"/>
        <v>2644.82</v>
      </c>
      <c r="BK43" s="208">
        <f t="shared" si="11"/>
        <v>2644.82</v>
      </c>
      <c r="BL43" s="207">
        <f t="shared" si="9"/>
        <v>31737.84</v>
      </c>
    </row>
    <row r="44" spans="1:64">
      <c r="A44" s="190" t="s">
        <v>245</v>
      </c>
      <c r="B44" s="205">
        <v>2.2499999999999999E-2</v>
      </c>
      <c r="C44" s="205">
        <v>2.2499999999999999E-2</v>
      </c>
      <c r="D44" s="206">
        <v>252621.17</v>
      </c>
      <c r="E44" s="206">
        <v>252621.17</v>
      </c>
      <c r="F44" s="206">
        <v>252621.17</v>
      </c>
      <c r="G44" s="206">
        <v>252621.17</v>
      </c>
      <c r="H44" s="206">
        <v>252621.17</v>
      </c>
      <c r="I44" s="206">
        <v>252621.17</v>
      </c>
      <c r="J44" s="206">
        <v>252621.17</v>
      </c>
      <c r="K44" s="206">
        <v>252621.17</v>
      </c>
      <c r="L44" s="206">
        <v>252621.17</v>
      </c>
      <c r="M44" s="206">
        <v>252621.17</v>
      </c>
      <c r="N44" s="206">
        <v>252621.17</v>
      </c>
      <c r="O44" s="206">
        <v>252621.17</v>
      </c>
      <c r="P44" s="192">
        <f t="shared" si="3"/>
        <v>3031454.0399999996</v>
      </c>
      <c r="Q44" s="206">
        <v>252621.17</v>
      </c>
      <c r="R44" s="206">
        <v>252621.17</v>
      </c>
      <c r="S44" s="206">
        <v>252621.17</v>
      </c>
      <c r="T44" s="206">
        <v>252621.17</v>
      </c>
      <c r="U44" s="206">
        <v>252621.17</v>
      </c>
      <c r="V44" s="206">
        <v>252621.17</v>
      </c>
      <c r="W44" s="206">
        <v>252621.17</v>
      </c>
      <c r="X44" s="206">
        <v>252621.17</v>
      </c>
      <c r="Y44" s="206">
        <v>252621.17</v>
      </c>
      <c r="Z44" s="206">
        <v>252621.17</v>
      </c>
      <c r="AA44" s="206">
        <v>252621.17</v>
      </c>
      <c r="AB44" s="206">
        <v>252621.17</v>
      </c>
      <c r="AC44" s="206">
        <v>252621.17</v>
      </c>
      <c r="AD44" s="206">
        <v>252621.17</v>
      </c>
      <c r="AE44" s="206">
        <v>252621.17</v>
      </c>
      <c r="AF44" s="206">
        <v>252621.17</v>
      </c>
      <c r="AG44" s="192">
        <f t="shared" si="4"/>
        <v>3031454.0399999996</v>
      </c>
      <c r="AH44" s="192"/>
      <c r="AI44" s="207">
        <f t="shared" si="12"/>
        <v>473.66</v>
      </c>
      <c r="AJ44" s="207">
        <f t="shared" si="10"/>
        <v>473.66</v>
      </c>
      <c r="AK44" s="207">
        <f t="shared" si="10"/>
        <v>473.66</v>
      </c>
      <c r="AL44" s="207">
        <f t="shared" si="10"/>
        <v>473.66</v>
      </c>
      <c r="AM44" s="207">
        <f t="shared" si="10"/>
        <v>473.66</v>
      </c>
      <c r="AN44" s="207">
        <f t="shared" si="10"/>
        <v>473.66</v>
      </c>
      <c r="AO44" s="207">
        <f t="shared" si="10"/>
        <v>473.66</v>
      </c>
      <c r="AP44" s="207">
        <f t="shared" si="10"/>
        <v>473.66</v>
      </c>
      <c r="AQ44" s="207">
        <f t="shared" si="10"/>
        <v>473.66</v>
      </c>
      <c r="AR44" s="207">
        <f t="shared" si="10"/>
        <v>473.66</v>
      </c>
      <c r="AS44" s="207">
        <f t="shared" si="10"/>
        <v>473.66</v>
      </c>
      <c r="AT44" s="207">
        <f t="shared" si="10"/>
        <v>473.66</v>
      </c>
      <c r="AU44" s="208">
        <f t="shared" si="6"/>
        <v>5683.9199999999992</v>
      </c>
      <c r="AV44" s="208">
        <f t="shared" si="7"/>
        <v>473.66</v>
      </c>
      <c r="AW44" s="208">
        <f t="shared" si="7"/>
        <v>473.66</v>
      </c>
      <c r="AX44" s="208">
        <f t="shared" si="7"/>
        <v>473.66</v>
      </c>
      <c r="AY44" s="208">
        <f t="shared" si="7"/>
        <v>473.66</v>
      </c>
      <c r="AZ44" s="208">
        <f t="shared" si="11"/>
        <v>473.66</v>
      </c>
      <c r="BA44" s="208">
        <f t="shared" si="11"/>
        <v>473.66</v>
      </c>
      <c r="BB44" s="208">
        <f t="shared" si="11"/>
        <v>473.66</v>
      </c>
      <c r="BC44" s="208">
        <f t="shared" si="11"/>
        <v>473.66</v>
      </c>
      <c r="BD44" s="208">
        <f t="shared" si="11"/>
        <v>473.66</v>
      </c>
      <c r="BE44" s="208">
        <f t="shared" si="11"/>
        <v>473.66</v>
      </c>
      <c r="BF44" s="208">
        <f t="shared" si="11"/>
        <v>473.66</v>
      </c>
      <c r="BG44" s="208">
        <f t="shared" si="11"/>
        <v>473.66</v>
      </c>
      <c r="BH44" s="208">
        <f t="shared" si="11"/>
        <v>473.66</v>
      </c>
      <c r="BI44" s="208">
        <f t="shared" si="11"/>
        <v>473.66</v>
      </c>
      <c r="BJ44" s="208">
        <f t="shared" si="11"/>
        <v>473.66</v>
      </c>
      <c r="BK44" s="208">
        <f t="shared" si="11"/>
        <v>473.66</v>
      </c>
      <c r="BL44" s="207">
        <f t="shared" si="9"/>
        <v>5683.9199999999992</v>
      </c>
    </row>
    <row r="45" spans="1:64">
      <c r="A45" s="190" t="s">
        <v>246</v>
      </c>
      <c r="B45" s="205">
        <v>2.6599999999999999E-2</v>
      </c>
      <c r="C45" s="205">
        <v>2.6599999999999999E-2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192">
        <f t="shared" si="3"/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192">
        <f t="shared" si="4"/>
        <v>0</v>
      </c>
      <c r="AH45" s="192"/>
      <c r="AI45" s="207">
        <f t="shared" si="12"/>
        <v>0</v>
      </c>
      <c r="AJ45" s="207">
        <f t="shared" si="10"/>
        <v>0</v>
      </c>
      <c r="AK45" s="207">
        <f t="shared" si="10"/>
        <v>0</v>
      </c>
      <c r="AL45" s="207">
        <f t="shared" si="10"/>
        <v>0</v>
      </c>
      <c r="AM45" s="207">
        <f t="shared" si="10"/>
        <v>0</v>
      </c>
      <c r="AN45" s="207">
        <f t="shared" si="10"/>
        <v>0</v>
      </c>
      <c r="AO45" s="207">
        <f t="shared" si="10"/>
        <v>0</v>
      </c>
      <c r="AP45" s="207">
        <f t="shared" si="10"/>
        <v>0</v>
      </c>
      <c r="AQ45" s="207">
        <f t="shared" si="10"/>
        <v>0</v>
      </c>
      <c r="AR45" s="207">
        <f t="shared" si="10"/>
        <v>0</v>
      </c>
      <c r="AS45" s="207">
        <f t="shared" si="10"/>
        <v>0</v>
      </c>
      <c r="AT45" s="207">
        <f t="shared" si="10"/>
        <v>0</v>
      </c>
      <c r="AU45" s="208">
        <f t="shared" si="6"/>
        <v>0</v>
      </c>
      <c r="AV45" s="208">
        <f t="shared" si="7"/>
        <v>0</v>
      </c>
      <c r="AW45" s="208">
        <f t="shared" si="7"/>
        <v>0</v>
      </c>
      <c r="AX45" s="208">
        <f t="shared" si="7"/>
        <v>0</v>
      </c>
      <c r="AY45" s="208">
        <f t="shared" si="7"/>
        <v>0</v>
      </c>
      <c r="AZ45" s="208">
        <f t="shared" si="11"/>
        <v>0</v>
      </c>
      <c r="BA45" s="208">
        <f t="shared" si="11"/>
        <v>0</v>
      </c>
      <c r="BB45" s="208">
        <f t="shared" si="11"/>
        <v>0</v>
      </c>
      <c r="BC45" s="208">
        <f t="shared" si="11"/>
        <v>0</v>
      </c>
      <c r="BD45" s="208">
        <f t="shared" si="11"/>
        <v>0</v>
      </c>
      <c r="BE45" s="208">
        <f t="shared" si="11"/>
        <v>0</v>
      </c>
      <c r="BF45" s="208">
        <f t="shared" si="11"/>
        <v>0</v>
      </c>
      <c r="BG45" s="208">
        <f t="shared" si="11"/>
        <v>0</v>
      </c>
      <c r="BH45" s="208">
        <f t="shared" si="11"/>
        <v>0</v>
      </c>
      <c r="BI45" s="208">
        <f t="shared" si="11"/>
        <v>0</v>
      </c>
      <c r="BJ45" s="208">
        <f t="shared" si="11"/>
        <v>0</v>
      </c>
      <c r="BK45" s="208">
        <f t="shared" si="11"/>
        <v>0</v>
      </c>
      <c r="BL45" s="207">
        <f t="shared" si="9"/>
        <v>0</v>
      </c>
    </row>
    <row r="46" spans="1:64">
      <c r="A46" s="190" t="s">
        <v>247</v>
      </c>
      <c r="B46" s="205">
        <v>6.9900000000000004E-2</v>
      </c>
      <c r="C46" s="205">
        <v>6.9900000000000004E-2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192">
        <f t="shared" si="3"/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192">
        <f t="shared" si="4"/>
        <v>0</v>
      </c>
      <c r="AH46" s="192"/>
      <c r="AI46" s="207">
        <f t="shared" si="12"/>
        <v>0</v>
      </c>
      <c r="AJ46" s="207">
        <f t="shared" si="10"/>
        <v>0</v>
      </c>
      <c r="AK46" s="207">
        <f t="shared" si="10"/>
        <v>0</v>
      </c>
      <c r="AL46" s="207">
        <f t="shared" si="10"/>
        <v>0</v>
      </c>
      <c r="AM46" s="207">
        <f t="shared" si="10"/>
        <v>0</v>
      </c>
      <c r="AN46" s="207">
        <f t="shared" si="10"/>
        <v>0</v>
      </c>
      <c r="AO46" s="207">
        <f t="shared" si="10"/>
        <v>0</v>
      </c>
      <c r="AP46" s="207">
        <f t="shared" si="10"/>
        <v>0</v>
      </c>
      <c r="AQ46" s="207">
        <f t="shared" si="10"/>
        <v>0</v>
      </c>
      <c r="AR46" s="207">
        <f t="shared" si="10"/>
        <v>0</v>
      </c>
      <c r="AS46" s="207">
        <f t="shared" si="10"/>
        <v>0</v>
      </c>
      <c r="AT46" s="207">
        <f t="shared" si="10"/>
        <v>0</v>
      </c>
      <c r="AU46" s="208">
        <f t="shared" si="6"/>
        <v>0</v>
      </c>
      <c r="AV46" s="208">
        <f t="shared" si="7"/>
        <v>0</v>
      </c>
      <c r="AW46" s="208">
        <f t="shared" si="7"/>
        <v>0</v>
      </c>
      <c r="AX46" s="208">
        <f t="shared" si="7"/>
        <v>0</v>
      </c>
      <c r="AY46" s="208">
        <f t="shared" si="7"/>
        <v>0</v>
      </c>
      <c r="AZ46" s="208">
        <f t="shared" si="11"/>
        <v>0</v>
      </c>
      <c r="BA46" s="208">
        <f t="shared" si="11"/>
        <v>0</v>
      </c>
      <c r="BB46" s="208">
        <f t="shared" si="11"/>
        <v>0</v>
      </c>
      <c r="BC46" s="208">
        <f t="shared" si="11"/>
        <v>0</v>
      </c>
      <c r="BD46" s="208">
        <f t="shared" si="11"/>
        <v>0</v>
      </c>
      <c r="BE46" s="208">
        <f t="shared" si="11"/>
        <v>0</v>
      </c>
      <c r="BF46" s="208">
        <f t="shared" si="11"/>
        <v>0</v>
      </c>
      <c r="BG46" s="208">
        <f t="shared" si="11"/>
        <v>0</v>
      </c>
      <c r="BH46" s="208">
        <f t="shared" si="11"/>
        <v>0</v>
      </c>
      <c r="BI46" s="208">
        <f t="shared" si="11"/>
        <v>0</v>
      </c>
      <c r="BJ46" s="208">
        <f t="shared" si="11"/>
        <v>0</v>
      </c>
      <c r="BK46" s="208">
        <f t="shared" si="11"/>
        <v>0</v>
      </c>
      <c r="BL46" s="207">
        <f t="shared" si="9"/>
        <v>0</v>
      </c>
    </row>
    <row r="47" spans="1:64">
      <c r="A47" s="190" t="s">
        <v>248</v>
      </c>
      <c r="B47" s="205">
        <v>1.6500000000000001E-2</v>
      </c>
      <c r="C47" s="205">
        <v>1.6500000000000001E-2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192">
        <f t="shared" si="3"/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192">
        <f t="shared" si="4"/>
        <v>0</v>
      </c>
      <c r="AH47" s="192"/>
      <c r="AI47" s="207">
        <f t="shared" si="12"/>
        <v>0</v>
      </c>
      <c r="AJ47" s="207">
        <f t="shared" si="10"/>
        <v>0</v>
      </c>
      <c r="AK47" s="207">
        <f t="shared" si="10"/>
        <v>0</v>
      </c>
      <c r="AL47" s="207">
        <f t="shared" si="10"/>
        <v>0</v>
      </c>
      <c r="AM47" s="207">
        <f t="shared" si="10"/>
        <v>0</v>
      </c>
      <c r="AN47" s="207">
        <f t="shared" si="10"/>
        <v>0</v>
      </c>
      <c r="AO47" s="207">
        <f t="shared" si="10"/>
        <v>0</v>
      </c>
      <c r="AP47" s="207">
        <f t="shared" si="10"/>
        <v>0</v>
      </c>
      <c r="AQ47" s="207">
        <f t="shared" si="10"/>
        <v>0</v>
      </c>
      <c r="AR47" s="207">
        <f t="shared" si="10"/>
        <v>0</v>
      </c>
      <c r="AS47" s="207">
        <f t="shared" si="10"/>
        <v>0</v>
      </c>
      <c r="AT47" s="207">
        <f t="shared" si="10"/>
        <v>0</v>
      </c>
      <c r="AU47" s="208">
        <f t="shared" si="6"/>
        <v>0</v>
      </c>
      <c r="AV47" s="208">
        <f t="shared" si="7"/>
        <v>0</v>
      </c>
      <c r="AW47" s="208">
        <f t="shared" si="7"/>
        <v>0</v>
      </c>
      <c r="AX47" s="208">
        <f t="shared" si="7"/>
        <v>0</v>
      </c>
      <c r="AY47" s="208">
        <f t="shared" si="7"/>
        <v>0</v>
      </c>
      <c r="AZ47" s="208">
        <f t="shared" si="11"/>
        <v>0</v>
      </c>
      <c r="BA47" s="208">
        <f t="shared" si="11"/>
        <v>0</v>
      </c>
      <c r="BB47" s="208">
        <f t="shared" si="11"/>
        <v>0</v>
      </c>
      <c r="BC47" s="208">
        <f t="shared" si="11"/>
        <v>0</v>
      </c>
      <c r="BD47" s="208">
        <f t="shared" si="11"/>
        <v>0</v>
      </c>
      <c r="BE47" s="208">
        <f t="shared" si="11"/>
        <v>0</v>
      </c>
      <c r="BF47" s="208">
        <f t="shared" si="11"/>
        <v>0</v>
      </c>
      <c r="BG47" s="208">
        <f t="shared" si="11"/>
        <v>0</v>
      </c>
      <c r="BH47" s="208">
        <f t="shared" si="11"/>
        <v>0</v>
      </c>
      <c r="BI47" s="208">
        <f t="shared" si="11"/>
        <v>0</v>
      </c>
      <c r="BJ47" s="208">
        <f t="shared" si="11"/>
        <v>0</v>
      </c>
      <c r="BK47" s="208">
        <f t="shared" si="11"/>
        <v>0</v>
      </c>
      <c r="BL47" s="207">
        <f t="shared" si="9"/>
        <v>0</v>
      </c>
    </row>
    <row r="48" spans="1:64">
      <c r="A48" s="190" t="s">
        <v>249</v>
      </c>
      <c r="B48" s="205">
        <v>0</v>
      </c>
      <c r="C48" s="205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192">
        <f t="shared" si="3"/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192">
        <f t="shared" si="4"/>
        <v>0</v>
      </c>
      <c r="AH48" s="192"/>
      <c r="AI48" s="207">
        <f t="shared" si="12"/>
        <v>0</v>
      </c>
      <c r="AJ48" s="207">
        <f t="shared" si="10"/>
        <v>0</v>
      </c>
      <c r="AK48" s="207">
        <f t="shared" si="10"/>
        <v>0</v>
      </c>
      <c r="AL48" s="207">
        <f t="shared" si="10"/>
        <v>0</v>
      </c>
      <c r="AM48" s="207">
        <f t="shared" si="10"/>
        <v>0</v>
      </c>
      <c r="AN48" s="207">
        <f t="shared" si="10"/>
        <v>0</v>
      </c>
      <c r="AO48" s="207">
        <f t="shared" si="10"/>
        <v>0</v>
      </c>
      <c r="AP48" s="207">
        <f t="shared" si="10"/>
        <v>0</v>
      </c>
      <c r="AQ48" s="207">
        <f t="shared" si="10"/>
        <v>0</v>
      </c>
      <c r="AR48" s="207">
        <f t="shared" si="10"/>
        <v>0</v>
      </c>
      <c r="AS48" s="207">
        <f t="shared" si="10"/>
        <v>0</v>
      </c>
      <c r="AT48" s="207">
        <f t="shared" si="10"/>
        <v>0</v>
      </c>
      <c r="AU48" s="208">
        <f t="shared" si="6"/>
        <v>0</v>
      </c>
      <c r="AV48" s="208">
        <f t="shared" si="7"/>
        <v>0</v>
      </c>
      <c r="AW48" s="208">
        <f t="shared" si="7"/>
        <v>0</v>
      </c>
      <c r="AX48" s="208">
        <f t="shared" si="7"/>
        <v>0</v>
      </c>
      <c r="AY48" s="208">
        <f t="shared" si="7"/>
        <v>0</v>
      </c>
      <c r="AZ48" s="208">
        <f t="shared" si="11"/>
        <v>0</v>
      </c>
      <c r="BA48" s="208">
        <f t="shared" si="11"/>
        <v>0</v>
      </c>
      <c r="BB48" s="208">
        <f t="shared" si="11"/>
        <v>0</v>
      </c>
      <c r="BC48" s="208">
        <f t="shared" si="11"/>
        <v>0</v>
      </c>
      <c r="BD48" s="208">
        <f t="shared" si="11"/>
        <v>0</v>
      </c>
      <c r="BE48" s="208">
        <f t="shared" si="11"/>
        <v>0</v>
      </c>
      <c r="BF48" s="208">
        <f t="shared" si="11"/>
        <v>0</v>
      </c>
      <c r="BG48" s="208">
        <f t="shared" si="11"/>
        <v>0</v>
      </c>
      <c r="BH48" s="208">
        <f t="shared" si="11"/>
        <v>0</v>
      </c>
      <c r="BI48" s="208">
        <f t="shared" si="11"/>
        <v>0</v>
      </c>
      <c r="BJ48" s="208">
        <f t="shared" si="11"/>
        <v>0</v>
      </c>
      <c r="BK48" s="208">
        <f t="shared" si="11"/>
        <v>0</v>
      </c>
      <c r="BL48" s="207">
        <f t="shared" si="9"/>
        <v>0</v>
      </c>
    </row>
    <row r="49" spans="1:67">
      <c r="A49" s="190" t="s">
        <v>250</v>
      </c>
      <c r="B49" s="205">
        <v>0</v>
      </c>
      <c r="C49" s="205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192">
        <f t="shared" si="3"/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192">
        <f t="shared" si="4"/>
        <v>0</v>
      </c>
      <c r="AH49" s="192"/>
      <c r="AI49" s="207">
        <f t="shared" si="12"/>
        <v>0</v>
      </c>
      <c r="AJ49" s="207">
        <f t="shared" si="10"/>
        <v>0</v>
      </c>
      <c r="AK49" s="207">
        <f t="shared" si="10"/>
        <v>0</v>
      </c>
      <c r="AL49" s="207">
        <f t="shared" si="10"/>
        <v>0</v>
      </c>
      <c r="AM49" s="207">
        <f t="shared" si="10"/>
        <v>0</v>
      </c>
      <c r="AN49" s="207">
        <f t="shared" si="10"/>
        <v>0</v>
      </c>
      <c r="AO49" s="207">
        <f t="shared" si="10"/>
        <v>0</v>
      </c>
      <c r="AP49" s="207">
        <f t="shared" si="10"/>
        <v>0</v>
      </c>
      <c r="AQ49" s="207">
        <f t="shared" si="10"/>
        <v>0</v>
      </c>
      <c r="AR49" s="207">
        <f t="shared" si="10"/>
        <v>0</v>
      </c>
      <c r="AS49" s="207">
        <f t="shared" si="10"/>
        <v>0</v>
      </c>
      <c r="AT49" s="207">
        <f t="shared" si="10"/>
        <v>0</v>
      </c>
      <c r="AU49" s="208">
        <f t="shared" si="6"/>
        <v>0</v>
      </c>
      <c r="AV49" s="208">
        <f t="shared" si="7"/>
        <v>0</v>
      </c>
      <c r="AW49" s="208">
        <f t="shared" si="7"/>
        <v>0</v>
      </c>
      <c r="AX49" s="208">
        <f t="shared" si="7"/>
        <v>0</v>
      </c>
      <c r="AY49" s="208">
        <f t="shared" si="7"/>
        <v>0</v>
      </c>
      <c r="AZ49" s="208">
        <f t="shared" si="11"/>
        <v>0</v>
      </c>
      <c r="BA49" s="208">
        <f t="shared" si="11"/>
        <v>0</v>
      </c>
      <c r="BB49" s="208">
        <f t="shared" si="11"/>
        <v>0</v>
      </c>
      <c r="BC49" s="208">
        <f t="shared" si="11"/>
        <v>0</v>
      </c>
      <c r="BD49" s="208">
        <f t="shared" si="11"/>
        <v>0</v>
      </c>
      <c r="BE49" s="208">
        <f t="shared" si="11"/>
        <v>0</v>
      </c>
      <c r="BF49" s="208">
        <f t="shared" si="11"/>
        <v>0</v>
      </c>
      <c r="BG49" s="208">
        <f t="shared" si="11"/>
        <v>0</v>
      </c>
      <c r="BH49" s="208">
        <f t="shared" si="11"/>
        <v>0</v>
      </c>
      <c r="BI49" s="208">
        <f t="shared" si="11"/>
        <v>0</v>
      </c>
      <c r="BJ49" s="208">
        <f t="shared" si="11"/>
        <v>0</v>
      </c>
      <c r="BK49" s="208">
        <f t="shared" si="11"/>
        <v>0</v>
      </c>
      <c r="BL49" s="207">
        <f t="shared" si="9"/>
        <v>0</v>
      </c>
    </row>
    <row r="50" spans="1:67">
      <c r="A50" s="190" t="s">
        <v>251</v>
      </c>
      <c r="B50" s="205">
        <v>0</v>
      </c>
      <c r="C50" s="205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192">
        <f t="shared" si="3"/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192">
        <f t="shared" si="4"/>
        <v>0</v>
      </c>
      <c r="AH50" s="192"/>
      <c r="AI50" s="207">
        <f t="shared" si="12"/>
        <v>0</v>
      </c>
      <c r="AJ50" s="207">
        <f t="shared" si="10"/>
        <v>0</v>
      </c>
      <c r="AK50" s="207">
        <f t="shared" si="10"/>
        <v>0</v>
      </c>
      <c r="AL50" s="207">
        <f t="shared" si="10"/>
        <v>0</v>
      </c>
      <c r="AM50" s="207">
        <f t="shared" si="10"/>
        <v>0</v>
      </c>
      <c r="AN50" s="207">
        <f t="shared" si="10"/>
        <v>0</v>
      </c>
      <c r="AO50" s="207">
        <f t="shared" si="10"/>
        <v>0</v>
      </c>
      <c r="AP50" s="207">
        <f t="shared" si="10"/>
        <v>0</v>
      </c>
      <c r="AQ50" s="207">
        <f t="shared" si="10"/>
        <v>0</v>
      </c>
      <c r="AR50" s="207">
        <f t="shared" si="10"/>
        <v>0</v>
      </c>
      <c r="AS50" s="207">
        <f t="shared" si="10"/>
        <v>0</v>
      </c>
      <c r="AT50" s="207">
        <f t="shared" si="10"/>
        <v>0</v>
      </c>
      <c r="AU50" s="208">
        <f t="shared" si="6"/>
        <v>0</v>
      </c>
      <c r="AV50" s="208">
        <f t="shared" si="7"/>
        <v>0</v>
      </c>
      <c r="AW50" s="208">
        <f t="shared" si="7"/>
        <v>0</v>
      </c>
      <c r="AX50" s="208">
        <f t="shared" si="7"/>
        <v>0</v>
      </c>
      <c r="AY50" s="208">
        <f t="shared" si="7"/>
        <v>0</v>
      </c>
      <c r="AZ50" s="208">
        <f t="shared" si="11"/>
        <v>0</v>
      </c>
      <c r="BA50" s="208">
        <f t="shared" si="11"/>
        <v>0</v>
      </c>
      <c r="BB50" s="208">
        <f t="shared" si="11"/>
        <v>0</v>
      </c>
      <c r="BC50" s="208">
        <f t="shared" si="11"/>
        <v>0</v>
      </c>
      <c r="BD50" s="208">
        <f t="shared" si="11"/>
        <v>0</v>
      </c>
      <c r="BE50" s="208">
        <f t="shared" si="11"/>
        <v>0</v>
      </c>
      <c r="BF50" s="208">
        <f t="shared" si="11"/>
        <v>0</v>
      </c>
      <c r="BG50" s="208">
        <f t="shared" si="11"/>
        <v>0</v>
      </c>
      <c r="BH50" s="208">
        <f t="shared" si="11"/>
        <v>0</v>
      </c>
      <c r="BI50" s="208">
        <f t="shared" si="11"/>
        <v>0</v>
      </c>
      <c r="BJ50" s="208">
        <f t="shared" si="11"/>
        <v>0</v>
      </c>
      <c r="BK50" s="208">
        <f t="shared" si="11"/>
        <v>0</v>
      </c>
      <c r="BL50" s="207">
        <f t="shared" si="9"/>
        <v>0</v>
      </c>
    </row>
    <row r="51" spans="1:67">
      <c r="A51" s="190" t="s">
        <v>252</v>
      </c>
      <c r="B51" s="205">
        <v>0</v>
      </c>
      <c r="C51" s="205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192">
        <f t="shared" si="3"/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192">
        <f t="shared" si="4"/>
        <v>0</v>
      </c>
      <c r="AH51" s="192"/>
      <c r="AI51" s="207">
        <f t="shared" si="12"/>
        <v>0</v>
      </c>
      <c r="AJ51" s="207">
        <f t="shared" si="10"/>
        <v>0</v>
      </c>
      <c r="AK51" s="207">
        <f t="shared" si="10"/>
        <v>0</v>
      </c>
      <c r="AL51" s="207">
        <f t="shared" si="10"/>
        <v>0</v>
      </c>
      <c r="AM51" s="207">
        <f t="shared" si="10"/>
        <v>0</v>
      </c>
      <c r="AN51" s="207">
        <f t="shared" si="10"/>
        <v>0</v>
      </c>
      <c r="AO51" s="207">
        <f t="shared" si="10"/>
        <v>0</v>
      </c>
      <c r="AP51" s="207">
        <f t="shared" si="10"/>
        <v>0</v>
      </c>
      <c r="AQ51" s="207">
        <f t="shared" si="10"/>
        <v>0</v>
      </c>
      <c r="AR51" s="207">
        <f t="shared" si="10"/>
        <v>0</v>
      </c>
      <c r="AS51" s="207">
        <f t="shared" si="10"/>
        <v>0</v>
      </c>
      <c r="AT51" s="207">
        <f t="shared" si="10"/>
        <v>0</v>
      </c>
      <c r="AU51" s="208">
        <f t="shared" si="6"/>
        <v>0</v>
      </c>
      <c r="AV51" s="208">
        <f t="shared" si="7"/>
        <v>0</v>
      </c>
      <c r="AW51" s="208">
        <f t="shared" si="7"/>
        <v>0</v>
      </c>
      <c r="AX51" s="208">
        <f t="shared" si="7"/>
        <v>0</v>
      </c>
      <c r="AY51" s="208">
        <f t="shared" si="7"/>
        <v>0</v>
      </c>
      <c r="AZ51" s="208">
        <f t="shared" si="11"/>
        <v>0</v>
      </c>
      <c r="BA51" s="208">
        <f t="shared" si="11"/>
        <v>0</v>
      </c>
      <c r="BB51" s="208">
        <f t="shared" si="11"/>
        <v>0</v>
      </c>
      <c r="BC51" s="208">
        <f t="shared" si="11"/>
        <v>0</v>
      </c>
      <c r="BD51" s="208">
        <f t="shared" si="11"/>
        <v>0</v>
      </c>
      <c r="BE51" s="208">
        <f t="shared" si="11"/>
        <v>0</v>
      </c>
      <c r="BF51" s="208">
        <f t="shared" si="11"/>
        <v>0</v>
      </c>
      <c r="BG51" s="208">
        <f t="shared" si="11"/>
        <v>0</v>
      </c>
      <c r="BH51" s="208">
        <f t="shared" si="11"/>
        <v>0</v>
      </c>
      <c r="BI51" s="208">
        <f t="shared" si="11"/>
        <v>0</v>
      </c>
      <c r="BJ51" s="208">
        <f t="shared" si="11"/>
        <v>0</v>
      </c>
      <c r="BK51" s="208">
        <f t="shared" si="11"/>
        <v>0</v>
      </c>
      <c r="BL51" s="207">
        <f t="shared" si="9"/>
        <v>0</v>
      </c>
    </row>
    <row r="52" spans="1:67">
      <c r="A52" s="190" t="s">
        <v>253</v>
      </c>
      <c r="B52" s="205">
        <v>0</v>
      </c>
      <c r="C52" s="205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192">
        <f t="shared" si="3"/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192">
        <f t="shared" si="4"/>
        <v>0</v>
      </c>
      <c r="AH52" s="192"/>
      <c r="AI52" s="207">
        <f t="shared" si="12"/>
        <v>0</v>
      </c>
      <c r="AJ52" s="207">
        <f t="shared" si="10"/>
        <v>0</v>
      </c>
      <c r="AK52" s="207">
        <f t="shared" si="10"/>
        <v>0</v>
      </c>
      <c r="AL52" s="207">
        <f t="shared" si="10"/>
        <v>0</v>
      </c>
      <c r="AM52" s="207">
        <f t="shared" si="10"/>
        <v>0</v>
      </c>
      <c r="AN52" s="207">
        <f t="shared" si="10"/>
        <v>0</v>
      </c>
      <c r="AO52" s="207">
        <f t="shared" si="10"/>
        <v>0</v>
      </c>
      <c r="AP52" s="207">
        <f t="shared" si="10"/>
        <v>0</v>
      </c>
      <c r="AQ52" s="207">
        <f t="shared" si="10"/>
        <v>0</v>
      </c>
      <c r="AR52" s="207">
        <f t="shared" si="10"/>
        <v>0</v>
      </c>
      <c r="AS52" s="207">
        <f t="shared" si="10"/>
        <v>0</v>
      </c>
      <c r="AT52" s="207">
        <f t="shared" si="10"/>
        <v>0</v>
      </c>
      <c r="AU52" s="208">
        <f t="shared" si="6"/>
        <v>0</v>
      </c>
      <c r="AV52" s="208">
        <f t="shared" si="7"/>
        <v>0</v>
      </c>
      <c r="AW52" s="208">
        <f t="shared" si="7"/>
        <v>0</v>
      </c>
      <c r="AX52" s="208">
        <f t="shared" si="7"/>
        <v>0</v>
      </c>
      <c r="AY52" s="208">
        <f t="shared" si="7"/>
        <v>0</v>
      </c>
      <c r="AZ52" s="208">
        <f t="shared" si="11"/>
        <v>0</v>
      </c>
      <c r="BA52" s="208">
        <f t="shared" si="11"/>
        <v>0</v>
      </c>
      <c r="BB52" s="208">
        <f t="shared" si="11"/>
        <v>0</v>
      </c>
      <c r="BC52" s="208">
        <f t="shared" si="11"/>
        <v>0</v>
      </c>
      <c r="BD52" s="208">
        <f t="shared" si="11"/>
        <v>0</v>
      </c>
      <c r="BE52" s="208">
        <f t="shared" si="11"/>
        <v>0</v>
      </c>
      <c r="BF52" s="208">
        <f t="shared" si="11"/>
        <v>0</v>
      </c>
      <c r="BG52" s="208">
        <f t="shared" si="11"/>
        <v>0</v>
      </c>
      <c r="BH52" s="208">
        <f t="shared" si="11"/>
        <v>0</v>
      </c>
      <c r="BI52" s="208">
        <f t="shared" si="11"/>
        <v>0</v>
      </c>
      <c r="BJ52" s="208">
        <f t="shared" si="11"/>
        <v>0</v>
      </c>
      <c r="BK52" s="208">
        <f t="shared" si="11"/>
        <v>0</v>
      </c>
      <c r="BL52" s="207">
        <f t="shared" si="9"/>
        <v>0</v>
      </c>
    </row>
    <row r="53" spans="1:67">
      <c r="A53" s="190" t="s">
        <v>254</v>
      </c>
      <c r="B53" s="205">
        <v>0</v>
      </c>
      <c r="C53" s="205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192">
        <f t="shared" si="3"/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192">
        <f t="shared" si="4"/>
        <v>0</v>
      </c>
      <c r="AH53" s="192"/>
      <c r="AI53" s="207">
        <f t="shared" si="12"/>
        <v>0</v>
      </c>
      <c r="AJ53" s="207">
        <f t="shared" si="10"/>
        <v>0</v>
      </c>
      <c r="AK53" s="207">
        <f t="shared" si="10"/>
        <v>0</v>
      </c>
      <c r="AL53" s="207">
        <f t="shared" si="10"/>
        <v>0</v>
      </c>
      <c r="AM53" s="207">
        <f t="shared" si="10"/>
        <v>0</v>
      </c>
      <c r="AN53" s="207">
        <f t="shared" si="10"/>
        <v>0</v>
      </c>
      <c r="AO53" s="207">
        <f t="shared" si="10"/>
        <v>0</v>
      </c>
      <c r="AP53" s="207">
        <f t="shared" si="10"/>
        <v>0</v>
      </c>
      <c r="AQ53" s="207">
        <f t="shared" si="10"/>
        <v>0</v>
      </c>
      <c r="AR53" s="207">
        <f t="shared" si="10"/>
        <v>0</v>
      </c>
      <c r="AS53" s="207">
        <f t="shared" si="10"/>
        <v>0</v>
      </c>
      <c r="AT53" s="207">
        <f t="shared" si="10"/>
        <v>0</v>
      </c>
      <c r="AU53" s="208">
        <f t="shared" si="6"/>
        <v>0</v>
      </c>
      <c r="AV53" s="208">
        <f t="shared" si="7"/>
        <v>0</v>
      </c>
      <c r="AW53" s="208">
        <f t="shared" si="7"/>
        <v>0</v>
      </c>
      <c r="AX53" s="208">
        <f t="shared" si="7"/>
        <v>0</v>
      </c>
      <c r="AY53" s="208">
        <f t="shared" si="7"/>
        <v>0</v>
      </c>
      <c r="AZ53" s="208">
        <f t="shared" si="11"/>
        <v>0</v>
      </c>
      <c r="BA53" s="208">
        <f t="shared" si="11"/>
        <v>0</v>
      </c>
      <c r="BB53" s="208">
        <f t="shared" si="11"/>
        <v>0</v>
      </c>
      <c r="BC53" s="208">
        <f t="shared" si="11"/>
        <v>0</v>
      </c>
      <c r="BD53" s="208">
        <f t="shared" si="11"/>
        <v>0</v>
      </c>
      <c r="BE53" s="208">
        <f t="shared" si="11"/>
        <v>0</v>
      </c>
      <c r="BF53" s="208">
        <f t="shared" si="11"/>
        <v>0</v>
      </c>
      <c r="BG53" s="208">
        <f t="shared" si="11"/>
        <v>0</v>
      </c>
      <c r="BH53" s="208">
        <f t="shared" si="11"/>
        <v>0</v>
      </c>
      <c r="BI53" s="208">
        <f t="shared" si="11"/>
        <v>0</v>
      </c>
      <c r="BJ53" s="208">
        <f t="shared" si="11"/>
        <v>0</v>
      </c>
      <c r="BK53" s="208">
        <f t="shared" si="11"/>
        <v>0</v>
      </c>
      <c r="BL53" s="207">
        <f t="shared" si="9"/>
        <v>0</v>
      </c>
    </row>
    <row r="54" spans="1:67">
      <c r="A54" s="190" t="s">
        <v>255</v>
      </c>
      <c r="B54" s="205">
        <v>0</v>
      </c>
      <c r="C54" s="205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192">
        <f t="shared" si="3"/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192">
        <f t="shared" si="4"/>
        <v>0</v>
      </c>
      <c r="AH54" s="192"/>
      <c r="AI54" s="207">
        <f t="shared" si="12"/>
        <v>0</v>
      </c>
      <c r="AJ54" s="207">
        <f t="shared" si="10"/>
        <v>0</v>
      </c>
      <c r="AK54" s="207">
        <f t="shared" si="10"/>
        <v>0</v>
      </c>
      <c r="AL54" s="207">
        <f t="shared" si="10"/>
        <v>0</v>
      </c>
      <c r="AM54" s="207">
        <f t="shared" si="10"/>
        <v>0</v>
      </c>
      <c r="AN54" s="207">
        <f t="shared" si="10"/>
        <v>0</v>
      </c>
      <c r="AO54" s="207">
        <f t="shared" si="10"/>
        <v>0</v>
      </c>
      <c r="AP54" s="207">
        <f t="shared" si="10"/>
        <v>0</v>
      </c>
      <c r="AQ54" s="207">
        <f t="shared" si="10"/>
        <v>0</v>
      </c>
      <c r="AR54" s="207">
        <f t="shared" si="10"/>
        <v>0</v>
      </c>
      <c r="AS54" s="207">
        <f t="shared" si="10"/>
        <v>0</v>
      </c>
      <c r="AT54" s="207">
        <f t="shared" si="10"/>
        <v>0</v>
      </c>
      <c r="AU54" s="208">
        <f t="shared" si="6"/>
        <v>0</v>
      </c>
      <c r="AV54" s="208">
        <f t="shared" si="7"/>
        <v>0</v>
      </c>
      <c r="AW54" s="208">
        <f t="shared" si="7"/>
        <v>0</v>
      </c>
      <c r="AX54" s="208">
        <f t="shared" si="7"/>
        <v>0</v>
      </c>
      <c r="AY54" s="208">
        <f t="shared" si="7"/>
        <v>0</v>
      </c>
      <c r="AZ54" s="208">
        <f t="shared" si="11"/>
        <v>0</v>
      </c>
      <c r="BA54" s="208">
        <f t="shared" si="11"/>
        <v>0</v>
      </c>
      <c r="BB54" s="208">
        <f t="shared" si="11"/>
        <v>0</v>
      </c>
      <c r="BC54" s="208">
        <f t="shared" si="11"/>
        <v>0</v>
      </c>
      <c r="BD54" s="208">
        <f t="shared" si="11"/>
        <v>0</v>
      </c>
      <c r="BE54" s="208">
        <f t="shared" si="11"/>
        <v>0</v>
      </c>
      <c r="BF54" s="208">
        <f t="shared" si="11"/>
        <v>0</v>
      </c>
      <c r="BG54" s="208">
        <f t="shared" si="11"/>
        <v>0</v>
      </c>
      <c r="BH54" s="208">
        <f t="shared" si="11"/>
        <v>0</v>
      </c>
      <c r="BI54" s="208">
        <f t="shared" si="11"/>
        <v>0</v>
      </c>
      <c r="BJ54" s="208">
        <f t="shared" si="11"/>
        <v>0</v>
      </c>
      <c r="BK54" s="208">
        <f t="shared" si="11"/>
        <v>0</v>
      </c>
      <c r="BL54" s="207">
        <f t="shared" si="9"/>
        <v>0</v>
      </c>
    </row>
    <row r="55" spans="1:67">
      <c r="A55" s="190" t="s">
        <v>256</v>
      </c>
      <c r="B55" s="205">
        <v>0</v>
      </c>
      <c r="C55" s="205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192">
        <f t="shared" si="3"/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192">
        <f t="shared" si="4"/>
        <v>0</v>
      </c>
      <c r="AH55" s="192"/>
      <c r="AI55" s="207">
        <f t="shared" si="12"/>
        <v>0</v>
      </c>
      <c r="AJ55" s="207">
        <f t="shared" si="10"/>
        <v>0</v>
      </c>
      <c r="AK55" s="207">
        <f t="shared" si="10"/>
        <v>0</v>
      </c>
      <c r="AL55" s="207">
        <f t="shared" si="10"/>
        <v>0</v>
      </c>
      <c r="AM55" s="207">
        <f t="shared" si="10"/>
        <v>0</v>
      </c>
      <c r="AN55" s="207">
        <f t="shared" si="10"/>
        <v>0</v>
      </c>
      <c r="AO55" s="207">
        <f t="shared" si="10"/>
        <v>0</v>
      </c>
      <c r="AP55" s="207">
        <f t="shared" si="10"/>
        <v>0</v>
      </c>
      <c r="AQ55" s="207">
        <f t="shared" si="10"/>
        <v>0</v>
      </c>
      <c r="AR55" s="207">
        <f t="shared" si="10"/>
        <v>0</v>
      </c>
      <c r="AS55" s="207">
        <f t="shared" si="10"/>
        <v>0</v>
      </c>
      <c r="AT55" s="207">
        <f t="shared" si="10"/>
        <v>0</v>
      </c>
      <c r="AU55" s="208">
        <f t="shared" si="6"/>
        <v>0</v>
      </c>
      <c r="AV55" s="208">
        <f t="shared" si="7"/>
        <v>0</v>
      </c>
      <c r="AW55" s="208">
        <f t="shared" si="7"/>
        <v>0</v>
      </c>
      <c r="AX55" s="208">
        <f t="shared" si="7"/>
        <v>0</v>
      </c>
      <c r="AY55" s="208">
        <f t="shared" si="7"/>
        <v>0</v>
      </c>
      <c r="AZ55" s="208">
        <f t="shared" si="11"/>
        <v>0</v>
      </c>
      <c r="BA55" s="208">
        <f t="shared" si="11"/>
        <v>0</v>
      </c>
      <c r="BB55" s="208">
        <f t="shared" si="11"/>
        <v>0</v>
      </c>
      <c r="BC55" s="208">
        <f t="shared" si="11"/>
        <v>0</v>
      </c>
      <c r="BD55" s="208">
        <f t="shared" si="11"/>
        <v>0</v>
      </c>
      <c r="BE55" s="208">
        <f t="shared" si="11"/>
        <v>0</v>
      </c>
      <c r="BF55" s="208">
        <f t="shared" si="11"/>
        <v>0</v>
      </c>
      <c r="BG55" s="208">
        <f t="shared" si="11"/>
        <v>0</v>
      </c>
      <c r="BH55" s="208">
        <f t="shared" si="11"/>
        <v>0</v>
      </c>
      <c r="BI55" s="208">
        <f t="shared" si="11"/>
        <v>0</v>
      </c>
      <c r="BJ55" s="208">
        <f t="shared" si="11"/>
        <v>0</v>
      </c>
      <c r="BK55" s="208">
        <f t="shared" si="11"/>
        <v>0</v>
      </c>
      <c r="BL55" s="207">
        <f t="shared" si="9"/>
        <v>0</v>
      </c>
    </row>
    <row r="56" spans="1:67">
      <c r="A56" s="190" t="s">
        <v>257</v>
      </c>
      <c r="B56" s="205">
        <v>0</v>
      </c>
      <c r="C56" s="205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192">
        <f t="shared" si="3"/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192">
        <f t="shared" si="4"/>
        <v>0</v>
      </c>
      <c r="AH56" s="192"/>
      <c r="AI56" s="207">
        <f t="shared" si="12"/>
        <v>0</v>
      </c>
      <c r="AJ56" s="207">
        <f t="shared" si="10"/>
        <v>0</v>
      </c>
      <c r="AK56" s="207">
        <f t="shared" si="10"/>
        <v>0</v>
      </c>
      <c r="AL56" s="207">
        <f t="shared" si="10"/>
        <v>0</v>
      </c>
      <c r="AM56" s="207">
        <f t="shared" si="10"/>
        <v>0</v>
      </c>
      <c r="AN56" s="207">
        <f t="shared" si="10"/>
        <v>0</v>
      </c>
      <c r="AO56" s="207">
        <f t="shared" si="10"/>
        <v>0</v>
      </c>
      <c r="AP56" s="207">
        <f t="shared" si="10"/>
        <v>0</v>
      </c>
      <c r="AQ56" s="207">
        <f t="shared" si="10"/>
        <v>0</v>
      </c>
      <c r="AR56" s="207">
        <f t="shared" si="10"/>
        <v>0</v>
      </c>
      <c r="AS56" s="207">
        <f t="shared" si="10"/>
        <v>0</v>
      </c>
      <c r="AT56" s="207">
        <f t="shared" si="10"/>
        <v>0</v>
      </c>
      <c r="AU56" s="208">
        <f t="shared" si="6"/>
        <v>0</v>
      </c>
      <c r="AV56" s="208">
        <f t="shared" si="7"/>
        <v>0</v>
      </c>
      <c r="AW56" s="208">
        <f t="shared" si="7"/>
        <v>0</v>
      </c>
      <c r="AX56" s="208">
        <f t="shared" si="7"/>
        <v>0</v>
      </c>
      <c r="AY56" s="208">
        <f t="shared" si="7"/>
        <v>0</v>
      </c>
      <c r="AZ56" s="208">
        <f t="shared" si="11"/>
        <v>0</v>
      </c>
      <c r="BA56" s="208">
        <f t="shared" si="11"/>
        <v>0</v>
      </c>
      <c r="BB56" s="208">
        <f t="shared" si="11"/>
        <v>0</v>
      </c>
      <c r="BC56" s="208">
        <f t="shared" si="11"/>
        <v>0</v>
      </c>
      <c r="BD56" s="208">
        <f t="shared" si="11"/>
        <v>0</v>
      </c>
      <c r="BE56" s="208">
        <f t="shared" si="11"/>
        <v>0</v>
      </c>
      <c r="BF56" s="208">
        <f t="shared" si="11"/>
        <v>0</v>
      </c>
      <c r="BG56" s="208">
        <f t="shared" si="11"/>
        <v>0</v>
      </c>
      <c r="BH56" s="208">
        <f t="shared" si="11"/>
        <v>0</v>
      </c>
      <c r="BI56" s="208">
        <f t="shared" si="11"/>
        <v>0</v>
      </c>
      <c r="BJ56" s="208">
        <f t="shared" si="11"/>
        <v>0</v>
      </c>
      <c r="BK56" s="208">
        <f t="shared" si="11"/>
        <v>0</v>
      </c>
      <c r="BL56" s="207">
        <f t="shared" si="9"/>
        <v>0</v>
      </c>
    </row>
    <row r="57" spans="1:67">
      <c r="A57" s="190" t="s">
        <v>258</v>
      </c>
      <c r="B57" s="205">
        <v>0</v>
      </c>
      <c r="C57" s="205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192">
        <f t="shared" si="3"/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192">
        <f t="shared" si="4"/>
        <v>0</v>
      </c>
      <c r="AH57" s="192"/>
      <c r="AI57" s="207">
        <f t="shared" si="12"/>
        <v>0</v>
      </c>
      <c r="AJ57" s="207">
        <f t="shared" si="10"/>
        <v>0</v>
      </c>
      <c r="AK57" s="207">
        <f t="shared" si="10"/>
        <v>0</v>
      </c>
      <c r="AL57" s="207">
        <f t="shared" si="10"/>
        <v>0</v>
      </c>
      <c r="AM57" s="207">
        <f t="shared" si="10"/>
        <v>0</v>
      </c>
      <c r="AN57" s="207">
        <f t="shared" si="10"/>
        <v>0</v>
      </c>
      <c r="AO57" s="207">
        <f t="shared" si="10"/>
        <v>0</v>
      </c>
      <c r="AP57" s="207">
        <f t="shared" si="10"/>
        <v>0</v>
      </c>
      <c r="AQ57" s="207">
        <f t="shared" si="10"/>
        <v>0</v>
      </c>
      <c r="AR57" s="207">
        <f t="shared" si="10"/>
        <v>0</v>
      </c>
      <c r="AS57" s="207">
        <f t="shared" si="10"/>
        <v>0</v>
      </c>
      <c r="AT57" s="207">
        <f t="shared" si="10"/>
        <v>0</v>
      </c>
      <c r="AU57" s="208">
        <f t="shared" si="6"/>
        <v>0</v>
      </c>
      <c r="AV57" s="208">
        <f t="shared" si="7"/>
        <v>0</v>
      </c>
      <c r="AW57" s="208">
        <f t="shared" si="7"/>
        <v>0</v>
      </c>
      <c r="AX57" s="208">
        <f t="shared" si="7"/>
        <v>0</v>
      </c>
      <c r="AY57" s="208">
        <f t="shared" si="7"/>
        <v>0</v>
      </c>
      <c r="AZ57" s="208">
        <f t="shared" si="11"/>
        <v>0</v>
      </c>
      <c r="BA57" s="208">
        <f t="shared" si="11"/>
        <v>0</v>
      </c>
      <c r="BB57" s="208">
        <f t="shared" si="11"/>
        <v>0</v>
      </c>
      <c r="BC57" s="208">
        <f t="shared" si="11"/>
        <v>0</v>
      </c>
      <c r="BD57" s="208">
        <f t="shared" si="11"/>
        <v>0</v>
      </c>
      <c r="BE57" s="208">
        <f t="shared" si="11"/>
        <v>0</v>
      </c>
      <c r="BF57" s="208">
        <f t="shared" si="11"/>
        <v>0</v>
      </c>
      <c r="BG57" s="208">
        <f t="shared" si="11"/>
        <v>0</v>
      </c>
      <c r="BH57" s="208">
        <f t="shared" si="11"/>
        <v>0</v>
      </c>
      <c r="BI57" s="208">
        <f t="shared" si="11"/>
        <v>0</v>
      </c>
      <c r="BJ57" s="208">
        <f t="shared" si="11"/>
        <v>0</v>
      </c>
      <c r="BK57" s="208">
        <f t="shared" si="11"/>
        <v>0</v>
      </c>
      <c r="BL57" s="207">
        <f t="shared" si="9"/>
        <v>0</v>
      </c>
    </row>
    <row r="58" spans="1:67">
      <c r="A58" s="190" t="s">
        <v>259</v>
      </c>
      <c r="B58" s="205">
        <v>0</v>
      </c>
      <c r="C58" s="205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192">
        <f t="shared" si="3"/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192">
        <f t="shared" si="4"/>
        <v>0</v>
      </c>
      <c r="AH58" s="192"/>
      <c r="AI58" s="207">
        <f t="shared" si="12"/>
        <v>0</v>
      </c>
      <c r="AJ58" s="207">
        <f t="shared" si="10"/>
        <v>0</v>
      </c>
      <c r="AK58" s="207">
        <f t="shared" si="10"/>
        <v>0</v>
      </c>
      <c r="AL58" s="207">
        <f t="shared" si="10"/>
        <v>0</v>
      </c>
      <c r="AM58" s="207">
        <f t="shared" si="10"/>
        <v>0</v>
      </c>
      <c r="AN58" s="207">
        <f t="shared" si="10"/>
        <v>0</v>
      </c>
      <c r="AO58" s="207">
        <f t="shared" si="10"/>
        <v>0</v>
      </c>
      <c r="AP58" s="207">
        <f t="shared" si="10"/>
        <v>0</v>
      </c>
      <c r="AQ58" s="207">
        <f t="shared" si="10"/>
        <v>0</v>
      </c>
      <c r="AR58" s="207">
        <f t="shared" si="10"/>
        <v>0</v>
      </c>
      <c r="AS58" s="207">
        <f t="shared" si="10"/>
        <v>0</v>
      </c>
      <c r="AT58" s="207">
        <f t="shared" si="10"/>
        <v>0</v>
      </c>
      <c r="AU58" s="208">
        <f t="shared" si="6"/>
        <v>0</v>
      </c>
      <c r="AV58" s="208">
        <f t="shared" si="7"/>
        <v>0</v>
      </c>
      <c r="AW58" s="208">
        <f t="shared" si="7"/>
        <v>0</v>
      </c>
      <c r="AX58" s="208">
        <f t="shared" si="7"/>
        <v>0</v>
      </c>
      <c r="AY58" s="208">
        <f t="shared" si="7"/>
        <v>0</v>
      </c>
      <c r="AZ58" s="208">
        <f t="shared" si="11"/>
        <v>0</v>
      </c>
      <c r="BA58" s="208">
        <f t="shared" si="11"/>
        <v>0</v>
      </c>
      <c r="BB58" s="208">
        <f t="shared" si="11"/>
        <v>0</v>
      </c>
      <c r="BC58" s="208">
        <f t="shared" si="11"/>
        <v>0</v>
      </c>
      <c r="BD58" s="208">
        <f t="shared" si="11"/>
        <v>0</v>
      </c>
      <c r="BE58" s="208">
        <f t="shared" si="11"/>
        <v>0</v>
      </c>
      <c r="BF58" s="208">
        <f t="shared" si="11"/>
        <v>0</v>
      </c>
      <c r="BG58" s="208">
        <f t="shared" si="11"/>
        <v>0</v>
      </c>
      <c r="BH58" s="208">
        <f t="shared" si="11"/>
        <v>0</v>
      </c>
      <c r="BI58" s="208">
        <f t="shared" si="11"/>
        <v>0</v>
      </c>
      <c r="BJ58" s="208">
        <f t="shared" si="11"/>
        <v>0</v>
      </c>
      <c r="BK58" s="208">
        <f t="shared" si="11"/>
        <v>0</v>
      </c>
      <c r="BL58" s="207">
        <f t="shared" si="9"/>
        <v>0</v>
      </c>
    </row>
    <row r="59" spans="1:67">
      <c r="A59" s="190" t="s">
        <v>260</v>
      </c>
      <c r="B59" s="205">
        <v>0</v>
      </c>
      <c r="C59" s="205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192">
        <f t="shared" si="3"/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192">
        <f t="shared" si="4"/>
        <v>0</v>
      </c>
      <c r="AH59" s="192"/>
      <c r="AI59" s="207">
        <f t="shared" si="12"/>
        <v>0</v>
      </c>
      <c r="AJ59" s="207">
        <f t="shared" si="10"/>
        <v>0</v>
      </c>
      <c r="AK59" s="207">
        <f t="shared" si="10"/>
        <v>0</v>
      </c>
      <c r="AL59" s="207">
        <f t="shared" si="10"/>
        <v>0</v>
      </c>
      <c r="AM59" s="207">
        <f t="shared" si="10"/>
        <v>0</v>
      </c>
      <c r="AN59" s="207">
        <f t="shared" si="10"/>
        <v>0</v>
      </c>
      <c r="AO59" s="207">
        <f t="shared" si="10"/>
        <v>0</v>
      </c>
      <c r="AP59" s="207">
        <f t="shared" si="10"/>
        <v>0</v>
      </c>
      <c r="AQ59" s="207">
        <f t="shared" si="10"/>
        <v>0</v>
      </c>
      <c r="AR59" s="207">
        <f t="shared" si="10"/>
        <v>0</v>
      </c>
      <c r="AS59" s="207">
        <f t="shared" si="10"/>
        <v>0</v>
      </c>
      <c r="AT59" s="207">
        <f t="shared" si="10"/>
        <v>0</v>
      </c>
      <c r="AU59" s="208">
        <f t="shared" si="6"/>
        <v>0</v>
      </c>
      <c r="AV59" s="208">
        <f t="shared" si="7"/>
        <v>0</v>
      </c>
      <c r="AW59" s="208">
        <f t="shared" si="7"/>
        <v>0</v>
      </c>
      <c r="AX59" s="208">
        <f t="shared" si="7"/>
        <v>0</v>
      </c>
      <c r="AY59" s="208">
        <f t="shared" si="7"/>
        <v>0</v>
      </c>
      <c r="AZ59" s="208">
        <f t="shared" si="11"/>
        <v>0</v>
      </c>
      <c r="BA59" s="208">
        <f t="shared" si="11"/>
        <v>0</v>
      </c>
      <c r="BB59" s="208">
        <f t="shared" si="11"/>
        <v>0</v>
      </c>
      <c r="BC59" s="208">
        <f t="shared" si="11"/>
        <v>0</v>
      </c>
      <c r="BD59" s="208">
        <f t="shared" si="11"/>
        <v>0</v>
      </c>
      <c r="BE59" s="208">
        <f t="shared" si="11"/>
        <v>0</v>
      </c>
      <c r="BF59" s="208">
        <f t="shared" si="11"/>
        <v>0</v>
      </c>
      <c r="BG59" s="208">
        <f t="shared" si="11"/>
        <v>0</v>
      </c>
      <c r="BH59" s="208">
        <f t="shared" si="11"/>
        <v>0</v>
      </c>
      <c r="BI59" s="208">
        <f t="shared" si="11"/>
        <v>0</v>
      </c>
      <c r="BJ59" s="208">
        <f t="shared" si="11"/>
        <v>0</v>
      </c>
      <c r="BK59" s="208">
        <f t="shared" si="11"/>
        <v>0</v>
      </c>
      <c r="BL59" s="207">
        <f t="shared" si="9"/>
        <v>0</v>
      </c>
    </row>
    <row r="60" spans="1:67">
      <c r="A60" s="190" t="s">
        <v>261</v>
      </c>
      <c r="B60" s="205">
        <v>0</v>
      </c>
      <c r="C60" s="205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192">
        <f t="shared" si="3"/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192">
        <f t="shared" si="4"/>
        <v>0</v>
      </c>
      <c r="AH60" s="192"/>
      <c r="AI60" s="207">
        <f t="shared" si="12"/>
        <v>0</v>
      </c>
      <c r="AJ60" s="207">
        <f t="shared" si="10"/>
        <v>0</v>
      </c>
      <c r="AK60" s="207">
        <f t="shared" si="10"/>
        <v>0</v>
      </c>
      <c r="AL60" s="207">
        <f t="shared" si="10"/>
        <v>0</v>
      </c>
      <c r="AM60" s="207">
        <f t="shared" si="10"/>
        <v>0</v>
      </c>
      <c r="AN60" s="207">
        <f t="shared" si="10"/>
        <v>0</v>
      </c>
      <c r="AO60" s="207">
        <f t="shared" si="10"/>
        <v>0</v>
      </c>
      <c r="AP60" s="207">
        <f t="shared" si="10"/>
        <v>0</v>
      </c>
      <c r="AQ60" s="207">
        <f t="shared" si="10"/>
        <v>0</v>
      </c>
      <c r="AR60" s="207">
        <f t="shared" si="10"/>
        <v>0</v>
      </c>
      <c r="AS60" s="207">
        <f t="shared" si="10"/>
        <v>0</v>
      </c>
      <c r="AT60" s="207">
        <f t="shared" si="10"/>
        <v>0</v>
      </c>
      <c r="AU60" s="208">
        <f t="shared" si="6"/>
        <v>0</v>
      </c>
      <c r="AV60" s="208">
        <f t="shared" si="7"/>
        <v>0</v>
      </c>
      <c r="AW60" s="208">
        <f t="shared" si="7"/>
        <v>0</v>
      </c>
      <c r="AX60" s="208">
        <f t="shared" si="7"/>
        <v>0</v>
      </c>
      <c r="AY60" s="208">
        <f t="shared" si="7"/>
        <v>0</v>
      </c>
      <c r="AZ60" s="208">
        <f t="shared" si="11"/>
        <v>0</v>
      </c>
      <c r="BA60" s="208">
        <f t="shared" si="11"/>
        <v>0</v>
      </c>
      <c r="BB60" s="208">
        <f t="shared" si="11"/>
        <v>0</v>
      </c>
      <c r="BC60" s="208">
        <f t="shared" si="11"/>
        <v>0</v>
      </c>
      <c r="BD60" s="208">
        <f t="shared" si="11"/>
        <v>0</v>
      </c>
      <c r="BE60" s="208">
        <f t="shared" si="11"/>
        <v>0</v>
      </c>
      <c r="BF60" s="208">
        <f t="shared" si="11"/>
        <v>0</v>
      </c>
      <c r="BG60" s="208">
        <f t="shared" si="11"/>
        <v>0</v>
      </c>
      <c r="BH60" s="208">
        <f t="shared" si="11"/>
        <v>0</v>
      </c>
      <c r="BI60" s="208">
        <f t="shared" si="11"/>
        <v>0</v>
      </c>
      <c r="BJ60" s="208">
        <f t="shared" si="11"/>
        <v>0</v>
      </c>
      <c r="BK60" s="208">
        <f t="shared" si="11"/>
        <v>0</v>
      </c>
      <c r="BL60" s="207">
        <f t="shared" si="9"/>
        <v>0</v>
      </c>
    </row>
    <row r="61" spans="1:67">
      <c r="A61" s="190" t="s">
        <v>262</v>
      </c>
      <c r="B61" s="205">
        <v>0</v>
      </c>
      <c r="C61" s="205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192">
        <f t="shared" si="3"/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192">
        <f t="shared" si="4"/>
        <v>0</v>
      </c>
      <c r="AH61" s="192"/>
      <c r="AI61" s="207">
        <f t="shared" si="12"/>
        <v>0</v>
      </c>
      <c r="AJ61" s="207">
        <f t="shared" si="10"/>
        <v>0</v>
      </c>
      <c r="AK61" s="207">
        <f t="shared" si="10"/>
        <v>0</v>
      </c>
      <c r="AL61" s="207">
        <f t="shared" si="10"/>
        <v>0</v>
      </c>
      <c r="AM61" s="207">
        <f t="shared" si="10"/>
        <v>0</v>
      </c>
      <c r="AN61" s="207">
        <f t="shared" si="10"/>
        <v>0</v>
      </c>
      <c r="AO61" s="207">
        <f t="shared" si="10"/>
        <v>0</v>
      </c>
      <c r="AP61" s="207">
        <f t="shared" si="10"/>
        <v>0</v>
      </c>
      <c r="AQ61" s="207">
        <f t="shared" si="10"/>
        <v>0</v>
      </c>
      <c r="AR61" s="207">
        <f t="shared" si="10"/>
        <v>0</v>
      </c>
      <c r="AS61" s="207">
        <f t="shared" si="10"/>
        <v>0</v>
      </c>
      <c r="AT61" s="207">
        <f t="shared" si="10"/>
        <v>0</v>
      </c>
      <c r="AU61" s="208">
        <f t="shared" si="6"/>
        <v>0</v>
      </c>
      <c r="AV61" s="208">
        <f t="shared" si="7"/>
        <v>0</v>
      </c>
      <c r="AW61" s="208">
        <f t="shared" si="7"/>
        <v>0</v>
      </c>
      <c r="AX61" s="208">
        <f t="shared" si="7"/>
        <v>0</v>
      </c>
      <c r="AY61" s="208">
        <f t="shared" si="7"/>
        <v>0</v>
      </c>
      <c r="AZ61" s="208">
        <f t="shared" si="11"/>
        <v>0</v>
      </c>
      <c r="BA61" s="208">
        <f t="shared" si="11"/>
        <v>0</v>
      </c>
      <c r="BB61" s="208">
        <f t="shared" si="11"/>
        <v>0</v>
      </c>
      <c r="BC61" s="208">
        <f t="shared" si="11"/>
        <v>0</v>
      </c>
      <c r="BD61" s="208">
        <f t="shared" si="11"/>
        <v>0</v>
      </c>
      <c r="BE61" s="208">
        <f t="shared" si="11"/>
        <v>0</v>
      </c>
      <c r="BF61" s="208">
        <f t="shared" si="11"/>
        <v>0</v>
      </c>
      <c r="BG61" s="208">
        <f t="shared" si="11"/>
        <v>0</v>
      </c>
      <c r="BH61" s="208">
        <f t="shared" si="11"/>
        <v>0</v>
      </c>
      <c r="BI61" s="208">
        <f t="shared" si="11"/>
        <v>0</v>
      </c>
      <c r="BJ61" s="208">
        <f t="shared" si="11"/>
        <v>0</v>
      </c>
      <c r="BK61" s="208">
        <f t="shared" si="11"/>
        <v>0</v>
      </c>
      <c r="BL61" s="207">
        <f t="shared" si="9"/>
        <v>0</v>
      </c>
    </row>
    <row r="62" spans="1:67">
      <c r="A62" s="209" t="s">
        <v>263</v>
      </c>
      <c r="B62" s="205">
        <v>0</v>
      </c>
      <c r="C62" s="205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192">
        <f t="shared" si="3"/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192">
        <f t="shared" si="4"/>
        <v>0</v>
      </c>
      <c r="AH62" s="192"/>
      <c r="AI62" s="207">
        <f t="shared" si="12"/>
        <v>0</v>
      </c>
      <c r="AJ62" s="207">
        <f t="shared" si="10"/>
        <v>0</v>
      </c>
      <c r="AK62" s="207">
        <f t="shared" si="10"/>
        <v>0</v>
      </c>
      <c r="AL62" s="207">
        <f t="shared" si="10"/>
        <v>0</v>
      </c>
      <c r="AM62" s="207">
        <f t="shared" si="10"/>
        <v>0</v>
      </c>
      <c r="AN62" s="207">
        <f t="shared" si="10"/>
        <v>0</v>
      </c>
      <c r="AO62" s="207">
        <f t="shared" si="10"/>
        <v>0</v>
      </c>
      <c r="AP62" s="207">
        <f t="shared" si="10"/>
        <v>0</v>
      </c>
      <c r="AQ62" s="207">
        <f t="shared" si="10"/>
        <v>0</v>
      </c>
      <c r="AR62" s="207">
        <f t="shared" si="10"/>
        <v>0</v>
      </c>
      <c r="AS62" s="207">
        <f t="shared" si="10"/>
        <v>0</v>
      </c>
      <c r="AT62" s="207">
        <f t="shared" si="10"/>
        <v>0</v>
      </c>
      <c r="AU62" s="208">
        <f t="shared" si="6"/>
        <v>0</v>
      </c>
      <c r="AV62" s="208">
        <f t="shared" si="7"/>
        <v>0</v>
      </c>
      <c r="AW62" s="208">
        <f t="shared" si="7"/>
        <v>0</v>
      </c>
      <c r="AX62" s="208">
        <f t="shared" si="7"/>
        <v>0</v>
      </c>
      <c r="AY62" s="208">
        <f t="shared" si="7"/>
        <v>0</v>
      </c>
      <c r="AZ62" s="208">
        <f t="shared" si="11"/>
        <v>0</v>
      </c>
      <c r="BA62" s="208">
        <f t="shared" si="11"/>
        <v>0</v>
      </c>
      <c r="BB62" s="208">
        <f t="shared" si="11"/>
        <v>0</v>
      </c>
      <c r="BC62" s="208">
        <f t="shared" ref="BC62:BK90" si="13">ROUND(X62*$C62/12,2)</f>
        <v>0</v>
      </c>
      <c r="BD62" s="208">
        <f t="shared" si="13"/>
        <v>0</v>
      </c>
      <c r="BE62" s="208">
        <f t="shared" si="13"/>
        <v>0</v>
      </c>
      <c r="BF62" s="208">
        <f t="shared" si="13"/>
        <v>0</v>
      </c>
      <c r="BG62" s="208">
        <f t="shared" si="13"/>
        <v>0</v>
      </c>
      <c r="BH62" s="208">
        <f t="shared" si="13"/>
        <v>0</v>
      </c>
      <c r="BI62" s="208">
        <f t="shared" si="13"/>
        <v>0</v>
      </c>
      <c r="BJ62" s="208">
        <f t="shared" si="13"/>
        <v>0</v>
      </c>
      <c r="BK62" s="208">
        <f t="shared" si="13"/>
        <v>0</v>
      </c>
      <c r="BL62" s="207">
        <f t="shared" si="9"/>
        <v>0</v>
      </c>
    </row>
    <row r="63" spans="1:67">
      <c r="A63" s="209" t="s">
        <v>264</v>
      </c>
      <c r="B63" s="205">
        <v>3.61E-2</v>
      </c>
      <c r="C63" s="205">
        <v>3.61E-2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192">
        <f t="shared" si="3"/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5937950</v>
      </c>
      <c r="AA63" s="206">
        <v>11875900</v>
      </c>
      <c r="AB63" s="206">
        <v>11875900</v>
      </c>
      <c r="AC63" s="206">
        <v>11875900</v>
      </c>
      <c r="AD63" s="206">
        <v>11875900</v>
      </c>
      <c r="AE63" s="206">
        <v>11875900</v>
      </c>
      <c r="AF63" s="206">
        <v>11875900</v>
      </c>
      <c r="AG63" s="192">
        <f t="shared" si="4"/>
        <v>77193350</v>
      </c>
      <c r="AH63" s="192"/>
      <c r="AI63" s="207">
        <f t="shared" si="12"/>
        <v>0</v>
      </c>
      <c r="AJ63" s="207">
        <f t="shared" si="10"/>
        <v>0</v>
      </c>
      <c r="AK63" s="207">
        <f t="shared" si="10"/>
        <v>0</v>
      </c>
      <c r="AL63" s="207">
        <f t="shared" si="10"/>
        <v>0</v>
      </c>
      <c r="AM63" s="207">
        <f t="shared" si="10"/>
        <v>0</v>
      </c>
      <c r="AN63" s="207">
        <f t="shared" si="10"/>
        <v>0</v>
      </c>
      <c r="AO63" s="207">
        <f t="shared" si="10"/>
        <v>0</v>
      </c>
      <c r="AP63" s="207">
        <f t="shared" si="10"/>
        <v>0</v>
      </c>
      <c r="AQ63" s="207">
        <f t="shared" si="10"/>
        <v>0</v>
      </c>
      <c r="AR63" s="207">
        <f t="shared" si="10"/>
        <v>0</v>
      </c>
      <c r="AS63" s="207">
        <f t="shared" si="10"/>
        <v>0</v>
      </c>
      <c r="AT63" s="207">
        <f t="shared" si="10"/>
        <v>0</v>
      </c>
      <c r="AU63" s="208">
        <f t="shared" si="6"/>
        <v>0</v>
      </c>
      <c r="AV63" s="208">
        <f t="shared" si="7"/>
        <v>0</v>
      </c>
      <c r="AW63" s="208">
        <f t="shared" si="7"/>
        <v>0</v>
      </c>
      <c r="AX63" s="208">
        <f t="shared" si="7"/>
        <v>0</v>
      </c>
      <c r="AY63" s="208">
        <f t="shared" si="7"/>
        <v>0</v>
      </c>
      <c r="AZ63" s="208">
        <f t="shared" ref="AZ63:BK112" si="14">ROUND(U63*$C63/12,2)</f>
        <v>0</v>
      </c>
      <c r="BA63" s="208">
        <f t="shared" si="14"/>
        <v>0</v>
      </c>
      <c r="BB63" s="208">
        <f t="shared" si="14"/>
        <v>0</v>
      </c>
      <c r="BC63" s="208">
        <f t="shared" si="13"/>
        <v>0</v>
      </c>
      <c r="BD63" s="208">
        <f t="shared" si="13"/>
        <v>0</v>
      </c>
      <c r="BE63" s="208">
        <f t="shared" si="13"/>
        <v>17863.330000000002</v>
      </c>
      <c r="BF63" s="208">
        <f t="shared" si="13"/>
        <v>35726.67</v>
      </c>
      <c r="BG63" s="208">
        <f t="shared" si="13"/>
        <v>35726.67</v>
      </c>
      <c r="BH63" s="208">
        <f t="shared" si="13"/>
        <v>35726.67</v>
      </c>
      <c r="BI63" s="208">
        <f t="shared" si="13"/>
        <v>35726.67</v>
      </c>
      <c r="BJ63" s="208">
        <f t="shared" si="13"/>
        <v>35726.67</v>
      </c>
      <c r="BK63" s="208">
        <f t="shared" si="13"/>
        <v>35726.67</v>
      </c>
      <c r="BL63" s="207">
        <f t="shared" si="9"/>
        <v>232223.34999999998</v>
      </c>
      <c r="BO63" s="207">
        <f>BL63</f>
        <v>232223.34999999998</v>
      </c>
    </row>
    <row r="64" spans="1:67">
      <c r="A64" s="190" t="s">
        <v>265</v>
      </c>
      <c r="B64" s="205">
        <v>3.5999999999999999E-3</v>
      </c>
      <c r="C64" s="205">
        <v>3.5999999999999999E-3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192">
        <f t="shared" si="3"/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192">
        <f t="shared" si="4"/>
        <v>0</v>
      </c>
      <c r="AH64" s="192"/>
      <c r="AI64" s="207">
        <f t="shared" si="12"/>
        <v>0</v>
      </c>
      <c r="AJ64" s="207">
        <f t="shared" si="10"/>
        <v>0</v>
      </c>
      <c r="AK64" s="207">
        <f t="shared" si="10"/>
        <v>0</v>
      </c>
      <c r="AL64" s="207">
        <f t="shared" ref="AL64:AT92" si="15">ROUND(G64*$B64/12,2)</f>
        <v>0</v>
      </c>
      <c r="AM64" s="207">
        <f t="shared" si="15"/>
        <v>0</v>
      </c>
      <c r="AN64" s="207">
        <f t="shared" si="15"/>
        <v>0</v>
      </c>
      <c r="AO64" s="207">
        <f t="shared" si="15"/>
        <v>0</v>
      </c>
      <c r="AP64" s="207">
        <f t="shared" si="15"/>
        <v>0</v>
      </c>
      <c r="AQ64" s="207">
        <f t="shared" si="15"/>
        <v>0</v>
      </c>
      <c r="AR64" s="207">
        <f t="shared" si="15"/>
        <v>0</v>
      </c>
      <c r="AS64" s="207">
        <f t="shared" si="15"/>
        <v>0</v>
      </c>
      <c r="AT64" s="207">
        <f t="shared" si="15"/>
        <v>0</v>
      </c>
      <c r="AU64" s="208">
        <f t="shared" si="6"/>
        <v>0</v>
      </c>
      <c r="AV64" s="208">
        <f t="shared" si="7"/>
        <v>0</v>
      </c>
      <c r="AW64" s="208">
        <f t="shared" si="7"/>
        <v>0</v>
      </c>
      <c r="AX64" s="208">
        <f t="shared" si="7"/>
        <v>0</v>
      </c>
      <c r="AY64" s="208">
        <f t="shared" si="7"/>
        <v>0</v>
      </c>
      <c r="AZ64" s="208">
        <f t="shared" si="14"/>
        <v>0</v>
      </c>
      <c r="BA64" s="208">
        <f t="shared" si="14"/>
        <v>0</v>
      </c>
      <c r="BB64" s="208">
        <f t="shared" si="14"/>
        <v>0</v>
      </c>
      <c r="BC64" s="208">
        <f t="shared" si="13"/>
        <v>0</v>
      </c>
      <c r="BD64" s="208">
        <f t="shared" si="13"/>
        <v>0</v>
      </c>
      <c r="BE64" s="208">
        <f t="shared" si="13"/>
        <v>0</v>
      </c>
      <c r="BF64" s="208">
        <f t="shared" si="13"/>
        <v>0</v>
      </c>
      <c r="BG64" s="208">
        <f t="shared" si="13"/>
        <v>0</v>
      </c>
      <c r="BH64" s="208">
        <f t="shared" si="13"/>
        <v>0</v>
      </c>
      <c r="BI64" s="208">
        <f t="shared" si="13"/>
        <v>0</v>
      </c>
      <c r="BJ64" s="208">
        <f t="shared" si="13"/>
        <v>0</v>
      </c>
      <c r="BK64" s="208">
        <f t="shared" si="13"/>
        <v>0</v>
      </c>
      <c r="BL64" s="207">
        <f t="shared" si="9"/>
        <v>0</v>
      </c>
    </row>
    <row r="65" spans="1:64">
      <c r="A65" s="223" t="s">
        <v>266</v>
      </c>
      <c r="B65" s="224">
        <v>6.1499999999999992E-2</v>
      </c>
      <c r="C65" s="224">
        <v>6.1499999999999992E-2</v>
      </c>
      <c r="D65" s="206">
        <v>74121233.310000002</v>
      </c>
      <c r="E65" s="206">
        <v>74047880.019999996</v>
      </c>
      <c r="F65" s="206">
        <v>74103056.709999993</v>
      </c>
      <c r="G65" s="206">
        <v>74133886.879999995</v>
      </c>
      <c r="H65" s="206">
        <v>74152794.909999996</v>
      </c>
      <c r="I65" s="206">
        <v>74216180.950000003</v>
      </c>
      <c r="J65" s="206">
        <v>74352545.355000004</v>
      </c>
      <c r="K65" s="206">
        <v>74441459.629999995</v>
      </c>
      <c r="L65" s="206">
        <v>74441459.629999995</v>
      </c>
      <c r="M65" s="206">
        <v>74501459.63499999</v>
      </c>
      <c r="N65" s="206">
        <v>74561459.640000001</v>
      </c>
      <c r="O65" s="206">
        <v>74577982.355000004</v>
      </c>
      <c r="P65" s="192">
        <f t="shared" si="3"/>
        <v>891651399.02499986</v>
      </c>
      <c r="Q65" s="206">
        <v>74751153.385000005</v>
      </c>
      <c r="R65" s="206">
        <v>75648177.734999999</v>
      </c>
      <c r="S65" s="206">
        <v>76388553.769999996</v>
      </c>
      <c r="T65" s="206">
        <v>76402573.640000001</v>
      </c>
      <c r="U65" s="206">
        <v>188350342.81499997</v>
      </c>
      <c r="V65" s="206">
        <v>188525339.44999999</v>
      </c>
      <c r="W65" s="206">
        <v>188603033.38999999</v>
      </c>
      <c r="X65" s="206">
        <v>188617053.25999999</v>
      </c>
      <c r="Y65" s="206">
        <v>188651098.05500001</v>
      </c>
      <c r="Z65" s="206">
        <v>188671122.97999999</v>
      </c>
      <c r="AA65" s="206">
        <v>188671122.97999999</v>
      </c>
      <c r="AB65" s="206">
        <v>188671122.97999999</v>
      </c>
      <c r="AC65" s="206">
        <v>188671122.97999999</v>
      </c>
      <c r="AD65" s="206">
        <v>188671122.97999999</v>
      </c>
      <c r="AE65" s="206">
        <v>188671122.97999999</v>
      </c>
      <c r="AF65" s="206">
        <v>188671122.97999999</v>
      </c>
      <c r="AG65" s="192">
        <f t="shared" si="4"/>
        <v>2263444727.8299999</v>
      </c>
      <c r="AH65" s="192"/>
      <c r="AI65" s="207">
        <f t="shared" si="12"/>
        <v>379871.32</v>
      </c>
      <c r="AJ65" s="207">
        <f t="shared" si="12"/>
        <v>379495.39</v>
      </c>
      <c r="AK65" s="207">
        <f t="shared" si="12"/>
        <v>379778.17</v>
      </c>
      <c r="AL65" s="207">
        <f t="shared" si="15"/>
        <v>379936.17</v>
      </c>
      <c r="AM65" s="207">
        <f t="shared" si="15"/>
        <v>380033.07</v>
      </c>
      <c r="AN65" s="207">
        <f t="shared" si="15"/>
        <v>380357.93</v>
      </c>
      <c r="AO65" s="207">
        <f t="shared" si="15"/>
        <v>381056.79</v>
      </c>
      <c r="AP65" s="207">
        <f t="shared" si="15"/>
        <v>381512.48</v>
      </c>
      <c r="AQ65" s="207">
        <f t="shared" si="15"/>
        <v>381512.48</v>
      </c>
      <c r="AR65" s="207">
        <f t="shared" si="15"/>
        <v>381819.98</v>
      </c>
      <c r="AS65" s="207">
        <f t="shared" si="15"/>
        <v>382127.48</v>
      </c>
      <c r="AT65" s="207">
        <f t="shared" si="15"/>
        <v>382212.16</v>
      </c>
      <c r="AU65" s="208">
        <f t="shared" si="6"/>
        <v>4569713.42</v>
      </c>
      <c r="AV65" s="208">
        <f t="shared" si="7"/>
        <v>383099.66</v>
      </c>
      <c r="AW65" s="208">
        <f t="shared" si="7"/>
        <v>387696.91</v>
      </c>
      <c r="AX65" s="208">
        <f t="shared" si="7"/>
        <v>391491.34</v>
      </c>
      <c r="AY65" s="208">
        <f t="shared" si="7"/>
        <v>391563.19</v>
      </c>
      <c r="AZ65" s="208">
        <f t="shared" si="14"/>
        <v>965295.51</v>
      </c>
      <c r="BA65" s="208">
        <f t="shared" si="14"/>
        <v>966192.36</v>
      </c>
      <c r="BB65" s="208">
        <f t="shared" si="14"/>
        <v>966590.55</v>
      </c>
      <c r="BC65" s="208">
        <f t="shared" si="13"/>
        <v>966662.4</v>
      </c>
      <c r="BD65" s="208">
        <f t="shared" si="13"/>
        <v>966836.88</v>
      </c>
      <c r="BE65" s="208">
        <f t="shared" si="13"/>
        <v>966939.51</v>
      </c>
      <c r="BF65" s="208">
        <f t="shared" si="13"/>
        <v>966939.51</v>
      </c>
      <c r="BG65" s="208">
        <f t="shared" si="13"/>
        <v>966939.51</v>
      </c>
      <c r="BH65" s="208">
        <f t="shared" si="13"/>
        <v>966939.51</v>
      </c>
      <c r="BI65" s="208">
        <f t="shared" si="13"/>
        <v>966939.51</v>
      </c>
      <c r="BJ65" s="208">
        <f t="shared" si="13"/>
        <v>966939.51</v>
      </c>
      <c r="BK65" s="208">
        <f t="shared" si="13"/>
        <v>966939.51</v>
      </c>
      <c r="BL65" s="207">
        <f t="shared" si="9"/>
        <v>11600154.27</v>
      </c>
    </row>
    <row r="66" spans="1:64">
      <c r="A66" s="223" t="s">
        <v>267</v>
      </c>
      <c r="B66" s="224">
        <v>6.1499999999999992E-2</v>
      </c>
      <c r="C66" s="224">
        <v>6.1499999999999992E-2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192">
        <f t="shared" si="3"/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192">
        <f t="shared" si="4"/>
        <v>0</v>
      </c>
      <c r="AH66" s="192"/>
      <c r="AI66" s="207">
        <f t="shared" si="12"/>
        <v>0</v>
      </c>
      <c r="AJ66" s="207">
        <f t="shared" si="12"/>
        <v>0</v>
      </c>
      <c r="AK66" s="207">
        <f t="shared" si="12"/>
        <v>0</v>
      </c>
      <c r="AL66" s="207">
        <f t="shared" si="15"/>
        <v>0</v>
      </c>
      <c r="AM66" s="207">
        <f t="shared" si="15"/>
        <v>0</v>
      </c>
      <c r="AN66" s="207">
        <f t="shared" si="15"/>
        <v>0</v>
      </c>
      <c r="AO66" s="207">
        <f t="shared" si="15"/>
        <v>0</v>
      </c>
      <c r="AP66" s="207">
        <f t="shared" si="15"/>
        <v>0</v>
      </c>
      <c r="AQ66" s="207">
        <f t="shared" si="15"/>
        <v>0</v>
      </c>
      <c r="AR66" s="207">
        <f t="shared" si="15"/>
        <v>0</v>
      </c>
      <c r="AS66" s="207">
        <f t="shared" si="15"/>
        <v>0</v>
      </c>
      <c r="AT66" s="207">
        <f t="shared" si="15"/>
        <v>0</v>
      </c>
      <c r="AU66" s="208">
        <f t="shared" si="6"/>
        <v>0</v>
      </c>
      <c r="AV66" s="208">
        <f t="shared" si="7"/>
        <v>0</v>
      </c>
      <c r="AW66" s="208">
        <f t="shared" si="7"/>
        <v>0</v>
      </c>
      <c r="AX66" s="208">
        <f t="shared" si="7"/>
        <v>0</v>
      </c>
      <c r="AY66" s="208">
        <f t="shared" si="7"/>
        <v>0</v>
      </c>
      <c r="AZ66" s="208">
        <f t="shared" si="14"/>
        <v>0</v>
      </c>
      <c r="BA66" s="208">
        <f t="shared" si="14"/>
        <v>0</v>
      </c>
      <c r="BB66" s="208">
        <f t="shared" si="14"/>
        <v>0</v>
      </c>
      <c r="BC66" s="208">
        <f t="shared" si="13"/>
        <v>0</v>
      </c>
      <c r="BD66" s="208">
        <f t="shared" si="13"/>
        <v>0</v>
      </c>
      <c r="BE66" s="208">
        <f t="shared" si="13"/>
        <v>0</v>
      </c>
      <c r="BF66" s="208">
        <f t="shared" si="13"/>
        <v>0</v>
      </c>
      <c r="BG66" s="208">
        <f t="shared" si="13"/>
        <v>0</v>
      </c>
      <c r="BH66" s="208">
        <f t="shared" si="13"/>
        <v>0</v>
      </c>
      <c r="BI66" s="208">
        <f t="shared" si="13"/>
        <v>0</v>
      </c>
      <c r="BJ66" s="208">
        <f t="shared" si="13"/>
        <v>0</v>
      </c>
      <c r="BK66" s="208">
        <f t="shared" si="13"/>
        <v>0</v>
      </c>
      <c r="BL66" s="207">
        <f t="shared" si="9"/>
        <v>0</v>
      </c>
    </row>
    <row r="67" spans="1:64">
      <c r="A67" s="223" t="s">
        <v>268</v>
      </c>
      <c r="B67" s="224">
        <v>6.1499999999999992E-2</v>
      </c>
      <c r="C67" s="224">
        <v>6.1499999999999992E-2</v>
      </c>
      <c r="D67" s="206">
        <v>110805814.7</v>
      </c>
      <c r="E67" s="206">
        <v>110805814.7</v>
      </c>
      <c r="F67" s="206">
        <v>110805814.7</v>
      </c>
      <c r="G67" s="206">
        <v>110805814.7</v>
      </c>
      <c r="H67" s="206">
        <v>110805814.7</v>
      </c>
      <c r="I67" s="206">
        <v>110805814.7</v>
      </c>
      <c r="J67" s="206">
        <v>110402151.735</v>
      </c>
      <c r="K67" s="206">
        <v>109998488.77</v>
      </c>
      <c r="L67" s="206">
        <v>110097988.77</v>
      </c>
      <c r="M67" s="206">
        <v>110452467.69499999</v>
      </c>
      <c r="N67" s="206">
        <v>110707446.61999999</v>
      </c>
      <c r="O67" s="206">
        <v>110707446.61999999</v>
      </c>
      <c r="P67" s="192">
        <f t="shared" si="3"/>
        <v>1327200878.4099998</v>
      </c>
      <c r="Q67" s="206">
        <v>111271946.61499999</v>
      </c>
      <c r="R67" s="206">
        <v>111836446.60999998</v>
      </c>
      <c r="S67" s="206">
        <v>111836446.60999998</v>
      </c>
      <c r="T67" s="206">
        <v>111836446.60999998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192">
        <f t="shared" si="4"/>
        <v>0</v>
      </c>
      <c r="AH67" s="192"/>
      <c r="AI67" s="207">
        <f t="shared" si="12"/>
        <v>567879.80000000005</v>
      </c>
      <c r="AJ67" s="207">
        <f t="shared" si="12"/>
        <v>567879.80000000005</v>
      </c>
      <c r="AK67" s="207">
        <f t="shared" si="12"/>
        <v>567879.80000000005</v>
      </c>
      <c r="AL67" s="207">
        <f t="shared" si="15"/>
        <v>567879.80000000005</v>
      </c>
      <c r="AM67" s="207">
        <f t="shared" si="15"/>
        <v>567879.80000000005</v>
      </c>
      <c r="AN67" s="207">
        <f t="shared" si="15"/>
        <v>567879.80000000005</v>
      </c>
      <c r="AO67" s="207">
        <f t="shared" si="15"/>
        <v>565811.03</v>
      </c>
      <c r="AP67" s="207">
        <f t="shared" si="15"/>
        <v>563742.25</v>
      </c>
      <c r="AQ67" s="207">
        <f t="shared" si="15"/>
        <v>564252.18999999994</v>
      </c>
      <c r="AR67" s="207">
        <f t="shared" si="15"/>
        <v>566068.9</v>
      </c>
      <c r="AS67" s="207">
        <f t="shared" si="15"/>
        <v>567375.66</v>
      </c>
      <c r="AT67" s="207">
        <f t="shared" si="15"/>
        <v>567375.66</v>
      </c>
      <c r="AU67" s="208">
        <f t="shared" si="6"/>
        <v>6801904.4900000002</v>
      </c>
      <c r="AV67" s="208">
        <f t="shared" si="7"/>
        <v>570268.73</v>
      </c>
      <c r="AW67" s="208">
        <f t="shared" si="7"/>
        <v>573161.79</v>
      </c>
      <c r="AX67" s="208">
        <f t="shared" si="7"/>
        <v>573161.79</v>
      </c>
      <c r="AY67" s="208">
        <f t="shared" si="7"/>
        <v>573161.79</v>
      </c>
      <c r="AZ67" s="208">
        <f t="shared" si="14"/>
        <v>0</v>
      </c>
      <c r="BA67" s="208">
        <f t="shared" si="14"/>
        <v>0</v>
      </c>
      <c r="BB67" s="208">
        <f t="shared" si="14"/>
        <v>0</v>
      </c>
      <c r="BC67" s="208">
        <f t="shared" si="13"/>
        <v>0</v>
      </c>
      <c r="BD67" s="208">
        <f t="shared" si="13"/>
        <v>0</v>
      </c>
      <c r="BE67" s="208">
        <f t="shared" si="13"/>
        <v>0</v>
      </c>
      <c r="BF67" s="208">
        <f t="shared" si="13"/>
        <v>0</v>
      </c>
      <c r="BG67" s="208">
        <f t="shared" si="13"/>
        <v>0</v>
      </c>
      <c r="BH67" s="208">
        <f t="shared" si="13"/>
        <v>0</v>
      </c>
      <c r="BI67" s="208">
        <f t="shared" si="13"/>
        <v>0</v>
      </c>
      <c r="BJ67" s="208">
        <f t="shared" si="13"/>
        <v>0</v>
      </c>
      <c r="BK67" s="208">
        <f t="shared" si="13"/>
        <v>0</v>
      </c>
      <c r="BL67" s="207">
        <f t="shared" si="9"/>
        <v>0</v>
      </c>
    </row>
    <row r="68" spans="1:64">
      <c r="A68" s="190" t="s">
        <v>269</v>
      </c>
      <c r="B68" s="205">
        <v>2.93E-2</v>
      </c>
      <c r="C68" s="205">
        <v>2.93E-2</v>
      </c>
      <c r="D68" s="206">
        <v>411750.29000000004</v>
      </c>
      <c r="E68" s="206">
        <v>411750.29000000004</v>
      </c>
      <c r="F68" s="206">
        <v>411750.29000000004</v>
      </c>
      <c r="G68" s="206">
        <v>411750.29000000004</v>
      </c>
      <c r="H68" s="206">
        <v>411750.29000000004</v>
      </c>
      <c r="I68" s="206">
        <v>411750.29000000004</v>
      </c>
      <c r="J68" s="206">
        <v>411750.29000000004</v>
      </c>
      <c r="K68" s="206">
        <v>411750.29000000004</v>
      </c>
      <c r="L68" s="206">
        <v>411750.29000000004</v>
      </c>
      <c r="M68" s="206">
        <v>411750.29000000004</v>
      </c>
      <c r="N68" s="206">
        <v>411750.29000000004</v>
      </c>
      <c r="O68" s="206">
        <v>411750.29000000004</v>
      </c>
      <c r="P68" s="192">
        <f t="shared" si="3"/>
        <v>4941003.4800000004</v>
      </c>
      <c r="Q68" s="206">
        <v>411750.29000000004</v>
      </c>
      <c r="R68" s="206">
        <v>411750.29000000004</v>
      </c>
      <c r="S68" s="206">
        <v>411750.29000000004</v>
      </c>
      <c r="T68" s="206">
        <v>411750.29000000004</v>
      </c>
      <c r="U68" s="206">
        <v>411750.29000000004</v>
      </c>
      <c r="V68" s="206">
        <v>411750.29000000004</v>
      </c>
      <c r="W68" s="206">
        <v>411750.29000000004</v>
      </c>
      <c r="X68" s="206">
        <v>411750.29000000004</v>
      </c>
      <c r="Y68" s="206">
        <v>411750.29000000004</v>
      </c>
      <c r="Z68" s="206">
        <v>205875.14500000002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192">
        <f t="shared" si="4"/>
        <v>2264626.5950000002</v>
      </c>
      <c r="AH68" s="192"/>
      <c r="AI68" s="207">
        <f t="shared" si="12"/>
        <v>1005.36</v>
      </c>
      <c r="AJ68" s="207">
        <f t="shared" si="12"/>
        <v>1005.36</v>
      </c>
      <c r="AK68" s="207">
        <f t="shared" si="12"/>
        <v>1005.36</v>
      </c>
      <c r="AL68" s="207">
        <f t="shared" si="15"/>
        <v>1005.36</v>
      </c>
      <c r="AM68" s="207">
        <f t="shared" si="15"/>
        <v>1005.36</v>
      </c>
      <c r="AN68" s="207">
        <f t="shared" si="15"/>
        <v>1005.36</v>
      </c>
      <c r="AO68" s="207">
        <f t="shared" si="15"/>
        <v>1005.36</v>
      </c>
      <c r="AP68" s="207">
        <f t="shared" si="15"/>
        <v>1005.36</v>
      </c>
      <c r="AQ68" s="207">
        <f t="shared" si="15"/>
        <v>1005.36</v>
      </c>
      <c r="AR68" s="207">
        <f t="shared" si="15"/>
        <v>1005.36</v>
      </c>
      <c r="AS68" s="207">
        <f t="shared" si="15"/>
        <v>1005.36</v>
      </c>
      <c r="AT68" s="207">
        <f t="shared" si="15"/>
        <v>1005.36</v>
      </c>
      <c r="AU68" s="208">
        <f t="shared" si="6"/>
        <v>12064.320000000002</v>
      </c>
      <c r="AV68" s="208">
        <f t="shared" si="7"/>
        <v>1005.36</v>
      </c>
      <c r="AW68" s="208">
        <f t="shared" si="7"/>
        <v>1005.36</v>
      </c>
      <c r="AX68" s="208">
        <f t="shared" si="7"/>
        <v>1005.36</v>
      </c>
      <c r="AY68" s="208">
        <f t="shared" si="7"/>
        <v>1005.36</v>
      </c>
      <c r="AZ68" s="208">
        <f t="shared" si="14"/>
        <v>1005.36</v>
      </c>
      <c r="BA68" s="208">
        <f t="shared" si="14"/>
        <v>1005.36</v>
      </c>
      <c r="BB68" s="208">
        <f t="shared" si="14"/>
        <v>1005.36</v>
      </c>
      <c r="BC68" s="208">
        <f t="shared" si="13"/>
        <v>1005.36</v>
      </c>
      <c r="BD68" s="208">
        <f t="shared" si="13"/>
        <v>1005.36</v>
      </c>
      <c r="BE68" s="208">
        <f t="shared" si="13"/>
        <v>502.68</v>
      </c>
      <c r="BF68" s="208">
        <f t="shared" si="13"/>
        <v>0</v>
      </c>
      <c r="BG68" s="208">
        <f t="shared" si="13"/>
        <v>0</v>
      </c>
      <c r="BH68" s="208">
        <f t="shared" si="13"/>
        <v>0</v>
      </c>
      <c r="BI68" s="208">
        <f t="shared" si="13"/>
        <v>0</v>
      </c>
      <c r="BJ68" s="208">
        <f t="shared" si="13"/>
        <v>0</v>
      </c>
      <c r="BK68" s="208">
        <f t="shared" si="13"/>
        <v>0</v>
      </c>
      <c r="BL68" s="207">
        <f t="shared" si="9"/>
        <v>5529.4800000000005</v>
      </c>
    </row>
    <row r="69" spans="1:64">
      <c r="A69" s="223" t="s">
        <v>270</v>
      </c>
      <c r="B69" s="224">
        <v>6.2700000000000006E-2</v>
      </c>
      <c r="C69" s="224">
        <v>6.2700000000000006E-2</v>
      </c>
      <c r="D69" s="206">
        <v>69220012.319999993</v>
      </c>
      <c r="E69" s="206">
        <v>69220012.319999993</v>
      </c>
      <c r="F69" s="206">
        <v>69245609.840000004</v>
      </c>
      <c r="G69" s="206">
        <v>69343193.640000001</v>
      </c>
      <c r="H69" s="206">
        <v>69463022.159999996</v>
      </c>
      <c r="I69" s="206">
        <v>69510864.400000006</v>
      </c>
      <c r="J69" s="206">
        <v>69489925.715000004</v>
      </c>
      <c r="K69" s="206">
        <v>69455538.195000008</v>
      </c>
      <c r="L69" s="206">
        <v>69418127.549999997</v>
      </c>
      <c r="M69" s="206">
        <v>69354478.274999991</v>
      </c>
      <c r="N69" s="206">
        <v>69270432.164999992</v>
      </c>
      <c r="O69" s="206">
        <v>69003203.139999986</v>
      </c>
      <c r="P69" s="192">
        <f t="shared" si="3"/>
        <v>831994419.71999991</v>
      </c>
      <c r="Q69" s="206">
        <v>68841802.564999983</v>
      </c>
      <c r="R69" s="206">
        <v>69140822.219999984</v>
      </c>
      <c r="S69" s="206">
        <v>71327025.669999972</v>
      </c>
      <c r="T69" s="206">
        <v>73264218.624999985</v>
      </c>
      <c r="U69" s="206">
        <v>217837777.22999996</v>
      </c>
      <c r="V69" s="206">
        <v>217893838.37999997</v>
      </c>
      <c r="W69" s="206">
        <v>217817076.41499996</v>
      </c>
      <c r="X69" s="206">
        <v>217782688.89499995</v>
      </c>
      <c r="Y69" s="206">
        <v>217761800.96499997</v>
      </c>
      <c r="Z69" s="206">
        <v>217714674.40499997</v>
      </c>
      <c r="AA69" s="206">
        <v>217630628.29499996</v>
      </c>
      <c r="AB69" s="206">
        <v>217363399.26999998</v>
      </c>
      <c r="AC69" s="206">
        <v>217134498.69499999</v>
      </c>
      <c r="AD69" s="206">
        <v>217235832.63499999</v>
      </c>
      <c r="AE69" s="206">
        <v>217340448.56</v>
      </c>
      <c r="AF69" s="206">
        <v>217326239.70499998</v>
      </c>
      <c r="AG69" s="192">
        <f t="shared" si="4"/>
        <v>2610838903.4499993</v>
      </c>
      <c r="AH69" s="192"/>
      <c r="AI69" s="207">
        <f t="shared" si="12"/>
        <v>361674.56</v>
      </c>
      <c r="AJ69" s="207">
        <f t="shared" si="12"/>
        <v>361674.56</v>
      </c>
      <c r="AK69" s="207">
        <f t="shared" si="12"/>
        <v>361808.31</v>
      </c>
      <c r="AL69" s="207">
        <f t="shared" si="15"/>
        <v>362318.19</v>
      </c>
      <c r="AM69" s="207">
        <f t="shared" si="15"/>
        <v>362944.29</v>
      </c>
      <c r="AN69" s="207">
        <f t="shared" si="15"/>
        <v>363194.27</v>
      </c>
      <c r="AO69" s="207">
        <f t="shared" si="15"/>
        <v>363084.86</v>
      </c>
      <c r="AP69" s="207">
        <f t="shared" si="15"/>
        <v>362905.19</v>
      </c>
      <c r="AQ69" s="207">
        <f t="shared" si="15"/>
        <v>362709.72</v>
      </c>
      <c r="AR69" s="207">
        <f t="shared" si="15"/>
        <v>362377.15</v>
      </c>
      <c r="AS69" s="207">
        <f t="shared" si="15"/>
        <v>361938.01</v>
      </c>
      <c r="AT69" s="207">
        <f t="shared" si="15"/>
        <v>360541.74</v>
      </c>
      <c r="AU69" s="208">
        <f t="shared" si="6"/>
        <v>4347170.8499999996</v>
      </c>
      <c r="AV69" s="208">
        <f t="shared" si="7"/>
        <v>359698.42</v>
      </c>
      <c r="AW69" s="208">
        <f t="shared" si="7"/>
        <v>361260.79999999999</v>
      </c>
      <c r="AX69" s="208">
        <f t="shared" si="7"/>
        <v>372683.71</v>
      </c>
      <c r="AY69" s="208">
        <f t="shared" si="7"/>
        <v>382805.54</v>
      </c>
      <c r="AZ69" s="208">
        <f t="shared" si="14"/>
        <v>1138202.3899999999</v>
      </c>
      <c r="BA69" s="208">
        <f t="shared" si="14"/>
        <v>1138495.31</v>
      </c>
      <c r="BB69" s="208">
        <f t="shared" si="14"/>
        <v>1138094.22</v>
      </c>
      <c r="BC69" s="208">
        <f t="shared" si="13"/>
        <v>1137914.55</v>
      </c>
      <c r="BD69" s="208">
        <f t="shared" si="13"/>
        <v>1137805.4099999999</v>
      </c>
      <c r="BE69" s="208">
        <f t="shared" si="13"/>
        <v>1137559.17</v>
      </c>
      <c r="BF69" s="208">
        <f t="shared" si="13"/>
        <v>1137120.03</v>
      </c>
      <c r="BG69" s="208">
        <f t="shared" si="13"/>
        <v>1135723.76</v>
      </c>
      <c r="BH69" s="208">
        <f t="shared" si="13"/>
        <v>1134527.76</v>
      </c>
      <c r="BI69" s="208">
        <f t="shared" si="13"/>
        <v>1135057.23</v>
      </c>
      <c r="BJ69" s="208">
        <f t="shared" si="13"/>
        <v>1135603.8400000001</v>
      </c>
      <c r="BK69" s="208">
        <f t="shared" si="13"/>
        <v>1135529.6000000001</v>
      </c>
      <c r="BL69" s="207">
        <f t="shared" si="9"/>
        <v>13641633.27</v>
      </c>
    </row>
    <row r="70" spans="1:64">
      <c r="A70" s="223" t="s">
        <v>271</v>
      </c>
      <c r="B70" s="224">
        <v>6.2700000000000006E-2</v>
      </c>
      <c r="C70" s="224">
        <v>6.2700000000000006E-2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192">
        <f t="shared" ref="P70:P133" si="16">SUM(D70:O70)</f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192">
        <f t="shared" ref="AG70:AG133" si="17">SUM(U70:AF70)</f>
        <v>0</v>
      </c>
      <c r="AH70" s="192"/>
      <c r="AI70" s="207">
        <f t="shared" si="12"/>
        <v>0</v>
      </c>
      <c r="AJ70" s="207">
        <f t="shared" si="12"/>
        <v>0</v>
      </c>
      <c r="AK70" s="207">
        <f t="shared" si="12"/>
        <v>0</v>
      </c>
      <c r="AL70" s="207">
        <f t="shared" si="15"/>
        <v>0</v>
      </c>
      <c r="AM70" s="207">
        <f t="shared" si="15"/>
        <v>0</v>
      </c>
      <c r="AN70" s="207">
        <f t="shared" si="15"/>
        <v>0</v>
      </c>
      <c r="AO70" s="207">
        <f t="shared" si="15"/>
        <v>0</v>
      </c>
      <c r="AP70" s="207">
        <f t="shared" si="15"/>
        <v>0</v>
      </c>
      <c r="AQ70" s="207">
        <f t="shared" si="15"/>
        <v>0</v>
      </c>
      <c r="AR70" s="207">
        <f t="shared" si="15"/>
        <v>0</v>
      </c>
      <c r="AS70" s="207">
        <f t="shared" si="15"/>
        <v>0</v>
      </c>
      <c r="AT70" s="207">
        <f t="shared" si="15"/>
        <v>0</v>
      </c>
      <c r="AU70" s="208">
        <f t="shared" ref="AU70:AU133" si="18">SUM(AI70:AT70)</f>
        <v>0</v>
      </c>
      <c r="AV70" s="208">
        <f t="shared" ref="AV70:AY94" si="19">ROUND(Q70*$B70/12,2)</f>
        <v>0</v>
      </c>
      <c r="AW70" s="208">
        <f t="shared" si="19"/>
        <v>0</v>
      </c>
      <c r="AX70" s="208">
        <f t="shared" si="19"/>
        <v>0</v>
      </c>
      <c r="AY70" s="208">
        <f t="shared" si="19"/>
        <v>0</v>
      </c>
      <c r="AZ70" s="208">
        <f t="shared" si="14"/>
        <v>0</v>
      </c>
      <c r="BA70" s="208">
        <f t="shared" si="14"/>
        <v>0</v>
      </c>
      <c r="BB70" s="208">
        <f t="shared" si="14"/>
        <v>0</v>
      </c>
      <c r="BC70" s="208">
        <f t="shared" si="13"/>
        <v>0</v>
      </c>
      <c r="BD70" s="208">
        <f t="shared" si="13"/>
        <v>0</v>
      </c>
      <c r="BE70" s="208">
        <f t="shared" si="13"/>
        <v>0</v>
      </c>
      <c r="BF70" s="208">
        <f t="shared" si="13"/>
        <v>0</v>
      </c>
      <c r="BG70" s="208">
        <f t="shared" si="13"/>
        <v>0</v>
      </c>
      <c r="BH70" s="208">
        <f t="shared" si="13"/>
        <v>0</v>
      </c>
      <c r="BI70" s="208">
        <f t="shared" si="13"/>
        <v>0</v>
      </c>
      <c r="BJ70" s="208">
        <f t="shared" si="13"/>
        <v>0</v>
      </c>
      <c r="BK70" s="208">
        <f t="shared" si="13"/>
        <v>0</v>
      </c>
      <c r="BL70" s="207">
        <f t="shared" ref="BL70:BL133" si="20">SUM(AZ70:BK70)</f>
        <v>0</v>
      </c>
    </row>
    <row r="71" spans="1:64">
      <c r="A71" s="223" t="s">
        <v>272</v>
      </c>
      <c r="B71" s="224">
        <v>6.2700000000000006E-2</v>
      </c>
      <c r="C71" s="224">
        <v>6.2700000000000006E-2</v>
      </c>
      <c r="D71" s="206">
        <v>143468991.06</v>
      </c>
      <c r="E71" s="206">
        <v>143468991.06</v>
      </c>
      <c r="F71" s="206">
        <v>143468991.06</v>
      </c>
      <c r="G71" s="206">
        <v>143468991.06</v>
      </c>
      <c r="H71" s="206">
        <v>143468991.06</v>
      </c>
      <c r="I71" s="206">
        <v>143971062.94</v>
      </c>
      <c r="J71" s="206">
        <v>144473134.81999999</v>
      </c>
      <c r="K71" s="206">
        <v>144473134.81999999</v>
      </c>
      <c r="L71" s="206">
        <v>144473134.81999999</v>
      </c>
      <c r="M71" s="206">
        <v>144473134.81999999</v>
      </c>
      <c r="N71" s="206">
        <v>144473134.81999999</v>
      </c>
      <c r="O71" s="206">
        <v>144473134.81999999</v>
      </c>
      <c r="P71" s="192">
        <f t="shared" si="16"/>
        <v>1728154827.1599996</v>
      </c>
      <c r="Q71" s="206">
        <v>144473134.81999999</v>
      </c>
      <c r="R71" s="206">
        <v>144473134.81999999</v>
      </c>
      <c r="S71" s="206">
        <v>144473134.81999999</v>
      </c>
      <c r="T71" s="206">
        <v>144473134.81999999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192">
        <f t="shared" si="17"/>
        <v>0</v>
      </c>
      <c r="AH71" s="192"/>
      <c r="AI71" s="207">
        <f t="shared" si="12"/>
        <v>749625.48</v>
      </c>
      <c r="AJ71" s="207">
        <f t="shared" si="12"/>
        <v>749625.48</v>
      </c>
      <c r="AK71" s="207">
        <f t="shared" si="12"/>
        <v>749625.48</v>
      </c>
      <c r="AL71" s="207">
        <f t="shared" si="15"/>
        <v>749625.48</v>
      </c>
      <c r="AM71" s="207">
        <f t="shared" si="15"/>
        <v>749625.48</v>
      </c>
      <c r="AN71" s="207">
        <f t="shared" si="15"/>
        <v>752248.8</v>
      </c>
      <c r="AO71" s="207">
        <f t="shared" si="15"/>
        <v>754872.13</v>
      </c>
      <c r="AP71" s="207">
        <f t="shared" si="15"/>
        <v>754872.13</v>
      </c>
      <c r="AQ71" s="207">
        <f t="shared" si="15"/>
        <v>754872.13</v>
      </c>
      <c r="AR71" s="207">
        <f t="shared" si="15"/>
        <v>754872.13</v>
      </c>
      <c r="AS71" s="207">
        <f t="shared" si="15"/>
        <v>754872.13</v>
      </c>
      <c r="AT71" s="207">
        <f t="shared" si="15"/>
        <v>754872.13</v>
      </c>
      <c r="AU71" s="208">
        <f t="shared" si="18"/>
        <v>9029608.9800000004</v>
      </c>
      <c r="AV71" s="208">
        <f t="shared" si="19"/>
        <v>754872.13</v>
      </c>
      <c r="AW71" s="208">
        <f t="shared" si="19"/>
        <v>754872.13</v>
      </c>
      <c r="AX71" s="208">
        <f t="shared" si="19"/>
        <v>754872.13</v>
      </c>
      <c r="AY71" s="208">
        <f t="shared" si="19"/>
        <v>754872.13</v>
      </c>
      <c r="AZ71" s="208">
        <f t="shared" si="14"/>
        <v>0</v>
      </c>
      <c r="BA71" s="208">
        <f t="shared" si="14"/>
        <v>0</v>
      </c>
      <c r="BB71" s="208">
        <f t="shared" si="14"/>
        <v>0</v>
      </c>
      <c r="BC71" s="208">
        <f t="shared" si="13"/>
        <v>0</v>
      </c>
      <c r="BD71" s="208">
        <f t="shared" si="13"/>
        <v>0</v>
      </c>
      <c r="BE71" s="208">
        <f t="shared" si="13"/>
        <v>0</v>
      </c>
      <c r="BF71" s="208">
        <f t="shared" si="13"/>
        <v>0</v>
      </c>
      <c r="BG71" s="208">
        <f t="shared" si="13"/>
        <v>0</v>
      </c>
      <c r="BH71" s="208">
        <f t="shared" si="13"/>
        <v>0</v>
      </c>
      <c r="BI71" s="208">
        <f t="shared" si="13"/>
        <v>0</v>
      </c>
      <c r="BJ71" s="208">
        <f t="shared" si="13"/>
        <v>0</v>
      </c>
      <c r="BK71" s="208">
        <f t="shared" si="13"/>
        <v>0</v>
      </c>
      <c r="BL71" s="207">
        <f t="shared" si="20"/>
        <v>0</v>
      </c>
    </row>
    <row r="72" spans="1:64">
      <c r="A72" s="223" t="s">
        <v>273</v>
      </c>
      <c r="B72" s="224">
        <v>6.7799999999999999E-2</v>
      </c>
      <c r="C72" s="224">
        <v>6.7799999999999999E-2</v>
      </c>
      <c r="D72" s="206">
        <v>110738852.73999999</v>
      </c>
      <c r="E72" s="206">
        <v>110738852.73999999</v>
      </c>
      <c r="F72" s="206">
        <v>110738852.73999999</v>
      </c>
      <c r="G72" s="206">
        <v>110738852.73999999</v>
      </c>
      <c r="H72" s="206">
        <v>110738852.73999999</v>
      </c>
      <c r="I72" s="206">
        <v>110738852.73999999</v>
      </c>
      <c r="J72" s="206">
        <v>110738852.73999999</v>
      </c>
      <c r="K72" s="206">
        <v>110738852.73999999</v>
      </c>
      <c r="L72" s="206">
        <v>110738852.73999999</v>
      </c>
      <c r="M72" s="206">
        <v>110738852.73999999</v>
      </c>
      <c r="N72" s="206">
        <v>110738852.73999999</v>
      </c>
      <c r="O72" s="206">
        <v>110738852.73999999</v>
      </c>
      <c r="P72" s="192">
        <f t="shared" si="16"/>
        <v>1328866232.8799999</v>
      </c>
      <c r="Q72" s="206">
        <v>110738852.73999999</v>
      </c>
      <c r="R72" s="206">
        <v>110738852.73999999</v>
      </c>
      <c r="S72" s="206">
        <v>110738852.73999999</v>
      </c>
      <c r="T72" s="206">
        <v>110738852.73999999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192">
        <f t="shared" si="17"/>
        <v>0</v>
      </c>
      <c r="AH72" s="192"/>
      <c r="AI72" s="207">
        <f t="shared" si="12"/>
        <v>625674.52</v>
      </c>
      <c r="AJ72" s="207">
        <f t="shared" si="12"/>
        <v>625674.52</v>
      </c>
      <c r="AK72" s="207">
        <f t="shared" si="12"/>
        <v>625674.52</v>
      </c>
      <c r="AL72" s="207">
        <f t="shared" si="15"/>
        <v>625674.52</v>
      </c>
      <c r="AM72" s="207">
        <f t="shared" si="15"/>
        <v>625674.52</v>
      </c>
      <c r="AN72" s="207">
        <f t="shared" si="15"/>
        <v>625674.52</v>
      </c>
      <c r="AO72" s="207">
        <f t="shared" si="15"/>
        <v>625674.52</v>
      </c>
      <c r="AP72" s="207">
        <f t="shared" si="15"/>
        <v>625674.52</v>
      </c>
      <c r="AQ72" s="207">
        <f t="shared" si="15"/>
        <v>625674.52</v>
      </c>
      <c r="AR72" s="207">
        <f t="shared" si="15"/>
        <v>625674.52</v>
      </c>
      <c r="AS72" s="207">
        <f t="shared" si="15"/>
        <v>625674.52</v>
      </c>
      <c r="AT72" s="207">
        <f t="shared" si="15"/>
        <v>625674.52</v>
      </c>
      <c r="AU72" s="208">
        <f t="shared" si="18"/>
        <v>7508094.2399999984</v>
      </c>
      <c r="AV72" s="208">
        <f t="shared" si="19"/>
        <v>625674.52</v>
      </c>
      <c r="AW72" s="208">
        <f t="shared" si="19"/>
        <v>625674.52</v>
      </c>
      <c r="AX72" s="208">
        <f t="shared" si="19"/>
        <v>625674.52</v>
      </c>
      <c r="AY72" s="208">
        <f t="shared" si="19"/>
        <v>625674.52</v>
      </c>
      <c r="AZ72" s="208">
        <f t="shared" si="14"/>
        <v>0</v>
      </c>
      <c r="BA72" s="208">
        <f t="shared" si="14"/>
        <v>0</v>
      </c>
      <c r="BB72" s="208">
        <f t="shared" si="14"/>
        <v>0</v>
      </c>
      <c r="BC72" s="208">
        <f t="shared" si="13"/>
        <v>0</v>
      </c>
      <c r="BD72" s="208">
        <f t="shared" si="13"/>
        <v>0</v>
      </c>
      <c r="BE72" s="208">
        <f t="shared" si="13"/>
        <v>0</v>
      </c>
      <c r="BF72" s="208">
        <f t="shared" si="13"/>
        <v>0</v>
      </c>
      <c r="BG72" s="208">
        <f t="shared" si="13"/>
        <v>0</v>
      </c>
      <c r="BH72" s="208">
        <f t="shared" si="13"/>
        <v>0</v>
      </c>
      <c r="BI72" s="208">
        <f t="shared" si="13"/>
        <v>0</v>
      </c>
      <c r="BJ72" s="208">
        <f t="shared" si="13"/>
        <v>0</v>
      </c>
      <c r="BK72" s="208">
        <f t="shared" si="13"/>
        <v>0</v>
      </c>
      <c r="BL72" s="207">
        <f t="shared" si="20"/>
        <v>0</v>
      </c>
    </row>
    <row r="73" spans="1:64">
      <c r="A73" s="223" t="s">
        <v>274</v>
      </c>
      <c r="B73" s="224">
        <v>6.7799999999999999E-2</v>
      </c>
      <c r="C73" s="224">
        <v>6.7799999999999999E-2</v>
      </c>
      <c r="D73" s="206">
        <v>1801525.79</v>
      </c>
      <c r="E73" s="206">
        <v>1801525.79</v>
      </c>
      <c r="F73" s="206">
        <v>1801525.79</v>
      </c>
      <c r="G73" s="206">
        <v>1801525.79</v>
      </c>
      <c r="H73" s="206">
        <v>1801525.79</v>
      </c>
      <c r="I73" s="206">
        <v>1801525.79</v>
      </c>
      <c r="J73" s="206">
        <v>1801525.79</v>
      </c>
      <c r="K73" s="206">
        <v>1801525.79</v>
      </c>
      <c r="L73" s="206">
        <v>1801525.79</v>
      </c>
      <c r="M73" s="206">
        <v>1801525.79</v>
      </c>
      <c r="N73" s="206">
        <v>1801525.79</v>
      </c>
      <c r="O73" s="206">
        <v>1801525.79</v>
      </c>
      <c r="P73" s="192">
        <f t="shared" si="16"/>
        <v>21618309.479999993</v>
      </c>
      <c r="Q73" s="206">
        <v>1801525.79</v>
      </c>
      <c r="R73" s="206">
        <v>1801525.79</v>
      </c>
      <c r="S73" s="206">
        <v>1801525.79</v>
      </c>
      <c r="T73" s="206">
        <v>1801525.79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192">
        <f t="shared" si="17"/>
        <v>0</v>
      </c>
      <c r="AH73" s="192"/>
      <c r="AI73" s="207">
        <f t="shared" si="12"/>
        <v>10178.620000000001</v>
      </c>
      <c r="AJ73" s="207">
        <f t="shared" si="12"/>
        <v>10178.620000000001</v>
      </c>
      <c r="AK73" s="207">
        <f t="shared" si="12"/>
        <v>10178.620000000001</v>
      </c>
      <c r="AL73" s="207">
        <f t="shared" si="15"/>
        <v>10178.620000000001</v>
      </c>
      <c r="AM73" s="207">
        <f t="shared" si="15"/>
        <v>10178.620000000001</v>
      </c>
      <c r="AN73" s="207">
        <f t="shared" si="15"/>
        <v>10178.620000000001</v>
      </c>
      <c r="AO73" s="207">
        <f t="shared" si="15"/>
        <v>10178.620000000001</v>
      </c>
      <c r="AP73" s="207">
        <f t="shared" si="15"/>
        <v>10178.620000000001</v>
      </c>
      <c r="AQ73" s="207">
        <f t="shared" si="15"/>
        <v>10178.620000000001</v>
      </c>
      <c r="AR73" s="207">
        <f t="shared" si="15"/>
        <v>10178.620000000001</v>
      </c>
      <c r="AS73" s="207">
        <f t="shared" si="15"/>
        <v>10178.620000000001</v>
      </c>
      <c r="AT73" s="207">
        <f t="shared" si="15"/>
        <v>10178.620000000001</v>
      </c>
      <c r="AU73" s="208">
        <f t="shared" si="18"/>
        <v>122143.43999999999</v>
      </c>
      <c r="AV73" s="208">
        <f t="shared" si="19"/>
        <v>10178.620000000001</v>
      </c>
      <c r="AW73" s="208">
        <f t="shared" si="19"/>
        <v>10178.620000000001</v>
      </c>
      <c r="AX73" s="208">
        <f t="shared" si="19"/>
        <v>10178.620000000001</v>
      </c>
      <c r="AY73" s="208">
        <f t="shared" si="19"/>
        <v>10178.620000000001</v>
      </c>
      <c r="AZ73" s="208">
        <f t="shared" si="14"/>
        <v>0</v>
      </c>
      <c r="BA73" s="208">
        <f t="shared" si="14"/>
        <v>0</v>
      </c>
      <c r="BB73" s="208">
        <f t="shared" si="14"/>
        <v>0</v>
      </c>
      <c r="BC73" s="208">
        <f t="shared" si="13"/>
        <v>0</v>
      </c>
      <c r="BD73" s="208">
        <f t="shared" si="13"/>
        <v>0</v>
      </c>
      <c r="BE73" s="208">
        <f t="shared" si="13"/>
        <v>0</v>
      </c>
      <c r="BF73" s="208">
        <f t="shared" si="13"/>
        <v>0</v>
      </c>
      <c r="BG73" s="208">
        <f t="shared" si="13"/>
        <v>0</v>
      </c>
      <c r="BH73" s="208">
        <f t="shared" si="13"/>
        <v>0</v>
      </c>
      <c r="BI73" s="208">
        <f t="shared" si="13"/>
        <v>0</v>
      </c>
      <c r="BJ73" s="208">
        <f t="shared" si="13"/>
        <v>0</v>
      </c>
      <c r="BK73" s="208">
        <f t="shared" si="13"/>
        <v>0</v>
      </c>
      <c r="BL73" s="207">
        <f t="shared" si="20"/>
        <v>0</v>
      </c>
    </row>
    <row r="74" spans="1:64">
      <c r="A74" s="190" t="s">
        <v>275</v>
      </c>
      <c r="B74" s="205">
        <v>4.4699999999999997E-2</v>
      </c>
      <c r="C74" s="205">
        <v>4.4699999999999997E-2</v>
      </c>
      <c r="D74" s="206">
        <v>170754269.36000001</v>
      </c>
      <c r="E74" s="206">
        <v>170675682.41</v>
      </c>
      <c r="F74" s="206">
        <v>170680434.66999999</v>
      </c>
      <c r="G74" s="206">
        <v>170799543.15000001</v>
      </c>
      <c r="H74" s="206">
        <v>170770766.44999999</v>
      </c>
      <c r="I74" s="206">
        <v>170582301.09999999</v>
      </c>
      <c r="J74" s="206">
        <v>170501200.69499999</v>
      </c>
      <c r="K74" s="206">
        <v>170426764.75</v>
      </c>
      <c r="L74" s="206">
        <v>170398284.88499999</v>
      </c>
      <c r="M74" s="206">
        <v>170322008.33000001</v>
      </c>
      <c r="N74" s="206">
        <v>170149080.34999999</v>
      </c>
      <c r="O74" s="206">
        <v>169570630.77000001</v>
      </c>
      <c r="P74" s="192">
        <f t="shared" si="16"/>
        <v>2045630966.9199998</v>
      </c>
      <c r="Q74" s="206">
        <v>169075147.76499999</v>
      </c>
      <c r="R74" s="206">
        <v>169050977.48000002</v>
      </c>
      <c r="S74" s="206">
        <v>168930618.495</v>
      </c>
      <c r="T74" s="206">
        <v>168944577.58500001</v>
      </c>
      <c r="U74" s="206">
        <v>314131622.34500003</v>
      </c>
      <c r="V74" s="206">
        <v>314362155.185</v>
      </c>
      <c r="W74" s="206">
        <v>314165646.91499996</v>
      </c>
      <c r="X74" s="206">
        <v>315378106.17499995</v>
      </c>
      <c r="Y74" s="206">
        <v>320222132.43000001</v>
      </c>
      <c r="Z74" s="206">
        <v>323722466.78499997</v>
      </c>
      <c r="AA74" s="206">
        <v>323540538.79999995</v>
      </c>
      <c r="AB74" s="206">
        <v>322962089.21999997</v>
      </c>
      <c r="AC74" s="206">
        <v>322466606.21500003</v>
      </c>
      <c r="AD74" s="206">
        <v>322442435.93000001</v>
      </c>
      <c r="AE74" s="206">
        <v>322322076.94499999</v>
      </c>
      <c r="AF74" s="206">
        <v>322188027.21000004</v>
      </c>
      <c r="AG74" s="192">
        <f t="shared" si="17"/>
        <v>3837903904.1550002</v>
      </c>
      <c r="AH74" s="192"/>
      <c r="AI74" s="207">
        <f t="shared" si="12"/>
        <v>636059.65</v>
      </c>
      <c r="AJ74" s="207">
        <f t="shared" si="12"/>
        <v>635766.92000000004</v>
      </c>
      <c r="AK74" s="207">
        <f t="shared" si="12"/>
        <v>635784.62</v>
      </c>
      <c r="AL74" s="207">
        <f t="shared" si="15"/>
        <v>636228.30000000005</v>
      </c>
      <c r="AM74" s="207">
        <f t="shared" si="15"/>
        <v>636121.11</v>
      </c>
      <c r="AN74" s="207">
        <f t="shared" si="15"/>
        <v>635419.06999999995</v>
      </c>
      <c r="AO74" s="207">
        <f t="shared" si="15"/>
        <v>635116.97</v>
      </c>
      <c r="AP74" s="207">
        <f t="shared" si="15"/>
        <v>634839.69999999995</v>
      </c>
      <c r="AQ74" s="207">
        <f t="shared" si="15"/>
        <v>634733.61</v>
      </c>
      <c r="AR74" s="207">
        <f t="shared" si="15"/>
        <v>634449.48</v>
      </c>
      <c r="AS74" s="207">
        <f t="shared" si="15"/>
        <v>633805.31999999995</v>
      </c>
      <c r="AT74" s="207">
        <f t="shared" si="15"/>
        <v>631650.6</v>
      </c>
      <c r="AU74" s="208">
        <f t="shared" si="18"/>
        <v>7619975.3499999996</v>
      </c>
      <c r="AV74" s="208">
        <f t="shared" si="19"/>
        <v>629804.93000000005</v>
      </c>
      <c r="AW74" s="208">
        <f t="shared" si="19"/>
        <v>629714.89</v>
      </c>
      <c r="AX74" s="208">
        <f t="shared" si="19"/>
        <v>629266.55000000005</v>
      </c>
      <c r="AY74" s="208">
        <f t="shared" si="19"/>
        <v>629318.55000000005</v>
      </c>
      <c r="AZ74" s="208">
        <f t="shared" si="14"/>
        <v>1170140.29</v>
      </c>
      <c r="BA74" s="208">
        <f t="shared" si="14"/>
        <v>1170999.03</v>
      </c>
      <c r="BB74" s="208">
        <f t="shared" si="14"/>
        <v>1170267.03</v>
      </c>
      <c r="BC74" s="208">
        <f t="shared" si="13"/>
        <v>1174783.45</v>
      </c>
      <c r="BD74" s="208">
        <f t="shared" si="13"/>
        <v>1192827.44</v>
      </c>
      <c r="BE74" s="208">
        <f t="shared" si="13"/>
        <v>1205866.19</v>
      </c>
      <c r="BF74" s="208">
        <f t="shared" si="13"/>
        <v>1205188.51</v>
      </c>
      <c r="BG74" s="208">
        <f t="shared" si="13"/>
        <v>1203033.78</v>
      </c>
      <c r="BH74" s="208">
        <f t="shared" si="13"/>
        <v>1201188.1100000001</v>
      </c>
      <c r="BI74" s="208">
        <f t="shared" si="13"/>
        <v>1201098.07</v>
      </c>
      <c r="BJ74" s="208">
        <f t="shared" si="13"/>
        <v>1200649.74</v>
      </c>
      <c r="BK74" s="208">
        <f t="shared" si="13"/>
        <v>1200150.3999999999</v>
      </c>
      <c r="BL74" s="207">
        <f t="shared" si="20"/>
        <v>14296192.039999999</v>
      </c>
    </row>
    <row r="75" spans="1:64">
      <c r="A75" s="190" t="s">
        <v>276</v>
      </c>
      <c r="B75" s="205">
        <v>4.4699999999999997E-2</v>
      </c>
      <c r="C75" s="205">
        <v>4.4699999999999997E-2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192">
        <f t="shared" si="16"/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192">
        <f t="shared" si="17"/>
        <v>0</v>
      </c>
      <c r="AH75" s="192"/>
      <c r="AI75" s="207">
        <f t="shared" si="12"/>
        <v>0</v>
      </c>
      <c r="AJ75" s="207">
        <f t="shared" si="12"/>
        <v>0</v>
      </c>
      <c r="AK75" s="207">
        <f t="shared" si="12"/>
        <v>0</v>
      </c>
      <c r="AL75" s="207">
        <f t="shared" si="15"/>
        <v>0</v>
      </c>
      <c r="AM75" s="207">
        <f t="shared" si="15"/>
        <v>0</v>
      </c>
      <c r="AN75" s="207">
        <f t="shared" si="15"/>
        <v>0</v>
      </c>
      <c r="AO75" s="207">
        <f t="shared" si="15"/>
        <v>0</v>
      </c>
      <c r="AP75" s="207">
        <f t="shared" si="15"/>
        <v>0</v>
      </c>
      <c r="AQ75" s="207">
        <f t="shared" si="15"/>
        <v>0</v>
      </c>
      <c r="AR75" s="207">
        <f t="shared" si="15"/>
        <v>0</v>
      </c>
      <c r="AS75" s="207">
        <f t="shared" si="15"/>
        <v>0</v>
      </c>
      <c r="AT75" s="207">
        <f t="shared" si="15"/>
        <v>0</v>
      </c>
      <c r="AU75" s="208">
        <f t="shared" si="18"/>
        <v>0</v>
      </c>
      <c r="AV75" s="208">
        <f t="shared" si="19"/>
        <v>0</v>
      </c>
      <c r="AW75" s="208">
        <f t="shared" si="19"/>
        <v>0</v>
      </c>
      <c r="AX75" s="208">
        <f t="shared" si="19"/>
        <v>0</v>
      </c>
      <c r="AY75" s="208">
        <f t="shared" si="19"/>
        <v>0</v>
      </c>
      <c r="AZ75" s="208">
        <f t="shared" si="14"/>
        <v>0</v>
      </c>
      <c r="BA75" s="208">
        <f t="shared" si="14"/>
        <v>0</v>
      </c>
      <c r="BB75" s="208">
        <f t="shared" si="14"/>
        <v>0</v>
      </c>
      <c r="BC75" s="208">
        <f t="shared" si="13"/>
        <v>0</v>
      </c>
      <c r="BD75" s="208">
        <f t="shared" si="13"/>
        <v>0</v>
      </c>
      <c r="BE75" s="208">
        <f t="shared" si="13"/>
        <v>0</v>
      </c>
      <c r="BF75" s="208">
        <f t="shared" si="13"/>
        <v>0</v>
      </c>
      <c r="BG75" s="208">
        <f t="shared" si="13"/>
        <v>0</v>
      </c>
      <c r="BH75" s="208">
        <f t="shared" si="13"/>
        <v>0</v>
      </c>
      <c r="BI75" s="208">
        <f t="shared" si="13"/>
        <v>0</v>
      </c>
      <c r="BJ75" s="208">
        <f t="shared" si="13"/>
        <v>0</v>
      </c>
      <c r="BK75" s="208">
        <f t="shared" si="13"/>
        <v>0</v>
      </c>
      <c r="BL75" s="207">
        <f t="shared" si="20"/>
        <v>0</v>
      </c>
    </row>
    <row r="76" spans="1:64">
      <c r="A76" s="190" t="s">
        <v>277</v>
      </c>
      <c r="B76" s="205">
        <v>4.4699999999999997E-2</v>
      </c>
      <c r="C76" s="205">
        <v>4.4699999999999997E-2</v>
      </c>
      <c r="D76" s="206">
        <v>144382263.47999999</v>
      </c>
      <c r="E76" s="206">
        <v>144382263.47999999</v>
      </c>
      <c r="F76" s="206">
        <v>144382263.47999999</v>
      </c>
      <c r="G76" s="206">
        <v>144382263.47999999</v>
      </c>
      <c r="H76" s="206">
        <v>144382263.47999999</v>
      </c>
      <c r="I76" s="206">
        <v>144382263.47999999</v>
      </c>
      <c r="J76" s="206">
        <v>144313390.78999999</v>
      </c>
      <c r="K76" s="206">
        <v>144244518.09999999</v>
      </c>
      <c r="L76" s="206">
        <v>144244518.09999999</v>
      </c>
      <c r="M76" s="206">
        <v>144463322.595</v>
      </c>
      <c r="N76" s="206">
        <v>144682127.09</v>
      </c>
      <c r="O76" s="206">
        <v>144682127.09</v>
      </c>
      <c r="P76" s="192">
        <f t="shared" si="16"/>
        <v>1732923584.6449997</v>
      </c>
      <c r="Q76" s="206">
        <v>144682127.09</v>
      </c>
      <c r="R76" s="206">
        <v>144682127.09</v>
      </c>
      <c r="S76" s="206">
        <v>144682127.09</v>
      </c>
      <c r="T76" s="206">
        <v>144682127.09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192">
        <f t="shared" si="17"/>
        <v>0</v>
      </c>
      <c r="AH76" s="192"/>
      <c r="AI76" s="207">
        <f t="shared" si="12"/>
        <v>537823.93000000005</v>
      </c>
      <c r="AJ76" s="207">
        <f t="shared" si="12"/>
        <v>537823.93000000005</v>
      </c>
      <c r="AK76" s="207">
        <f t="shared" si="12"/>
        <v>537823.93000000005</v>
      </c>
      <c r="AL76" s="207">
        <f t="shared" si="15"/>
        <v>537823.93000000005</v>
      </c>
      <c r="AM76" s="207">
        <f t="shared" si="15"/>
        <v>537823.93000000005</v>
      </c>
      <c r="AN76" s="207">
        <f t="shared" si="15"/>
        <v>537823.93000000005</v>
      </c>
      <c r="AO76" s="207">
        <f t="shared" si="15"/>
        <v>537567.38</v>
      </c>
      <c r="AP76" s="207">
        <f t="shared" si="15"/>
        <v>537310.82999999996</v>
      </c>
      <c r="AQ76" s="207">
        <f t="shared" si="15"/>
        <v>537310.82999999996</v>
      </c>
      <c r="AR76" s="207">
        <f t="shared" si="15"/>
        <v>538125.88</v>
      </c>
      <c r="AS76" s="207">
        <f t="shared" si="15"/>
        <v>538940.92000000004</v>
      </c>
      <c r="AT76" s="207">
        <f t="shared" si="15"/>
        <v>538940.92000000004</v>
      </c>
      <c r="AU76" s="208">
        <f t="shared" si="18"/>
        <v>6455140.3399999999</v>
      </c>
      <c r="AV76" s="208">
        <f t="shared" si="19"/>
        <v>538940.92000000004</v>
      </c>
      <c r="AW76" s="208">
        <f t="shared" si="19"/>
        <v>538940.92000000004</v>
      </c>
      <c r="AX76" s="208">
        <f t="shared" si="19"/>
        <v>538940.92000000004</v>
      </c>
      <c r="AY76" s="208">
        <f t="shared" si="19"/>
        <v>538940.92000000004</v>
      </c>
      <c r="AZ76" s="208">
        <f t="shared" si="14"/>
        <v>0</v>
      </c>
      <c r="BA76" s="208">
        <f t="shared" si="14"/>
        <v>0</v>
      </c>
      <c r="BB76" s="208">
        <f t="shared" si="14"/>
        <v>0</v>
      </c>
      <c r="BC76" s="208">
        <f t="shared" si="13"/>
        <v>0</v>
      </c>
      <c r="BD76" s="208">
        <f t="shared" si="13"/>
        <v>0</v>
      </c>
      <c r="BE76" s="208">
        <f t="shared" si="13"/>
        <v>0</v>
      </c>
      <c r="BF76" s="208">
        <f t="shared" si="13"/>
        <v>0</v>
      </c>
      <c r="BG76" s="208">
        <f t="shared" si="13"/>
        <v>0</v>
      </c>
      <c r="BH76" s="208">
        <f t="shared" si="13"/>
        <v>0</v>
      </c>
      <c r="BI76" s="208">
        <f t="shared" si="13"/>
        <v>0</v>
      </c>
      <c r="BJ76" s="208">
        <f t="shared" si="13"/>
        <v>0</v>
      </c>
      <c r="BK76" s="208">
        <f t="shared" si="13"/>
        <v>0</v>
      </c>
      <c r="BL76" s="207">
        <f t="shared" si="20"/>
        <v>0</v>
      </c>
    </row>
    <row r="77" spans="1:64">
      <c r="A77" s="190" t="s">
        <v>278</v>
      </c>
      <c r="B77" s="205">
        <v>1.61E-2</v>
      </c>
      <c r="C77" s="205">
        <v>1.61E-2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192">
        <f t="shared" si="16"/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192">
        <f t="shared" si="17"/>
        <v>0</v>
      </c>
      <c r="AH77" s="192"/>
      <c r="AI77" s="207">
        <f t="shared" si="12"/>
        <v>0</v>
      </c>
      <c r="AJ77" s="207">
        <f t="shared" si="12"/>
        <v>0</v>
      </c>
      <c r="AK77" s="207">
        <f t="shared" si="12"/>
        <v>0</v>
      </c>
      <c r="AL77" s="207">
        <f t="shared" si="15"/>
        <v>0</v>
      </c>
      <c r="AM77" s="207">
        <f t="shared" si="15"/>
        <v>0</v>
      </c>
      <c r="AN77" s="207">
        <f t="shared" si="15"/>
        <v>0</v>
      </c>
      <c r="AO77" s="207">
        <f t="shared" si="15"/>
        <v>0</v>
      </c>
      <c r="AP77" s="207">
        <f t="shared" si="15"/>
        <v>0</v>
      </c>
      <c r="AQ77" s="207">
        <f t="shared" si="15"/>
        <v>0</v>
      </c>
      <c r="AR77" s="207">
        <f t="shared" si="15"/>
        <v>0</v>
      </c>
      <c r="AS77" s="207">
        <f t="shared" si="15"/>
        <v>0</v>
      </c>
      <c r="AT77" s="207">
        <f t="shared" si="15"/>
        <v>0</v>
      </c>
      <c r="AU77" s="208">
        <f t="shared" si="18"/>
        <v>0</v>
      </c>
      <c r="AV77" s="208">
        <f t="shared" si="19"/>
        <v>0</v>
      </c>
      <c r="AW77" s="208">
        <f t="shared" si="19"/>
        <v>0</v>
      </c>
      <c r="AX77" s="208">
        <f t="shared" si="19"/>
        <v>0</v>
      </c>
      <c r="AY77" s="208">
        <f t="shared" si="19"/>
        <v>0</v>
      </c>
      <c r="AZ77" s="208">
        <f t="shared" si="14"/>
        <v>0</v>
      </c>
      <c r="BA77" s="208">
        <f t="shared" si="14"/>
        <v>0</v>
      </c>
      <c r="BB77" s="208">
        <f t="shared" si="14"/>
        <v>0</v>
      </c>
      <c r="BC77" s="208">
        <f t="shared" si="13"/>
        <v>0</v>
      </c>
      <c r="BD77" s="208">
        <f t="shared" si="13"/>
        <v>0</v>
      </c>
      <c r="BE77" s="208">
        <f t="shared" si="13"/>
        <v>0</v>
      </c>
      <c r="BF77" s="208">
        <f t="shared" si="13"/>
        <v>0</v>
      </c>
      <c r="BG77" s="208">
        <f t="shared" si="13"/>
        <v>0</v>
      </c>
      <c r="BH77" s="208">
        <f t="shared" si="13"/>
        <v>0</v>
      </c>
      <c r="BI77" s="208">
        <f t="shared" si="13"/>
        <v>0</v>
      </c>
      <c r="BJ77" s="208">
        <f t="shared" si="13"/>
        <v>0</v>
      </c>
      <c r="BK77" s="208">
        <f t="shared" si="13"/>
        <v>0</v>
      </c>
      <c r="BL77" s="207">
        <f t="shared" si="20"/>
        <v>0</v>
      </c>
    </row>
    <row r="78" spans="1:64">
      <c r="A78" s="190" t="s">
        <v>279</v>
      </c>
      <c r="B78" s="205">
        <v>5.5399999999999998E-2</v>
      </c>
      <c r="C78" s="205">
        <v>5.5399999999999998E-2</v>
      </c>
      <c r="D78" s="206">
        <v>144876279.38</v>
      </c>
      <c r="E78" s="206">
        <v>144876279.38</v>
      </c>
      <c r="F78" s="206">
        <v>144876279.38</v>
      </c>
      <c r="G78" s="206">
        <v>144876279.38</v>
      </c>
      <c r="H78" s="206">
        <v>144876279.38</v>
      </c>
      <c r="I78" s="206">
        <v>144876279.38</v>
      </c>
      <c r="J78" s="206">
        <v>144876279.38</v>
      </c>
      <c r="K78" s="206">
        <v>144876279.38</v>
      </c>
      <c r="L78" s="206">
        <v>144876279.38</v>
      </c>
      <c r="M78" s="206">
        <v>144876279.38</v>
      </c>
      <c r="N78" s="206">
        <v>144876279.38</v>
      </c>
      <c r="O78" s="206">
        <v>144876279.38</v>
      </c>
      <c r="P78" s="192">
        <f t="shared" si="16"/>
        <v>1738515352.5600004</v>
      </c>
      <c r="Q78" s="206">
        <v>144876279.38</v>
      </c>
      <c r="R78" s="206">
        <v>144876279.38</v>
      </c>
      <c r="S78" s="206">
        <v>144876279.38</v>
      </c>
      <c r="T78" s="206">
        <v>144876279.38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192">
        <f t="shared" si="17"/>
        <v>0</v>
      </c>
      <c r="AH78" s="192"/>
      <c r="AI78" s="207">
        <f t="shared" si="12"/>
        <v>668845.49</v>
      </c>
      <c r="AJ78" s="207">
        <f t="shared" si="12"/>
        <v>668845.49</v>
      </c>
      <c r="AK78" s="207">
        <f t="shared" si="12"/>
        <v>668845.49</v>
      </c>
      <c r="AL78" s="207">
        <f t="shared" si="15"/>
        <v>668845.49</v>
      </c>
      <c r="AM78" s="207">
        <f t="shared" si="15"/>
        <v>668845.49</v>
      </c>
      <c r="AN78" s="207">
        <f t="shared" si="15"/>
        <v>668845.49</v>
      </c>
      <c r="AO78" s="207">
        <f t="shared" si="15"/>
        <v>668845.49</v>
      </c>
      <c r="AP78" s="207">
        <f t="shared" si="15"/>
        <v>668845.49</v>
      </c>
      <c r="AQ78" s="207">
        <f t="shared" si="15"/>
        <v>668845.49</v>
      </c>
      <c r="AR78" s="207">
        <f t="shared" si="15"/>
        <v>668845.49</v>
      </c>
      <c r="AS78" s="207">
        <f t="shared" si="15"/>
        <v>668845.49</v>
      </c>
      <c r="AT78" s="207">
        <f t="shared" si="15"/>
        <v>668845.49</v>
      </c>
      <c r="AU78" s="208">
        <f t="shared" si="18"/>
        <v>8026145.8800000018</v>
      </c>
      <c r="AV78" s="208">
        <f t="shared" si="19"/>
        <v>668845.49</v>
      </c>
      <c r="AW78" s="208">
        <f t="shared" si="19"/>
        <v>668845.49</v>
      </c>
      <c r="AX78" s="208">
        <f t="shared" si="19"/>
        <v>668845.49</v>
      </c>
      <c r="AY78" s="208">
        <f t="shared" si="19"/>
        <v>668845.49</v>
      </c>
      <c r="AZ78" s="208">
        <f t="shared" si="14"/>
        <v>0</v>
      </c>
      <c r="BA78" s="208">
        <f t="shared" si="14"/>
        <v>0</v>
      </c>
      <c r="BB78" s="208">
        <f t="shared" si="14"/>
        <v>0</v>
      </c>
      <c r="BC78" s="208">
        <f t="shared" si="13"/>
        <v>0</v>
      </c>
      <c r="BD78" s="208">
        <f t="shared" si="13"/>
        <v>0</v>
      </c>
      <c r="BE78" s="208">
        <f t="shared" si="13"/>
        <v>0</v>
      </c>
      <c r="BF78" s="208">
        <f t="shared" si="13"/>
        <v>0</v>
      </c>
      <c r="BG78" s="208">
        <f t="shared" si="13"/>
        <v>0</v>
      </c>
      <c r="BH78" s="208">
        <f t="shared" si="13"/>
        <v>0</v>
      </c>
      <c r="BI78" s="208">
        <f t="shared" si="13"/>
        <v>0</v>
      </c>
      <c r="BJ78" s="208">
        <f t="shared" si="13"/>
        <v>0</v>
      </c>
      <c r="BK78" s="208">
        <f t="shared" si="13"/>
        <v>0</v>
      </c>
      <c r="BL78" s="207">
        <f t="shared" si="20"/>
        <v>0</v>
      </c>
    </row>
    <row r="79" spans="1:64">
      <c r="A79" s="190" t="s">
        <v>280</v>
      </c>
      <c r="B79" s="205">
        <v>5.5399999999999998E-2</v>
      </c>
      <c r="C79" s="205">
        <v>5.5399999999999998E-2</v>
      </c>
      <c r="D79" s="210">
        <v>1186619.96</v>
      </c>
      <c r="E79" s="210">
        <v>1186619.96</v>
      </c>
      <c r="F79" s="210">
        <v>1186619.96</v>
      </c>
      <c r="G79" s="210">
        <v>1186619.96</v>
      </c>
      <c r="H79" s="210">
        <v>1186619.96</v>
      </c>
      <c r="I79" s="210">
        <v>1186619.96</v>
      </c>
      <c r="J79" s="210">
        <v>1186619.96</v>
      </c>
      <c r="K79" s="210">
        <v>1186619.96</v>
      </c>
      <c r="L79" s="210">
        <v>1186619.96</v>
      </c>
      <c r="M79" s="210">
        <v>1186619.96</v>
      </c>
      <c r="N79" s="210">
        <v>1186619.96</v>
      </c>
      <c r="O79" s="210">
        <v>1186619.96</v>
      </c>
      <c r="P79" s="192">
        <f t="shared" si="16"/>
        <v>14239439.520000003</v>
      </c>
      <c r="Q79" s="210">
        <v>1186619.96</v>
      </c>
      <c r="R79" s="210">
        <v>1186619.96</v>
      </c>
      <c r="S79" s="210">
        <v>1186619.96</v>
      </c>
      <c r="T79" s="210">
        <v>1186619.96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192">
        <f t="shared" si="17"/>
        <v>0</v>
      </c>
      <c r="AH79" s="207"/>
      <c r="AI79" s="207">
        <f t="shared" si="12"/>
        <v>5478.23</v>
      </c>
      <c r="AJ79" s="207">
        <f t="shared" si="12"/>
        <v>5478.23</v>
      </c>
      <c r="AK79" s="207">
        <f t="shared" si="12"/>
        <v>5478.23</v>
      </c>
      <c r="AL79" s="207">
        <f t="shared" si="15"/>
        <v>5478.23</v>
      </c>
      <c r="AM79" s="207">
        <f t="shared" si="15"/>
        <v>5478.23</v>
      </c>
      <c r="AN79" s="207">
        <f t="shared" si="15"/>
        <v>5478.23</v>
      </c>
      <c r="AO79" s="207">
        <f t="shared" si="15"/>
        <v>5478.23</v>
      </c>
      <c r="AP79" s="207">
        <f t="shared" si="15"/>
        <v>5478.23</v>
      </c>
      <c r="AQ79" s="207">
        <f t="shared" si="15"/>
        <v>5478.23</v>
      </c>
      <c r="AR79" s="207">
        <f t="shared" si="15"/>
        <v>5478.23</v>
      </c>
      <c r="AS79" s="207">
        <f t="shared" si="15"/>
        <v>5478.23</v>
      </c>
      <c r="AT79" s="207">
        <f t="shared" si="15"/>
        <v>5478.23</v>
      </c>
      <c r="AU79" s="208">
        <f t="shared" si="18"/>
        <v>65738.75999999998</v>
      </c>
      <c r="AV79" s="208">
        <f t="shared" si="19"/>
        <v>5478.23</v>
      </c>
      <c r="AW79" s="208">
        <f t="shared" si="19"/>
        <v>5478.23</v>
      </c>
      <c r="AX79" s="208">
        <f t="shared" si="19"/>
        <v>5478.23</v>
      </c>
      <c r="AY79" s="208">
        <f t="shared" si="19"/>
        <v>5478.23</v>
      </c>
      <c r="AZ79" s="208">
        <f t="shared" si="14"/>
        <v>0</v>
      </c>
      <c r="BA79" s="208">
        <f t="shared" si="14"/>
        <v>0</v>
      </c>
      <c r="BB79" s="208">
        <f t="shared" si="14"/>
        <v>0</v>
      </c>
      <c r="BC79" s="208">
        <f t="shared" si="13"/>
        <v>0</v>
      </c>
      <c r="BD79" s="208">
        <f t="shared" si="13"/>
        <v>0</v>
      </c>
      <c r="BE79" s="208">
        <f t="shared" si="13"/>
        <v>0</v>
      </c>
      <c r="BF79" s="208">
        <f t="shared" si="13"/>
        <v>0</v>
      </c>
      <c r="BG79" s="208">
        <f t="shared" si="13"/>
        <v>0</v>
      </c>
      <c r="BH79" s="208">
        <f t="shared" si="13"/>
        <v>0</v>
      </c>
      <c r="BI79" s="208">
        <f t="shared" si="13"/>
        <v>0</v>
      </c>
      <c r="BJ79" s="208">
        <f t="shared" si="13"/>
        <v>0</v>
      </c>
      <c r="BK79" s="208">
        <f t="shared" si="13"/>
        <v>0</v>
      </c>
      <c r="BL79" s="207">
        <f t="shared" si="20"/>
        <v>0</v>
      </c>
    </row>
    <row r="80" spans="1:64">
      <c r="A80" s="190" t="s">
        <v>281</v>
      </c>
      <c r="B80" s="205">
        <v>3.61E-2</v>
      </c>
      <c r="C80" s="205">
        <v>3.61E-2</v>
      </c>
      <c r="D80" s="206">
        <v>358344155.49000001</v>
      </c>
      <c r="E80" s="206">
        <v>358450310.23000002</v>
      </c>
      <c r="F80" s="206">
        <v>358522241.87</v>
      </c>
      <c r="G80" s="206">
        <v>358527781.94</v>
      </c>
      <c r="H80" s="206">
        <v>358547715.22000003</v>
      </c>
      <c r="I80" s="206">
        <v>358566607.31999999</v>
      </c>
      <c r="J80" s="206">
        <v>358635452.92500001</v>
      </c>
      <c r="K80" s="206">
        <v>359368366.14000005</v>
      </c>
      <c r="L80" s="206">
        <v>365917495.37000006</v>
      </c>
      <c r="M80" s="206">
        <v>372005281.38000005</v>
      </c>
      <c r="N80" s="206">
        <v>372069033.48000008</v>
      </c>
      <c r="O80" s="206">
        <v>371216632.53000009</v>
      </c>
      <c r="P80" s="192">
        <f t="shared" si="16"/>
        <v>4350171073.8950005</v>
      </c>
      <c r="Q80" s="206">
        <v>370486490.78500003</v>
      </c>
      <c r="R80" s="206">
        <v>370450873.55000007</v>
      </c>
      <c r="S80" s="206">
        <v>370273513.03500009</v>
      </c>
      <c r="T80" s="206">
        <v>370215977.88500011</v>
      </c>
      <c r="U80" s="206">
        <v>567526627.80500007</v>
      </c>
      <c r="V80" s="206">
        <v>567220168.24000013</v>
      </c>
      <c r="W80" s="206">
        <v>567070594.45500004</v>
      </c>
      <c r="X80" s="206">
        <v>568637740.5150001</v>
      </c>
      <c r="Y80" s="206">
        <v>570055243.48000002</v>
      </c>
      <c r="Z80" s="206">
        <v>570365815.43000007</v>
      </c>
      <c r="AA80" s="206">
        <v>570611326.0200001</v>
      </c>
      <c r="AB80" s="206">
        <v>569775447.78500009</v>
      </c>
      <c r="AC80" s="206">
        <v>569061828.755</v>
      </c>
      <c r="AD80" s="206">
        <v>569026211.51999998</v>
      </c>
      <c r="AE80" s="206">
        <v>568969621.59000003</v>
      </c>
      <c r="AF80" s="206">
        <v>568892857.02499998</v>
      </c>
      <c r="AG80" s="192">
        <f t="shared" si="17"/>
        <v>6827213482.6200008</v>
      </c>
      <c r="AI80" s="207">
        <f t="shared" si="12"/>
        <v>1078018.67</v>
      </c>
      <c r="AJ80" s="207">
        <f t="shared" si="12"/>
        <v>1078338.02</v>
      </c>
      <c r="AK80" s="207">
        <f t="shared" si="12"/>
        <v>1078554.4099999999</v>
      </c>
      <c r="AL80" s="207">
        <f t="shared" si="15"/>
        <v>1078571.08</v>
      </c>
      <c r="AM80" s="207">
        <f t="shared" si="15"/>
        <v>1078631.04</v>
      </c>
      <c r="AN80" s="207">
        <f t="shared" si="15"/>
        <v>1078687.8799999999</v>
      </c>
      <c r="AO80" s="207">
        <f t="shared" si="15"/>
        <v>1078894.99</v>
      </c>
      <c r="AP80" s="207">
        <f t="shared" si="15"/>
        <v>1081099.83</v>
      </c>
      <c r="AQ80" s="207">
        <f t="shared" si="15"/>
        <v>1100801.8</v>
      </c>
      <c r="AR80" s="207">
        <f t="shared" si="15"/>
        <v>1119115.8899999999</v>
      </c>
      <c r="AS80" s="207">
        <f t="shared" si="15"/>
        <v>1119307.68</v>
      </c>
      <c r="AT80" s="207">
        <f t="shared" si="15"/>
        <v>1116743.3700000001</v>
      </c>
      <c r="AU80" s="208">
        <f t="shared" si="18"/>
        <v>13086764.66</v>
      </c>
      <c r="AV80" s="208">
        <f t="shared" si="19"/>
        <v>1114546.8600000001</v>
      </c>
      <c r="AW80" s="208">
        <f t="shared" si="19"/>
        <v>1114439.71</v>
      </c>
      <c r="AX80" s="208">
        <f t="shared" si="19"/>
        <v>1113906.1499999999</v>
      </c>
      <c r="AY80" s="208">
        <f t="shared" si="19"/>
        <v>1113733.07</v>
      </c>
      <c r="AZ80" s="208">
        <f t="shared" si="14"/>
        <v>1707309.27</v>
      </c>
      <c r="BA80" s="208">
        <f t="shared" si="14"/>
        <v>1706387.34</v>
      </c>
      <c r="BB80" s="208">
        <f t="shared" si="14"/>
        <v>1705937.37</v>
      </c>
      <c r="BC80" s="208">
        <f t="shared" si="13"/>
        <v>1710651.87</v>
      </c>
      <c r="BD80" s="208">
        <f t="shared" si="13"/>
        <v>1714916.19</v>
      </c>
      <c r="BE80" s="208">
        <f t="shared" si="13"/>
        <v>1715850.49</v>
      </c>
      <c r="BF80" s="208">
        <f t="shared" si="13"/>
        <v>1716589.07</v>
      </c>
      <c r="BG80" s="208">
        <f t="shared" si="13"/>
        <v>1714074.47</v>
      </c>
      <c r="BH80" s="208">
        <f t="shared" si="13"/>
        <v>1711927.67</v>
      </c>
      <c r="BI80" s="208">
        <f t="shared" si="13"/>
        <v>1711820.52</v>
      </c>
      <c r="BJ80" s="208">
        <f t="shared" si="13"/>
        <v>1711650.28</v>
      </c>
      <c r="BK80" s="208">
        <f t="shared" si="13"/>
        <v>1711419.34</v>
      </c>
      <c r="BL80" s="207">
        <f t="shared" si="20"/>
        <v>20538533.880000003</v>
      </c>
    </row>
    <row r="81" spans="1:64">
      <c r="A81" s="190" t="s">
        <v>282</v>
      </c>
      <c r="B81" s="205">
        <v>3.61E-2</v>
      </c>
      <c r="C81" s="205">
        <v>3.61E-2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192">
        <f t="shared" si="16"/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192">
        <f t="shared" si="17"/>
        <v>0</v>
      </c>
      <c r="AI81" s="207">
        <f t="shared" si="12"/>
        <v>0</v>
      </c>
      <c r="AJ81" s="207">
        <f t="shared" si="12"/>
        <v>0</v>
      </c>
      <c r="AK81" s="207">
        <f t="shared" si="12"/>
        <v>0</v>
      </c>
      <c r="AL81" s="207">
        <f t="shared" si="15"/>
        <v>0</v>
      </c>
      <c r="AM81" s="207">
        <f t="shared" si="15"/>
        <v>0</v>
      </c>
      <c r="AN81" s="207">
        <f t="shared" si="15"/>
        <v>0</v>
      </c>
      <c r="AO81" s="207">
        <f t="shared" si="15"/>
        <v>0</v>
      </c>
      <c r="AP81" s="207">
        <f t="shared" si="15"/>
        <v>0</v>
      </c>
      <c r="AQ81" s="207">
        <f t="shared" si="15"/>
        <v>0</v>
      </c>
      <c r="AR81" s="207">
        <f t="shared" si="15"/>
        <v>0</v>
      </c>
      <c r="AS81" s="207">
        <f t="shared" si="15"/>
        <v>0</v>
      </c>
      <c r="AT81" s="207">
        <f t="shared" si="15"/>
        <v>0</v>
      </c>
      <c r="AU81" s="208">
        <f t="shared" si="18"/>
        <v>0</v>
      </c>
      <c r="AV81" s="208">
        <f t="shared" si="19"/>
        <v>0</v>
      </c>
      <c r="AW81" s="208">
        <f t="shared" si="19"/>
        <v>0</v>
      </c>
      <c r="AX81" s="208">
        <f t="shared" si="19"/>
        <v>0</v>
      </c>
      <c r="AY81" s="208">
        <f t="shared" si="19"/>
        <v>0</v>
      </c>
      <c r="AZ81" s="208">
        <f t="shared" si="14"/>
        <v>0</v>
      </c>
      <c r="BA81" s="208">
        <f t="shared" si="14"/>
        <v>0</v>
      </c>
      <c r="BB81" s="208">
        <f t="shared" si="14"/>
        <v>0</v>
      </c>
      <c r="BC81" s="208">
        <f t="shared" si="13"/>
        <v>0</v>
      </c>
      <c r="BD81" s="208">
        <f t="shared" si="13"/>
        <v>0</v>
      </c>
      <c r="BE81" s="208">
        <f t="shared" si="13"/>
        <v>0</v>
      </c>
      <c r="BF81" s="208">
        <f t="shared" si="13"/>
        <v>0</v>
      </c>
      <c r="BG81" s="208">
        <f t="shared" si="13"/>
        <v>0</v>
      </c>
      <c r="BH81" s="208">
        <f t="shared" si="13"/>
        <v>0</v>
      </c>
      <c r="BI81" s="208">
        <f t="shared" si="13"/>
        <v>0</v>
      </c>
      <c r="BJ81" s="208">
        <f t="shared" si="13"/>
        <v>0</v>
      </c>
      <c r="BK81" s="208">
        <f t="shared" si="13"/>
        <v>0</v>
      </c>
      <c r="BL81" s="207">
        <f t="shared" si="20"/>
        <v>0</v>
      </c>
    </row>
    <row r="82" spans="1:64">
      <c r="A82" s="190" t="s">
        <v>283</v>
      </c>
      <c r="B82" s="205">
        <v>3.61E-2</v>
      </c>
      <c r="C82" s="205">
        <v>3.61E-2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192">
        <f t="shared" si="16"/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192">
        <f t="shared" si="17"/>
        <v>0</v>
      </c>
      <c r="AI82" s="207">
        <f t="shared" si="12"/>
        <v>0</v>
      </c>
      <c r="AJ82" s="207">
        <f t="shared" si="12"/>
        <v>0</v>
      </c>
      <c r="AK82" s="207">
        <f t="shared" si="12"/>
        <v>0</v>
      </c>
      <c r="AL82" s="207">
        <f t="shared" si="15"/>
        <v>0</v>
      </c>
      <c r="AM82" s="207">
        <f t="shared" si="15"/>
        <v>0</v>
      </c>
      <c r="AN82" s="207">
        <f t="shared" si="15"/>
        <v>0</v>
      </c>
      <c r="AO82" s="207">
        <f t="shared" si="15"/>
        <v>0</v>
      </c>
      <c r="AP82" s="207">
        <f t="shared" si="15"/>
        <v>0</v>
      </c>
      <c r="AQ82" s="207">
        <f t="shared" si="15"/>
        <v>0</v>
      </c>
      <c r="AR82" s="207">
        <f t="shared" si="15"/>
        <v>0</v>
      </c>
      <c r="AS82" s="207">
        <f t="shared" si="15"/>
        <v>0</v>
      </c>
      <c r="AT82" s="207">
        <f t="shared" si="15"/>
        <v>0</v>
      </c>
      <c r="AU82" s="208">
        <f t="shared" si="18"/>
        <v>0</v>
      </c>
      <c r="AV82" s="208">
        <f t="shared" si="19"/>
        <v>0</v>
      </c>
      <c r="AW82" s="208">
        <f t="shared" si="19"/>
        <v>0</v>
      </c>
      <c r="AX82" s="208">
        <f t="shared" si="19"/>
        <v>0</v>
      </c>
      <c r="AY82" s="208">
        <f t="shared" si="19"/>
        <v>0</v>
      </c>
      <c r="AZ82" s="208">
        <f t="shared" si="14"/>
        <v>0</v>
      </c>
      <c r="BA82" s="208">
        <f t="shared" si="14"/>
        <v>0</v>
      </c>
      <c r="BB82" s="208">
        <f t="shared" si="14"/>
        <v>0</v>
      </c>
      <c r="BC82" s="208">
        <f t="shared" si="13"/>
        <v>0</v>
      </c>
      <c r="BD82" s="208">
        <f t="shared" si="13"/>
        <v>0</v>
      </c>
      <c r="BE82" s="208">
        <f t="shared" si="13"/>
        <v>0</v>
      </c>
      <c r="BF82" s="208">
        <f t="shared" si="13"/>
        <v>0</v>
      </c>
      <c r="BG82" s="208">
        <f t="shared" si="13"/>
        <v>0</v>
      </c>
      <c r="BH82" s="208">
        <f t="shared" si="13"/>
        <v>0</v>
      </c>
      <c r="BI82" s="208">
        <f t="shared" si="13"/>
        <v>0</v>
      </c>
      <c r="BJ82" s="208">
        <f t="shared" si="13"/>
        <v>0</v>
      </c>
      <c r="BK82" s="208">
        <f t="shared" si="13"/>
        <v>0</v>
      </c>
      <c r="BL82" s="207">
        <f t="shared" si="20"/>
        <v>0</v>
      </c>
    </row>
    <row r="83" spans="1:64">
      <c r="A83" s="190" t="s">
        <v>284</v>
      </c>
      <c r="B83" s="205">
        <v>3.61E-2</v>
      </c>
      <c r="C83" s="205">
        <v>3.61E-2</v>
      </c>
      <c r="D83" s="206">
        <v>195819698.97</v>
      </c>
      <c r="E83" s="206">
        <v>195819698.97</v>
      </c>
      <c r="F83" s="206">
        <v>195819698.97</v>
      </c>
      <c r="G83" s="206">
        <v>195819698.97</v>
      </c>
      <c r="H83" s="206">
        <v>195819698.97</v>
      </c>
      <c r="I83" s="206">
        <v>195819698.97</v>
      </c>
      <c r="J83" s="206">
        <v>195819698.97</v>
      </c>
      <c r="K83" s="206">
        <v>195819698.97</v>
      </c>
      <c r="L83" s="206">
        <v>196516290.64500001</v>
      </c>
      <c r="M83" s="206">
        <v>197251882.31999999</v>
      </c>
      <c r="N83" s="206">
        <v>197290882.31999999</v>
      </c>
      <c r="O83" s="206">
        <v>197290882.31999999</v>
      </c>
      <c r="P83" s="192">
        <f t="shared" si="16"/>
        <v>2354907529.3650002</v>
      </c>
      <c r="Q83" s="206">
        <v>197290882.31999999</v>
      </c>
      <c r="R83" s="206">
        <v>197290882.31999999</v>
      </c>
      <c r="S83" s="206">
        <v>197290882.31999999</v>
      </c>
      <c r="T83" s="206">
        <v>197290882.31999999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192">
        <f t="shared" si="17"/>
        <v>0</v>
      </c>
      <c r="AI83" s="207">
        <f t="shared" si="12"/>
        <v>589090.93000000005</v>
      </c>
      <c r="AJ83" s="207">
        <f t="shared" si="12"/>
        <v>589090.93000000005</v>
      </c>
      <c r="AK83" s="207">
        <f t="shared" si="12"/>
        <v>589090.93000000005</v>
      </c>
      <c r="AL83" s="207">
        <f t="shared" si="15"/>
        <v>589090.93000000005</v>
      </c>
      <c r="AM83" s="207">
        <f t="shared" si="15"/>
        <v>589090.93000000005</v>
      </c>
      <c r="AN83" s="207">
        <f t="shared" si="15"/>
        <v>589090.93000000005</v>
      </c>
      <c r="AO83" s="207">
        <f t="shared" si="15"/>
        <v>589090.93000000005</v>
      </c>
      <c r="AP83" s="207">
        <f t="shared" si="15"/>
        <v>589090.93000000005</v>
      </c>
      <c r="AQ83" s="207">
        <f t="shared" si="15"/>
        <v>591186.51</v>
      </c>
      <c r="AR83" s="207">
        <f t="shared" si="15"/>
        <v>593399.41</v>
      </c>
      <c r="AS83" s="207">
        <f t="shared" si="15"/>
        <v>593516.74</v>
      </c>
      <c r="AT83" s="207">
        <f t="shared" si="15"/>
        <v>593516.74</v>
      </c>
      <c r="AU83" s="208">
        <f t="shared" si="18"/>
        <v>7084346.8400000008</v>
      </c>
      <c r="AV83" s="208">
        <f t="shared" si="19"/>
        <v>593516.74</v>
      </c>
      <c r="AW83" s="208">
        <f t="shared" si="19"/>
        <v>593516.74</v>
      </c>
      <c r="AX83" s="208">
        <f t="shared" si="19"/>
        <v>593516.74</v>
      </c>
      <c r="AY83" s="208">
        <f t="shared" si="19"/>
        <v>593516.74</v>
      </c>
      <c r="AZ83" s="208">
        <f t="shared" si="14"/>
        <v>0</v>
      </c>
      <c r="BA83" s="208">
        <f t="shared" si="14"/>
        <v>0</v>
      </c>
      <c r="BB83" s="208">
        <f t="shared" si="14"/>
        <v>0</v>
      </c>
      <c r="BC83" s="208">
        <f t="shared" si="13"/>
        <v>0</v>
      </c>
      <c r="BD83" s="208">
        <f t="shared" si="13"/>
        <v>0</v>
      </c>
      <c r="BE83" s="208">
        <f t="shared" si="13"/>
        <v>0</v>
      </c>
      <c r="BF83" s="208">
        <f t="shared" si="13"/>
        <v>0</v>
      </c>
      <c r="BG83" s="208">
        <f t="shared" si="13"/>
        <v>0</v>
      </c>
      <c r="BH83" s="208">
        <f t="shared" si="13"/>
        <v>0</v>
      </c>
      <c r="BI83" s="208">
        <f t="shared" si="13"/>
        <v>0</v>
      </c>
      <c r="BJ83" s="208">
        <f t="shared" si="13"/>
        <v>0</v>
      </c>
      <c r="BK83" s="208">
        <f t="shared" si="13"/>
        <v>0</v>
      </c>
      <c r="BL83" s="207">
        <f t="shared" si="20"/>
        <v>0</v>
      </c>
    </row>
    <row r="84" spans="1:64">
      <c r="A84" s="190" t="s">
        <v>285</v>
      </c>
      <c r="B84" s="205">
        <v>3.61E-2</v>
      </c>
      <c r="C84" s="205">
        <v>3.61E-2</v>
      </c>
      <c r="D84" s="206">
        <v>7429675.4299999997</v>
      </c>
      <c r="E84" s="206">
        <v>7429675.4299999997</v>
      </c>
      <c r="F84" s="206">
        <v>7429675.4299999997</v>
      </c>
      <c r="G84" s="206">
        <v>7429675.4299999997</v>
      </c>
      <c r="H84" s="206">
        <v>7429675.4299999997</v>
      </c>
      <c r="I84" s="206">
        <v>7429675.4299999997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192">
        <f t="shared" si="16"/>
        <v>44578052.579999998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192">
        <f t="shared" si="17"/>
        <v>0</v>
      </c>
      <c r="AI84" s="207">
        <f t="shared" si="12"/>
        <v>22350.94</v>
      </c>
      <c r="AJ84" s="207">
        <f t="shared" si="12"/>
        <v>22350.94</v>
      </c>
      <c r="AK84" s="207">
        <f t="shared" si="12"/>
        <v>22350.94</v>
      </c>
      <c r="AL84" s="207">
        <f t="shared" si="15"/>
        <v>22350.94</v>
      </c>
      <c r="AM84" s="207">
        <f t="shared" si="15"/>
        <v>22350.94</v>
      </c>
      <c r="AN84" s="207">
        <f t="shared" si="15"/>
        <v>22350.94</v>
      </c>
      <c r="AO84" s="207">
        <f t="shared" si="15"/>
        <v>0</v>
      </c>
      <c r="AP84" s="207">
        <f t="shared" si="15"/>
        <v>0</v>
      </c>
      <c r="AQ84" s="207">
        <f t="shared" si="15"/>
        <v>0</v>
      </c>
      <c r="AR84" s="207">
        <f t="shared" si="15"/>
        <v>0</v>
      </c>
      <c r="AS84" s="207">
        <f t="shared" si="15"/>
        <v>0</v>
      </c>
      <c r="AT84" s="207">
        <f t="shared" si="15"/>
        <v>0</v>
      </c>
      <c r="AU84" s="208">
        <f t="shared" si="18"/>
        <v>134105.63999999998</v>
      </c>
      <c r="AV84" s="208">
        <f t="shared" si="19"/>
        <v>0</v>
      </c>
      <c r="AW84" s="208">
        <f t="shared" si="19"/>
        <v>0</v>
      </c>
      <c r="AX84" s="208">
        <f t="shared" si="19"/>
        <v>0</v>
      </c>
      <c r="AY84" s="208">
        <f t="shared" si="19"/>
        <v>0</v>
      </c>
      <c r="AZ84" s="208">
        <f t="shared" si="14"/>
        <v>0</v>
      </c>
      <c r="BA84" s="208">
        <f t="shared" si="14"/>
        <v>0</v>
      </c>
      <c r="BB84" s="208">
        <f t="shared" si="14"/>
        <v>0</v>
      </c>
      <c r="BC84" s="208">
        <f t="shared" si="13"/>
        <v>0</v>
      </c>
      <c r="BD84" s="208">
        <f t="shared" si="13"/>
        <v>0</v>
      </c>
      <c r="BE84" s="208">
        <f t="shared" si="13"/>
        <v>0</v>
      </c>
      <c r="BF84" s="208">
        <f t="shared" si="13"/>
        <v>0</v>
      </c>
      <c r="BG84" s="208">
        <f t="shared" si="13"/>
        <v>0</v>
      </c>
      <c r="BH84" s="208">
        <f t="shared" si="13"/>
        <v>0</v>
      </c>
      <c r="BI84" s="208">
        <f t="shared" si="13"/>
        <v>0</v>
      </c>
      <c r="BJ84" s="208">
        <f t="shared" si="13"/>
        <v>0</v>
      </c>
      <c r="BK84" s="208">
        <f t="shared" si="13"/>
        <v>0</v>
      </c>
      <c r="BL84" s="207">
        <f t="shared" si="20"/>
        <v>0</v>
      </c>
    </row>
    <row r="85" spans="1:64">
      <c r="A85" s="190" t="s">
        <v>286</v>
      </c>
      <c r="B85" s="205">
        <v>5.5399999999999998E-2</v>
      </c>
      <c r="C85" s="205">
        <v>5.5399999999999998E-2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192">
        <f t="shared" si="16"/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192">
        <f t="shared" si="17"/>
        <v>0</v>
      </c>
      <c r="AI85" s="207">
        <f t="shared" si="12"/>
        <v>0</v>
      </c>
      <c r="AJ85" s="207">
        <f t="shared" si="12"/>
        <v>0</v>
      </c>
      <c r="AK85" s="207">
        <f t="shared" si="12"/>
        <v>0</v>
      </c>
      <c r="AL85" s="207">
        <f t="shared" si="15"/>
        <v>0</v>
      </c>
      <c r="AM85" s="207">
        <f t="shared" si="15"/>
        <v>0</v>
      </c>
      <c r="AN85" s="207">
        <f t="shared" si="15"/>
        <v>0</v>
      </c>
      <c r="AO85" s="207">
        <f t="shared" si="15"/>
        <v>0</v>
      </c>
      <c r="AP85" s="207">
        <f t="shared" si="15"/>
        <v>0</v>
      </c>
      <c r="AQ85" s="207">
        <f t="shared" si="15"/>
        <v>0</v>
      </c>
      <c r="AR85" s="207">
        <f t="shared" si="15"/>
        <v>0</v>
      </c>
      <c r="AS85" s="207">
        <f t="shared" si="15"/>
        <v>0</v>
      </c>
      <c r="AT85" s="207">
        <f t="shared" si="15"/>
        <v>0</v>
      </c>
      <c r="AU85" s="208">
        <f t="shared" si="18"/>
        <v>0</v>
      </c>
      <c r="AV85" s="208">
        <f t="shared" si="19"/>
        <v>0</v>
      </c>
      <c r="AW85" s="208">
        <f t="shared" si="19"/>
        <v>0</v>
      </c>
      <c r="AX85" s="208">
        <f t="shared" si="19"/>
        <v>0</v>
      </c>
      <c r="AY85" s="208">
        <f t="shared" si="19"/>
        <v>0</v>
      </c>
      <c r="AZ85" s="208">
        <f t="shared" si="14"/>
        <v>0</v>
      </c>
      <c r="BA85" s="208">
        <f t="shared" si="14"/>
        <v>0</v>
      </c>
      <c r="BB85" s="208">
        <f t="shared" si="14"/>
        <v>0</v>
      </c>
      <c r="BC85" s="208">
        <f t="shared" si="13"/>
        <v>0</v>
      </c>
      <c r="BD85" s="208">
        <f t="shared" si="13"/>
        <v>0</v>
      </c>
      <c r="BE85" s="208">
        <f t="shared" si="13"/>
        <v>0</v>
      </c>
      <c r="BF85" s="208">
        <f t="shared" si="13"/>
        <v>0</v>
      </c>
      <c r="BG85" s="208">
        <f t="shared" si="13"/>
        <v>0</v>
      </c>
      <c r="BH85" s="208">
        <f t="shared" si="13"/>
        <v>0</v>
      </c>
      <c r="BI85" s="208">
        <f t="shared" si="13"/>
        <v>0</v>
      </c>
      <c r="BJ85" s="208">
        <f t="shared" si="13"/>
        <v>0</v>
      </c>
      <c r="BK85" s="208">
        <f t="shared" si="13"/>
        <v>0</v>
      </c>
      <c r="BL85" s="207">
        <f t="shared" si="20"/>
        <v>0</v>
      </c>
    </row>
    <row r="86" spans="1:64">
      <c r="A86" s="190" t="s">
        <v>287</v>
      </c>
      <c r="B86" s="205">
        <v>4.4699999999999997E-2</v>
      </c>
      <c r="C86" s="205">
        <v>4.4699999999999997E-2</v>
      </c>
      <c r="D86" s="206">
        <v>53900155.649999999</v>
      </c>
      <c r="E86" s="206">
        <v>53900155.649999999</v>
      </c>
      <c r="F86" s="206">
        <v>53907377.200000003</v>
      </c>
      <c r="G86" s="206">
        <v>53882507.649999999</v>
      </c>
      <c r="H86" s="206">
        <v>53836135.25</v>
      </c>
      <c r="I86" s="206">
        <v>53821853.93</v>
      </c>
      <c r="J86" s="206">
        <v>53794978.009999998</v>
      </c>
      <c r="K86" s="206">
        <v>53810839.789999999</v>
      </c>
      <c r="L86" s="206">
        <v>53822821.224999994</v>
      </c>
      <c r="M86" s="206">
        <v>53741123.969999991</v>
      </c>
      <c r="N86" s="206">
        <v>53633246.279999994</v>
      </c>
      <c r="O86" s="206">
        <v>53290243.494999997</v>
      </c>
      <c r="P86" s="192">
        <f t="shared" si="16"/>
        <v>645341438.10000002</v>
      </c>
      <c r="Q86" s="206">
        <v>52996437.329999998</v>
      </c>
      <c r="R86" s="206">
        <v>52982105.094999999</v>
      </c>
      <c r="S86" s="206">
        <v>52910735.924999997</v>
      </c>
      <c r="T86" s="206">
        <v>52831248.559999995</v>
      </c>
      <c r="U86" s="206">
        <v>191760461.905</v>
      </c>
      <c r="V86" s="206">
        <v>191637143.78</v>
      </c>
      <c r="W86" s="206">
        <v>191520620.43000001</v>
      </c>
      <c r="X86" s="206">
        <v>191476482.20999998</v>
      </c>
      <c r="Y86" s="206">
        <v>191428463.64500001</v>
      </c>
      <c r="Z86" s="206">
        <v>191394266.39499998</v>
      </c>
      <c r="AA86" s="206">
        <v>191333888.71000001</v>
      </c>
      <c r="AB86" s="206">
        <v>190990885.92499998</v>
      </c>
      <c r="AC86" s="206">
        <v>190697079.75999999</v>
      </c>
      <c r="AD86" s="206">
        <v>190682747.52500001</v>
      </c>
      <c r="AE86" s="206">
        <v>190611378.35500002</v>
      </c>
      <c r="AF86" s="206">
        <v>190531890.99000001</v>
      </c>
      <c r="AG86" s="192">
        <f t="shared" si="17"/>
        <v>2294065309.6300001</v>
      </c>
      <c r="AI86" s="207">
        <f t="shared" si="12"/>
        <v>200778.08</v>
      </c>
      <c r="AJ86" s="207">
        <f t="shared" si="12"/>
        <v>200778.08</v>
      </c>
      <c r="AK86" s="207">
        <f t="shared" si="12"/>
        <v>200804.98</v>
      </c>
      <c r="AL86" s="207">
        <f t="shared" si="15"/>
        <v>200712.34</v>
      </c>
      <c r="AM86" s="207">
        <f t="shared" si="15"/>
        <v>200539.6</v>
      </c>
      <c r="AN86" s="207">
        <f t="shared" si="15"/>
        <v>200486.41</v>
      </c>
      <c r="AO86" s="207">
        <f t="shared" si="15"/>
        <v>200386.29</v>
      </c>
      <c r="AP86" s="207">
        <f t="shared" si="15"/>
        <v>200445.38</v>
      </c>
      <c r="AQ86" s="207">
        <f t="shared" si="15"/>
        <v>200490.01</v>
      </c>
      <c r="AR86" s="207">
        <f t="shared" si="15"/>
        <v>200185.69</v>
      </c>
      <c r="AS86" s="207">
        <f t="shared" si="15"/>
        <v>199783.84</v>
      </c>
      <c r="AT86" s="207">
        <f t="shared" si="15"/>
        <v>198506.16</v>
      </c>
      <c r="AU86" s="208">
        <f t="shared" si="18"/>
        <v>2403896.8600000003</v>
      </c>
      <c r="AV86" s="208">
        <f t="shared" si="19"/>
        <v>197411.73</v>
      </c>
      <c r="AW86" s="208">
        <f t="shared" si="19"/>
        <v>197358.34</v>
      </c>
      <c r="AX86" s="208">
        <f t="shared" si="19"/>
        <v>197092.49</v>
      </c>
      <c r="AY86" s="208">
        <f t="shared" si="19"/>
        <v>196796.4</v>
      </c>
      <c r="AZ86" s="208">
        <f t="shared" si="14"/>
        <v>714307.72</v>
      </c>
      <c r="BA86" s="208">
        <f t="shared" si="14"/>
        <v>713848.36</v>
      </c>
      <c r="BB86" s="208">
        <f t="shared" si="14"/>
        <v>713414.31</v>
      </c>
      <c r="BC86" s="208">
        <f t="shared" si="13"/>
        <v>713249.9</v>
      </c>
      <c r="BD86" s="208">
        <f t="shared" si="13"/>
        <v>713071.03</v>
      </c>
      <c r="BE86" s="208">
        <f t="shared" si="13"/>
        <v>712943.64</v>
      </c>
      <c r="BF86" s="208">
        <f t="shared" si="13"/>
        <v>712718.74</v>
      </c>
      <c r="BG86" s="208">
        <f t="shared" si="13"/>
        <v>711441.05</v>
      </c>
      <c r="BH86" s="208">
        <f t="shared" si="13"/>
        <v>710346.62</v>
      </c>
      <c r="BI86" s="208">
        <f t="shared" si="13"/>
        <v>710293.23</v>
      </c>
      <c r="BJ86" s="208">
        <f t="shared" si="13"/>
        <v>710027.38</v>
      </c>
      <c r="BK86" s="208">
        <f t="shared" si="13"/>
        <v>709731.29</v>
      </c>
      <c r="BL86" s="207">
        <f t="shared" si="20"/>
        <v>8545393.2699999996</v>
      </c>
    </row>
    <row r="87" spans="1:64">
      <c r="A87" s="190" t="s">
        <v>288</v>
      </c>
      <c r="B87" s="205">
        <v>4.4699999999999997E-2</v>
      </c>
      <c r="C87" s="205">
        <v>4.4699999999999997E-2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192">
        <f t="shared" si="16"/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192">
        <f t="shared" si="17"/>
        <v>0</v>
      </c>
      <c r="AI87" s="207">
        <f t="shared" si="12"/>
        <v>0</v>
      </c>
      <c r="AJ87" s="207">
        <f t="shared" si="12"/>
        <v>0</v>
      </c>
      <c r="AK87" s="207">
        <f t="shared" si="12"/>
        <v>0</v>
      </c>
      <c r="AL87" s="207">
        <f t="shared" si="15"/>
        <v>0</v>
      </c>
      <c r="AM87" s="207">
        <f t="shared" si="15"/>
        <v>0</v>
      </c>
      <c r="AN87" s="207">
        <f t="shared" si="15"/>
        <v>0</v>
      </c>
      <c r="AO87" s="207">
        <f t="shared" si="15"/>
        <v>0</v>
      </c>
      <c r="AP87" s="207">
        <f t="shared" si="15"/>
        <v>0</v>
      </c>
      <c r="AQ87" s="207">
        <f t="shared" si="15"/>
        <v>0</v>
      </c>
      <c r="AR87" s="207">
        <f t="shared" si="15"/>
        <v>0</v>
      </c>
      <c r="AS87" s="207">
        <f t="shared" si="15"/>
        <v>0</v>
      </c>
      <c r="AT87" s="207">
        <f t="shared" si="15"/>
        <v>0</v>
      </c>
      <c r="AU87" s="208">
        <f t="shared" si="18"/>
        <v>0</v>
      </c>
      <c r="AV87" s="208">
        <f t="shared" si="19"/>
        <v>0</v>
      </c>
      <c r="AW87" s="208">
        <f t="shared" si="19"/>
        <v>0</v>
      </c>
      <c r="AX87" s="208">
        <f t="shared" si="19"/>
        <v>0</v>
      </c>
      <c r="AY87" s="208">
        <f t="shared" si="19"/>
        <v>0</v>
      </c>
      <c r="AZ87" s="208">
        <f t="shared" si="14"/>
        <v>0</v>
      </c>
      <c r="BA87" s="208">
        <f t="shared" si="14"/>
        <v>0</v>
      </c>
      <c r="BB87" s="208">
        <f t="shared" si="14"/>
        <v>0</v>
      </c>
      <c r="BC87" s="208">
        <f t="shared" si="13"/>
        <v>0</v>
      </c>
      <c r="BD87" s="208">
        <f t="shared" si="13"/>
        <v>0</v>
      </c>
      <c r="BE87" s="208">
        <f t="shared" si="13"/>
        <v>0</v>
      </c>
      <c r="BF87" s="208">
        <f t="shared" si="13"/>
        <v>0</v>
      </c>
      <c r="BG87" s="208">
        <f t="shared" si="13"/>
        <v>0</v>
      </c>
      <c r="BH87" s="208">
        <f t="shared" si="13"/>
        <v>0</v>
      </c>
      <c r="BI87" s="208">
        <f t="shared" si="13"/>
        <v>0</v>
      </c>
      <c r="BJ87" s="208">
        <f t="shared" si="13"/>
        <v>0</v>
      </c>
      <c r="BK87" s="208">
        <f t="shared" si="13"/>
        <v>0</v>
      </c>
      <c r="BL87" s="207">
        <f t="shared" si="20"/>
        <v>0</v>
      </c>
    </row>
    <row r="88" spans="1:64">
      <c r="A88" s="190" t="s">
        <v>289</v>
      </c>
      <c r="B88" s="205">
        <v>4.4699999999999997E-2</v>
      </c>
      <c r="C88" s="205">
        <v>4.4699999999999997E-2</v>
      </c>
      <c r="D88" s="206">
        <v>2857025.33</v>
      </c>
      <c r="E88" s="206">
        <v>2857025.33</v>
      </c>
      <c r="F88" s="206">
        <v>2857025.33</v>
      </c>
      <c r="G88" s="206">
        <v>2857025.33</v>
      </c>
      <c r="H88" s="206">
        <v>2857025.33</v>
      </c>
      <c r="I88" s="206">
        <v>2857025.33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192">
        <f t="shared" si="16"/>
        <v>17142151.98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192">
        <f t="shared" si="17"/>
        <v>0</v>
      </c>
      <c r="AI88" s="207">
        <f t="shared" si="12"/>
        <v>10642.42</v>
      </c>
      <c r="AJ88" s="207">
        <f t="shared" si="12"/>
        <v>10642.42</v>
      </c>
      <c r="AK88" s="207">
        <f t="shared" si="12"/>
        <v>10642.42</v>
      </c>
      <c r="AL88" s="207">
        <f t="shared" si="15"/>
        <v>10642.42</v>
      </c>
      <c r="AM88" s="207">
        <f t="shared" si="15"/>
        <v>10642.42</v>
      </c>
      <c r="AN88" s="207">
        <f t="shared" si="15"/>
        <v>10642.42</v>
      </c>
      <c r="AO88" s="207">
        <f t="shared" si="15"/>
        <v>0</v>
      </c>
      <c r="AP88" s="207">
        <f t="shared" si="15"/>
        <v>0</v>
      </c>
      <c r="AQ88" s="207">
        <f t="shared" si="15"/>
        <v>0</v>
      </c>
      <c r="AR88" s="207">
        <f t="shared" si="15"/>
        <v>0</v>
      </c>
      <c r="AS88" s="207">
        <f t="shared" si="15"/>
        <v>0</v>
      </c>
      <c r="AT88" s="207">
        <f t="shared" si="15"/>
        <v>0</v>
      </c>
      <c r="AU88" s="208">
        <f t="shared" si="18"/>
        <v>63854.52</v>
      </c>
      <c r="AV88" s="208">
        <f t="shared" si="19"/>
        <v>0</v>
      </c>
      <c r="AW88" s="208">
        <f t="shared" si="19"/>
        <v>0</v>
      </c>
      <c r="AX88" s="208">
        <f t="shared" si="19"/>
        <v>0</v>
      </c>
      <c r="AY88" s="208">
        <f t="shared" si="19"/>
        <v>0</v>
      </c>
      <c r="AZ88" s="208">
        <f t="shared" si="14"/>
        <v>0</v>
      </c>
      <c r="BA88" s="208">
        <f t="shared" si="14"/>
        <v>0</v>
      </c>
      <c r="BB88" s="208">
        <f t="shared" si="14"/>
        <v>0</v>
      </c>
      <c r="BC88" s="208">
        <f t="shared" si="13"/>
        <v>0</v>
      </c>
      <c r="BD88" s="208">
        <f t="shared" si="13"/>
        <v>0</v>
      </c>
      <c r="BE88" s="208">
        <f t="shared" si="13"/>
        <v>0</v>
      </c>
      <c r="BF88" s="208">
        <f t="shared" si="13"/>
        <v>0</v>
      </c>
      <c r="BG88" s="208">
        <f t="shared" si="13"/>
        <v>0</v>
      </c>
      <c r="BH88" s="208">
        <f t="shared" si="13"/>
        <v>0</v>
      </c>
      <c r="BI88" s="208">
        <f t="shared" si="13"/>
        <v>0</v>
      </c>
      <c r="BJ88" s="208">
        <f t="shared" si="13"/>
        <v>0</v>
      </c>
      <c r="BK88" s="208">
        <f t="shared" si="13"/>
        <v>0</v>
      </c>
      <c r="BL88" s="207">
        <f t="shared" si="20"/>
        <v>0</v>
      </c>
    </row>
    <row r="89" spans="1:64">
      <c r="A89" s="190" t="s">
        <v>290</v>
      </c>
      <c r="B89" s="205">
        <v>4.4699999999999997E-2</v>
      </c>
      <c r="C89" s="205">
        <v>4.4699999999999997E-2</v>
      </c>
      <c r="D89" s="206">
        <v>138013599.84</v>
      </c>
      <c r="E89" s="206">
        <v>138013599.84</v>
      </c>
      <c r="F89" s="206">
        <v>138013599.84</v>
      </c>
      <c r="G89" s="206">
        <v>138013599.84</v>
      </c>
      <c r="H89" s="206">
        <v>138013599.84</v>
      </c>
      <c r="I89" s="206">
        <v>138013599.84</v>
      </c>
      <c r="J89" s="206">
        <v>137900582.93000001</v>
      </c>
      <c r="K89" s="206">
        <v>137787566.02000001</v>
      </c>
      <c r="L89" s="206">
        <v>137787566.02000001</v>
      </c>
      <c r="M89" s="206">
        <v>137898579.53</v>
      </c>
      <c r="N89" s="206">
        <v>138009593.04000002</v>
      </c>
      <c r="O89" s="206">
        <v>138009593.04000002</v>
      </c>
      <c r="P89" s="192">
        <f t="shared" si="16"/>
        <v>1655475079.6199999</v>
      </c>
      <c r="Q89" s="206">
        <v>138009593.04000002</v>
      </c>
      <c r="R89" s="206">
        <v>138009593.04000002</v>
      </c>
      <c r="S89" s="206">
        <v>138009593.04000002</v>
      </c>
      <c r="T89" s="206">
        <v>138009593.04000002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192">
        <f t="shared" si="17"/>
        <v>0</v>
      </c>
      <c r="AI89" s="207">
        <f t="shared" si="12"/>
        <v>514100.66</v>
      </c>
      <c r="AJ89" s="207">
        <f t="shared" si="12"/>
        <v>514100.66</v>
      </c>
      <c r="AK89" s="207">
        <f t="shared" si="12"/>
        <v>514100.66</v>
      </c>
      <c r="AL89" s="207">
        <f t="shared" si="15"/>
        <v>514100.66</v>
      </c>
      <c r="AM89" s="207">
        <f t="shared" si="15"/>
        <v>514100.66</v>
      </c>
      <c r="AN89" s="207">
        <f t="shared" si="15"/>
        <v>514100.66</v>
      </c>
      <c r="AO89" s="207">
        <f t="shared" si="15"/>
        <v>513679.67</v>
      </c>
      <c r="AP89" s="207">
        <f t="shared" si="15"/>
        <v>513258.68</v>
      </c>
      <c r="AQ89" s="207">
        <f t="shared" si="15"/>
        <v>513258.68</v>
      </c>
      <c r="AR89" s="207">
        <f t="shared" si="15"/>
        <v>513672.21</v>
      </c>
      <c r="AS89" s="207">
        <f t="shared" si="15"/>
        <v>514085.73</v>
      </c>
      <c r="AT89" s="207">
        <f t="shared" si="15"/>
        <v>514085.73</v>
      </c>
      <c r="AU89" s="208">
        <f t="shared" si="18"/>
        <v>6166644.6600000001</v>
      </c>
      <c r="AV89" s="208">
        <f t="shared" si="19"/>
        <v>514085.73</v>
      </c>
      <c r="AW89" s="208">
        <f t="shared" si="19"/>
        <v>514085.73</v>
      </c>
      <c r="AX89" s="208">
        <f t="shared" si="19"/>
        <v>514085.73</v>
      </c>
      <c r="AY89" s="208">
        <f t="shared" si="19"/>
        <v>514085.73</v>
      </c>
      <c r="AZ89" s="208">
        <f t="shared" si="14"/>
        <v>0</v>
      </c>
      <c r="BA89" s="208">
        <f t="shared" si="14"/>
        <v>0</v>
      </c>
      <c r="BB89" s="208">
        <f t="shared" si="14"/>
        <v>0</v>
      </c>
      <c r="BC89" s="208">
        <f t="shared" si="13"/>
        <v>0</v>
      </c>
      <c r="BD89" s="208">
        <f t="shared" si="13"/>
        <v>0</v>
      </c>
      <c r="BE89" s="208">
        <f t="shared" si="13"/>
        <v>0</v>
      </c>
      <c r="BF89" s="208">
        <f t="shared" si="13"/>
        <v>0</v>
      </c>
      <c r="BG89" s="208">
        <f t="shared" si="13"/>
        <v>0</v>
      </c>
      <c r="BH89" s="208">
        <f t="shared" si="13"/>
        <v>0</v>
      </c>
      <c r="BI89" s="208">
        <f t="shared" si="13"/>
        <v>0</v>
      </c>
      <c r="BJ89" s="208">
        <f t="shared" si="13"/>
        <v>0</v>
      </c>
      <c r="BK89" s="208">
        <f t="shared" si="13"/>
        <v>0</v>
      </c>
      <c r="BL89" s="207">
        <f t="shared" si="20"/>
        <v>0</v>
      </c>
    </row>
    <row r="90" spans="1:64">
      <c r="A90" s="190" t="s">
        <v>291</v>
      </c>
      <c r="B90" s="205">
        <v>4.4699999999999997E-2</v>
      </c>
      <c r="C90" s="205">
        <v>4.4699999999999997E-2</v>
      </c>
      <c r="D90" s="206">
        <v>968001.35</v>
      </c>
      <c r="E90" s="206">
        <v>968001.35</v>
      </c>
      <c r="F90" s="206">
        <v>968001.35</v>
      </c>
      <c r="G90" s="206">
        <v>968001.35</v>
      </c>
      <c r="H90" s="206">
        <v>968001.35</v>
      </c>
      <c r="I90" s="206">
        <v>968001.35</v>
      </c>
      <c r="J90" s="206">
        <v>968001.35</v>
      </c>
      <c r="K90" s="206">
        <v>968001.35</v>
      </c>
      <c r="L90" s="206">
        <v>968001.35</v>
      </c>
      <c r="M90" s="206">
        <v>968001.35</v>
      </c>
      <c r="N90" s="206">
        <v>968001.35</v>
      </c>
      <c r="O90" s="206">
        <v>968001.35</v>
      </c>
      <c r="P90" s="192">
        <f t="shared" si="16"/>
        <v>11616016.199999997</v>
      </c>
      <c r="Q90" s="206">
        <v>968001.35</v>
      </c>
      <c r="R90" s="206">
        <v>968001.35</v>
      </c>
      <c r="S90" s="206">
        <v>968001.35</v>
      </c>
      <c r="T90" s="206">
        <v>968001.35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192">
        <f t="shared" si="17"/>
        <v>0</v>
      </c>
      <c r="AI90" s="207">
        <f t="shared" si="12"/>
        <v>3605.81</v>
      </c>
      <c r="AJ90" s="207">
        <f t="shared" si="12"/>
        <v>3605.81</v>
      </c>
      <c r="AK90" s="207">
        <f t="shared" si="12"/>
        <v>3605.81</v>
      </c>
      <c r="AL90" s="207">
        <f t="shared" si="15"/>
        <v>3605.81</v>
      </c>
      <c r="AM90" s="207">
        <f t="shared" si="15"/>
        <v>3605.81</v>
      </c>
      <c r="AN90" s="207">
        <f t="shared" si="15"/>
        <v>3605.81</v>
      </c>
      <c r="AO90" s="207">
        <f t="shared" si="15"/>
        <v>3605.81</v>
      </c>
      <c r="AP90" s="207">
        <f t="shared" si="15"/>
        <v>3605.81</v>
      </c>
      <c r="AQ90" s="207">
        <f t="shared" si="15"/>
        <v>3605.81</v>
      </c>
      <c r="AR90" s="207">
        <f t="shared" si="15"/>
        <v>3605.81</v>
      </c>
      <c r="AS90" s="207">
        <f t="shared" si="15"/>
        <v>3605.81</v>
      </c>
      <c r="AT90" s="207">
        <f t="shared" si="15"/>
        <v>3605.81</v>
      </c>
      <c r="AU90" s="208">
        <f t="shared" si="18"/>
        <v>43269.72</v>
      </c>
      <c r="AV90" s="208">
        <f t="shared" si="19"/>
        <v>3605.81</v>
      </c>
      <c r="AW90" s="208">
        <f t="shared" si="19"/>
        <v>3605.81</v>
      </c>
      <c r="AX90" s="208">
        <f t="shared" si="19"/>
        <v>3605.81</v>
      </c>
      <c r="AY90" s="208">
        <f t="shared" si="19"/>
        <v>3605.81</v>
      </c>
      <c r="AZ90" s="208">
        <f t="shared" si="14"/>
        <v>0</v>
      </c>
      <c r="BA90" s="208">
        <f t="shared" si="14"/>
        <v>0</v>
      </c>
      <c r="BB90" s="208">
        <f t="shared" si="14"/>
        <v>0</v>
      </c>
      <c r="BC90" s="208">
        <f t="shared" si="13"/>
        <v>0</v>
      </c>
      <c r="BD90" s="208">
        <f t="shared" si="13"/>
        <v>0</v>
      </c>
      <c r="BE90" s="208">
        <f t="shared" si="13"/>
        <v>0</v>
      </c>
      <c r="BF90" s="208">
        <f t="shared" ref="BF90:BK105" si="21">ROUND(AA90*$C90/12,2)</f>
        <v>0</v>
      </c>
      <c r="BG90" s="208">
        <f t="shared" si="21"/>
        <v>0</v>
      </c>
      <c r="BH90" s="208">
        <f t="shared" si="21"/>
        <v>0</v>
      </c>
      <c r="BI90" s="208">
        <f t="shared" si="21"/>
        <v>0</v>
      </c>
      <c r="BJ90" s="208">
        <f t="shared" si="21"/>
        <v>0</v>
      </c>
      <c r="BK90" s="208">
        <f t="shared" si="21"/>
        <v>0</v>
      </c>
      <c r="BL90" s="207">
        <f t="shared" si="20"/>
        <v>0</v>
      </c>
    </row>
    <row r="91" spans="1:64">
      <c r="A91" s="190" t="s">
        <v>292</v>
      </c>
      <c r="B91" s="205">
        <v>6.08E-2</v>
      </c>
      <c r="C91" s="205">
        <v>6.08E-2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192">
        <f t="shared" si="16"/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192">
        <f t="shared" si="17"/>
        <v>0</v>
      </c>
      <c r="AI91" s="207">
        <f t="shared" si="12"/>
        <v>0</v>
      </c>
      <c r="AJ91" s="207">
        <f t="shared" si="12"/>
        <v>0</v>
      </c>
      <c r="AK91" s="207">
        <f t="shared" si="12"/>
        <v>0</v>
      </c>
      <c r="AL91" s="207">
        <f t="shared" si="15"/>
        <v>0</v>
      </c>
      <c r="AM91" s="207">
        <f t="shared" si="15"/>
        <v>0</v>
      </c>
      <c r="AN91" s="207">
        <f t="shared" si="15"/>
        <v>0</v>
      </c>
      <c r="AO91" s="207">
        <f t="shared" si="15"/>
        <v>0</v>
      </c>
      <c r="AP91" s="207">
        <f t="shared" si="15"/>
        <v>0</v>
      </c>
      <c r="AQ91" s="207">
        <f t="shared" si="15"/>
        <v>0</v>
      </c>
      <c r="AR91" s="207">
        <f t="shared" si="15"/>
        <v>0</v>
      </c>
      <c r="AS91" s="207">
        <f t="shared" si="15"/>
        <v>0</v>
      </c>
      <c r="AT91" s="207">
        <f t="shared" si="15"/>
        <v>0</v>
      </c>
      <c r="AU91" s="208">
        <f t="shared" si="18"/>
        <v>0</v>
      </c>
      <c r="AV91" s="208">
        <f t="shared" si="19"/>
        <v>0</v>
      </c>
      <c r="AW91" s="208">
        <f t="shared" si="19"/>
        <v>0</v>
      </c>
      <c r="AX91" s="208">
        <f t="shared" si="19"/>
        <v>0</v>
      </c>
      <c r="AY91" s="208">
        <f t="shared" si="19"/>
        <v>0</v>
      </c>
      <c r="AZ91" s="208">
        <f t="shared" si="14"/>
        <v>0</v>
      </c>
      <c r="BA91" s="208">
        <f t="shared" si="14"/>
        <v>0</v>
      </c>
      <c r="BB91" s="208">
        <f t="shared" si="14"/>
        <v>0</v>
      </c>
      <c r="BC91" s="208">
        <f t="shared" si="14"/>
        <v>0</v>
      </c>
      <c r="BD91" s="208">
        <f t="shared" si="14"/>
        <v>0</v>
      </c>
      <c r="BE91" s="208">
        <f t="shared" si="14"/>
        <v>0</v>
      </c>
      <c r="BF91" s="208">
        <f t="shared" si="21"/>
        <v>0</v>
      </c>
      <c r="BG91" s="208">
        <f t="shared" si="21"/>
        <v>0</v>
      </c>
      <c r="BH91" s="208">
        <f t="shared" si="21"/>
        <v>0</v>
      </c>
      <c r="BI91" s="208">
        <f t="shared" si="21"/>
        <v>0</v>
      </c>
      <c r="BJ91" s="208">
        <f t="shared" si="21"/>
        <v>0</v>
      </c>
      <c r="BK91" s="208">
        <f t="shared" si="21"/>
        <v>0</v>
      </c>
      <c r="BL91" s="207">
        <f t="shared" si="20"/>
        <v>0</v>
      </c>
    </row>
    <row r="92" spans="1:64">
      <c r="A92" s="190" t="s">
        <v>293</v>
      </c>
      <c r="B92" s="205">
        <v>3.5999999999999999E-3</v>
      </c>
      <c r="C92" s="205">
        <v>3.5999999999999999E-3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192">
        <f t="shared" si="16"/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192">
        <f t="shared" si="17"/>
        <v>0</v>
      </c>
      <c r="AI92" s="207">
        <f t="shared" si="12"/>
        <v>0</v>
      </c>
      <c r="AJ92" s="207">
        <f t="shared" si="12"/>
        <v>0</v>
      </c>
      <c r="AK92" s="207">
        <f t="shared" si="12"/>
        <v>0</v>
      </c>
      <c r="AL92" s="207">
        <f t="shared" si="15"/>
        <v>0</v>
      </c>
      <c r="AM92" s="207">
        <f t="shared" si="15"/>
        <v>0</v>
      </c>
      <c r="AN92" s="207">
        <f t="shared" si="15"/>
        <v>0</v>
      </c>
      <c r="AO92" s="207">
        <f t="shared" ref="AO92:AT116" si="22">ROUND(J92*$B92/12,2)</f>
        <v>0</v>
      </c>
      <c r="AP92" s="207">
        <f t="shared" si="22"/>
        <v>0</v>
      </c>
      <c r="AQ92" s="207">
        <f t="shared" si="22"/>
        <v>0</v>
      </c>
      <c r="AR92" s="207">
        <f t="shared" si="22"/>
        <v>0</v>
      </c>
      <c r="AS92" s="207">
        <f t="shared" si="22"/>
        <v>0</v>
      </c>
      <c r="AT92" s="207">
        <f t="shared" si="22"/>
        <v>0</v>
      </c>
      <c r="AU92" s="208">
        <f t="shared" si="18"/>
        <v>0</v>
      </c>
      <c r="AV92" s="208">
        <f t="shared" si="19"/>
        <v>0</v>
      </c>
      <c r="AW92" s="208">
        <f t="shared" si="19"/>
        <v>0</v>
      </c>
      <c r="AX92" s="208">
        <f t="shared" si="19"/>
        <v>0</v>
      </c>
      <c r="AY92" s="208">
        <f t="shared" si="19"/>
        <v>0</v>
      </c>
      <c r="AZ92" s="208">
        <f t="shared" si="14"/>
        <v>0</v>
      </c>
      <c r="BA92" s="208">
        <f t="shared" si="14"/>
        <v>0</v>
      </c>
      <c r="BB92" s="208">
        <f t="shared" si="14"/>
        <v>0</v>
      </c>
      <c r="BC92" s="208">
        <f t="shared" si="14"/>
        <v>0</v>
      </c>
      <c r="BD92" s="208">
        <f t="shared" si="14"/>
        <v>0</v>
      </c>
      <c r="BE92" s="208">
        <f t="shared" si="14"/>
        <v>0</v>
      </c>
      <c r="BF92" s="208">
        <f t="shared" si="21"/>
        <v>0</v>
      </c>
      <c r="BG92" s="208">
        <f t="shared" si="21"/>
        <v>0</v>
      </c>
      <c r="BH92" s="208">
        <f t="shared" si="21"/>
        <v>0</v>
      </c>
      <c r="BI92" s="208">
        <f t="shared" si="21"/>
        <v>0</v>
      </c>
      <c r="BJ92" s="208">
        <f t="shared" si="21"/>
        <v>0</v>
      </c>
      <c r="BK92" s="208">
        <f t="shared" si="21"/>
        <v>0</v>
      </c>
      <c r="BL92" s="207">
        <f t="shared" si="20"/>
        <v>0</v>
      </c>
    </row>
    <row r="93" spans="1:64">
      <c r="A93" s="223" t="s">
        <v>294</v>
      </c>
      <c r="B93" s="224">
        <v>3.6699999999999997E-2</v>
      </c>
      <c r="C93" s="224">
        <v>3.6699999999999997E-2</v>
      </c>
      <c r="D93" s="206">
        <v>16833423.280000001</v>
      </c>
      <c r="E93" s="206">
        <v>16811976.82</v>
      </c>
      <c r="F93" s="206">
        <v>16811976.82</v>
      </c>
      <c r="G93" s="206">
        <v>16811976.82</v>
      </c>
      <c r="H93" s="206">
        <v>16811976.82</v>
      </c>
      <c r="I93" s="206">
        <v>16811976.82</v>
      </c>
      <c r="J93" s="206">
        <v>16824138.855</v>
      </c>
      <c r="K93" s="206">
        <v>16839800.895</v>
      </c>
      <c r="L93" s="206">
        <v>16866800.900000002</v>
      </c>
      <c r="M93" s="206">
        <v>16890300.900000002</v>
      </c>
      <c r="N93" s="206">
        <v>16890300.900000002</v>
      </c>
      <c r="O93" s="206">
        <v>16890300.900000002</v>
      </c>
      <c r="P93" s="192">
        <f t="shared" si="16"/>
        <v>202094950.73000002</v>
      </c>
      <c r="Q93" s="206">
        <v>16890300.900000002</v>
      </c>
      <c r="R93" s="206">
        <v>16890300.900000002</v>
      </c>
      <c r="S93" s="206">
        <v>16890300.900000002</v>
      </c>
      <c r="T93" s="206">
        <v>16890300.900000002</v>
      </c>
      <c r="U93" s="206">
        <v>16890300.900000002</v>
      </c>
      <c r="V93" s="206">
        <v>16890300.900000002</v>
      </c>
      <c r="W93" s="206">
        <v>16890300.900000002</v>
      </c>
      <c r="X93" s="206">
        <v>16890300.900000002</v>
      </c>
      <c r="Y93" s="206">
        <v>16890300.900000002</v>
      </c>
      <c r="Z93" s="206">
        <v>16890300.900000002</v>
      </c>
      <c r="AA93" s="206">
        <v>16890300.900000002</v>
      </c>
      <c r="AB93" s="206">
        <v>16890300.900000002</v>
      </c>
      <c r="AC93" s="206">
        <v>16890300.900000002</v>
      </c>
      <c r="AD93" s="206">
        <v>16890300.900000002</v>
      </c>
      <c r="AE93" s="206">
        <v>16890300.900000002</v>
      </c>
      <c r="AF93" s="206">
        <v>16890300.900000002</v>
      </c>
      <c r="AG93" s="192">
        <f t="shared" si="17"/>
        <v>202683610.80000004</v>
      </c>
      <c r="AI93" s="207">
        <f t="shared" si="12"/>
        <v>51482.22</v>
      </c>
      <c r="AJ93" s="207">
        <f t="shared" si="12"/>
        <v>51416.63</v>
      </c>
      <c r="AK93" s="207">
        <f t="shared" si="12"/>
        <v>51416.63</v>
      </c>
      <c r="AL93" s="207">
        <f t="shared" si="12"/>
        <v>51416.63</v>
      </c>
      <c r="AM93" s="207">
        <f t="shared" si="12"/>
        <v>51416.63</v>
      </c>
      <c r="AN93" s="207">
        <f t="shared" si="12"/>
        <v>51416.63</v>
      </c>
      <c r="AO93" s="207">
        <f t="shared" si="22"/>
        <v>51453.82</v>
      </c>
      <c r="AP93" s="207">
        <f t="shared" si="22"/>
        <v>51501.72</v>
      </c>
      <c r="AQ93" s="207">
        <f t="shared" si="22"/>
        <v>51584.3</v>
      </c>
      <c r="AR93" s="207">
        <f t="shared" si="22"/>
        <v>51656.17</v>
      </c>
      <c r="AS93" s="207">
        <f t="shared" si="22"/>
        <v>51656.17</v>
      </c>
      <c r="AT93" s="207">
        <f t="shared" si="22"/>
        <v>51656.17</v>
      </c>
      <c r="AU93" s="208">
        <f t="shared" si="18"/>
        <v>618073.72000000009</v>
      </c>
      <c r="AV93" s="208">
        <f t="shared" si="19"/>
        <v>51656.17</v>
      </c>
      <c r="AW93" s="208">
        <f t="shared" si="19"/>
        <v>51656.17</v>
      </c>
      <c r="AX93" s="208">
        <f t="shared" si="19"/>
        <v>51656.17</v>
      </c>
      <c r="AY93" s="208">
        <f t="shared" si="19"/>
        <v>51656.17</v>
      </c>
      <c r="AZ93" s="208">
        <f t="shared" si="14"/>
        <v>51656.17</v>
      </c>
      <c r="BA93" s="208">
        <f t="shared" si="14"/>
        <v>51656.17</v>
      </c>
      <c r="BB93" s="208">
        <f t="shared" si="14"/>
        <v>51656.17</v>
      </c>
      <c r="BC93" s="208">
        <f t="shared" si="14"/>
        <v>51656.17</v>
      </c>
      <c r="BD93" s="208">
        <f t="shared" si="14"/>
        <v>51656.17</v>
      </c>
      <c r="BE93" s="208">
        <f t="shared" si="14"/>
        <v>51656.17</v>
      </c>
      <c r="BF93" s="208">
        <f t="shared" si="21"/>
        <v>51656.17</v>
      </c>
      <c r="BG93" s="208">
        <f t="shared" si="21"/>
        <v>51656.17</v>
      </c>
      <c r="BH93" s="208">
        <f t="shared" si="21"/>
        <v>51656.17</v>
      </c>
      <c r="BI93" s="208">
        <f t="shared" si="21"/>
        <v>51656.17</v>
      </c>
      <c r="BJ93" s="208">
        <f t="shared" si="21"/>
        <v>51656.17</v>
      </c>
      <c r="BK93" s="208">
        <f t="shared" si="21"/>
        <v>51656.17</v>
      </c>
      <c r="BL93" s="207">
        <f t="shared" si="20"/>
        <v>619874.03999999992</v>
      </c>
    </row>
    <row r="94" spans="1:64">
      <c r="A94" s="223" t="s">
        <v>295</v>
      </c>
      <c r="B94" s="224">
        <v>6.7799999999999999E-2</v>
      </c>
      <c r="C94" s="224">
        <v>6.7799999999999999E-2</v>
      </c>
      <c r="D94" s="206">
        <v>816709.94000000006</v>
      </c>
      <c r="E94" s="206">
        <v>816709.94000000006</v>
      </c>
      <c r="F94" s="206">
        <v>816709.94000000006</v>
      </c>
      <c r="G94" s="206">
        <v>816709.94000000006</v>
      </c>
      <c r="H94" s="206">
        <v>1111149.1299999999</v>
      </c>
      <c r="I94" s="206">
        <v>1410149.4100000001</v>
      </c>
      <c r="J94" s="206">
        <v>1414710.5</v>
      </c>
      <c r="K94" s="206">
        <v>1525424.5049999999</v>
      </c>
      <c r="L94" s="206">
        <v>1636138.51</v>
      </c>
      <c r="M94" s="206">
        <v>1651138.51</v>
      </c>
      <c r="N94" s="206">
        <v>1666138.51</v>
      </c>
      <c r="O94" s="206">
        <v>1666138.51</v>
      </c>
      <c r="P94" s="192">
        <f t="shared" si="16"/>
        <v>15347827.344999999</v>
      </c>
      <c r="Q94" s="206">
        <v>1666138.51</v>
      </c>
      <c r="R94" s="206">
        <v>1666138.51</v>
      </c>
      <c r="S94" s="206">
        <v>1666138.51</v>
      </c>
      <c r="T94" s="206">
        <v>1666138.51</v>
      </c>
      <c r="U94" s="206">
        <v>114206517.04000001</v>
      </c>
      <c r="V94" s="206">
        <v>114206517.04000001</v>
      </c>
      <c r="W94" s="206">
        <v>114206517.04000001</v>
      </c>
      <c r="X94" s="206">
        <v>114206517.04000001</v>
      </c>
      <c r="Y94" s="206">
        <v>114206517.04000001</v>
      </c>
      <c r="Z94" s="206">
        <v>114247137.03500001</v>
      </c>
      <c r="AA94" s="206">
        <v>114287757.03</v>
      </c>
      <c r="AB94" s="206">
        <v>114287757.03</v>
      </c>
      <c r="AC94" s="206">
        <v>114287757.03</v>
      </c>
      <c r="AD94" s="206">
        <v>114287757.03</v>
      </c>
      <c r="AE94" s="206">
        <v>114287757.03</v>
      </c>
      <c r="AF94" s="206">
        <v>114287757.03</v>
      </c>
      <c r="AG94" s="192">
        <f t="shared" si="17"/>
        <v>1371006264.415</v>
      </c>
      <c r="AI94" s="207">
        <f t="shared" si="12"/>
        <v>4614.41</v>
      </c>
      <c r="AJ94" s="207">
        <f t="shared" si="12"/>
        <v>4614.41</v>
      </c>
      <c r="AK94" s="207">
        <f t="shared" si="12"/>
        <v>4614.41</v>
      </c>
      <c r="AL94" s="207">
        <f t="shared" si="12"/>
        <v>4614.41</v>
      </c>
      <c r="AM94" s="207">
        <f t="shared" si="12"/>
        <v>6277.99</v>
      </c>
      <c r="AN94" s="207">
        <f t="shared" si="12"/>
        <v>7967.34</v>
      </c>
      <c r="AO94" s="207">
        <f t="shared" si="22"/>
        <v>7993.11</v>
      </c>
      <c r="AP94" s="207">
        <f t="shared" si="22"/>
        <v>8618.65</v>
      </c>
      <c r="AQ94" s="207">
        <f t="shared" si="22"/>
        <v>9244.18</v>
      </c>
      <c r="AR94" s="207">
        <f t="shared" si="22"/>
        <v>9328.93</v>
      </c>
      <c r="AS94" s="207">
        <f t="shared" si="22"/>
        <v>9413.68</v>
      </c>
      <c r="AT94" s="207">
        <f t="shared" si="22"/>
        <v>9413.68</v>
      </c>
      <c r="AU94" s="208">
        <f t="shared" si="18"/>
        <v>86715.199999999983</v>
      </c>
      <c r="AV94" s="208">
        <f t="shared" si="19"/>
        <v>9413.68</v>
      </c>
      <c r="AW94" s="208">
        <f t="shared" si="19"/>
        <v>9413.68</v>
      </c>
      <c r="AX94" s="208">
        <f t="shared" si="19"/>
        <v>9413.68</v>
      </c>
      <c r="AY94" s="208">
        <f t="shared" si="19"/>
        <v>9413.68</v>
      </c>
      <c r="AZ94" s="208">
        <f t="shared" si="14"/>
        <v>645266.81999999995</v>
      </c>
      <c r="BA94" s="208">
        <f t="shared" si="14"/>
        <v>645266.81999999995</v>
      </c>
      <c r="BB94" s="208">
        <f t="shared" si="14"/>
        <v>645266.81999999995</v>
      </c>
      <c r="BC94" s="208">
        <f t="shared" si="14"/>
        <v>645266.81999999995</v>
      </c>
      <c r="BD94" s="208">
        <f t="shared" si="14"/>
        <v>645266.81999999995</v>
      </c>
      <c r="BE94" s="208">
        <f t="shared" si="14"/>
        <v>645496.31999999995</v>
      </c>
      <c r="BF94" s="208">
        <f t="shared" si="21"/>
        <v>645725.82999999996</v>
      </c>
      <c r="BG94" s="208">
        <f t="shared" si="21"/>
        <v>645725.82999999996</v>
      </c>
      <c r="BH94" s="208">
        <f t="shared" si="21"/>
        <v>645725.82999999996</v>
      </c>
      <c r="BI94" s="208">
        <f t="shared" si="21"/>
        <v>645725.82999999996</v>
      </c>
      <c r="BJ94" s="208">
        <f t="shared" si="21"/>
        <v>645725.82999999996</v>
      </c>
      <c r="BK94" s="208">
        <f t="shared" si="21"/>
        <v>645725.82999999996</v>
      </c>
      <c r="BL94" s="207">
        <f t="shared" si="20"/>
        <v>7746185.3999999994</v>
      </c>
    </row>
    <row r="95" spans="1:64">
      <c r="A95" s="190" t="s">
        <v>296</v>
      </c>
      <c r="B95" s="205">
        <v>5.5399999999999998E-2</v>
      </c>
      <c r="C95" s="205">
        <v>5.5399999999999998E-2</v>
      </c>
      <c r="D95" s="206">
        <v>3844836.94</v>
      </c>
      <c r="E95" s="206">
        <v>3858841.66</v>
      </c>
      <c r="F95" s="206">
        <v>3863365</v>
      </c>
      <c r="G95" s="206">
        <v>3863365</v>
      </c>
      <c r="H95" s="206">
        <v>3863365</v>
      </c>
      <c r="I95" s="206">
        <v>3863365</v>
      </c>
      <c r="J95" s="206">
        <v>3863365</v>
      </c>
      <c r="K95" s="206">
        <v>3863365</v>
      </c>
      <c r="L95" s="206">
        <v>3863365</v>
      </c>
      <c r="M95" s="206">
        <v>3863365</v>
      </c>
      <c r="N95" s="206">
        <v>3863365</v>
      </c>
      <c r="O95" s="206">
        <v>3863365</v>
      </c>
      <c r="P95" s="192">
        <f t="shared" si="16"/>
        <v>46337328.600000001</v>
      </c>
      <c r="Q95" s="206">
        <v>3863365</v>
      </c>
      <c r="R95" s="206">
        <v>3863365</v>
      </c>
      <c r="S95" s="206">
        <v>3863365</v>
      </c>
      <c r="T95" s="206">
        <v>3863365</v>
      </c>
      <c r="U95" s="206">
        <v>149926264.34</v>
      </c>
      <c r="V95" s="206">
        <v>149926264.34</v>
      </c>
      <c r="W95" s="206">
        <v>149926264.34</v>
      </c>
      <c r="X95" s="206">
        <v>149926264.34</v>
      </c>
      <c r="Y95" s="206">
        <v>149926264.34</v>
      </c>
      <c r="Z95" s="206">
        <v>149926264.34</v>
      </c>
      <c r="AA95" s="206">
        <v>149926264.34</v>
      </c>
      <c r="AB95" s="206">
        <v>149926264.34</v>
      </c>
      <c r="AC95" s="206">
        <v>149926264.34</v>
      </c>
      <c r="AD95" s="206">
        <v>149926264.34</v>
      </c>
      <c r="AE95" s="206">
        <v>149926264.34</v>
      </c>
      <c r="AF95" s="206">
        <v>149926264.34</v>
      </c>
      <c r="AG95" s="192">
        <f t="shared" si="17"/>
        <v>1799115172.0799997</v>
      </c>
      <c r="AI95" s="207">
        <f t="shared" si="12"/>
        <v>17750.330000000002</v>
      </c>
      <c r="AJ95" s="207">
        <f t="shared" si="12"/>
        <v>17814.990000000002</v>
      </c>
      <c r="AK95" s="207">
        <f t="shared" si="12"/>
        <v>17835.87</v>
      </c>
      <c r="AL95" s="207">
        <f t="shared" si="12"/>
        <v>17835.87</v>
      </c>
      <c r="AM95" s="207">
        <f t="shared" si="12"/>
        <v>17835.87</v>
      </c>
      <c r="AN95" s="207">
        <f t="shared" si="12"/>
        <v>17835.87</v>
      </c>
      <c r="AO95" s="207">
        <f t="shared" si="22"/>
        <v>17835.87</v>
      </c>
      <c r="AP95" s="207">
        <f t="shared" si="22"/>
        <v>17835.87</v>
      </c>
      <c r="AQ95" s="207">
        <f t="shared" si="22"/>
        <v>17835.87</v>
      </c>
      <c r="AR95" s="207">
        <f t="shared" si="22"/>
        <v>17835.87</v>
      </c>
      <c r="AS95" s="207">
        <f t="shared" si="22"/>
        <v>17835.87</v>
      </c>
      <c r="AT95" s="207">
        <f t="shared" si="22"/>
        <v>17835.87</v>
      </c>
      <c r="AU95" s="208">
        <f t="shared" si="18"/>
        <v>213924.01999999996</v>
      </c>
      <c r="AV95" s="208">
        <f t="shared" ref="AV95:AY110" si="23">ROUND(Q95*$B95/12,2)</f>
        <v>17835.87</v>
      </c>
      <c r="AW95" s="208">
        <f t="shared" si="23"/>
        <v>17835.87</v>
      </c>
      <c r="AX95" s="208">
        <f t="shared" si="23"/>
        <v>17835.87</v>
      </c>
      <c r="AY95" s="208">
        <f t="shared" si="23"/>
        <v>17835.87</v>
      </c>
      <c r="AZ95" s="208">
        <f t="shared" si="14"/>
        <v>692159.59</v>
      </c>
      <c r="BA95" s="208">
        <f t="shared" si="14"/>
        <v>692159.59</v>
      </c>
      <c r="BB95" s="208">
        <f t="shared" si="14"/>
        <v>692159.59</v>
      </c>
      <c r="BC95" s="208">
        <f t="shared" si="14"/>
        <v>692159.59</v>
      </c>
      <c r="BD95" s="208">
        <f t="shared" si="14"/>
        <v>692159.59</v>
      </c>
      <c r="BE95" s="208">
        <f t="shared" si="14"/>
        <v>692159.59</v>
      </c>
      <c r="BF95" s="208">
        <f t="shared" si="21"/>
        <v>692159.59</v>
      </c>
      <c r="BG95" s="208">
        <f t="shared" si="21"/>
        <v>692159.59</v>
      </c>
      <c r="BH95" s="208">
        <f t="shared" si="21"/>
        <v>692159.59</v>
      </c>
      <c r="BI95" s="208">
        <f t="shared" si="21"/>
        <v>692159.59</v>
      </c>
      <c r="BJ95" s="208">
        <f t="shared" si="21"/>
        <v>692159.59</v>
      </c>
      <c r="BK95" s="208">
        <f t="shared" si="21"/>
        <v>692159.59</v>
      </c>
      <c r="BL95" s="207">
        <f t="shared" si="20"/>
        <v>8305915.0799999991</v>
      </c>
    </row>
    <row r="96" spans="1:64">
      <c r="A96" s="190" t="s">
        <v>297</v>
      </c>
      <c r="B96" s="205">
        <v>2.3300000000000001E-2</v>
      </c>
      <c r="C96" s="205">
        <v>2.3300000000000001E-2</v>
      </c>
      <c r="D96" s="206">
        <v>15352427.57</v>
      </c>
      <c r="E96" s="206">
        <v>15352427.57</v>
      </c>
      <c r="F96" s="206">
        <v>15352427.57</v>
      </c>
      <c r="G96" s="206">
        <v>15352427.57</v>
      </c>
      <c r="H96" s="206">
        <v>15352427.57</v>
      </c>
      <c r="I96" s="206">
        <v>15352427.57</v>
      </c>
      <c r="J96" s="206">
        <v>15352427.57</v>
      </c>
      <c r="K96" s="206">
        <v>15352427.57</v>
      </c>
      <c r="L96" s="206">
        <v>15352427.57</v>
      </c>
      <c r="M96" s="206">
        <v>15352427.57</v>
      </c>
      <c r="N96" s="206">
        <v>15352427.57</v>
      </c>
      <c r="O96" s="206">
        <v>15352427.57</v>
      </c>
      <c r="P96" s="192">
        <f t="shared" si="16"/>
        <v>184229130.83999994</v>
      </c>
      <c r="Q96" s="206">
        <v>15352427.57</v>
      </c>
      <c r="R96" s="206">
        <v>15352427.57</v>
      </c>
      <c r="S96" s="206">
        <v>15352427.57</v>
      </c>
      <c r="T96" s="206">
        <v>15352427.57</v>
      </c>
      <c r="U96" s="206">
        <v>15352427.57</v>
      </c>
      <c r="V96" s="206">
        <v>15352427.57</v>
      </c>
      <c r="W96" s="206">
        <v>15352427.57</v>
      </c>
      <c r="X96" s="206">
        <v>15352427.57</v>
      </c>
      <c r="Y96" s="206">
        <v>15352427.57</v>
      </c>
      <c r="Z96" s="206">
        <v>15352427.57</v>
      </c>
      <c r="AA96" s="206">
        <v>15352427.57</v>
      </c>
      <c r="AB96" s="206">
        <v>15352427.57</v>
      </c>
      <c r="AC96" s="206">
        <v>15352427.57</v>
      </c>
      <c r="AD96" s="206">
        <v>15352427.57</v>
      </c>
      <c r="AE96" s="206">
        <v>15352427.57</v>
      </c>
      <c r="AF96" s="206">
        <v>15352427.57</v>
      </c>
      <c r="AG96" s="192">
        <f t="shared" si="17"/>
        <v>184229130.83999994</v>
      </c>
      <c r="AI96" s="207">
        <f t="shared" si="12"/>
        <v>29809.3</v>
      </c>
      <c r="AJ96" s="207">
        <f t="shared" si="12"/>
        <v>29809.3</v>
      </c>
      <c r="AK96" s="207">
        <f t="shared" si="12"/>
        <v>29809.3</v>
      </c>
      <c r="AL96" s="207">
        <f t="shared" si="12"/>
        <v>29809.3</v>
      </c>
      <c r="AM96" s="207">
        <f t="shared" si="12"/>
        <v>29809.3</v>
      </c>
      <c r="AN96" s="207">
        <f t="shared" si="12"/>
        <v>29809.3</v>
      </c>
      <c r="AO96" s="207">
        <f t="shared" si="22"/>
        <v>29809.3</v>
      </c>
      <c r="AP96" s="207">
        <f t="shared" si="22"/>
        <v>29809.3</v>
      </c>
      <c r="AQ96" s="207">
        <f t="shared" si="22"/>
        <v>29809.3</v>
      </c>
      <c r="AR96" s="207">
        <f t="shared" si="22"/>
        <v>29809.3</v>
      </c>
      <c r="AS96" s="207">
        <f t="shared" si="22"/>
        <v>29809.3</v>
      </c>
      <c r="AT96" s="207">
        <f t="shared" si="22"/>
        <v>29809.3</v>
      </c>
      <c r="AU96" s="208">
        <f t="shared" si="18"/>
        <v>357711.59999999992</v>
      </c>
      <c r="AV96" s="208">
        <f t="shared" si="23"/>
        <v>29809.3</v>
      </c>
      <c r="AW96" s="208">
        <f t="shared" si="23"/>
        <v>29809.3</v>
      </c>
      <c r="AX96" s="208">
        <f t="shared" si="23"/>
        <v>29809.3</v>
      </c>
      <c r="AY96" s="208">
        <f t="shared" si="23"/>
        <v>29809.3</v>
      </c>
      <c r="AZ96" s="208">
        <f t="shared" si="14"/>
        <v>29809.3</v>
      </c>
      <c r="BA96" s="208">
        <f t="shared" si="14"/>
        <v>29809.3</v>
      </c>
      <c r="BB96" s="208">
        <f t="shared" si="14"/>
        <v>29809.3</v>
      </c>
      <c r="BC96" s="208">
        <f t="shared" si="14"/>
        <v>29809.3</v>
      </c>
      <c r="BD96" s="208">
        <f t="shared" si="14"/>
        <v>29809.3</v>
      </c>
      <c r="BE96" s="208">
        <f t="shared" si="14"/>
        <v>29809.3</v>
      </c>
      <c r="BF96" s="208">
        <f t="shared" si="21"/>
        <v>29809.3</v>
      </c>
      <c r="BG96" s="208">
        <f t="shared" si="21"/>
        <v>29809.3</v>
      </c>
      <c r="BH96" s="208">
        <f t="shared" si="21"/>
        <v>29809.3</v>
      </c>
      <c r="BI96" s="208">
        <f t="shared" si="21"/>
        <v>29809.3</v>
      </c>
      <c r="BJ96" s="208">
        <f t="shared" si="21"/>
        <v>29809.3</v>
      </c>
      <c r="BK96" s="208">
        <f t="shared" si="21"/>
        <v>29809.3</v>
      </c>
      <c r="BL96" s="207">
        <f t="shared" si="20"/>
        <v>357711.59999999992</v>
      </c>
    </row>
    <row r="97" spans="1:64">
      <c r="A97" s="190" t="s">
        <v>298</v>
      </c>
      <c r="B97" s="205">
        <v>2.3300000000000001E-2</v>
      </c>
      <c r="C97" s="205">
        <v>2.3300000000000001E-2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192">
        <f t="shared" si="16"/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192">
        <f t="shared" si="17"/>
        <v>0</v>
      </c>
      <c r="AI97" s="207">
        <f t="shared" si="12"/>
        <v>0</v>
      </c>
      <c r="AJ97" s="207">
        <f t="shared" si="12"/>
        <v>0</v>
      </c>
      <c r="AK97" s="207">
        <f t="shared" si="12"/>
        <v>0</v>
      </c>
      <c r="AL97" s="207">
        <f t="shared" si="12"/>
        <v>0</v>
      </c>
      <c r="AM97" s="207">
        <f t="shared" si="12"/>
        <v>0</v>
      </c>
      <c r="AN97" s="207">
        <f t="shared" si="12"/>
        <v>0</v>
      </c>
      <c r="AO97" s="207">
        <f t="shared" si="22"/>
        <v>0</v>
      </c>
      <c r="AP97" s="207">
        <f t="shared" si="22"/>
        <v>0</v>
      </c>
      <c r="AQ97" s="207">
        <f t="shared" si="22"/>
        <v>0</v>
      </c>
      <c r="AR97" s="207">
        <f t="shared" si="22"/>
        <v>0</v>
      </c>
      <c r="AS97" s="207">
        <f t="shared" si="22"/>
        <v>0</v>
      </c>
      <c r="AT97" s="207">
        <f t="shared" si="22"/>
        <v>0</v>
      </c>
      <c r="AU97" s="208">
        <f t="shared" si="18"/>
        <v>0</v>
      </c>
      <c r="AV97" s="208">
        <f t="shared" si="23"/>
        <v>0</v>
      </c>
      <c r="AW97" s="208">
        <f t="shared" si="23"/>
        <v>0</v>
      </c>
      <c r="AX97" s="208">
        <f t="shared" si="23"/>
        <v>0</v>
      </c>
      <c r="AY97" s="208">
        <f t="shared" si="23"/>
        <v>0</v>
      </c>
      <c r="AZ97" s="208">
        <f t="shared" si="14"/>
        <v>0</v>
      </c>
      <c r="BA97" s="208">
        <f t="shared" si="14"/>
        <v>0</v>
      </c>
      <c r="BB97" s="208">
        <f t="shared" si="14"/>
        <v>0</v>
      </c>
      <c r="BC97" s="208">
        <f t="shared" si="14"/>
        <v>0</v>
      </c>
      <c r="BD97" s="208">
        <f t="shared" si="14"/>
        <v>0</v>
      </c>
      <c r="BE97" s="208">
        <f t="shared" si="14"/>
        <v>0</v>
      </c>
      <c r="BF97" s="208">
        <f t="shared" si="21"/>
        <v>0</v>
      </c>
      <c r="BG97" s="208">
        <f t="shared" si="21"/>
        <v>0</v>
      </c>
      <c r="BH97" s="208">
        <f t="shared" si="21"/>
        <v>0</v>
      </c>
      <c r="BI97" s="208">
        <f t="shared" si="21"/>
        <v>0</v>
      </c>
      <c r="BJ97" s="208">
        <f t="shared" si="21"/>
        <v>0</v>
      </c>
      <c r="BK97" s="208">
        <f t="shared" si="21"/>
        <v>0</v>
      </c>
      <c r="BL97" s="207">
        <f t="shared" si="20"/>
        <v>0</v>
      </c>
    </row>
    <row r="98" spans="1:64">
      <c r="A98" s="190" t="s">
        <v>299</v>
      </c>
      <c r="B98" s="205">
        <v>2.3899999999999998E-2</v>
      </c>
      <c r="C98" s="205">
        <v>2.3899999999999998E-2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192">
        <f t="shared" si="16"/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192">
        <f t="shared" si="17"/>
        <v>0</v>
      </c>
      <c r="AI98" s="207">
        <f t="shared" si="12"/>
        <v>0</v>
      </c>
      <c r="AJ98" s="207">
        <f t="shared" si="12"/>
        <v>0</v>
      </c>
      <c r="AK98" s="207">
        <f t="shared" si="12"/>
        <v>0</v>
      </c>
      <c r="AL98" s="207">
        <f t="shared" si="12"/>
        <v>0</v>
      </c>
      <c r="AM98" s="207">
        <f t="shared" si="12"/>
        <v>0</v>
      </c>
      <c r="AN98" s="207">
        <f t="shared" si="12"/>
        <v>0</v>
      </c>
      <c r="AO98" s="207">
        <f t="shared" si="22"/>
        <v>0</v>
      </c>
      <c r="AP98" s="207">
        <f t="shared" si="22"/>
        <v>0</v>
      </c>
      <c r="AQ98" s="207">
        <f t="shared" si="22"/>
        <v>0</v>
      </c>
      <c r="AR98" s="207">
        <f t="shared" si="22"/>
        <v>0</v>
      </c>
      <c r="AS98" s="207">
        <f t="shared" si="22"/>
        <v>0</v>
      </c>
      <c r="AT98" s="207">
        <f t="shared" si="22"/>
        <v>0</v>
      </c>
      <c r="AU98" s="208">
        <f t="shared" si="18"/>
        <v>0</v>
      </c>
      <c r="AV98" s="208">
        <f t="shared" si="23"/>
        <v>0</v>
      </c>
      <c r="AW98" s="208">
        <f t="shared" si="23"/>
        <v>0</v>
      </c>
      <c r="AX98" s="208">
        <f t="shared" si="23"/>
        <v>0</v>
      </c>
      <c r="AY98" s="208">
        <f t="shared" si="23"/>
        <v>0</v>
      </c>
      <c r="AZ98" s="208">
        <f t="shared" si="14"/>
        <v>0</v>
      </c>
      <c r="BA98" s="208">
        <f t="shared" si="14"/>
        <v>0</v>
      </c>
      <c r="BB98" s="208">
        <f t="shared" si="14"/>
        <v>0</v>
      </c>
      <c r="BC98" s="208">
        <f t="shared" si="14"/>
        <v>0</v>
      </c>
      <c r="BD98" s="208">
        <f t="shared" si="14"/>
        <v>0</v>
      </c>
      <c r="BE98" s="208">
        <f t="shared" si="14"/>
        <v>0</v>
      </c>
      <c r="BF98" s="208">
        <f t="shared" si="21"/>
        <v>0</v>
      </c>
      <c r="BG98" s="208">
        <f t="shared" si="21"/>
        <v>0</v>
      </c>
      <c r="BH98" s="208">
        <f t="shared" si="21"/>
        <v>0</v>
      </c>
      <c r="BI98" s="208">
        <f t="shared" si="21"/>
        <v>0</v>
      </c>
      <c r="BJ98" s="208">
        <f t="shared" si="21"/>
        <v>0</v>
      </c>
      <c r="BK98" s="208">
        <f t="shared" si="21"/>
        <v>0</v>
      </c>
      <c r="BL98" s="207">
        <f t="shared" si="20"/>
        <v>0</v>
      </c>
    </row>
    <row r="99" spans="1:64">
      <c r="A99" s="190" t="s">
        <v>300</v>
      </c>
      <c r="B99" s="205">
        <v>3.0200000000000001E-2</v>
      </c>
      <c r="C99" s="205">
        <v>3.0200000000000001E-2</v>
      </c>
      <c r="D99" s="206">
        <v>231784556.05000001</v>
      </c>
      <c r="E99" s="206">
        <v>231833427.41</v>
      </c>
      <c r="F99" s="206">
        <v>231849592.84</v>
      </c>
      <c r="G99" s="206">
        <v>231826266.27000001</v>
      </c>
      <c r="H99" s="206">
        <v>231788303.16</v>
      </c>
      <c r="I99" s="206">
        <v>231787564.12</v>
      </c>
      <c r="J99" s="206">
        <v>231764427.54999998</v>
      </c>
      <c r="K99" s="206">
        <v>231716527.96999997</v>
      </c>
      <c r="L99" s="206">
        <v>231645789.90999997</v>
      </c>
      <c r="M99" s="206">
        <v>231957267.95999995</v>
      </c>
      <c r="N99" s="206">
        <v>232230178.56499997</v>
      </c>
      <c r="O99" s="206">
        <v>231978282.47999996</v>
      </c>
      <c r="P99" s="192">
        <f t="shared" si="16"/>
        <v>2782162184.2849998</v>
      </c>
      <c r="Q99" s="206">
        <v>231798859.90499997</v>
      </c>
      <c r="R99" s="206">
        <v>232053885.01999998</v>
      </c>
      <c r="S99" s="206">
        <v>232224886.74499997</v>
      </c>
      <c r="T99" s="206">
        <v>232107790.73499995</v>
      </c>
      <c r="U99" s="206">
        <v>317538505.71999997</v>
      </c>
      <c r="V99" s="206">
        <v>317495685.815</v>
      </c>
      <c r="W99" s="206">
        <v>317476719.92999995</v>
      </c>
      <c r="X99" s="206">
        <v>317489387.46999997</v>
      </c>
      <c r="Y99" s="206">
        <v>322438823.12499994</v>
      </c>
      <c r="Z99" s="206">
        <v>328650980.09999996</v>
      </c>
      <c r="AA99" s="206">
        <v>329804395.9149999</v>
      </c>
      <c r="AB99" s="206">
        <v>329299104.82999992</v>
      </c>
      <c r="AC99" s="206">
        <v>328866287.25499994</v>
      </c>
      <c r="AD99" s="206">
        <v>328845173.86999989</v>
      </c>
      <c r="AE99" s="206">
        <v>328740037.09499991</v>
      </c>
      <c r="AF99" s="206">
        <v>328637201.02999997</v>
      </c>
      <c r="AG99" s="192">
        <f t="shared" si="17"/>
        <v>3895282302.1549997</v>
      </c>
      <c r="AI99" s="207">
        <f t="shared" si="12"/>
        <v>583324.47</v>
      </c>
      <c r="AJ99" s="207">
        <f t="shared" si="12"/>
        <v>583447.46</v>
      </c>
      <c r="AK99" s="207">
        <f t="shared" si="12"/>
        <v>583488.14</v>
      </c>
      <c r="AL99" s="207">
        <f t="shared" si="12"/>
        <v>583429.43999999994</v>
      </c>
      <c r="AM99" s="207">
        <f t="shared" si="12"/>
        <v>583333.9</v>
      </c>
      <c r="AN99" s="207">
        <f t="shared" si="12"/>
        <v>583332.04</v>
      </c>
      <c r="AO99" s="207">
        <f t="shared" si="22"/>
        <v>583273.81000000006</v>
      </c>
      <c r="AP99" s="207">
        <f t="shared" si="22"/>
        <v>583153.26</v>
      </c>
      <c r="AQ99" s="207">
        <f t="shared" si="22"/>
        <v>582975.24</v>
      </c>
      <c r="AR99" s="207">
        <f t="shared" si="22"/>
        <v>583759.12</v>
      </c>
      <c r="AS99" s="207">
        <f t="shared" si="22"/>
        <v>584445.94999999995</v>
      </c>
      <c r="AT99" s="207">
        <f t="shared" si="22"/>
        <v>583812.01</v>
      </c>
      <c r="AU99" s="208">
        <f t="shared" si="18"/>
        <v>7001774.8399999999</v>
      </c>
      <c r="AV99" s="208">
        <f t="shared" si="23"/>
        <v>583360.46</v>
      </c>
      <c r="AW99" s="208">
        <f t="shared" si="23"/>
        <v>584002.28</v>
      </c>
      <c r="AX99" s="208">
        <f t="shared" si="23"/>
        <v>584432.63</v>
      </c>
      <c r="AY99" s="208">
        <f t="shared" si="23"/>
        <v>584137.93999999994</v>
      </c>
      <c r="AZ99" s="208">
        <f t="shared" si="14"/>
        <v>799138.57</v>
      </c>
      <c r="BA99" s="208">
        <f t="shared" si="14"/>
        <v>799030.81</v>
      </c>
      <c r="BB99" s="208">
        <f t="shared" si="14"/>
        <v>798983.08</v>
      </c>
      <c r="BC99" s="208">
        <f t="shared" si="14"/>
        <v>799014.96</v>
      </c>
      <c r="BD99" s="208">
        <f t="shared" si="14"/>
        <v>811471.04</v>
      </c>
      <c r="BE99" s="208">
        <f t="shared" si="14"/>
        <v>827104.97</v>
      </c>
      <c r="BF99" s="208">
        <f t="shared" si="21"/>
        <v>830007.73</v>
      </c>
      <c r="BG99" s="208">
        <f t="shared" si="21"/>
        <v>828736.08</v>
      </c>
      <c r="BH99" s="208">
        <f t="shared" si="21"/>
        <v>827646.82</v>
      </c>
      <c r="BI99" s="208">
        <f t="shared" si="21"/>
        <v>827593.69</v>
      </c>
      <c r="BJ99" s="208">
        <f t="shared" si="21"/>
        <v>827329.09</v>
      </c>
      <c r="BK99" s="208">
        <f t="shared" si="21"/>
        <v>827070.29</v>
      </c>
      <c r="BL99" s="207">
        <f t="shared" si="20"/>
        <v>9803127.129999999</v>
      </c>
    </row>
    <row r="100" spans="1:64">
      <c r="A100" s="190" t="s">
        <v>301</v>
      </c>
      <c r="B100" s="205">
        <v>3.0200000000000001E-2</v>
      </c>
      <c r="C100" s="205">
        <v>3.0200000000000001E-2</v>
      </c>
      <c r="D100" s="206">
        <v>0</v>
      </c>
      <c r="E100" s="206">
        <v>0</v>
      </c>
      <c r="F100" s="206">
        <v>0</v>
      </c>
      <c r="G100" s="206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192">
        <f t="shared" si="16"/>
        <v>0</v>
      </c>
      <c r="Q100" s="206">
        <v>0</v>
      </c>
      <c r="R100" s="206">
        <v>0</v>
      </c>
      <c r="S100" s="206">
        <v>0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192">
        <f t="shared" si="17"/>
        <v>0</v>
      </c>
      <c r="AI100" s="207">
        <f t="shared" si="12"/>
        <v>0</v>
      </c>
      <c r="AJ100" s="207">
        <f t="shared" si="12"/>
        <v>0</v>
      </c>
      <c r="AK100" s="207">
        <f t="shared" si="12"/>
        <v>0</v>
      </c>
      <c r="AL100" s="207">
        <f t="shared" si="12"/>
        <v>0</v>
      </c>
      <c r="AM100" s="207">
        <f t="shared" si="12"/>
        <v>0</v>
      </c>
      <c r="AN100" s="207">
        <f t="shared" si="12"/>
        <v>0</v>
      </c>
      <c r="AO100" s="207">
        <f t="shared" si="22"/>
        <v>0</v>
      </c>
      <c r="AP100" s="207">
        <f t="shared" si="22"/>
        <v>0</v>
      </c>
      <c r="AQ100" s="207">
        <f t="shared" si="22"/>
        <v>0</v>
      </c>
      <c r="AR100" s="207">
        <f t="shared" si="22"/>
        <v>0</v>
      </c>
      <c r="AS100" s="207">
        <f t="shared" si="22"/>
        <v>0</v>
      </c>
      <c r="AT100" s="207">
        <f t="shared" si="22"/>
        <v>0</v>
      </c>
      <c r="AU100" s="208">
        <f t="shared" si="18"/>
        <v>0</v>
      </c>
      <c r="AV100" s="208">
        <f t="shared" si="23"/>
        <v>0</v>
      </c>
      <c r="AW100" s="208">
        <f t="shared" si="23"/>
        <v>0</v>
      </c>
      <c r="AX100" s="208">
        <f t="shared" si="23"/>
        <v>0</v>
      </c>
      <c r="AY100" s="208">
        <f t="shared" si="23"/>
        <v>0</v>
      </c>
      <c r="AZ100" s="208">
        <f t="shared" si="14"/>
        <v>0</v>
      </c>
      <c r="BA100" s="208">
        <f t="shared" si="14"/>
        <v>0</v>
      </c>
      <c r="BB100" s="208">
        <f t="shared" si="14"/>
        <v>0</v>
      </c>
      <c r="BC100" s="208">
        <f t="shared" si="14"/>
        <v>0</v>
      </c>
      <c r="BD100" s="208">
        <f t="shared" si="14"/>
        <v>0</v>
      </c>
      <c r="BE100" s="208">
        <f t="shared" si="14"/>
        <v>0</v>
      </c>
      <c r="BF100" s="208">
        <f t="shared" si="21"/>
        <v>0</v>
      </c>
      <c r="BG100" s="208">
        <f t="shared" si="21"/>
        <v>0</v>
      </c>
      <c r="BH100" s="208">
        <f t="shared" si="21"/>
        <v>0</v>
      </c>
      <c r="BI100" s="208">
        <f t="shared" si="21"/>
        <v>0</v>
      </c>
      <c r="BJ100" s="208">
        <f t="shared" si="21"/>
        <v>0</v>
      </c>
      <c r="BK100" s="208">
        <f t="shared" si="21"/>
        <v>0</v>
      </c>
      <c r="BL100" s="207">
        <f t="shared" si="20"/>
        <v>0</v>
      </c>
    </row>
    <row r="101" spans="1:64">
      <c r="A101" s="190" t="s">
        <v>302</v>
      </c>
      <c r="B101" s="205">
        <v>3.0200000000000001E-2</v>
      </c>
      <c r="C101" s="205">
        <v>3.0200000000000001E-2</v>
      </c>
      <c r="D101" s="206">
        <v>8082568.8700000001</v>
      </c>
      <c r="E101" s="206">
        <v>8082568.8700000001</v>
      </c>
      <c r="F101" s="206">
        <v>8082568.8700000001</v>
      </c>
      <c r="G101" s="206">
        <v>8082568.8700000001</v>
      </c>
      <c r="H101" s="206">
        <v>8082568.8700000001</v>
      </c>
      <c r="I101" s="206">
        <v>8082568.8700000001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192">
        <f t="shared" si="16"/>
        <v>48495413.219999999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192">
        <f t="shared" si="17"/>
        <v>0</v>
      </c>
      <c r="AI101" s="207">
        <f t="shared" si="12"/>
        <v>20341.13</v>
      </c>
      <c r="AJ101" s="207">
        <f t="shared" si="12"/>
        <v>20341.13</v>
      </c>
      <c r="AK101" s="207">
        <f t="shared" si="12"/>
        <v>20341.13</v>
      </c>
      <c r="AL101" s="207">
        <f t="shared" si="12"/>
        <v>20341.13</v>
      </c>
      <c r="AM101" s="207">
        <f t="shared" si="12"/>
        <v>20341.13</v>
      </c>
      <c r="AN101" s="207">
        <f t="shared" si="12"/>
        <v>20341.13</v>
      </c>
      <c r="AO101" s="207">
        <f t="shared" si="22"/>
        <v>0</v>
      </c>
      <c r="AP101" s="207">
        <f t="shared" si="22"/>
        <v>0</v>
      </c>
      <c r="AQ101" s="207">
        <f t="shared" si="22"/>
        <v>0</v>
      </c>
      <c r="AR101" s="207">
        <f t="shared" si="22"/>
        <v>0</v>
      </c>
      <c r="AS101" s="207">
        <f t="shared" si="22"/>
        <v>0</v>
      </c>
      <c r="AT101" s="207">
        <f t="shared" si="22"/>
        <v>0</v>
      </c>
      <c r="AU101" s="208">
        <f t="shared" si="18"/>
        <v>122046.78000000001</v>
      </c>
      <c r="AV101" s="208">
        <f t="shared" si="23"/>
        <v>0</v>
      </c>
      <c r="AW101" s="208">
        <f t="shared" si="23"/>
        <v>0</v>
      </c>
      <c r="AX101" s="208">
        <f t="shared" si="23"/>
        <v>0</v>
      </c>
      <c r="AY101" s="208">
        <f t="shared" si="23"/>
        <v>0</v>
      </c>
      <c r="AZ101" s="208">
        <f t="shared" si="14"/>
        <v>0</v>
      </c>
      <c r="BA101" s="208">
        <f t="shared" si="14"/>
        <v>0</v>
      </c>
      <c r="BB101" s="208">
        <f t="shared" si="14"/>
        <v>0</v>
      </c>
      <c r="BC101" s="208">
        <f t="shared" si="14"/>
        <v>0</v>
      </c>
      <c r="BD101" s="208">
        <f t="shared" si="14"/>
        <v>0</v>
      </c>
      <c r="BE101" s="208">
        <f t="shared" si="14"/>
        <v>0</v>
      </c>
      <c r="BF101" s="208">
        <f t="shared" si="21"/>
        <v>0</v>
      </c>
      <c r="BG101" s="208">
        <f t="shared" si="21"/>
        <v>0</v>
      </c>
      <c r="BH101" s="208">
        <f t="shared" si="21"/>
        <v>0</v>
      </c>
      <c r="BI101" s="208">
        <f t="shared" si="21"/>
        <v>0</v>
      </c>
      <c r="BJ101" s="208">
        <f t="shared" si="21"/>
        <v>0</v>
      </c>
      <c r="BK101" s="208">
        <f t="shared" si="21"/>
        <v>0</v>
      </c>
      <c r="BL101" s="207">
        <f t="shared" si="20"/>
        <v>0</v>
      </c>
    </row>
    <row r="102" spans="1:64">
      <c r="A102" s="190" t="s">
        <v>303</v>
      </c>
      <c r="B102" s="205">
        <v>3.0200000000000001E-2</v>
      </c>
      <c r="C102" s="205">
        <v>3.0200000000000001E-2</v>
      </c>
      <c r="D102" s="206">
        <v>85438142.090000004</v>
      </c>
      <c r="E102" s="206">
        <v>85438142.090000004</v>
      </c>
      <c r="F102" s="206">
        <v>85438142.090000004</v>
      </c>
      <c r="G102" s="206">
        <v>85438142.090000004</v>
      </c>
      <c r="H102" s="206">
        <v>85438142.090000004</v>
      </c>
      <c r="I102" s="206">
        <v>85438142.090000004</v>
      </c>
      <c r="J102" s="206">
        <v>85438142.090000004</v>
      </c>
      <c r="K102" s="206">
        <v>85438142.090000004</v>
      </c>
      <c r="L102" s="206">
        <v>85438142.090000004</v>
      </c>
      <c r="M102" s="206">
        <v>85438142.090000004</v>
      </c>
      <c r="N102" s="206">
        <v>85438142.090000004</v>
      </c>
      <c r="O102" s="206">
        <v>85438142.090000004</v>
      </c>
      <c r="P102" s="192">
        <f t="shared" si="16"/>
        <v>1025257705.0800003</v>
      </c>
      <c r="Q102" s="206">
        <v>85438142.090000004</v>
      </c>
      <c r="R102" s="206">
        <v>85438142.090000004</v>
      </c>
      <c r="S102" s="206">
        <v>85438142.090000004</v>
      </c>
      <c r="T102" s="206">
        <v>85438142.090000004</v>
      </c>
      <c r="U102" s="206">
        <v>0</v>
      </c>
      <c r="V102" s="206">
        <v>0</v>
      </c>
      <c r="W102" s="206">
        <v>0</v>
      </c>
      <c r="X102" s="206">
        <v>0</v>
      </c>
      <c r="Y102" s="206">
        <v>0</v>
      </c>
      <c r="Z102" s="206">
        <v>0</v>
      </c>
      <c r="AA102" s="206">
        <v>0</v>
      </c>
      <c r="AB102" s="206">
        <v>0</v>
      </c>
      <c r="AC102" s="206">
        <v>0</v>
      </c>
      <c r="AD102" s="206">
        <v>0</v>
      </c>
      <c r="AE102" s="206">
        <v>0</v>
      </c>
      <c r="AF102" s="206">
        <v>0</v>
      </c>
      <c r="AG102" s="192">
        <f t="shared" si="17"/>
        <v>0</v>
      </c>
      <c r="AI102" s="207">
        <f t="shared" si="12"/>
        <v>215019.32</v>
      </c>
      <c r="AJ102" s="207">
        <f t="shared" si="12"/>
        <v>215019.32</v>
      </c>
      <c r="AK102" s="207">
        <f t="shared" si="12"/>
        <v>215019.32</v>
      </c>
      <c r="AL102" s="207">
        <f t="shared" si="12"/>
        <v>215019.32</v>
      </c>
      <c r="AM102" s="207">
        <f t="shared" si="12"/>
        <v>215019.32</v>
      </c>
      <c r="AN102" s="207">
        <f t="shared" si="12"/>
        <v>215019.32</v>
      </c>
      <c r="AO102" s="207">
        <f t="shared" si="22"/>
        <v>215019.32</v>
      </c>
      <c r="AP102" s="207">
        <f t="shared" si="22"/>
        <v>215019.32</v>
      </c>
      <c r="AQ102" s="207">
        <f t="shared" si="22"/>
        <v>215019.32</v>
      </c>
      <c r="AR102" s="207">
        <f t="shared" si="22"/>
        <v>215019.32</v>
      </c>
      <c r="AS102" s="207">
        <f t="shared" si="22"/>
        <v>215019.32</v>
      </c>
      <c r="AT102" s="207">
        <f t="shared" si="22"/>
        <v>215019.32</v>
      </c>
      <c r="AU102" s="208">
        <f t="shared" si="18"/>
        <v>2580231.84</v>
      </c>
      <c r="AV102" s="208">
        <f t="shared" si="23"/>
        <v>215019.32</v>
      </c>
      <c r="AW102" s="208">
        <f t="shared" si="23"/>
        <v>215019.32</v>
      </c>
      <c r="AX102" s="208">
        <f t="shared" si="23"/>
        <v>215019.32</v>
      </c>
      <c r="AY102" s="208">
        <f t="shared" si="23"/>
        <v>215019.32</v>
      </c>
      <c r="AZ102" s="208">
        <f t="shared" si="14"/>
        <v>0</v>
      </c>
      <c r="BA102" s="208">
        <f t="shared" si="14"/>
        <v>0</v>
      </c>
      <c r="BB102" s="208">
        <f t="shared" si="14"/>
        <v>0</v>
      </c>
      <c r="BC102" s="208">
        <f t="shared" si="14"/>
        <v>0</v>
      </c>
      <c r="BD102" s="208">
        <f t="shared" si="14"/>
        <v>0</v>
      </c>
      <c r="BE102" s="208">
        <f t="shared" si="14"/>
        <v>0</v>
      </c>
      <c r="BF102" s="208">
        <f t="shared" si="21"/>
        <v>0</v>
      </c>
      <c r="BG102" s="208">
        <f t="shared" si="21"/>
        <v>0</v>
      </c>
      <c r="BH102" s="208">
        <f t="shared" si="21"/>
        <v>0</v>
      </c>
      <c r="BI102" s="208">
        <f t="shared" si="21"/>
        <v>0</v>
      </c>
      <c r="BJ102" s="208">
        <f t="shared" si="21"/>
        <v>0</v>
      </c>
      <c r="BK102" s="208">
        <f t="shared" si="21"/>
        <v>0</v>
      </c>
      <c r="BL102" s="207">
        <f t="shared" si="20"/>
        <v>0</v>
      </c>
    </row>
    <row r="103" spans="1:64">
      <c r="A103" s="190" t="s">
        <v>304</v>
      </c>
      <c r="B103" s="205">
        <v>1.8800000000000001E-2</v>
      </c>
      <c r="C103" s="205">
        <v>1.8800000000000001E-2</v>
      </c>
      <c r="D103" s="206">
        <v>4846362.74</v>
      </c>
      <c r="E103" s="206">
        <v>4846362.74</v>
      </c>
      <c r="F103" s="206">
        <v>4846362.74</v>
      </c>
      <c r="G103" s="206">
        <v>4846362.74</v>
      </c>
      <c r="H103" s="206">
        <v>4846362.74</v>
      </c>
      <c r="I103" s="206">
        <v>4846362.74</v>
      </c>
      <c r="J103" s="206">
        <v>4846362.74</v>
      </c>
      <c r="K103" s="206">
        <v>4846362.74</v>
      </c>
      <c r="L103" s="206">
        <v>4846362.74</v>
      </c>
      <c r="M103" s="206">
        <v>4846362.74</v>
      </c>
      <c r="N103" s="206">
        <v>4846362.74</v>
      </c>
      <c r="O103" s="206">
        <v>4846362.74</v>
      </c>
      <c r="P103" s="192">
        <f t="shared" si="16"/>
        <v>58156352.880000018</v>
      </c>
      <c r="Q103" s="206">
        <v>4846362.74</v>
      </c>
      <c r="R103" s="206">
        <v>4846362.74</v>
      </c>
      <c r="S103" s="206">
        <v>4846362.74</v>
      </c>
      <c r="T103" s="206">
        <v>4846362.74</v>
      </c>
      <c r="U103" s="206">
        <v>4846362.74</v>
      </c>
      <c r="V103" s="206">
        <v>4846362.74</v>
      </c>
      <c r="W103" s="206">
        <v>4846362.74</v>
      </c>
      <c r="X103" s="206">
        <v>4846362.74</v>
      </c>
      <c r="Y103" s="206">
        <v>4846362.74</v>
      </c>
      <c r="Z103" s="206">
        <v>4846362.74</v>
      </c>
      <c r="AA103" s="206">
        <v>4846362.74</v>
      </c>
      <c r="AB103" s="206">
        <v>4846362.74</v>
      </c>
      <c r="AC103" s="206">
        <v>4846362.74</v>
      </c>
      <c r="AD103" s="206">
        <v>4846362.74</v>
      </c>
      <c r="AE103" s="206">
        <v>4846362.74</v>
      </c>
      <c r="AF103" s="206">
        <v>4846362.74</v>
      </c>
      <c r="AG103" s="192">
        <f t="shared" si="17"/>
        <v>58156352.880000018</v>
      </c>
      <c r="AI103" s="207">
        <f t="shared" si="12"/>
        <v>7592.63</v>
      </c>
      <c r="AJ103" s="207">
        <f t="shared" si="12"/>
        <v>7592.63</v>
      </c>
      <c r="AK103" s="207">
        <f t="shared" si="12"/>
        <v>7592.63</v>
      </c>
      <c r="AL103" s="207">
        <f t="shared" si="12"/>
        <v>7592.63</v>
      </c>
      <c r="AM103" s="207">
        <f t="shared" si="12"/>
        <v>7592.63</v>
      </c>
      <c r="AN103" s="207">
        <f t="shared" si="12"/>
        <v>7592.63</v>
      </c>
      <c r="AO103" s="207">
        <f t="shared" si="22"/>
        <v>7592.63</v>
      </c>
      <c r="AP103" s="207">
        <f t="shared" si="22"/>
        <v>7592.63</v>
      </c>
      <c r="AQ103" s="207">
        <f t="shared" si="22"/>
        <v>7592.63</v>
      </c>
      <c r="AR103" s="207">
        <f t="shared" si="22"/>
        <v>7592.63</v>
      </c>
      <c r="AS103" s="207">
        <f t="shared" si="22"/>
        <v>7592.63</v>
      </c>
      <c r="AT103" s="207">
        <f t="shared" si="22"/>
        <v>7592.63</v>
      </c>
      <c r="AU103" s="208">
        <f t="shared" si="18"/>
        <v>91111.560000000012</v>
      </c>
      <c r="AV103" s="208">
        <f t="shared" si="23"/>
        <v>7592.63</v>
      </c>
      <c r="AW103" s="208">
        <f t="shared" si="23"/>
        <v>7592.63</v>
      </c>
      <c r="AX103" s="208">
        <f t="shared" si="23"/>
        <v>7592.63</v>
      </c>
      <c r="AY103" s="208">
        <f t="shared" si="23"/>
        <v>7592.63</v>
      </c>
      <c r="AZ103" s="208">
        <f t="shared" si="14"/>
        <v>7592.63</v>
      </c>
      <c r="BA103" s="208">
        <f t="shared" si="14"/>
        <v>7592.63</v>
      </c>
      <c r="BB103" s="208">
        <f t="shared" si="14"/>
        <v>7592.63</v>
      </c>
      <c r="BC103" s="208">
        <f t="shared" si="14"/>
        <v>7592.63</v>
      </c>
      <c r="BD103" s="208">
        <f t="shared" si="14"/>
        <v>7592.63</v>
      </c>
      <c r="BE103" s="208">
        <f t="shared" si="14"/>
        <v>7592.63</v>
      </c>
      <c r="BF103" s="208">
        <f t="shared" si="21"/>
        <v>7592.63</v>
      </c>
      <c r="BG103" s="208">
        <f t="shared" si="21"/>
        <v>7592.63</v>
      </c>
      <c r="BH103" s="208">
        <f t="shared" si="21"/>
        <v>7592.63</v>
      </c>
      <c r="BI103" s="208">
        <f t="shared" si="21"/>
        <v>7592.63</v>
      </c>
      <c r="BJ103" s="208">
        <f t="shared" si="21"/>
        <v>7592.63</v>
      </c>
      <c r="BK103" s="208">
        <f t="shared" si="21"/>
        <v>7592.63</v>
      </c>
      <c r="BL103" s="207">
        <f t="shared" si="20"/>
        <v>91111.560000000012</v>
      </c>
    </row>
    <row r="104" spans="1:64">
      <c r="A104" s="190" t="s">
        <v>305</v>
      </c>
      <c r="B104" s="205">
        <v>2.3899999999999998E-2</v>
      </c>
      <c r="C104" s="205">
        <v>2.3899999999999998E-2</v>
      </c>
      <c r="D104" s="206">
        <v>131328494.67</v>
      </c>
      <c r="E104" s="206">
        <v>131549441.17</v>
      </c>
      <c r="F104" s="206">
        <v>131594972.94</v>
      </c>
      <c r="G104" s="206">
        <v>131681552.45999999</v>
      </c>
      <c r="H104" s="206">
        <v>131735315.13</v>
      </c>
      <c r="I104" s="206">
        <v>131752442.64</v>
      </c>
      <c r="J104" s="206">
        <v>132816055.14500001</v>
      </c>
      <c r="K104" s="206">
        <v>134042151.94500001</v>
      </c>
      <c r="L104" s="206">
        <v>134362146.62</v>
      </c>
      <c r="M104" s="206">
        <v>135086382.93000001</v>
      </c>
      <c r="N104" s="206">
        <v>135657692.18000001</v>
      </c>
      <c r="O104" s="206">
        <v>135657692.18000001</v>
      </c>
      <c r="P104" s="192">
        <f t="shared" si="16"/>
        <v>1597264340.01</v>
      </c>
      <c r="Q104" s="206">
        <v>135778387.88500002</v>
      </c>
      <c r="R104" s="206">
        <v>135899083.59</v>
      </c>
      <c r="S104" s="206">
        <v>136082238.81</v>
      </c>
      <c r="T104" s="206">
        <v>136526810.03999999</v>
      </c>
      <c r="U104" s="206">
        <v>151421384.87</v>
      </c>
      <c r="V104" s="206">
        <v>151985305.40500003</v>
      </c>
      <c r="W104" s="206">
        <v>152649052.32000002</v>
      </c>
      <c r="X104" s="206">
        <v>152882693.21000004</v>
      </c>
      <c r="Y104" s="206">
        <v>152882693.21000004</v>
      </c>
      <c r="Z104" s="206">
        <v>150671014.64500004</v>
      </c>
      <c r="AA104" s="206">
        <v>148459336.08000004</v>
      </c>
      <c r="AB104" s="206">
        <v>148459336.08000004</v>
      </c>
      <c r="AC104" s="206">
        <v>148459336.08000004</v>
      </c>
      <c r="AD104" s="206">
        <v>148491506.90500003</v>
      </c>
      <c r="AE104" s="206">
        <v>148975603.36500004</v>
      </c>
      <c r="AF104" s="206">
        <v>149586637.89500007</v>
      </c>
      <c r="AG104" s="192">
        <f t="shared" si="17"/>
        <v>1804923900.0650001</v>
      </c>
      <c r="AI104" s="207">
        <f t="shared" si="12"/>
        <v>261562.59</v>
      </c>
      <c r="AJ104" s="207">
        <f t="shared" si="12"/>
        <v>262002.64</v>
      </c>
      <c r="AK104" s="207">
        <f t="shared" si="12"/>
        <v>262093.32</v>
      </c>
      <c r="AL104" s="207">
        <f t="shared" si="12"/>
        <v>262265.76</v>
      </c>
      <c r="AM104" s="207">
        <f t="shared" si="12"/>
        <v>262372.84000000003</v>
      </c>
      <c r="AN104" s="207">
        <f t="shared" si="12"/>
        <v>262406.95</v>
      </c>
      <c r="AO104" s="207">
        <f t="shared" si="22"/>
        <v>264525.31</v>
      </c>
      <c r="AP104" s="207">
        <f t="shared" si="22"/>
        <v>266967.28999999998</v>
      </c>
      <c r="AQ104" s="207">
        <f t="shared" si="22"/>
        <v>267604.61</v>
      </c>
      <c r="AR104" s="207">
        <f t="shared" si="22"/>
        <v>269047.05</v>
      </c>
      <c r="AS104" s="207">
        <f t="shared" si="22"/>
        <v>270184.90000000002</v>
      </c>
      <c r="AT104" s="207">
        <f t="shared" si="22"/>
        <v>270184.90000000002</v>
      </c>
      <c r="AU104" s="208">
        <f t="shared" si="18"/>
        <v>3181218.1599999997</v>
      </c>
      <c r="AV104" s="208">
        <f t="shared" si="23"/>
        <v>270425.28999999998</v>
      </c>
      <c r="AW104" s="208">
        <f t="shared" si="23"/>
        <v>270665.67</v>
      </c>
      <c r="AX104" s="208">
        <f t="shared" si="23"/>
        <v>271030.46000000002</v>
      </c>
      <c r="AY104" s="208">
        <f t="shared" si="23"/>
        <v>271915.90000000002</v>
      </c>
      <c r="AZ104" s="208">
        <f t="shared" si="14"/>
        <v>301580.92</v>
      </c>
      <c r="BA104" s="208">
        <f t="shared" si="14"/>
        <v>302704.07</v>
      </c>
      <c r="BB104" s="208">
        <f t="shared" si="14"/>
        <v>304026.03000000003</v>
      </c>
      <c r="BC104" s="208">
        <f t="shared" si="14"/>
        <v>304491.36</v>
      </c>
      <c r="BD104" s="208">
        <f t="shared" si="14"/>
        <v>304491.36</v>
      </c>
      <c r="BE104" s="208">
        <f t="shared" si="14"/>
        <v>300086.44</v>
      </c>
      <c r="BF104" s="208">
        <f t="shared" si="21"/>
        <v>295681.51</v>
      </c>
      <c r="BG104" s="208">
        <f t="shared" si="21"/>
        <v>295681.51</v>
      </c>
      <c r="BH104" s="208">
        <f t="shared" si="21"/>
        <v>295681.51</v>
      </c>
      <c r="BI104" s="208">
        <f t="shared" si="21"/>
        <v>295745.58</v>
      </c>
      <c r="BJ104" s="208">
        <f t="shared" si="21"/>
        <v>296709.74</v>
      </c>
      <c r="BK104" s="208">
        <f t="shared" si="21"/>
        <v>297926.71999999997</v>
      </c>
      <c r="BL104" s="207">
        <f t="shared" si="20"/>
        <v>3594806.7499999991</v>
      </c>
    </row>
    <row r="105" spans="1:64">
      <c r="A105" s="190" t="s">
        <v>306</v>
      </c>
      <c r="B105" s="205">
        <v>2.3899999999999998E-2</v>
      </c>
      <c r="C105" s="205">
        <v>2.3899999999999998E-2</v>
      </c>
      <c r="D105" s="206">
        <v>0</v>
      </c>
      <c r="E105" s="206">
        <v>0</v>
      </c>
      <c r="F105" s="206">
        <v>0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192">
        <f t="shared" si="16"/>
        <v>0</v>
      </c>
      <c r="Q105" s="206">
        <v>0</v>
      </c>
      <c r="R105" s="206">
        <v>0</v>
      </c>
      <c r="S105" s="206">
        <v>0</v>
      </c>
      <c r="T105" s="206">
        <v>0</v>
      </c>
      <c r="U105" s="206">
        <v>0</v>
      </c>
      <c r="V105" s="206">
        <v>0</v>
      </c>
      <c r="W105" s="206">
        <v>0</v>
      </c>
      <c r="X105" s="206">
        <v>0</v>
      </c>
      <c r="Y105" s="206">
        <v>0</v>
      </c>
      <c r="Z105" s="206">
        <v>0</v>
      </c>
      <c r="AA105" s="206">
        <v>0</v>
      </c>
      <c r="AB105" s="206">
        <v>0</v>
      </c>
      <c r="AC105" s="206">
        <v>0</v>
      </c>
      <c r="AD105" s="206">
        <v>0</v>
      </c>
      <c r="AE105" s="206">
        <v>0</v>
      </c>
      <c r="AF105" s="206">
        <v>0</v>
      </c>
      <c r="AG105" s="192">
        <f t="shared" si="17"/>
        <v>0</v>
      </c>
      <c r="AI105" s="207">
        <f t="shared" si="12"/>
        <v>0</v>
      </c>
      <c r="AJ105" s="207">
        <f t="shared" si="12"/>
        <v>0</v>
      </c>
      <c r="AK105" s="207">
        <f t="shared" si="12"/>
        <v>0</v>
      </c>
      <c r="AL105" s="207">
        <f t="shared" si="12"/>
        <v>0</v>
      </c>
      <c r="AM105" s="207">
        <f t="shared" si="12"/>
        <v>0</v>
      </c>
      <c r="AN105" s="207">
        <f t="shared" si="12"/>
        <v>0</v>
      </c>
      <c r="AO105" s="207">
        <f t="shared" si="22"/>
        <v>0</v>
      </c>
      <c r="AP105" s="207">
        <f t="shared" si="22"/>
        <v>0</v>
      </c>
      <c r="AQ105" s="207">
        <f t="shared" si="22"/>
        <v>0</v>
      </c>
      <c r="AR105" s="207">
        <f t="shared" si="22"/>
        <v>0</v>
      </c>
      <c r="AS105" s="207">
        <f t="shared" si="22"/>
        <v>0</v>
      </c>
      <c r="AT105" s="207">
        <f t="shared" si="22"/>
        <v>0</v>
      </c>
      <c r="AU105" s="208">
        <f t="shared" si="18"/>
        <v>0</v>
      </c>
      <c r="AV105" s="208">
        <f t="shared" si="23"/>
        <v>0</v>
      </c>
      <c r="AW105" s="208">
        <f t="shared" si="23"/>
        <v>0</v>
      </c>
      <c r="AX105" s="208">
        <f t="shared" si="23"/>
        <v>0</v>
      </c>
      <c r="AY105" s="208">
        <f t="shared" si="23"/>
        <v>0</v>
      </c>
      <c r="AZ105" s="208">
        <f t="shared" si="14"/>
        <v>0</v>
      </c>
      <c r="BA105" s="208">
        <f t="shared" si="14"/>
        <v>0</v>
      </c>
      <c r="BB105" s="208">
        <f t="shared" si="14"/>
        <v>0</v>
      </c>
      <c r="BC105" s="208">
        <f t="shared" si="14"/>
        <v>0</v>
      </c>
      <c r="BD105" s="208">
        <f t="shared" si="14"/>
        <v>0</v>
      </c>
      <c r="BE105" s="208">
        <f t="shared" si="14"/>
        <v>0</v>
      </c>
      <c r="BF105" s="208">
        <f t="shared" si="21"/>
        <v>0</v>
      </c>
      <c r="BG105" s="208">
        <f t="shared" si="21"/>
        <v>0</v>
      </c>
      <c r="BH105" s="208">
        <f t="shared" si="21"/>
        <v>0</v>
      </c>
      <c r="BI105" s="208">
        <f t="shared" si="21"/>
        <v>0</v>
      </c>
      <c r="BJ105" s="208">
        <f t="shared" si="21"/>
        <v>0</v>
      </c>
      <c r="BK105" s="208">
        <f t="shared" si="21"/>
        <v>0</v>
      </c>
      <c r="BL105" s="207">
        <f t="shared" si="20"/>
        <v>0</v>
      </c>
    </row>
    <row r="106" spans="1:64">
      <c r="A106" s="190" t="s">
        <v>307</v>
      </c>
      <c r="B106" s="205">
        <v>2.3899999999999998E-2</v>
      </c>
      <c r="C106" s="205">
        <v>2.3899999999999998E-2</v>
      </c>
      <c r="D106" s="206">
        <v>82921541.040000007</v>
      </c>
      <c r="E106" s="206">
        <v>82808266.890000001</v>
      </c>
      <c r="F106" s="206">
        <v>82694992.730000004</v>
      </c>
      <c r="G106" s="206">
        <v>82694992.730000004</v>
      </c>
      <c r="H106" s="206">
        <v>82694992.730000004</v>
      </c>
      <c r="I106" s="206">
        <v>82694992.730000004</v>
      </c>
      <c r="J106" s="206">
        <v>9442101.8100000024</v>
      </c>
      <c r="K106" s="206">
        <v>9442101.8100000024</v>
      </c>
      <c r="L106" s="206">
        <v>9442101.8100000024</v>
      </c>
      <c r="M106" s="206">
        <v>9442101.8100000024</v>
      </c>
      <c r="N106" s="206">
        <v>9442101.8100000024</v>
      </c>
      <c r="O106" s="206">
        <v>9442101.8100000024</v>
      </c>
      <c r="P106" s="192">
        <f t="shared" si="16"/>
        <v>553162389.71000004</v>
      </c>
      <c r="Q106" s="206">
        <v>9442101.8100000024</v>
      </c>
      <c r="R106" s="206">
        <v>9442101.8100000024</v>
      </c>
      <c r="S106" s="206">
        <v>9442101.8100000024</v>
      </c>
      <c r="T106" s="206">
        <v>9442101.8100000024</v>
      </c>
      <c r="U106" s="206">
        <v>0</v>
      </c>
      <c r="V106" s="206">
        <v>0</v>
      </c>
      <c r="W106" s="206">
        <v>0</v>
      </c>
      <c r="X106" s="206">
        <v>0</v>
      </c>
      <c r="Y106" s="206">
        <v>0</v>
      </c>
      <c r="Z106" s="206">
        <v>0</v>
      </c>
      <c r="AA106" s="206">
        <v>0</v>
      </c>
      <c r="AB106" s="206">
        <v>0</v>
      </c>
      <c r="AC106" s="206">
        <v>0</v>
      </c>
      <c r="AD106" s="206">
        <v>0</v>
      </c>
      <c r="AE106" s="206">
        <v>0</v>
      </c>
      <c r="AF106" s="206">
        <v>0</v>
      </c>
      <c r="AG106" s="192">
        <f t="shared" si="17"/>
        <v>0</v>
      </c>
      <c r="AI106" s="207">
        <f t="shared" ref="AI106:AT132" si="24">ROUND(D106*$B106/12,2)</f>
        <v>165152.07</v>
      </c>
      <c r="AJ106" s="207">
        <f t="shared" si="24"/>
        <v>164926.46</v>
      </c>
      <c r="AK106" s="207">
        <f t="shared" si="24"/>
        <v>164700.85999999999</v>
      </c>
      <c r="AL106" s="207">
        <f t="shared" si="24"/>
        <v>164700.85999999999</v>
      </c>
      <c r="AM106" s="207">
        <f t="shared" si="24"/>
        <v>164700.85999999999</v>
      </c>
      <c r="AN106" s="207">
        <f t="shared" si="24"/>
        <v>164700.85999999999</v>
      </c>
      <c r="AO106" s="207">
        <f t="shared" si="22"/>
        <v>18805.52</v>
      </c>
      <c r="AP106" s="207">
        <f t="shared" si="22"/>
        <v>18805.52</v>
      </c>
      <c r="AQ106" s="207">
        <f t="shared" si="22"/>
        <v>18805.52</v>
      </c>
      <c r="AR106" s="207">
        <f t="shared" si="22"/>
        <v>18805.52</v>
      </c>
      <c r="AS106" s="207">
        <f t="shared" si="22"/>
        <v>18805.52</v>
      </c>
      <c r="AT106" s="207">
        <f t="shared" si="22"/>
        <v>18805.52</v>
      </c>
      <c r="AU106" s="208">
        <f t="shared" si="18"/>
        <v>1101715.0900000001</v>
      </c>
      <c r="AV106" s="208">
        <f t="shared" si="23"/>
        <v>18805.52</v>
      </c>
      <c r="AW106" s="208">
        <f t="shared" si="23"/>
        <v>18805.52</v>
      </c>
      <c r="AX106" s="208">
        <f t="shared" si="23"/>
        <v>18805.52</v>
      </c>
      <c r="AY106" s="208">
        <f t="shared" si="23"/>
        <v>18805.52</v>
      </c>
      <c r="AZ106" s="208">
        <f t="shared" si="14"/>
        <v>0</v>
      </c>
      <c r="BA106" s="208">
        <f t="shared" si="14"/>
        <v>0</v>
      </c>
      <c r="BB106" s="208">
        <f t="shared" si="14"/>
        <v>0</v>
      </c>
      <c r="BC106" s="208">
        <f t="shared" si="14"/>
        <v>0</v>
      </c>
      <c r="BD106" s="208">
        <f t="shared" si="14"/>
        <v>0</v>
      </c>
      <c r="BE106" s="208">
        <f t="shared" si="14"/>
        <v>0</v>
      </c>
      <c r="BF106" s="208">
        <f t="shared" si="14"/>
        <v>0</v>
      </c>
      <c r="BG106" s="208">
        <f t="shared" si="14"/>
        <v>0</v>
      </c>
      <c r="BH106" s="208">
        <f t="shared" si="14"/>
        <v>0</v>
      </c>
      <c r="BI106" s="208">
        <f t="shared" si="14"/>
        <v>0</v>
      </c>
      <c r="BJ106" s="208">
        <f t="shared" si="14"/>
        <v>0</v>
      </c>
      <c r="BK106" s="208">
        <f t="shared" si="14"/>
        <v>0</v>
      </c>
      <c r="BL106" s="207">
        <f t="shared" si="20"/>
        <v>0</v>
      </c>
    </row>
    <row r="107" spans="1:64">
      <c r="A107" s="190" t="s">
        <v>308</v>
      </c>
      <c r="B107" s="205">
        <v>2.3899999999999998E-2</v>
      </c>
      <c r="C107" s="205">
        <v>2.3899999999999998E-2</v>
      </c>
      <c r="D107" s="206">
        <v>44037946.899999999</v>
      </c>
      <c r="E107" s="206">
        <v>44037946.899999999</v>
      </c>
      <c r="F107" s="206">
        <v>44037946.899999999</v>
      </c>
      <c r="G107" s="206">
        <v>44037946.899999999</v>
      </c>
      <c r="H107" s="206">
        <v>44037946.899999999</v>
      </c>
      <c r="I107" s="206">
        <v>44037946.899999999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192">
        <f t="shared" si="16"/>
        <v>264227681.40000001</v>
      </c>
      <c r="Q107" s="206">
        <v>0</v>
      </c>
      <c r="R107" s="206">
        <v>0</v>
      </c>
      <c r="S107" s="206">
        <v>0</v>
      </c>
      <c r="T107" s="206">
        <v>0</v>
      </c>
      <c r="U107" s="206">
        <v>0</v>
      </c>
      <c r="V107" s="206">
        <v>0</v>
      </c>
      <c r="W107" s="206">
        <v>0</v>
      </c>
      <c r="X107" s="206">
        <v>0</v>
      </c>
      <c r="Y107" s="206">
        <v>0</v>
      </c>
      <c r="Z107" s="206">
        <v>0</v>
      </c>
      <c r="AA107" s="206">
        <v>0</v>
      </c>
      <c r="AB107" s="206">
        <v>0</v>
      </c>
      <c r="AC107" s="206">
        <v>0</v>
      </c>
      <c r="AD107" s="206">
        <v>0</v>
      </c>
      <c r="AE107" s="206">
        <v>0</v>
      </c>
      <c r="AF107" s="206">
        <v>0</v>
      </c>
      <c r="AG107" s="192">
        <f t="shared" si="17"/>
        <v>0</v>
      </c>
      <c r="AI107" s="207">
        <f t="shared" si="24"/>
        <v>87708.91</v>
      </c>
      <c r="AJ107" s="207">
        <f t="shared" si="24"/>
        <v>87708.91</v>
      </c>
      <c r="AK107" s="207">
        <f t="shared" si="24"/>
        <v>87708.91</v>
      </c>
      <c r="AL107" s="207">
        <f t="shared" si="24"/>
        <v>87708.91</v>
      </c>
      <c r="AM107" s="207">
        <f t="shared" si="24"/>
        <v>87708.91</v>
      </c>
      <c r="AN107" s="207">
        <f t="shared" si="24"/>
        <v>87708.91</v>
      </c>
      <c r="AO107" s="207">
        <f t="shared" si="22"/>
        <v>0</v>
      </c>
      <c r="AP107" s="207">
        <f t="shared" si="22"/>
        <v>0</v>
      </c>
      <c r="AQ107" s="207">
        <f t="shared" si="22"/>
        <v>0</v>
      </c>
      <c r="AR107" s="207">
        <f t="shared" si="22"/>
        <v>0</v>
      </c>
      <c r="AS107" s="207">
        <f t="shared" si="22"/>
        <v>0</v>
      </c>
      <c r="AT107" s="207">
        <f t="shared" si="22"/>
        <v>0</v>
      </c>
      <c r="AU107" s="208">
        <f t="shared" si="18"/>
        <v>526253.46000000008</v>
      </c>
      <c r="AV107" s="208">
        <f t="shared" si="23"/>
        <v>0</v>
      </c>
      <c r="AW107" s="208">
        <f t="shared" si="23"/>
        <v>0</v>
      </c>
      <c r="AX107" s="208">
        <f t="shared" si="23"/>
        <v>0</v>
      </c>
      <c r="AY107" s="208">
        <f t="shared" si="23"/>
        <v>0</v>
      </c>
      <c r="AZ107" s="208">
        <f t="shared" si="14"/>
        <v>0</v>
      </c>
      <c r="BA107" s="208">
        <f t="shared" si="14"/>
        <v>0</v>
      </c>
      <c r="BB107" s="208">
        <f t="shared" si="14"/>
        <v>0</v>
      </c>
      <c r="BC107" s="208">
        <f t="shared" si="14"/>
        <v>0</v>
      </c>
      <c r="BD107" s="208">
        <f t="shared" si="14"/>
        <v>0</v>
      </c>
      <c r="BE107" s="208">
        <f t="shared" si="14"/>
        <v>0</v>
      </c>
      <c r="BF107" s="208">
        <f t="shared" si="14"/>
        <v>0</v>
      </c>
      <c r="BG107" s="208">
        <f t="shared" si="14"/>
        <v>0</v>
      </c>
      <c r="BH107" s="208">
        <f t="shared" si="14"/>
        <v>0</v>
      </c>
      <c r="BI107" s="208">
        <f t="shared" si="14"/>
        <v>0</v>
      </c>
      <c r="BJ107" s="208">
        <f t="shared" si="14"/>
        <v>0</v>
      </c>
      <c r="BK107" s="208">
        <f t="shared" si="14"/>
        <v>0</v>
      </c>
      <c r="BL107" s="207">
        <f t="shared" si="20"/>
        <v>0</v>
      </c>
    </row>
    <row r="108" spans="1:64">
      <c r="A108" s="190" t="s">
        <v>309</v>
      </c>
      <c r="B108" s="205">
        <v>2.3099999999999999E-2</v>
      </c>
      <c r="C108" s="205">
        <v>2.3099999999999999E-2</v>
      </c>
      <c r="D108" s="206">
        <v>67596926.459999993</v>
      </c>
      <c r="E108" s="206">
        <v>67596926.459999993</v>
      </c>
      <c r="F108" s="206">
        <v>67596926.459999993</v>
      </c>
      <c r="G108" s="206">
        <v>67596926.459999993</v>
      </c>
      <c r="H108" s="206">
        <v>67596926.459999993</v>
      </c>
      <c r="I108" s="206">
        <v>67596926.459999993</v>
      </c>
      <c r="J108" s="206">
        <v>67596926.459999993</v>
      </c>
      <c r="K108" s="206">
        <v>67596926.459999993</v>
      </c>
      <c r="L108" s="206">
        <v>67596926.459999993</v>
      </c>
      <c r="M108" s="206">
        <v>67596926.459999993</v>
      </c>
      <c r="N108" s="206">
        <v>67596926.459999993</v>
      </c>
      <c r="O108" s="206">
        <v>67596926.459999993</v>
      </c>
      <c r="P108" s="192">
        <f t="shared" si="16"/>
        <v>811163117.5200001</v>
      </c>
      <c r="Q108" s="206">
        <v>67596926.459999993</v>
      </c>
      <c r="R108" s="206">
        <v>67596926.459999993</v>
      </c>
      <c r="S108" s="206">
        <v>67596926.459999993</v>
      </c>
      <c r="T108" s="206">
        <v>67596926.459999993</v>
      </c>
      <c r="U108" s="206">
        <v>68153675.059999987</v>
      </c>
      <c r="V108" s="206">
        <v>68153675.059999987</v>
      </c>
      <c r="W108" s="206">
        <v>68153675.059999987</v>
      </c>
      <c r="X108" s="206">
        <v>68153675.059999987</v>
      </c>
      <c r="Y108" s="206">
        <v>68153675.059999987</v>
      </c>
      <c r="Z108" s="206">
        <v>68153675.059999987</v>
      </c>
      <c r="AA108" s="206">
        <v>68153675.059999987</v>
      </c>
      <c r="AB108" s="206">
        <v>68153675.059999987</v>
      </c>
      <c r="AC108" s="206">
        <v>68153675.059999987</v>
      </c>
      <c r="AD108" s="206">
        <v>68153675.059999987</v>
      </c>
      <c r="AE108" s="206">
        <v>68153675.059999987</v>
      </c>
      <c r="AF108" s="206">
        <v>68153675.059999987</v>
      </c>
      <c r="AG108" s="192">
        <f t="shared" si="17"/>
        <v>817844100.71999967</v>
      </c>
      <c r="AI108" s="207">
        <f t="shared" si="24"/>
        <v>130124.08</v>
      </c>
      <c r="AJ108" s="207">
        <f t="shared" si="24"/>
        <v>130124.08</v>
      </c>
      <c r="AK108" s="207">
        <f t="shared" si="24"/>
        <v>130124.08</v>
      </c>
      <c r="AL108" s="207">
        <f t="shared" si="24"/>
        <v>130124.08</v>
      </c>
      <c r="AM108" s="207">
        <f t="shared" si="24"/>
        <v>130124.08</v>
      </c>
      <c r="AN108" s="207">
        <f t="shared" si="24"/>
        <v>130124.08</v>
      </c>
      <c r="AO108" s="207">
        <f t="shared" si="22"/>
        <v>130124.08</v>
      </c>
      <c r="AP108" s="207">
        <f t="shared" si="22"/>
        <v>130124.08</v>
      </c>
      <c r="AQ108" s="207">
        <f t="shared" si="22"/>
        <v>130124.08</v>
      </c>
      <c r="AR108" s="207">
        <f t="shared" si="22"/>
        <v>130124.08</v>
      </c>
      <c r="AS108" s="207">
        <f t="shared" si="22"/>
        <v>130124.08</v>
      </c>
      <c r="AT108" s="207">
        <f t="shared" si="22"/>
        <v>130124.08</v>
      </c>
      <c r="AU108" s="208">
        <f t="shared" si="18"/>
        <v>1561488.9600000002</v>
      </c>
      <c r="AV108" s="208">
        <f t="shared" si="23"/>
        <v>130124.08</v>
      </c>
      <c r="AW108" s="208">
        <f t="shared" si="23"/>
        <v>130124.08</v>
      </c>
      <c r="AX108" s="208">
        <f t="shared" si="23"/>
        <v>130124.08</v>
      </c>
      <c r="AY108" s="208">
        <f t="shared" si="23"/>
        <v>130124.08</v>
      </c>
      <c r="AZ108" s="208">
        <f t="shared" si="14"/>
        <v>131195.82</v>
      </c>
      <c r="BA108" s="208">
        <f t="shared" si="14"/>
        <v>131195.82</v>
      </c>
      <c r="BB108" s="208">
        <f t="shared" si="14"/>
        <v>131195.82</v>
      </c>
      <c r="BC108" s="208">
        <f t="shared" si="14"/>
        <v>131195.82</v>
      </c>
      <c r="BD108" s="208">
        <f t="shared" si="14"/>
        <v>131195.82</v>
      </c>
      <c r="BE108" s="208">
        <f t="shared" si="14"/>
        <v>131195.82</v>
      </c>
      <c r="BF108" s="208">
        <f t="shared" si="14"/>
        <v>131195.82</v>
      </c>
      <c r="BG108" s="208">
        <f t="shared" si="14"/>
        <v>131195.82</v>
      </c>
      <c r="BH108" s="208">
        <f t="shared" si="14"/>
        <v>131195.82</v>
      </c>
      <c r="BI108" s="208">
        <f t="shared" si="14"/>
        <v>131195.82</v>
      </c>
      <c r="BJ108" s="208">
        <f t="shared" si="14"/>
        <v>131195.82</v>
      </c>
      <c r="BK108" s="208">
        <f t="shared" si="14"/>
        <v>131195.82</v>
      </c>
      <c r="BL108" s="207">
        <f t="shared" si="20"/>
        <v>1574349.8400000005</v>
      </c>
    </row>
    <row r="109" spans="1:64">
      <c r="A109" s="190" t="s">
        <v>310</v>
      </c>
      <c r="B109" s="205">
        <v>2.3099999999999999E-2</v>
      </c>
      <c r="C109" s="205">
        <v>2.3099999999999999E-2</v>
      </c>
      <c r="D109" s="206">
        <v>0</v>
      </c>
      <c r="E109" s="206">
        <v>0</v>
      </c>
      <c r="F109" s="206">
        <v>0</v>
      </c>
      <c r="G109" s="206">
        <v>0</v>
      </c>
      <c r="H109" s="206">
        <v>0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192">
        <f t="shared" si="16"/>
        <v>0</v>
      </c>
      <c r="Q109" s="206">
        <v>0</v>
      </c>
      <c r="R109" s="206">
        <v>0</v>
      </c>
      <c r="S109" s="206">
        <v>0</v>
      </c>
      <c r="T109" s="206">
        <v>0</v>
      </c>
      <c r="U109" s="206">
        <v>0</v>
      </c>
      <c r="V109" s="206">
        <v>0</v>
      </c>
      <c r="W109" s="206">
        <v>0</v>
      </c>
      <c r="X109" s="206">
        <v>0</v>
      </c>
      <c r="Y109" s="206">
        <v>0</v>
      </c>
      <c r="Z109" s="206">
        <v>0</v>
      </c>
      <c r="AA109" s="206">
        <v>0</v>
      </c>
      <c r="AB109" s="206">
        <v>0</v>
      </c>
      <c r="AC109" s="206">
        <v>0</v>
      </c>
      <c r="AD109" s="206">
        <v>0</v>
      </c>
      <c r="AE109" s="206">
        <v>0</v>
      </c>
      <c r="AF109" s="206">
        <v>0</v>
      </c>
      <c r="AG109" s="192">
        <f t="shared" si="17"/>
        <v>0</v>
      </c>
      <c r="AI109" s="207">
        <f t="shared" si="24"/>
        <v>0</v>
      </c>
      <c r="AJ109" s="207">
        <f t="shared" si="24"/>
        <v>0</v>
      </c>
      <c r="AK109" s="207">
        <f t="shared" si="24"/>
        <v>0</v>
      </c>
      <c r="AL109" s="207">
        <f t="shared" si="24"/>
        <v>0</v>
      </c>
      <c r="AM109" s="207">
        <f t="shared" si="24"/>
        <v>0</v>
      </c>
      <c r="AN109" s="207">
        <f t="shared" si="24"/>
        <v>0</v>
      </c>
      <c r="AO109" s="207">
        <f t="shared" si="22"/>
        <v>0</v>
      </c>
      <c r="AP109" s="207">
        <f t="shared" si="22"/>
        <v>0</v>
      </c>
      <c r="AQ109" s="207">
        <f t="shared" si="22"/>
        <v>0</v>
      </c>
      <c r="AR109" s="207">
        <f t="shared" si="22"/>
        <v>0</v>
      </c>
      <c r="AS109" s="207">
        <f t="shared" si="22"/>
        <v>0</v>
      </c>
      <c r="AT109" s="207">
        <f t="shared" si="22"/>
        <v>0</v>
      </c>
      <c r="AU109" s="208">
        <f t="shared" si="18"/>
        <v>0</v>
      </c>
      <c r="AV109" s="208">
        <f t="shared" si="23"/>
        <v>0</v>
      </c>
      <c r="AW109" s="208">
        <f t="shared" si="23"/>
        <v>0</v>
      </c>
      <c r="AX109" s="208">
        <f t="shared" si="23"/>
        <v>0</v>
      </c>
      <c r="AY109" s="208">
        <f t="shared" si="23"/>
        <v>0</v>
      </c>
      <c r="AZ109" s="208">
        <f t="shared" si="14"/>
        <v>0</v>
      </c>
      <c r="BA109" s="208">
        <f t="shared" si="14"/>
        <v>0</v>
      </c>
      <c r="BB109" s="208">
        <f t="shared" si="14"/>
        <v>0</v>
      </c>
      <c r="BC109" s="208">
        <f t="shared" si="14"/>
        <v>0</v>
      </c>
      <c r="BD109" s="208">
        <f t="shared" si="14"/>
        <v>0</v>
      </c>
      <c r="BE109" s="208">
        <f t="shared" si="14"/>
        <v>0</v>
      </c>
      <c r="BF109" s="208">
        <f t="shared" si="14"/>
        <v>0</v>
      </c>
      <c r="BG109" s="208">
        <f t="shared" si="14"/>
        <v>0</v>
      </c>
      <c r="BH109" s="208">
        <f t="shared" si="14"/>
        <v>0</v>
      </c>
      <c r="BI109" s="208">
        <f t="shared" si="14"/>
        <v>0</v>
      </c>
      <c r="BJ109" s="208">
        <f t="shared" si="14"/>
        <v>0</v>
      </c>
      <c r="BK109" s="208">
        <f t="shared" si="14"/>
        <v>0</v>
      </c>
      <c r="BL109" s="207">
        <f t="shared" si="20"/>
        <v>0</v>
      </c>
    </row>
    <row r="110" spans="1:64">
      <c r="A110" s="190" t="s">
        <v>311</v>
      </c>
      <c r="B110" s="205">
        <v>2.3099999999999999E-2</v>
      </c>
      <c r="C110" s="205">
        <v>2.3099999999999999E-2</v>
      </c>
      <c r="D110" s="206">
        <v>556748.6</v>
      </c>
      <c r="E110" s="206">
        <v>556748.6</v>
      </c>
      <c r="F110" s="206">
        <v>556748.6</v>
      </c>
      <c r="G110" s="206">
        <v>556748.6</v>
      </c>
      <c r="H110" s="206">
        <v>556748.6</v>
      </c>
      <c r="I110" s="206">
        <v>556748.6</v>
      </c>
      <c r="J110" s="206">
        <v>556748.6</v>
      </c>
      <c r="K110" s="206">
        <v>556748.6</v>
      </c>
      <c r="L110" s="206">
        <v>556748.6</v>
      </c>
      <c r="M110" s="206">
        <v>556748.6</v>
      </c>
      <c r="N110" s="206">
        <v>556748.6</v>
      </c>
      <c r="O110" s="206">
        <v>556748.6</v>
      </c>
      <c r="P110" s="192">
        <f t="shared" si="16"/>
        <v>6680983.1999999983</v>
      </c>
      <c r="Q110" s="206">
        <v>556748.6</v>
      </c>
      <c r="R110" s="206">
        <v>556748.6</v>
      </c>
      <c r="S110" s="206">
        <v>556748.6</v>
      </c>
      <c r="T110" s="206">
        <v>556748.6</v>
      </c>
      <c r="U110" s="206">
        <v>0</v>
      </c>
      <c r="V110" s="206">
        <v>0</v>
      </c>
      <c r="W110" s="206">
        <v>0</v>
      </c>
      <c r="X110" s="206">
        <v>0</v>
      </c>
      <c r="Y110" s="206">
        <v>0</v>
      </c>
      <c r="Z110" s="206">
        <v>0</v>
      </c>
      <c r="AA110" s="206">
        <v>0</v>
      </c>
      <c r="AB110" s="206">
        <v>0</v>
      </c>
      <c r="AC110" s="206">
        <v>0</v>
      </c>
      <c r="AD110" s="206">
        <v>0</v>
      </c>
      <c r="AE110" s="206">
        <v>0</v>
      </c>
      <c r="AF110" s="206">
        <v>0</v>
      </c>
      <c r="AG110" s="192">
        <f t="shared" si="17"/>
        <v>0</v>
      </c>
      <c r="AI110" s="207">
        <f t="shared" si="24"/>
        <v>1071.74</v>
      </c>
      <c r="AJ110" s="207">
        <f t="shared" si="24"/>
        <v>1071.74</v>
      </c>
      <c r="AK110" s="207">
        <f t="shared" si="24"/>
        <v>1071.74</v>
      </c>
      <c r="AL110" s="207">
        <f t="shared" si="24"/>
        <v>1071.74</v>
      </c>
      <c r="AM110" s="207">
        <f t="shared" si="24"/>
        <v>1071.74</v>
      </c>
      <c r="AN110" s="207">
        <f t="shared" si="24"/>
        <v>1071.74</v>
      </c>
      <c r="AO110" s="207">
        <f t="shared" si="22"/>
        <v>1071.74</v>
      </c>
      <c r="AP110" s="207">
        <f t="shared" si="22"/>
        <v>1071.74</v>
      </c>
      <c r="AQ110" s="207">
        <f t="shared" si="22"/>
        <v>1071.74</v>
      </c>
      <c r="AR110" s="207">
        <f t="shared" si="22"/>
        <v>1071.74</v>
      </c>
      <c r="AS110" s="207">
        <f t="shared" si="22"/>
        <v>1071.74</v>
      </c>
      <c r="AT110" s="207">
        <f t="shared" si="22"/>
        <v>1071.74</v>
      </c>
      <c r="AU110" s="208">
        <f t="shared" si="18"/>
        <v>12860.88</v>
      </c>
      <c r="AV110" s="208">
        <f t="shared" si="23"/>
        <v>1071.74</v>
      </c>
      <c r="AW110" s="208">
        <f t="shared" si="23"/>
        <v>1071.74</v>
      </c>
      <c r="AX110" s="208">
        <f t="shared" si="23"/>
        <v>1071.74</v>
      </c>
      <c r="AY110" s="208">
        <f t="shared" si="23"/>
        <v>1071.74</v>
      </c>
      <c r="AZ110" s="208">
        <f t="shared" si="14"/>
        <v>0</v>
      </c>
      <c r="BA110" s="208">
        <f t="shared" si="14"/>
        <v>0</v>
      </c>
      <c r="BB110" s="208">
        <f t="shared" si="14"/>
        <v>0</v>
      </c>
      <c r="BC110" s="208">
        <f t="shared" si="14"/>
        <v>0</v>
      </c>
      <c r="BD110" s="208">
        <f t="shared" si="14"/>
        <v>0</v>
      </c>
      <c r="BE110" s="208">
        <f t="shared" si="14"/>
        <v>0</v>
      </c>
      <c r="BF110" s="208">
        <f t="shared" si="14"/>
        <v>0</v>
      </c>
      <c r="BG110" s="208">
        <f t="shared" si="14"/>
        <v>0</v>
      </c>
      <c r="BH110" s="208">
        <f t="shared" si="14"/>
        <v>0</v>
      </c>
      <c r="BI110" s="208">
        <f t="shared" si="14"/>
        <v>0</v>
      </c>
      <c r="BJ110" s="208">
        <f t="shared" si="14"/>
        <v>0</v>
      </c>
      <c r="BK110" s="208">
        <f t="shared" si="14"/>
        <v>0</v>
      </c>
      <c r="BL110" s="207">
        <f t="shared" si="20"/>
        <v>0</v>
      </c>
    </row>
    <row r="111" spans="1:64">
      <c r="A111" s="190" t="s">
        <v>312</v>
      </c>
      <c r="B111" s="205">
        <v>1.7899999999999999E-2</v>
      </c>
      <c r="C111" s="205">
        <v>1.7899999999999999E-2</v>
      </c>
      <c r="D111" s="206">
        <v>5057242.5</v>
      </c>
      <c r="E111" s="206">
        <v>5057242.5</v>
      </c>
      <c r="F111" s="206">
        <v>5057242.5</v>
      </c>
      <c r="G111" s="206">
        <v>5057242.5</v>
      </c>
      <c r="H111" s="206">
        <v>5057242.5</v>
      </c>
      <c r="I111" s="206">
        <v>5057242.5</v>
      </c>
      <c r="J111" s="206">
        <v>5057242.5</v>
      </c>
      <c r="K111" s="206">
        <v>5057242.5</v>
      </c>
      <c r="L111" s="206">
        <v>5057242.5</v>
      </c>
      <c r="M111" s="206">
        <v>5057242.5</v>
      </c>
      <c r="N111" s="206">
        <v>5057242.5</v>
      </c>
      <c r="O111" s="206">
        <v>5057242.5</v>
      </c>
      <c r="P111" s="192">
        <f t="shared" si="16"/>
        <v>60686910</v>
      </c>
      <c r="Q111" s="206">
        <v>5057242.5</v>
      </c>
      <c r="R111" s="206">
        <v>5057242.5</v>
      </c>
      <c r="S111" s="206">
        <v>5057242.5</v>
      </c>
      <c r="T111" s="206">
        <v>5057242.5</v>
      </c>
      <c r="U111" s="206">
        <v>0</v>
      </c>
      <c r="V111" s="206">
        <v>0</v>
      </c>
      <c r="W111" s="206">
        <v>0</v>
      </c>
      <c r="X111" s="206">
        <v>0</v>
      </c>
      <c r="Y111" s="206">
        <v>0</v>
      </c>
      <c r="Z111" s="206">
        <v>0</v>
      </c>
      <c r="AA111" s="206">
        <v>0</v>
      </c>
      <c r="AB111" s="206">
        <v>0</v>
      </c>
      <c r="AC111" s="206">
        <v>0</v>
      </c>
      <c r="AD111" s="206">
        <v>0</v>
      </c>
      <c r="AE111" s="206">
        <v>0</v>
      </c>
      <c r="AF111" s="206">
        <v>0</v>
      </c>
      <c r="AG111" s="192">
        <f t="shared" si="17"/>
        <v>0</v>
      </c>
      <c r="AI111" s="207">
        <f t="shared" si="24"/>
        <v>7543.72</v>
      </c>
      <c r="AJ111" s="207">
        <f t="shared" si="24"/>
        <v>7543.72</v>
      </c>
      <c r="AK111" s="207">
        <f t="shared" si="24"/>
        <v>7543.72</v>
      </c>
      <c r="AL111" s="207">
        <f t="shared" si="24"/>
        <v>7543.72</v>
      </c>
      <c r="AM111" s="207">
        <f t="shared" si="24"/>
        <v>7543.72</v>
      </c>
      <c r="AN111" s="207">
        <f t="shared" si="24"/>
        <v>7543.72</v>
      </c>
      <c r="AO111" s="207">
        <f t="shared" si="22"/>
        <v>7543.72</v>
      </c>
      <c r="AP111" s="207">
        <f t="shared" si="22"/>
        <v>7543.72</v>
      </c>
      <c r="AQ111" s="207">
        <f t="shared" si="22"/>
        <v>7543.72</v>
      </c>
      <c r="AR111" s="207">
        <f t="shared" si="22"/>
        <v>7543.72</v>
      </c>
      <c r="AS111" s="207">
        <f t="shared" si="22"/>
        <v>7543.72</v>
      </c>
      <c r="AT111" s="207">
        <f t="shared" si="22"/>
        <v>7543.72</v>
      </c>
      <c r="AU111" s="208">
        <f t="shared" si="18"/>
        <v>90524.64</v>
      </c>
      <c r="AV111" s="208">
        <f t="shared" ref="AV111:AY174" si="25">ROUND(Q111*$B111/12,2)</f>
        <v>7543.72</v>
      </c>
      <c r="AW111" s="208">
        <f t="shared" si="25"/>
        <v>7543.72</v>
      </c>
      <c r="AX111" s="208">
        <f t="shared" si="25"/>
        <v>7543.72</v>
      </c>
      <c r="AY111" s="208">
        <f t="shared" si="25"/>
        <v>7543.72</v>
      </c>
      <c r="AZ111" s="208">
        <f t="shared" si="14"/>
        <v>0</v>
      </c>
      <c r="BA111" s="208">
        <f t="shared" si="14"/>
        <v>0</v>
      </c>
      <c r="BB111" s="208">
        <f t="shared" si="14"/>
        <v>0</v>
      </c>
      <c r="BC111" s="208">
        <f t="shared" si="14"/>
        <v>0</v>
      </c>
      <c r="BD111" s="208">
        <f t="shared" si="14"/>
        <v>0</v>
      </c>
      <c r="BE111" s="208">
        <f t="shared" si="14"/>
        <v>0</v>
      </c>
      <c r="BF111" s="208">
        <f t="shared" si="14"/>
        <v>0</v>
      </c>
      <c r="BG111" s="208">
        <f t="shared" si="14"/>
        <v>0</v>
      </c>
      <c r="BH111" s="208">
        <f t="shared" si="14"/>
        <v>0</v>
      </c>
      <c r="BI111" s="208">
        <f t="shared" si="14"/>
        <v>0</v>
      </c>
      <c r="BJ111" s="208">
        <f t="shared" si="14"/>
        <v>0</v>
      </c>
      <c r="BK111" s="208">
        <f t="shared" si="14"/>
        <v>0</v>
      </c>
      <c r="BL111" s="207">
        <f t="shared" si="20"/>
        <v>0</v>
      </c>
    </row>
    <row r="112" spans="1:64">
      <c r="A112" s="190" t="s">
        <v>313</v>
      </c>
      <c r="B112" s="205">
        <v>4.4699999999999997E-2</v>
      </c>
      <c r="C112" s="205">
        <v>4.4699999999999997E-2</v>
      </c>
      <c r="D112" s="206">
        <v>0</v>
      </c>
      <c r="E112" s="206">
        <v>0</v>
      </c>
      <c r="F112" s="206">
        <v>0</v>
      </c>
      <c r="G112" s="206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0</v>
      </c>
      <c r="M112" s="206">
        <v>0</v>
      </c>
      <c r="N112" s="206">
        <v>0</v>
      </c>
      <c r="O112" s="206">
        <v>0</v>
      </c>
      <c r="P112" s="192">
        <f t="shared" si="16"/>
        <v>0</v>
      </c>
      <c r="Q112" s="206">
        <v>0</v>
      </c>
      <c r="R112" s="206">
        <v>0</v>
      </c>
      <c r="S112" s="206">
        <v>0</v>
      </c>
      <c r="T112" s="206">
        <v>0</v>
      </c>
      <c r="U112" s="206">
        <v>0</v>
      </c>
      <c r="V112" s="206">
        <v>0</v>
      </c>
      <c r="W112" s="206">
        <v>0</v>
      </c>
      <c r="X112" s="206">
        <v>0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06">
        <v>0</v>
      </c>
      <c r="AF112" s="206">
        <v>0</v>
      </c>
      <c r="AG112" s="192">
        <f t="shared" si="17"/>
        <v>0</v>
      </c>
      <c r="AI112" s="207">
        <f t="shared" si="24"/>
        <v>0</v>
      </c>
      <c r="AJ112" s="207">
        <f t="shared" si="24"/>
        <v>0</v>
      </c>
      <c r="AK112" s="207">
        <f t="shared" si="24"/>
        <v>0</v>
      </c>
      <c r="AL112" s="207">
        <f t="shared" si="24"/>
        <v>0</v>
      </c>
      <c r="AM112" s="207">
        <f t="shared" si="24"/>
        <v>0</v>
      </c>
      <c r="AN112" s="207">
        <f t="shared" si="24"/>
        <v>0</v>
      </c>
      <c r="AO112" s="207">
        <f t="shared" si="22"/>
        <v>0</v>
      </c>
      <c r="AP112" s="207">
        <f t="shared" si="22"/>
        <v>0</v>
      </c>
      <c r="AQ112" s="207">
        <f t="shared" si="22"/>
        <v>0</v>
      </c>
      <c r="AR112" s="207">
        <f t="shared" si="22"/>
        <v>0</v>
      </c>
      <c r="AS112" s="207">
        <f t="shared" si="22"/>
        <v>0</v>
      </c>
      <c r="AT112" s="207">
        <f t="shared" si="22"/>
        <v>0</v>
      </c>
      <c r="AU112" s="208">
        <f t="shared" si="18"/>
        <v>0</v>
      </c>
      <c r="AV112" s="208">
        <f t="shared" si="25"/>
        <v>0</v>
      </c>
      <c r="AW112" s="208">
        <f t="shared" si="25"/>
        <v>0</v>
      </c>
      <c r="AX112" s="208">
        <f t="shared" si="25"/>
        <v>0</v>
      </c>
      <c r="AY112" s="208">
        <f t="shared" si="25"/>
        <v>0</v>
      </c>
      <c r="AZ112" s="208">
        <f t="shared" si="14"/>
        <v>0</v>
      </c>
      <c r="BA112" s="208">
        <f t="shared" si="14"/>
        <v>0</v>
      </c>
      <c r="BB112" s="208">
        <f t="shared" si="14"/>
        <v>0</v>
      </c>
      <c r="BC112" s="208">
        <f t="shared" si="14"/>
        <v>0</v>
      </c>
      <c r="BD112" s="208">
        <f t="shared" si="14"/>
        <v>0</v>
      </c>
      <c r="BE112" s="208">
        <f t="shared" si="14"/>
        <v>0</v>
      </c>
      <c r="BF112" s="208">
        <f t="shared" si="14"/>
        <v>0</v>
      </c>
      <c r="BG112" s="208">
        <f t="shared" si="14"/>
        <v>0</v>
      </c>
      <c r="BH112" s="208">
        <f t="shared" si="14"/>
        <v>0</v>
      </c>
      <c r="BI112" s="208">
        <f t="shared" ref="BI112:BK175" si="26">ROUND(AD112*$C112/12,2)</f>
        <v>0</v>
      </c>
      <c r="BJ112" s="208">
        <f t="shared" si="26"/>
        <v>0</v>
      </c>
      <c r="BK112" s="208">
        <f t="shared" si="26"/>
        <v>0</v>
      </c>
      <c r="BL112" s="207">
        <f t="shared" si="20"/>
        <v>0</v>
      </c>
    </row>
    <row r="113" spans="1:64">
      <c r="A113" s="190" t="s">
        <v>314</v>
      </c>
      <c r="B113" s="205">
        <v>4.4699999999999997E-2</v>
      </c>
      <c r="C113" s="205">
        <v>4.4699999999999997E-2</v>
      </c>
      <c r="D113" s="206">
        <v>0</v>
      </c>
      <c r="E113" s="206">
        <v>0</v>
      </c>
      <c r="F113" s="206">
        <v>0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0</v>
      </c>
      <c r="N113" s="206">
        <v>0</v>
      </c>
      <c r="O113" s="206">
        <v>0</v>
      </c>
      <c r="P113" s="192">
        <f t="shared" si="16"/>
        <v>0</v>
      </c>
      <c r="Q113" s="206">
        <v>0</v>
      </c>
      <c r="R113" s="206">
        <v>0</v>
      </c>
      <c r="S113" s="206">
        <v>0</v>
      </c>
      <c r="T113" s="206">
        <v>0</v>
      </c>
      <c r="U113" s="206">
        <v>0</v>
      </c>
      <c r="V113" s="206">
        <v>0</v>
      </c>
      <c r="W113" s="206">
        <v>0</v>
      </c>
      <c r="X113" s="206">
        <v>0</v>
      </c>
      <c r="Y113" s="206">
        <v>0</v>
      </c>
      <c r="Z113" s="206">
        <v>0</v>
      </c>
      <c r="AA113" s="206">
        <v>0</v>
      </c>
      <c r="AB113" s="206">
        <v>0</v>
      </c>
      <c r="AC113" s="206">
        <v>0</v>
      </c>
      <c r="AD113" s="206">
        <v>0</v>
      </c>
      <c r="AE113" s="206">
        <v>0</v>
      </c>
      <c r="AF113" s="206">
        <v>0</v>
      </c>
      <c r="AG113" s="192">
        <f t="shared" si="17"/>
        <v>0</v>
      </c>
      <c r="AI113" s="207">
        <f t="shared" si="24"/>
        <v>0</v>
      </c>
      <c r="AJ113" s="207">
        <f t="shared" si="24"/>
        <v>0</v>
      </c>
      <c r="AK113" s="207">
        <f t="shared" si="24"/>
        <v>0</v>
      </c>
      <c r="AL113" s="207">
        <f t="shared" si="24"/>
        <v>0</v>
      </c>
      <c r="AM113" s="207">
        <f t="shared" si="24"/>
        <v>0</v>
      </c>
      <c r="AN113" s="207">
        <f t="shared" si="24"/>
        <v>0</v>
      </c>
      <c r="AO113" s="207">
        <f t="shared" si="22"/>
        <v>0</v>
      </c>
      <c r="AP113" s="207">
        <f t="shared" si="22"/>
        <v>0</v>
      </c>
      <c r="AQ113" s="207">
        <f t="shared" si="22"/>
        <v>0</v>
      </c>
      <c r="AR113" s="207">
        <f t="shared" si="22"/>
        <v>0</v>
      </c>
      <c r="AS113" s="207">
        <f t="shared" si="22"/>
        <v>0</v>
      </c>
      <c r="AT113" s="207">
        <f t="shared" si="22"/>
        <v>0</v>
      </c>
      <c r="AU113" s="208">
        <f t="shared" si="18"/>
        <v>0</v>
      </c>
      <c r="AV113" s="208">
        <f t="shared" si="25"/>
        <v>0</v>
      </c>
      <c r="AW113" s="208">
        <f t="shared" si="25"/>
        <v>0</v>
      </c>
      <c r="AX113" s="208">
        <f t="shared" si="25"/>
        <v>0</v>
      </c>
      <c r="AY113" s="208">
        <f t="shared" si="25"/>
        <v>0</v>
      </c>
      <c r="AZ113" s="208">
        <f t="shared" ref="AZ113:BH141" si="27">ROUND(U113*$C113/12,2)</f>
        <v>0</v>
      </c>
      <c r="BA113" s="208">
        <f t="shared" si="27"/>
        <v>0</v>
      </c>
      <c r="BB113" s="208">
        <f t="shared" si="27"/>
        <v>0</v>
      </c>
      <c r="BC113" s="208">
        <f t="shared" si="27"/>
        <v>0</v>
      </c>
      <c r="BD113" s="208">
        <f t="shared" si="27"/>
        <v>0</v>
      </c>
      <c r="BE113" s="208">
        <f t="shared" si="27"/>
        <v>0</v>
      </c>
      <c r="BF113" s="208">
        <f t="shared" si="27"/>
        <v>0</v>
      </c>
      <c r="BG113" s="208">
        <f t="shared" si="27"/>
        <v>0</v>
      </c>
      <c r="BH113" s="208">
        <f t="shared" si="27"/>
        <v>0</v>
      </c>
      <c r="BI113" s="208">
        <f t="shared" si="26"/>
        <v>0</v>
      </c>
      <c r="BJ113" s="208">
        <f t="shared" si="26"/>
        <v>0</v>
      </c>
      <c r="BK113" s="208">
        <f t="shared" si="26"/>
        <v>0</v>
      </c>
      <c r="BL113" s="207">
        <f t="shared" si="20"/>
        <v>0</v>
      </c>
    </row>
    <row r="114" spans="1:64">
      <c r="A114" s="190" t="s">
        <v>315</v>
      </c>
      <c r="B114" s="205">
        <v>0</v>
      </c>
      <c r="C114" s="205">
        <v>0</v>
      </c>
      <c r="D114" s="206">
        <v>0</v>
      </c>
      <c r="E114" s="206">
        <v>0</v>
      </c>
      <c r="F114" s="206">
        <v>0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0</v>
      </c>
      <c r="O114" s="206">
        <v>0</v>
      </c>
      <c r="P114" s="192">
        <f t="shared" si="16"/>
        <v>0</v>
      </c>
      <c r="Q114" s="206">
        <v>0</v>
      </c>
      <c r="R114" s="206">
        <v>0</v>
      </c>
      <c r="S114" s="206">
        <v>0</v>
      </c>
      <c r="T114" s="206">
        <v>0</v>
      </c>
      <c r="U114" s="206">
        <v>0</v>
      </c>
      <c r="V114" s="206">
        <v>0</v>
      </c>
      <c r="W114" s="206">
        <v>0</v>
      </c>
      <c r="X114" s="206">
        <v>0</v>
      </c>
      <c r="Y114" s="206">
        <v>0</v>
      </c>
      <c r="Z114" s="206">
        <v>0</v>
      </c>
      <c r="AA114" s="206">
        <v>0</v>
      </c>
      <c r="AB114" s="206">
        <v>0</v>
      </c>
      <c r="AC114" s="206">
        <v>0</v>
      </c>
      <c r="AD114" s="206">
        <v>0</v>
      </c>
      <c r="AE114" s="206">
        <v>0</v>
      </c>
      <c r="AF114" s="206">
        <v>0</v>
      </c>
      <c r="AG114" s="192">
        <f t="shared" si="17"/>
        <v>0</v>
      </c>
      <c r="AI114" s="207">
        <f t="shared" si="24"/>
        <v>0</v>
      </c>
      <c r="AJ114" s="207">
        <f t="shared" si="24"/>
        <v>0</v>
      </c>
      <c r="AK114" s="207">
        <f t="shared" si="24"/>
        <v>0</v>
      </c>
      <c r="AL114" s="207">
        <f t="shared" si="24"/>
        <v>0</v>
      </c>
      <c r="AM114" s="207">
        <f t="shared" si="24"/>
        <v>0</v>
      </c>
      <c r="AN114" s="207">
        <f t="shared" si="24"/>
        <v>0</v>
      </c>
      <c r="AO114" s="207">
        <f t="shared" si="22"/>
        <v>0</v>
      </c>
      <c r="AP114" s="207">
        <f t="shared" si="22"/>
        <v>0</v>
      </c>
      <c r="AQ114" s="207">
        <f t="shared" si="22"/>
        <v>0</v>
      </c>
      <c r="AR114" s="207">
        <f t="shared" si="22"/>
        <v>0</v>
      </c>
      <c r="AS114" s="207">
        <f t="shared" si="22"/>
        <v>0</v>
      </c>
      <c r="AT114" s="207">
        <f t="shared" si="22"/>
        <v>0</v>
      </c>
      <c r="AU114" s="208">
        <f t="shared" si="18"/>
        <v>0</v>
      </c>
      <c r="AV114" s="208">
        <f t="shared" si="25"/>
        <v>0</v>
      </c>
      <c r="AW114" s="208">
        <f t="shared" si="25"/>
        <v>0</v>
      </c>
      <c r="AX114" s="208">
        <f t="shared" si="25"/>
        <v>0</v>
      </c>
      <c r="AY114" s="208">
        <f t="shared" si="25"/>
        <v>0</v>
      </c>
      <c r="AZ114" s="208">
        <f t="shared" si="27"/>
        <v>0</v>
      </c>
      <c r="BA114" s="208">
        <f t="shared" si="27"/>
        <v>0</v>
      </c>
      <c r="BB114" s="208">
        <f t="shared" si="27"/>
        <v>0</v>
      </c>
      <c r="BC114" s="208">
        <f t="shared" si="27"/>
        <v>0</v>
      </c>
      <c r="BD114" s="208">
        <f t="shared" si="27"/>
        <v>0</v>
      </c>
      <c r="BE114" s="208">
        <f t="shared" si="27"/>
        <v>0</v>
      </c>
      <c r="BF114" s="208">
        <f t="shared" si="27"/>
        <v>0</v>
      </c>
      <c r="BG114" s="208">
        <f t="shared" si="27"/>
        <v>0</v>
      </c>
      <c r="BH114" s="208">
        <f t="shared" si="27"/>
        <v>0</v>
      </c>
      <c r="BI114" s="208">
        <f t="shared" si="26"/>
        <v>0</v>
      </c>
      <c r="BJ114" s="208">
        <f t="shared" si="26"/>
        <v>0</v>
      </c>
      <c r="BK114" s="208">
        <f t="shared" si="26"/>
        <v>0</v>
      </c>
      <c r="BL114" s="207">
        <f t="shared" si="20"/>
        <v>0</v>
      </c>
    </row>
    <row r="115" spans="1:64">
      <c r="A115" s="190" t="s">
        <v>316</v>
      </c>
      <c r="B115" s="205">
        <v>0</v>
      </c>
      <c r="C115" s="205">
        <v>0</v>
      </c>
      <c r="D115" s="206">
        <v>0</v>
      </c>
      <c r="E115" s="206">
        <v>0</v>
      </c>
      <c r="F115" s="206">
        <v>0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0</v>
      </c>
      <c r="O115" s="206">
        <v>0</v>
      </c>
      <c r="P115" s="192">
        <f t="shared" si="16"/>
        <v>0</v>
      </c>
      <c r="Q115" s="206">
        <v>0</v>
      </c>
      <c r="R115" s="206">
        <v>0</v>
      </c>
      <c r="S115" s="206">
        <v>0</v>
      </c>
      <c r="T115" s="206">
        <v>0</v>
      </c>
      <c r="U115" s="206">
        <v>0</v>
      </c>
      <c r="V115" s="206">
        <v>0</v>
      </c>
      <c r="W115" s="206">
        <v>0</v>
      </c>
      <c r="X115" s="206">
        <v>0</v>
      </c>
      <c r="Y115" s="206">
        <v>0</v>
      </c>
      <c r="Z115" s="206">
        <v>0</v>
      </c>
      <c r="AA115" s="206">
        <v>0</v>
      </c>
      <c r="AB115" s="206">
        <v>0</v>
      </c>
      <c r="AC115" s="206">
        <v>0</v>
      </c>
      <c r="AD115" s="206">
        <v>0</v>
      </c>
      <c r="AE115" s="206">
        <v>0</v>
      </c>
      <c r="AF115" s="206">
        <v>0</v>
      </c>
      <c r="AG115" s="192">
        <f t="shared" si="17"/>
        <v>0</v>
      </c>
      <c r="AI115" s="207">
        <f t="shared" si="24"/>
        <v>0</v>
      </c>
      <c r="AJ115" s="207">
        <f t="shared" si="24"/>
        <v>0</v>
      </c>
      <c r="AK115" s="207">
        <f t="shared" si="24"/>
        <v>0</v>
      </c>
      <c r="AL115" s="207">
        <f t="shared" si="24"/>
        <v>0</v>
      </c>
      <c r="AM115" s="207">
        <f t="shared" si="24"/>
        <v>0</v>
      </c>
      <c r="AN115" s="207">
        <f t="shared" si="24"/>
        <v>0</v>
      </c>
      <c r="AO115" s="207">
        <f t="shared" si="22"/>
        <v>0</v>
      </c>
      <c r="AP115" s="207">
        <f t="shared" si="22"/>
        <v>0</v>
      </c>
      <c r="AQ115" s="207">
        <f t="shared" si="22"/>
        <v>0</v>
      </c>
      <c r="AR115" s="207">
        <f t="shared" si="22"/>
        <v>0</v>
      </c>
      <c r="AS115" s="207">
        <f t="shared" si="22"/>
        <v>0</v>
      </c>
      <c r="AT115" s="207">
        <f t="shared" si="22"/>
        <v>0</v>
      </c>
      <c r="AU115" s="208">
        <f t="shared" si="18"/>
        <v>0</v>
      </c>
      <c r="AV115" s="208">
        <f t="shared" si="25"/>
        <v>0</v>
      </c>
      <c r="AW115" s="208">
        <f t="shared" si="25"/>
        <v>0</v>
      </c>
      <c r="AX115" s="208">
        <f t="shared" si="25"/>
        <v>0</v>
      </c>
      <c r="AY115" s="208">
        <f t="shared" si="25"/>
        <v>0</v>
      </c>
      <c r="AZ115" s="208">
        <f t="shared" si="27"/>
        <v>0</v>
      </c>
      <c r="BA115" s="208">
        <f t="shared" si="27"/>
        <v>0</v>
      </c>
      <c r="BB115" s="208">
        <f t="shared" si="27"/>
        <v>0</v>
      </c>
      <c r="BC115" s="208">
        <f t="shared" si="27"/>
        <v>0</v>
      </c>
      <c r="BD115" s="208">
        <f t="shared" si="27"/>
        <v>0</v>
      </c>
      <c r="BE115" s="208">
        <f t="shared" si="27"/>
        <v>0</v>
      </c>
      <c r="BF115" s="208">
        <f t="shared" si="27"/>
        <v>0</v>
      </c>
      <c r="BG115" s="208">
        <f t="shared" si="27"/>
        <v>0</v>
      </c>
      <c r="BH115" s="208">
        <f t="shared" si="27"/>
        <v>0</v>
      </c>
      <c r="BI115" s="208">
        <f t="shared" si="26"/>
        <v>0</v>
      </c>
      <c r="BJ115" s="208">
        <f t="shared" si="26"/>
        <v>0</v>
      </c>
      <c r="BK115" s="208">
        <f t="shared" si="26"/>
        <v>0</v>
      </c>
      <c r="BL115" s="207">
        <f t="shared" si="20"/>
        <v>0</v>
      </c>
    </row>
    <row r="116" spans="1:64">
      <c r="A116" s="190" t="s">
        <v>317</v>
      </c>
      <c r="B116" s="205">
        <v>0</v>
      </c>
      <c r="C116" s="205">
        <v>0</v>
      </c>
      <c r="D116" s="206">
        <v>0</v>
      </c>
      <c r="E116" s="206">
        <v>0</v>
      </c>
      <c r="F116" s="206">
        <v>0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192">
        <f t="shared" si="16"/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192">
        <f t="shared" si="17"/>
        <v>0</v>
      </c>
      <c r="AI116" s="207">
        <f t="shared" si="24"/>
        <v>0</v>
      </c>
      <c r="AJ116" s="207">
        <f t="shared" si="24"/>
        <v>0</v>
      </c>
      <c r="AK116" s="207">
        <f t="shared" si="24"/>
        <v>0</v>
      </c>
      <c r="AL116" s="207">
        <f t="shared" si="24"/>
        <v>0</v>
      </c>
      <c r="AM116" s="207">
        <f t="shared" si="24"/>
        <v>0</v>
      </c>
      <c r="AN116" s="207">
        <f t="shared" si="24"/>
        <v>0</v>
      </c>
      <c r="AO116" s="207">
        <f t="shared" si="22"/>
        <v>0</v>
      </c>
      <c r="AP116" s="207">
        <f t="shared" si="22"/>
        <v>0</v>
      </c>
      <c r="AQ116" s="207">
        <f t="shared" si="22"/>
        <v>0</v>
      </c>
      <c r="AR116" s="207">
        <f t="shared" si="22"/>
        <v>0</v>
      </c>
      <c r="AS116" s="207">
        <f t="shared" si="22"/>
        <v>0</v>
      </c>
      <c r="AT116" s="207">
        <f t="shared" si="22"/>
        <v>0</v>
      </c>
      <c r="AU116" s="208">
        <f t="shared" si="18"/>
        <v>0</v>
      </c>
      <c r="AV116" s="208">
        <f t="shared" si="25"/>
        <v>0</v>
      </c>
      <c r="AW116" s="208">
        <f t="shared" si="25"/>
        <v>0</v>
      </c>
      <c r="AX116" s="208">
        <f t="shared" si="25"/>
        <v>0</v>
      </c>
      <c r="AY116" s="208">
        <f t="shared" si="25"/>
        <v>0</v>
      </c>
      <c r="AZ116" s="208">
        <f t="shared" si="27"/>
        <v>0</v>
      </c>
      <c r="BA116" s="208">
        <f t="shared" si="27"/>
        <v>0</v>
      </c>
      <c r="BB116" s="208">
        <f t="shared" si="27"/>
        <v>0</v>
      </c>
      <c r="BC116" s="208">
        <f t="shared" si="27"/>
        <v>0</v>
      </c>
      <c r="BD116" s="208">
        <f t="shared" si="27"/>
        <v>0</v>
      </c>
      <c r="BE116" s="208">
        <f t="shared" si="27"/>
        <v>0</v>
      </c>
      <c r="BF116" s="208">
        <f t="shared" si="27"/>
        <v>0</v>
      </c>
      <c r="BG116" s="208">
        <f t="shared" si="27"/>
        <v>0</v>
      </c>
      <c r="BH116" s="208">
        <f t="shared" si="27"/>
        <v>0</v>
      </c>
      <c r="BI116" s="208">
        <f t="shared" si="26"/>
        <v>0</v>
      </c>
      <c r="BJ116" s="208">
        <f t="shared" si="26"/>
        <v>0</v>
      </c>
      <c r="BK116" s="208">
        <f t="shared" si="26"/>
        <v>0</v>
      </c>
      <c r="BL116" s="207">
        <f t="shared" si="20"/>
        <v>0</v>
      </c>
    </row>
    <row r="117" spans="1:64">
      <c r="A117" s="190" t="s">
        <v>318</v>
      </c>
      <c r="B117" s="205">
        <v>0</v>
      </c>
      <c r="C117" s="205">
        <v>0</v>
      </c>
      <c r="D117" s="206">
        <v>0</v>
      </c>
      <c r="E117" s="206">
        <v>0</v>
      </c>
      <c r="F117" s="206">
        <v>0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192">
        <f t="shared" si="16"/>
        <v>0</v>
      </c>
      <c r="Q117" s="206">
        <v>0</v>
      </c>
      <c r="R117" s="206">
        <v>0</v>
      </c>
      <c r="S117" s="206">
        <v>0</v>
      </c>
      <c r="T117" s="206">
        <v>0</v>
      </c>
      <c r="U117" s="206">
        <v>0</v>
      </c>
      <c r="V117" s="206">
        <v>0</v>
      </c>
      <c r="W117" s="206">
        <v>0</v>
      </c>
      <c r="X117" s="206">
        <v>0</v>
      </c>
      <c r="Y117" s="206">
        <v>0</v>
      </c>
      <c r="Z117" s="206">
        <v>0</v>
      </c>
      <c r="AA117" s="206">
        <v>0</v>
      </c>
      <c r="AB117" s="206">
        <v>0</v>
      </c>
      <c r="AC117" s="206">
        <v>0</v>
      </c>
      <c r="AD117" s="206">
        <v>0</v>
      </c>
      <c r="AE117" s="206">
        <v>0</v>
      </c>
      <c r="AF117" s="206">
        <v>0</v>
      </c>
      <c r="AG117" s="192">
        <f t="shared" si="17"/>
        <v>0</v>
      </c>
      <c r="AI117" s="207">
        <f t="shared" si="24"/>
        <v>0</v>
      </c>
      <c r="AJ117" s="207">
        <f t="shared" si="24"/>
        <v>0</v>
      </c>
      <c r="AK117" s="207">
        <f t="shared" si="24"/>
        <v>0</v>
      </c>
      <c r="AL117" s="207">
        <f t="shared" si="24"/>
        <v>0</v>
      </c>
      <c r="AM117" s="207">
        <f t="shared" si="24"/>
        <v>0</v>
      </c>
      <c r="AN117" s="207">
        <f t="shared" si="24"/>
        <v>0</v>
      </c>
      <c r="AO117" s="207">
        <f t="shared" si="24"/>
        <v>0</v>
      </c>
      <c r="AP117" s="207">
        <f t="shared" si="24"/>
        <v>0</v>
      </c>
      <c r="AQ117" s="207">
        <f t="shared" si="24"/>
        <v>0</v>
      </c>
      <c r="AR117" s="207">
        <f t="shared" si="24"/>
        <v>0</v>
      </c>
      <c r="AS117" s="207">
        <f t="shared" si="24"/>
        <v>0</v>
      </c>
      <c r="AT117" s="207">
        <f t="shared" si="24"/>
        <v>0</v>
      </c>
      <c r="AU117" s="208">
        <f t="shared" si="18"/>
        <v>0</v>
      </c>
      <c r="AV117" s="208">
        <f t="shared" si="25"/>
        <v>0</v>
      </c>
      <c r="AW117" s="208">
        <f t="shared" si="25"/>
        <v>0</v>
      </c>
      <c r="AX117" s="208">
        <f t="shared" si="25"/>
        <v>0</v>
      </c>
      <c r="AY117" s="208">
        <f t="shared" si="25"/>
        <v>0</v>
      </c>
      <c r="AZ117" s="208">
        <f t="shared" si="27"/>
        <v>0</v>
      </c>
      <c r="BA117" s="208">
        <f t="shared" si="27"/>
        <v>0</v>
      </c>
      <c r="BB117" s="208">
        <f t="shared" si="27"/>
        <v>0</v>
      </c>
      <c r="BC117" s="208">
        <f t="shared" si="27"/>
        <v>0</v>
      </c>
      <c r="BD117" s="208">
        <f t="shared" si="27"/>
        <v>0</v>
      </c>
      <c r="BE117" s="208">
        <f t="shared" si="27"/>
        <v>0</v>
      </c>
      <c r="BF117" s="208">
        <f t="shared" si="27"/>
        <v>0</v>
      </c>
      <c r="BG117" s="208">
        <f t="shared" si="27"/>
        <v>0</v>
      </c>
      <c r="BH117" s="208">
        <f t="shared" si="27"/>
        <v>0</v>
      </c>
      <c r="BI117" s="208">
        <f t="shared" si="26"/>
        <v>0</v>
      </c>
      <c r="BJ117" s="208">
        <f t="shared" si="26"/>
        <v>0</v>
      </c>
      <c r="BK117" s="208">
        <f t="shared" si="26"/>
        <v>0</v>
      </c>
      <c r="BL117" s="207">
        <f t="shared" si="20"/>
        <v>0</v>
      </c>
    </row>
    <row r="118" spans="1:64">
      <c r="A118" s="190" t="s">
        <v>319</v>
      </c>
      <c r="B118" s="205">
        <v>0</v>
      </c>
      <c r="C118" s="205">
        <v>0</v>
      </c>
      <c r="D118" s="206">
        <v>0</v>
      </c>
      <c r="E118" s="206">
        <v>0</v>
      </c>
      <c r="F118" s="206">
        <v>0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192">
        <f t="shared" si="16"/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192">
        <f t="shared" si="17"/>
        <v>0</v>
      </c>
      <c r="AI118" s="207">
        <f t="shared" si="24"/>
        <v>0</v>
      </c>
      <c r="AJ118" s="207">
        <f t="shared" si="24"/>
        <v>0</v>
      </c>
      <c r="AK118" s="207">
        <f t="shared" si="24"/>
        <v>0</v>
      </c>
      <c r="AL118" s="207">
        <f t="shared" si="24"/>
        <v>0</v>
      </c>
      <c r="AM118" s="207">
        <f t="shared" si="24"/>
        <v>0</v>
      </c>
      <c r="AN118" s="207">
        <f t="shared" si="24"/>
        <v>0</v>
      </c>
      <c r="AO118" s="207">
        <f t="shared" si="24"/>
        <v>0</v>
      </c>
      <c r="AP118" s="207">
        <f t="shared" si="24"/>
        <v>0</v>
      </c>
      <c r="AQ118" s="207">
        <f t="shared" si="24"/>
        <v>0</v>
      </c>
      <c r="AR118" s="207">
        <f t="shared" si="24"/>
        <v>0</v>
      </c>
      <c r="AS118" s="207">
        <f t="shared" si="24"/>
        <v>0</v>
      </c>
      <c r="AT118" s="207">
        <f t="shared" si="24"/>
        <v>0</v>
      </c>
      <c r="AU118" s="208">
        <f t="shared" si="18"/>
        <v>0</v>
      </c>
      <c r="AV118" s="208">
        <f t="shared" si="25"/>
        <v>0</v>
      </c>
      <c r="AW118" s="208">
        <f t="shared" si="25"/>
        <v>0</v>
      </c>
      <c r="AX118" s="208">
        <f t="shared" si="25"/>
        <v>0</v>
      </c>
      <c r="AY118" s="208">
        <f t="shared" si="25"/>
        <v>0</v>
      </c>
      <c r="AZ118" s="208">
        <f t="shared" si="27"/>
        <v>0</v>
      </c>
      <c r="BA118" s="208">
        <f t="shared" si="27"/>
        <v>0</v>
      </c>
      <c r="BB118" s="208">
        <f t="shared" si="27"/>
        <v>0</v>
      </c>
      <c r="BC118" s="208">
        <f t="shared" si="27"/>
        <v>0</v>
      </c>
      <c r="BD118" s="208">
        <f t="shared" si="27"/>
        <v>0</v>
      </c>
      <c r="BE118" s="208">
        <f t="shared" si="27"/>
        <v>0</v>
      </c>
      <c r="BF118" s="208">
        <f t="shared" si="27"/>
        <v>0</v>
      </c>
      <c r="BG118" s="208">
        <f t="shared" si="27"/>
        <v>0</v>
      </c>
      <c r="BH118" s="208">
        <f t="shared" si="27"/>
        <v>0</v>
      </c>
      <c r="BI118" s="208">
        <f t="shared" si="26"/>
        <v>0</v>
      </c>
      <c r="BJ118" s="208">
        <f t="shared" si="26"/>
        <v>0</v>
      </c>
      <c r="BK118" s="208">
        <f t="shared" si="26"/>
        <v>0</v>
      </c>
      <c r="BL118" s="207">
        <f t="shared" si="20"/>
        <v>0</v>
      </c>
    </row>
    <row r="119" spans="1:64">
      <c r="A119" s="190" t="s">
        <v>320</v>
      </c>
      <c r="B119" s="205">
        <v>0</v>
      </c>
      <c r="C119" s="205">
        <v>0</v>
      </c>
      <c r="D119" s="206">
        <v>0</v>
      </c>
      <c r="E119" s="206">
        <v>0</v>
      </c>
      <c r="F119" s="206">
        <v>0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192">
        <f t="shared" si="16"/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192">
        <f t="shared" si="17"/>
        <v>0</v>
      </c>
      <c r="AI119" s="207">
        <f t="shared" si="24"/>
        <v>0</v>
      </c>
      <c r="AJ119" s="207">
        <f t="shared" si="24"/>
        <v>0</v>
      </c>
      <c r="AK119" s="207">
        <f t="shared" si="24"/>
        <v>0</v>
      </c>
      <c r="AL119" s="207">
        <f t="shared" si="24"/>
        <v>0</v>
      </c>
      <c r="AM119" s="207">
        <f t="shared" si="24"/>
        <v>0</v>
      </c>
      <c r="AN119" s="207">
        <f t="shared" si="24"/>
        <v>0</v>
      </c>
      <c r="AO119" s="207">
        <f t="shared" si="24"/>
        <v>0</v>
      </c>
      <c r="AP119" s="207">
        <f t="shared" si="24"/>
        <v>0</v>
      </c>
      <c r="AQ119" s="207">
        <f t="shared" si="24"/>
        <v>0</v>
      </c>
      <c r="AR119" s="207">
        <f t="shared" si="24"/>
        <v>0</v>
      </c>
      <c r="AS119" s="207">
        <f t="shared" si="24"/>
        <v>0</v>
      </c>
      <c r="AT119" s="207">
        <f t="shared" si="24"/>
        <v>0</v>
      </c>
      <c r="AU119" s="208">
        <f t="shared" si="18"/>
        <v>0</v>
      </c>
      <c r="AV119" s="208">
        <f t="shared" si="25"/>
        <v>0</v>
      </c>
      <c r="AW119" s="208">
        <f t="shared" si="25"/>
        <v>0</v>
      </c>
      <c r="AX119" s="208">
        <f t="shared" si="25"/>
        <v>0</v>
      </c>
      <c r="AY119" s="208">
        <f t="shared" si="25"/>
        <v>0</v>
      </c>
      <c r="AZ119" s="208">
        <f t="shared" si="27"/>
        <v>0</v>
      </c>
      <c r="BA119" s="208">
        <f t="shared" si="27"/>
        <v>0</v>
      </c>
      <c r="BB119" s="208">
        <f t="shared" si="27"/>
        <v>0</v>
      </c>
      <c r="BC119" s="208">
        <f t="shared" si="27"/>
        <v>0</v>
      </c>
      <c r="BD119" s="208">
        <f t="shared" si="27"/>
        <v>0</v>
      </c>
      <c r="BE119" s="208">
        <f t="shared" si="27"/>
        <v>0</v>
      </c>
      <c r="BF119" s="208">
        <f t="shared" si="27"/>
        <v>0</v>
      </c>
      <c r="BG119" s="208">
        <f t="shared" si="27"/>
        <v>0</v>
      </c>
      <c r="BH119" s="208">
        <f t="shared" si="27"/>
        <v>0</v>
      </c>
      <c r="BI119" s="208">
        <f t="shared" si="26"/>
        <v>0</v>
      </c>
      <c r="BJ119" s="208">
        <f t="shared" si="26"/>
        <v>0</v>
      </c>
      <c r="BK119" s="208">
        <f t="shared" si="26"/>
        <v>0</v>
      </c>
      <c r="BL119" s="207">
        <f t="shared" si="20"/>
        <v>0</v>
      </c>
    </row>
    <row r="120" spans="1:64">
      <c r="A120" s="190" t="s">
        <v>321</v>
      </c>
      <c r="B120" s="205">
        <v>0</v>
      </c>
      <c r="C120" s="205">
        <v>0</v>
      </c>
      <c r="D120" s="206">
        <v>0</v>
      </c>
      <c r="E120" s="206">
        <v>0</v>
      </c>
      <c r="F120" s="206">
        <v>0</v>
      </c>
      <c r="G120" s="206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192">
        <f t="shared" si="16"/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192">
        <f t="shared" si="17"/>
        <v>0</v>
      </c>
      <c r="AI120" s="207">
        <f t="shared" si="24"/>
        <v>0</v>
      </c>
      <c r="AJ120" s="207">
        <f t="shared" si="24"/>
        <v>0</v>
      </c>
      <c r="AK120" s="207">
        <f t="shared" si="24"/>
        <v>0</v>
      </c>
      <c r="AL120" s="207">
        <f t="shared" si="24"/>
        <v>0</v>
      </c>
      <c r="AM120" s="207">
        <f t="shared" si="24"/>
        <v>0</v>
      </c>
      <c r="AN120" s="207">
        <f t="shared" si="24"/>
        <v>0</v>
      </c>
      <c r="AO120" s="207">
        <f t="shared" si="24"/>
        <v>0</v>
      </c>
      <c r="AP120" s="207">
        <f t="shared" si="24"/>
        <v>0</v>
      </c>
      <c r="AQ120" s="207">
        <f t="shared" si="24"/>
        <v>0</v>
      </c>
      <c r="AR120" s="207">
        <f t="shared" si="24"/>
        <v>0</v>
      </c>
      <c r="AS120" s="207">
        <f t="shared" si="24"/>
        <v>0</v>
      </c>
      <c r="AT120" s="207">
        <f t="shared" si="24"/>
        <v>0</v>
      </c>
      <c r="AU120" s="208">
        <f t="shared" si="18"/>
        <v>0</v>
      </c>
      <c r="AV120" s="208">
        <f t="shared" si="25"/>
        <v>0</v>
      </c>
      <c r="AW120" s="208">
        <f t="shared" si="25"/>
        <v>0</v>
      </c>
      <c r="AX120" s="208">
        <f t="shared" si="25"/>
        <v>0</v>
      </c>
      <c r="AY120" s="208">
        <f t="shared" si="25"/>
        <v>0</v>
      </c>
      <c r="AZ120" s="208">
        <f t="shared" si="27"/>
        <v>0</v>
      </c>
      <c r="BA120" s="208">
        <f t="shared" si="27"/>
        <v>0</v>
      </c>
      <c r="BB120" s="208">
        <f t="shared" si="27"/>
        <v>0</v>
      </c>
      <c r="BC120" s="208">
        <f t="shared" si="27"/>
        <v>0</v>
      </c>
      <c r="BD120" s="208">
        <f t="shared" si="27"/>
        <v>0</v>
      </c>
      <c r="BE120" s="208">
        <f t="shared" si="27"/>
        <v>0</v>
      </c>
      <c r="BF120" s="208">
        <f t="shared" si="27"/>
        <v>0</v>
      </c>
      <c r="BG120" s="208">
        <f t="shared" si="27"/>
        <v>0</v>
      </c>
      <c r="BH120" s="208">
        <f t="shared" si="27"/>
        <v>0</v>
      </c>
      <c r="BI120" s="208">
        <f t="shared" si="26"/>
        <v>0</v>
      </c>
      <c r="BJ120" s="208">
        <f t="shared" si="26"/>
        <v>0</v>
      </c>
      <c r="BK120" s="208">
        <f t="shared" si="26"/>
        <v>0</v>
      </c>
      <c r="BL120" s="207">
        <f t="shared" si="20"/>
        <v>0</v>
      </c>
    </row>
    <row r="121" spans="1:64">
      <c r="A121" s="190" t="s">
        <v>322</v>
      </c>
      <c r="B121" s="205">
        <v>0</v>
      </c>
      <c r="C121" s="205">
        <v>0</v>
      </c>
      <c r="D121" s="206">
        <v>0</v>
      </c>
      <c r="E121" s="206">
        <v>0</v>
      </c>
      <c r="F121" s="206">
        <v>0</v>
      </c>
      <c r="G121" s="206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192">
        <f t="shared" si="16"/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192">
        <f t="shared" si="17"/>
        <v>0</v>
      </c>
      <c r="AI121" s="207">
        <f t="shared" si="24"/>
        <v>0</v>
      </c>
      <c r="AJ121" s="207">
        <f t="shared" si="24"/>
        <v>0</v>
      </c>
      <c r="AK121" s="207">
        <f t="shared" si="24"/>
        <v>0</v>
      </c>
      <c r="AL121" s="207">
        <f t="shared" si="24"/>
        <v>0</v>
      </c>
      <c r="AM121" s="207">
        <f t="shared" si="24"/>
        <v>0</v>
      </c>
      <c r="AN121" s="207">
        <f t="shared" si="24"/>
        <v>0</v>
      </c>
      <c r="AO121" s="207">
        <f t="shared" si="24"/>
        <v>0</v>
      </c>
      <c r="AP121" s="207">
        <f t="shared" si="24"/>
        <v>0</v>
      </c>
      <c r="AQ121" s="207">
        <f t="shared" si="24"/>
        <v>0</v>
      </c>
      <c r="AR121" s="207">
        <f t="shared" si="24"/>
        <v>0</v>
      </c>
      <c r="AS121" s="207">
        <f t="shared" si="24"/>
        <v>0</v>
      </c>
      <c r="AT121" s="207">
        <f t="shared" si="24"/>
        <v>0</v>
      </c>
      <c r="AU121" s="208">
        <f t="shared" si="18"/>
        <v>0</v>
      </c>
      <c r="AV121" s="208">
        <f t="shared" si="25"/>
        <v>0</v>
      </c>
      <c r="AW121" s="208">
        <f t="shared" si="25"/>
        <v>0</v>
      </c>
      <c r="AX121" s="208">
        <f t="shared" si="25"/>
        <v>0</v>
      </c>
      <c r="AY121" s="208">
        <f t="shared" si="25"/>
        <v>0</v>
      </c>
      <c r="AZ121" s="208">
        <f t="shared" si="27"/>
        <v>0</v>
      </c>
      <c r="BA121" s="208">
        <f t="shared" si="27"/>
        <v>0</v>
      </c>
      <c r="BB121" s="208">
        <f t="shared" si="27"/>
        <v>0</v>
      </c>
      <c r="BC121" s="208">
        <f t="shared" si="27"/>
        <v>0</v>
      </c>
      <c r="BD121" s="208">
        <f t="shared" si="27"/>
        <v>0</v>
      </c>
      <c r="BE121" s="208">
        <f t="shared" si="27"/>
        <v>0</v>
      </c>
      <c r="BF121" s="208">
        <f t="shared" si="27"/>
        <v>0</v>
      </c>
      <c r="BG121" s="208">
        <f t="shared" si="27"/>
        <v>0</v>
      </c>
      <c r="BH121" s="208">
        <f t="shared" si="27"/>
        <v>0</v>
      </c>
      <c r="BI121" s="208">
        <f t="shared" si="26"/>
        <v>0</v>
      </c>
      <c r="BJ121" s="208">
        <f t="shared" si="26"/>
        <v>0</v>
      </c>
      <c r="BK121" s="208">
        <f t="shared" si="26"/>
        <v>0</v>
      </c>
      <c r="BL121" s="207">
        <f t="shared" si="20"/>
        <v>0</v>
      </c>
    </row>
    <row r="122" spans="1:64">
      <c r="A122" s="223" t="s">
        <v>323</v>
      </c>
      <c r="B122" s="224">
        <v>4.7599999999999996E-2</v>
      </c>
      <c r="C122" s="224">
        <v>4.7599999999999996E-2</v>
      </c>
      <c r="D122" s="206">
        <v>27285982.66</v>
      </c>
      <c r="E122" s="206">
        <v>27272445.010000002</v>
      </c>
      <c r="F122" s="206">
        <v>27258907.359999999</v>
      </c>
      <c r="G122" s="206">
        <v>27258907.359999999</v>
      </c>
      <c r="H122" s="206">
        <v>27258907.359999999</v>
      </c>
      <c r="I122" s="206">
        <v>27258907.359999999</v>
      </c>
      <c r="J122" s="206">
        <v>27258907.359999999</v>
      </c>
      <c r="K122" s="206">
        <v>27258907.359999999</v>
      </c>
      <c r="L122" s="206">
        <v>27258907.359999999</v>
      </c>
      <c r="M122" s="206">
        <v>27258907.359999999</v>
      </c>
      <c r="N122" s="206">
        <v>27258907.359999999</v>
      </c>
      <c r="O122" s="206">
        <v>27258907.359999999</v>
      </c>
      <c r="P122" s="192">
        <f t="shared" si="16"/>
        <v>327147501.2700001</v>
      </c>
      <c r="Q122" s="206">
        <v>27258907.359999999</v>
      </c>
      <c r="R122" s="206">
        <v>27258907.359999999</v>
      </c>
      <c r="S122" s="206">
        <v>27258907.359999999</v>
      </c>
      <c r="T122" s="206">
        <v>27258907.359999999</v>
      </c>
      <c r="U122" s="206">
        <v>27258907.359999999</v>
      </c>
      <c r="V122" s="206">
        <v>27258907.359999999</v>
      </c>
      <c r="W122" s="206">
        <v>27258907.359999999</v>
      </c>
      <c r="X122" s="206">
        <v>27258907.359999999</v>
      </c>
      <c r="Y122" s="206">
        <v>27258907.359999999</v>
      </c>
      <c r="Z122" s="206">
        <v>27258907.359999999</v>
      </c>
      <c r="AA122" s="206">
        <v>27258907.359999999</v>
      </c>
      <c r="AB122" s="206">
        <v>27258907.359999999</v>
      </c>
      <c r="AC122" s="206">
        <v>27258907.359999999</v>
      </c>
      <c r="AD122" s="206">
        <v>27258907.359999999</v>
      </c>
      <c r="AE122" s="206">
        <v>27258907.359999999</v>
      </c>
      <c r="AF122" s="206">
        <v>27258907.359999999</v>
      </c>
      <c r="AG122" s="192">
        <f t="shared" si="17"/>
        <v>327106888.32000011</v>
      </c>
      <c r="AI122" s="207">
        <f t="shared" si="24"/>
        <v>108234.4</v>
      </c>
      <c r="AJ122" s="207">
        <f t="shared" si="24"/>
        <v>108180.7</v>
      </c>
      <c r="AK122" s="207">
        <f t="shared" si="24"/>
        <v>108127</v>
      </c>
      <c r="AL122" s="207">
        <f t="shared" si="24"/>
        <v>108127</v>
      </c>
      <c r="AM122" s="207">
        <f t="shared" si="24"/>
        <v>108127</v>
      </c>
      <c r="AN122" s="207">
        <f t="shared" si="24"/>
        <v>108127</v>
      </c>
      <c r="AO122" s="207">
        <f t="shared" si="24"/>
        <v>108127</v>
      </c>
      <c r="AP122" s="207">
        <f t="shared" si="24"/>
        <v>108127</v>
      </c>
      <c r="AQ122" s="207">
        <f t="shared" si="24"/>
        <v>108127</v>
      </c>
      <c r="AR122" s="207">
        <f t="shared" si="24"/>
        <v>108127</v>
      </c>
      <c r="AS122" s="207">
        <f t="shared" si="24"/>
        <v>108127</v>
      </c>
      <c r="AT122" s="207">
        <f t="shared" si="24"/>
        <v>108127</v>
      </c>
      <c r="AU122" s="208">
        <f t="shared" si="18"/>
        <v>1297685.1000000001</v>
      </c>
      <c r="AV122" s="208">
        <f t="shared" si="25"/>
        <v>108127</v>
      </c>
      <c r="AW122" s="208">
        <f t="shared" si="25"/>
        <v>108127</v>
      </c>
      <c r="AX122" s="208">
        <f t="shared" si="25"/>
        <v>108127</v>
      </c>
      <c r="AY122" s="208">
        <f t="shared" si="25"/>
        <v>108127</v>
      </c>
      <c r="AZ122" s="208">
        <f t="shared" si="27"/>
        <v>108127</v>
      </c>
      <c r="BA122" s="208">
        <f t="shared" si="27"/>
        <v>108127</v>
      </c>
      <c r="BB122" s="208">
        <f t="shared" si="27"/>
        <v>108127</v>
      </c>
      <c r="BC122" s="208">
        <f t="shared" si="27"/>
        <v>108127</v>
      </c>
      <c r="BD122" s="208">
        <f t="shared" si="27"/>
        <v>108127</v>
      </c>
      <c r="BE122" s="208">
        <f t="shared" si="27"/>
        <v>108127</v>
      </c>
      <c r="BF122" s="208">
        <f t="shared" si="27"/>
        <v>108127</v>
      </c>
      <c r="BG122" s="208">
        <f t="shared" si="27"/>
        <v>108127</v>
      </c>
      <c r="BH122" s="208">
        <f t="shared" si="27"/>
        <v>108127</v>
      </c>
      <c r="BI122" s="208">
        <f t="shared" si="26"/>
        <v>108127</v>
      </c>
      <c r="BJ122" s="208">
        <f t="shared" si="26"/>
        <v>108127</v>
      </c>
      <c r="BK122" s="208">
        <f t="shared" si="26"/>
        <v>108127</v>
      </c>
      <c r="BL122" s="207">
        <f t="shared" si="20"/>
        <v>1297524</v>
      </c>
    </row>
    <row r="123" spans="1:64">
      <c r="A123" s="223" t="s">
        <v>324</v>
      </c>
      <c r="B123" s="224">
        <v>4.2199999999999994E-2</v>
      </c>
      <c r="C123" s="224">
        <v>4.2199999999999994E-2</v>
      </c>
      <c r="D123" s="206">
        <v>31289999.559999999</v>
      </c>
      <c r="E123" s="206">
        <v>31300108.780000001</v>
      </c>
      <c r="F123" s="206">
        <v>31310218</v>
      </c>
      <c r="G123" s="206">
        <v>31310218</v>
      </c>
      <c r="H123" s="206">
        <v>31323156.489999998</v>
      </c>
      <c r="I123" s="206">
        <v>31374660.98</v>
      </c>
      <c r="J123" s="206">
        <v>31663196.010000002</v>
      </c>
      <c r="K123" s="206">
        <v>31913165.039999999</v>
      </c>
      <c r="L123" s="206">
        <v>31913165.039999999</v>
      </c>
      <c r="M123" s="206">
        <v>31913165.039999999</v>
      </c>
      <c r="N123" s="206">
        <v>31913165.039999999</v>
      </c>
      <c r="O123" s="206">
        <v>31913165.039999999</v>
      </c>
      <c r="P123" s="192">
        <f t="shared" si="16"/>
        <v>379137383.02000004</v>
      </c>
      <c r="Q123" s="206">
        <v>31913165.039999999</v>
      </c>
      <c r="R123" s="206">
        <v>33988165.039999999</v>
      </c>
      <c r="S123" s="206">
        <v>36063165.039999999</v>
      </c>
      <c r="T123" s="206">
        <v>36063165.039999999</v>
      </c>
      <c r="U123" s="206">
        <v>36136323.074999996</v>
      </c>
      <c r="V123" s="206">
        <v>36209481.109999999</v>
      </c>
      <c r="W123" s="206">
        <v>36209481.109999999</v>
      </c>
      <c r="X123" s="206">
        <v>36209481.109999999</v>
      </c>
      <c r="Y123" s="206">
        <v>36209481.109999999</v>
      </c>
      <c r="Z123" s="206">
        <v>36209481.109999999</v>
      </c>
      <c r="AA123" s="206">
        <v>36209481.109999999</v>
      </c>
      <c r="AB123" s="206">
        <v>36209481.109999999</v>
      </c>
      <c r="AC123" s="206">
        <v>36209481.109999999</v>
      </c>
      <c r="AD123" s="206">
        <v>36209481.109999999</v>
      </c>
      <c r="AE123" s="206">
        <v>36209481.109999999</v>
      </c>
      <c r="AF123" s="206">
        <v>36209481.109999999</v>
      </c>
      <c r="AG123" s="192">
        <f t="shared" si="17"/>
        <v>434440615.28500009</v>
      </c>
      <c r="AI123" s="207">
        <f t="shared" si="24"/>
        <v>110036.5</v>
      </c>
      <c r="AJ123" s="207">
        <f t="shared" si="24"/>
        <v>110072.05</v>
      </c>
      <c r="AK123" s="207">
        <f t="shared" si="24"/>
        <v>110107.6</v>
      </c>
      <c r="AL123" s="207">
        <f t="shared" si="24"/>
        <v>110107.6</v>
      </c>
      <c r="AM123" s="207">
        <f t="shared" si="24"/>
        <v>110153.1</v>
      </c>
      <c r="AN123" s="207">
        <f t="shared" si="24"/>
        <v>110334.22</v>
      </c>
      <c r="AO123" s="207">
        <f t="shared" si="24"/>
        <v>111348.91</v>
      </c>
      <c r="AP123" s="207">
        <f t="shared" si="24"/>
        <v>112227.96</v>
      </c>
      <c r="AQ123" s="207">
        <f t="shared" si="24"/>
        <v>112227.96</v>
      </c>
      <c r="AR123" s="207">
        <f t="shared" si="24"/>
        <v>112227.96</v>
      </c>
      <c r="AS123" s="207">
        <f t="shared" si="24"/>
        <v>112227.96</v>
      </c>
      <c r="AT123" s="207">
        <f t="shared" si="24"/>
        <v>112227.96</v>
      </c>
      <c r="AU123" s="208">
        <f t="shared" si="18"/>
        <v>1333299.7799999998</v>
      </c>
      <c r="AV123" s="208">
        <f t="shared" si="25"/>
        <v>112227.96</v>
      </c>
      <c r="AW123" s="208">
        <f t="shared" si="25"/>
        <v>119525.05</v>
      </c>
      <c r="AX123" s="208">
        <f t="shared" si="25"/>
        <v>126822.13</v>
      </c>
      <c r="AY123" s="208">
        <f t="shared" si="25"/>
        <v>126822.13</v>
      </c>
      <c r="AZ123" s="208">
        <f t="shared" si="27"/>
        <v>127079.4</v>
      </c>
      <c r="BA123" s="208">
        <f t="shared" si="27"/>
        <v>127336.68</v>
      </c>
      <c r="BB123" s="208">
        <f t="shared" si="27"/>
        <v>127336.68</v>
      </c>
      <c r="BC123" s="208">
        <f t="shared" si="27"/>
        <v>127336.68</v>
      </c>
      <c r="BD123" s="208">
        <f t="shared" si="27"/>
        <v>127336.68</v>
      </c>
      <c r="BE123" s="208">
        <f t="shared" si="27"/>
        <v>127336.68</v>
      </c>
      <c r="BF123" s="208">
        <f t="shared" si="27"/>
        <v>127336.68</v>
      </c>
      <c r="BG123" s="208">
        <f t="shared" si="27"/>
        <v>127336.68</v>
      </c>
      <c r="BH123" s="208">
        <f t="shared" si="27"/>
        <v>127336.68</v>
      </c>
      <c r="BI123" s="208">
        <f t="shared" si="26"/>
        <v>127336.68</v>
      </c>
      <c r="BJ123" s="208">
        <f t="shared" si="26"/>
        <v>127336.68</v>
      </c>
      <c r="BK123" s="208">
        <f t="shared" si="26"/>
        <v>127336.68</v>
      </c>
      <c r="BL123" s="207">
        <f t="shared" si="20"/>
        <v>1527782.8799999997</v>
      </c>
    </row>
    <row r="124" spans="1:64">
      <c r="A124" s="190" t="s">
        <v>325</v>
      </c>
      <c r="B124" s="205">
        <v>2.63E-2</v>
      </c>
      <c r="C124" s="205">
        <v>2.63E-2</v>
      </c>
      <c r="D124" s="206">
        <v>40455204.049999997</v>
      </c>
      <c r="E124" s="206">
        <v>40692416.140000001</v>
      </c>
      <c r="F124" s="206">
        <v>40699871.700000003</v>
      </c>
      <c r="G124" s="206">
        <v>40694487.950000003</v>
      </c>
      <c r="H124" s="206">
        <v>40605648.719999999</v>
      </c>
      <c r="I124" s="206">
        <v>40475068.009999998</v>
      </c>
      <c r="J124" s="206">
        <v>40427942.759999998</v>
      </c>
      <c r="K124" s="206">
        <v>40427942.759999998</v>
      </c>
      <c r="L124" s="206">
        <v>40427942.759999998</v>
      </c>
      <c r="M124" s="206">
        <v>40427942.759999998</v>
      </c>
      <c r="N124" s="206">
        <v>40427942.759999998</v>
      </c>
      <c r="O124" s="206">
        <v>40427942.759999998</v>
      </c>
      <c r="P124" s="192">
        <f t="shared" si="16"/>
        <v>486190353.12999994</v>
      </c>
      <c r="Q124" s="206">
        <v>40427942.759999998</v>
      </c>
      <c r="R124" s="206">
        <v>40427942.759999998</v>
      </c>
      <c r="S124" s="206">
        <v>40427942.759999998</v>
      </c>
      <c r="T124" s="206">
        <v>40427942.759999998</v>
      </c>
      <c r="U124" s="206">
        <v>40427942.759999998</v>
      </c>
      <c r="V124" s="206">
        <v>40427942.759999998</v>
      </c>
      <c r="W124" s="206">
        <v>40427942.759999998</v>
      </c>
      <c r="X124" s="206">
        <v>40565442.759999998</v>
      </c>
      <c r="Y124" s="206">
        <v>41076442.75</v>
      </c>
      <c r="Z124" s="206">
        <v>41449942.739999995</v>
      </c>
      <c r="AA124" s="206">
        <v>41449942.739999995</v>
      </c>
      <c r="AB124" s="206">
        <v>41449942.739999995</v>
      </c>
      <c r="AC124" s="206">
        <v>41449942.739999995</v>
      </c>
      <c r="AD124" s="206">
        <v>41449942.739999995</v>
      </c>
      <c r="AE124" s="206">
        <v>41449942.739999995</v>
      </c>
      <c r="AF124" s="206">
        <v>41449942.739999995</v>
      </c>
      <c r="AG124" s="192">
        <f t="shared" si="17"/>
        <v>493075312.97000003</v>
      </c>
      <c r="AI124" s="207">
        <f t="shared" si="24"/>
        <v>88664.320000000007</v>
      </c>
      <c r="AJ124" s="207">
        <f t="shared" si="24"/>
        <v>89184.21</v>
      </c>
      <c r="AK124" s="207">
        <f t="shared" si="24"/>
        <v>89200.55</v>
      </c>
      <c r="AL124" s="207">
        <f t="shared" si="24"/>
        <v>89188.75</v>
      </c>
      <c r="AM124" s="207">
        <f t="shared" si="24"/>
        <v>88994.05</v>
      </c>
      <c r="AN124" s="207">
        <f t="shared" si="24"/>
        <v>88707.86</v>
      </c>
      <c r="AO124" s="207">
        <f t="shared" si="24"/>
        <v>88604.57</v>
      </c>
      <c r="AP124" s="207">
        <f t="shared" si="24"/>
        <v>88604.57</v>
      </c>
      <c r="AQ124" s="207">
        <f t="shared" si="24"/>
        <v>88604.57</v>
      </c>
      <c r="AR124" s="207">
        <f t="shared" si="24"/>
        <v>88604.57</v>
      </c>
      <c r="AS124" s="207">
        <f t="shared" si="24"/>
        <v>88604.57</v>
      </c>
      <c r="AT124" s="207">
        <f t="shared" si="24"/>
        <v>88604.57</v>
      </c>
      <c r="AU124" s="208">
        <f t="shared" si="18"/>
        <v>1065567.1600000004</v>
      </c>
      <c r="AV124" s="208">
        <f t="shared" si="25"/>
        <v>88604.57</v>
      </c>
      <c r="AW124" s="208">
        <f t="shared" si="25"/>
        <v>88604.57</v>
      </c>
      <c r="AX124" s="208">
        <f t="shared" si="25"/>
        <v>88604.57</v>
      </c>
      <c r="AY124" s="208">
        <f t="shared" si="25"/>
        <v>88604.57</v>
      </c>
      <c r="AZ124" s="208">
        <f t="shared" si="27"/>
        <v>88604.57</v>
      </c>
      <c r="BA124" s="208">
        <f t="shared" si="27"/>
        <v>88604.57</v>
      </c>
      <c r="BB124" s="208">
        <f t="shared" si="27"/>
        <v>88604.57</v>
      </c>
      <c r="BC124" s="208">
        <f t="shared" si="27"/>
        <v>88905.93</v>
      </c>
      <c r="BD124" s="208">
        <f t="shared" si="27"/>
        <v>90025.87</v>
      </c>
      <c r="BE124" s="208">
        <f t="shared" si="27"/>
        <v>90844.46</v>
      </c>
      <c r="BF124" s="208">
        <f t="shared" si="27"/>
        <v>90844.46</v>
      </c>
      <c r="BG124" s="208">
        <f t="shared" si="27"/>
        <v>90844.46</v>
      </c>
      <c r="BH124" s="208">
        <f t="shared" si="27"/>
        <v>90844.46</v>
      </c>
      <c r="BI124" s="208">
        <f t="shared" si="26"/>
        <v>90844.46</v>
      </c>
      <c r="BJ124" s="208">
        <f t="shared" si="26"/>
        <v>90844.46</v>
      </c>
      <c r="BK124" s="208">
        <f t="shared" si="26"/>
        <v>90844.46</v>
      </c>
      <c r="BL124" s="207">
        <f t="shared" si="20"/>
        <v>1080656.7299999997</v>
      </c>
    </row>
    <row r="125" spans="1:64">
      <c r="A125" s="190" t="s">
        <v>326</v>
      </c>
      <c r="B125" s="205">
        <v>2.8800000000000003E-2</v>
      </c>
      <c r="C125" s="205">
        <v>2.8800000000000003E-2</v>
      </c>
      <c r="D125" s="206">
        <v>57644123.020000003</v>
      </c>
      <c r="E125" s="206">
        <v>57629957.340000004</v>
      </c>
      <c r="F125" s="206">
        <v>57615791.649999999</v>
      </c>
      <c r="G125" s="206">
        <v>57615791.649999999</v>
      </c>
      <c r="H125" s="206">
        <v>57615791.649999999</v>
      </c>
      <c r="I125" s="206">
        <v>57615791.649999999</v>
      </c>
      <c r="J125" s="206">
        <v>57615791.649999999</v>
      </c>
      <c r="K125" s="206">
        <v>57827685.129999995</v>
      </c>
      <c r="L125" s="206">
        <v>58075887.494999997</v>
      </c>
      <c r="M125" s="206">
        <v>58112196.380000003</v>
      </c>
      <c r="N125" s="206">
        <v>58112196.380000003</v>
      </c>
      <c r="O125" s="206">
        <v>58252505.645000003</v>
      </c>
      <c r="P125" s="192">
        <f t="shared" si="16"/>
        <v>693733509.63999999</v>
      </c>
      <c r="Q125" s="206">
        <v>58392814.910000004</v>
      </c>
      <c r="R125" s="206">
        <v>58392814.910000004</v>
      </c>
      <c r="S125" s="206">
        <v>58392814.910000004</v>
      </c>
      <c r="T125" s="206">
        <v>58392814.910000004</v>
      </c>
      <c r="U125" s="206">
        <v>58392814.910000004</v>
      </c>
      <c r="V125" s="206">
        <v>58392814.910000004</v>
      </c>
      <c r="W125" s="206">
        <v>58392814.910000004</v>
      </c>
      <c r="X125" s="206">
        <v>58392814.910000004</v>
      </c>
      <c r="Y125" s="206">
        <v>58392814.910000004</v>
      </c>
      <c r="Z125" s="206">
        <v>58392814.910000004</v>
      </c>
      <c r="AA125" s="206">
        <v>58392814.910000004</v>
      </c>
      <c r="AB125" s="206">
        <v>58392814.910000004</v>
      </c>
      <c r="AC125" s="206">
        <v>58392814.910000004</v>
      </c>
      <c r="AD125" s="206">
        <v>58392814.910000004</v>
      </c>
      <c r="AE125" s="206">
        <v>58392814.910000004</v>
      </c>
      <c r="AF125" s="206">
        <v>58392814.910000004</v>
      </c>
      <c r="AG125" s="192">
        <f t="shared" si="17"/>
        <v>700713778.92000008</v>
      </c>
      <c r="AI125" s="207">
        <f t="shared" si="24"/>
        <v>138345.9</v>
      </c>
      <c r="AJ125" s="207">
        <f t="shared" si="24"/>
        <v>138311.9</v>
      </c>
      <c r="AK125" s="207">
        <f t="shared" si="24"/>
        <v>138277.9</v>
      </c>
      <c r="AL125" s="207">
        <f t="shared" si="24"/>
        <v>138277.9</v>
      </c>
      <c r="AM125" s="207">
        <f t="shared" si="24"/>
        <v>138277.9</v>
      </c>
      <c r="AN125" s="207">
        <f t="shared" si="24"/>
        <v>138277.9</v>
      </c>
      <c r="AO125" s="207">
        <f t="shared" si="24"/>
        <v>138277.9</v>
      </c>
      <c r="AP125" s="207">
        <f t="shared" si="24"/>
        <v>138786.44</v>
      </c>
      <c r="AQ125" s="207">
        <f t="shared" si="24"/>
        <v>139382.13</v>
      </c>
      <c r="AR125" s="207">
        <f t="shared" si="24"/>
        <v>139469.26999999999</v>
      </c>
      <c r="AS125" s="207">
        <f t="shared" si="24"/>
        <v>139469.26999999999</v>
      </c>
      <c r="AT125" s="207">
        <f t="shared" si="24"/>
        <v>139806.01</v>
      </c>
      <c r="AU125" s="208">
        <f t="shared" si="18"/>
        <v>1664960.4200000002</v>
      </c>
      <c r="AV125" s="208">
        <f t="shared" si="25"/>
        <v>140142.76</v>
      </c>
      <c r="AW125" s="208">
        <f t="shared" si="25"/>
        <v>140142.76</v>
      </c>
      <c r="AX125" s="208">
        <f t="shared" si="25"/>
        <v>140142.76</v>
      </c>
      <c r="AY125" s="208">
        <f t="shared" si="25"/>
        <v>140142.76</v>
      </c>
      <c r="AZ125" s="208">
        <f t="shared" si="27"/>
        <v>140142.76</v>
      </c>
      <c r="BA125" s="208">
        <f t="shared" si="27"/>
        <v>140142.76</v>
      </c>
      <c r="BB125" s="208">
        <f t="shared" si="27"/>
        <v>140142.76</v>
      </c>
      <c r="BC125" s="208">
        <f t="shared" si="27"/>
        <v>140142.76</v>
      </c>
      <c r="BD125" s="208">
        <f t="shared" si="27"/>
        <v>140142.76</v>
      </c>
      <c r="BE125" s="208">
        <f t="shared" si="27"/>
        <v>140142.76</v>
      </c>
      <c r="BF125" s="208">
        <f t="shared" si="27"/>
        <v>140142.76</v>
      </c>
      <c r="BG125" s="208">
        <f t="shared" si="27"/>
        <v>140142.76</v>
      </c>
      <c r="BH125" s="208">
        <f t="shared" si="27"/>
        <v>140142.76</v>
      </c>
      <c r="BI125" s="208">
        <f t="shared" si="26"/>
        <v>140142.76</v>
      </c>
      <c r="BJ125" s="208">
        <f t="shared" si="26"/>
        <v>140142.76</v>
      </c>
      <c r="BK125" s="208">
        <f t="shared" si="26"/>
        <v>140142.76</v>
      </c>
      <c r="BL125" s="207">
        <f t="shared" si="20"/>
        <v>1681713.12</v>
      </c>
    </row>
    <row r="126" spans="1:64">
      <c r="A126" s="190" t="s">
        <v>327</v>
      </c>
      <c r="B126" s="205">
        <v>2.1700000000000001E-2</v>
      </c>
      <c r="C126" s="205">
        <v>2.1700000000000001E-2</v>
      </c>
      <c r="D126" s="206">
        <v>59122560.829999998</v>
      </c>
      <c r="E126" s="206">
        <v>59123335.600000001</v>
      </c>
      <c r="F126" s="206">
        <v>59119733.200000003</v>
      </c>
      <c r="G126" s="206">
        <v>59116130.799999997</v>
      </c>
      <c r="H126" s="206">
        <v>59168706.399999999</v>
      </c>
      <c r="I126" s="206">
        <v>59221541.560000002</v>
      </c>
      <c r="J126" s="206">
        <v>59221801.119999997</v>
      </c>
      <c r="K126" s="206">
        <v>59221801.119999997</v>
      </c>
      <c r="L126" s="206">
        <v>59221801.119999997</v>
      </c>
      <c r="M126" s="206">
        <v>59346482.369999997</v>
      </c>
      <c r="N126" s="206">
        <v>59471163.619999997</v>
      </c>
      <c r="O126" s="206">
        <v>59471163.619999997</v>
      </c>
      <c r="P126" s="192">
        <f t="shared" si="16"/>
        <v>710826221.36000001</v>
      </c>
      <c r="Q126" s="206">
        <v>59471163.619999997</v>
      </c>
      <c r="R126" s="206">
        <v>59471163.619999997</v>
      </c>
      <c r="S126" s="206">
        <v>59471163.619999997</v>
      </c>
      <c r="T126" s="206">
        <v>59471163.619999997</v>
      </c>
      <c r="U126" s="206">
        <v>59471163.619999997</v>
      </c>
      <c r="V126" s="206">
        <v>59471163.619999997</v>
      </c>
      <c r="W126" s="206">
        <v>59471163.619999997</v>
      </c>
      <c r="X126" s="206">
        <v>59471163.619999997</v>
      </c>
      <c r="Y126" s="206">
        <v>59471163.619999997</v>
      </c>
      <c r="Z126" s="206">
        <v>59471163.619999997</v>
      </c>
      <c r="AA126" s="206">
        <v>59471163.619999997</v>
      </c>
      <c r="AB126" s="206">
        <v>59471163.619999997</v>
      </c>
      <c r="AC126" s="206">
        <v>59471163.619999997</v>
      </c>
      <c r="AD126" s="206">
        <v>59471163.619999997</v>
      </c>
      <c r="AE126" s="206">
        <v>59471163.619999997</v>
      </c>
      <c r="AF126" s="206">
        <v>59471163.619999997</v>
      </c>
      <c r="AG126" s="192">
        <f t="shared" si="17"/>
        <v>713653963.43999994</v>
      </c>
      <c r="AI126" s="207">
        <f t="shared" si="24"/>
        <v>106913.3</v>
      </c>
      <c r="AJ126" s="207">
        <f t="shared" si="24"/>
        <v>106914.7</v>
      </c>
      <c r="AK126" s="207">
        <f t="shared" si="24"/>
        <v>106908.18</v>
      </c>
      <c r="AL126" s="207">
        <f t="shared" si="24"/>
        <v>106901.67</v>
      </c>
      <c r="AM126" s="207">
        <f t="shared" si="24"/>
        <v>106996.74</v>
      </c>
      <c r="AN126" s="207">
        <f t="shared" si="24"/>
        <v>107092.29</v>
      </c>
      <c r="AO126" s="207">
        <f t="shared" si="24"/>
        <v>107092.76</v>
      </c>
      <c r="AP126" s="207">
        <f t="shared" si="24"/>
        <v>107092.76</v>
      </c>
      <c r="AQ126" s="207">
        <f t="shared" si="24"/>
        <v>107092.76</v>
      </c>
      <c r="AR126" s="207">
        <f t="shared" si="24"/>
        <v>107318.22</v>
      </c>
      <c r="AS126" s="207">
        <f t="shared" si="24"/>
        <v>107543.69</v>
      </c>
      <c r="AT126" s="207">
        <f t="shared" si="24"/>
        <v>107543.69</v>
      </c>
      <c r="AU126" s="208">
        <f t="shared" si="18"/>
        <v>1285410.76</v>
      </c>
      <c r="AV126" s="208">
        <f t="shared" si="25"/>
        <v>107543.69</v>
      </c>
      <c r="AW126" s="208">
        <f t="shared" si="25"/>
        <v>107543.69</v>
      </c>
      <c r="AX126" s="208">
        <f t="shared" si="25"/>
        <v>107543.69</v>
      </c>
      <c r="AY126" s="208">
        <f t="shared" si="25"/>
        <v>107543.69</v>
      </c>
      <c r="AZ126" s="208">
        <f t="shared" si="27"/>
        <v>107543.69</v>
      </c>
      <c r="BA126" s="208">
        <f t="shared" si="27"/>
        <v>107543.69</v>
      </c>
      <c r="BB126" s="208">
        <f t="shared" si="27"/>
        <v>107543.69</v>
      </c>
      <c r="BC126" s="208">
        <f t="shared" si="27"/>
        <v>107543.69</v>
      </c>
      <c r="BD126" s="208">
        <f t="shared" si="27"/>
        <v>107543.69</v>
      </c>
      <c r="BE126" s="208">
        <f t="shared" si="27"/>
        <v>107543.69</v>
      </c>
      <c r="BF126" s="208">
        <f t="shared" si="27"/>
        <v>107543.69</v>
      </c>
      <c r="BG126" s="208">
        <f t="shared" si="27"/>
        <v>107543.69</v>
      </c>
      <c r="BH126" s="208">
        <f t="shared" si="27"/>
        <v>107543.69</v>
      </c>
      <c r="BI126" s="208">
        <f t="shared" si="26"/>
        <v>107543.69</v>
      </c>
      <c r="BJ126" s="208">
        <f t="shared" si="26"/>
        <v>107543.69</v>
      </c>
      <c r="BK126" s="208">
        <f t="shared" si="26"/>
        <v>107543.69</v>
      </c>
      <c r="BL126" s="207">
        <f t="shared" si="20"/>
        <v>1290524.2799999996</v>
      </c>
    </row>
    <row r="127" spans="1:64">
      <c r="A127" s="190" t="s">
        <v>328</v>
      </c>
      <c r="B127" s="205">
        <v>2.2100000000000002E-2</v>
      </c>
      <c r="C127" s="205">
        <v>2.2100000000000002E-2</v>
      </c>
      <c r="D127" s="206">
        <v>22853272.989999998</v>
      </c>
      <c r="E127" s="206">
        <v>22853697.59</v>
      </c>
      <c r="F127" s="206">
        <v>22773084.07</v>
      </c>
      <c r="G127" s="206">
        <v>22692470.510000002</v>
      </c>
      <c r="H127" s="206">
        <v>22692470.510000002</v>
      </c>
      <c r="I127" s="206">
        <v>22692470.510000002</v>
      </c>
      <c r="J127" s="206">
        <v>22723580.720000003</v>
      </c>
      <c r="K127" s="206">
        <v>22754690.930000003</v>
      </c>
      <c r="L127" s="206">
        <v>22754690.930000003</v>
      </c>
      <c r="M127" s="206">
        <v>22754690.930000003</v>
      </c>
      <c r="N127" s="206">
        <v>22754690.930000003</v>
      </c>
      <c r="O127" s="206">
        <v>22754690.930000003</v>
      </c>
      <c r="P127" s="192">
        <f t="shared" si="16"/>
        <v>273054501.55000001</v>
      </c>
      <c r="Q127" s="206">
        <v>22754690.930000003</v>
      </c>
      <c r="R127" s="206">
        <v>22754690.930000003</v>
      </c>
      <c r="S127" s="206">
        <v>23155932.380000003</v>
      </c>
      <c r="T127" s="206">
        <v>23557173.830000006</v>
      </c>
      <c r="U127" s="206">
        <v>23557173.830000006</v>
      </c>
      <c r="V127" s="206">
        <v>23557173.830000006</v>
      </c>
      <c r="W127" s="206">
        <v>23557173.830000006</v>
      </c>
      <c r="X127" s="206">
        <v>23557173.830000006</v>
      </c>
      <c r="Y127" s="206">
        <v>23557173.830000006</v>
      </c>
      <c r="Z127" s="206">
        <v>23557173.830000006</v>
      </c>
      <c r="AA127" s="206">
        <v>23557173.830000006</v>
      </c>
      <c r="AB127" s="206">
        <v>23557173.830000006</v>
      </c>
      <c r="AC127" s="206">
        <v>23557173.830000006</v>
      </c>
      <c r="AD127" s="206">
        <v>23557173.830000006</v>
      </c>
      <c r="AE127" s="206">
        <v>23557173.830000006</v>
      </c>
      <c r="AF127" s="206">
        <v>23557173.830000006</v>
      </c>
      <c r="AG127" s="192">
        <f t="shared" si="17"/>
        <v>282686085.9600001</v>
      </c>
      <c r="AI127" s="207">
        <f t="shared" si="24"/>
        <v>42088.11</v>
      </c>
      <c r="AJ127" s="207">
        <f t="shared" si="24"/>
        <v>42088.89</v>
      </c>
      <c r="AK127" s="207">
        <f t="shared" si="24"/>
        <v>41940.43</v>
      </c>
      <c r="AL127" s="207">
        <f t="shared" si="24"/>
        <v>41791.97</v>
      </c>
      <c r="AM127" s="207">
        <f t="shared" si="24"/>
        <v>41791.97</v>
      </c>
      <c r="AN127" s="207">
        <f t="shared" si="24"/>
        <v>41791.97</v>
      </c>
      <c r="AO127" s="207">
        <f t="shared" si="24"/>
        <v>41849.26</v>
      </c>
      <c r="AP127" s="207">
        <f t="shared" si="24"/>
        <v>41906.559999999998</v>
      </c>
      <c r="AQ127" s="207">
        <f t="shared" si="24"/>
        <v>41906.559999999998</v>
      </c>
      <c r="AR127" s="207">
        <f t="shared" si="24"/>
        <v>41906.559999999998</v>
      </c>
      <c r="AS127" s="207">
        <f t="shared" si="24"/>
        <v>41906.559999999998</v>
      </c>
      <c r="AT127" s="207">
        <f t="shared" si="24"/>
        <v>41906.559999999998</v>
      </c>
      <c r="AU127" s="208">
        <f t="shared" si="18"/>
        <v>502875.39999999997</v>
      </c>
      <c r="AV127" s="208">
        <f t="shared" si="25"/>
        <v>41906.559999999998</v>
      </c>
      <c r="AW127" s="208">
        <f t="shared" si="25"/>
        <v>41906.559999999998</v>
      </c>
      <c r="AX127" s="208">
        <f t="shared" si="25"/>
        <v>42645.51</v>
      </c>
      <c r="AY127" s="208">
        <f t="shared" si="25"/>
        <v>43384.46</v>
      </c>
      <c r="AZ127" s="208">
        <f t="shared" si="27"/>
        <v>43384.46</v>
      </c>
      <c r="BA127" s="208">
        <f t="shared" si="27"/>
        <v>43384.46</v>
      </c>
      <c r="BB127" s="208">
        <f t="shared" si="27"/>
        <v>43384.46</v>
      </c>
      <c r="BC127" s="208">
        <f t="shared" si="27"/>
        <v>43384.46</v>
      </c>
      <c r="BD127" s="208">
        <f t="shared" si="27"/>
        <v>43384.46</v>
      </c>
      <c r="BE127" s="208">
        <f t="shared" si="27"/>
        <v>43384.46</v>
      </c>
      <c r="BF127" s="208">
        <f t="shared" si="27"/>
        <v>43384.46</v>
      </c>
      <c r="BG127" s="208">
        <f t="shared" si="27"/>
        <v>43384.46</v>
      </c>
      <c r="BH127" s="208">
        <f t="shared" si="27"/>
        <v>43384.46</v>
      </c>
      <c r="BI127" s="208">
        <f t="shared" si="26"/>
        <v>43384.46</v>
      </c>
      <c r="BJ127" s="208">
        <f t="shared" si="26"/>
        <v>43384.46</v>
      </c>
      <c r="BK127" s="208">
        <f t="shared" si="26"/>
        <v>43384.46</v>
      </c>
      <c r="BL127" s="207">
        <f t="shared" si="20"/>
        <v>520613.52000000008</v>
      </c>
    </row>
    <row r="128" spans="1:64">
      <c r="A128" s="190" t="s">
        <v>329</v>
      </c>
      <c r="B128" s="205">
        <v>0</v>
      </c>
      <c r="C128" s="205">
        <v>0</v>
      </c>
      <c r="D128" s="206">
        <v>0</v>
      </c>
      <c r="E128" s="206">
        <v>0</v>
      </c>
      <c r="F128" s="206">
        <v>0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192">
        <f t="shared" si="16"/>
        <v>0</v>
      </c>
      <c r="Q128" s="206">
        <v>0</v>
      </c>
      <c r="R128" s="206">
        <v>0</v>
      </c>
      <c r="S128" s="206">
        <v>0</v>
      </c>
      <c r="T128" s="206">
        <v>0</v>
      </c>
      <c r="U128" s="206">
        <v>0</v>
      </c>
      <c r="V128" s="206">
        <v>0</v>
      </c>
      <c r="W128" s="206">
        <v>0</v>
      </c>
      <c r="X128" s="206">
        <v>0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06">
        <v>0</v>
      </c>
      <c r="AF128" s="206">
        <v>0</v>
      </c>
      <c r="AG128" s="192">
        <f t="shared" si="17"/>
        <v>0</v>
      </c>
      <c r="AI128" s="207">
        <f t="shared" si="24"/>
        <v>0</v>
      </c>
      <c r="AJ128" s="207">
        <f t="shared" si="24"/>
        <v>0</v>
      </c>
      <c r="AK128" s="207">
        <f t="shared" si="24"/>
        <v>0</v>
      </c>
      <c r="AL128" s="207">
        <f t="shared" si="24"/>
        <v>0</v>
      </c>
      <c r="AM128" s="207">
        <f t="shared" si="24"/>
        <v>0</v>
      </c>
      <c r="AN128" s="207">
        <f t="shared" si="24"/>
        <v>0</v>
      </c>
      <c r="AO128" s="207">
        <f t="shared" si="24"/>
        <v>0</v>
      </c>
      <c r="AP128" s="207">
        <f t="shared" si="24"/>
        <v>0</v>
      </c>
      <c r="AQ128" s="207">
        <f t="shared" si="24"/>
        <v>0</v>
      </c>
      <c r="AR128" s="207">
        <f t="shared" si="24"/>
        <v>0</v>
      </c>
      <c r="AS128" s="207">
        <f t="shared" si="24"/>
        <v>0</v>
      </c>
      <c r="AT128" s="207">
        <f t="shared" si="24"/>
        <v>0</v>
      </c>
      <c r="AU128" s="208">
        <f t="shared" si="18"/>
        <v>0</v>
      </c>
      <c r="AV128" s="208">
        <f t="shared" si="25"/>
        <v>0</v>
      </c>
      <c r="AW128" s="208">
        <f t="shared" si="25"/>
        <v>0</v>
      </c>
      <c r="AX128" s="208">
        <f t="shared" si="25"/>
        <v>0</v>
      </c>
      <c r="AY128" s="208">
        <f t="shared" si="25"/>
        <v>0</v>
      </c>
      <c r="AZ128" s="208">
        <f t="shared" si="27"/>
        <v>0</v>
      </c>
      <c r="BA128" s="208">
        <f t="shared" si="27"/>
        <v>0</v>
      </c>
      <c r="BB128" s="208">
        <f t="shared" si="27"/>
        <v>0</v>
      </c>
      <c r="BC128" s="208">
        <f t="shared" si="27"/>
        <v>0</v>
      </c>
      <c r="BD128" s="208">
        <f t="shared" si="27"/>
        <v>0</v>
      </c>
      <c r="BE128" s="208">
        <f t="shared" si="27"/>
        <v>0</v>
      </c>
      <c r="BF128" s="208">
        <f t="shared" si="27"/>
        <v>0</v>
      </c>
      <c r="BG128" s="208">
        <f t="shared" si="27"/>
        <v>0</v>
      </c>
      <c r="BH128" s="208">
        <f t="shared" si="27"/>
        <v>0</v>
      </c>
      <c r="BI128" s="208">
        <f t="shared" si="26"/>
        <v>0</v>
      </c>
      <c r="BJ128" s="208">
        <f t="shared" si="26"/>
        <v>0</v>
      </c>
      <c r="BK128" s="208">
        <f t="shared" si="26"/>
        <v>0</v>
      </c>
      <c r="BL128" s="207">
        <f t="shared" si="20"/>
        <v>0</v>
      </c>
    </row>
    <row r="129" spans="1:64">
      <c r="A129" s="190" t="s">
        <v>330</v>
      </c>
      <c r="B129" s="205">
        <v>0</v>
      </c>
      <c r="C129" s="205">
        <v>0</v>
      </c>
      <c r="D129" s="206">
        <v>0</v>
      </c>
      <c r="E129" s="206">
        <v>0</v>
      </c>
      <c r="F129" s="206">
        <v>0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192">
        <f t="shared" si="16"/>
        <v>0</v>
      </c>
      <c r="Q129" s="206">
        <v>0</v>
      </c>
      <c r="R129" s="206">
        <v>0</v>
      </c>
      <c r="S129" s="206">
        <v>0</v>
      </c>
      <c r="T129" s="206">
        <v>0</v>
      </c>
      <c r="U129" s="206">
        <v>0</v>
      </c>
      <c r="V129" s="206">
        <v>0</v>
      </c>
      <c r="W129" s="206">
        <v>0</v>
      </c>
      <c r="X129" s="206">
        <v>0</v>
      </c>
      <c r="Y129" s="206">
        <v>0</v>
      </c>
      <c r="Z129" s="206">
        <v>0</v>
      </c>
      <c r="AA129" s="206">
        <v>0</v>
      </c>
      <c r="AB129" s="206">
        <v>0</v>
      </c>
      <c r="AC129" s="206">
        <v>0</v>
      </c>
      <c r="AD129" s="206">
        <v>0</v>
      </c>
      <c r="AE129" s="206">
        <v>0</v>
      </c>
      <c r="AF129" s="206">
        <v>0</v>
      </c>
      <c r="AG129" s="192">
        <f t="shared" si="17"/>
        <v>0</v>
      </c>
      <c r="AI129" s="207">
        <f t="shared" si="24"/>
        <v>0</v>
      </c>
      <c r="AJ129" s="207">
        <f t="shared" si="24"/>
        <v>0</v>
      </c>
      <c r="AK129" s="207">
        <f t="shared" si="24"/>
        <v>0</v>
      </c>
      <c r="AL129" s="207">
        <f t="shared" si="24"/>
        <v>0</v>
      </c>
      <c r="AM129" s="207">
        <f t="shared" si="24"/>
        <v>0</v>
      </c>
      <c r="AN129" s="207">
        <f t="shared" si="24"/>
        <v>0</v>
      </c>
      <c r="AO129" s="207">
        <f t="shared" si="24"/>
        <v>0</v>
      </c>
      <c r="AP129" s="207">
        <f t="shared" si="24"/>
        <v>0</v>
      </c>
      <c r="AQ129" s="207">
        <f t="shared" si="24"/>
        <v>0</v>
      </c>
      <c r="AR129" s="207">
        <f t="shared" si="24"/>
        <v>0</v>
      </c>
      <c r="AS129" s="207">
        <f t="shared" si="24"/>
        <v>0</v>
      </c>
      <c r="AT129" s="207">
        <f t="shared" si="24"/>
        <v>0</v>
      </c>
      <c r="AU129" s="208">
        <f t="shared" si="18"/>
        <v>0</v>
      </c>
      <c r="AV129" s="208">
        <f t="shared" si="25"/>
        <v>0</v>
      </c>
      <c r="AW129" s="208">
        <f t="shared" si="25"/>
        <v>0</v>
      </c>
      <c r="AX129" s="208">
        <f t="shared" si="25"/>
        <v>0</v>
      </c>
      <c r="AY129" s="208">
        <f t="shared" si="25"/>
        <v>0</v>
      </c>
      <c r="AZ129" s="208">
        <f t="shared" si="27"/>
        <v>0</v>
      </c>
      <c r="BA129" s="208">
        <f t="shared" si="27"/>
        <v>0</v>
      </c>
      <c r="BB129" s="208">
        <f t="shared" si="27"/>
        <v>0</v>
      </c>
      <c r="BC129" s="208">
        <f t="shared" si="27"/>
        <v>0</v>
      </c>
      <c r="BD129" s="208">
        <f t="shared" si="27"/>
        <v>0</v>
      </c>
      <c r="BE129" s="208">
        <f t="shared" si="27"/>
        <v>0</v>
      </c>
      <c r="BF129" s="208">
        <f t="shared" si="27"/>
        <v>0</v>
      </c>
      <c r="BG129" s="208">
        <f t="shared" si="27"/>
        <v>0</v>
      </c>
      <c r="BH129" s="208">
        <f t="shared" si="27"/>
        <v>0</v>
      </c>
      <c r="BI129" s="208">
        <f t="shared" si="26"/>
        <v>0</v>
      </c>
      <c r="BJ129" s="208">
        <f t="shared" si="26"/>
        <v>0</v>
      </c>
      <c r="BK129" s="208">
        <f t="shared" si="26"/>
        <v>0</v>
      </c>
      <c r="BL129" s="207">
        <f t="shared" si="20"/>
        <v>0</v>
      </c>
    </row>
    <row r="130" spans="1:64">
      <c r="A130" s="190" t="s">
        <v>331</v>
      </c>
      <c r="B130" s="205">
        <v>0</v>
      </c>
      <c r="C130" s="205">
        <v>0</v>
      </c>
      <c r="D130" s="206">
        <v>0</v>
      </c>
      <c r="E130" s="206">
        <v>0</v>
      </c>
      <c r="F130" s="206">
        <v>0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192">
        <f t="shared" si="16"/>
        <v>0</v>
      </c>
      <c r="Q130" s="206">
        <v>0</v>
      </c>
      <c r="R130" s="206">
        <v>0</v>
      </c>
      <c r="S130" s="206">
        <v>0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  <c r="Z130" s="206">
        <v>0</v>
      </c>
      <c r="AA130" s="206">
        <v>0</v>
      </c>
      <c r="AB130" s="206">
        <v>0</v>
      </c>
      <c r="AC130" s="206">
        <v>0</v>
      </c>
      <c r="AD130" s="206">
        <v>0</v>
      </c>
      <c r="AE130" s="206">
        <v>0</v>
      </c>
      <c r="AF130" s="206">
        <v>0</v>
      </c>
      <c r="AG130" s="192">
        <f t="shared" si="17"/>
        <v>0</v>
      </c>
      <c r="AI130" s="207">
        <f t="shared" si="24"/>
        <v>0</v>
      </c>
      <c r="AJ130" s="207">
        <f t="shared" si="24"/>
        <v>0</v>
      </c>
      <c r="AK130" s="207">
        <f t="shared" si="24"/>
        <v>0</v>
      </c>
      <c r="AL130" s="207">
        <f t="shared" si="24"/>
        <v>0</v>
      </c>
      <c r="AM130" s="207">
        <f t="shared" si="24"/>
        <v>0</v>
      </c>
      <c r="AN130" s="207">
        <f t="shared" si="24"/>
        <v>0</v>
      </c>
      <c r="AO130" s="207">
        <f t="shared" si="24"/>
        <v>0</v>
      </c>
      <c r="AP130" s="207">
        <f t="shared" si="24"/>
        <v>0</v>
      </c>
      <c r="AQ130" s="207">
        <f t="shared" si="24"/>
        <v>0</v>
      </c>
      <c r="AR130" s="207">
        <f t="shared" si="24"/>
        <v>0</v>
      </c>
      <c r="AS130" s="207">
        <f t="shared" si="24"/>
        <v>0</v>
      </c>
      <c r="AT130" s="207">
        <f t="shared" si="24"/>
        <v>0</v>
      </c>
      <c r="AU130" s="208">
        <f t="shared" si="18"/>
        <v>0</v>
      </c>
      <c r="AV130" s="208">
        <f t="shared" si="25"/>
        <v>0</v>
      </c>
      <c r="AW130" s="208">
        <f t="shared" si="25"/>
        <v>0</v>
      </c>
      <c r="AX130" s="208">
        <f t="shared" si="25"/>
        <v>0</v>
      </c>
      <c r="AY130" s="208">
        <f t="shared" si="25"/>
        <v>0</v>
      </c>
      <c r="AZ130" s="208">
        <f t="shared" si="27"/>
        <v>0</v>
      </c>
      <c r="BA130" s="208">
        <f t="shared" si="27"/>
        <v>0</v>
      </c>
      <c r="BB130" s="208">
        <f t="shared" si="27"/>
        <v>0</v>
      </c>
      <c r="BC130" s="208">
        <f t="shared" si="27"/>
        <v>0</v>
      </c>
      <c r="BD130" s="208">
        <f t="shared" si="27"/>
        <v>0</v>
      </c>
      <c r="BE130" s="208">
        <f t="shared" si="27"/>
        <v>0</v>
      </c>
      <c r="BF130" s="208">
        <f t="shared" si="27"/>
        <v>0</v>
      </c>
      <c r="BG130" s="208">
        <f t="shared" si="27"/>
        <v>0</v>
      </c>
      <c r="BH130" s="208">
        <f t="shared" si="27"/>
        <v>0</v>
      </c>
      <c r="BI130" s="208">
        <f t="shared" si="26"/>
        <v>0</v>
      </c>
      <c r="BJ130" s="208">
        <f t="shared" si="26"/>
        <v>0</v>
      </c>
      <c r="BK130" s="208">
        <f t="shared" si="26"/>
        <v>0</v>
      </c>
      <c r="BL130" s="207">
        <f t="shared" si="20"/>
        <v>0</v>
      </c>
    </row>
    <row r="131" spans="1:64">
      <c r="A131" s="190" t="s">
        <v>332</v>
      </c>
      <c r="B131" s="205">
        <v>0</v>
      </c>
      <c r="C131" s="205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192">
        <f t="shared" si="16"/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192">
        <f t="shared" si="17"/>
        <v>0</v>
      </c>
      <c r="AI131" s="207">
        <f t="shared" si="24"/>
        <v>0</v>
      </c>
      <c r="AJ131" s="207">
        <f t="shared" si="24"/>
        <v>0</v>
      </c>
      <c r="AK131" s="207">
        <f t="shared" si="24"/>
        <v>0</v>
      </c>
      <c r="AL131" s="207">
        <f t="shared" si="24"/>
        <v>0</v>
      </c>
      <c r="AM131" s="207">
        <f t="shared" si="24"/>
        <v>0</v>
      </c>
      <c r="AN131" s="207">
        <f t="shared" si="24"/>
        <v>0</v>
      </c>
      <c r="AO131" s="207">
        <f t="shared" si="24"/>
        <v>0</v>
      </c>
      <c r="AP131" s="207">
        <f t="shared" si="24"/>
        <v>0</v>
      </c>
      <c r="AQ131" s="207">
        <f t="shared" si="24"/>
        <v>0</v>
      </c>
      <c r="AR131" s="207">
        <f t="shared" si="24"/>
        <v>0</v>
      </c>
      <c r="AS131" s="207">
        <f t="shared" si="24"/>
        <v>0</v>
      </c>
      <c r="AT131" s="207">
        <f t="shared" si="24"/>
        <v>0</v>
      </c>
      <c r="AU131" s="208">
        <f t="shared" si="18"/>
        <v>0</v>
      </c>
      <c r="AV131" s="208">
        <f t="shared" si="25"/>
        <v>0</v>
      </c>
      <c r="AW131" s="208">
        <f t="shared" si="25"/>
        <v>0</v>
      </c>
      <c r="AX131" s="208">
        <f t="shared" si="25"/>
        <v>0</v>
      </c>
      <c r="AY131" s="208">
        <f t="shared" si="25"/>
        <v>0</v>
      </c>
      <c r="AZ131" s="208">
        <f t="shared" si="27"/>
        <v>0</v>
      </c>
      <c r="BA131" s="208">
        <f t="shared" si="27"/>
        <v>0</v>
      </c>
      <c r="BB131" s="208">
        <f t="shared" si="27"/>
        <v>0</v>
      </c>
      <c r="BC131" s="208">
        <f t="shared" si="27"/>
        <v>0</v>
      </c>
      <c r="BD131" s="208">
        <f t="shared" si="27"/>
        <v>0</v>
      </c>
      <c r="BE131" s="208">
        <f t="shared" si="27"/>
        <v>0</v>
      </c>
      <c r="BF131" s="208">
        <f t="shared" si="27"/>
        <v>0</v>
      </c>
      <c r="BG131" s="208">
        <f t="shared" si="27"/>
        <v>0</v>
      </c>
      <c r="BH131" s="208">
        <f t="shared" si="27"/>
        <v>0</v>
      </c>
      <c r="BI131" s="208">
        <f t="shared" si="26"/>
        <v>0</v>
      </c>
      <c r="BJ131" s="208">
        <f t="shared" si="26"/>
        <v>0</v>
      </c>
      <c r="BK131" s="208">
        <f t="shared" si="26"/>
        <v>0</v>
      </c>
      <c r="BL131" s="207">
        <f t="shared" si="20"/>
        <v>0</v>
      </c>
    </row>
    <row r="132" spans="1:64">
      <c r="A132" s="190" t="s">
        <v>333</v>
      </c>
      <c r="B132" s="205">
        <v>0</v>
      </c>
      <c r="C132" s="205">
        <v>0</v>
      </c>
      <c r="D132" s="206">
        <v>0</v>
      </c>
      <c r="E132" s="206">
        <v>0</v>
      </c>
      <c r="F132" s="206">
        <v>0</v>
      </c>
      <c r="G132" s="206">
        <v>0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192">
        <f t="shared" si="16"/>
        <v>0</v>
      </c>
      <c r="Q132" s="206">
        <v>0</v>
      </c>
      <c r="R132" s="206">
        <v>0</v>
      </c>
      <c r="S132" s="206">
        <v>0</v>
      </c>
      <c r="T132" s="206">
        <v>0</v>
      </c>
      <c r="U132" s="206">
        <v>0</v>
      </c>
      <c r="V132" s="206">
        <v>0</v>
      </c>
      <c r="W132" s="206">
        <v>0</v>
      </c>
      <c r="X132" s="206">
        <v>0</v>
      </c>
      <c r="Y132" s="206">
        <v>0</v>
      </c>
      <c r="Z132" s="206">
        <v>0</v>
      </c>
      <c r="AA132" s="206">
        <v>0</v>
      </c>
      <c r="AB132" s="206">
        <v>0</v>
      </c>
      <c r="AC132" s="206">
        <v>0</v>
      </c>
      <c r="AD132" s="206">
        <v>0</v>
      </c>
      <c r="AE132" s="206">
        <v>0</v>
      </c>
      <c r="AF132" s="206">
        <v>0</v>
      </c>
      <c r="AG132" s="192">
        <f t="shared" si="17"/>
        <v>0</v>
      </c>
      <c r="AI132" s="207">
        <f t="shared" si="24"/>
        <v>0</v>
      </c>
      <c r="AJ132" s="207">
        <f t="shared" si="24"/>
        <v>0</v>
      </c>
      <c r="AK132" s="207">
        <f t="shared" si="24"/>
        <v>0</v>
      </c>
      <c r="AL132" s="207">
        <f t="shared" si="24"/>
        <v>0</v>
      </c>
      <c r="AM132" s="207">
        <f t="shared" si="24"/>
        <v>0</v>
      </c>
      <c r="AN132" s="207">
        <f t="shared" si="24"/>
        <v>0</v>
      </c>
      <c r="AO132" s="207">
        <f t="shared" si="24"/>
        <v>0</v>
      </c>
      <c r="AP132" s="207">
        <f t="shared" si="24"/>
        <v>0</v>
      </c>
      <c r="AQ132" s="207">
        <f t="shared" si="24"/>
        <v>0</v>
      </c>
      <c r="AR132" s="207">
        <f t="shared" ref="AR132:AT195" si="28">ROUND(M132*$B132/12,2)</f>
        <v>0</v>
      </c>
      <c r="AS132" s="207">
        <f t="shared" si="28"/>
        <v>0</v>
      </c>
      <c r="AT132" s="207">
        <f t="shared" si="28"/>
        <v>0</v>
      </c>
      <c r="AU132" s="208">
        <f t="shared" si="18"/>
        <v>0</v>
      </c>
      <c r="AV132" s="208">
        <f t="shared" si="25"/>
        <v>0</v>
      </c>
      <c r="AW132" s="208">
        <f t="shared" si="25"/>
        <v>0</v>
      </c>
      <c r="AX132" s="208">
        <f t="shared" si="25"/>
        <v>0</v>
      </c>
      <c r="AY132" s="208">
        <f t="shared" si="25"/>
        <v>0</v>
      </c>
      <c r="AZ132" s="208">
        <f t="shared" si="27"/>
        <v>0</v>
      </c>
      <c r="BA132" s="208">
        <f t="shared" si="27"/>
        <v>0</v>
      </c>
      <c r="BB132" s="208">
        <f t="shared" si="27"/>
        <v>0</v>
      </c>
      <c r="BC132" s="208">
        <f t="shared" si="27"/>
        <v>0</v>
      </c>
      <c r="BD132" s="208">
        <f t="shared" si="27"/>
        <v>0</v>
      </c>
      <c r="BE132" s="208">
        <f t="shared" si="27"/>
        <v>0</v>
      </c>
      <c r="BF132" s="208">
        <f t="shared" si="27"/>
        <v>0</v>
      </c>
      <c r="BG132" s="208">
        <f t="shared" si="27"/>
        <v>0</v>
      </c>
      <c r="BH132" s="208">
        <f t="shared" si="27"/>
        <v>0</v>
      </c>
      <c r="BI132" s="208">
        <f t="shared" si="26"/>
        <v>0</v>
      </c>
      <c r="BJ132" s="208">
        <f t="shared" si="26"/>
        <v>0</v>
      </c>
      <c r="BK132" s="208">
        <f t="shared" si="26"/>
        <v>0</v>
      </c>
      <c r="BL132" s="207">
        <f t="shared" si="20"/>
        <v>0</v>
      </c>
    </row>
    <row r="133" spans="1:64">
      <c r="A133" s="190" t="s">
        <v>334</v>
      </c>
      <c r="B133" s="205">
        <v>0</v>
      </c>
      <c r="C133" s="205">
        <v>0</v>
      </c>
      <c r="D133" s="206">
        <v>0</v>
      </c>
      <c r="E133" s="206">
        <v>0</v>
      </c>
      <c r="F133" s="206">
        <v>0</v>
      </c>
      <c r="G133" s="206">
        <v>0</v>
      </c>
      <c r="H133" s="206">
        <v>0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192">
        <f t="shared" si="16"/>
        <v>0</v>
      </c>
      <c r="Q133" s="206">
        <v>0</v>
      </c>
      <c r="R133" s="206">
        <v>0</v>
      </c>
      <c r="S133" s="206">
        <v>0</v>
      </c>
      <c r="T133" s="206">
        <v>0</v>
      </c>
      <c r="U133" s="206">
        <v>0</v>
      </c>
      <c r="V133" s="206">
        <v>0</v>
      </c>
      <c r="W133" s="206">
        <v>0</v>
      </c>
      <c r="X133" s="206">
        <v>0</v>
      </c>
      <c r="Y133" s="206">
        <v>0</v>
      </c>
      <c r="Z133" s="206">
        <v>0</v>
      </c>
      <c r="AA133" s="206">
        <v>0</v>
      </c>
      <c r="AB133" s="206">
        <v>0</v>
      </c>
      <c r="AC133" s="206">
        <v>0</v>
      </c>
      <c r="AD133" s="206">
        <v>0</v>
      </c>
      <c r="AE133" s="206">
        <v>0</v>
      </c>
      <c r="AF133" s="206">
        <v>0</v>
      </c>
      <c r="AG133" s="192">
        <f t="shared" si="17"/>
        <v>0</v>
      </c>
      <c r="AI133" s="207">
        <f t="shared" ref="AI133:AQ161" si="29">ROUND(D133*$B133/12,2)</f>
        <v>0</v>
      </c>
      <c r="AJ133" s="207">
        <f t="shared" si="29"/>
        <v>0</v>
      </c>
      <c r="AK133" s="207">
        <f t="shared" si="29"/>
        <v>0</v>
      </c>
      <c r="AL133" s="207">
        <f t="shared" si="29"/>
        <v>0</v>
      </c>
      <c r="AM133" s="207">
        <f t="shared" si="29"/>
        <v>0</v>
      </c>
      <c r="AN133" s="207">
        <f t="shared" si="29"/>
        <v>0</v>
      </c>
      <c r="AO133" s="207">
        <f t="shared" si="29"/>
        <v>0</v>
      </c>
      <c r="AP133" s="207">
        <f t="shared" si="29"/>
        <v>0</v>
      </c>
      <c r="AQ133" s="207">
        <f t="shared" si="29"/>
        <v>0</v>
      </c>
      <c r="AR133" s="207">
        <f t="shared" si="28"/>
        <v>0</v>
      </c>
      <c r="AS133" s="207">
        <f t="shared" si="28"/>
        <v>0</v>
      </c>
      <c r="AT133" s="207">
        <f t="shared" si="28"/>
        <v>0</v>
      </c>
      <c r="AU133" s="208">
        <f t="shared" si="18"/>
        <v>0</v>
      </c>
      <c r="AV133" s="208">
        <f t="shared" si="25"/>
        <v>0</v>
      </c>
      <c r="AW133" s="208">
        <f t="shared" si="25"/>
        <v>0</v>
      </c>
      <c r="AX133" s="208">
        <f t="shared" si="25"/>
        <v>0</v>
      </c>
      <c r="AY133" s="208">
        <f t="shared" si="25"/>
        <v>0</v>
      </c>
      <c r="AZ133" s="208">
        <f t="shared" si="27"/>
        <v>0</v>
      </c>
      <c r="BA133" s="208">
        <f t="shared" si="27"/>
        <v>0</v>
      </c>
      <c r="BB133" s="208">
        <f t="shared" si="27"/>
        <v>0</v>
      </c>
      <c r="BC133" s="208">
        <f t="shared" si="27"/>
        <v>0</v>
      </c>
      <c r="BD133" s="208">
        <f t="shared" si="27"/>
        <v>0</v>
      </c>
      <c r="BE133" s="208">
        <f t="shared" si="27"/>
        <v>0</v>
      </c>
      <c r="BF133" s="208">
        <f t="shared" si="27"/>
        <v>0</v>
      </c>
      <c r="BG133" s="208">
        <f t="shared" si="27"/>
        <v>0</v>
      </c>
      <c r="BH133" s="208">
        <f t="shared" si="27"/>
        <v>0</v>
      </c>
      <c r="BI133" s="208">
        <f t="shared" si="26"/>
        <v>0</v>
      </c>
      <c r="BJ133" s="208">
        <f t="shared" si="26"/>
        <v>0</v>
      </c>
      <c r="BK133" s="208">
        <f t="shared" si="26"/>
        <v>0</v>
      </c>
      <c r="BL133" s="207">
        <f t="shared" si="20"/>
        <v>0</v>
      </c>
    </row>
    <row r="134" spans="1:64">
      <c r="A134" s="190" t="s">
        <v>335</v>
      </c>
      <c r="B134" s="205">
        <v>0</v>
      </c>
      <c r="C134" s="205">
        <v>0</v>
      </c>
      <c r="D134" s="206">
        <v>0</v>
      </c>
      <c r="E134" s="206">
        <v>0</v>
      </c>
      <c r="F134" s="206">
        <v>0</v>
      </c>
      <c r="G134" s="206">
        <v>0</v>
      </c>
      <c r="H134" s="206">
        <v>0</v>
      </c>
      <c r="I134" s="206">
        <v>0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192">
        <f t="shared" ref="P134:P197" si="30">SUM(D134:O134)</f>
        <v>0</v>
      </c>
      <c r="Q134" s="206">
        <v>0</v>
      </c>
      <c r="R134" s="206">
        <v>0</v>
      </c>
      <c r="S134" s="206">
        <v>0</v>
      </c>
      <c r="T134" s="206">
        <v>0</v>
      </c>
      <c r="U134" s="206">
        <v>0</v>
      </c>
      <c r="V134" s="206">
        <v>0</v>
      </c>
      <c r="W134" s="206">
        <v>0</v>
      </c>
      <c r="X134" s="206">
        <v>0</v>
      </c>
      <c r="Y134" s="206">
        <v>0</v>
      </c>
      <c r="Z134" s="206">
        <v>0</v>
      </c>
      <c r="AA134" s="206">
        <v>0</v>
      </c>
      <c r="AB134" s="206">
        <v>0</v>
      </c>
      <c r="AC134" s="206">
        <v>0</v>
      </c>
      <c r="AD134" s="206">
        <v>0</v>
      </c>
      <c r="AE134" s="206">
        <v>0</v>
      </c>
      <c r="AF134" s="206">
        <v>0</v>
      </c>
      <c r="AG134" s="192">
        <f t="shared" ref="AG134:AG197" si="31">SUM(U134:AF134)</f>
        <v>0</v>
      </c>
      <c r="AI134" s="207">
        <f t="shared" si="29"/>
        <v>0</v>
      </c>
      <c r="AJ134" s="207">
        <f t="shared" si="29"/>
        <v>0</v>
      </c>
      <c r="AK134" s="207">
        <f t="shared" si="29"/>
        <v>0</v>
      </c>
      <c r="AL134" s="207">
        <f t="shared" si="29"/>
        <v>0</v>
      </c>
      <c r="AM134" s="207">
        <f t="shared" si="29"/>
        <v>0</v>
      </c>
      <c r="AN134" s="207">
        <f t="shared" si="29"/>
        <v>0</v>
      </c>
      <c r="AO134" s="207">
        <f t="shared" si="29"/>
        <v>0</v>
      </c>
      <c r="AP134" s="207">
        <f t="shared" si="29"/>
        <v>0</v>
      </c>
      <c r="AQ134" s="207">
        <f t="shared" si="29"/>
        <v>0</v>
      </c>
      <c r="AR134" s="207">
        <f t="shared" si="28"/>
        <v>0</v>
      </c>
      <c r="AS134" s="207">
        <f t="shared" si="28"/>
        <v>0</v>
      </c>
      <c r="AT134" s="207">
        <f t="shared" si="28"/>
        <v>0</v>
      </c>
      <c r="AU134" s="208">
        <f t="shared" ref="AU134:AU197" si="32">SUM(AI134:AT134)</f>
        <v>0</v>
      </c>
      <c r="AV134" s="208">
        <f t="shared" si="25"/>
        <v>0</v>
      </c>
      <c r="AW134" s="208">
        <f t="shared" si="25"/>
        <v>0</v>
      </c>
      <c r="AX134" s="208">
        <f t="shared" si="25"/>
        <v>0</v>
      </c>
      <c r="AY134" s="208">
        <f t="shared" si="25"/>
        <v>0</v>
      </c>
      <c r="AZ134" s="208">
        <f t="shared" si="27"/>
        <v>0</v>
      </c>
      <c r="BA134" s="208">
        <f t="shared" si="27"/>
        <v>0</v>
      </c>
      <c r="BB134" s="208">
        <f t="shared" si="27"/>
        <v>0</v>
      </c>
      <c r="BC134" s="208">
        <f t="shared" si="27"/>
        <v>0</v>
      </c>
      <c r="BD134" s="208">
        <f t="shared" si="27"/>
        <v>0</v>
      </c>
      <c r="BE134" s="208">
        <f t="shared" si="27"/>
        <v>0</v>
      </c>
      <c r="BF134" s="208">
        <f t="shared" si="27"/>
        <v>0</v>
      </c>
      <c r="BG134" s="208">
        <f t="shared" si="27"/>
        <v>0</v>
      </c>
      <c r="BH134" s="208">
        <f t="shared" si="27"/>
        <v>0</v>
      </c>
      <c r="BI134" s="208">
        <f t="shared" si="26"/>
        <v>0</v>
      </c>
      <c r="BJ134" s="208">
        <f t="shared" si="26"/>
        <v>0</v>
      </c>
      <c r="BK134" s="208">
        <f t="shared" si="26"/>
        <v>0</v>
      </c>
      <c r="BL134" s="207">
        <f t="shared" ref="BL134:BL197" si="33">SUM(AZ134:BK134)</f>
        <v>0</v>
      </c>
    </row>
    <row r="135" spans="1:64">
      <c r="A135" s="190" t="s">
        <v>336</v>
      </c>
      <c r="B135" s="205">
        <v>0</v>
      </c>
      <c r="C135" s="205">
        <v>0</v>
      </c>
      <c r="D135" s="206">
        <v>0</v>
      </c>
      <c r="E135" s="206">
        <v>0</v>
      </c>
      <c r="F135" s="206">
        <v>0</v>
      </c>
      <c r="G135" s="206">
        <v>0</v>
      </c>
      <c r="H135" s="206">
        <v>0</v>
      </c>
      <c r="I135" s="206">
        <v>0</v>
      </c>
      <c r="J135" s="206">
        <v>0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192">
        <f t="shared" si="30"/>
        <v>0</v>
      </c>
      <c r="Q135" s="206">
        <v>0</v>
      </c>
      <c r="R135" s="206">
        <v>0</v>
      </c>
      <c r="S135" s="206">
        <v>0</v>
      </c>
      <c r="T135" s="206">
        <v>0</v>
      </c>
      <c r="U135" s="206">
        <v>0</v>
      </c>
      <c r="V135" s="206">
        <v>0</v>
      </c>
      <c r="W135" s="206">
        <v>0</v>
      </c>
      <c r="X135" s="206">
        <v>0</v>
      </c>
      <c r="Y135" s="206">
        <v>0</v>
      </c>
      <c r="Z135" s="206">
        <v>0</v>
      </c>
      <c r="AA135" s="206">
        <v>0</v>
      </c>
      <c r="AB135" s="206">
        <v>0</v>
      </c>
      <c r="AC135" s="206">
        <v>0</v>
      </c>
      <c r="AD135" s="206">
        <v>0</v>
      </c>
      <c r="AE135" s="206">
        <v>0</v>
      </c>
      <c r="AF135" s="206">
        <v>0</v>
      </c>
      <c r="AG135" s="192">
        <f t="shared" si="31"/>
        <v>0</v>
      </c>
      <c r="AI135" s="207">
        <f t="shared" si="29"/>
        <v>0</v>
      </c>
      <c r="AJ135" s="207">
        <f t="shared" si="29"/>
        <v>0</v>
      </c>
      <c r="AK135" s="207">
        <f t="shared" si="29"/>
        <v>0</v>
      </c>
      <c r="AL135" s="207">
        <f t="shared" si="29"/>
        <v>0</v>
      </c>
      <c r="AM135" s="207">
        <f t="shared" si="29"/>
        <v>0</v>
      </c>
      <c r="AN135" s="207">
        <f t="shared" si="29"/>
        <v>0</v>
      </c>
      <c r="AO135" s="207">
        <f t="shared" si="29"/>
        <v>0</v>
      </c>
      <c r="AP135" s="207">
        <f t="shared" si="29"/>
        <v>0</v>
      </c>
      <c r="AQ135" s="207">
        <f t="shared" si="29"/>
        <v>0</v>
      </c>
      <c r="AR135" s="207">
        <f t="shared" si="28"/>
        <v>0</v>
      </c>
      <c r="AS135" s="207">
        <f t="shared" si="28"/>
        <v>0</v>
      </c>
      <c r="AT135" s="207">
        <f t="shared" si="28"/>
        <v>0</v>
      </c>
      <c r="AU135" s="208">
        <f t="shared" si="32"/>
        <v>0</v>
      </c>
      <c r="AV135" s="208">
        <f t="shared" si="25"/>
        <v>0</v>
      </c>
      <c r="AW135" s="208">
        <f t="shared" si="25"/>
        <v>0</v>
      </c>
      <c r="AX135" s="208">
        <f t="shared" si="25"/>
        <v>0</v>
      </c>
      <c r="AY135" s="208">
        <f t="shared" si="25"/>
        <v>0</v>
      </c>
      <c r="AZ135" s="208">
        <f t="shared" si="27"/>
        <v>0</v>
      </c>
      <c r="BA135" s="208">
        <f t="shared" si="27"/>
        <v>0</v>
      </c>
      <c r="BB135" s="208">
        <f t="shared" si="27"/>
        <v>0</v>
      </c>
      <c r="BC135" s="208">
        <f t="shared" si="27"/>
        <v>0</v>
      </c>
      <c r="BD135" s="208">
        <f t="shared" si="27"/>
        <v>0</v>
      </c>
      <c r="BE135" s="208">
        <f t="shared" si="27"/>
        <v>0</v>
      </c>
      <c r="BF135" s="208">
        <f t="shared" si="27"/>
        <v>0</v>
      </c>
      <c r="BG135" s="208">
        <f t="shared" si="27"/>
        <v>0</v>
      </c>
      <c r="BH135" s="208">
        <f t="shared" si="27"/>
        <v>0</v>
      </c>
      <c r="BI135" s="208">
        <f t="shared" si="26"/>
        <v>0</v>
      </c>
      <c r="BJ135" s="208">
        <f t="shared" si="26"/>
        <v>0</v>
      </c>
      <c r="BK135" s="208">
        <f t="shared" si="26"/>
        <v>0</v>
      </c>
      <c r="BL135" s="207">
        <f t="shared" si="33"/>
        <v>0</v>
      </c>
    </row>
    <row r="136" spans="1:64">
      <c r="A136" s="190" t="s">
        <v>337</v>
      </c>
      <c r="B136" s="205">
        <v>0</v>
      </c>
      <c r="C136" s="205">
        <v>0</v>
      </c>
      <c r="D136" s="206">
        <v>0</v>
      </c>
      <c r="E136" s="206">
        <v>0</v>
      </c>
      <c r="F136" s="206">
        <v>0</v>
      </c>
      <c r="G136" s="206">
        <v>0</v>
      </c>
      <c r="H136" s="206">
        <v>0</v>
      </c>
      <c r="I136" s="206">
        <v>0</v>
      </c>
      <c r="J136" s="206">
        <v>0</v>
      </c>
      <c r="K136" s="206">
        <v>0</v>
      </c>
      <c r="L136" s="206">
        <v>0</v>
      </c>
      <c r="M136" s="206">
        <v>0</v>
      </c>
      <c r="N136" s="206">
        <v>0</v>
      </c>
      <c r="O136" s="206">
        <v>0</v>
      </c>
      <c r="P136" s="192">
        <f t="shared" si="30"/>
        <v>0</v>
      </c>
      <c r="Q136" s="206">
        <v>0</v>
      </c>
      <c r="R136" s="206">
        <v>0</v>
      </c>
      <c r="S136" s="206">
        <v>0</v>
      </c>
      <c r="T136" s="206">
        <v>0</v>
      </c>
      <c r="U136" s="206">
        <v>0</v>
      </c>
      <c r="V136" s="206">
        <v>0</v>
      </c>
      <c r="W136" s="206">
        <v>0</v>
      </c>
      <c r="X136" s="206">
        <v>0</v>
      </c>
      <c r="Y136" s="206">
        <v>0</v>
      </c>
      <c r="Z136" s="206">
        <v>0</v>
      </c>
      <c r="AA136" s="206">
        <v>0</v>
      </c>
      <c r="AB136" s="206">
        <v>0</v>
      </c>
      <c r="AC136" s="206">
        <v>0</v>
      </c>
      <c r="AD136" s="206">
        <v>0</v>
      </c>
      <c r="AE136" s="206">
        <v>0</v>
      </c>
      <c r="AF136" s="206">
        <v>0</v>
      </c>
      <c r="AG136" s="192">
        <f t="shared" si="31"/>
        <v>0</v>
      </c>
      <c r="AI136" s="207">
        <f t="shared" si="29"/>
        <v>0</v>
      </c>
      <c r="AJ136" s="207">
        <f t="shared" si="29"/>
        <v>0</v>
      </c>
      <c r="AK136" s="207">
        <f t="shared" si="29"/>
        <v>0</v>
      </c>
      <c r="AL136" s="207">
        <f t="shared" si="29"/>
        <v>0</v>
      </c>
      <c r="AM136" s="207">
        <f t="shared" si="29"/>
        <v>0</v>
      </c>
      <c r="AN136" s="207">
        <f t="shared" si="29"/>
        <v>0</v>
      </c>
      <c r="AO136" s="207">
        <f t="shared" si="29"/>
        <v>0</v>
      </c>
      <c r="AP136" s="207">
        <f t="shared" si="29"/>
        <v>0</v>
      </c>
      <c r="AQ136" s="207">
        <f t="shared" si="29"/>
        <v>0</v>
      </c>
      <c r="AR136" s="207">
        <f t="shared" si="28"/>
        <v>0</v>
      </c>
      <c r="AS136" s="207">
        <f t="shared" si="28"/>
        <v>0</v>
      </c>
      <c r="AT136" s="207">
        <f t="shared" si="28"/>
        <v>0</v>
      </c>
      <c r="AU136" s="208">
        <f t="shared" si="32"/>
        <v>0</v>
      </c>
      <c r="AV136" s="208">
        <f t="shared" si="25"/>
        <v>0</v>
      </c>
      <c r="AW136" s="208">
        <f t="shared" si="25"/>
        <v>0</v>
      </c>
      <c r="AX136" s="208">
        <f t="shared" si="25"/>
        <v>0</v>
      </c>
      <c r="AY136" s="208">
        <f t="shared" si="25"/>
        <v>0</v>
      </c>
      <c r="AZ136" s="208">
        <f t="shared" si="27"/>
        <v>0</v>
      </c>
      <c r="BA136" s="208">
        <f t="shared" si="27"/>
        <v>0</v>
      </c>
      <c r="BB136" s="208">
        <f t="shared" si="27"/>
        <v>0</v>
      </c>
      <c r="BC136" s="208">
        <f t="shared" si="27"/>
        <v>0</v>
      </c>
      <c r="BD136" s="208">
        <f t="shared" si="27"/>
        <v>0</v>
      </c>
      <c r="BE136" s="208">
        <f t="shared" si="27"/>
        <v>0</v>
      </c>
      <c r="BF136" s="208">
        <f t="shared" si="27"/>
        <v>0</v>
      </c>
      <c r="BG136" s="208">
        <f t="shared" si="27"/>
        <v>0</v>
      </c>
      <c r="BH136" s="208">
        <f t="shared" si="27"/>
        <v>0</v>
      </c>
      <c r="BI136" s="208">
        <f t="shared" si="26"/>
        <v>0</v>
      </c>
      <c r="BJ136" s="208">
        <f t="shared" si="26"/>
        <v>0</v>
      </c>
      <c r="BK136" s="208">
        <f t="shared" si="26"/>
        <v>0</v>
      </c>
      <c r="BL136" s="207">
        <f t="shared" si="33"/>
        <v>0</v>
      </c>
    </row>
    <row r="137" spans="1:64">
      <c r="A137" s="223" t="s">
        <v>338</v>
      </c>
      <c r="B137" s="224">
        <v>3.3099999999999997E-2</v>
      </c>
      <c r="C137" s="224">
        <v>3.3099999999999997E-2</v>
      </c>
      <c r="D137" s="206">
        <v>2619050.2000000002</v>
      </c>
      <c r="E137" s="206">
        <v>2619050.2000000002</v>
      </c>
      <c r="F137" s="206">
        <v>2619050.2000000002</v>
      </c>
      <c r="G137" s="206">
        <v>2619050.2000000002</v>
      </c>
      <c r="H137" s="206">
        <v>2619050.2000000002</v>
      </c>
      <c r="I137" s="206">
        <v>2619050.2000000002</v>
      </c>
      <c r="J137" s="206">
        <v>2619050.2000000002</v>
      </c>
      <c r="K137" s="206">
        <v>2619050.2000000002</v>
      </c>
      <c r="L137" s="206">
        <v>2619050.2000000002</v>
      </c>
      <c r="M137" s="206">
        <v>2619050.2000000002</v>
      </c>
      <c r="N137" s="206">
        <v>2619050.2000000002</v>
      </c>
      <c r="O137" s="206">
        <v>2619050.2000000002</v>
      </c>
      <c r="P137" s="192">
        <f t="shared" si="30"/>
        <v>31428602.399999995</v>
      </c>
      <c r="Q137" s="206">
        <v>2619050.2000000002</v>
      </c>
      <c r="R137" s="206">
        <v>2619050.2000000002</v>
      </c>
      <c r="S137" s="206">
        <v>2619050.2000000002</v>
      </c>
      <c r="T137" s="206">
        <v>2619050.2000000002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192">
        <f t="shared" si="31"/>
        <v>0</v>
      </c>
      <c r="AI137" s="207">
        <f t="shared" si="29"/>
        <v>7224.21</v>
      </c>
      <c r="AJ137" s="207">
        <f t="shared" si="29"/>
        <v>7224.21</v>
      </c>
      <c r="AK137" s="207">
        <f t="shared" si="29"/>
        <v>7224.21</v>
      </c>
      <c r="AL137" s="207">
        <f t="shared" si="29"/>
        <v>7224.21</v>
      </c>
      <c r="AM137" s="207">
        <f t="shared" si="29"/>
        <v>7224.21</v>
      </c>
      <c r="AN137" s="207">
        <f t="shared" si="29"/>
        <v>7224.21</v>
      </c>
      <c r="AO137" s="207">
        <f t="shared" si="29"/>
        <v>7224.21</v>
      </c>
      <c r="AP137" s="207">
        <f t="shared" si="29"/>
        <v>7224.21</v>
      </c>
      <c r="AQ137" s="207">
        <f t="shared" si="29"/>
        <v>7224.21</v>
      </c>
      <c r="AR137" s="207">
        <f t="shared" si="28"/>
        <v>7224.21</v>
      </c>
      <c r="AS137" s="207">
        <f t="shared" si="28"/>
        <v>7224.21</v>
      </c>
      <c r="AT137" s="207">
        <f t="shared" si="28"/>
        <v>7224.21</v>
      </c>
      <c r="AU137" s="208">
        <f t="shared" si="32"/>
        <v>86690.520000000019</v>
      </c>
      <c r="AV137" s="208">
        <f t="shared" si="25"/>
        <v>7224.21</v>
      </c>
      <c r="AW137" s="208">
        <f t="shared" si="25"/>
        <v>7224.21</v>
      </c>
      <c r="AX137" s="208">
        <f t="shared" si="25"/>
        <v>7224.21</v>
      </c>
      <c r="AY137" s="208">
        <f t="shared" si="25"/>
        <v>7224.21</v>
      </c>
      <c r="AZ137" s="208">
        <f t="shared" si="27"/>
        <v>0</v>
      </c>
      <c r="BA137" s="208">
        <f t="shared" si="27"/>
        <v>0</v>
      </c>
      <c r="BB137" s="208">
        <f t="shared" si="27"/>
        <v>0</v>
      </c>
      <c r="BC137" s="208">
        <f t="shared" si="27"/>
        <v>0</v>
      </c>
      <c r="BD137" s="208">
        <f t="shared" si="27"/>
        <v>0</v>
      </c>
      <c r="BE137" s="208">
        <f t="shared" si="27"/>
        <v>0</v>
      </c>
      <c r="BF137" s="208">
        <f t="shared" si="27"/>
        <v>0</v>
      </c>
      <c r="BG137" s="208">
        <f t="shared" si="27"/>
        <v>0</v>
      </c>
      <c r="BH137" s="208">
        <f t="shared" si="27"/>
        <v>0</v>
      </c>
      <c r="BI137" s="208">
        <f t="shared" si="26"/>
        <v>0</v>
      </c>
      <c r="BJ137" s="208">
        <f t="shared" si="26"/>
        <v>0</v>
      </c>
      <c r="BK137" s="208">
        <f t="shared" si="26"/>
        <v>0</v>
      </c>
      <c r="BL137" s="207">
        <f t="shared" si="33"/>
        <v>0</v>
      </c>
    </row>
    <row r="138" spans="1:64">
      <c r="A138" s="223" t="s">
        <v>339</v>
      </c>
      <c r="B138" s="224">
        <v>3.7699999999999997E-2</v>
      </c>
      <c r="C138" s="224">
        <v>3.7699999999999997E-2</v>
      </c>
      <c r="D138" s="206">
        <v>1730454.99</v>
      </c>
      <c r="E138" s="206">
        <v>1730454.99</v>
      </c>
      <c r="F138" s="206">
        <v>1730454.99</v>
      </c>
      <c r="G138" s="206">
        <v>1730454.99</v>
      </c>
      <c r="H138" s="206">
        <v>1730454.99</v>
      </c>
      <c r="I138" s="206">
        <v>1730454.99</v>
      </c>
      <c r="J138" s="206">
        <v>1730454.99</v>
      </c>
      <c r="K138" s="206">
        <v>1730454.99</v>
      </c>
      <c r="L138" s="206">
        <v>1730454.99</v>
      </c>
      <c r="M138" s="206">
        <v>1730454.99</v>
      </c>
      <c r="N138" s="206">
        <v>1730454.99</v>
      </c>
      <c r="O138" s="206">
        <v>1730454.99</v>
      </c>
      <c r="P138" s="192">
        <f t="shared" si="30"/>
        <v>20765459.879999995</v>
      </c>
      <c r="Q138" s="206">
        <v>1730454.99</v>
      </c>
      <c r="R138" s="206">
        <v>1730454.99</v>
      </c>
      <c r="S138" s="206">
        <v>1730454.99</v>
      </c>
      <c r="T138" s="206">
        <v>1730454.99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192">
        <f t="shared" si="31"/>
        <v>0</v>
      </c>
      <c r="AI138" s="207">
        <f t="shared" si="29"/>
        <v>5436.51</v>
      </c>
      <c r="AJ138" s="207">
        <f t="shared" si="29"/>
        <v>5436.51</v>
      </c>
      <c r="AK138" s="207">
        <f t="shared" si="29"/>
        <v>5436.51</v>
      </c>
      <c r="AL138" s="207">
        <f t="shared" si="29"/>
        <v>5436.51</v>
      </c>
      <c r="AM138" s="207">
        <f t="shared" si="29"/>
        <v>5436.51</v>
      </c>
      <c r="AN138" s="207">
        <f t="shared" si="29"/>
        <v>5436.51</v>
      </c>
      <c r="AO138" s="207">
        <f t="shared" si="29"/>
        <v>5436.51</v>
      </c>
      <c r="AP138" s="207">
        <f t="shared" si="29"/>
        <v>5436.51</v>
      </c>
      <c r="AQ138" s="207">
        <f t="shared" si="29"/>
        <v>5436.51</v>
      </c>
      <c r="AR138" s="207">
        <f t="shared" si="28"/>
        <v>5436.51</v>
      </c>
      <c r="AS138" s="207">
        <f t="shared" si="28"/>
        <v>5436.51</v>
      </c>
      <c r="AT138" s="207">
        <f t="shared" si="28"/>
        <v>5436.51</v>
      </c>
      <c r="AU138" s="208">
        <f t="shared" si="32"/>
        <v>65238.120000000017</v>
      </c>
      <c r="AV138" s="208">
        <f t="shared" si="25"/>
        <v>5436.51</v>
      </c>
      <c r="AW138" s="208">
        <f t="shared" si="25"/>
        <v>5436.51</v>
      </c>
      <c r="AX138" s="208">
        <f t="shared" si="25"/>
        <v>5436.51</v>
      </c>
      <c r="AY138" s="208">
        <f t="shared" si="25"/>
        <v>5436.51</v>
      </c>
      <c r="AZ138" s="208">
        <f t="shared" si="27"/>
        <v>0</v>
      </c>
      <c r="BA138" s="208">
        <f t="shared" si="27"/>
        <v>0</v>
      </c>
      <c r="BB138" s="208">
        <f t="shared" si="27"/>
        <v>0</v>
      </c>
      <c r="BC138" s="208">
        <f t="shared" si="27"/>
        <v>0</v>
      </c>
      <c r="BD138" s="208">
        <f t="shared" si="27"/>
        <v>0</v>
      </c>
      <c r="BE138" s="208">
        <f t="shared" si="27"/>
        <v>0</v>
      </c>
      <c r="BF138" s="208">
        <f t="shared" si="27"/>
        <v>0</v>
      </c>
      <c r="BG138" s="208">
        <f t="shared" si="27"/>
        <v>0</v>
      </c>
      <c r="BH138" s="208">
        <f t="shared" si="27"/>
        <v>0</v>
      </c>
      <c r="BI138" s="208">
        <f t="shared" si="26"/>
        <v>0</v>
      </c>
      <c r="BJ138" s="208">
        <f t="shared" si="26"/>
        <v>0</v>
      </c>
      <c r="BK138" s="208">
        <f t="shared" si="26"/>
        <v>0</v>
      </c>
      <c r="BL138" s="207">
        <f t="shared" si="33"/>
        <v>0</v>
      </c>
    </row>
    <row r="139" spans="1:64">
      <c r="A139" s="190" t="s">
        <v>340</v>
      </c>
      <c r="B139" s="205">
        <v>4.9699999999999994E-2</v>
      </c>
      <c r="C139" s="205">
        <v>4.9699999999999994E-2</v>
      </c>
      <c r="D139" s="206">
        <v>5652402.3799999999</v>
      </c>
      <c r="E139" s="206">
        <v>5652402.3799999999</v>
      </c>
      <c r="F139" s="206">
        <v>5652402.3799999999</v>
      </c>
      <c r="G139" s="206">
        <v>5652402.3799999999</v>
      </c>
      <c r="H139" s="206">
        <v>5652402.3799999999</v>
      </c>
      <c r="I139" s="206">
        <v>5652402.3799999999</v>
      </c>
      <c r="J139" s="206">
        <v>5652402.3799999999</v>
      </c>
      <c r="K139" s="206">
        <v>5652402.3799999999</v>
      </c>
      <c r="L139" s="206">
        <v>5652402.3799999999</v>
      </c>
      <c r="M139" s="206">
        <v>5652402.3799999999</v>
      </c>
      <c r="N139" s="206">
        <v>5652402.3799999999</v>
      </c>
      <c r="O139" s="206">
        <v>5652402.3799999999</v>
      </c>
      <c r="P139" s="192">
        <f t="shared" si="30"/>
        <v>67828828.560000017</v>
      </c>
      <c r="Q139" s="206">
        <v>5652402.3799999999</v>
      </c>
      <c r="R139" s="206">
        <v>5652402.3799999999</v>
      </c>
      <c r="S139" s="206">
        <v>5652402.3799999999</v>
      </c>
      <c r="T139" s="206">
        <v>5652402.3799999999</v>
      </c>
      <c r="U139" s="206">
        <v>0</v>
      </c>
      <c r="V139" s="206">
        <v>0</v>
      </c>
      <c r="W139" s="206">
        <v>0</v>
      </c>
      <c r="X139" s="206">
        <v>0</v>
      </c>
      <c r="Y139" s="206">
        <v>0</v>
      </c>
      <c r="Z139" s="206">
        <v>0</v>
      </c>
      <c r="AA139" s="206">
        <v>0</v>
      </c>
      <c r="AB139" s="206">
        <v>0</v>
      </c>
      <c r="AC139" s="206">
        <v>0</v>
      </c>
      <c r="AD139" s="206">
        <v>0</v>
      </c>
      <c r="AE139" s="206">
        <v>0</v>
      </c>
      <c r="AF139" s="206">
        <v>0</v>
      </c>
      <c r="AG139" s="192">
        <f t="shared" si="31"/>
        <v>0</v>
      </c>
      <c r="AI139" s="207">
        <f t="shared" si="29"/>
        <v>23410.37</v>
      </c>
      <c r="AJ139" s="207">
        <f t="shared" si="29"/>
        <v>23410.37</v>
      </c>
      <c r="AK139" s="207">
        <f t="shared" si="29"/>
        <v>23410.37</v>
      </c>
      <c r="AL139" s="207">
        <f t="shared" si="29"/>
        <v>23410.37</v>
      </c>
      <c r="AM139" s="207">
        <f t="shared" si="29"/>
        <v>23410.37</v>
      </c>
      <c r="AN139" s="207">
        <f t="shared" si="29"/>
        <v>23410.37</v>
      </c>
      <c r="AO139" s="207">
        <f t="shared" si="29"/>
        <v>23410.37</v>
      </c>
      <c r="AP139" s="207">
        <f t="shared" si="29"/>
        <v>23410.37</v>
      </c>
      <c r="AQ139" s="207">
        <f t="shared" si="29"/>
        <v>23410.37</v>
      </c>
      <c r="AR139" s="207">
        <f t="shared" si="28"/>
        <v>23410.37</v>
      </c>
      <c r="AS139" s="207">
        <f t="shared" si="28"/>
        <v>23410.37</v>
      </c>
      <c r="AT139" s="207">
        <f t="shared" si="28"/>
        <v>23410.37</v>
      </c>
      <c r="AU139" s="208">
        <f t="shared" si="32"/>
        <v>280924.44</v>
      </c>
      <c r="AV139" s="208">
        <f t="shared" si="25"/>
        <v>23410.37</v>
      </c>
      <c r="AW139" s="208">
        <f t="shared" si="25"/>
        <v>23410.37</v>
      </c>
      <c r="AX139" s="208">
        <f t="shared" si="25"/>
        <v>23410.37</v>
      </c>
      <c r="AY139" s="208">
        <f t="shared" si="25"/>
        <v>23410.37</v>
      </c>
      <c r="AZ139" s="208">
        <f t="shared" si="27"/>
        <v>0</v>
      </c>
      <c r="BA139" s="208">
        <f t="shared" si="27"/>
        <v>0</v>
      </c>
      <c r="BB139" s="208">
        <f t="shared" si="27"/>
        <v>0</v>
      </c>
      <c r="BC139" s="208">
        <f t="shared" si="27"/>
        <v>0</v>
      </c>
      <c r="BD139" s="208">
        <f t="shared" si="27"/>
        <v>0</v>
      </c>
      <c r="BE139" s="208">
        <f t="shared" si="27"/>
        <v>0</v>
      </c>
      <c r="BF139" s="208">
        <f t="shared" si="27"/>
        <v>0</v>
      </c>
      <c r="BG139" s="208">
        <f t="shared" si="27"/>
        <v>0</v>
      </c>
      <c r="BH139" s="208">
        <f t="shared" si="27"/>
        <v>0</v>
      </c>
      <c r="BI139" s="208">
        <f t="shared" si="26"/>
        <v>0</v>
      </c>
      <c r="BJ139" s="208">
        <f t="shared" si="26"/>
        <v>0</v>
      </c>
      <c r="BK139" s="208">
        <f t="shared" si="26"/>
        <v>0</v>
      </c>
      <c r="BL139" s="207">
        <f t="shared" si="33"/>
        <v>0</v>
      </c>
    </row>
    <row r="140" spans="1:64">
      <c r="A140" s="190" t="s">
        <v>341</v>
      </c>
      <c r="B140" s="205">
        <v>2.8899999999999999E-2</v>
      </c>
      <c r="C140" s="205">
        <v>2.8899999999999999E-2</v>
      </c>
      <c r="D140" s="206">
        <v>8193814.5199999996</v>
      </c>
      <c r="E140" s="206">
        <v>8193814.5199999996</v>
      </c>
      <c r="F140" s="206">
        <v>8193814.5199999996</v>
      </c>
      <c r="G140" s="206">
        <v>8193814.5199999996</v>
      </c>
      <c r="H140" s="206">
        <v>8193814.5199999996</v>
      </c>
      <c r="I140" s="206">
        <v>8193814.5199999996</v>
      </c>
      <c r="J140" s="206">
        <v>8193814.5199999996</v>
      </c>
      <c r="K140" s="206">
        <v>8193814.5199999996</v>
      </c>
      <c r="L140" s="206">
        <v>8193814.5199999996</v>
      </c>
      <c r="M140" s="206">
        <v>8193814.5199999996</v>
      </c>
      <c r="N140" s="206">
        <v>8193814.5199999996</v>
      </c>
      <c r="O140" s="206">
        <v>8193814.5199999996</v>
      </c>
      <c r="P140" s="192">
        <f t="shared" si="30"/>
        <v>98325774.239999965</v>
      </c>
      <c r="Q140" s="206">
        <v>8193814.5199999996</v>
      </c>
      <c r="R140" s="206">
        <v>8193814.5199999996</v>
      </c>
      <c r="S140" s="206">
        <v>8193814.5199999996</v>
      </c>
      <c r="T140" s="206">
        <v>8193814.5199999996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192">
        <f t="shared" si="31"/>
        <v>0</v>
      </c>
      <c r="AI140" s="207">
        <f t="shared" si="29"/>
        <v>19733.439999999999</v>
      </c>
      <c r="AJ140" s="207">
        <f t="shared" si="29"/>
        <v>19733.439999999999</v>
      </c>
      <c r="AK140" s="207">
        <f t="shared" si="29"/>
        <v>19733.439999999999</v>
      </c>
      <c r="AL140" s="207">
        <f t="shared" si="29"/>
        <v>19733.439999999999</v>
      </c>
      <c r="AM140" s="207">
        <f t="shared" si="29"/>
        <v>19733.439999999999</v>
      </c>
      <c r="AN140" s="207">
        <f t="shared" si="29"/>
        <v>19733.439999999999</v>
      </c>
      <c r="AO140" s="207">
        <f t="shared" si="29"/>
        <v>19733.439999999999</v>
      </c>
      <c r="AP140" s="207">
        <f t="shared" si="29"/>
        <v>19733.439999999999</v>
      </c>
      <c r="AQ140" s="207">
        <f t="shared" si="29"/>
        <v>19733.439999999999</v>
      </c>
      <c r="AR140" s="207">
        <f t="shared" si="28"/>
        <v>19733.439999999999</v>
      </c>
      <c r="AS140" s="207">
        <f t="shared" si="28"/>
        <v>19733.439999999999</v>
      </c>
      <c r="AT140" s="207">
        <f t="shared" si="28"/>
        <v>19733.439999999999</v>
      </c>
      <c r="AU140" s="208">
        <f t="shared" si="32"/>
        <v>236801.28</v>
      </c>
      <c r="AV140" s="208">
        <f t="shared" si="25"/>
        <v>19733.439999999999</v>
      </c>
      <c r="AW140" s="208">
        <f t="shared" si="25"/>
        <v>19733.439999999999</v>
      </c>
      <c r="AX140" s="208">
        <f t="shared" si="25"/>
        <v>19733.439999999999</v>
      </c>
      <c r="AY140" s="208">
        <f t="shared" si="25"/>
        <v>19733.439999999999</v>
      </c>
      <c r="AZ140" s="208">
        <f t="shared" si="27"/>
        <v>0</v>
      </c>
      <c r="BA140" s="208">
        <f t="shared" si="27"/>
        <v>0</v>
      </c>
      <c r="BB140" s="208">
        <f t="shared" si="27"/>
        <v>0</v>
      </c>
      <c r="BC140" s="208">
        <f t="shared" si="27"/>
        <v>0</v>
      </c>
      <c r="BD140" s="208">
        <f t="shared" si="27"/>
        <v>0</v>
      </c>
      <c r="BE140" s="208">
        <f t="shared" si="27"/>
        <v>0</v>
      </c>
      <c r="BF140" s="208">
        <f t="shared" si="27"/>
        <v>0</v>
      </c>
      <c r="BG140" s="208">
        <f t="shared" si="27"/>
        <v>0</v>
      </c>
      <c r="BH140" s="208">
        <f t="shared" si="27"/>
        <v>0</v>
      </c>
      <c r="BI140" s="208">
        <f t="shared" si="26"/>
        <v>0</v>
      </c>
      <c r="BJ140" s="208">
        <f t="shared" si="26"/>
        <v>0</v>
      </c>
      <c r="BK140" s="208">
        <f t="shared" si="26"/>
        <v>0</v>
      </c>
      <c r="BL140" s="207">
        <f t="shared" si="33"/>
        <v>0</v>
      </c>
    </row>
    <row r="141" spans="1:64">
      <c r="A141" s="190" t="s">
        <v>342</v>
      </c>
      <c r="B141" s="205">
        <v>2.1600000000000001E-2</v>
      </c>
      <c r="C141" s="205">
        <v>2.1600000000000001E-2</v>
      </c>
      <c r="D141" s="206">
        <v>3718806.92</v>
      </c>
      <c r="E141" s="206">
        <v>3718806.92</v>
      </c>
      <c r="F141" s="206">
        <v>3718806.92</v>
      </c>
      <c r="G141" s="206">
        <v>3718806.92</v>
      </c>
      <c r="H141" s="206">
        <v>3718806.92</v>
      </c>
      <c r="I141" s="206">
        <v>3718806.92</v>
      </c>
      <c r="J141" s="206">
        <v>3718806.92</v>
      </c>
      <c r="K141" s="206">
        <v>3718806.92</v>
      </c>
      <c r="L141" s="206">
        <v>3718806.92</v>
      </c>
      <c r="M141" s="206">
        <v>3718806.92</v>
      </c>
      <c r="N141" s="206">
        <v>3718806.92</v>
      </c>
      <c r="O141" s="206">
        <v>3718806.92</v>
      </c>
      <c r="P141" s="192">
        <f t="shared" si="30"/>
        <v>44625683.040000014</v>
      </c>
      <c r="Q141" s="206">
        <v>3718806.92</v>
      </c>
      <c r="R141" s="206">
        <v>3718806.92</v>
      </c>
      <c r="S141" s="206">
        <v>3718806.92</v>
      </c>
      <c r="T141" s="206">
        <v>3718806.92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192">
        <f t="shared" si="31"/>
        <v>0</v>
      </c>
      <c r="AI141" s="207">
        <f t="shared" si="29"/>
        <v>6693.85</v>
      </c>
      <c r="AJ141" s="207">
        <f t="shared" si="29"/>
        <v>6693.85</v>
      </c>
      <c r="AK141" s="207">
        <f t="shared" si="29"/>
        <v>6693.85</v>
      </c>
      <c r="AL141" s="207">
        <f t="shared" si="29"/>
        <v>6693.85</v>
      </c>
      <c r="AM141" s="207">
        <f t="shared" si="29"/>
        <v>6693.85</v>
      </c>
      <c r="AN141" s="207">
        <f t="shared" si="29"/>
        <v>6693.85</v>
      </c>
      <c r="AO141" s="207">
        <f t="shared" si="29"/>
        <v>6693.85</v>
      </c>
      <c r="AP141" s="207">
        <f t="shared" si="29"/>
        <v>6693.85</v>
      </c>
      <c r="AQ141" s="207">
        <f t="shared" si="29"/>
        <v>6693.85</v>
      </c>
      <c r="AR141" s="207">
        <f t="shared" si="28"/>
        <v>6693.85</v>
      </c>
      <c r="AS141" s="207">
        <f t="shared" si="28"/>
        <v>6693.85</v>
      </c>
      <c r="AT141" s="207">
        <f t="shared" si="28"/>
        <v>6693.85</v>
      </c>
      <c r="AU141" s="208">
        <f t="shared" si="32"/>
        <v>80326.200000000012</v>
      </c>
      <c r="AV141" s="208">
        <f t="shared" si="25"/>
        <v>6693.85</v>
      </c>
      <c r="AW141" s="208">
        <f t="shared" si="25"/>
        <v>6693.85</v>
      </c>
      <c r="AX141" s="208">
        <f t="shared" si="25"/>
        <v>6693.85</v>
      </c>
      <c r="AY141" s="208">
        <f t="shared" si="25"/>
        <v>6693.85</v>
      </c>
      <c r="AZ141" s="208">
        <f t="shared" si="27"/>
        <v>0</v>
      </c>
      <c r="BA141" s="208">
        <f t="shared" si="27"/>
        <v>0</v>
      </c>
      <c r="BB141" s="208">
        <f t="shared" si="27"/>
        <v>0</v>
      </c>
      <c r="BC141" s="208">
        <f t="shared" ref="BC141:BK180" si="34">ROUND(X141*$C141/12,2)</f>
        <v>0</v>
      </c>
      <c r="BD141" s="208">
        <f t="shared" si="34"/>
        <v>0</v>
      </c>
      <c r="BE141" s="208">
        <f t="shared" si="34"/>
        <v>0</v>
      </c>
      <c r="BF141" s="208">
        <f t="shared" si="34"/>
        <v>0</v>
      </c>
      <c r="BG141" s="208">
        <f t="shared" si="34"/>
        <v>0</v>
      </c>
      <c r="BH141" s="208">
        <f t="shared" si="34"/>
        <v>0</v>
      </c>
      <c r="BI141" s="208">
        <f t="shared" si="26"/>
        <v>0</v>
      </c>
      <c r="BJ141" s="208">
        <f t="shared" si="26"/>
        <v>0</v>
      </c>
      <c r="BK141" s="208">
        <f t="shared" si="26"/>
        <v>0</v>
      </c>
      <c r="BL141" s="207">
        <f t="shared" si="33"/>
        <v>0</v>
      </c>
    </row>
    <row r="142" spans="1:64">
      <c r="A142" s="223" t="s">
        <v>343</v>
      </c>
      <c r="B142" s="224">
        <v>3.3099999999999997E-2</v>
      </c>
      <c r="C142" s="224">
        <v>3.3099999999999997E-2</v>
      </c>
      <c r="D142" s="206">
        <v>15490138.529999999</v>
      </c>
      <c r="E142" s="206">
        <v>15490138.529999999</v>
      </c>
      <c r="F142" s="206">
        <v>15490138.529999999</v>
      </c>
      <c r="G142" s="206">
        <v>15490138.529999999</v>
      </c>
      <c r="H142" s="206">
        <v>15490138.529999999</v>
      </c>
      <c r="I142" s="206">
        <v>15490138.529999999</v>
      </c>
      <c r="J142" s="206">
        <v>15510155.6</v>
      </c>
      <c r="K142" s="206">
        <v>15533672.67</v>
      </c>
      <c r="L142" s="206">
        <v>15537172.67</v>
      </c>
      <c r="M142" s="206">
        <v>15537172.67</v>
      </c>
      <c r="N142" s="206">
        <v>15537172.67</v>
      </c>
      <c r="O142" s="206">
        <v>15537172.67</v>
      </c>
      <c r="P142" s="192">
        <f t="shared" si="30"/>
        <v>186133350.12999994</v>
      </c>
      <c r="Q142" s="206">
        <v>15537172.67</v>
      </c>
      <c r="R142" s="206">
        <v>15537172.67</v>
      </c>
      <c r="S142" s="206">
        <v>15537172.67</v>
      </c>
      <c r="T142" s="206">
        <v>15537172.67</v>
      </c>
      <c r="U142" s="206">
        <v>18156222.870000001</v>
      </c>
      <c r="V142" s="206">
        <v>18156222.870000001</v>
      </c>
      <c r="W142" s="206">
        <v>18156222.870000001</v>
      </c>
      <c r="X142" s="206">
        <v>18156222.870000001</v>
      </c>
      <c r="Y142" s="206">
        <v>18156222.870000001</v>
      </c>
      <c r="Z142" s="206">
        <v>18156222.870000001</v>
      </c>
      <c r="AA142" s="206">
        <v>18156222.870000001</v>
      </c>
      <c r="AB142" s="206">
        <v>18156222.870000001</v>
      </c>
      <c r="AC142" s="206">
        <v>18156222.870000001</v>
      </c>
      <c r="AD142" s="206">
        <v>18156222.870000001</v>
      </c>
      <c r="AE142" s="206">
        <v>18156222.870000001</v>
      </c>
      <c r="AF142" s="206">
        <v>18156222.870000001</v>
      </c>
      <c r="AG142" s="192">
        <f t="shared" si="31"/>
        <v>217874674.44000003</v>
      </c>
      <c r="AI142" s="207">
        <f t="shared" si="29"/>
        <v>42726.97</v>
      </c>
      <c r="AJ142" s="207">
        <f t="shared" si="29"/>
        <v>42726.97</v>
      </c>
      <c r="AK142" s="207">
        <f t="shared" si="29"/>
        <v>42726.97</v>
      </c>
      <c r="AL142" s="207">
        <f t="shared" si="29"/>
        <v>42726.97</v>
      </c>
      <c r="AM142" s="207">
        <f t="shared" si="29"/>
        <v>42726.97</v>
      </c>
      <c r="AN142" s="207">
        <f t="shared" si="29"/>
        <v>42726.97</v>
      </c>
      <c r="AO142" s="207">
        <f t="shared" si="29"/>
        <v>42782.18</v>
      </c>
      <c r="AP142" s="207">
        <f t="shared" si="29"/>
        <v>42847.05</v>
      </c>
      <c r="AQ142" s="207">
        <f t="shared" si="29"/>
        <v>42856.7</v>
      </c>
      <c r="AR142" s="207">
        <f t="shared" si="28"/>
        <v>42856.7</v>
      </c>
      <c r="AS142" s="207">
        <f t="shared" si="28"/>
        <v>42856.7</v>
      </c>
      <c r="AT142" s="207">
        <f t="shared" si="28"/>
        <v>42856.7</v>
      </c>
      <c r="AU142" s="208">
        <f t="shared" si="32"/>
        <v>513417.85000000003</v>
      </c>
      <c r="AV142" s="208">
        <f t="shared" si="25"/>
        <v>42856.7</v>
      </c>
      <c r="AW142" s="208">
        <f t="shared" si="25"/>
        <v>42856.7</v>
      </c>
      <c r="AX142" s="208">
        <f t="shared" si="25"/>
        <v>42856.7</v>
      </c>
      <c r="AY142" s="208">
        <f t="shared" si="25"/>
        <v>42856.7</v>
      </c>
      <c r="AZ142" s="208">
        <f t="shared" ref="AZ142:BK192" si="35">ROUND(U142*$C142/12,2)</f>
        <v>50080.91</v>
      </c>
      <c r="BA142" s="208">
        <f t="shared" si="35"/>
        <v>50080.91</v>
      </c>
      <c r="BB142" s="208">
        <f t="shared" si="35"/>
        <v>50080.91</v>
      </c>
      <c r="BC142" s="208">
        <f t="shared" si="34"/>
        <v>50080.91</v>
      </c>
      <c r="BD142" s="208">
        <f t="shared" si="34"/>
        <v>50080.91</v>
      </c>
      <c r="BE142" s="208">
        <f t="shared" si="34"/>
        <v>50080.91</v>
      </c>
      <c r="BF142" s="208">
        <f t="shared" si="34"/>
        <v>50080.91</v>
      </c>
      <c r="BG142" s="208">
        <f t="shared" si="34"/>
        <v>50080.91</v>
      </c>
      <c r="BH142" s="208">
        <f t="shared" si="34"/>
        <v>50080.91</v>
      </c>
      <c r="BI142" s="208">
        <f t="shared" si="26"/>
        <v>50080.91</v>
      </c>
      <c r="BJ142" s="208">
        <f t="shared" si="26"/>
        <v>50080.91</v>
      </c>
      <c r="BK142" s="208">
        <f t="shared" si="26"/>
        <v>50080.91</v>
      </c>
      <c r="BL142" s="207">
        <f t="shared" si="33"/>
        <v>600970.92000000016</v>
      </c>
    </row>
    <row r="143" spans="1:64">
      <c r="A143" s="223" t="s">
        <v>344</v>
      </c>
      <c r="B143" s="224">
        <v>6.9999999999999999E-4</v>
      </c>
      <c r="C143" s="224">
        <v>6.9999999999999999E-4</v>
      </c>
      <c r="D143" s="206">
        <v>202167.22</v>
      </c>
      <c r="E143" s="206">
        <v>202167.22</v>
      </c>
      <c r="F143" s="206">
        <v>202167.22</v>
      </c>
      <c r="G143" s="206">
        <v>202167.22</v>
      </c>
      <c r="H143" s="206">
        <v>202167.22</v>
      </c>
      <c r="I143" s="206">
        <v>202167.22</v>
      </c>
      <c r="J143" s="206">
        <v>202167.22</v>
      </c>
      <c r="K143" s="206">
        <v>202167.22</v>
      </c>
      <c r="L143" s="206">
        <v>202167.22</v>
      </c>
      <c r="M143" s="206">
        <v>202167.22</v>
      </c>
      <c r="N143" s="206">
        <v>202167.22</v>
      </c>
      <c r="O143" s="206">
        <v>202167.22</v>
      </c>
      <c r="P143" s="192">
        <f t="shared" si="30"/>
        <v>2426006.64</v>
      </c>
      <c r="Q143" s="206">
        <v>202167.22</v>
      </c>
      <c r="R143" s="206">
        <v>202167.22</v>
      </c>
      <c r="S143" s="206">
        <v>202167.22</v>
      </c>
      <c r="T143" s="206">
        <v>202167.22</v>
      </c>
      <c r="U143" s="206">
        <v>202167.22</v>
      </c>
      <c r="V143" s="206">
        <v>202167.22</v>
      </c>
      <c r="W143" s="206">
        <v>202167.22</v>
      </c>
      <c r="X143" s="206">
        <v>202167.22</v>
      </c>
      <c r="Y143" s="206">
        <v>202167.22</v>
      </c>
      <c r="Z143" s="206">
        <v>202167.22</v>
      </c>
      <c r="AA143" s="206">
        <v>202167.22</v>
      </c>
      <c r="AB143" s="206">
        <v>202167.22</v>
      </c>
      <c r="AC143" s="206">
        <v>202167.22</v>
      </c>
      <c r="AD143" s="206">
        <v>202167.22</v>
      </c>
      <c r="AE143" s="206">
        <v>202167.22</v>
      </c>
      <c r="AF143" s="206">
        <v>202167.22</v>
      </c>
      <c r="AG143" s="192">
        <f t="shared" si="31"/>
        <v>2426006.64</v>
      </c>
      <c r="AI143" s="207">
        <f t="shared" si="29"/>
        <v>11.79</v>
      </c>
      <c r="AJ143" s="207">
        <f t="shared" si="29"/>
        <v>11.79</v>
      </c>
      <c r="AK143" s="207">
        <f t="shared" si="29"/>
        <v>11.79</v>
      </c>
      <c r="AL143" s="207">
        <f t="shared" si="29"/>
        <v>11.79</v>
      </c>
      <c r="AM143" s="207">
        <f t="shared" si="29"/>
        <v>11.79</v>
      </c>
      <c r="AN143" s="207">
        <f t="shared" si="29"/>
        <v>11.79</v>
      </c>
      <c r="AO143" s="207">
        <f t="shared" si="29"/>
        <v>11.79</v>
      </c>
      <c r="AP143" s="207">
        <f t="shared" si="29"/>
        <v>11.79</v>
      </c>
      <c r="AQ143" s="207">
        <f t="shared" si="29"/>
        <v>11.79</v>
      </c>
      <c r="AR143" s="207">
        <f t="shared" si="28"/>
        <v>11.79</v>
      </c>
      <c r="AS143" s="207">
        <f t="shared" si="28"/>
        <v>11.79</v>
      </c>
      <c r="AT143" s="207">
        <f t="shared" si="28"/>
        <v>11.79</v>
      </c>
      <c r="AU143" s="208">
        <f t="shared" si="32"/>
        <v>141.47999999999996</v>
      </c>
      <c r="AV143" s="208">
        <f t="shared" si="25"/>
        <v>11.79</v>
      </c>
      <c r="AW143" s="208">
        <f t="shared" si="25"/>
        <v>11.79</v>
      </c>
      <c r="AX143" s="208">
        <f t="shared" si="25"/>
        <v>11.79</v>
      </c>
      <c r="AY143" s="208">
        <f t="shared" si="25"/>
        <v>11.79</v>
      </c>
      <c r="AZ143" s="208">
        <f t="shared" si="35"/>
        <v>11.79</v>
      </c>
      <c r="BA143" s="208">
        <f t="shared" si="35"/>
        <v>11.79</v>
      </c>
      <c r="BB143" s="208">
        <f t="shared" si="35"/>
        <v>11.79</v>
      </c>
      <c r="BC143" s="208">
        <f t="shared" si="34"/>
        <v>11.79</v>
      </c>
      <c r="BD143" s="208">
        <f t="shared" si="34"/>
        <v>11.79</v>
      </c>
      <c r="BE143" s="208">
        <f t="shared" si="34"/>
        <v>11.79</v>
      </c>
      <c r="BF143" s="208">
        <f t="shared" si="34"/>
        <v>11.79</v>
      </c>
      <c r="BG143" s="208">
        <f t="shared" si="34"/>
        <v>11.79</v>
      </c>
      <c r="BH143" s="208">
        <f t="shared" si="34"/>
        <v>11.79</v>
      </c>
      <c r="BI143" s="208">
        <f t="shared" si="26"/>
        <v>11.79</v>
      </c>
      <c r="BJ143" s="208">
        <f t="shared" si="26"/>
        <v>11.79</v>
      </c>
      <c r="BK143" s="208">
        <f t="shared" si="26"/>
        <v>11.79</v>
      </c>
      <c r="BL143" s="207">
        <f t="shared" si="33"/>
        <v>141.47999999999996</v>
      </c>
    </row>
    <row r="144" spans="1:64">
      <c r="A144" s="190" t="s">
        <v>345</v>
      </c>
      <c r="B144" s="205">
        <v>3.7699999999999997E-2</v>
      </c>
      <c r="C144" s="205">
        <v>3.7699999999999997E-2</v>
      </c>
      <c r="D144" s="206">
        <v>11634838.99</v>
      </c>
      <c r="E144" s="206">
        <v>11634838.99</v>
      </c>
      <c r="F144" s="206">
        <v>11634838.99</v>
      </c>
      <c r="G144" s="206">
        <v>11634838.99</v>
      </c>
      <c r="H144" s="206">
        <v>11634838.99</v>
      </c>
      <c r="I144" s="206">
        <v>11634838.99</v>
      </c>
      <c r="J144" s="206">
        <v>11634838.99</v>
      </c>
      <c r="K144" s="206">
        <v>11634838.99</v>
      </c>
      <c r="L144" s="206">
        <v>11634838.99</v>
      </c>
      <c r="M144" s="206">
        <v>11634838.99</v>
      </c>
      <c r="N144" s="206">
        <v>11634838.99</v>
      </c>
      <c r="O144" s="206">
        <v>11634838.99</v>
      </c>
      <c r="P144" s="192">
        <f t="shared" si="30"/>
        <v>139618067.87999997</v>
      </c>
      <c r="Q144" s="206">
        <v>11634838.99</v>
      </c>
      <c r="R144" s="206">
        <v>11634838.99</v>
      </c>
      <c r="S144" s="206">
        <v>11634838.99</v>
      </c>
      <c r="T144" s="206">
        <v>11720222.965</v>
      </c>
      <c r="U144" s="206">
        <v>13536061.93</v>
      </c>
      <c r="V144" s="206">
        <v>13536061.93</v>
      </c>
      <c r="W144" s="206">
        <v>13536061.93</v>
      </c>
      <c r="X144" s="206">
        <v>13536061.93</v>
      </c>
      <c r="Y144" s="206">
        <v>13536061.93</v>
      </c>
      <c r="Z144" s="206">
        <v>13536061.93</v>
      </c>
      <c r="AA144" s="206">
        <v>13536061.93</v>
      </c>
      <c r="AB144" s="206">
        <v>13536061.93</v>
      </c>
      <c r="AC144" s="206">
        <v>13536061.93</v>
      </c>
      <c r="AD144" s="206">
        <v>13536061.93</v>
      </c>
      <c r="AE144" s="206">
        <v>13536061.93</v>
      </c>
      <c r="AF144" s="206">
        <v>13536061.93</v>
      </c>
      <c r="AG144" s="192">
        <f t="shared" si="31"/>
        <v>162432743.16000006</v>
      </c>
      <c r="AI144" s="207">
        <f t="shared" si="29"/>
        <v>36552.79</v>
      </c>
      <c r="AJ144" s="207">
        <f t="shared" si="29"/>
        <v>36552.79</v>
      </c>
      <c r="AK144" s="207">
        <f t="shared" si="29"/>
        <v>36552.79</v>
      </c>
      <c r="AL144" s="207">
        <f t="shared" si="29"/>
        <v>36552.79</v>
      </c>
      <c r="AM144" s="207">
        <f t="shared" si="29"/>
        <v>36552.79</v>
      </c>
      <c r="AN144" s="207">
        <f t="shared" si="29"/>
        <v>36552.79</v>
      </c>
      <c r="AO144" s="207">
        <f t="shared" si="29"/>
        <v>36552.79</v>
      </c>
      <c r="AP144" s="207">
        <f t="shared" si="29"/>
        <v>36552.79</v>
      </c>
      <c r="AQ144" s="207">
        <f t="shared" si="29"/>
        <v>36552.79</v>
      </c>
      <c r="AR144" s="207">
        <f t="shared" si="28"/>
        <v>36552.79</v>
      </c>
      <c r="AS144" s="207">
        <f t="shared" si="28"/>
        <v>36552.79</v>
      </c>
      <c r="AT144" s="207">
        <f t="shared" si="28"/>
        <v>36552.79</v>
      </c>
      <c r="AU144" s="208">
        <f t="shared" si="32"/>
        <v>438633.47999999992</v>
      </c>
      <c r="AV144" s="208">
        <f t="shared" si="25"/>
        <v>36552.79</v>
      </c>
      <c r="AW144" s="208">
        <f t="shared" si="25"/>
        <v>36552.79</v>
      </c>
      <c r="AX144" s="208">
        <f t="shared" si="25"/>
        <v>36552.79</v>
      </c>
      <c r="AY144" s="208">
        <f t="shared" si="25"/>
        <v>36821.03</v>
      </c>
      <c r="AZ144" s="208">
        <f t="shared" si="35"/>
        <v>42525.79</v>
      </c>
      <c r="BA144" s="208">
        <f t="shared" si="35"/>
        <v>42525.79</v>
      </c>
      <c r="BB144" s="208">
        <f t="shared" si="35"/>
        <v>42525.79</v>
      </c>
      <c r="BC144" s="208">
        <f t="shared" si="34"/>
        <v>42525.79</v>
      </c>
      <c r="BD144" s="208">
        <f t="shared" si="34"/>
        <v>42525.79</v>
      </c>
      <c r="BE144" s="208">
        <f t="shared" si="34"/>
        <v>42525.79</v>
      </c>
      <c r="BF144" s="208">
        <f t="shared" si="34"/>
        <v>42525.79</v>
      </c>
      <c r="BG144" s="208">
        <f t="shared" si="34"/>
        <v>42525.79</v>
      </c>
      <c r="BH144" s="208">
        <f t="shared" si="34"/>
        <v>42525.79</v>
      </c>
      <c r="BI144" s="208">
        <f t="shared" si="26"/>
        <v>42525.79</v>
      </c>
      <c r="BJ144" s="208">
        <f t="shared" si="26"/>
        <v>42525.79</v>
      </c>
      <c r="BK144" s="208">
        <f t="shared" si="26"/>
        <v>42525.79</v>
      </c>
      <c r="BL144" s="207">
        <f t="shared" si="33"/>
        <v>510309.47999999992</v>
      </c>
    </row>
    <row r="145" spans="1:64">
      <c r="A145" s="190" t="s">
        <v>346</v>
      </c>
      <c r="B145" s="205">
        <v>4.9699999999999994E-2</v>
      </c>
      <c r="C145" s="205">
        <v>4.9699999999999994E-2</v>
      </c>
      <c r="D145" s="206">
        <v>0</v>
      </c>
      <c r="E145" s="206">
        <v>0</v>
      </c>
      <c r="F145" s="206">
        <v>0</v>
      </c>
      <c r="G145" s="206">
        <v>0</v>
      </c>
      <c r="H145" s="206">
        <v>0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192">
        <f t="shared" si="30"/>
        <v>0</v>
      </c>
      <c r="Q145" s="206">
        <v>0</v>
      </c>
      <c r="R145" s="206">
        <v>0</v>
      </c>
      <c r="S145" s="206">
        <v>0</v>
      </c>
      <c r="T145" s="206">
        <v>0</v>
      </c>
      <c r="U145" s="206">
        <v>5652402.3799999999</v>
      </c>
      <c r="V145" s="206">
        <v>5652402.3799999999</v>
      </c>
      <c r="W145" s="206">
        <v>5652402.3799999999</v>
      </c>
      <c r="X145" s="206">
        <v>5652402.3799999999</v>
      </c>
      <c r="Y145" s="206">
        <v>5652402.3799999999</v>
      </c>
      <c r="Z145" s="206">
        <v>5652402.3799999999</v>
      </c>
      <c r="AA145" s="206">
        <v>5652402.3799999999</v>
      </c>
      <c r="AB145" s="206">
        <v>5652402.3799999999</v>
      </c>
      <c r="AC145" s="206">
        <v>5652402.3799999999</v>
      </c>
      <c r="AD145" s="206">
        <v>5652402.3799999999</v>
      </c>
      <c r="AE145" s="206">
        <v>5652402.3799999999</v>
      </c>
      <c r="AF145" s="206">
        <v>5652402.3799999999</v>
      </c>
      <c r="AG145" s="192">
        <f t="shared" si="31"/>
        <v>67828828.560000017</v>
      </c>
      <c r="AI145" s="207">
        <f t="shared" si="29"/>
        <v>0</v>
      </c>
      <c r="AJ145" s="207">
        <f t="shared" si="29"/>
        <v>0</v>
      </c>
      <c r="AK145" s="207">
        <f t="shared" si="29"/>
        <v>0</v>
      </c>
      <c r="AL145" s="207">
        <f t="shared" si="29"/>
        <v>0</v>
      </c>
      <c r="AM145" s="207">
        <f t="shared" si="29"/>
        <v>0</v>
      </c>
      <c r="AN145" s="207">
        <f t="shared" si="29"/>
        <v>0</v>
      </c>
      <c r="AO145" s="207">
        <f t="shared" si="29"/>
        <v>0</v>
      </c>
      <c r="AP145" s="207">
        <f t="shared" si="29"/>
        <v>0</v>
      </c>
      <c r="AQ145" s="207">
        <f t="shared" si="29"/>
        <v>0</v>
      </c>
      <c r="AR145" s="207">
        <f t="shared" si="28"/>
        <v>0</v>
      </c>
      <c r="AS145" s="207">
        <f t="shared" si="28"/>
        <v>0</v>
      </c>
      <c r="AT145" s="207">
        <f t="shared" si="28"/>
        <v>0</v>
      </c>
      <c r="AU145" s="208">
        <f t="shared" si="32"/>
        <v>0</v>
      </c>
      <c r="AV145" s="208">
        <f t="shared" si="25"/>
        <v>0</v>
      </c>
      <c r="AW145" s="208">
        <f t="shared" si="25"/>
        <v>0</v>
      </c>
      <c r="AX145" s="208">
        <f t="shared" si="25"/>
        <v>0</v>
      </c>
      <c r="AY145" s="208">
        <f t="shared" si="25"/>
        <v>0</v>
      </c>
      <c r="AZ145" s="208">
        <f t="shared" si="35"/>
        <v>23410.37</v>
      </c>
      <c r="BA145" s="208">
        <f t="shared" si="35"/>
        <v>23410.37</v>
      </c>
      <c r="BB145" s="208">
        <f t="shared" si="35"/>
        <v>23410.37</v>
      </c>
      <c r="BC145" s="208">
        <f t="shared" si="34"/>
        <v>23410.37</v>
      </c>
      <c r="BD145" s="208">
        <f t="shared" si="34"/>
        <v>23410.37</v>
      </c>
      <c r="BE145" s="208">
        <f t="shared" si="34"/>
        <v>23410.37</v>
      </c>
      <c r="BF145" s="208">
        <f t="shared" si="34"/>
        <v>23410.37</v>
      </c>
      <c r="BG145" s="208">
        <f t="shared" si="34"/>
        <v>23410.37</v>
      </c>
      <c r="BH145" s="208">
        <f t="shared" si="34"/>
        <v>23410.37</v>
      </c>
      <c r="BI145" s="208">
        <f t="shared" si="26"/>
        <v>23410.37</v>
      </c>
      <c r="BJ145" s="208">
        <f t="shared" si="26"/>
        <v>23410.37</v>
      </c>
      <c r="BK145" s="208">
        <f t="shared" si="26"/>
        <v>23410.37</v>
      </c>
      <c r="BL145" s="207">
        <f t="shared" si="33"/>
        <v>280924.44</v>
      </c>
    </row>
    <row r="146" spans="1:64">
      <c r="A146" s="190" t="s">
        <v>347</v>
      </c>
      <c r="B146" s="205">
        <v>2.8899999999999999E-2</v>
      </c>
      <c r="C146" s="205">
        <v>2.8899999999999999E-2</v>
      </c>
      <c r="D146" s="206">
        <v>18728393.710000001</v>
      </c>
      <c r="E146" s="206">
        <v>18728436.640000001</v>
      </c>
      <c r="F146" s="206">
        <v>18728436.640000001</v>
      </c>
      <c r="G146" s="206">
        <v>18728436.640000001</v>
      </c>
      <c r="H146" s="206">
        <v>18679252.170000002</v>
      </c>
      <c r="I146" s="206">
        <v>18624966.300000001</v>
      </c>
      <c r="J146" s="206">
        <v>18624966.299999997</v>
      </c>
      <c r="K146" s="206">
        <v>18630067.699999999</v>
      </c>
      <c r="L146" s="206">
        <v>18630067.699999999</v>
      </c>
      <c r="M146" s="206">
        <v>18630067.699999999</v>
      </c>
      <c r="N146" s="206">
        <v>18630067.699999999</v>
      </c>
      <c r="O146" s="206">
        <v>18630067.699999999</v>
      </c>
      <c r="P146" s="192">
        <f t="shared" si="30"/>
        <v>223993226.89999995</v>
      </c>
      <c r="Q146" s="206">
        <v>18630067.699999999</v>
      </c>
      <c r="R146" s="206">
        <v>18630067.699999999</v>
      </c>
      <c r="S146" s="206">
        <v>18630067.699999999</v>
      </c>
      <c r="T146" s="206">
        <v>18630067.699999999</v>
      </c>
      <c r="U146" s="206">
        <v>27573882.219999999</v>
      </c>
      <c r="V146" s="206">
        <v>28323882.219999999</v>
      </c>
      <c r="W146" s="206">
        <v>28323882.219999999</v>
      </c>
      <c r="X146" s="206">
        <v>28323882.219999999</v>
      </c>
      <c r="Y146" s="206">
        <v>28323882.219999999</v>
      </c>
      <c r="Z146" s="206">
        <v>28323882.219999999</v>
      </c>
      <c r="AA146" s="206">
        <v>28323882.219999999</v>
      </c>
      <c r="AB146" s="206">
        <v>28323882.219999999</v>
      </c>
      <c r="AC146" s="206">
        <v>28323882.219999999</v>
      </c>
      <c r="AD146" s="206">
        <v>28323882.219999999</v>
      </c>
      <c r="AE146" s="206">
        <v>28323882.219999999</v>
      </c>
      <c r="AF146" s="206">
        <v>28323882.219999999</v>
      </c>
      <c r="AG146" s="192">
        <f t="shared" si="31"/>
        <v>339136586.63999999</v>
      </c>
      <c r="AI146" s="207">
        <f t="shared" si="29"/>
        <v>45104.21</v>
      </c>
      <c r="AJ146" s="207">
        <f t="shared" si="29"/>
        <v>45104.32</v>
      </c>
      <c r="AK146" s="207">
        <f t="shared" si="29"/>
        <v>45104.32</v>
      </c>
      <c r="AL146" s="207">
        <f t="shared" si="29"/>
        <v>45104.32</v>
      </c>
      <c r="AM146" s="207">
        <f t="shared" si="29"/>
        <v>44985.87</v>
      </c>
      <c r="AN146" s="207">
        <f t="shared" si="29"/>
        <v>44855.13</v>
      </c>
      <c r="AO146" s="207">
        <f t="shared" si="29"/>
        <v>44855.13</v>
      </c>
      <c r="AP146" s="207">
        <f t="shared" si="29"/>
        <v>44867.41</v>
      </c>
      <c r="AQ146" s="207">
        <f t="shared" si="29"/>
        <v>44867.41</v>
      </c>
      <c r="AR146" s="207">
        <f t="shared" si="28"/>
        <v>44867.41</v>
      </c>
      <c r="AS146" s="207">
        <f t="shared" si="28"/>
        <v>44867.41</v>
      </c>
      <c r="AT146" s="207">
        <f t="shared" si="28"/>
        <v>44867.41</v>
      </c>
      <c r="AU146" s="208">
        <f t="shared" si="32"/>
        <v>539450.35000000009</v>
      </c>
      <c r="AV146" s="208">
        <f t="shared" si="25"/>
        <v>44867.41</v>
      </c>
      <c r="AW146" s="208">
        <f t="shared" si="25"/>
        <v>44867.41</v>
      </c>
      <c r="AX146" s="208">
        <f t="shared" si="25"/>
        <v>44867.41</v>
      </c>
      <c r="AY146" s="208">
        <f t="shared" si="25"/>
        <v>44867.41</v>
      </c>
      <c r="AZ146" s="208">
        <f t="shared" si="35"/>
        <v>66407.100000000006</v>
      </c>
      <c r="BA146" s="208">
        <f t="shared" si="35"/>
        <v>68213.350000000006</v>
      </c>
      <c r="BB146" s="208">
        <f t="shared" si="35"/>
        <v>68213.350000000006</v>
      </c>
      <c r="BC146" s="208">
        <f t="shared" si="34"/>
        <v>68213.350000000006</v>
      </c>
      <c r="BD146" s="208">
        <f t="shared" si="34"/>
        <v>68213.350000000006</v>
      </c>
      <c r="BE146" s="208">
        <f t="shared" si="34"/>
        <v>68213.350000000006</v>
      </c>
      <c r="BF146" s="208">
        <f t="shared" si="34"/>
        <v>68213.350000000006</v>
      </c>
      <c r="BG146" s="208">
        <f t="shared" si="34"/>
        <v>68213.350000000006</v>
      </c>
      <c r="BH146" s="208">
        <f t="shared" si="34"/>
        <v>68213.350000000006</v>
      </c>
      <c r="BI146" s="208">
        <f t="shared" si="26"/>
        <v>68213.350000000006</v>
      </c>
      <c r="BJ146" s="208">
        <f t="shared" si="26"/>
        <v>68213.350000000006</v>
      </c>
      <c r="BK146" s="208">
        <f t="shared" si="26"/>
        <v>68213.350000000006</v>
      </c>
      <c r="BL146" s="207">
        <f t="shared" si="33"/>
        <v>816753.94999999984</v>
      </c>
    </row>
    <row r="147" spans="1:64">
      <c r="A147" s="190" t="s">
        <v>348</v>
      </c>
      <c r="B147" s="205">
        <v>4.7500000000000007E-2</v>
      </c>
      <c r="C147" s="205">
        <v>4.7500000000000007E-2</v>
      </c>
      <c r="D147" s="206">
        <v>1088876.92</v>
      </c>
      <c r="E147" s="206">
        <v>1088876.92</v>
      </c>
      <c r="F147" s="206">
        <v>1088876.92</v>
      </c>
      <c r="G147" s="206">
        <v>1088876.92</v>
      </c>
      <c r="H147" s="206">
        <v>1088876.92</v>
      </c>
      <c r="I147" s="206">
        <v>1088876.92</v>
      </c>
      <c r="J147" s="206">
        <v>1088876.92</v>
      </c>
      <c r="K147" s="206">
        <v>1088876.92</v>
      </c>
      <c r="L147" s="206">
        <v>1088876.92</v>
      </c>
      <c r="M147" s="206">
        <v>1088876.92</v>
      </c>
      <c r="N147" s="206">
        <v>1088876.92</v>
      </c>
      <c r="O147" s="206">
        <v>1088876.92</v>
      </c>
      <c r="P147" s="192">
        <f t="shared" si="30"/>
        <v>13066523.039999999</v>
      </c>
      <c r="Q147" s="206">
        <v>1088876.92</v>
      </c>
      <c r="R147" s="206">
        <v>1088876.92</v>
      </c>
      <c r="S147" s="206">
        <v>1088876.92</v>
      </c>
      <c r="T147" s="206">
        <v>1088876.92</v>
      </c>
      <c r="U147" s="206">
        <v>1088905.01</v>
      </c>
      <c r="V147" s="206">
        <v>1088905.01</v>
      </c>
      <c r="W147" s="206">
        <v>1088905.01</v>
      </c>
      <c r="X147" s="206">
        <v>1088905.01</v>
      </c>
      <c r="Y147" s="206">
        <v>1088905.01</v>
      </c>
      <c r="Z147" s="206">
        <v>1133308.6850000001</v>
      </c>
      <c r="AA147" s="206">
        <v>1177712.3600000001</v>
      </c>
      <c r="AB147" s="206">
        <v>1177712.3600000001</v>
      </c>
      <c r="AC147" s="206">
        <v>1177712.3600000001</v>
      </c>
      <c r="AD147" s="206">
        <v>1177712.3600000001</v>
      </c>
      <c r="AE147" s="206">
        <v>1177712.3600000001</v>
      </c>
      <c r="AF147" s="206">
        <v>1177712.3600000001</v>
      </c>
      <c r="AG147" s="192">
        <f t="shared" si="31"/>
        <v>13644107.894999998</v>
      </c>
      <c r="AI147" s="207">
        <f t="shared" si="29"/>
        <v>4310.1400000000003</v>
      </c>
      <c r="AJ147" s="207">
        <f t="shared" si="29"/>
        <v>4310.1400000000003</v>
      </c>
      <c r="AK147" s="207">
        <f t="shared" si="29"/>
        <v>4310.1400000000003</v>
      </c>
      <c r="AL147" s="207">
        <f t="shared" si="29"/>
        <v>4310.1400000000003</v>
      </c>
      <c r="AM147" s="207">
        <f t="shared" si="29"/>
        <v>4310.1400000000003</v>
      </c>
      <c r="AN147" s="207">
        <f t="shared" si="29"/>
        <v>4310.1400000000003</v>
      </c>
      <c r="AO147" s="207">
        <f t="shared" si="29"/>
        <v>4310.1400000000003</v>
      </c>
      <c r="AP147" s="207">
        <f t="shared" si="29"/>
        <v>4310.1400000000003</v>
      </c>
      <c r="AQ147" s="207">
        <f t="shared" si="29"/>
        <v>4310.1400000000003</v>
      </c>
      <c r="AR147" s="207">
        <f t="shared" si="28"/>
        <v>4310.1400000000003</v>
      </c>
      <c r="AS147" s="207">
        <f t="shared" si="28"/>
        <v>4310.1400000000003</v>
      </c>
      <c r="AT147" s="207">
        <f t="shared" si="28"/>
        <v>4310.1400000000003</v>
      </c>
      <c r="AU147" s="208">
        <f t="shared" si="32"/>
        <v>51721.68</v>
      </c>
      <c r="AV147" s="208">
        <f t="shared" si="25"/>
        <v>4310.1400000000003</v>
      </c>
      <c r="AW147" s="208">
        <f t="shared" si="25"/>
        <v>4310.1400000000003</v>
      </c>
      <c r="AX147" s="208">
        <f t="shared" si="25"/>
        <v>4310.1400000000003</v>
      </c>
      <c r="AY147" s="208">
        <f t="shared" si="25"/>
        <v>4310.1400000000003</v>
      </c>
      <c r="AZ147" s="208">
        <f t="shared" si="35"/>
        <v>4310.25</v>
      </c>
      <c r="BA147" s="208">
        <f t="shared" si="35"/>
        <v>4310.25</v>
      </c>
      <c r="BB147" s="208">
        <f t="shared" si="35"/>
        <v>4310.25</v>
      </c>
      <c r="BC147" s="208">
        <f t="shared" si="34"/>
        <v>4310.25</v>
      </c>
      <c r="BD147" s="208">
        <f t="shared" si="34"/>
        <v>4310.25</v>
      </c>
      <c r="BE147" s="208">
        <f t="shared" si="34"/>
        <v>4486.01</v>
      </c>
      <c r="BF147" s="208">
        <f t="shared" si="34"/>
        <v>4661.78</v>
      </c>
      <c r="BG147" s="208">
        <f t="shared" si="34"/>
        <v>4661.78</v>
      </c>
      <c r="BH147" s="208">
        <f t="shared" si="34"/>
        <v>4661.78</v>
      </c>
      <c r="BI147" s="208">
        <f t="shared" si="26"/>
        <v>4661.78</v>
      </c>
      <c r="BJ147" s="208">
        <f t="shared" si="26"/>
        <v>4661.78</v>
      </c>
      <c r="BK147" s="208">
        <f t="shared" si="26"/>
        <v>4661.78</v>
      </c>
      <c r="BL147" s="207">
        <f t="shared" si="33"/>
        <v>54007.939999999995</v>
      </c>
    </row>
    <row r="148" spans="1:64">
      <c r="A148" s="190" t="s">
        <v>349</v>
      </c>
      <c r="B148" s="205">
        <v>2.1600000000000001E-2</v>
      </c>
      <c r="C148" s="205">
        <v>2.1600000000000001E-2</v>
      </c>
      <c r="D148" s="206">
        <v>29724883.460000001</v>
      </c>
      <c r="E148" s="206">
        <v>29668217.370000001</v>
      </c>
      <c r="F148" s="206">
        <v>29668217.370000001</v>
      </c>
      <c r="G148" s="206">
        <v>29668217.370000001</v>
      </c>
      <c r="H148" s="206">
        <v>29653447.57</v>
      </c>
      <c r="I148" s="206">
        <v>29638677.760000002</v>
      </c>
      <c r="J148" s="206">
        <v>29638677.760000002</v>
      </c>
      <c r="K148" s="206">
        <v>29638677.760000002</v>
      </c>
      <c r="L148" s="206">
        <v>29638677.760000002</v>
      </c>
      <c r="M148" s="206">
        <v>29733839.050000001</v>
      </c>
      <c r="N148" s="206">
        <v>29829000.34</v>
      </c>
      <c r="O148" s="206">
        <v>29829000.34</v>
      </c>
      <c r="P148" s="192">
        <f t="shared" si="30"/>
        <v>356329533.90999991</v>
      </c>
      <c r="Q148" s="206">
        <v>29829000.34</v>
      </c>
      <c r="R148" s="206">
        <v>29829000.34</v>
      </c>
      <c r="S148" s="206">
        <v>29829000.34</v>
      </c>
      <c r="T148" s="206">
        <v>29854591.640000001</v>
      </c>
      <c r="U148" s="206">
        <v>33606175.789999999</v>
      </c>
      <c r="V148" s="206">
        <v>33631629.560000002</v>
      </c>
      <c r="W148" s="206">
        <v>33652180.879999995</v>
      </c>
      <c r="X148" s="206">
        <v>33656747.839999996</v>
      </c>
      <c r="Y148" s="206">
        <v>33661314.799999997</v>
      </c>
      <c r="Z148" s="206">
        <v>33665881.759999998</v>
      </c>
      <c r="AA148" s="206">
        <v>33669300.990000002</v>
      </c>
      <c r="AB148" s="206">
        <v>33671383.205000006</v>
      </c>
      <c r="AC148" s="206">
        <v>33673276.135000005</v>
      </c>
      <c r="AD148" s="206">
        <v>33675169.065000005</v>
      </c>
      <c r="AE148" s="206">
        <v>33677061.995000005</v>
      </c>
      <c r="AF148" s="206">
        <v>33678954.925000004</v>
      </c>
      <c r="AG148" s="192">
        <f t="shared" si="31"/>
        <v>403919076.94499999</v>
      </c>
      <c r="AI148" s="207">
        <f t="shared" si="29"/>
        <v>53504.79</v>
      </c>
      <c r="AJ148" s="207">
        <f t="shared" si="29"/>
        <v>53402.79</v>
      </c>
      <c r="AK148" s="207">
        <f t="shared" si="29"/>
        <v>53402.79</v>
      </c>
      <c r="AL148" s="207">
        <f t="shared" si="29"/>
        <v>53402.79</v>
      </c>
      <c r="AM148" s="207">
        <f t="shared" si="29"/>
        <v>53376.21</v>
      </c>
      <c r="AN148" s="207">
        <f t="shared" si="29"/>
        <v>53349.62</v>
      </c>
      <c r="AO148" s="207">
        <f t="shared" si="29"/>
        <v>53349.62</v>
      </c>
      <c r="AP148" s="207">
        <f t="shared" si="29"/>
        <v>53349.62</v>
      </c>
      <c r="AQ148" s="207">
        <f t="shared" si="29"/>
        <v>53349.62</v>
      </c>
      <c r="AR148" s="207">
        <f t="shared" si="28"/>
        <v>53520.91</v>
      </c>
      <c r="AS148" s="207">
        <f t="shared" si="28"/>
        <v>53692.2</v>
      </c>
      <c r="AT148" s="207">
        <f t="shared" si="28"/>
        <v>53692.2</v>
      </c>
      <c r="AU148" s="208">
        <f t="shared" si="32"/>
        <v>641393.15999999992</v>
      </c>
      <c r="AV148" s="208">
        <f t="shared" si="25"/>
        <v>53692.2</v>
      </c>
      <c r="AW148" s="208">
        <f t="shared" si="25"/>
        <v>53692.2</v>
      </c>
      <c r="AX148" s="208">
        <f t="shared" si="25"/>
        <v>53692.2</v>
      </c>
      <c r="AY148" s="208">
        <f t="shared" si="25"/>
        <v>53738.26</v>
      </c>
      <c r="AZ148" s="208">
        <f t="shared" si="35"/>
        <v>60491.12</v>
      </c>
      <c r="BA148" s="208">
        <f t="shared" si="35"/>
        <v>60536.93</v>
      </c>
      <c r="BB148" s="208">
        <f t="shared" si="35"/>
        <v>60573.93</v>
      </c>
      <c r="BC148" s="208">
        <f t="shared" si="34"/>
        <v>60582.15</v>
      </c>
      <c r="BD148" s="208">
        <f t="shared" si="34"/>
        <v>60590.37</v>
      </c>
      <c r="BE148" s="208">
        <f t="shared" si="34"/>
        <v>60598.59</v>
      </c>
      <c r="BF148" s="208">
        <f t="shared" si="34"/>
        <v>60604.74</v>
      </c>
      <c r="BG148" s="208">
        <f t="shared" si="34"/>
        <v>60608.49</v>
      </c>
      <c r="BH148" s="208">
        <f t="shared" si="34"/>
        <v>60611.9</v>
      </c>
      <c r="BI148" s="208">
        <f t="shared" si="26"/>
        <v>60615.3</v>
      </c>
      <c r="BJ148" s="208">
        <f t="shared" si="26"/>
        <v>60618.71</v>
      </c>
      <c r="BK148" s="208">
        <f t="shared" si="26"/>
        <v>60622.12</v>
      </c>
      <c r="BL148" s="207">
        <f t="shared" si="33"/>
        <v>727054.35</v>
      </c>
    </row>
    <row r="149" spans="1:64">
      <c r="A149" s="190" t="s">
        <v>350</v>
      </c>
      <c r="B149" s="205">
        <v>3.15E-2</v>
      </c>
      <c r="C149" s="205">
        <v>3.15E-2</v>
      </c>
      <c r="D149" s="206">
        <v>69168.930000000008</v>
      </c>
      <c r="E149" s="206">
        <v>69168.930000000008</v>
      </c>
      <c r="F149" s="206">
        <v>69168.930000000008</v>
      </c>
      <c r="G149" s="206">
        <v>69168.930000000008</v>
      </c>
      <c r="H149" s="206">
        <v>69168.930000000008</v>
      </c>
      <c r="I149" s="206">
        <v>69168.930000000008</v>
      </c>
      <c r="J149" s="206">
        <v>69168.930000000008</v>
      </c>
      <c r="K149" s="206">
        <v>69168.930000000008</v>
      </c>
      <c r="L149" s="206">
        <v>69168.930000000008</v>
      </c>
      <c r="M149" s="206">
        <v>69168.930000000008</v>
      </c>
      <c r="N149" s="206">
        <v>69168.930000000008</v>
      </c>
      <c r="O149" s="206">
        <v>69168.930000000008</v>
      </c>
      <c r="P149" s="192">
        <f t="shared" si="30"/>
        <v>830027.16000000027</v>
      </c>
      <c r="Q149" s="206">
        <v>69168.930000000008</v>
      </c>
      <c r="R149" s="206">
        <v>69168.930000000008</v>
      </c>
      <c r="S149" s="206">
        <v>69168.930000000008</v>
      </c>
      <c r="T149" s="206">
        <v>69168.930000000008</v>
      </c>
      <c r="U149" s="206">
        <v>8048286.0299999993</v>
      </c>
      <c r="V149" s="206">
        <v>8048286.0299999993</v>
      </c>
      <c r="W149" s="206">
        <v>8048286.0299999993</v>
      </c>
      <c r="X149" s="206">
        <v>8048286.0299999993</v>
      </c>
      <c r="Y149" s="206">
        <v>8048286.0299999993</v>
      </c>
      <c r="Z149" s="206">
        <v>8048286.0299999993</v>
      </c>
      <c r="AA149" s="206">
        <v>8048286.0299999993</v>
      </c>
      <c r="AB149" s="206">
        <v>8048286.0299999993</v>
      </c>
      <c r="AC149" s="206">
        <v>8048286.0299999993</v>
      </c>
      <c r="AD149" s="206">
        <v>8048286.0299999993</v>
      </c>
      <c r="AE149" s="206">
        <v>8048286.0299999993</v>
      </c>
      <c r="AF149" s="206">
        <v>8048286.0299999993</v>
      </c>
      <c r="AG149" s="192">
        <f t="shared" si="31"/>
        <v>96579432.359999999</v>
      </c>
      <c r="AI149" s="207">
        <f t="shared" si="29"/>
        <v>181.57</v>
      </c>
      <c r="AJ149" s="207">
        <f t="shared" si="29"/>
        <v>181.57</v>
      </c>
      <c r="AK149" s="207">
        <f t="shared" si="29"/>
        <v>181.57</v>
      </c>
      <c r="AL149" s="207">
        <f t="shared" si="29"/>
        <v>181.57</v>
      </c>
      <c r="AM149" s="207">
        <f t="shared" si="29"/>
        <v>181.57</v>
      </c>
      <c r="AN149" s="207">
        <f t="shared" si="29"/>
        <v>181.57</v>
      </c>
      <c r="AO149" s="207">
        <f t="shared" si="29"/>
        <v>181.57</v>
      </c>
      <c r="AP149" s="207">
        <f t="shared" si="29"/>
        <v>181.57</v>
      </c>
      <c r="AQ149" s="207">
        <f t="shared" si="29"/>
        <v>181.57</v>
      </c>
      <c r="AR149" s="207">
        <f t="shared" si="28"/>
        <v>181.57</v>
      </c>
      <c r="AS149" s="207">
        <f t="shared" si="28"/>
        <v>181.57</v>
      </c>
      <c r="AT149" s="207">
        <f t="shared" si="28"/>
        <v>181.57</v>
      </c>
      <c r="AU149" s="208">
        <f t="shared" si="32"/>
        <v>2178.8399999999997</v>
      </c>
      <c r="AV149" s="208">
        <f t="shared" si="25"/>
        <v>181.57</v>
      </c>
      <c r="AW149" s="208">
        <f t="shared" si="25"/>
        <v>181.57</v>
      </c>
      <c r="AX149" s="208">
        <f t="shared" si="25"/>
        <v>181.57</v>
      </c>
      <c r="AY149" s="208">
        <f t="shared" si="25"/>
        <v>181.57</v>
      </c>
      <c r="AZ149" s="208">
        <f t="shared" si="35"/>
        <v>21126.75</v>
      </c>
      <c r="BA149" s="208">
        <f t="shared" si="35"/>
        <v>21126.75</v>
      </c>
      <c r="BB149" s="208">
        <f t="shared" si="35"/>
        <v>21126.75</v>
      </c>
      <c r="BC149" s="208">
        <f t="shared" si="34"/>
        <v>21126.75</v>
      </c>
      <c r="BD149" s="208">
        <f t="shared" si="34"/>
        <v>21126.75</v>
      </c>
      <c r="BE149" s="208">
        <f t="shared" si="34"/>
        <v>21126.75</v>
      </c>
      <c r="BF149" s="208">
        <f t="shared" si="34"/>
        <v>21126.75</v>
      </c>
      <c r="BG149" s="208">
        <f t="shared" si="34"/>
        <v>21126.75</v>
      </c>
      <c r="BH149" s="208">
        <f t="shared" si="34"/>
        <v>21126.75</v>
      </c>
      <c r="BI149" s="208">
        <f t="shared" si="26"/>
        <v>21126.75</v>
      </c>
      <c r="BJ149" s="208">
        <f t="shared" si="26"/>
        <v>21126.75</v>
      </c>
      <c r="BK149" s="208">
        <f t="shared" si="26"/>
        <v>21126.75</v>
      </c>
      <c r="BL149" s="207">
        <f t="shared" si="33"/>
        <v>253521</v>
      </c>
    </row>
    <row r="150" spans="1:64">
      <c r="A150" s="190" t="s">
        <v>351</v>
      </c>
      <c r="B150" s="205">
        <v>4.7500000000000007E-2</v>
      </c>
      <c r="C150" s="205">
        <v>4.7500000000000007E-2</v>
      </c>
      <c r="D150" s="206">
        <v>28.09</v>
      </c>
      <c r="E150" s="206">
        <v>28.09</v>
      </c>
      <c r="F150" s="206">
        <v>28.09</v>
      </c>
      <c r="G150" s="206">
        <v>28.09</v>
      </c>
      <c r="H150" s="206">
        <v>28.09</v>
      </c>
      <c r="I150" s="206">
        <v>28.09</v>
      </c>
      <c r="J150" s="206">
        <v>28.09</v>
      </c>
      <c r="K150" s="206">
        <v>28.09</v>
      </c>
      <c r="L150" s="206">
        <v>28.09</v>
      </c>
      <c r="M150" s="206">
        <v>28.09</v>
      </c>
      <c r="N150" s="206">
        <v>28.09</v>
      </c>
      <c r="O150" s="206">
        <v>28.09</v>
      </c>
      <c r="P150" s="192">
        <f t="shared" si="30"/>
        <v>337.07999999999993</v>
      </c>
      <c r="Q150" s="206">
        <v>28.09</v>
      </c>
      <c r="R150" s="206">
        <v>28.09</v>
      </c>
      <c r="S150" s="206">
        <v>28.09</v>
      </c>
      <c r="T150" s="206">
        <v>28.09</v>
      </c>
      <c r="U150" s="206">
        <v>0</v>
      </c>
      <c r="V150" s="206">
        <v>0</v>
      </c>
      <c r="W150" s="206">
        <v>0</v>
      </c>
      <c r="X150" s="206">
        <v>0</v>
      </c>
      <c r="Y150" s="206">
        <v>0</v>
      </c>
      <c r="Z150" s="206">
        <v>0</v>
      </c>
      <c r="AA150" s="206">
        <v>0</v>
      </c>
      <c r="AB150" s="206">
        <v>0</v>
      </c>
      <c r="AC150" s="206">
        <v>0</v>
      </c>
      <c r="AD150" s="206">
        <v>0</v>
      </c>
      <c r="AE150" s="206">
        <v>0</v>
      </c>
      <c r="AF150" s="206">
        <v>0</v>
      </c>
      <c r="AG150" s="192">
        <f t="shared" si="31"/>
        <v>0</v>
      </c>
      <c r="AI150" s="207">
        <f t="shared" si="29"/>
        <v>0.11</v>
      </c>
      <c r="AJ150" s="207">
        <f t="shared" si="29"/>
        <v>0.11</v>
      </c>
      <c r="AK150" s="207">
        <f t="shared" si="29"/>
        <v>0.11</v>
      </c>
      <c r="AL150" s="207">
        <f t="shared" si="29"/>
        <v>0.11</v>
      </c>
      <c r="AM150" s="207">
        <f t="shared" si="29"/>
        <v>0.11</v>
      </c>
      <c r="AN150" s="207">
        <f t="shared" si="29"/>
        <v>0.11</v>
      </c>
      <c r="AO150" s="207">
        <f t="shared" si="29"/>
        <v>0.11</v>
      </c>
      <c r="AP150" s="207">
        <f t="shared" si="29"/>
        <v>0.11</v>
      </c>
      <c r="AQ150" s="207">
        <f t="shared" si="29"/>
        <v>0.11</v>
      </c>
      <c r="AR150" s="207">
        <f t="shared" si="28"/>
        <v>0.11</v>
      </c>
      <c r="AS150" s="207">
        <f t="shared" si="28"/>
        <v>0.11</v>
      </c>
      <c r="AT150" s="207">
        <f t="shared" si="28"/>
        <v>0.11</v>
      </c>
      <c r="AU150" s="208">
        <f t="shared" si="32"/>
        <v>1.3200000000000003</v>
      </c>
      <c r="AV150" s="208">
        <f t="shared" si="25"/>
        <v>0.11</v>
      </c>
      <c r="AW150" s="208">
        <f t="shared" si="25"/>
        <v>0.11</v>
      </c>
      <c r="AX150" s="208">
        <f t="shared" si="25"/>
        <v>0.11</v>
      </c>
      <c r="AY150" s="208">
        <f t="shared" si="25"/>
        <v>0.11</v>
      </c>
      <c r="AZ150" s="208">
        <f t="shared" si="35"/>
        <v>0</v>
      </c>
      <c r="BA150" s="208">
        <f t="shared" si="35"/>
        <v>0</v>
      </c>
      <c r="BB150" s="208">
        <f t="shared" si="35"/>
        <v>0</v>
      </c>
      <c r="BC150" s="208">
        <f t="shared" si="34"/>
        <v>0</v>
      </c>
      <c r="BD150" s="208">
        <f t="shared" si="34"/>
        <v>0</v>
      </c>
      <c r="BE150" s="208">
        <f t="shared" si="34"/>
        <v>0</v>
      </c>
      <c r="BF150" s="208">
        <f t="shared" si="34"/>
        <v>0</v>
      </c>
      <c r="BG150" s="208">
        <f t="shared" si="34"/>
        <v>0</v>
      </c>
      <c r="BH150" s="208">
        <f t="shared" si="34"/>
        <v>0</v>
      </c>
      <c r="BI150" s="208">
        <f t="shared" si="26"/>
        <v>0</v>
      </c>
      <c r="BJ150" s="208">
        <f t="shared" si="26"/>
        <v>0</v>
      </c>
      <c r="BK150" s="208">
        <f t="shared" si="26"/>
        <v>0</v>
      </c>
      <c r="BL150" s="207">
        <f t="shared" si="33"/>
        <v>0</v>
      </c>
    </row>
    <row r="151" spans="1:64">
      <c r="A151" s="190" t="s">
        <v>352</v>
      </c>
      <c r="B151" s="205">
        <v>3.15E-2</v>
      </c>
      <c r="C151" s="205">
        <v>3.15E-2</v>
      </c>
      <c r="D151" s="206">
        <v>7979117.0999999996</v>
      </c>
      <c r="E151" s="206">
        <v>7979117.0999999996</v>
      </c>
      <c r="F151" s="206">
        <v>7979117.0999999996</v>
      </c>
      <c r="G151" s="206">
        <v>7979117.0999999996</v>
      </c>
      <c r="H151" s="206">
        <v>7979117.0999999996</v>
      </c>
      <c r="I151" s="206">
        <v>7979117.0999999996</v>
      </c>
      <c r="J151" s="206">
        <v>7979117.0999999996</v>
      </c>
      <c r="K151" s="206">
        <v>7979117.0999999996</v>
      </c>
      <c r="L151" s="206">
        <v>7979117.0999999996</v>
      </c>
      <c r="M151" s="206">
        <v>7979117.0999999996</v>
      </c>
      <c r="N151" s="206">
        <v>7979117.0999999996</v>
      </c>
      <c r="O151" s="206">
        <v>7979117.0999999996</v>
      </c>
      <c r="P151" s="192">
        <f t="shared" si="30"/>
        <v>95749405.199999988</v>
      </c>
      <c r="Q151" s="206">
        <v>7979117.0999999996</v>
      </c>
      <c r="R151" s="206">
        <v>7979117.0999999996</v>
      </c>
      <c r="S151" s="206">
        <v>7979117.0999999996</v>
      </c>
      <c r="T151" s="206">
        <v>7979117.0999999996</v>
      </c>
      <c r="U151" s="206">
        <v>0</v>
      </c>
      <c r="V151" s="206">
        <v>0</v>
      </c>
      <c r="W151" s="206">
        <v>0</v>
      </c>
      <c r="X151" s="206">
        <v>0</v>
      </c>
      <c r="Y151" s="206">
        <v>0</v>
      </c>
      <c r="Z151" s="206">
        <v>0</v>
      </c>
      <c r="AA151" s="206">
        <v>0</v>
      </c>
      <c r="AB151" s="206">
        <v>0</v>
      </c>
      <c r="AC151" s="206">
        <v>0</v>
      </c>
      <c r="AD151" s="206">
        <v>0</v>
      </c>
      <c r="AE151" s="206">
        <v>0</v>
      </c>
      <c r="AF151" s="206">
        <v>0</v>
      </c>
      <c r="AG151" s="192">
        <f t="shared" si="31"/>
        <v>0</v>
      </c>
      <c r="AI151" s="207">
        <f t="shared" si="29"/>
        <v>20945.18</v>
      </c>
      <c r="AJ151" s="207">
        <f t="shared" si="29"/>
        <v>20945.18</v>
      </c>
      <c r="AK151" s="207">
        <f t="shared" si="29"/>
        <v>20945.18</v>
      </c>
      <c r="AL151" s="207">
        <f t="shared" si="29"/>
        <v>20945.18</v>
      </c>
      <c r="AM151" s="207">
        <f t="shared" si="29"/>
        <v>20945.18</v>
      </c>
      <c r="AN151" s="207">
        <f t="shared" si="29"/>
        <v>20945.18</v>
      </c>
      <c r="AO151" s="207">
        <f t="shared" si="29"/>
        <v>20945.18</v>
      </c>
      <c r="AP151" s="207">
        <f t="shared" si="29"/>
        <v>20945.18</v>
      </c>
      <c r="AQ151" s="207">
        <f t="shared" si="29"/>
        <v>20945.18</v>
      </c>
      <c r="AR151" s="207">
        <f t="shared" si="28"/>
        <v>20945.18</v>
      </c>
      <c r="AS151" s="207">
        <f t="shared" si="28"/>
        <v>20945.18</v>
      </c>
      <c r="AT151" s="207">
        <f t="shared" si="28"/>
        <v>20945.18</v>
      </c>
      <c r="AU151" s="208">
        <f t="shared" si="32"/>
        <v>251342.15999999995</v>
      </c>
      <c r="AV151" s="208">
        <f t="shared" si="25"/>
        <v>20945.18</v>
      </c>
      <c r="AW151" s="208">
        <f t="shared" si="25"/>
        <v>20945.18</v>
      </c>
      <c r="AX151" s="208">
        <f t="shared" si="25"/>
        <v>20945.18</v>
      </c>
      <c r="AY151" s="208">
        <f t="shared" si="25"/>
        <v>20945.18</v>
      </c>
      <c r="AZ151" s="208">
        <f t="shared" si="35"/>
        <v>0</v>
      </c>
      <c r="BA151" s="208">
        <f t="shared" si="35"/>
        <v>0</v>
      </c>
      <c r="BB151" s="208">
        <f t="shared" si="35"/>
        <v>0</v>
      </c>
      <c r="BC151" s="208">
        <f t="shared" si="34"/>
        <v>0</v>
      </c>
      <c r="BD151" s="208">
        <f t="shared" si="34"/>
        <v>0</v>
      </c>
      <c r="BE151" s="208">
        <f t="shared" si="34"/>
        <v>0</v>
      </c>
      <c r="BF151" s="208">
        <f t="shared" si="34"/>
        <v>0</v>
      </c>
      <c r="BG151" s="208">
        <f t="shared" si="34"/>
        <v>0</v>
      </c>
      <c r="BH151" s="208">
        <f t="shared" si="34"/>
        <v>0</v>
      </c>
      <c r="BI151" s="208">
        <f t="shared" si="26"/>
        <v>0</v>
      </c>
      <c r="BJ151" s="208">
        <f t="shared" si="26"/>
        <v>0</v>
      </c>
      <c r="BK151" s="208">
        <f t="shared" si="26"/>
        <v>0</v>
      </c>
      <c r="BL151" s="207">
        <f t="shared" si="33"/>
        <v>0</v>
      </c>
    </row>
    <row r="152" spans="1:64">
      <c r="A152" s="190" t="s">
        <v>353</v>
      </c>
      <c r="B152" s="205">
        <v>2.2100000000000002E-2</v>
      </c>
      <c r="C152" s="205">
        <v>2.2100000000000002E-2</v>
      </c>
      <c r="D152" s="206">
        <v>9897233.0500000007</v>
      </c>
      <c r="E152" s="206">
        <v>9897233.0500000007</v>
      </c>
      <c r="F152" s="206">
        <v>9816313.7300000004</v>
      </c>
      <c r="G152" s="206">
        <v>9735394.4000000004</v>
      </c>
      <c r="H152" s="206">
        <v>9735394.4000000004</v>
      </c>
      <c r="I152" s="206">
        <v>9735394.4000000004</v>
      </c>
      <c r="J152" s="206">
        <v>9735394.4000000004</v>
      </c>
      <c r="K152" s="206">
        <v>9735394.4000000004</v>
      </c>
      <c r="L152" s="206">
        <v>9735394.4000000004</v>
      </c>
      <c r="M152" s="206">
        <v>9735394.4000000004</v>
      </c>
      <c r="N152" s="206">
        <v>9735394.4000000004</v>
      </c>
      <c r="O152" s="206">
        <v>9735394.4000000004</v>
      </c>
      <c r="P152" s="192">
        <f t="shared" si="30"/>
        <v>117229329.43000004</v>
      </c>
      <c r="Q152" s="206">
        <v>9735394.4000000004</v>
      </c>
      <c r="R152" s="206">
        <v>9735394.4000000004</v>
      </c>
      <c r="S152" s="206">
        <v>9735394.4000000004</v>
      </c>
      <c r="T152" s="206">
        <v>9735394.4000000004</v>
      </c>
      <c r="U152" s="206">
        <v>9735394.4000000004</v>
      </c>
      <c r="V152" s="206">
        <v>9735394.4000000004</v>
      </c>
      <c r="W152" s="206">
        <v>9735394.4000000004</v>
      </c>
      <c r="X152" s="206">
        <v>9735394.4000000004</v>
      </c>
      <c r="Y152" s="206">
        <v>9735394.4000000004</v>
      </c>
      <c r="Z152" s="206">
        <v>9735394.4000000004</v>
      </c>
      <c r="AA152" s="206">
        <v>9735394.4000000004</v>
      </c>
      <c r="AB152" s="206">
        <v>9735394.4000000004</v>
      </c>
      <c r="AC152" s="206">
        <v>9735394.4000000004</v>
      </c>
      <c r="AD152" s="206">
        <v>9735394.4000000004</v>
      </c>
      <c r="AE152" s="206">
        <v>9735394.4000000004</v>
      </c>
      <c r="AF152" s="206">
        <v>9735394.4000000004</v>
      </c>
      <c r="AG152" s="192">
        <f t="shared" si="31"/>
        <v>116824732.80000003</v>
      </c>
      <c r="AI152" s="207">
        <f t="shared" si="29"/>
        <v>18227.400000000001</v>
      </c>
      <c r="AJ152" s="207">
        <f t="shared" si="29"/>
        <v>18227.400000000001</v>
      </c>
      <c r="AK152" s="207">
        <f t="shared" si="29"/>
        <v>18078.38</v>
      </c>
      <c r="AL152" s="207">
        <f t="shared" si="29"/>
        <v>17929.349999999999</v>
      </c>
      <c r="AM152" s="207">
        <f t="shared" si="29"/>
        <v>17929.349999999999</v>
      </c>
      <c r="AN152" s="207">
        <f t="shared" si="29"/>
        <v>17929.349999999999</v>
      </c>
      <c r="AO152" s="207">
        <f t="shared" si="29"/>
        <v>17929.349999999999</v>
      </c>
      <c r="AP152" s="207">
        <f t="shared" si="29"/>
        <v>17929.349999999999</v>
      </c>
      <c r="AQ152" s="207">
        <f t="shared" si="29"/>
        <v>17929.349999999999</v>
      </c>
      <c r="AR152" s="207">
        <f t="shared" si="28"/>
        <v>17929.349999999999</v>
      </c>
      <c r="AS152" s="207">
        <f t="shared" si="28"/>
        <v>17929.349999999999</v>
      </c>
      <c r="AT152" s="207">
        <f t="shared" si="28"/>
        <v>17929.349999999999</v>
      </c>
      <c r="AU152" s="208">
        <f t="shared" si="32"/>
        <v>215897.33000000005</v>
      </c>
      <c r="AV152" s="208">
        <f t="shared" si="25"/>
        <v>17929.349999999999</v>
      </c>
      <c r="AW152" s="208">
        <f t="shared" si="25"/>
        <v>17929.349999999999</v>
      </c>
      <c r="AX152" s="208">
        <f t="shared" si="25"/>
        <v>17929.349999999999</v>
      </c>
      <c r="AY152" s="208">
        <f t="shared" si="25"/>
        <v>17929.349999999999</v>
      </c>
      <c r="AZ152" s="208">
        <f t="shared" si="35"/>
        <v>17929.349999999999</v>
      </c>
      <c r="BA152" s="208">
        <f t="shared" si="35"/>
        <v>17929.349999999999</v>
      </c>
      <c r="BB152" s="208">
        <f t="shared" si="35"/>
        <v>17929.349999999999</v>
      </c>
      <c r="BC152" s="208">
        <f t="shared" si="34"/>
        <v>17929.349999999999</v>
      </c>
      <c r="BD152" s="208">
        <f t="shared" si="34"/>
        <v>17929.349999999999</v>
      </c>
      <c r="BE152" s="208">
        <f t="shared" si="34"/>
        <v>17929.349999999999</v>
      </c>
      <c r="BF152" s="208">
        <f t="shared" si="34"/>
        <v>17929.349999999999</v>
      </c>
      <c r="BG152" s="208">
        <f t="shared" si="34"/>
        <v>17929.349999999999</v>
      </c>
      <c r="BH152" s="208">
        <f t="shared" si="34"/>
        <v>17929.349999999999</v>
      </c>
      <c r="BI152" s="208">
        <f t="shared" si="26"/>
        <v>17929.349999999999</v>
      </c>
      <c r="BJ152" s="208">
        <f t="shared" si="26"/>
        <v>17929.349999999999</v>
      </c>
      <c r="BK152" s="208">
        <f t="shared" si="26"/>
        <v>17929.349999999999</v>
      </c>
      <c r="BL152" s="207">
        <f t="shared" si="33"/>
        <v>215152.20000000004</v>
      </c>
    </row>
    <row r="153" spans="1:64">
      <c r="A153" s="190" t="s">
        <v>354</v>
      </c>
      <c r="B153" s="205">
        <v>2.2100000000000002E-2</v>
      </c>
      <c r="C153" s="205">
        <v>2.2100000000000002E-2</v>
      </c>
      <c r="D153" s="206">
        <v>0</v>
      </c>
      <c r="E153" s="206">
        <v>0</v>
      </c>
      <c r="F153" s="206">
        <v>0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192">
        <f t="shared" si="30"/>
        <v>0</v>
      </c>
      <c r="Q153" s="206">
        <v>0</v>
      </c>
      <c r="R153" s="206">
        <v>0</v>
      </c>
      <c r="S153" s="206">
        <v>0</v>
      </c>
      <c r="T153" s="206">
        <v>0</v>
      </c>
      <c r="U153" s="206">
        <v>0</v>
      </c>
      <c r="V153" s="206">
        <v>0</v>
      </c>
      <c r="W153" s="206">
        <v>0</v>
      </c>
      <c r="X153" s="206">
        <v>0</v>
      </c>
      <c r="Y153" s="206">
        <v>0</v>
      </c>
      <c r="Z153" s="206">
        <v>0</v>
      </c>
      <c r="AA153" s="206">
        <v>0</v>
      </c>
      <c r="AB153" s="206">
        <v>0</v>
      </c>
      <c r="AC153" s="206">
        <v>0</v>
      </c>
      <c r="AD153" s="206">
        <v>0</v>
      </c>
      <c r="AE153" s="206">
        <v>0</v>
      </c>
      <c r="AF153" s="206">
        <v>0</v>
      </c>
      <c r="AG153" s="192">
        <f t="shared" si="31"/>
        <v>0</v>
      </c>
      <c r="AI153" s="207">
        <f t="shared" si="29"/>
        <v>0</v>
      </c>
      <c r="AJ153" s="207">
        <f t="shared" si="29"/>
        <v>0</v>
      </c>
      <c r="AK153" s="207">
        <f t="shared" si="29"/>
        <v>0</v>
      </c>
      <c r="AL153" s="207">
        <f t="shared" si="29"/>
        <v>0</v>
      </c>
      <c r="AM153" s="207">
        <f t="shared" si="29"/>
        <v>0</v>
      </c>
      <c r="AN153" s="207">
        <f t="shared" si="29"/>
        <v>0</v>
      </c>
      <c r="AO153" s="207">
        <f t="shared" si="29"/>
        <v>0</v>
      </c>
      <c r="AP153" s="207">
        <f t="shared" si="29"/>
        <v>0</v>
      </c>
      <c r="AQ153" s="207">
        <f t="shared" si="29"/>
        <v>0</v>
      </c>
      <c r="AR153" s="207">
        <f t="shared" si="28"/>
        <v>0</v>
      </c>
      <c r="AS153" s="207">
        <f t="shared" si="28"/>
        <v>0</v>
      </c>
      <c r="AT153" s="207">
        <f t="shared" si="28"/>
        <v>0</v>
      </c>
      <c r="AU153" s="208">
        <f t="shared" si="32"/>
        <v>0</v>
      </c>
      <c r="AV153" s="208">
        <f t="shared" si="25"/>
        <v>0</v>
      </c>
      <c r="AW153" s="208">
        <f t="shared" si="25"/>
        <v>0</v>
      </c>
      <c r="AX153" s="208">
        <f t="shared" si="25"/>
        <v>0</v>
      </c>
      <c r="AY153" s="208">
        <f t="shared" si="25"/>
        <v>0</v>
      </c>
      <c r="AZ153" s="208">
        <f t="shared" si="35"/>
        <v>0</v>
      </c>
      <c r="BA153" s="208">
        <f t="shared" si="35"/>
        <v>0</v>
      </c>
      <c r="BB153" s="208">
        <f t="shared" si="35"/>
        <v>0</v>
      </c>
      <c r="BC153" s="208">
        <f t="shared" si="34"/>
        <v>0</v>
      </c>
      <c r="BD153" s="208">
        <f t="shared" si="34"/>
        <v>0</v>
      </c>
      <c r="BE153" s="208">
        <f t="shared" si="34"/>
        <v>0</v>
      </c>
      <c r="BF153" s="208">
        <f t="shared" si="34"/>
        <v>0</v>
      </c>
      <c r="BG153" s="208">
        <f t="shared" si="34"/>
        <v>0</v>
      </c>
      <c r="BH153" s="208">
        <f t="shared" si="34"/>
        <v>0</v>
      </c>
      <c r="BI153" s="208">
        <f t="shared" si="26"/>
        <v>0</v>
      </c>
      <c r="BJ153" s="208">
        <f t="shared" si="26"/>
        <v>0</v>
      </c>
      <c r="BK153" s="208">
        <f t="shared" si="26"/>
        <v>0</v>
      </c>
      <c r="BL153" s="207">
        <f t="shared" si="33"/>
        <v>0</v>
      </c>
    </row>
    <row r="154" spans="1:64">
      <c r="A154" s="190" t="s">
        <v>355</v>
      </c>
      <c r="B154" s="205">
        <v>2.2100000000000002E-2</v>
      </c>
      <c r="C154" s="205">
        <v>2.2100000000000002E-2</v>
      </c>
      <c r="D154" s="206">
        <v>1372768.98</v>
      </c>
      <c r="E154" s="206">
        <v>1372768.98</v>
      </c>
      <c r="F154" s="206">
        <v>1372768.98</v>
      </c>
      <c r="G154" s="206">
        <v>1372768.98</v>
      </c>
      <c r="H154" s="206">
        <v>1372768.98</v>
      </c>
      <c r="I154" s="206">
        <v>1372768.98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192">
        <f t="shared" si="30"/>
        <v>8236613.8800000008</v>
      </c>
      <c r="Q154" s="206">
        <v>0</v>
      </c>
      <c r="R154" s="206">
        <v>0</v>
      </c>
      <c r="S154" s="206">
        <v>0</v>
      </c>
      <c r="T154" s="206">
        <v>0</v>
      </c>
      <c r="U154" s="206">
        <v>0</v>
      </c>
      <c r="V154" s="206">
        <v>0</v>
      </c>
      <c r="W154" s="206">
        <v>0</v>
      </c>
      <c r="X154" s="206">
        <v>0</v>
      </c>
      <c r="Y154" s="206">
        <v>0</v>
      </c>
      <c r="Z154" s="206">
        <v>0</v>
      </c>
      <c r="AA154" s="206">
        <v>0</v>
      </c>
      <c r="AB154" s="206">
        <v>0</v>
      </c>
      <c r="AC154" s="206">
        <v>0</v>
      </c>
      <c r="AD154" s="206">
        <v>0</v>
      </c>
      <c r="AE154" s="206">
        <v>0</v>
      </c>
      <c r="AF154" s="206">
        <v>0</v>
      </c>
      <c r="AG154" s="192">
        <f t="shared" si="31"/>
        <v>0</v>
      </c>
      <c r="AI154" s="207">
        <f t="shared" si="29"/>
        <v>2528.1799999999998</v>
      </c>
      <c r="AJ154" s="207">
        <f t="shared" si="29"/>
        <v>2528.1799999999998</v>
      </c>
      <c r="AK154" s="207">
        <f t="shared" si="29"/>
        <v>2528.1799999999998</v>
      </c>
      <c r="AL154" s="207">
        <f t="shared" si="29"/>
        <v>2528.1799999999998</v>
      </c>
      <c r="AM154" s="207">
        <f t="shared" si="29"/>
        <v>2528.1799999999998</v>
      </c>
      <c r="AN154" s="207">
        <f t="shared" si="29"/>
        <v>2528.1799999999998</v>
      </c>
      <c r="AO154" s="207">
        <f t="shared" si="29"/>
        <v>0</v>
      </c>
      <c r="AP154" s="207">
        <f t="shared" si="29"/>
        <v>0</v>
      </c>
      <c r="AQ154" s="207">
        <f t="shared" si="29"/>
        <v>0</v>
      </c>
      <c r="AR154" s="207">
        <f t="shared" si="28"/>
        <v>0</v>
      </c>
      <c r="AS154" s="207">
        <f t="shared" si="28"/>
        <v>0</v>
      </c>
      <c r="AT154" s="207">
        <f t="shared" si="28"/>
        <v>0</v>
      </c>
      <c r="AU154" s="208">
        <f t="shared" si="32"/>
        <v>15169.08</v>
      </c>
      <c r="AV154" s="208">
        <f t="shared" si="25"/>
        <v>0</v>
      </c>
      <c r="AW154" s="208">
        <f t="shared" si="25"/>
        <v>0</v>
      </c>
      <c r="AX154" s="208">
        <f t="shared" si="25"/>
        <v>0</v>
      </c>
      <c r="AY154" s="208">
        <f t="shared" si="25"/>
        <v>0</v>
      </c>
      <c r="AZ154" s="208">
        <f t="shared" si="35"/>
        <v>0</v>
      </c>
      <c r="BA154" s="208">
        <f t="shared" si="35"/>
        <v>0</v>
      </c>
      <c r="BB154" s="208">
        <f t="shared" si="35"/>
        <v>0</v>
      </c>
      <c r="BC154" s="208">
        <f t="shared" si="34"/>
        <v>0</v>
      </c>
      <c r="BD154" s="208">
        <f t="shared" si="34"/>
        <v>0</v>
      </c>
      <c r="BE154" s="208">
        <f t="shared" si="34"/>
        <v>0</v>
      </c>
      <c r="BF154" s="208">
        <f t="shared" si="34"/>
        <v>0</v>
      </c>
      <c r="BG154" s="208">
        <f t="shared" si="34"/>
        <v>0</v>
      </c>
      <c r="BH154" s="208">
        <f t="shared" si="34"/>
        <v>0</v>
      </c>
      <c r="BI154" s="208">
        <f t="shared" si="26"/>
        <v>0</v>
      </c>
      <c r="BJ154" s="208">
        <f t="shared" si="26"/>
        <v>0</v>
      </c>
      <c r="BK154" s="208">
        <f t="shared" si="26"/>
        <v>0</v>
      </c>
      <c r="BL154" s="207">
        <f t="shared" si="33"/>
        <v>0</v>
      </c>
    </row>
    <row r="155" spans="1:64">
      <c r="A155" s="190" t="s">
        <v>356</v>
      </c>
      <c r="B155" s="205">
        <v>2.2600000000000002E-2</v>
      </c>
      <c r="C155" s="205">
        <v>2.2600000000000002E-2</v>
      </c>
      <c r="D155" s="206">
        <v>15555328.27</v>
      </c>
      <c r="E155" s="206">
        <v>15555328.27</v>
      </c>
      <c r="F155" s="206">
        <v>15555328.27</v>
      </c>
      <c r="G155" s="206">
        <v>15555328.27</v>
      </c>
      <c r="H155" s="206">
        <v>15555328.27</v>
      </c>
      <c r="I155" s="206">
        <v>15555328.27</v>
      </c>
      <c r="J155" s="206">
        <v>15555328.27</v>
      </c>
      <c r="K155" s="206">
        <v>15555328.27</v>
      </c>
      <c r="L155" s="206">
        <v>15555328.27</v>
      </c>
      <c r="M155" s="206">
        <v>15555328.27</v>
      </c>
      <c r="N155" s="206">
        <v>15555328.27</v>
      </c>
      <c r="O155" s="206">
        <v>15555328.27</v>
      </c>
      <c r="P155" s="192">
        <f t="shared" si="30"/>
        <v>186663939.24000001</v>
      </c>
      <c r="Q155" s="206">
        <v>15555328.27</v>
      </c>
      <c r="R155" s="206">
        <v>15555328.27</v>
      </c>
      <c r="S155" s="206">
        <v>15555328.27</v>
      </c>
      <c r="T155" s="206">
        <v>15555328.27</v>
      </c>
      <c r="U155" s="206">
        <v>0</v>
      </c>
      <c r="V155" s="206">
        <v>0</v>
      </c>
      <c r="W155" s="206">
        <v>0</v>
      </c>
      <c r="X155" s="206">
        <v>0</v>
      </c>
      <c r="Y155" s="206">
        <v>0</v>
      </c>
      <c r="Z155" s="206">
        <v>0</v>
      </c>
      <c r="AA155" s="206">
        <v>0</v>
      </c>
      <c r="AB155" s="206">
        <v>0</v>
      </c>
      <c r="AC155" s="206">
        <v>0</v>
      </c>
      <c r="AD155" s="206">
        <v>0</v>
      </c>
      <c r="AE155" s="206">
        <v>0</v>
      </c>
      <c r="AF155" s="206">
        <v>0</v>
      </c>
      <c r="AG155" s="192">
        <f t="shared" si="31"/>
        <v>0</v>
      </c>
      <c r="AI155" s="207">
        <f t="shared" si="29"/>
        <v>29295.87</v>
      </c>
      <c r="AJ155" s="207">
        <f t="shared" si="29"/>
        <v>29295.87</v>
      </c>
      <c r="AK155" s="207">
        <f t="shared" si="29"/>
        <v>29295.87</v>
      </c>
      <c r="AL155" s="207">
        <f t="shared" si="29"/>
        <v>29295.87</v>
      </c>
      <c r="AM155" s="207">
        <f t="shared" si="29"/>
        <v>29295.87</v>
      </c>
      <c r="AN155" s="207">
        <f t="shared" si="29"/>
        <v>29295.87</v>
      </c>
      <c r="AO155" s="207">
        <f t="shared" si="29"/>
        <v>29295.87</v>
      </c>
      <c r="AP155" s="207">
        <f t="shared" si="29"/>
        <v>29295.87</v>
      </c>
      <c r="AQ155" s="207">
        <f t="shared" si="29"/>
        <v>29295.87</v>
      </c>
      <c r="AR155" s="207">
        <f t="shared" si="28"/>
        <v>29295.87</v>
      </c>
      <c r="AS155" s="207">
        <f t="shared" si="28"/>
        <v>29295.87</v>
      </c>
      <c r="AT155" s="207">
        <f t="shared" si="28"/>
        <v>29295.87</v>
      </c>
      <c r="AU155" s="208">
        <f t="shared" si="32"/>
        <v>351550.44</v>
      </c>
      <c r="AV155" s="208">
        <f t="shared" si="25"/>
        <v>29295.87</v>
      </c>
      <c r="AW155" s="208">
        <f t="shared" si="25"/>
        <v>29295.87</v>
      </c>
      <c r="AX155" s="208">
        <f t="shared" si="25"/>
        <v>29295.87</v>
      </c>
      <c r="AY155" s="208">
        <f t="shared" si="25"/>
        <v>29295.87</v>
      </c>
      <c r="AZ155" s="208">
        <f t="shared" si="35"/>
        <v>0</v>
      </c>
      <c r="BA155" s="208">
        <f t="shared" si="35"/>
        <v>0</v>
      </c>
      <c r="BB155" s="208">
        <f t="shared" si="35"/>
        <v>0</v>
      </c>
      <c r="BC155" s="208">
        <f t="shared" si="34"/>
        <v>0</v>
      </c>
      <c r="BD155" s="208">
        <f t="shared" si="34"/>
        <v>0</v>
      </c>
      <c r="BE155" s="208">
        <f t="shared" si="34"/>
        <v>0</v>
      </c>
      <c r="BF155" s="208">
        <f t="shared" si="34"/>
        <v>0</v>
      </c>
      <c r="BG155" s="208">
        <f t="shared" si="34"/>
        <v>0</v>
      </c>
      <c r="BH155" s="208">
        <f t="shared" si="34"/>
        <v>0</v>
      </c>
      <c r="BI155" s="208">
        <f t="shared" si="26"/>
        <v>0</v>
      </c>
      <c r="BJ155" s="208">
        <f t="shared" si="26"/>
        <v>0</v>
      </c>
      <c r="BK155" s="208">
        <f t="shared" si="26"/>
        <v>0</v>
      </c>
      <c r="BL155" s="207">
        <f t="shared" si="33"/>
        <v>0</v>
      </c>
    </row>
    <row r="156" spans="1:64">
      <c r="A156" s="190" t="s">
        <v>357</v>
      </c>
      <c r="B156" s="205">
        <v>2.2600000000000002E-2</v>
      </c>
      <c r="C156" s="205">
        <v>2.2600000000000002E-2</v>
      </c>
      <c r="D156" s="206">
        <v>49913368.060000002</v>
      </c>
      <c r="E156" s="206">
        <v>49928605.840000004</v>
      </c>
      <c r="F156" s="206">
        <v>49939513.649999999</v>
      </c>
      <c r="G156" s="206">
        <v>49935183.68</v>
      </c>
      <c r="H156" s="206">
        <v>49935183.68</v>
      </c>
      <c r="I156" s="206">
        <v>49935183.68</v>
      </c>
      <c r="J156" s="206">
        <v>49935183.68</v>
      </c>
      <c r="K156" s="206">
        <v>49935183.68</v>
      </c>
      <c r="L156" s="206">
        <v>49935183.68</v>
      </c>
      <c r="M156" s="206">
        <v>49935183.68</v>
      </c>
      <c r="N156" s="206">
        <v>49935183.68</v>
      </c>
      <c r="O156" s="206">
        <v>49935183.68</v>
      </c>
      <c r="P156" s="192">
        <f t="shared" si="30"/>
        <v>599198140.66999996</v>
      </c>
      <c r="Q156" s="206">
        <v>49935183.68</v>
      </c>
      <c r="R156" s="206">
        <v>49935183.68</v>
      </c>
      <c r="S156" s="206">
        <v>49935183.68</v>
      </c>
      <c r="T156" s="206">
        <v>49935183.68</v>
      </c>
      <c r="U156" s="206">
        <v>65490511.950000003</v>
      </c>
      <c r="V156" s="206">
        <v>65490511.950000003</v>
      </c>
      <c r="W156" s="206">
        <v>65490511.950000003</v>
      </c>
      <c r="X156" s="206">
        <v>65490511.950000003</v>
      </c>
      <c r="Y156" s="206">
        <v>65490511.950000003</v>
      </c>
      <c r="Z156" s="206">
        <v>65692941.950000003</v>
      </c>
      <c r="AA156" s="206">
        <v>65895371.950000003</v>
      </c>
      <c r="AB156" s="206">
        <v>65895371.950000003</v>
      </c>
      <c r="AC156" s="206">
        <v>65895371.950000003</v>
      </c>
      <c r="AD156" s="206">
        <v>65895371.950000003</v>
      </c>
      <c r="AE156" s="206">
        <v>65895371.950000003</v>
      </c>
      <c r="AF156" s="206">
        <v>65895371.950000003</v>
      </c>
      <c r="AG156" s="192">
        <f t="shared" si="31"/>
        <v>788517733.4000001</v>
      </c>
      <c r="AI156" s="207">
        <f t="shared" si="29"/>
        <v>94003.51</v>
      </c>
      <c r="AJ156" s="207">
        <f t="shared" si="29"/>
        <v>94032.21</v>
      </c>
      <c r="AK156" s="207">
        <f t="shared" si="29"/>
        <v>94052.75</v>
      </c>
      <c r="AL156" s="207">
        <f t="shared" si="29"/>
        <v>94044.6</v>
      </c>
      <c r="AM156" s="207">
        <f t="shared" si="29"/>
        <v>94044.6</v>
      </c>
      <c r="AN156" s="207">
        <f t="shared" si="29"/>
        <v>94044.6</v>
      </c>
      <c r="AO156" s="207">
        <f t="shared" si="29"/>
        <v>94044.6</v>
      </c>
      <c r="AP156" s="207">
        <f t="shared" si="29"/>
        <v>94044.6</v>
      </c>
      <c r="AQ156" s="207">
        <f t="shared" si="29"/>
        <v>94044.6</v>
      </c>
      <c r="AR156" s="207">
        <f t="shared" si="28"/>
        <v>94044.6</v>
      </c>
      <c r="AS156" s="207">
        <f t="shared" si="28"/>
        <v>94044.6</v>
      </c>
      <c r="AT156" s="207">
        <f t="shared" si="28"/>
        <v>94044.6</v>
      </c>
      <c r="AU156" s="208">
        <f t="shared" si="32"/>
        <v>1128489.8699999999</v>
      </c>
      <c r="AV156" s="208">
        <f t="shared" si="25"/>
        <v>94044.6</v>
      </c>
      <c r="AW156" s="208">
        <f t="shared" si="25"/>
        <v>94044.6</v>
      </c>
      <c r="AX156" s="208">
        <f t="shared" si="25"/>
        <v>94044.6</v>
      </c>
      <c r="AY156" s="208">
        <f t="shared" si="25"/>
        <v>94044.6</v>
      </c>
      <c r="AZ156" s="208">
        <f t="shared" si="35"/>
        <v>123340.46</v>
      </c>
      <c r="BA156" s="208">
        <f t="shared" si="35"/>
        <v>123340.46</v>
      </c>
      <c r="BB156" s="208">
        <f t="shared" si="35"/>
        <v>123340.46</v>
      </c>
      <c r="BC156" s="208">
        <f t="shared" si="34"/>
        <v>123340.46</v>
      </c>
      <c r="BD156" s="208">
        <f t="shared" si="34"/>
        <v>123340.46</v>
      </c>
      <c r="BE156" s="208">
        <f t="shared" si="34"/>
        <v>123721.71</v>
      </c>
      <c r="BF156" s="208">
        <f t="shared" si="34"/>
        <v>124102.95</v>
      </c>
      <c r="BG156" s="208">
        <f t="shared" si="34"/>
        <v>124102.95</v>
      </c>
      <c r="BH156" s="208">
        <f t="shared" si="34"/>
        <v>124102.95</v>
      </c>
      <c r="BI156" s="208">
        <f t="shared" si="26"/>
        <v>124102.95</v>
      </c>
      <c r="BJ156" s="208">
        <f t="shared" si="26"/>
        <v>124102.95</v>
      </c>
      <c r="BK156" s="208">
        <f t="shared" si="26"/>
        <v>124102.95</v>
      </c>
      <c r="BL156" s="207">
        <f t="shared" si="33"/>
        <v>1485041.7099999997</v>
      </c>
    </row>
    <row r="157" spans="1:64">
      <c r="A157" s="190" t="s">
        <v>358</v>
      </c>
      <c r="B157" s="205">
        <v>9.1999999999999998E-3</v>
      </c>
      <c r="C157" s="205">
        <v>9.1999999999999998E-3</v>
      </c>
      <c r="D157" s="206">
        <v>2736920.21</v>
      </c>
      <c r="E157" s="206">
        <v>2736920.21</v>
      </c>
      <c r="F157" s="206">
        <v>2736920.21</v>
      </c>
      <c r="G157" s="206">
        <v>2736920.21</v>
      </c>
      <c r="H157" s="206">
        <v>2736920.21</v>
      </c>
      <c r="I157" s="206">
        <v>2736920.21</v>
      </c>
      <c r="J157" s="206">
        <v>2736920.21</v>
      </c>
      <c r="K157" s="206">
        <v>2736920.21</v>
      </c>
      <c r="L157" s="206">
        <v>2736920.21</v>
      </c>
      <c r="M157" s="206">
        <v>2736920.21</v>
      </c>
      <c r="N157" s="206">
        <v>2736920.21</v>
      </c>
      <c r="O157" s="206">
        <v>2736920.21</v>
      </c>
      <c r="P157" s="192">
        <f t="shared" si="30"/>
        <v>32843042.520000007</v>
      </c>
      <c r="Q157" s="206">
        <v>2736920.21</v>
      </c>
      <c r="R157" s="206">
        <v>2736920.21</v>
      </c>
      <c r="S157" s="206">
        <v>2736920.21</v>
      </c>
      <c r="T157" s="206">
        <v>2736920.21</v>
      </c>
      <c r="U157" s="206">
        <v>2736920.21</v>
      </c>
      <c r="V157" s="206">
        <v>2736920.21</v>
      </c>
      <c r="W157" s="206">
        <v>2736920.21</v>
      </c>
      <c r="X157" s="206">
        <v>2736920.21</v>
      </c>
      <c r="Y157" s="206">
        <v>2736920.21</v>
      </c>
      <c r="Z157" s="206">
        <v>2736920.21</v>
      </c>
      <c r="AA157" s="206">
        <v>2736920.21</v>
      </c>
      <c r="AB157" s="206">
        <v>2736920.21</v>
      </c>
      <c r="AC157" s="206">
        <v>2736920.21</v>
      </c>
      <c r="AD157" s="206">
        <v>2736920.21</v>
      </c>
      <c r="AE157" s="206">
        <v>2736920.21</v>
      </c>
      <c r="AF157" s="206">
        <v>2736920.21</v>
      </c>
      <c r="AG157" s="192">
        <f t="shared" si="31"/>
        <v>32843042.520000007</v>
      </c>
      <c r="AI157" s="207">
        <f t="shared" si="29"/>
        <v>2098.31</v>
      </c>
      <c r="AJ157" s="207">
        <f t="shared" si="29"/>
        <v>2098.31</v>
      </c>
      <c r="AK157" s="207">
        <f t="shared" si="29"/>
        <v>2098.31</v>
      </c>
      <c r="AL157" s="207">
        <f t="shared" si="29"/>
        <v>2098.31</v>
      </c>
      <c r="AM157" s="207">
        <f t="shared" si="29"/>
        <v>2098.31</v>
      </c>
      <c r="AN157" s="207">
        <f t="shared" si="29"/>
        <v>2098.31</v>
      </c>
      <c r="AO157" s="207">
        <f t="shared" si="29"/>
        <v>2098.31</v>
      </c>
      <c r="AP157" s="207">
        <f t="shared" si="29"/>
        <v>2098.31</v>
      </c>
      <c r="AQ157" s="207">
        <f t="shared" si="29"/>
        <v>2098.31</v>
      </c>
      <c r="AR157" s="207">
        <f t="shared" si="28"/>
        <v>2098.31</v>
      </c>
      <c r="AS157" s="207">
        <f t="shared" si="28"/>
        <v>2098.31</v>
      </c>
      <c r="AT157" s="207">
        <f t="shared" si="28"/>
        <v>2098.31</v>
      </c>
      <c r="AU157" s="208">
        <f t="shared" si="32"/>
        <v>25179.720000000005</v>
      </c>
      <c r="AV157" s="208">
        <f t="shared" si="25"/>
        <v>2098.31</v>
      </c>
      <c r="AW157" s="208">
        <f t="shared" si="25"/>
        <v>2098.31</v>
      </c>
      <c r="AX157" s="208">
        <f t="shared" si="25"/>
        <v>2098.31</v>
      </c>
      <c r="AY157" s="208">
        <f t="shared" si="25"/>
        <v>2098.31</v>
      </c>
      <c r="AZ157" s="208">
        <f t="shared" si="35"/>
        <v>2098.31</v>
      </c>
      <c r="BA157" s="208">
        <f t="shared" si="35"/>
        <v>2098.31</v>
      </c>
      <c r="BB157" s="208">
        <f t="shared" si="35"/>
        <v>2098.31</v>
      </c>
      <c r="BC157" s="208">
        <f t="shared" si="34"/>
        <v>2098.31</v>
      </c>
      <c r="BD157" s="208">
        <f t="shared" si="34"/>
        <v>2098.31</v>
      </c>
      <c r="BE157" s="208">
        <f t="shared" si="34"/>
        <v>2098.31</v>
      </c>
      <c r="BF157" s="208">
        <f t="shared" si="34"/>
        <v>2098.31</v>
      </c>
      <c r="BG157" s="208">
        <f t="shared" si="34"/>
        <v>2098.31</v>
      </c>
      <c r="BH157" s="208">
        <f t="shared" si="34"/>
        <v>2098.31</v>
      </c>
      <c r="BI157" s="208">
        <f t="shared" si="26"/>
        <v>2098.31</v>
      </c>
      <c r="BJ157" s="208">
        <f t="shared" si="26"/>
        <v>2098.31</v>
      </c>
      <c r="BK157" s="208">
        <f t="shared" si="26"/>
        <v>2098.31</v>
      </c>
      <c r="BL157" s="207">
        <f t="shared" si="33"/>
        <v>25179.720000000005</v>
      </c>
    </row>
    <row r="158" spans="1:64">
      <c r="A158" s="190" t="s">
        <v>359</v>
      </c>
      <c r="B158" s="205">
        <v>0</v>
      </c>
      <c r="C158" s="205">
        <v>0</v>
      </c>
      <c r="D158" s="206">
        <v>0</v>
      </c>
      <c r="E158" s="206">
        <v>0</v>
      </c>
      <c r="F158" s="206">
        <v>0</v>
      </c>
      <c r="G158" s="206">
        <v>0</v>
      </c>
      <c r="H158" s="206">
        <v>0</v>
      </c>
      <c r="I158" s="206">
        <v>0</v>
      </c>
      <c r="J158" s="206">
        <v>76525.95</v>
      </c>
      <c r="K158" s="206">
        <v>153051.9</v>
      </c>
      <c r="L158" s="206">
        <v>156620.93</v>
      </c>
      <c r="M158" s="206">
        <v>160189.96</v>
      </c>
      <c r="N158" s="206">
        <v>160189.96</v>
      </c>
      <c r="O158" s="206">
        <v>160189.96</v>
      </c>
      <c r="P158" s="192">
        <f t="shared" si="30"/>
        <v>866768.65999999992</v>
      </c>
      <c r="Q158" s="206">
        <v>160189.96</v>
      </c>
      <c r="R158" s="206">
        <v>237053.11</v>
      </c>
      <c r="S158" s="206">
        <v>313916.26</v>
      </c>
      <c r="T158" s="206">
        <v>313916.26</v>
      </c>
      <c r="U158" s="206">
        <v>313916.26</v>
      </c>
      <c r="V158" s="206">
        <v>313916.26</v>
      </c>
      <c r="W158" s="206">
        <v>313916.26</v>
      </c>
      <c r="X158" s="206">
        <v>313916.26</v>
      </c>
      <c r="Y158" s="206">
        <v>313916.26</v>
      </c>
      <c r="Z158" s="206">
        <v>313916.26</v>
      </c>
      <c r="AA158" s="206">
        <v>313916.26</v>
      </c>
      <c r="AB158" s="206">
        <v>313916.26</v>
      </c>
      <c r="AC158" s="206">
        <v>313916.26</v>
      </c>
      <c r="AD158" s="206">
        <v>313916.26</v>
      </c>
      <c r="AE158" s="206">
        <v>313916.26</v>
      </c>
      <c r="AF158" s="206">
        <v>390779.41000000003</v>
      </c>
      <c r="AG158" s="192">
        <f t="shared" si="31"/>
        <v>3843858.2699999996</v>
      </c>
      <c r="AI158" s="207">
        <f t="shared" si="29"/>
        <v>0</v>
      </c>
      <c r="AJ158" s="207">
        <f t="shared" si="29"/>
        <v>0</v>
      </c>
      <c r="AK158" s="207">
        <f t="shared" si="29"/>
        <v>0</v>
      </c>
      <c r="AL158" s="207">
        <f t="shared" si="29"/>
        <v>0</v>
      </c>
      <c r="AM158" s="207">
        <f t="shared" si="29"/>
        <v>0</v>
      </c>
      <c r="AN158" s="207">
        <f t="shared" si="29"/>
        <v>0</v>
      </c>
      <c r="AO158" s="207">
        <f t="shared" si="29"/>
        <v>0</v>
      </c>
      <c r="AP158" s="207">
        <f t="shared" si="29"/>
        <v>0</v>
      </c>
      <c r="AQ158" s="207">
        <f t="shared" si="29"/>
        <v>0</v>
      </c>
      <c r="AR158" s="207">
        <f t="shared" si="28"/>
        <v>0</v>
      </c>
      <c r="AS158" s="207">
        <f t="shared" si="28"/>
        <v>0</v>
      </c>
      <c r="AT158" s="207">
        <f t="shared" si="28"/>
        <v>0</v>
      </c>
      <c r="AU158" s="208">
        <f t="shared" si="32"/>
        <v>0</v>
      </c>
      <c r="AV158" s="208">
        <f t="shared" si="25"/>
        <v>0</v>
      </c>
      <c r="AW158" s="208">
        <f t="shared" si="25"/>
        <v>0</v>
      </c>
      <c r="AX158" s="208">
        <f t="shared" si="25"/>
        <v>0</v>
      </c>
      <c r="AY158" s="208">
        <f t="shared" si="25"/>
        <v>0</v>
      </c>
      <c r="AZ158" s="208">
        <f t="shared" si="35"/>
        <v>0</v>
      </c>
      <c r="BA158" s="208">
        <f t="shared" si="35"/>
        <v>0</v>
      </c>
      <c r="BB158" s="208">
        <f t="shared" si="35"/>
        <v>0</v>
      </c>
      <c r="BC158" s="208">
        <f t="shared" si="34"/>
        <v>0</v>
      </c>
      <c r="BD158" s="208">
        <f t="shared" si="34"/>
        <v>0</v>
      </c>
      <c r="BE158" s="208">
        <f t="shared" si="34"/>
        <v>0</v>
      </c>
      <c r="BF158" s="208">
        <f t="shared" si="34"/>
        <v>0</v>
      </c>
      <c r="BG158" s="208">
        <f t="shared" si="34"/>
        <v>0</v>
      </c>
      <c r="BH158" s="208">
        <f t="shared" si="34"/>
        <v>0</v>
      </c>
      <c r="BI158" s="208">
        <f t="shared" si="26"/>
        <v>0</v>
      </c>
      <c r="BJ158" s="208">
        <f t="shared" si="26"/>
        <v>0</v>
      </c>
      <c r="BK158" s="208">
        <f t="shared" si="26"/>
        <v>0</v>
      </c>
      <c r="BL158" s="207">
        <f t="shared" si="33"/>
        <v>0</v>
      </c>
    </row>
    <row r="159" spans="1:64">
      <c r="A159" s="190" t="s">
        <v>360</v>
      </c>
      <c r="B159" s="205">
        <v>0</v>
      </c>
      <c r="C159" s="205">
        <v>0</v>
      </c>
      <c r="D159" s="206">
        <v>0</v>
      </c>
      <c r="E159" s="206">
        <v>0</v>
      </c>
      <c r="F159" s="206">
        <v>0</v>
      </c>
      <c r="G159" s="206">
        <v>0</v>
      </c>
      <c r="H159" s="206">
        <v>0</v>
      </c>
      <c r="I159" s="206">
        <v>0</v>
      </c>
      <c r="J159" s="206">
        <v>0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192">
        <f t="shared" si="30"/>
        <v>0</v>
      </c>
      <c r="Q159" s="206">
        <v>0</v>
      </c>
      <c r="R159" s="206">
        <v>0</v>
      </c>
      <c r="S159" s="206">
        <v>0</v>
      </c>
      <c r="T159" s="206">
        <v>0</v>
      </c>
      <c r="U159" s="206">
        <v>0</v>
      </c>
      <c r="V159" s="206">
        <v>0</v>
      </c>
      <c r="W159" s="206">
        <v>0</v>
      </c>
      <c r="X159" s="206">
        <v>0</v>
      </c>
      <c r="Y159" s="206">
        <v>0</v>
      </c>
      <c r="Z159" s="206">
        <v>0</v>
      </c>
      <c r="AA159" s="206">
        <v>0</v>
      </c>
      <c r="AB159" s="206">
        <v>0</v>
      </c>
      <c r="AC159" s="206">
        <v>0</v>
      </c>
      <c r="AD159" s="206">
        <v>0</v>
      </c>
      <c r="AE159" s="206">
        <v>0</v>
      </c>
      <c r="AF159" s="206">
        <v>0</v>
      </c>
      <c r="AG159" s="192">
        <f t="shared" si="31"/>
        <v>0</v>
      </c>
      <c r="AI159" s="207">
        <f t="shared" si="29"/>
        <v>0</v>
      </c>
      <c r="AJ159" s="207">
        <f t="shared" si="29"/>
        <v>0</v>
      </c>
      <c r="AK159" s="207">
        <f t="shared" si="29"/>
        <v>0</v>
      </c>
      <c r="AL159" s="207">
        <f t="shared" si="29"/>
        <v>0</v>
      </c>
      <c r="AM159" s="207">
        <f t="shared" si="29"/>
        <v>0</v>
      </c>
      <c r="AN159" s="207">
        <f t="shared" si="29"/>
        <v>0</v>
      </c>
      <c r="AO159" s="207">
        <f t="shared" si="29"/>
        <v>0</v>
      </c>
      <c r="AP159" s="207">
        <f t="shared" si="29"/>
        <v>0</v>
      </c>
      <c r="AQ159" s="207">
        <f t="shared" si="29"/>
        <v>0</v>
      </c>
      <c r="AR159" s="207">
        <f t="shared" si="28"/>
        <v>0</v>
      </c>
      <c r="AS159" s="207">
        <f t="shared" si="28"/>
        <v>0</v>
      </c>
      <c r="AT159" s="207">
        <f t="shared" si="28"/>
        <v>0</v>
      </c>
      <c r="AU159" s="208">
        <f t="shared" si="32"/>
        <v>0</v>
      </c>
      <c r="AV159" s="208">
        <f t="shared" si="25"/>
        <v>0</v>
      </c>
      <c r="AW159" s="208">
        <f t="shared" si="25"/>
        <v>0</v>
      </c>
      <c r="AX159" s="208">
        <f t="shared" si="25"/>
        <v>0</v>
      </c>
      <c r="AY159" s="208">
        <f t="shared" si="25"/>
        <v>0</v>
      </c>
      <c r="AZ159" s="208">
        <f t="shared" si="35"/>
        <v>0</v>
      </c>
      <c r="BA159" s="208">
        <f t="shared" si="35"/>
        <v>0</v>
      </c>
      <c r="BB159" s="208">
        <f t="shared" si="35"/>
        <v>0</v>
      </c>
      <c r="BC159" s="208">
        <f t="shared" si="34"/>
        <v>0</v>
      </c>
      <c r="BD159" s="208">
        <f t="shared" si="34"/>
        <v>0</v>
      </c>
      <c r="BE159" s="208">
        <f t="shared" si="34"/>
        <v>0</v>
      </c>
      <c r="BF159" s="208">
        <f t="shared" si="34"/>
        <v>0</v>
      </c>
      <c r="BG159" s="208">
        <f t="shared" si="34"/>
        <v>0</v>
      </c>
      <c r="BH159" s="208">
        <f t="shared" si="34"/>
        <v>0</v>
      </c>
      <c r="BI159" s="208">
        <f t="shared" si="26"/>
        <v>0</v>
      </c>
      <c r="BJ159" s="208">
        <f t="shared" si="26"/>
        <v>0</v>
      </c>
      <c r="BK159" s="208">
        <f t="shared" si="26"/>
        <v>0</v>
      </c>
      <c r="BL159" s="207">
        <f t="shared" si="33"/>
        <v>0</v>
      </c>
    </row>
    <row r="160" spans="1:64">
      <c r="A160" s="190" t="s">
        <v>361</v>
      </c>
      <c r="B160" s="205">
        <v>0</v>
      </c>
      <c r="C160" s="205">
        <v>0</v>
      </c>
      <c r="D160" s="206">
        <v>0</v>
      </c>
      <c r="E160" s="206">
        <v>0</v>
      </c>
      <c r="F160" s="206">
        <v>0</v>
      </c>
      <c r="G160" s="206">
        <v>0</v>
      </c>
      <c r="H160" s="206">
        <v>0</v>
      </c>
      <c r="I160" s="206">
        <v>0</v>
      </c>
      <c r="J160" s="206">
        <v>0</v>
      </c>
      <c r="K160" s="206">
        <v>0</v>
      </c>
      <c r="L160" s="206">
        <v>0</v>
      </c>
      <c r="M160" s="206">
        <v>0</v>
      </c>
      <c r="N160" s="206">
        <v>0</v>
      </c>
      <c r="O160" s="206">
        <v>0</v>
      </c>
      <c r="P160" s="192">
        <f t="shared" si="30"/>
        <v>0</v>
      </c>
      <c r="Q160" s="206">
        <v>0</v>
      </c>
      <c r="R160" s="206">
        <v>0</v>
      </c>
      <c r="S160" s="206">
        <v>0</v>
      </c>
      <c r="T160" s="206">
        <v>0</v>
      </c>
      <c r="U160" s="206">
        <v>0</v>
      </c>
      <c r="V160" s="206">
        <v>0</v>
      </c>
      <c r="W160" s="206">
        <v>0</v>
      </c>
      <c r="X160" s="206">
        <v>0</v>
      </c>
      <c r="Y160" s="206">
        <v>0</v>
      </c>
      <c r="Z160" s="206">
        <v>0</v>
      </c>
      <c r="AA160" s="206">
        <v>0</v>
      </c>
      <c r="AB160" s="206">
        <v>0</v>
      </c>
      <c r="AC160" s="206">
        <v>0</v>
      </c>
      <c r="AD160" s="206">
        <v>0</v>
      </c>
      <c r="AE160" s="206">
        <v>0</v>
      </c>
      <c r="AF160" s="206">
        <v>0</v>
      </c>
      <c r="AG160" s="192">
        <f t="shared" si="31"/>
        <v>0</v>
      </c>
      <c r="AI160" s="207">
        <f t="shared" si="29"/>
        <v>0</v>
      </c>
      <c r="AJ160" s="207">
        <f t="shared" si="29"/>
        <v>0</v>
      </c>
      <c r="AK160" s="207">
        <f t="shared" si="29"/>
        <v>0</v>
      </c>
      <c r="AL160" s="207">
        <f t="shared" si="29"/>
        <v>0</v>
      </c>
      <c r="AM160" s="207">
        <f t="shared" si="29"/>
        <v>0</v>
      </c>
      <c r="AN160" s="207">
        <f t="shared" si="29"/>
        <v>0</v>
      </c>
      <c r="AO160" s="207">
        <f t="shared" si="29"/>
        <v>0</v>
      </c>
      <c r="AP160" s="207">
        <f t="shared" si="29"/>
        <v>0</v>
      </c>
      <c r="AQ160" s="207">
        <f t="shared" si="29"/>
        <v>0</v>
      </c>
      <c r="AR160" s="207">
        <f t="shared" si="28"/>
        <v>0</v>
      </c>
      <c r="AS160" s="207">
        <f t="shared" si="28"/>
        <v>0</v>
      </c>
      <c r="AT160" s="207">
        <f t="shared" si="28"/>
        <v>0</v>
      </c>
      <c r="AU160" s="208">
        <f t="shared" si="32"/>
        <v>0</v>
      </c>
      <c r="AV160" s="208">
        <f t="shared" si="25"/>
        <v>0</v>
      </c>
      <c r="AW160" s="208">
        <f t="shared" si="25"/>
        <v>0</v>
      </c>
      <c r="AX160" s="208">
        <f t="shared" si="25"/>
        <v>0</v>
      </c>
      <c r="AY160" s="208">
        <f t="shared" si="25"/>
        <v>0</v>
      </c>
      <c r="AZ160" s="208">
        <f t="shared" si="35"/>
        <v>0</v>
      </c>
      <c r="BA160" s="208">
        <f t="shared" si="35"/>
        <v>0</v>
      </c>
      <c r="BB160" s="208">
        <f t="shared" si="35"/>
        <v>0</v>
      </c>
      <c r="BC160" s="208">
        <f t="shared" si="34"/>
        <v>0</v>
      </c>
      <c r="BD160" s="208">
        <f t="shared" si="34"/>
        <v>0</v>
      </c>
      <c r="BE160" s="208">
        <f t="shared" si="34"/>
        <v>0</v>
      </c>
      <c r="BF160" s="208">
        <f t="shared" si="34"/>
        <v>0</v>
      </c>
      <c r="BG160" s="208">
        <f t="shared" si="34"/>
        <v>0</v>
      </c>
      <c r="BH160" s="208">
        <f t="shared" si="34"/>
        <v>0</v>
      </c>
      <c r="BI160" s="208">
        <f t="shared" si="26"/>
        <v>0</v>
      </c>
      <c r="BJ160" s="208">
        <f t="shared" si="26"/>
        <v>0</v>
      </c>
      <c r="BK160" s="208">
        <f t="shared" si="26"/>
        <v>0</v>
      </c>
      <c r="BL160" s="207">
        <f t="shared" si="33"/>
        <v>0</v>
      </c>
    </row>
    <row r="161" spans="1:64">
      <c r="A161" s="190" t="s">
        <v>362</v>
      </c>
      <c r="B161" s="205">
        <v>0</v>
      </c>
      <c r="C161" s="205">
        <v>0</v>
      </c>
      <c r="D161" s="206">
        <v>0</v>
      </c>
      <c r="E161" s="206">
        <v>0</v>
      </c>
      <c r="F161" s="206">
        <v>0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0</v>
      </c>
      <c r="M161" s="206">
        <v>0</v>
      </c>
      <c r="N161" s="206">
        <v>0</v>
      </c>
      <c r="O161" s="206">
        <v>0</v>
      </c>
      <c r="P161" s="192">
        <f t="shared" si="30"/>
        <v>0</v>
      </c>
      <c r="Q161" s="206">
        <v>0</v>
      </c>
      <c r="R161" s="206">
        <v>0</v>
      </c>
      <c r="S161" s="206">
        <v>0</v>
      </c>
      <c r="T161" s="206">
        <v>0</v>
      </c>
      <c r="U161" s="206">
        <v>0</v>
      </c>
      <c r="V161" s="206">
        <v>0</v>
      </c>
      <c r="W161" s="206">
        <v>0</v>
      </c>
      <c r="X161" s="206">
        <v>0</v>
      </c>
      <c r="Y161" s="206">
        <v>0</v>
      </c>
      <c r="Z161" s="206">
        <v>0</v>
      </c>
      <c r="AA161" s="206">
        <v>0</v>
      </c>
      <c r="AB161" s="206">
        <v>0</v>
      </c>
      <c r="AC161" s="206">
        <v>0</v>
      </c>
      <c r="AD161" s="206">
        <v>0</v>
      </c>
      <c r="AE161" s="206">
        <v>0</v>
      </c>
      <c r="AF161" s="206">
        <v>0</v>
      </c>
      <c r="AG161" s="192">
        <f t="shared" si="31"/>
        <v>0</v>
      </c>
      <c r="AI161" s="207">
        <f t="shared" si="29"/>
        <v>0</v>
      </c>
      <c r="AJ161" s="207">
        <f t="shared" si="29"/>
        <v>0</v>
      </c>
      <c r="AK161" s="207">
        <f t="shared" si="29"/>
        <v>0</v>
      </c>
      <c r="AL161" s="207">
        <f t="shared" ref="AL161:AT200" si="36">ROUND(G161*$B161/12,2)</f>
        <v>0</v>
      </c>
      <c r="AM161" s="207">
        <f t="shared" si="36"/>
        <v>0</v>
      </c>
      <c r="AN161" s="207">
        <f t="shared" si="36"/>
        <v>0</v>
      </c>
      <c r="AO161" s="207">
        <f t="shared" si="36"/>
        <v>0</v>
      </c>
      <c r="AP161" s="207">
        <f t="shared" si="36"/>
        <v>0</v>
      </c>
      <c r="AQ161" s="207">
        <f t="shared" si="36"/>
        <v>0</v>
      </c>
      <c r="AR161" s="207">
        <f t="shared" si="28"/>
        <v>0</v>
      </c>
      <c r="AS161" s="207">
        <f t="shared" si="28"/>
        <v>0</v>
      </c>
      <c r="AT161" s="207">
        <f t="shared" si="28"/>
        <v>0</v>
      </c>
      <c r="AU161" s="208">
        <f t="shared" si="32"/>
        <v>0</v>
      </c>
      <c r="AV161" s="208">
        <f t="shared" si="25"/>
        <v>0</v>
      </c>
      <c r="AW161" s="208">
        <f t="shared" si="25"/>
        <v>0</v>
      </c>
      <c r="AX161" s="208">
        <f t="shared" si="25"/>
        <v>0</v>
      </c>
      <c r="AY161" s="208">
        <f t="shared" si="25"/>
        <v>0</v>
      </c>
      <c r="AZ161" s="208">
        <f t="shared" si="35"/>
        <v>0</v>
      </c>
      <c r="BA161" s="208">
        <f t="shared" si="35"/>
        <v>0</v>
      </c>
      <c r="BB161" s="208">
        <f t="shared" si="35"/>
        <v>0</v>
      </c>
      <c r="BC161" s="208">
        <f t="shared" si="34"/>
        <v>0</v>
      </c>
      <c r="BD161" s="208">
        <f t="shared" si="34"/>
        <v>0</v>
      </c>
      <c r="BE161" s="208">
        <f t="shared" si="34"/>
        <v>0</v>
      </c>
      <c r="BF161" s="208">
        <f t="shared" si="34"/>
        <v>0</v>
      </c>
      <c r="BG161" s="208">
        <f t="shared" si="34"/>
        <v>0</v>
      </c>
      <c r="BH161" s="208">
        <f t="shared" si="34"/>
        <v>0</v>
      </c>
      <c r="BI161" s="208">
        <f t="shared" si="26"/>
        <v>0</v>
      </c>
      <c r="BJ161" s="208">
        <f t="shared" si="26"/>
        <v>0</v>
      </c>
      <c r="BK161" s="208">
        <f t="shared" si="26"/>
        <v>0</v>
      </c>
      <c r="BL161" s="207">
        <f t="shared" si="33"/>
        <v>0</v>
      </c>
    </row>
    <row r="162" spans="1:64">
      <c r="A162" s="190" t="s">
        <v>363</v>
      </c>
      <c r="B162" s="205">
        <v>0</v>
      </c>
      <c r="C162" s="205">
        <v>0</v>
      </c>
      <c r="D162" s="206">
        <v>0</v>
      </c>
      <c r="E162" s="206">
        <v>0</v>
      </c>
      <c r="F162" s="206">
        <v>0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0</v>
      </c>
      <c r="N162" s="206">
        <v>0</v>
      </c>
      <c r="O162" s="206">
        <v>0</v>
      </c>
      <c r="P162" s="192">
        <f t="shared" si="30"/>
        <v>0</v>
      </c>
      <c r="Q162" s="206">
        <v>0</v>
      </c>
      <c r="R162" s="206">
        <v>0</v>
      </c>
      <c r="S162" s="206">
        <v>0</v>
      </c>
      <c r="T162" s="206">
        <v>0</v>
      </c>
      <c r="U162" s="206">
        <v>0</v>
      </c>
      <c r="V162" s="206">
        <v>0</v>
      </c>
      <c r="W162" s="206">
        <v>0</v>
      </c>
      <c r="X162" s="206">
        <v>0</v>
      </c>
      <c r="Y162" s="206">
        <v>0</v>
      </c>
      <c r="Z162" s="206">
        <v>0</v>
      </c>
      <c r="AA162" s="206">
        <v>0</v>
      </c>
      <c r="AB162" s="206">
        <v>0</v>
      </c>
      <c r="AC162" s="206">
        <v>0</v>
      </c>
      <c r="AD162" s="206">
        <v>0</v>
      </c>
      <c r="AE162" s="206">
        <v>0</v>
      </c>
      <c r="AF162" s="206">
        <v>0</v>
      </c>
      <c r="AG162" s="192">
        <f t="shared" si="31"/>
        <v>0</v>
      </c>
      <c r="AI162" s="207">
        <f t="shared" ref="AI162:AT212" si="37">ROUND(D162*$B162/12,2)</f>
        <v>0</v>
      </c>
      <c r="AJ162" s="207">
        <f t="shared" si="37"/>
        <v>0</v>
      </c>
      <c r="AK162" s="207">
        <f t="shared" si="37"/>
        <v>0</v>
      </c>
      <c r="AL162" s="207">
        <f t="shared" si="36"/>
        <v>0</v>
      </c>
      <c r="AM162" s="207">
        <f t="shared" si="36"/>
        <v>0</v>
      </c>
      <c r="AN162" s="207">
        <f t="shared" si="36"/>
        <v>0</v>
      </c>
      <c r="AO162" s="207">
        <f t="shared" si="36"/>
        <v>0</v>
      </c>
      <c r="AP162" s="207">
        <f t="shared" si="36"/>
        <v>0</v>
      </c>
      <c r="AQ162" s="207">
        <f t="shared" si="36"/>
        <v>0</v>
      </c>
      <c r="AR162" s="207">
        <f t="shared" si="28"/>
        <v>0</v>
      </c>
      <c r="AS162" s="207">
        <f t="shared" si="28"/>
        <v>0</v>
      </c>
      <c r="AT162" s="207">
        <f t="shared" si="28"/>
        <v>0</v>
      </c>
      <c r="AU162" s="208">
        <f t="shared" si="32"/>
        <v>0</v>
      </c>
      <c r="AV162" s="208">
        <f t="shared" si="25"/>
        <v>0</v>
      </c>
      <c r="AW162" s="208">
        <f t="shared" si="25"/>
        <v>0</v>
      </c>
      <c r="AX162" s="208">
        <f t="shared" si="25"/>
        <v>0</v>
      </c>
      <c r="AY162" s="208">
        <f t="shared" si="25"/>
        <v>0</v>
      </c>
      <c r="AZ162" s="208">
        <f t="shared" si="35"/>
        <v>0</v>
      </c>
      <c r="BA162" s="208">
        <f t="shared" si="35"/>
        <v>0</v>
      </c>
      <c r="BB162" s="208">
        <f t="shared" si="35"/>
        <v>0</v>
      </c>
      <c r="BC162" s="208">
        <f t="shared" si="34"/>
        <v>0</v>
      </c>
      <c r="BD162" s="208">
        <f t="shared" si="34"/>
        <v>0</v>
      </c>
      <c r="BE162" s="208">
        <f t="shared" si="34"/>
        <v>0</v>
      </c>
      <c r="BF162" s="208">
        <f t="shared" si="34"/>
        <v>0</v>
      </c>
      <c r="BG162" s="208">
        <f t="shared" si="34"/>
        <v>0</v>
      </c>
      <c r="BH162" s="208">
        <f t="shared" si="34"/>
        <v>0</v>
      </c>
      <c r="BI162" s="208">
        <f t="shared" si="26"/>
        <v>0</v>
      </c>
      <c r="BJ162" s="208">
        <f t="shared" si="26"/>
        <v>0</v>
      </c>
      <c r="BK162" s="208">
        <f t="shared" si="26"/>
        <v>0</v>
      </c>
      <c r="BL162" s="207">
        <f t="shared" si="33"/>
        <v>0</v>
      </c>
    </row>
    <row r="163" spans="1:64">
      <c r="A163" s="190" t="s">
        <v>364</v>
      </c>
      <c r="B163" s="205">
        <v>0</v>
      </c>
      <c r="C163" s="205">
        <v>0</v>
      </c>
      <c r="D163" s="206">
        <v>0</v>
      </c>
      <c r="E163" s="206">
        <v>0</v>
      </c>
      <c r="F163" s="206">
        <v>0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0</v>
      </c>
      <c r="O163" s="206">
        <v>0</v>
      </c>
      <c r="P163" s="192">
        <f t="shared" si="30"/>
        <v>0</v>
      </c>
      <c r="Q163" s="206">
        <v>0</v>
      </c>
      <c r="R163" s="206">
        <v>0</v>
      </c>
      <c r="S163" s="206">
        <v>0</v>
      </c>
      <c r="T163" s="206">
        <v>0</v>
      </c>
      <c r="U163" s="206">
        <v>0</v>
      </c>
      <c r="V163" s="206">
        <v>0</v>
      </c>
      <c r="W163" s="206">
        <v>0</v>
      </c>
      <c r="X163" s="206">
        <v>0</v>
      </c>
      <c r="Y163" s="206">
        <v>0</v>
      </c>
      <c r="Z163" s="206">
        <v>0</v>
      </c>
      <c r="AA163" s="206">
        <v>0</v>
      </c>
      <c r="AB163" s="206">
        <v>0</v>
      </c>
      <c r="AC163" s="206">
        <v>0</v>
      </c>
      <c r="AD163" s="206">
        <v>0</v>
      </c>
      <c r="AE163" s="206">
        <v>0</v>
      </c>
      <c r="AF163" s="206">
        <v>0</v>
      </c>
      <c r="AG163" s="192">
        <f t="shared" si="31"/>
        <v>0</v>
      </c>
      <c r="AI163" s="207">
        <f t="shared" si="37"/>
        <v>0</v>
      </c>
      <c r="AJ163" s="207">
        <f t="shared" si="37"/>
        <v>0</v>
      </c>
      <c r="AK163" s="207">
        <f t="shared" si="37"/>
        <v>0</v>
      </c>
      <c r="AL163" s="207">
        <f t="shared" si="36"/>
        <v>0</v>
      </c>
      <c r="AM163" s="207">
        <f t="shared" si="36"/>
        <v>0</v>
      </c>
      <c r="AN163" s="207">
        <f t="shared" si="36"/>
        <v>0</v>
      </c>
      <c r="AO163" s="207">
        <f t="shared" si="36"/>
        <v>0</v>
      </c>
      <c r="AP163" s="207">
        <f t="shared" si="36"/>
        <v>0</v>
      </c>
      <c r="AQ163" s="207">
        <f t="shared" si="36"/>
        <v>0</v>
      </c>
      <c r="AR163" s="207">
        <f t="shared" si="28"/>
        <v>0</v>
      </c>
      <c r="AS163" s="207">
        <f t="shared" si="28"/>
        <v>0</v>
      </c>
      <c r="AT163" s="207">
        <f t="shared" si="28"/>
        <v>0</v>
      </c>
      <c r="AU163" s="208">
        <f t="shared" si="32"/>
        <v>0</v>
      </c>
      <c r="AV163" s="208">
        <f t="shared" si="25"/>
        <v>0</v>
      </c>
      <c r="AW163" s="208">
        <f t="shared" si="25"/>
        <v>0</v>
      </c>
      <c r="AX163" s="208">
        <f t="shared" si="25"/>
        <v>0</v>
      </c>
      <c r="AY163" s="208">
        <f t="shared" si="25"/>
        <v>0</v>
      </c>
      <c r="AZ163" s="208">
        <f t="shared" si="35"/>
        <v>0</v>
      </c>
      <c r="BA163" s="208">
        <f t="shared" si="35"/>
        <v>0</v>
      </c>
      <c r="BB163" s="208">
        <f t="shared" si="35"/>
        <v>0</v>
      </c>
      <c r="BC163" s="208">
        <f t="shared" si="34"/>
        <v>0</v>
      </c>
      <c r="BD163" s="208">
        <f t="shared" si="34"/>
        <v>0</v>
      </c>
      <c r="BE163" s="208">
        <f t="shared" si="34"/>
        <v>0</v>
      </c>
      <c r="BF163" s="208">
        <f t="shared" si="34"/>
        <v>0</v>
      </c>
      <c r="BG163" s="208">
        <f t="shared" si="34"/>
        <v>0</v>
      </c>
      <c r="BH163" s="208">
        <f t="shared" si="34"/>
        <v>0</v>
      </c>
      <c r="BI163" s="208">
        <f t="shared" si="26"/>
        <v>0</v>
      </c>
      <c r="BJ163" s="208">
        <f t="shared" si="26"/>
        <v>0</v>
      </c>
      <c r="BK163" s="208">
        <f t="shared" si="26"/>
        <v>0</v>
      </c>
      <c r="BL163" s="207">
        <f t="shared" si="33"/>
        <v>0</v>
      </c>
    </row>
    <row r="164" spans="1:64">
      <c r="A164" s="190" t="s">
        <v>365</v>
      </c>
      <c r="B164" s="205">
        <v>0</v>
      </c>
      <c r="C164" s="205">
        <v>0</v>
      </c>
      <c r="D164" s="206">
        <v>0</v>
      </c>
      <c r="E164" s="206">
        <v>0</v>
      </c>
      <c r="F164" s="206">
        <v>0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192">
        <f t="shared" si="30"/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192">
        <f t="shared" si="31"/>
        <v>0</v>
      </c>
      <c r="AI164" s="207">
        <f t="shared" si="37"/>
        <v>0</v>
      </c>
      <c r="AJ164" s="207">
        <f t="shared" si="37"/>
        <v>0</v>
      </c>
      <c r="AK164" s="207">
        <f t="shared" si="37"/>
        <v>0</v>
      </c>
      <c r="AL164" s="207">
        <f t="shared" si="36"/>
        <v>0</v>
      </c>
      <c r="AM164" s="207">
        <f t="shared" si="36"/>
        <v>0</v>
      </c>
      <c r="AN164" s="207">
        <f t="shared" si="36"/>
        <v>0</v>
      </c>
      <c r="AO164" s="207">
        <f t="shared" si="36"/>
        <v>0</v>
      </c>
      <c r="AP164" s="207">
        <f t="shared" si="36"/>
        <v>0</v>
      </c>
      <c r="AQ164" s="207">
        <f t="shared" si="36"/>
        <v>0</v>
      </c>
      <c r="AR164" s="207">
        <f t="shared" si="28"/>
        <v>0</v>
      </c>
      <c r="AS164" s="207">
        <f t="shared" si="28"/>
        <v>0</v>
      </c>
      <c r="AT164" s="207">
        <f t="shared" si="28"/>
        <v>0</v>
      </c>
      <c r="AU164" s="208">
        <f t="shared" si="32"/>
        <v>0</v>
      </c>
      <c r="AV164" s="208">
        <f t="shared" si="25"/>
        <v>0</v>
      </c>
      <c r="AW164" s="208">
        <f t="shared" si="25"/>
        <v>0</v>
      </c>
      <c r="AX164" s="208">
        <f t="shared" si="25"/>
        <v>0</v>
      </c>
      <c r="AY164" s="208">
        <f t="shared" si="25"/>
        <v>0</v>
      </c>
      <c r="AZ164" s="208">
        <f t="shared" si="35"/>
        <v>0</v>
      </c>
      <c r="BA164" s="208">
        <f t="shared" si="35"/>
        <v>0</v>
      </c>
      <c r="BB164" s="208">
        <f t="shared" si="35"/>
        <v>0</v>
      </c>
      <c r="BC164" s="208">
        <f t="shared" si="34"/>
        <v>0</v>
      </c>
      <c r="BD164" s="208">
        <f t="shared" si="34"/>
        <v>0</v>
      </c>
      <c r="BE164" s="208">
        <f t="shared" si="34"/>
        <v>0</v>
      </c>
      <c r="BF164" s="208">
        <f t="shared" si="34"/>
        <v>0</v>
      </c>
      <c r="BG164" s="208">
        <f t="shared" si="34"/>
        <v>0</v>
      </c>
      <c r="BH164" s="208">
        <f t="shared" si="34"/>
        <v>0</v>
      </c>
      <c r="BI164" s="208">
        <f t="shared" si="26"/>
        <v>0</v>
      </c>
      <c r="BJ164" s="208">
        <f t="shared" si="26"/>
        <v>0</v>
      </c>
      <c r="BK164" s="208">
        <f t="shared" si="26"/>
        <v>0</v>
      </c>
      <c r="BL164" s="207">
        <f t="shared" si="33"/>
        <v>0</v>
      </c>
    </row>
    <row r="165" spans="1:64">
      <c r="A165" s="190" t="s">
        <v>366</v>
      </c>
      <c r="B165" s="205">
        <v>0</v>
      </c>
      <c r="C165" s="205">
        <v>0</v>
      </c>
      <c r="D165" s="206">
        <v>0</v>
      </c>
      <c r="E165" s="206">
        <v>0</v>
      </c>
      <c r="F165" s="206">
        <v>0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192">
        <f t="shared" si="30"/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192">
        <f t="shared" si="31"/>
        <v>0</v>
      </c>
      <c r="AI165" s="207">
        <f t="shared" si="37"/>
        <v>0</v>
      </c>
      <c r="AJ165" s="207">
        <f t="shared" si="37"/>
        <v>0</v>
      </c>
      <c r="AK165" s="207">
        <f t="shared" si="37"/>
        <v>0</v>
      </c>
      <c r="AL165" s="207">
        <f t="shared" si="36"/>
        <v>0</v>
      </c>
      <c r="AM165" s="207">
        <f t="shared" si="36"/>
        <v>0</v>
      </c>
      <c r="AN165" s="207">
        <f t="shared" si="36"/>
        <v>0</v>
      </c>
      <c r="AO165" s="207">
        <f t="shared" si="36"/>
        <v>0</v>
      </c>
      <c r="AP165" s="207">
        <f t="shared" si="36"/>
        <v>0</v>
      </c>
      <c r="AQ165" s="207">
        <f t="shared" si="36"/>
        <v>0</v>
      </c>
      <c r="AR165" s="207">
        <f t="shared" si="28"/>
        <v>0</v>
      </c>
      <c r="AS165" s="207">
        <f t="shared" si="28"/>
        <v>0</v>
      </c>
      <c r="AT165" s="207">
        <f t="shared" si="28"/>
        <v>0</v>
      </c>
      <c r="AU165" s="208">
        <f t="shared" si="32"/>
        <v>0</v>
      </c>
      <c r="AV165" s="208">
        <f t="shared" si="25"/>
        <v>0</v>
      </c>
      <c r="AW165" s="208">
        <f t="shared" si="25"/>
        <v>0</v>
      </c>
      <c r="AX165" s="208">
        <f t="shared" si="25"/>
        <v>0</v>
      </c>
      <c r="AY165" s="208">
        <f t="shared" si="25"/>
        <v>0</v>
      </c>
      <c r="AZ165" s="208">
        <f t="shared" si="35"/>
        <v>0</v>
      </c>
      <c r="BA165" s="208">
        <f t="shared" si="35"/>
        <v>0</v>
      </c>
      <c r="BB165" s="208">
        <f t="shared" si="35"/>
        <v>0</v>
      </c>
      <c r="BC165" s="208">
        <f t="shared" si="34"/>
        <v>0</v>
      </c>
      <c r="BD165" s="208">
        <f t="shared" si="34"/>
        <v>0</v>
      </c>
      <c r="BE165" s="208">
        <f t="shared" si="34"/>
        <v>0</v>
      </c>
      <c r="BF165" s="208">
        <f t="shared" si="34"/>
        <v>0</v>
      </c>
      <c r="BG165" s="208">
        <f t="shared" si="34"/>
        <v>0</v>
      </c>
      <c r="BH165" s="208">
        <f t="shared" si="34"/>
        <v>0</v>
      </c>
      <c r="BI165" s="208">
        <f t="shared" si="26"/>
        <v>0</v>
      </c>
      <c r="BJ165" s="208">
        <f t="shared" si="26"/>
        <v>0</v>
      </c>
      <c r="BK165" s="208">
        <f t="shared" si="26"/>
        <v>0</v>
      </c>
      <c r="BL165" s="207">
        <f t="shared" si="33"/>
        <v>0</v>
      </c>
    </row>
    <row r="166" spans="1:64">
      <c r="A166" s="190" t="s">
        <v>367</v>
      </c>
      <c r="B166" s="205">
        <v>0</v>
      </c>
      <c r="C166" s="205">
        <v>0</v>
      </c>
      <c r="D166" s="206">
        <v>0</v>
      </c>
      <c r="E166" s="206">
        <v>0</v>
      </c>
      <c r="F166" s="206">
        <v>0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192">
        <f t="shared" si="30"/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0</v>
      </c>
      <c r="W166" s="206">
        <v>0</v>
      </c>
      <c r="X166" s="206">
        <v>0</v>
      </c>
      <c r="Y166" s="206">
        <v>0</v>
      </c>
      <c r="Z166" s="206">
        <v>0</v>
      </c>
      <c r="AA166" s="206">
        <v>0</v>
      </c>
      <c r="AB166" s="206">
        <v>0</v>
      </c>
      <c r="AC166" s="206">
        <v>0</v>
      </c>
      <c r="AD166" s="206">
        <v>0</v>
      </c>
      <c r="AE166" s="206">
        <v>0</v>
      </c>
      <c r="AF166" s="206">
        <v>0</v>
      </c>
      <c r="AG166" s="192">
        <f t="shared" si="31"/>
        <v>0</v>
      </c>
      <c r="AI166" s="207">
        <f t="shared" si="37"/>
        <v>0</v>
      </c>
      <c r="AJ166" s="207">
        <f t="shared" si="37"/>
        <v>0</v>
      </c>
      <c r="AK166" s="207">
        <f t="shared" si="37"/>
        <v>0</v>
      </c>
      <c r="AL166" s="207">
        <f t="shared" si="36"/>
        <v>0</v>
      </c>
      <c r="AM166" s="207">
        <f t="shared" si="36"/>
        <v>0</v>
      </c>
      <c r="AN166" s="207">
        <f t="shared" si="36"/>
        <v>0</v>
      </c>
      <c r="AO166" s="207">
        <f t="shared" si="36"/>
        <v>0</v>
      </c>
      <c r="AP166" s="207">
        <f t="shared" si="36"/>
        <v>0</v>
      </c>
      <c r="AQ166" s="207">
        <f t="shared" si="36"/>
        <v>0</v>
      </c>
      <c r="AR166" s="207">
        <f t="shared" si="28"/>
        <v>0</v>
      </c>
      <c r="AS166" s="207">
        <f t="shared" si="28"/>
        <v>0</v>
      </c>
      <c r="AT166" s="207">
        <f t="shared" si="28"/>
        <v>0</v>
      </c>
      <c r="AU166" s="208">
        <f t="shared" si="32"/>
        <v>0</v>
      </c>
      <c r="AV166" s="208">
        <f t="shared" si="25"/>
        <v>0</v>
      </c>
      <c r="AW166" s="208">
        <f t="shared" si="25"/>
        <v>0</v>
      </c>
      <c r="AX166" s="208">
        <f t="shared" si="25"/>
        <v>0</v>
      </c>
      <c r="AY166" s="208">
        <f t="shared" si="25"/>
        <v>0</v>
      </c>
      <c r="AZ166" s="208">
        <f t="shared" si="35"/>
        <v>0</v>
      </c>
      <c r="BA166" s="208">
        <f t="shared" si="35"/>
        <v>0</v>
      </c>
      <c r="BB166" s="208">
        <f t="shared" si="35"/>
        <v>0</v>
      </c>
      <c r="BC166" s="208">
        <f t="shared" si="34"/>
        <v>0</v>
      </c>
      <c r="BD166" s="208">
        <f t="shared" si="34"/>
        <v>0</v>
      </c>
      <c r="BE166" s="208">
        <f t="shared" si="34"/>
        <v>0</v>
      </c>
      <c r="BF166" s="208">
        <f t="shared" si="34"/>
        <v>0</v>
      </c>
      <c r="BG166" s="208">
        <f t="shared" si="34"/>
        <v>0</v>
      </c>
      <c r="BH166" s="208">
        <f t="shared" si="34"/>
        <v>0</v>
      </c>
      <c r="BI166" s="208">
        <f t="shared" si="26"/>
        <v>0</v>
      </c>
      <c r="BJ166" s="208">
        <f t="shared" si="26"/>
        <v>0</v>
      </c>
      <c r="BK166" s="208">
        <f t="shared" si="26"/>
        <v>0</v>
      </c>
      <c r="BL166" s="207">
        <f t="shared" si="33"/>
        <v>0</v>
      </c>
    </row>
    <row r="167" spans="1:64">
      <c r="A167" s="190" t="s">
        <v>368</v>
      </c>
      <c r="B167" s="205">
        <v>2.4199999999999999E-2</v>
      </c>
      <c r="C167" s="205">
        <v>2.4199999999999999E-2</v>
      </c>
      <c r="D167" s="206">
        <v>487938.91000000003</v>
      </c>
      <c r="E167" s="206">
        <v>487938.91000000003</v>
      </c>
      <c r="F167" s="206">
        <v>487938.91000000003</v>
      </c>
      <c r="G167" s="206">
        <v>487938.91000000003</v>
      </c>
      <c r="H167" s="206">
        <v>487938.91000000003</v>
      </c>
      <c r="I167" s="206">
        <v>487938.91000000003</v>
      </c>
      <c r="J167" s="206">
        <v>487938.91000000003</v>
      </c>
      <c r="K167" s="206">
        <v>487938.91000000003</v>
      </c>
      <c r="L167" s="206">
        <v>487938.91000000003</v>
      </c>
      <c r="M167" s="206">
        <v>487938.91000000003</v>
      </c>
      <c r="N167" s="206">
        <v>487938.91000000003</v>
      </c>
      <c r="O167" s="206">
        <v>487938.91000000003</v>
      </c>
      <c r="P167" s="192">
        <f t="shared" si="30"/>
        <v>5855266.9200000009</v>
      </c>
      <c r="Q167" s="206">
        <v>487938.91000000003</v>
      </c>
      <c r="R167" s="206">
        <v>487938.91000000003</v>
      </c>
      <c r="S167" s="206">
        <v>487938.91000000003</v>
      </c>
      <c r="T167" s="206">
        <v>487938.91000000003</v>
      </c>
      <c r="U167" s="206">
        <v>0</v>
      </c>
      <c r="V167" s="206">
        <v>0</v>
      </c>
      <c r="W167" s="206">
        <v>0</v>
      </c>
      <c r="X167" s="206">
        <v>0</v>
      </c>
      <c r="Y167" s="206">
        <v>0</v>
      </c>
      <c r="Z167" s="206">
        <v>0</v>
      </c>
      <c r="AA167" s="206">
        <v>0</v>
      </c>
      <c r="AB167" s="206">
        <v>0</v>
      </c>
      <c r="AC167" s="206">
        <v>0</v>
      </c>
      <c r="AD167" s="206">
        <v>0</v>
      </c>
      <c r="AE167" s="206">
        <v>0</v>
      </c>
      <c r="AF167" s="206">
        <v>0</v>
      </c>
      <c r="AG167" s="192">
        <f t="shared" si="31"/>
        <v>0</v>
      </c>
      <c r="AI167" s="207">
        <f t="shared" si="37"/>
        <v>984.01</v>
      </c>
      <c r="AJ167" s="207">
        <f t="shared" si="37"/>
        <v>984.01</v>
      </c>
      <c r="AK167" s="207">
        <f t="shared" si="37"/>
        <v>984.01</v>
      </c>
      <c r="AL167" s="207">
        <f t="shared" si="36"/>
        <v>984.01</v>
      </c>
      <c r="AM167" s="207">
        <f t="shared" si="36"/>
        <v>984.01</v>
      </c>
      <c r="AN167" s="207">
        <f t="shared" si="36"/>
        <v>984.01</v>
      </c>
      <c r="AO167" s="207">
        <f t="shared" si="36"/>
        <v>984.01</v>
      </c>
      <c r="AP167" s="207">
        <f t="shared" si="36"/>
        <v>984.01</v>
      </c>
      <c r="AQ167" s="207">
        <f t="shared" si="36"/>
        <v>984.01</v>
      </c>
      <c r="AR167" s="207">
        <f t="shared" si="28"/>
        <v>984.01</v>
      </c>
      <c r="AS167" s="207">
        <f t="shared" si="28"/>
        <v>984.01</v>
      </c>
      <c r="AT167" s="207">
        <f t="shared" si="28"/>
        <v>984.01</v>
      </c>
      <c r="AU167" s="208">
        <f t="shared" si="32"/>
        <v>11808.12</v>
      </c>
      <c r="AV167" s="208">
        <f t="shared" si="25"/>
        <v>984.01</v>
      </c>
      <c r="AW167" s="208">
        <f t="shared" si="25"/>
        <v>984.01</v>
      </c>
      <c r="AX167" s="208">
        <f t="shared" si="25"/>
        <v>984.01</v>
      </c>
      <c r="AY167" s="208">
        <f t="shared" si="25"/>
        <v>984.01</v>
      </c>
      <c r="AZ167" s="208">
        <f t="shared" si="35"/>
        <v>0</v>
      </c>
      <c r="BA167" s="208">
        <f t="shared" si="35"/>
        <v>0</v>
      </c>
      <c r="BB167" s="208">
        <f t="shared" si="35"/>
        <v>0</v>
      </c>
      <c r="BC167" s="208">
        <f t="shared" si="34"/>
        <v>0</v>
      </c>
      <c r="BD167" s="208">
        <f t="shared" si="34"/>
        <v>0</v>
      </c>
      <c r="BE167" s="208">
        <f t="shared" si="34"/>
        <v>0</v>
      </c>
      <c r="BF167" s="208">
        <f t="shared" si="34"/>
        <v>0</v>
      </c>
      <c r="BG167" s="208">
        <f t="shared" si="34"/>
        <v>0</v>
      </c>
      <c r="BH167" s="208">
        <f t="shared" si="34"/>
        <v>0</v>
      </c>
      <c r="BI167" s="208">
        <f t="shared" si="26"/>
        <v>0</v>
      </c>
      <c r="BJ167" s="208">
        <f t="shared" si="26"/>
        <v>0</v>
      </c>
      <c r="BK167" s="208">
        <f t="shared" si="26"/>
        <v>0</v>
      </c>
      <c r="BL167" s="207">
        <f t="shared" si="33"/>
        <v>0</v>
      </c>
    </row>
    <row r="168" spans="1:64">
      <c r="A168" s="190" t="s">
        <v>369</v>
      </c>
      <c r="B168" s="205">
        <v>2.4199999999999999E-2</v>
      </c>
      <c r="C168" s="205">
        <v>2.4199999999999999E-2</v>
      </c>
      <c r="D168" s="206">
        <v>1440178.54</v>
      </c>
      <c r="E168" s="206">
        <v>1442546.23</v>
      </c>
      <c r="F168" s="206">
        <v>1442546.23</v>
      </c>
      <c r="G168" s="206">
        <v>1442546.23</v>
      </c>
      <c r="H168" s="206">
        <v>1442546.23</v>
      </c>
      <c r="I168" s="206">
        <v>1442546.23</v>
      </c>
      <c r="J168" s="206">
        <v>1442546.23</v>
      </c>
      <c r="K168" s="206">
        <v>1442546.23</v>
      </c>
      <c r="L168" s="206">
        <v>1442546.23</v>
      </c>
      <c r="M168" s="206">
        <v>1442546.23</v>
      </c>
      <c r="N168" s="206">
        <v>1442546.23</v>
      </c>
      <c r="O168" s="206">
        <v>1442546.23</v>
      </c>
      <c r="P168" s="192">
        <f t="shared" si="30"/>
        <v>17308187.070000004</v>
      </c>
      <c r="Q168" s="206">
        <v>1442546.23</v>
      </c>
      <c r="R168" s="206">
        <v>1442546.23</v>
      </c>
      <c r="S168" s="206">
        <v>1442546.23</v>
      </c>
      <c r="T168" s="206">
        <v>1442546.23</v>
      </c>
      <c r="U168" s="206">
        <v>1930485.1400000001</v>
      </c>
      <c r="V168" s="206">
        <v>1930485.1400000001</v>
      </c>
      <c r="W168" s="206">
        <v>1930485.1400000001</v>
      </c>
      <c r="X168" s="206">
        <v>1930485.1400000001</v>
      </c>
      <c r="Y168" s="206">
        <v>1930485.1400000001</v>
      </c>
      <c r="Z168" s="206">
        <v>1930485.1400000001</v>
      </c>
      <c r="AA168" s="206">
        <v>1930485.1400000001</v>
      </c>
      <c r="AB168" s="206">
        <v>1930485.1400000001</v>
      </c>
      <c r="AC168" s="206">
        <v>1930485.1400000001</v>
      </c>
      <c r="AD168" s="206">
        <v>1930485.1400000001</v>
      </c>
      <c r="AE168" s="206">
        <v>1930485.1400000001</v>
      </c>
      <c r="AF168" s="206">
        <v>1930485.1400000001</v>
      </c>
      <c r="AG168" s="192">
        <f t="shared" si="31"/>
        <v>23165821.680000003</v>
      </c>
      <c r="AI168" s="207">
        <f t="shared" si="37"/>
        <v>2904.36</v>
      </c>
      <c r="AJ168" s="207">
        <f t="shared" si="37"/>
        <v>2909.13</v>
      </c>
      <c r="AK168" s="207">
        <f t="shared" si="37"/>
        <v>2909.13</v>
      </c>
      <c r="AL168" s="207">
        <f t="shared" si="36"/>
        <v>2909.13</v>
      </c>
      <c r="AM168" s="207">
        <f t="shared" si="36"/>
        <v>2909.13</v>
      </c>
      <c r="AN168" s="207">
        <f t="shared" si="36"/>
        <v>2909.13</v>
      </c>
      <c r="AO168" s="207">
        <f t="shared" si="36"/>
        <v>2909.13</v>
      </c>
      <c r="AP168" s="207">
        <f t="shared" si="36"/>
        <v>2909.13</v>
      </c>
      <c r="AQ168" s="207">
        <f t="shared" si="36"/>
        <v>2909.13</v>
      </c>
      <c r="AR168" s="207">
        <f t="shared" si="28"/>
        <v>2909.13</v>
      </c>
      <c r="AS168" s="207">
        <f t="shared" si="28"/>
        <v>2909.13</v>
      </c>
      <c r="AT168" s="207">
        <f t="shared" si="28"/>
        <v>2909.13</v>
      </c>
      <c r="AU168" s="208">
        <f t="shared" si="32"/>
        <v>34904.790000000008</v>
      </c>
      <c r="AV168" s="208">
        <f t="shared" si="25"/>
        <v>2909.13</v>
      </c>
      <c r="AW168" s="208">
        <f t="shared" si="25"/>
        <v>2909.13</v>
      </c>
      <c r="AX168" s="208">
        <f t="shared" si="25"/>
        <v>2909.13</v>
      </c>
      <c r="AY168" s="208">
        <f t="shared" si="25"/>
        <v>2909.13</v>
      </c>
      <c r="AZ168" s="208">
        <f t="shared" si="35"/>
        <v>3893.15</v>
      </c>
      <c r="BA168" s="208">
        <f t="shared" si="35"/>
        <v>3893.15</v>
      </c>
      <c r="BB168" s="208">
        <f t="shared" si="35"/>
        <v>3893.15</v>
      </c>
      <c r="BC168" s="208">
        <f t="shared" si="34"/>
        <v>3893.15</v>
      </c>
      <c r="BD168" s="208">
        <f t="shared" si="34"/>
        <v>3893.15</v>
      </c>
      <c r="BE168" s="208">
        <f t="shared" si="34"/>
        <v>3893.15</v>
      </c>
      <c r="BF168" s="208">
        <f t="shared" si="34"/>
        <v>3893.15</v>
      </c>
      <c r="BG168" s="208">
        <f t="shared" si="34"/>
        <v>3893.15</v>
      </c>
      <c r="BH168" s="208">
        <f t="shared" si="34"/>
        <v>3893.15</v>
      </c>
      <c r="BI168" s="208">
        <f t="shared" si="26"/>
        <v>3893.15</v>
      </c>
      <c r="BJ168" s="208">
        <f t="shared" si="26"/>
        <v>3893.15</v>
      </c>
      <c r="BK168" s="208">
        <f t="shared" si="26"/>
        <v>3893.15</v>
      </c>
      <c r="BL168" s="207">
        <f t="shared" si="33"/>
        <v>46717.80000000001</v>
      </c>
    </row>
    <row r="169" spans="1:64">
      <c r="A169" s="223" t="s">
        <v>370</v>
      </c>
      <c r="B169" s="224">
        <v>4.2300000000000004E-2</v>
      </c>
      <c r="C169" s="224">
        <v>4.2300000000000004E-2</v>
      </c>
      <c r="D169" s="206">
        <v>465.17</v>
      </c>
      <c r="E169" s="206">
        <v>465.17</v>
      </c>
      <c r="F169" s="206">
        <v>465.17</v>
      </c>
      <c r="G169" s="206">
        <v>465.17</v>
      </c>
      <c r="H169" s="206">
        <v>465.17</v>
      </c>
      <c r="I169" s="206">
        <v>465.17</v>
      </c>
      <c r="J169" s="206">
        <v>465.17</v>
      </c>
      <c r="K169" s="206">
        <v>465.17</v>
      </c>
      <c r="L169" s="206">
        <v>465.17</v>
      </c>
      <c r="M169" s="206">
        <v>465.17</v>
      </c>
      <c r="N169" s="206">
        <v>465.17</v>
      </c>
      <c r="O169" s="206">
        <v>465.17</v>
      </c>
      <c r="P169" s="192">
        <f t="shared" si="30"/>
        <v>5582.04</v>
      </c>
      <c r="Q169" s="206">
        <v>465.17</v>
      </c>
      <c r="R169" s="206">
        <v>465.17</v>
      </c>
      <c r="S169" s="206">
        <v>465.17</v>
      </c>
      <c r="T169" s="206">
        <v>465.17</v>
      </c>
      <c r="U169" s="206">
        <v>0</v>
      </c>
      <c r="V169" s="206">
        <v>0</v>
      </c>
      <c r="W169" s="206">
        <v>0</v>
      </c>
      <c r="X169" s="206">
        <v>0</v>
      </c>
      <c r="Y169" s="206">
        <v>0</v>
      </c>
      <c r="Z169" s="206">
        <v>0</v>
      </c>
      <c r="AA169" s="206">
        <v>0</v>
      </c>
      <c r="AB169" s="206">
        <v>0</v>
      </c>
      <c r="AC169" s="206">
        <v>0</v>
      </c>
      <c r="AD169" s="206">
        <v>0</v>
      </c>
      <c r="AE169" s="206">
        <v>0</v>
      </c>
      <c r="AF169" s="206">
        <v>0</v>
      </c>
      <c r="AG169" s="192">
        <f t="shared" si="31"/>
        <v>0</v>
      </c>
      <c r="AI169" s="207">
        <f t="shared" si="37"/>
        <v>1.64</v>
      </c>
      <c r="AJ169" s="207">
        <f t="shared" si="37"/>
        <v>1.64</v>
      </c>
      <c r="AK169" s="207">
        <f t="shared" si="37"/>
        <v>1.64</v>
      </c>
      <c r="AL169" s="207">
        <f t="shared" si="36"/>
        <v>1.64</v>
      </c>
      <c r="AM169" s="207">
        <f t="shared" si="36"/>
        <v>1.64</v>
      </c>
      <c r="AN169" s="207">
        <f t="shared" si="36"/>
        <v>1.64</v>
      </c>
      <c r="AO169" s="207">
        <f t="shared" si="36"/>
        <v>1.64</v>
      </c>
      <c r="AP169" s="207">
        <f t="shared" si="36"/>
        <v>1.64</v>
      </c>
      <c r="AQ169" s="207">
        <f t="shared" si="36"/>
        <v>1.64</v>
      </c>
      <c r="AR169" s="207">
        <f t="shared" si="28"/>
        <v>1.64</v>
      </c>
      <c r="AS169" s="207">
        <f t="shared" si="28"/>
        <v>1.64</v>
      </c>
      <c r="AT169" s="207">
        <f t="shared" si="28"/>
        <v>1.64</v>
      </c>
      <c r="AU169" s="208">
        <f t="shared" si="32"/>
        <v>19.680000000000003</v>
      </c>
      <c r="AV169" s="208">
        <f t="shared" si="25"/>
        <v>1.64</v>
      </c>
      <c r="AW169" s="208">
        <f t="shared" si="25"/>
        <v>1.64</v>
      </c>
      <c r="AX169" s="208">
        <f t="shared" si="25"/>
        <v>1.64</v>
      </c>
      <c r="AY169" s="208">
        <f t="shared" si="25"/>
        <v>1.64</v>
      </c>
      <c r="AZ169" s="208">
        <f t="shared" si="35"/>
        <v>0</v>
      </c>
      <c r="BA169" s="208">
        <f t="shared" si="35"/>
        <v>0</v>
      </c>
      <c r="BB169" s="208">
        <f t="shared" si="35"/>
        <v>0</v>
      </c>
      <c r="BC169" s="208">
        <f t="shared" si="34"/>
        <v>0</v>
      </c>
      <c r="BD169" s="208">
        <f t="shared" si="34"/>
        <v>0</v>
      </c>
      <c r="BE169" s="208">
        <f t="shared" si="34"/>
        <v>0</v>
      </c>
      <c r="BF169" s="208">
        <f t="shared" si="34"/>
        <v>0</v>
      </c>
      <c r="BG169" s="208">
        <f t="shared" si="34"/>
        <v>0</v>
      </c>
      <c r="BH169" s="208">
        <f t="shared" si="34"/>
        <v>0</v>
      </c>
      <c r="BI169" s="208">
        <f t="shared" si="26"/>
        <v>0</v>
      </c>
      <c r="BJ169" s="208">
        <f t="shared" si="26"/>
        <v>0</v>
      </c>
      <c r="BK169" s="208">
        <f t="shared" si="26"/>
        <v>0</v>
      </c>
      <c r="BL169" s="207">
        <f t="shared" si="33"/>
        <v>0</v>
      </c>
    </row>
    <row r="170" spans="1:64">
      <c r="A170" s="223" t="s">
        <v>371</v>
      </c>
      <c r="B170" s="224">
        <v>3.1799999999999995E-2</v>
      </c>
      <c r="C170" s="224">
        <v>3.1799999999999995E-2</v>
      </c>
      <c r="D170" s="206">
        <v>465.17</v>
      </c>
      <c r="E170" s="206">
        <v>465.17</v>
      </c>
      <c r="F170" s="206">
        <v>465.17</v>
      </c>
      <c r="G170" s="206">
        <v>465.17</v>
      </c>
      <c r="H170" s="206">
        <v>465.17</v>
      </c>
      <c r="I170" s="206">
        <v>465.17</v>
      </c>
      <c r="J170" s="206">
        <v>465.17</v>
      </c>
      <c r="K170" s="206">
        <v>465.17</v>
      </c>
      <c r="L170" s="206">
        <v>465.17</v>
      </c>
      <c r="M170" s="206">
        <v>465.17</v>
      </c>
      <c r="N170" s="206">
        <v>465.17</v>
      </c>
      <c r="O170" s="206">
        <v>465.17</v>
      </c>
      <c r="P170" s="192">
        <f t="shared" si="30"/>
        <v>5582.04</v>
      </c>
      <c r="Q170" s="206">
        <v>465.17</v>
      </c>
      <c r="R170" s="206">
        <v>465.17</v>
      </c>
      <c r="S170" s="206">
        <v>465.17</v>
      </c>
      <c r="T170" s="206">
        <v>465.17</v>
      </c>
      <c r="U170" s="206">
        <v>0</v>
      </c>
      <c r="V170" s="206">
        <v>0</v>
      </c>
      <c r="W170" s="206">
        <v>0</v>
      </c>
      <c r="X170" s="206">
        <v>0</v>
      </c>
      <c r="Y170" s="206">
        <v>0</v>
      </c>
      <c r="Z170" s="206">
        <v>0</v>
      </c>
      <c r="AA170" s="206">
        <v>0</v>
      </c>
      <c r="AB170" s="206">
        <v>0</v>
      </c>
      <c r="AC170" s="206">
        <v>0</v>
      </c>
      <c r="AD170" s="206">
        <v>0</v>
      </c>
      <c r="AE170" s="206">
        <v>0</v>
      </c>
      <c r="AF170" s="206">
        <v>0</v>
      </c>
      <c r="AG170" s="192">
        <f t="shared" si="31"/>
        <v>0</v>
      </c>
      <c r="AI170" s="207">
        <f t="shared" si="37"/>
        <v>1.23</v>
      </c>
      <c r="AJ170" s="207">
        <f t="shared" si="37"/>
        <v>1.23</v>
      </c>
      <c r="AK170" s="207">
        <f t="shared" si="37"/>
        <v>1.23</v>
      </c>
      <c r="AL170" s="207">
        <f t="shared" si="36"/>
        <v>1.23</v>
      </c>
      <c r="AM170" s="207">
        <f t="shared" si="36"/>
        <v>1.23</v>
      </c>
      <c r="AN170" s="207">
        <f t="shared" si="36"/>
        <v>1.23</v>
      </c>
      <c r="AO170" s="207">
        <f t="shared" si="36"/>
        <v>1.23</v>
      </c>
      <c r="AP170" s="207">
        <f t="shared" si="36"/>
        <v>1.23</v>
      </c>
      <c r="AQ170" s="207">
        <f t="shared" si="36"/>
        <v>1.23</v>
      </c>
      <c r="AR170" s="207">
        <f t="shared" si="28"/>
        <v>1.23</v>
      </c>
      <c r="AS170" s="207">
        <f t="shared" si="28"/>
        <v>1.23</v>
      </c>
      <c r="AT170" s="207">
        <f t="shared" si="28"/>
        <v>1.23</v>
      </c>
      <c r="AU170" s="208">
        <f t="shared" si="32"/>
        <v>14.760000000000003</v>
      </c>
      <c r="AV170" s="208">
        <f t="shared" si="25"/>
        <v>1.23</v>
      </c>
      <c r="AW170" s="208">
        <f t="shared" si="25"/>
        <v>1.23</v>
      </c>
      <c r="AX170" s="208">
        <f t="shared" si="25"/>
        <v>1.23</v>
      </c>
      <c r="AY170" s="208">
        <f t="shared" si="25"/>
        <v>1.23</v>
      </c>
      <c r="AZ170" s="208">
        <f t="shared" si="35"/>
        <v>0</v>
      </c>
      <c r="BA170" s="208">
        <f t="shared" si="35"/>
        <v>0</v>
      </c>
      <c r="BB170" s="208">
        <f t="shared" si="35"/>
        <v>0</v>
      </c>
      <c r="BC170" s="208">
        <f t="shared" si="34"/>
        <v>0</v>
      </c>
      <c r="BD170" s="208">
        <f t="shared" si="34"/>
        <v>0</v>
      </c>
      <c r="BE170" s="208">
        <f t="shared" si="34"/>
        <v>0</v>
      </c>
      <c r="BF170" s="208">
        <f t="shared" si="34"/>
        <v>0</v>
      </c>
      <c r="BG170" s="208">
        <f t="shared" si="34"/>
        <v>0</v>
      </c>
      <c r="BH170" s="208">
        <f t="shared" si="34"/>
        <v>0</v>
      </c>
      <c r="BI170" s="208">
        <f t="shared" si="26"/>
        <v>0</v>
      </c>
      <c r="BJ170" s="208">
        <f t="shared" si="26"/>
        <v>0</v>
      </c>
      <c r="BK170" s="208">
        <f t="shared" si="26"/>
        <v>0</v>
      </c>
      <c r="BL170" s="207">
        <f t="shared" si="33"/>
        <v>0</v>
      </c>
    </row>
    <row r="171" spans="1:64">
      <c r="A171" s="190" t="s">
        <v>372</v>
      </c>
      <c r="B171" s="205">
        <v>3.4700000000000002E-2</v>
      </c>
      <c r="C171" s="205">
        <v>3.4700000000000002E-2</v>
      </c>
      <c r="D171" s="206">
        <v>402365.15</v>
      </c>
      <c r="E171" s="206">
        <v>402365.15</v>
      </c>
      <c r="F171" s="206">
        <v>402365.15</v>
      </c>
      <c r="G171" s="206">
        <v>402365.15</v>
      </c>
      <c r="H171" s="206">
        <v>402365.15</v>
      </c>
      <c r="I171" s="206">
        <v>402365.15</v>
      </c>
      <c r="J171" s="206">
        <v>402365.15</v>
      </c>
      <c r="K171" s="206">
        <v>402365.15</v>
      </c>
      <c r="L171" s="206">
        <v>402365.15</v>
      </c>
      <c r="M171" s="206">
        <v>402365.15</v>
      </c>
      <c r="N171" s="206">
        <v>402365.15</v>
      </c>
      <c r="O171" s="206">
        <v>402365.15</v>
      </c>
      <c r="P171" s="192">
        <f t="shared" si="30"/>
        <v>4828381.8</v>
      </c>
      <c r="Q171" s="206">
        <v>402365.15</v>
      </c>
      <c r="R171" s="206">
        <v>402365.15</v>
      </c>
      <c r="S171" s="206">
        <v>402365.15</v>
      </c>
      <c r="T171" s="206">
        <v>402365.15</v>
      </c>
      <c r="U171" s="206">
        <v>0</v>
      </c>
      <c r="V171" s="206">
        <v>0</v>
      </c>
      <c r="W171" s="206">
        <v>0</v>
      </c>
      <c r="X171" s="206">
        <v>0</v>
      </c>
      <c r="Y171" s="206">
        <v>0</v>
      </c>
      <c r="Z171" s="206">
        <v>0</v>
      </c>
      <c r="AA171" s="206">
        <v>0</v>
      </c>
      <c r="AB171" s="206">
        <v>0</v>
      </c>
      <c r="AC171" s="206">
        <v>0</v>
      </c>
      <c r="AD171" s="206">
        <v>0</v>
      </c>
      <c r="AE171" s="206">
        <v>0</v>
      </c>
      <c r="AF171" s="206">
        <v>0</v>
      </c>
      <c r="AG171" s="192">
        <f t="shared" si="31"/>
        <v>0</v>
      </c>
      <c r="AI171" s="207">
        <f t="shared" si="37"/>
        <v>1163.51</v>
      </c>
      <c r="AJ171" s="207">
        <f t="shared" si="37"/>
        <v>1163.51</v>
      </c>
      <c r="AK171" s="207">
        <f t="shared" si="37"/>
        <v>1163.51</v>
      </c>
      <c r="AL171" s="207">
        <f t="shared" si="36"/>
        <v>1163.51</v>
      </c>
      <c r="AM171" s="207">
        <f t="shared" si="36"/>
        <v>1163.51</v>
      </c>
      <c r="AN171" s="207">
        <f t="shared" si="36"/>
        <v>1163.51</v>
      </c>
      <c r="AO171" s="207">
        <f t="shared" si="36"/>
        <v>1163.51</v>
      </c>
      <c r="AP171" s="207">
        <f t="shared" si="36"/>
        <v>1163.51</v>
      </c>
      <c r="AQ171" s="207">
        <f t="shared" si="36"/>
        <v>1163.51</v>
      </c>
      <c r="AR171" s="207">
        <f t="shared" si="28"/>
        <v>1163.51</v>
      </c>
      <c r="AS171" s="207">
        <f t="shared" si="28"/>
        <v>1163.51</v>
      </c>
      <c r="AT171" s="207">
        <f t="shared" si="28"/>
        <v>1163.51</v>
      </c>
      <c r="AU171" s="208">
        <f t="shared" si="32"/>
        <v>13962.12</v>
      </c>
      <c r="AV171" s="208">
        <f t="shared" si="25"/>
        <v>1163.51</v>
      </c>
      <c r="AW171" s="208">
        <f t="shared" si="25"/>
        <v>1163.51</v>
      </c>
      <c r="AX171" s="208">
        <f t="shared" si="25"/>
        <v>1163.51</v>
      </c>
      <c r="AY171" s="208">
        <f t="shared" si="25"/>
        <v>1163.51</v>
      </c>
      <c r="AZ171" s="208">
        <f t="shared" si="35"/>
        <v>0</v>
      </c>
      <c r="BA171" s="208">
        <f t="shared" si="35"/>
        <v>0</v>
      </c>
      <c r="BB171" s="208">
        <f t="shared" si="35"/>
        <v>0</v>
      </c>
      <c r="BC171" s="208">
        <f t="shared" si="34"/>
        <v>0</v>
      </c>
      <c r="BD171" s="208">
        <f t="shared" si="34"/>
        <v>0</v>
      </c>
      <c r="BE171" s="208">
        <f t="shared" si="34"/>
        <v>0</v>
      </c>
      <c r="BF171" s="208">
        <f t="shared" si="34"/>
        <v>0</v>
      </c>
      <c r="BG171" s="208">
        <f t="shared" si="34"/>
        <v>0</v>
      </c>
      <c r="BH171" s="208">
        <f t="shared" si="34"/>
        <v>0</v>
      </c>
      <c r="BI171" s="208">
        <f t="shared" si="26"/>
        <v>0</v>
      </c>
      <c r="BJ171" s="208">
        <f t="shared" si="26"/>
        <v>0</v>
      </c>
      <c r="BK171" s="208">
        <f t="shared" si="26"/>
        <v>0</v>
      </c>
      <c r="BL171" s="207">
        <f t="shared" si="33"/>
        <v>0</v>
      </c>
    </row>
    <row r="172" spans="1:64">
      <c r="A172" s="223" t="s">
        <v>373</v>
      </c>
      <c r="B172" s="224">
        <v>4.2300000000000004E-2</v>
      </c>
      <c r="C172" s="224">
        <v>4.2300000000000004E-2</v>
      </c>
      <c r="D172" s="206">
        <v>718802.70000000007</v>
      </c>
      <c r="E172" s="206">
        <v>718802.70000000007</v>
      </c>
      <c r="F172" s="206">
        <v>718802.70000000007</v>
      </c>
      <c r="G172" s="206">
        <v>718802.70000000007</v>
      </c>
      <c r="H172" s="206">
        <v>718802.70000000007</v>
      </c>
      <c r="I172" s="206">
        <v>718802.70000000007</v>
      </c>
      <c r="J172" s="206">
        <v>718744.47500000009</v>
      </c>
      <c r="K172" s="206">
        <v>776755.8600000001</v>
      </c>
      <c r="L172" s="206">
        <v>834825.47000000009</v>
      </c>
      <c r="M172" s="206">
        <v>834825.47000000009</v>
      </c>
      <c r="N172" s="206">
        <v>834825.47000000009</v>
      </c>
      <c r="O172" s="206">
        <v>834825.47000000009</v>
      </c>
      <c r="P172" s="192">
        <f t="shared" si="30"/>
        <v>9147618.415000001</v>
      </c>
      <c r="Q172" s="206">
        <v>834825.47000000009</v>
      </c>
      <c r="R172" s="206">
        <v>879393.55500000005</v>
      </c>
      <c r="S172" s="206">
        <v>923961.64000000013</v>
      </c>
      <c r="T172" s="206">
        <v>923961.64000000013</v>
      </c>
      <c r="U172" s="206">
        <v>986096.30000000016</v>
      </c>
      <c r="V172" s="206">
        <v>1047765.7900000002</v>
      </c>
      <c r="W172" s="206">
        <v>1047765.7900000002</v>
      </c>
      <c r="X172" s="206">
        <v>1047765.7900000002</v>
      </c>
      <c r="Y172" s="206">
        <v>1047765.7900000002</v>
      </c>
      <c r="Z172" s="206">
        <v>1294961.1400000001</v>
      </c>
      <c r="AA172" s="206">
        <v>1542156.4900000002</v>
      </c>
      <c r="AB172" s="206">
        <v>1542156.4900000002</v>
      </c>
      <c r="AC172" s="206">
        <v>1542156.4900000002</v>
      </c>
      <c r="AD172" s="206">
        <v>1542156.4900000002</v>
      </c>
      <c r="AE172" s="206">
        <v>1542156.4900000002</v>
      </c>
      <c r="AF172" s="206">
        <v>1542156.4900000002</v>
      </c>
      <c r="AG172" s="192">
        <f t="shared" si="31"/>
        <v>15725059.540000003</v>
      </c>
      <c r="AI172" s="207">
        <f t="shared" si="37"/>
        <v>2533.7800000000002</v>
      </c>
      <c r="AJ172" s="207">
        <f t="shared" si="37"/>
        <v>2533.7800000000002</v>
      </c>
      <c r="AK172" s="207">
        <f t="shared" si="37"/>
        <v>2533.7800000000002</v>
      </c>
      <c r="AL172" s="207">
        <f t="shared" si="36"/>
        <v>2533.7800000000002</v>
      </c>
      <c r="AM172" s="207">
        <f t="shared" si="36"/>
        <v>2533.7800000000002</v>
      </c>
      <c r="AN172" s="207">
        <f t="shared" si="36"/>
        <v>2533.7800000000002</v>
      </c>
      <c r="AO172" s="207">
        <f t="shared" si="36"/>
        <v>2533.5700000000002</v>
      </c>
      <c r="AP172" s="207">
        <f t="shared" si="36"/>
        <v>2738.06</v>
      </c>
      <c r="AQ172" s="207">
        <f t="shared" si="36"/>
        <v>2942.76</v>
      </c>
      <c r="AR172" s="207">
        <f t="shared" si="28"/>
        <v>2942.76</v>
      </c>
      <c r="AS172" s="207">
        <f t="shared" si="28"/>
        <v>2942.76</v>
      </c>
      <c r="AT172" s="207">
        <f t="shared" si="28"/>
        <v>2942.76</v>
      </c>
      <c r="AU172" s="208">
        <f t="shared" si="32"/>
        <v>32245.350000000013</v>
      </c>
      <c r="AV172" s="208">
        <f t="shared" si="25"/>
        <v>2942.76</v>
      </c>
      <c r="AW172" s="208">
        <f t="shared" si="25"/>
        <v>3099.86</v>
      </c>
      <c r="AX172" s="208">
        <f t="shared" si="25"/>
        <v>3256.96</v>
      </c>
      <c r="AY172" s="208">
        <f t="shared" si="25"/>
        <v>3256.96</v>
      </c>
      <c r="AZ172" s="208">
        <f t="shared" si="35"/>
        <v>3475.99</v>
      </c>
      <c r="BA172" s="208">
        <f t="shared" si="35"/>
        <v>3693.37</v>
      </c>
      <c r="BB172" s="208">
        <f t="shared" si="35"/>
        <v>3693.37</v>
      </c>
      <c r="BC172" s="208">
        <f t="shared" si="34"/>
        <v>3693.37</v>
      </c>
      <c r="BD172" s="208">
        <f t="shared" si="34"/>
        <v>3693.37</v>
      </c>
      <c r="BE172" s="208">
        <f t="shared" si="34"/>
        <v>4564.74</v>
      </c>
      <c r="BF172" s="208">
        <f t="shared" si="34"/>
        <v>5436.1</v>
      </c>
      <c r="BG172" s="208">
        <f t="shared" si="34"/>
        <v>5436.1</v>
      </c>
      <c r="BH172" s="208">
        <f t="shared" si="34"/>
        <v>5436.1</v>
      </c>
      <c r="BI172" s="208">
        <f t="shared" si="26"/>
        <v>5436.1</v>
      </c>
      <c r="BJ172" s="208">
        <f t="shared" si="26"/>
        <v>5436.1</v>
      </c>
      <c r="BK172" s="208">
        <f t="shared" si="26"/>
        <v>5436.1</v>
      </c>
      <c r="BL172" s="207">
        <f t="shared" si="33"/>
        <v>55430.80999999999</v>
      </c>
    </row>
    <row r="173" spans="1:64">
      <c r="A173" s="223" t="s">
        <v>374</v>
      </c>
      <c r="B173" s="224">
        <v>3.1799999999999995E-2</v>
      </c>
      <c r="C173" s="224">
        <v>3.1799999999999995E-2</v>
      </c>
      <c r="D173" s="206">
        <v>74202.61</v>
      </c>
      <c r="E173" s="206">
        <v>74202.61</v>
      </c>
      <c r="F173" s="206">
        <v>74202.61</v>
      </c>
      <c r="G173" s="206">
        <v>74202.61</v>
      </c>
      <c r="H173" s="206">
        <v>74202.61</v>
      </c>
      <c r="I173" s="206">
        <v>74202.61</v>
      </c>
      <c r="J173" s="206">
        <v>74202.61</v>
      </c>
      <c r="K173" s="206">
        <v>74202.61</v>
      </c>
      <c r="L173" s="206">
        <v>74202.61</v>
      </c>
      <c r="M173" s="206">
        <v>74202.61</v>
      </c>
      <c r="N173" s="206">
        <v>74202.61</v>
      </c>
      <c r="O173" s="206">
        <v>74202.61</v>
      </c>
      <c r="P173" s="192">
        <f t="shared" si="30"/>
        <v>890431.32</v>
      </c>
      <c r="Q173" s="206">
        <v>74202.61</v>
      </c>
      <c r="R173" s="206">
        <v>74202.61</v>
      </c>
      <c r="S173" s="206">
        <v>74202.61</v>
      </c>
      <c r="T173" s="206">
        <v>74202.61</v>
      </c>
      <c r="U173" s="206">
        <v>74667.78</v>
      </c>
      <c r="V173" s="206">
        <v>74667.78</v>
      </c>
      <c r="W173" s="206">
        <v>74667.78</v>
      </c>
      <c r="X173" s="206">
        <v>74667.78</v>
      </c>
      <c r="Y173" s="206">
        <v>74667.78</v>
      </c>
      <c r="Z173" s="206">
        <v>74667.78</v>
      </c>
      <c r="AA173" s="206">
        <v>74667.78</v>
      </c>
      <c r="AB173" s="206">
        <v>74667.78</v>
      </c>
      <c r="AC173" s="206">
        <v>74667.78</v>
      </c>
      <c r="AD173" s="206">
        <v>119235.86499999999</v>
      </c>
      <c r="AE173" s="206">
        <v>163803.95000000001</v>
      </c>
      <c r="AF173" s="206">
        <v>163803.95000000001</v>
      </c>
      <c r="AG173" s="192">
        <f t="shared" si="31"/>
        <v>1118853.7850000001</v>
      </c>
      <c r="AI173" s="207">
        <f t="shared" si="37"/>
        <v>196.64</v>
      </c>
      <c r="AJ173" s="207">
        <f t="shared" si="37"/>
        <v>196.64</v>
      </c>
      <c r="AK173" s="207">
        <f t="shared" si="37"/>
        <v>196.64</v>
      </c>
      <c r="AL173" s="207">
        <f t="shared" si="36"/>
        <v>196.64</v>
      </c>
      <c r="AM173" s="207">
        <f t="shared" si="36"/>
        <v>196.64</v>
      </c>
      <c r="AN173" s="207">
        <f t="shared" si="36"/>
        <v>196.64</v>
      </c>
      <c r="AO173" s="207">
        <f t="shared" si="36"/>
        <v>196.64</v>
      </c>
      <c r="AP173" s="207">
        <f t="shared" si="36"/>
        <v>196.64</v>
      </c>
      <c r="AQ173" s="207">
        <f t="shared" si="36"/>
        <v>196.64</v>
      </c>
      <c r="AR173" s="207">
        <f t="shared" si="28"/>
        <v>196.64</v>
      </c>
      <c r="AS173" s="207">
        <f t="shared" si="28"/>
        <v>196.64</v>
      </c>
      <c r="AT173" s="207">
        <f t="shared" si="28"/>
        <v>196.64</v>
      </c>
      <c r="AU173" s="208">
        <f t="shared" si="32"/>
        <v>2359.6799999999994</v>
      </c>
      <c r="AV173" s="208">
        <f t="shared" si="25"/>
        <v>196.64</v>
      </c>
      <c r="AW173" s="208">
        <f t="shared" si="25"/>
        <v>196.64</v>
      </c>
      <c r="AX173" s="208">
        <f t="shared" si="25"/>
        <v>196.64</v>
      </c>
      <c r="AY173" s="208">
        <f t="shared" si="25"/>
        <v>196.64</v>
      </c>
      <c r="AZ173" s="208">
        <f t="shared" si="35"/>
        <v>197.87</v>
      </c>
      <c r="BA173" s="208">
        <f t="shared" si="35"/>
        <v>197.87</v>
      </c>
      <c r="BB173" s="208">
        <f t="shared" si="35"/>
        <v>197.87</v>
      </c>
      <c r="BC173" s="208">
        <f t="shared" si="34"/>
        <v>197.87</v>
      </c>
      <c r="BD173" s="208">
        <f t="shared" si="34"/>
        <v>197.87</v>
      </c>
      <c r="BE173" s="208">
        <f t="shared" si="34"/>
        <v>197.87</v>
      </c>
      <c r="BF173" s="208">
        <f t="shared" si="34"/>
        <v>197.87</v>
      </c>
      <c r="BG173" s="208">
        <f t="shared" si="34"/>
        <v>197.87</v>
      </c>
      <c r="BH173" s="208">
        <f t="shared" si="34"/>
        <v>197.87</v>
      </c>
      <c r="BI173" s="208">
        <f t="shared" si="26"/>
        <v>315.98</v>
      </c>
      <c r="BJ173" s="208">
        <f t="shared" si="26"/>
        <v>434.08</v>
      </c>
      <c r="BK173" s="208">
        <f t="shared" si="26"/>
        <v>434.08</v>
      </c>
      <c r="BL173" s="207">
        <f t="shared" si="33"/>
        <v>2964.97</v>
      </c>
    </row>
    <row r="174" spans="1:64">
      <c r="A174" s="190" t="s">
        <v>375</v>
      </c>
      <c r="B174" s="205">
        <v>7.7000000000000002E-3</v>
      </c>
      <c r="C174" s="205">
        <v>7.7000000000000002E-3</v>
      </c>
      <c r="D174" s="206">
        <v>795586.25</v>
      </c>
      <c r="E174" s="206">
        <v>795586.25</v>
      </c>
      <c r="F174" s="206">
        <v>795586.25</v>
      </c>
      <c r="G174" s="206">
        <v>783086.25</v>
      </c>
      <c r="H174" s="206">
        <v>753625.42</v>
      </c>
      <c r="I174" s="206">
        <v>736664.58</v>
      </c>
      <c r="J174" s="206">
        <v>749164.58</v>
      </c>
      <c r="K174" s="206">
        <v>761664.58</v>
      </c>
      <c r="L174" s="206">
        <v>761664.58</v>
      </c>
      <c r="M174" s="206">
        <v>761664.58</v>
      </c>
      <c r="N174" s="206">
        <v>761664.58</v>
      </c>
      <c r="O174" s="206">
        <v>761664.58</v>
      </c>
      <c r="P174" s="192">
        <f t="shared" si="30"/>
        <v>9217622.4800000004</v>
      </c>
      <c r="Q174" s="206">
        <v>761664.58</v>
      </c>
      <c r="R174" s="206">
        <v>761664.58</v>
      </c>
      <c r="S174" s="206">
        <v>761664.58</v>
      </c>
      <c r="T174" s="206">
        <v>761664.58</v>
      </c>
      <c r="U174" s="206">
        <v>761664.58</v>
      </c>
      <c r="V174" s="206">
        <v>823334.07</v>
      </c>
      <c r="W174" s="206">
        <v>885003.55999999994</v>
      </c>
      <c r="X174" s="206">
        <v>885003.55999999994</v>
      </c>
      <c r="Y174" s="206">
        <v>1372120.395</v>
      </c>
      <c r="Z174" s="206">
        <v>1933915.7949999999</v>
      </c>
      <c r="AA174" s="206">
        <v>2008594.3599999999</v>
      </c>
      <c r="AB174" s="206">
        <v>2008594.3599999999</v>
      </c>
      <c r="AC174" s="206">
        <v>2008594.3599999999</v>
      </c>
      <c r="AD174" s="206">
        <v>2008594.3599999999</v>
      </c>
      <c r="AE174" s="206">
        <v>2008594.3599999999</v>
      </c>
      <c r="AF174" s="206">
        <v>2008594.3599999999</v>
      </c>
      <c r="AG174" s="192">
        <f t="shared" si="31"/>
        <v>18712608.119999997</v>
      </c>
      <c r="AI174" s="207">
        <f t="shared" si="37"/>
        <v>510.5</v>
      </c>
      <c r="AJ174" s="207">
        <f t="shared" si="37"/>
        <v>510.5</v>
      </c>
      <c r="AK174" s="207">
        <f t="shared" si="37"/>
        <v>510.5</v>
      </c>
      <c r="AL174" s="207">
        <f t="shared" si="36"/>
        <v>502.48</v>
      </c>
      <c r="AM174" s="207">
        <f t="shared" si="36"/>
        <v>483.58</v>
      </c>
      <c r="AN174" s="207">
        <f t="shared" si="36"/>
        <v>472.69</v>
      </c>
      <c r="AO174" s="207">
        <f t="shared" si="36"/>
        <v>480.71</v>
      </c>
      <c r="AP174" s="207">
        <f t="shared" si="36"/>
        <v>488.73</v>
      </c>
      <c r="AQ174" s="207">
        <f t="shared" si="36"/>
        <v>488.73</v>
      </c>
      <c r="AR174" s="207">
        <f t="shared" si="28"/>
        <v>488.73</v>
      </c>
      <c r="AS174" s="207">
        <f t="shared" si="28"/>
        <v>488.73</v>
      </c>
      <c r="AT174" s="207">
        <f t="shared" si="28"/>
        <v>488.73</v>
      </c>
      <c r="AU174" s="208">
        <f t="shared" si="32"/>
        <v>5914.6099999999988</v>
      </c>
      <c r="AV174" s="208">
        <f t="shared" si="25"/>
        <v>488.73</v>
      </c>
      <c r="AW174" s="208">
        <f t="shared" si="25"/>
        <v>488.73</v>
      </c>
      <c r="AX174" s="208">
        <f t="shared" si="25"/>
        <v>488.73</v>
      </c>
      <c r="AY174" s="208">
        <f t="shared" ref="AY174:AY237" si="38">ROUND(T174*$B174/12,2)</f>
        <v>488.73</v>
      </c>
      <c r="AZ174" s="208">
        <f t="shared" si="35"/>
        <v>488.73</v>
      </c>
      <c r="BA174" s="208">
        <f t="shared" si="35"/>
        <v>528.30999999999995</v>
      </c>
      <c r="BB174" s="208">
        <f t="shared" si="35"/>
        <v>567.88</v>
      </c>
      <c r="BC174" s="208">
        <f t="shared" si="34"/>
        <v>567.88</v>
      </c>
      <c r="BD174" s="208">
        <f t="shared" si="34"/>
        <v>880.44</v>
      </c>
      <c r="BE174" s="208">
        <f t="shared" si="34"/>
        <v>1240.93</v>
      </c>
      <c r="BF174" s="208">
        <f t="shared" si="34"/>
        <v>1288.8499999999999</v>
      </c>
      <c r="BG174" s="208">
        <f t="shared" si="34"/>
        <v>1288.8499999999999</v>
      </c>
      <c r="BH174" s="208">
        <f t="shared" si="34"/>
        <v>1288.8499999999999</v>
      </c>
      <c r="BI174" s="208">
        <f t="shared" si="26"/>
        <v>1288.8499999999999</v>
      </c>
      <c r="BJ174" s="208">
        <f t="shared" si="26"/>
        <v>1288.8499999999999</v>
      </c>
      <c r="BK174" s="208">
        <f t="shared" si="26"/>
        <v>1288.8499999999999</v>
      </c>
      <c r="BL174" s="207">
        <f t="shared" si="33"/>
        <v>12007.270000000002</v>
      </c>
    </row>
    <row r="175" spans="1:64">
      <c r="A175" s="190" t="s">
        <v>376</v>
      </c>
      <c r="B175" s="205">
        <v>3.4700000000000002E-2</v>
      </c>
      <c r="C175" s="205">
        <v>3.4700000000000002E-2</v>
      </c>
      <c r="D175" s="206">
        <v>11421722.800000001</v>
      </c>
      <c r="E175" s="206">
        <v>11495482.24</v>
      </c>
      <c r="F175" s="206">
        <v>11559204.359999999</v>
      </c>
      <c r="G175" s="206">
        <v>11549167.029999999</v>
      </c>
      <c r="H175" s="206">
        <v>11528324.859999999</v>
      </c>
      <c r="I175" s="206">
        <v>11720214.33</v>
      </c>
      <c r="J175" s="206">
        <v>12237160.954999998</v>
      </c>
      <c r="K175" s="206">
        <v>12651630.25</v>
      </c>
      <c r="L175" s="206">
        <v>12929867.109999999</v>
      </c>
      <c r="M175" s="206">
        <v>13443632.374999998</v>
      </c>
      <c r="N175" s="206">
        <v>13791467.004999999</v>
      </c>
      <c r="O175" s="206">
        <v>13795570.864999998</v>
      </c>
      <c r="P175" s="192">
        <f t="shared" si="30"/>
        <v>148123444.18000001</v>
      </c>
      <c r="Q175" s="206">
        <v>13816537.334999997</v>
      </c>
      <c r="R175" s="206">
        <v>13864177.944999997</v>
      </c>
      <c r="S175" s="206">
        <v>13904767.494999997</v>
      </c>
      <c r="T175" s="206">
        <v>14063990.054999998</v>
      </c>
      <c r="U175" s="206">
        <v>14931941.959999997</v>
      </c>
      <c r="V175" s="206">
        <v>15327221.564999998</v>
      </c>
      <c r="W175" s="206">
        <v>16635490.534999996</v>
      </c>
      <c r="X175" s="206">
        <v>20009802.354999997</v>
      </c>
      <c r="Y175" s="206">
        <v>22267604.699999996</v>
      </c>
      <c r="Z175" s="206">
        <v>23153779.254999999</v>
      </c>
      <c r="AA175" s="206">
        <v>23925246.249999996</v>
      </c>
      <c r="AB175" s="206">
        <v>23925246.249999996</v>
      </c>
      <c r="AC175" s="206">
        <v>23950563.894999996</v>
      </c>
      <c r="AD175" s="206">
        <v>24002467.989999995</v>
      </c>
      <c r="AE175" s="206">
        <v>24038778.289999995</v>
      </c>
      <c r="AF175" s="206">
        <v>29232968.269999992</v>
      </c>
      <c r="AG175" s="192">
        <f t="shared" si="31"/>
        <v>261401111.31499997</v>
      </c>
      <c r="AI175" s="207">
        <f t="shared" si="37"/>
        <v>33027.82</v>
      </c>
      <c r="AJ175" s="207">
        <f t="shared" si="37"/>
        <v>33241.1</v>
      </c>
      <c r="AK175" s="207">
        <f t="shared" si="37"/>
        <v>33425.370000000003</v>
      </c>
      <c r="AL175" s="207">
        <f t="shared" si="36"/>
        <v>33396.339999999997</v>
      </c>
      <c r="AM175" s="207">
        <f t="shared" si="36"/>
        <v>33336.07</v>
      </c>
      <c r="AN175" s="207">
        <f t="shared" si="36"/>
        <v>33890.949999999997</v>
      </c>
      <c r="AO175" s="207">
        <f t="shared" si="36"/>
        <v>35385.79</v>
      </c>
      <c r="AP175" s="207">
        <f t="shared" si="36"/>
        <v>36584.300000000003</v>
      </c>
      <c r="AQ175" s="207">
        <f t="shared" si="36"/>
        <v>37388.870000000003</v>
      </c>
      <c r="AR175" s="207">
        <f t="shared" si="28"/>
        <v>38874.5</v>
      </c>
      <c r="AS175" s="207">
        <f t="shared" si="28"/>
        <v>39880.33</v>
      </c>
      <c r="AT175" s="207">
        <f t="shared" si="28"/>
        <v>39892.19</v>
      </c>
      <c r="AU175" s="208">
        <f t="shared" si="32"/>
        <v>428323.63000000006</v>
      </c>
      <c r="AV175" s="208">
        <f t="shared" ref="AV175:AY238" si="39">ROUND(Q175*$B175/12,2)</f>
        <v>39952.82</v>
      </c>
      <c r="AW175" s="208">
        <f t="shared" si="39"/>
        <v>40090.58</v>
      </c>
      <c r="AX175" s="208">
        <f t="shared" si="39"/>
        <v>40207.949999999997</v>
      </c>
      <c r="AY175" s="208">
        <f t="shared" si="38"/>
        <v>40668.370000000003</v>
      </c>
      <c r="AZ175" s="208">
        <f t="shared" si="35"/>
        <v>43178.2</v>
      </c>
      <c r="BA175" s="208">
        <f t="shared" si="35"/>
        <v>44321.22</v>
      </c>
      <c r="BB175" s="208">
        <f t="shared" si="35"/>
        <v>48104.29</v>
      </c>
      <c r="BC175" s="208">
        <f t="shared" si="34"/>
        <v>57861.68</v>
      </c>
      <c r="BD175" s="208">
        <f t="shared" si="34"/>
        <v>64390.49</v>
      </c>
      <c r="BE175" s="208">
        <f t="shared" si="34"/>
        <v>66953.009999999995</v>
      </c>
      <c r="BF175" s="208">
        <f t="shared" si="34"/>
        <v>69183.839999999997</v>
      </c>
      <c r="BG175" s="208">
        <f t="shared" si="34"/>
        <v>69183.839999999997</v>
      </c>
      <c r="BH175" s="208">
        <f t="shared" si="34"/>
        <v>69257.05</v>
      </c>
      <c r="BI175" s="208">
        <f t="shared" si="26"/>
        <v>69407.14</v>
      </c>
      <c r="BJ175" s="208">
        <f t="shared" si="26"/>
        <v>69512.13</v>
      </c>
      <c r="BK175" s="208">
        <f t="shared" si="26"/>
        <v>84532</v>
      </c>
      <c r="BL175" s="207">
        <f t="shared" si="33"/>
        <v>755884.89</v>
      </c>
    </row>
    <row r="176" spans="1:64">
      <c r="A176" s="190" t="s">
        <v>377</v>
      </c>
      <c r="B176" s="205">
        <v>4.0000000000000002E-4</v>
      </c>
      <c r="C176" s="205">
        <v>4.0000000000000002E-4</v>
      </c>
      <c r="D176" s="206">
        <v>43211.57</v>
      </c>
      <c r="E176" s="206">
        <v>43211.57</v>
      </c>
      <c r="F176" s="206">
        <v>43211.57</v>
      </c>
      <c r="G176" s="206">
        <v>43211.57</v>
      </c>
      <c r="H176" s="206">
        <v>43211.57</v>
      </c>
      <c r="I176" s="206">
        <v>43211.57</v>
      </c>
      <c r="J176" s="206">
        <v>43211.57</v>
      </c>
      <c r="K176" s="206">
        <v>43211.57</v>
      </c>
      <c r="L176" s="206">
        <v>43211.57</v>
      </c>
      <c r="M176" s="206">
        <v>43211.57</v>
      </c>
      <c r="N176" s="206">
        <v>43211.57</v>
      </c>
      <c r="O176" s="206">
        <v>43211.57</v>
      </c>
      <c r="P176" s="192">
        <f t="shared" si="30"/>
        <v>518538.84</v>
      </c>
      <c r="Q176" s="206">
        <v>43211.57</v>
      </c>
      <c r="R176" s="206">
        <v>43211.57</v>
      </c>
      <c r="S176" s="206">
        <v>43211.57</v>
      </c>
      <c r="T176" s="206">
        <v>43211.57</v>
      </c>
      <c r="U176" s="206">
        <v>43211.57</v>
      </c>
      <c r="V176" s="206">
        <v>43211.57</v>
      </c>
      <c r="W176" s="206">
        <v>43211.57</v>
      </c>
      <c r="X176" s="206">
        <v>43211.57</v>
      </c>
      <c r="Y176" s="206">
        <v>43211.57</v>
      </c>
      <c r="Z176" s="206">
        <v>43211.57</v>
      </c>
      <c r="AA176" s="206">
        <v>43211.57</v>
      </c>
      <c r="AB176" s="206">
        <v>43211.57</v>
      </c>
      <c r="AC176" s="206">
        <v>43211.57</v>
      </c>
      <c r="AD176" s="206">
        <v>43211.57</v>
      </c>
      <c r="AE176" s="206">
        <v>43211.57</v>
      </c>
      <c r="AF176" s="206">
        <v>43211.57</v>
      </c>
      <c r="AG176" s="192">
        <f t="shared" si="31"/>
        <v>518538.84</v>
      </c>
      <c r="AI176" s="207">
        <f t="shared" si="37"/>
        <v>1.44</v>
      </c>
      <c r="AJ176" s="207">
        <f t="shared" si="37"/>
        <v>1.44</v>
      </c>
      <c r="AK176" s="207">
        <f t="shared" si="37"/>
        <v>1.44</v>
      </c>
      <c r="AL176" s="207">
        <f t="shared" si="36"/>
        <v>1.44</v>
      </c>
      <c r="AM176" s="207">
        <f t="shared" si="36"/>
        <v>1.44</v>
      </c>
      <c r="AN176" s="207">
        <f t="shared" si="36"/>
        <v>1.44</v>
      </c>
      <c r="AO176" s="207">
        <f t="shared" si="36"/>
        <v>1.44</v>
      </c>
      <c r="AP176" s="207">
        <f t="shared" si="36"/>
        <v>1.44</v>
      </c>
      <c r="AQ176" s="207">
        <f t="shared" si="36"/>
        <v>1.44</v>
      </c>
      <c r="AR176" s="207">
        <f t="shared" si="28"/>
        <v>1.44</v>
      </c>
      <c r="AS176" s="207">
        <f t="shared" si="28"/>
        <v>1.44</v>
      </c>
      <c r="AT176" s="207">
        <f t="shared" si="28"/>
        <v>1.44</v>
      </c>
      <c r="AU176" s="208">
        <f t="shared" si="32"/>
        <v>17.279999999999998</v>
      </c>
      <c r="AV176" s="208">
        <f t="shared" si="39"/>
        <v>1.44</v>
      </c>
      <c r="AW176" s="208">
        <f t="shared" si="39"/>
        <v>1.44</v>
      </c>
      <c r="AX176" s="208">
        <f t="shared" si="39"/>
        <v>1.44</v>
      </c>
      <c r="AY176" s="208">
        <f t="shared" si="38"/>
        <v>1.44</v>
      </c>
      <c r="AZ176" s="208">
        <f t="shared" si="35"/>
        <v>1.44</v>
      </c>
      <c r="BA176" s="208">
        <f t="shared" si="35"/>
        <v>1.44</v>
      </c>
      <c r="BB176" s="208">
        <f t="shared" si="35"/>
        <v>1.44</v>
      </c>
      <c r="BC176" s="208">
        <f t="shared" si="34"/>
        <v>1.44</v>
      </c>
      <c r="BD176" s="208">
        <f t="shared" si="34"/>
        <v>1.44</v>
      </c>
      <c r="BE176" s="208">
        <f t="shared" si="34"/>
        <v>1.44</v>
      </c>
      <c r="BF176" s="208">
        <f t="shared" si="34"/>
        <v>1.44</v>
      </c>
      <c r="BG176" s="208">
        <f t="shared" si="34"/>
        <v>1.44</v>
      </c>
      <c r="BH176" s="208">
        <f t="shared" si="34"/>
        <v>1.44</v>
      </c>
      <c r="BI176" s="208">
        <f t="shared" si="34"/>
        <v>1.44</v>
      </c>
      <c r="BJ176" s="208">
        <f t="shared" si="34"/>
        <v>1.44</v>
      </c>
      <c r="BK176" s="208">
        <f t="shared" si="34"/>
        <v>1.44</v>
      </c>
      <c r="BL176" s="207">
        <f t="shared" si="33"/>
        <v>17.279999999999998</v>
      </c>
    </row>
    <row r="177" spans="1:64">
      <c r="A177" s="190" t="s">
        <v>378</v>
      </c>
      <c r="B177" s="205">
        <v>2.5900000000000003E-2</v>
      </c>
      <c r="C177" s="205">
        <v>2.5900000000000003E-2</v>
      </c>
      <c r="D177" s="206">
        <v>3199929.32</v>
      </c>
      <c r="E177" s="206">
        <v>3200559.25</v>
      </c>
      <c r="F177" s="206">
        <v>3201189.18</v>
      </c>
      <c r="G177" s="206">
        <v>3201189.18</v>
      </c>
      <c r="H177" s="206">
        <v>3201189.18</v>
      </c>
      <c r="I177" s="206">
        <v>3195930.81</v>
      </c>
      <c r="J177" s="206">
        <v>3190672.44</v>
      </c>
      <c r="K177" s="206">
        <v>3371514.81</v>
      </c>
      <c r="L177" s="206">
        <v>3552357.1799999997</v>
      </c>
      <c r="M177" s="206">
        <v>3619024.26</v>
      </c>
      <c r="N177" s="206">
        <v>3685691.34</v>
      </c>
      <c r="O177" s="206">
        <v>3685691.34</v>
      </c>
      <c r="P177" s="192">
        <f t="shared" si="30"/>
        <v>40304938.290000007</v>
      </c>
      <c r="Q177" s="206">
        <v>3685691.34</v>
      </c>
      <c r="R177" s="206">
        <v>3685691.34</v>
      </c>
      <c r="S177" s="206">
        <v>3685691.34</v>
      </c>
      <c r="T177" s="206">
        <v>5138906.8550000004</v>
      </c>
      <c r="U177" s="206">
        <v>6592122.3700000001</v>
      </c>
      <c r="V177" s="206">
        <v>6592122.3700000001</v>
      </c>
      <c r="W177" s="206">
        <v>7051048.8700000001</v>
      </c>
      <c r="X177" s="206">
        <v>7817705.0200000005</v>
      </c>
      <c r="Y177" s="206">
        <v>11251163.41</v>
      </c>
      <c r="Z177" s="206">
        <v>14603697.349999998</v>
      </c>
      <c r="AA177" s="206">
        <v>14830502.549999999</v>
      </c>
      <c r="AB177" s="206">
        <v>14830502.549999999</v>
      </c>
      <c r="AC177" s="206">
        <v>14830502.549999999</v>
      </c>
      <c r="AD177" s="206">
        <v>14830502.549999999</v>
      </c>
      <c r="AE177" s="206">
        <v>14830502.549999999</v>
      </c>
      <c r="AF177" s="206">
        <v>14830502.549999999</v>
      </c>
      <c r="AG177" s="192">
        <f t="shared" si="31"/>
        <v>142890874.69</v>
      </c>
      <c r="AI177" s="207">
        <f t="shared" si="37"/>
        <v>6906.51</v>
      </c>
      <c r="AJ177" s="207">
        <f t="shared" si="37"/>
        <v>6907.87</v>
      </c>
      <c r="AK177" s="207">
        <f t="shared" si="37"/>
        <v>6909.23</v>
      </c>
      <c r="AL177" s="207">
        <f t="shared" si="36"/>
        <v>6909.23</v>
      </c>
      <c r="AM177" s="207">
        <f t="shared" si="36"/>
        <v>6909.23</v>
      </c>
      <c r="AN177" s="207">
        <f t="shared" si="36"/>
        <v>6897.88</v>
      </c>
      <c r="AO177" s="207">
        <f t="shared" si="36"/>
        <v>6886.53</v>
      </c>
      <c r="AP177" s="207">
        <f t="shared" si="36"/>
        <v>7276.85</v>
      </c>
      <c r="AQ177" s="207">
        <f t="shared" si="36"/>
        <v>7667.17</v>
      </c>
      <c r="AR177" s="207">
        <f t="shared" si="28"/>
        <v>7811.06</v>
      </c>
      <c r="AS177" s="207">
        <f t="shared" si="28"/>
        <v>7954.95</v>
      </c>
      <c r="AT177" s="207">
        <f t="shared" si="28"/>
        <v>7954.95</v>
      </c>
      <c r="AU177" s="208">
        <f t="shared" si="32"/>
        <v>86991.459999999992</v>
      </c>
      <c r="AV177" s="208">
        <f t="shared" si="39"/>
        <v>7954.95</v>
      </c>
      <c r="AW177" s="208">
        <f t="shared" si="39"/>
        <v>7954.95</v>
      </c>
      <c r="AX177" s="208">
        <f t="shared" si="39"/>
        <v>7954.95</v>
      </c>
      <c r="AY177" s="208">
        <f t="shared" si="38"/>
        <v>11091.47</v>
      </c>
      <c r="AZ177" s="208">
        <f t="shared" si="35"/>
        <v>14228</v>
      </c>
      <c r="BA177" s="208">
        <f t="shared" si="35"/>
        <v>14228</v>
      </c>
      <c r="BB177" s="208">
        <f t="shared" si="35"/>
        <v>15218.51</v>
      </c>
      <c r="BC177" s="208">
        <f t="shared" si="34"/>
        <v>16873.21</v>
      </c>
      <c r="BD177" s="208">
        <f t="shared" si="34"/>
        <v>24283.759999999998</v>
      </c>
      <c r="BE177" s="208">
        <f t="shared" si="34"/>
        <v>31519.65</v>
      </c>
      <c r="BF177" s="208">
        <f t="shared" si="34"/>
        <v>32009.17</v>
      </c>
      <c r="BG177" s="208">
        <f t="shared" si="34"/>
        <v>32009.17</v>
      </c>
      <c r="BH177" s="208">
        <f t="shared" si="34"/>
        <v>32009.17</v>
      </c>
      <c r="BI177" s="208">
        <f t="shared" si="34"/>
        <v>32009.17</v>
      </c>
      <c r="BJ177" s="208">
        <f t="shared" si="34"/>
        <v>32009.17</v>
      </c>
      <c r="BK177" s="208">
        <f t="shared" si="34"/>
        <v>32009.17</v>
      </c>
      <c r="BL177" s="207">
        <f t="shared" si="33"/>
        <v>308406.14999999991</v>
      </c>
    </row>
    <row r="178" spans="1:64">
      <c r="A178" s="190" t="s">
        <v>379</v>
      </c>
      <c r="B178" s="205">
        <v>2.69E-2</v>
      </c>
      <c r="C178" s="205">
        <v>2.69E-2</v>
      </c>
      <c r="D178" s="206">
        <v>4043955.6</v>
      </c>
      <c r="E178" s="206">
        <v>4076279.34</v>
      </c>
      <c r="F178" s="206">
        <v>4080260.27</v>
      </c>
      <c r="G178" s="206">
        <v>4081980.51</v>
      </c>
      <c r="H178" s="206">
        <v>4083653.03</v>
      </c>
      <c r="I178" s="206">
        <v>4086509.47</v>
      </c>
      <c r="J178" s="206">
        <v>4088531.11</v>
      </c>
      <c r="K178" s="206">
        <v>4088531.11</v>
      </c>
      <c r="L178" s="206">
        <v>4088531.11</v>
      </c>
      <c r="M178" s="206">
        <v>4145643.69</v>
      </c>
      <c r="N178" s="206">
        <v>4202756.2699999996</v>
      </c>
      <c r="O178" s="206">
        <v>4202756.2699999996</v>
      </c>
      <c r="P178" s="192">
        <f t="shared" si="30"/>
        <v>49269387.779999986</v>
      </c>
      <c r="Q178" s="206">
        <v>4202756.2699999996</v>
      </c>
      <c r="R178" s="206">
        <v>4202756.2699999996</v>
      </c>
      <c r="S178" s="206">
        <v>4381520.0449999999</v>
      </c>
      <c r="T178" s="206">
        <v>4608863.669999999</v>
      </c>
      <c r="U178" s="206">
        <v>4657443.5199999996</v>
      </c>
      <c r="V178" s="206">
        <v>4709131.3199999994</v>
      </c>
      <c r="W178" s="206">
        <v>5203592.8449999988</v>
      </c>
      <c r="X178" s="206">
        <v>5646366.5699999994</v>
      </c>
      <c r="Y178" s="206">
        <v>5661739.1999999993</v>
      </c>
      <c r="Z178" s="206">
        <v>5766360.4449999994</v>
      </c>
      <c r="AA178" s="206">
        <v>5855609.0599999987</v>
      </c>
      <c r="AB178" s="206">
        <v>5855609.0599999987</v>
      </c>
      <c r="AC178" s="206">
        <v>5855609.0599999987</v>
      </c>
      <c r="AD178" s="206">
        <v>5897580.8599999985</v>
      </c>
      <c r="AE178" s="206">
        <v>6447078.6899999985</v>
      </c>
      <c r="AF178" s="206">
        <v>6977354.3749999991</v>
      </c>
      <c r="AG178" s="192">
        <f t="shared" si="31"/>
        <v>68533475.004999995</v>
      </c>
      <c r="AI178" s="207">
        <f t="shared" si="37"/>
        <v>9065.2000000000007</v>
      </c>
      <c r="AJ178" s="207">
        <f t="shared" si="37"/>
        <v>9137.66</v>
      </c>
      <c r="AK178" s="207">
        <f t="shared" si="37"/>
        <v>9146.58</v>
      </c>
      <c r="AL178" s="207">
        <f t="shared" si="36"/>
        <v>9150.44</v>
      </c>
      <c r="AM178" s="207">
        <f t="shared" si="36"/>
        <v>9154.19</v>
      </c>
      <c r="AN178" s="207">
        <f t="shared" si="36"/>
        <v>9160.59</v>
      </c>
      <c r="AO178" s="207">
        <f t="shared" si="36"/>
        <v>9165.1200000000008</v>
      </c>
      <c r="AP178" s="207">
        <f t="shared" si="36"/>
        <v>9165.1200000000008</v>
      </c>
      <c r="AQ178" s="207">
        <f t="shared" si="36"/>
        <v>9165.1200000000008</v>
      </c>
      <c r="AR178" s="207">
        <f t="shared" si="28"/>
        <v>9293.15</v>
      </c>
      <c r="AS178" s="207">
        <f t="shared" si="28"/>
        <v>9421.18</v>
      </c>
      <c r="AT178" s="207">
        <f t="shared" si="28"/>
        <v>9421.18</v>
      </c>
      <c r="AU178" s="208">
        <f t="shared" si="32"/>
        <v>110445.53</v>
      </c>
      <c r="AV178" s="208">
        <f t="shared" si="39"/>
        <v>9421.18</v>
      </c>
      <c r="AW178" s="208">
        <f t="shared" si="39"/>
        <v>9421.18</v>
      </c>
      <c r="AX178" s="208">
        <f t="shared" si="39"/>
        <v>9821.91</v>
      </c>
      <c r="AY178" s="208">
        <f t="shared" si="38"/>
        <v>10331.540000000001</v>
      </c>
      <c r="AZ178" s="208">
        <f t="shared" si="35"/>
        <v>10440.44</v>
      </c>
      <c r="BA178" s="208">
        <f t="shared" si="35"/>
        <v>10556.3</v>
      </c>
      <c r="BB178" s="208">
        <f t="shared" si="35"/>
        <v>11664.72</v>
      </c>
      <c r="BC178" s="208">
        <f t="shared" si="34"/>
        <v>12657.27</v>
      </c>
      <c r="BD178" s="208">
        <f t="shared" si="34"/>
        <v>12691.73</v>
      </c>
      <c r="BE178" s="208">
        <f t="shared" si="34"/>
        <v>12926.26</v>
      </c>
      <c r="BF178" s="208">
        <f t="shared" si="34"/>
        <v>13126.32</v>
      </c>
      <c r="BG178" s="208">
        <f t="shared" si="34"/>
        <v>13126.32</v>
      </c>
      <c r="BH178" s="208">
        <f t="shared" si="34"/>
        <v>13126.32</v>
      </c>
      <c r="BI178" s="208">
        <f t="shared" si="34"/>
        <v>13220.41</v>
      </c>
      <c r="BJ178" s="208">
        <f t="shared" si="34"/>
        <v>14452.2</v>
      </c>
      <c r="BK178" s="208">
        <f t="shared" si="34"/>
        <v>15640.9</v>
      </c>
      <c r="BL178" s="207">
        <f t="shared" si="33"/>
        <v>153629.19</v>
      </c>
    </row>
    <row r="179" spans="1:64">
      <c r="A179" s="190" t="s">
        <v>380</v>
      </c>
      <c r="B179" s="205">
        <v>0</v>
      </c>
      <c r="C179" s="205">
        <v>0</v>
      </c>
      <c r="D179" s="206">
        <v>0.5</v>
      </c>
      <c r="E179" s="206">
        <v>0.5</v>
      </c>
      <c r="F179" s="206">
        <v>0.5</v>
      </c>
      <c r="G179" s="206">
        <v>0.5</v>
      </c>
      <c r="H179" s="206">
        <v>0.5</v>
      </c>
      <c r="I179" s="206">
        <v>0.5</v>
      </c>
      <c r="J179" s="206">
        <v>0.5</v>
      </c>
      <c r="K179" s="206">
        <v>0.5</v>
      </c>
      <c r="L179" s="206">
        <v>0.5</v>
      </c>
      <c r="M179" s="206">
        <v>0.5</v>
      </c>
      <c r="N179" s="206">
        <v>0.5</v>
      </c>
      <c r="O179" s="206">
        <v>0.5</v>
      </c>
      <c r="P179" s="192">
        <f t="shared" si="30"/>
        <v>6</v>
      </c>
      <c r="Q179" s="206">
        <v>0.5</v>
      </c>
      <c r="R179" s="206">
        <v>0.5</v>
      </c>
      <c r="S179" s="206">
        <v>0.5</v>
      </c>
      <c r="T179" s="206">
        <v>0.5</v>
      </c>
      <c r="U179" s="206">
        <v>0.5</v>
      </c>
      <c r="V179" s="206">
        <v>0.5</v>
      </c>
      <c r="W179" s="206">
        <v>0.5</v>
      </c>
      <c r="X179" s="206">
        <v>0.5</v>
      </c>
      <c r="Y179" s="206">
        <v>0.5</v>
      </c>
      <c r="Z179" s="206">
        <v>0.5</v>
      </c>
      <c r="AA179" s="206">
        <v>0.5</v>
      </c>
      <c r="AB179" s="206">
        <v>0.5</v>
      </c>
      <c r="AC179" s="206">
        <v>0.5</v>
      </c>
      <c r="AD179" s="206">
        <v>0.5</v>
      </c>
      <c r="AE179" s="206">
        <v>0.5</v>
      </c>
      <c r="AF179" s="206">
        <v>0.5</v>
      </c>
      <c r="AG179" s="192">
        <f t="shared" si="31"/>
        <v>6</v>
      </c>
      <c r="AI179" s="207">
        <f t="shared" si="37"/>
        <v>0</v>
      </c>
      <c r="AJ179" s="207">
        <f t="shared" si="37"/>
        <v>0</v>
      </c>
      <c r="AK179" s="207">
        <f t="shared" si="37"/>
        <v>0</v>
      </c>
      <c r="AL179" s="207">
        <f t="shared" si="36"/>
        <v>0</v>
      </c>
      <c r="AM179" s="207">
        <f t="shared" si="36"/>
        <v>0</v>
      </c>
      <c r="AN179" s="207">
        <f t="shared" si="36"/>
        <v>0</v>
      </c>
      <c r="AO179" s="207">
        <f t="shared" si="36"/>
        <v>0</v>
      </c>
      <c r="AP179" s="207">
        <f t="shared" si="36"/>
        <v>0</v>
      </c>
      <c r="AQ179" s="207">
        <f t="shared" si="36"/>
        <v>0</v>
      </c>
      <c r="AR179" s="207">
        <f t="shared" si="28"/>
        <v>0</v>
      </c>
      <c r="AS179" s="207">
        <f t="shared" si="28"/>
        <v>0</v>
      </c>
      <c r="AT179" s="207">
        <f t="shared" si="28"/>
        <v>0</v>
      </c>
      <c r="AU179" s="208">
        <f t="shared" si="32"/>
        <v>0</v>
      </c>
      <c r="AV179" s="208">
        <f t="shared" si="39"/>
        <v>0</v>
      </c>
      <c r="AW179" s="208">
        <f t="shared" si="39"/>
        <v>0</v>
      </c>
      <c r="AX179" s="208">
        <f t="shared" si="39"/>
        <v>0</v>
      </c>
      <c r="AY179" s="208">
        <f t="shared" si="38"/>
        <v>0</v>
      </c>
      <c r="AZ179" s="208">
        <f t="shared" si="35"/>
        <v>0</v>
      </c>
      <c r="BA179" s="208">
        <f t="shared" si="35"/>
        <v>0</v>
      </c>
      <c r="BB179" s="208">
        <f t="shared" si="35"/>
        <v>0</v>
      </c>
      <c r="BC179" s="208">
        <f t="shared" si="34"/>
        <v>0</v>
      </c>
      <c r="BD179" s="208">
        <f t="shared" si="34"/>
        <v>0</v>
      </c>
      <c r="BE179" s="208">
        <f t="shared" si="34"/>
        <v>0</v>
      </c>
      <c r="BF179" s="208">
        <f t="shared" si="34"/>
        <v>0</v>
      </c>
      <c r="BG179" s="208">
        <f t="shared" si="34"/>
        <v>0</v>
      </c>
      <c r="BH179" s="208">
        <f t="shared" si="34"/>
        <v>0</v>
      </c>
      <c r="BI179" s="208">
        <f t="shared" si="34"/>
        <v>0</v>
      </c>
      <c r="BJ179" s="208">
        <f t="shared" si="34"/>
        <v>0</v>
      </c>
      <c r="BK179" s="208">
        <f t="shared" si="34"/>
        <v>0</v>
      </c>
      <c r="BL179" s="207">
        <f t="shared" si="33"/>
        <v>0</v>
      </c>
    </row>
    <row r="180" spans="1:64">
      <c r="A180" s="190" t="s">
        <v>381</v>
      </c>
      <c r="B180" s="205">
        <v>0</v>
      </c>
      <c r="C180" s="205">
        <v>0</v>
      </c>
      <c r="D180" s="206">
        <v>6</v>
      </c>
      <c r="E180" s="206">
        <v>6</v>
      </c>
      <c r="F180" s="206">
        <v>6</v>
      </c>
      <c r="G180" s="206">
        <v>6</v>
      </c>
      <c r="H180" s="206">
        <v>6</v>
      </c>
      <c r="I180" s="206">
        <v>6</v>
      </c>
      <c r="J180" s="206">
        <v>6</v>
      </c>
      <c r="K180" s="206">
        <v>6</v>
      </c>
      <c r="L180" s="206">
        <v>6</v>
      </c>
      <c r="M180" s="206">
        <v>6</v>
      </c>
      <c r="N180" s="206">
        <v>6</v>
      </c>
      <c r="O180" s="206">
        <v>6</v>
      </c>
      <c r="P180" s="192">
        <f t="shared" si="30"/>
        <v>72</v>
      </c>
      <c r="Q180" s="206">
        <v>6</v>
      </c>
      <c r="R180" s="206">
        <v>6</v>
      </c>
      <c r="S180" s="206">
        <v>6</v>
      </c>
      <c r="T180" s="206">
        <v>6</v>
      </c>
      <c r="U180" s="206">
        <v>6</v>
      </c>
      <c r="V180" s="206">
        <v>6</v>
      </c>
      <c r="W180" s="206">
        <v>6</v>
      </c>
      <c r="X180" s="206">
        <v>6</v>
      </c>
      <c r="Y180" s="206">
        <v>6</v>
      </c>
      <c r="Z180" s="206">
        <v>6</v>
      </c>
      <c r="AA180" s="206">
        <v>6</v>
      </c>
      <c r="AB180" s="206">
        <v>6</v>
      </c>
      <c r="AC180" s="206">
        <v>6</v>
      </c>
      <c r="AD180" s="206">
        <v>6</v>
      </c>
      <c r="AE180" s="206">
        <v>6</v>
      </c>
      <c r="AF180" s="206">
        <v>6</v>
      </c>
      <c r="AG180" s="192">
        <f t="shared" si="31"/>
        <v>72</v>
      </c>
      <c r="AI180" s="207">
        <f t="shared" si="37"/>
        <v>0</v>
      </c>
      <c r="AJ180" s="207">
        <f t="shared" si="37"/>
        <v>0</v>
      </c>
      <c r="AK180" s="207">
        <f t="shared" si="37"/>
        <v>0</v>
      </c>
      <c r="AL180" s="207">
        <f t="shared" si="36"/>
        <v>0</v>
      </c>
      <c r="AM180" s="207">
        <f t="shared" si="36"/>
        <v>0</v>
      </c>
      <c r="AN180" s="207">
        <f t="shared" si="36"/>
        <v>0</v>
      </c>
      <c r="AO180" s="207">
        <f t="shared" si="36"/>
        <v>0</v>
      </c>
      <c r="AP180" s="207">
        <f t="shared" si="36"/>
        <v>0</v>
      </c>
      <c r="AQ180" s="207">
        <f t="shared" si="36"/>
        <v>0</v>
      </c>
      <c r="AR180" s="207">
        <f t="shared" si="28"/>
        <v>0</v>
      </c>
      <c r="AS180" s="207">
        <f t="shared" si="28"/>
        <v>0</v>
      </c>
      <c r="AT180" s="207">
        <f t="shared" si="28"/>
        <v>0</v>
      </c>
      <c r="AU180" s="208">
        <f t="shared" si="32"/>
        <v>0</v>
      </c>
      <c r="AV180" s="208">
        <f t="shared" si="39"/>
        <v>0</v>
      </c>
      <c r="AW180" s="208">
        <f t="shared" si="39"/>
        <v>0</v>
      </c>
      <c r="AX180" s="208">
        <f t="shared" si="39"/>
        <v>0</v>
      </c>
      <c r="AY180" s="208">
        <f t="shared" si="38"/>
        <v>0</v>
      </c>
      <c r="AZ180" s="208">
        <f t="shared" si="35"/>
        <v>0</v>
      </c>
      <c r="BA180" s="208">
        <f t="shared" si="35"/>
        <v>0</v>
      </c>
      <c r="BB180" s="208">
        <f t="shared" si="35"/>
        <v>0</v>
      </c>
      <c r="BC180" s="208">
        <f t="shared" si="34"/>
        <v>0</v>
      </c>
      <c r="BD180" s="208">
        <f t="shared" si="34"/>
        <v>0</v>
      </c>
      <c r="BE180" s="208">
        <f t="shared" si="34"/>
        <v>0</v>
      </c>
      <c r="BF180" s="208">
        <f t="shared" si="34"/>
        <v>0</v>
      </c>
      <c r="BG180" s="208">
        <f t="shared" si="34"/>
        <v>0</v>
      </c>
      <c r="BH180" s="208">
        <f t="shared" si="34"/>
        <v>0</v>
      </c>
      <c r="BI180" s="208">
        <f t="shared" si="34"/>
        <v>0</v>
      </c>
      <c r="BJ180" s="208">
        <f t="shared" si="34"/>
        <v>0</v>
      </c>
      <c r="BK180" s="208">
        <f t="shared" si="34"/>
        <v>0</v>
      </c>
      <c r="BL180" s="207">
        <f t="shared" si="33"/>
        <v>0</v>
      </c>
    </row>
    <row r="181" spans="1:64">
      <c r="A181" s="190" t="s">
        <v>382</v>
      </c>
      <c r="B181" s="205">
        <v>1.43E-2</v>
      </c>
      <c r="C181" s="205">
        <v>1.43E-2</v>
      </c>
      <c r="D181" s="206">
        <v>28698.29</v>
      </c>
      <c r="E181" s="206">
        <v>28698.29</v>
      </c>
      <c r="F181" s="206">
        <v>28698.29</v>
      </c>
      <c r="G181" s="206">
        <v>28698.29</v>
      </c>
      <c r="H181" s="206">
        <v>28698.29</v>
      </c>
      <c r="I181" s="206">
        <v>28698.29</v>
      </c>
      <c r="J181" s="206">
        <v>61323.29</v>
      </c>
      <c r="K181" s="206">
        <v>246272.28500000003</v>
      </c>
      <c r="L181" s="206">
        <v>459596.28</v>
      </c>
      <c r="M181" s="206">
        <v>520596.28</v>
      </c>
      <c r="N181" s="206">
        <v>520596.28</v>
      </c>
      <c r="O181" s="206">
        <v>520596.28</v>
      </c>
      <c r="P181" s="192">
        <f t="shared" si="30"/>
        <v>2501170.4350000001</v>
      </c>
      <c r="Q181" s="206">
        <v>582630.33500000008</v>
      </c>
      <c r="R181" s="206">
        <v>644664.39</v>
      </c>
      <c r="S181" s="206">
        <v>644664.39</v>
      </c>
      <c r="T181" s="206">
        <v>672388.84</v>
      </c>
      <c r="U181" s="206">
        <v>700113.29</v>
      </c>
      <c r="V181" s="206">
        <v>700113.29</v>
      </c>
      <c r="W181" s="206">
        <v>892929.29</v>
      </c>
      <c r="X181" s="206">
        <v>1085745.29</v>
      </c>
      <c r="Y181" s="206">
        <v>1085745.29</v>
      </c>
      <c r="Z181" s="206">
        <v>1085745.29</v>
      </c>
      <c r="AA181" s="206">
        <v>1085745.29</v>
      </c>
      <c r="AB181" s="206">
        <v>1085745.29</v>
      </c>
      <c r="AC181" s="206">
        <v>1085745.29</v>
      </c>
      <c r="AD181" s="206">
        <v>1085745.29</v>
      </c>
      <c r="AE181" s="206">
        <v>1085745.29</v>
      </c>
      <c r="AF181" s="206">
        <v>1085745.29</v>
      </c>
      <c r="AG181" s="192">
        <f t="shared" si="31"/>
        <v>12064863.479999997</v>
      </c>
      <c r="AI181" s="207">
        <f t="shared" si="37"/>
        <v>34.200000000000003</v>
      </c>
      <c r="AJ181" s="207">
        <f t="shared" si="37"/>
        <v>34.200000000000003</v>
      </c>
      <c r="AK181" s="207">
        <f t="shared" si="37"/>
        <v>34.200000000000003</v>
      </c>
      <c r="AL181" s="207">
        <f t="shared" si="36"/>
        <v>34.200000000000003</v>
      </c>
      <c r="AM181" s="207">
        <f t="shared" si="36"/>
        <v>34.200000000000003</v>
      </c>
      <c r="AN181" s="207">
        <f t="shared" si="36"/>
        <v>34.200000000000003</v>
      </c>
      <c r="AO181" s="207">
        <f t="shared" si="36"/>
        <v>73.08</v>
      </c>
      <c r="AP181" s="207">
        <f t="shared" si="36"/>
        <v>293.47000000000003</v>
      </c>
      <c r="AQ181" s="207">
        <f t="shared" si="36"/>
        <v>547.69000000000005</v>
      </c>
      <c r="AR181" s="207">
        <f t="shared" si="28"/>
        <v>620.38</v>
      </c>
      <c r="AS181" s="207">
        <f t="shared" si="28"/>
        <v>620.38</v>
      </c>
      <c r="AT181" s="207">
        <f t="shared" si="28"/>
        <v>620.38</v>
      </c>
      <c r="AU181" s="208">
        <f t="shared" si="32"/>
        <v>2980.5800000000004</v>
      </c>
      <c r="AV181" s="208">
        <f t="shared" si="39"/>
        <v>694.3</v>
      </c>
      <c r="AW181" s="208">
        <f t="shared" si="39"/>
        <v>768.23</v>
      </c>
      <c r="AX181" s="208">
        <f t="shared" si="39"/>
        <v>768.23</v>
      </c>
      <c r="AY181" s="208">
        <f t="shared" si="38"/>
        <v>801.26</v>
      </c>
      <c r="AZ181" s="208">
        <f t="shared" si="35"/>
        <v>834.3</v>
      </c>
      <c r="BA181" s="208">
        <f t="shared" si="35"/>
        <v>834.3</v>
      </c>
      <c r="BB181" s="208">
        <f t="shared" si="35"/>
        <v>1064.07</v>
      </c>
      <c r="BC181" s="208">
        <f t="shared" si="35"/>
        <v>1293.8499999999999</v>
      </c>
      <c r="BD181" s="208">
        <f t="shared" si="35"/>
        <v>1293.8499999999999</v>
      </c>
      <c r="BE181" s="208">
        <f t="shared" si="35"/>
        <v>1293.8499999999999</v>
      </c>
      <c r="BF181" s="208">
        <f t="shared" si="35"/>
        <v>1293.8499999999999</v>
      </c>
      <c r="BG181" s="208">
        <f t="shared" si="35"/>
        <v>1293.8499999999999</v>
      </c>
      <c r="BH181" s="208">
        <f t="shared" si="35"/>
        <v>1293.8499999999999</v>
      </c>
      <c r="BI181" s="208">
        <f t="shared" si="35"/>
        <v>1293.8499999999999</v>
      </c>
      <c r="BJ181" s="208">
        <f t="shared" si="35"/>
        <v>1293.8499999999999</v>
      </c>
      <c r="BK181" s="208">
        <f t="shared" si="35"/>
        <v>1293.8499999999999</v>
      </c>
      <c r="BL181" s="207">
        <f t="shared" si="33"/>
        <v>14377.320000000002</v>
      </c>
    </row>
    <row r="182" spans="1:64">
      <c r="A182" s="190" t="s">
        <v>383</v>
      </c>
      <c r="B182" s="205">
        <v>1.5900000000000001E-2</v>
      </c>
      <c r="C182" s="205">
        <v>1.5900000000000001E-2</v>
      </c>
      <c r="D182" s="206">
        <v>5637542.6100000003</v>
      </c>
      <c r="E182" s="206">
        <v>5637542.6100000003</v>
      </c>
      <c r="F182" s="206">
        <v>5637542.6100000003</v>
      </c>
      <c r="G182" s="206">
        <v>5637542.6100000003</v>
      </c>
      <c r="H182" s="206">
        <v>5637542.6100000003</v>
      </c>
      <c r="I182" s="206">
        <v>5637542.6100000003</v>
      </c>
      <c r="J182" s="206">
        <v>5637542.6100000003</v>
      </c>
      <c r="K182" s="206">
        <v>5637542.6100000003</v>
      </c>
      <c r="L182" s="206">
        <v>5637542.6100000003</v>
      </c>
      <c r="M182" s="206">
        <v>6288992.1100000003</v>
      </c>
      <c r="N182" s="206">
        <v>6940441.6100000003</v>
      </c>
      <c r="O182" s="206">
        <v>6940441.6100000003</v>
      </c>
      <c r="P182" s="192">
        <f t="shared" si="30"/>
        <v>70907758.820000008</v>
      </c>
      <c r="Q182" s="206">
        <v>6940441.6100000003</v>
      </c>
      <c r="R182" s="206">
        <v>6940441.6100000003</v>
      </c>
      <c r="S182" s="206">
        <v>6940441.6100000003</v>
      </c>
      <c r="T182" s="206">
        <v>6940441.6100000003</v>
      </c>
      <c r="U182" s="206">
        <v>6940441.6100000003</v>
      </c>
      <c r="V182" s="206">
        <v>6940441.6100000003</v>
      </c>
      <c r="W182" s="206">
        <v>6940441.6100000003</v>
      </c>
      <c r="X182" s="206">
        <v>6940441.6100000003</v>
      </c>
      <c r="Y182" s="206">
        <v>6940441.6100000003</v>
      </c>
      <c r="Z182" s="206">
        <v>13583228.025000002</v>
      </c>
      <c r="AA182" s="206">
        <v>20226014.440000001</v>
      </c>
      <c r="AB182" s="206">
        <v>20226014.440000001</v>
      </c>
      <c r="AC182" s="206">
        <v>20226014.440000001</v>
      </c>
      <c r="AD182" s="206">
        <v>20226014.440000001</v>
      </c>
      <c r="AE182" s="206">
        <v>20226014.440000001</v>
      </c>
      <c r="AF182" s="206">
        <v>20226014.440000001</v>
      </c>
      <c r="AG182" s="192">
        <f t="shared" si="31"/>
        <v>169641522.715</v>
      </c>
      <c r="AI182" s="207">
        <f t="shared" si="37"/>
        <v>7469.74</v>
      </c>
      <c r="AJ182" s="207">
        <f t="shared" si="37"/>
        <v>7469.74</v>
      </c>
      <c r="AK182" s="207">
        <f t="shared" si="37"/>
        <v>7469.74</v>
      </c>
      <c r="AL182" s="207">
        <f t="shared" si="36"/>
        <v>7469.74</v>
      </c>
      <c r="AM182" s="207">
        <f t="shared" si="36"/>
        <v>7469.74</v>
      </c>
      <c r="AN182" s="207">
        <f t="shared" si="36"/>
        <v>7469.74</v>
      </c>
      <c r="AO182" s="207">
        <f t="shared" si="36"/>
        <v>7469.74</v>
      </c>
      <c r="AP182" s="207">
        <f t="shared" si="36"/>
        <v>7469.74</v>
      </c>
      <c r="AQ182" s="207">
        <f t="shared" si="36"/>
        <v>7469.74</v>
      </c>
      <c r="AR182" s="207">
        <f t="shared" si="28"/>
        <v>8332.91</v>
      </c>
      <c r="AS182" s="207">
        <f t="shared" si="28"/>
        <v>9196.09</v>
      </c>
      <c r="AT182" s="207">
        <f t="shared" si="28"/>
        <v>9196.09</v>
      </c>
      <c r="AU182" s="208">
        <f t="shared" si="32"/>
        <v>93952.749999999985</v>
      </c>
      <c r="AV182" s="208">
        <f t="shared" si="39"/>
        <v>9196.09</v>
      </c>
      <c r="AW182" s="208">
        <f t="shared" si="39"/>
        <v>9196.09</v>
      </c>
      <c r="AX182" s="208">
        <f t="shared" si="39"/>
        <v>9196.09</v>
      </c>
      <c r="AY182" s="208">
        <f t="shared" si="38"/>
        <v>9196.09</v>
      </c>
      <c r="AZ182" s="208">
        <f t="shared" si="35"/>
        <v>9196.09</v>
      </c>
      <c r="BA182" s="208">
        <f t="shared" si="35"/>
        <v>9196.09</v>
      </c>
      <c r="BB182" s="208">
        <f t="shared" si="35"/>
        <v>9196.09</v>
      </c>
      <c r="BC182" s="208">
        <f t="shared" si="35"/>
        <v>9196.09</v>
      </c>
      <c r="BD182" s="208">
        <f t="shared" si="35"/>
        <v>9196.09</v>
      </c>
      <c r="BE182" s="208">
        <f t="shared" si="35"/>
        <v>17997.78</v>
      </c>
      <c r="BF182" s="208">
        <f t="shared" si="35"/>
        <v>26799.47</v>
      </c>
      <c r="BG182" s="208">
        <f t="shared" si="35"/>
        <v>26799.47</v>
      </c>
      <c r="BH182" s="208">
        <f t="shared" si="35"/>
        <v>26799.47</v>
      </c>
      <c r="BI182" s="208">
        <f t="shared" si="35"/>
        <v>26799.47</v>
      </c>
      <c r="BJ182" s="208">
        <f t="shared" si="35"/>
        <v>26799.47</v>
      </c>
      <c r="BK182" s="208">
        <f t="shared" si="35"/>
        <v>26799.47</v>
      </c>
      <c r="BL182" s="207">
        <f t="shared" si="33"/>
        <v>224775.05000000002</v>
      </c>
    </row>
    <row r="183" spans="1:64">
      <c r="A183" s="190" t="s">
        <v>384</v>
      </c>
      <c r="B183" s="205">
        <v>9.1000000000000004E-3</v>
      </c>
      <c r="C183" s="205">
        <v>9.1000000000000004E-3</v>
      </c>
      <c r="D183" s="206">
        <v>19302891.170000002</v>
      </c>
      <c r="E183" s="206">
        <v>19384087.199999999</v>
      </c>
      <c r="F183" s="206">
        <v>19384087.199999999</v>
      </c>
      <c r="G183" s="206">
        <v>19384087.199999999</v>
      </c>
      <c r="H183" s="206">
        <v>19384087.199999999</v>
      </c>
      <c r="I183" s="206">
        <v>19384087.199999999</v>
      </c>
      <c r="J183" s="206">
        <v>19384087.199999999</v>
      </c>
      <c r="K183" s="206">
        <v>19384087.199999999</v>
      </c>
      <c r="L183" s="206">
        <v>19384087.199999999</v>
      </c>
      <c r="M183" s="206">
        <v>19384087.199999999</v>
      </c>
      <c r="N183" s="206">
        <v>19384087.199999999</v>
      </c>
      <c r="O183" s="206">
        <v>19384087.199999999</v>
      </c>
      <c r="P183" s="192">
        <f t="shared" si="30"/>
        <v>232527850.36999995</v>
      </c>
      <c r="Q183" s="206">
        <v>19384087.199999999</v>
      </c>
      <c r="R183" s="206">
        <v>19384087.199999999</v>
      </c>
      <c r="S183" s="206">
        <v>19384087.199999999</v>
      </c>
      <c r="T183" s="206">
        <v>19384087.199999999</v>
      </c>
      <c r="U183" s="206">
        <v>19384087.199999999</v>
      </c>
      <c r="V183" s="206">
        <v>19384087.199999999</v>
      </c>
      <c r="W183" s="206">
        <v>19384087.199999999</v>
      </c>
      <c r="X183" s="206">
        <v>19384087.199999999</v>
      </c>
      <c r="Y183" s="206">
        <v>19384087.199999999</v>
      </c>
      <c r="Z183" s="206">
        <v>19384087.199999999</v>
      </c>
      <c r="AA183" s="206">
        <v>19384087.199999999</v>
      </c>
      <c r="AB183" s="206">
        <v>19384087.199999999</v>
      </c>
      <c r="AC183" s="206">
        <v>19384087.199999999</v>
      </c>
      <c r="AD183" s="206">
        <v>19384087.199999999</v>
      </c>
      <c r="AE183" s="206">
        <v>19384087.199999999</v>
      </c>
      <c r="AF183" s="206">
        <v>19384087.199999999</v>
      </c>
      <c r="AG183" s="192">
        <f t="shared" si="31"/>
        <v>232609046.39999995</v>
      </c>
      <c r="AI183" s="207">
        <f t="shared" si="37"/>
        <v>14638.03</v>
      </c>
      <c r="AJ183" s="207">
        <f t="shared" si="37"/>
        <v>14699.6</v>
      </c>
      <c r="AK183" s="207">
        <f t="shared" si="37"/>
        <v>14699.6</v>
      </c>
      <c r="AL183" s="207">
        <f t="shared" si="36"/>
        <v>14699.6</v>
      </c>
      <c r="AM183" s="207">
        <f t="shared" si="36"/>
        <v>14699.6</v>
      </c>
      <c r="AN183" s="207">
        <f t="shared" si="36"/>
        <v>14699.6</v>
      </c>
      <c r="AO183" s="207">
        <f t="shared" si="36"/>
        <v>14699.6</v>
      </c>
      <c r="AP183" s="207">
        <f t="shared" si="36"/>
        <v>14699.6</v>
      </c>
      <c r="AQ183" s="207">
        <f t="shared" si="36"/>
        <v>14699.6</v>
      </c>
      <c r="AR183" s="207">
        <f t="shared" si="28"/>
        <v>14699.6</v>
      </c>
      <c r="AS183" s="207">
        <f t="shared" si="28"/>
        <v>14699.6</v>
      </c>
      <c r="AT183" s="207">
        <f t="shared" si="28"/>
        <v>14699.6</v>
      </c>
      <c r="AU183" s="208">
        <f t="shared" si="32"/>
        <v>176333.63000000003</v>
      </c>
      <c r="AV183" s="208">
        <f t="shared" si="39"/>
        <v>14699.6</v>
      </c>
      <c r="AW183" s="208">
        <f t="shared" si="39"/>
        <v>14699.6</v>
      </c>
      <c r="AX183" s="208">
        <f t="shared" si="39"/>
        <v>14699.6</v>
      </c>
      <c r="AY183" s="208">
        <f t="shared" si="38"/>
        <v>14699.6</v>
      </c>
      <c r="AZ183" s="208">
        <f t="shared" si="35"/>
        <v>14699.6</v>
      </c>
      <c r="BA183" s="208">
        <f t="shared" si="35"/>
        <v>14699.6</v>
      </c>
      <c r="BB183" s="208">
        <f t="shared" si="35"/>
        <v>14699.6</v>
      </c>
      <c r="BC183" s="208">
        <f t="shared" si="35"/>
        <v>14699.6</v>
      </c>
      <c r="BD183" s="208">
        <f t="shared" si="35"/>
        <v>14699.6</v>
      </c>
      <c r="BE183" s="208">
        <f t="shared" si="35"/>
        <v>14699.6</v>
      </c>
      <c r="BF183" s="208">
        <f t="shared" si="35"/>
        <v>14699.6</v>
      </c>
      <c r="BG183" s="208">
        <f t="shared" si="35"/>
        <v>14699.6</v>
      </c>
      <c r="BH183" s="208">
        <f t="shared" si="35"/>
        <v>14699.6</v>
      </c>
      <c r="BI183" s="208">
        <f t="shared" si="35"/>
        <v>14699.6</v>
      </c>
      <c r="BJ183" s="208">
        <f t="shared" si="35"/>
        <v>14699.6</v>
      </c>
      <c r="BK183" s="208">
        <f t="shared" si="35"/>
        <v>14699.6</v>
      </c>
      <c r="BL183" s="207">
        <f t="shared" si="33"/>
        <v>176395.20000000004</v>
      </c>
    </row>
    <row r="184" spans="1:64">
      <c r="A184" s="190" t="s">
        <v>385</v>
      </c>
      <c r="B184" s="205">
        <v>3.2399999999999998E-2</v>
      </c>
      <c r="C184" s="205">
        <v>3.2399999999999998E-2</v>
      </c>
      <c r="D184" s="206">
        <v>114581032.98999999</v>
      </c>
      <c r="E184" s="206">
        <v>114581032.98999999</v>
      </c>
      <c r="F184" s="206">
        <v>114581032.98999999</v>
      </c>
      <c r="G184" s="206">
        <v>114581032.98999999</v>
      </c>
      <c r="H184" s="206">
        <v>114581032.98999999</v>
      </c>
      <c r="I184" s="206">
        <v>114581032.98999999</v>
      </c>
      <c r="J184" s="206">
        <v>114581032.98999999</v>
      </c>
      <c r="K184" s="206">
        <v>114581032.98999999</v>
      </c>
      <c r="L184" s="206">
        <v>114581032.98999999</v>
      </c>
      <c r="M184" s="206">
        <v>114581032.98999999</v>
      </c>
      <c r="N184" s="206">
        <v>114581032.98999999</v>
      </c>
      <c r="O184" s="206">
        <v>114581032.98999999</v>
      </c>
      <c r="P184" s="192">
        <f t="shared" si="30"/>
        <v>1374972395.8799999</v>
      </c>
      <c r="Q184" s="206">
        <v>114581032.98999999</v>
      </c>
      <c r="R184" s="206">
        <v>114581032.98999999</v>
      </c>
      <c r="S184" s="206">
        <v>114581032.98999999</v>
      </c>
      <c r="T184" s="206">
        <v>115808082.015</v>
      </c>
      <c r="U184" s="206">
        <v>117035131.03999999</v>
      </c>
      <c r="V184" s="206">
        <v>117035131.03999999</v>
      </c>
      <c r="W184" s="206">
        <v>117035131.03999999</v>
      </c>
      <c r="X184" s="206">
        <v>117035131.03999999</v>
      </c>
      <c r="Y184" s="206">
        <v>117035131.03999999</v>
      </c>
      <c r="Z184" s="206">
        <v>117035131.03999999</v>
      </c>
      <c r="AA184" s="206">
        <v>117035131.03999999</v>
      </c>
      <c r="AB184" s="206">
        <v>117035131.03999999</v>
      </c>
      <c r="AC184" s="206">
        <v>117035131.03999999</v>
      </c>
      <c r="AD184" s="206">
        <v>117035131.03999999</v>
      </c>
      <c r="AE184" s="206">
        <v>117035131.03999999</v>
      </c>
      <c r="AF184" s="206">
        <v>117035131.03999999</v>
      </c>
      <c r="AG184" s="192">
        <f t="shared" si="31"/>
        <v>1404421572.4799998</v>
      </c>
      <c r="AI184" s="207">
        <f t="shared" si="37"/>
        <v>309368.78999999998</v>
      </c>
      <c r="AJ184" s="207">
        <f t="shared" si="37"/>
        <v>309368.78999999998</v>
      </c>
      <c r="AK184" s="207">
        <f t="shared" si="37"/>
        <v>309368.78999999998</v>
      </c>
      <c r="AL184" s="207">
        <f t="shared" si="36"/>
        <v>309368.78999999998</v>
      </c>
      <c r="AM184" s="207">
        <f t="shared" si="36"/>
        <v>309368.78999999998</v>
      </c>
      <c r="AN184" s="207">
        <f t="shared" si="36"/>
        <v>309368.78999999998</v>
      </c>
      <c r="AO184" s="207">
        <f t="shared" si="36"/>
        <v>309368.78999999998</v>
      </c>
      <c r="AP184" s="207">
        <f t="shared" si="36"/>
        <v>309368.78999999998</v>
      </c>
      <c r="AQ184" s="207">
        <f t="shared" si="36"/>
        <v>309368.78999999998</v>
      </c>
      <c r="AR184" s="207">
        <f t="shared" si="28"/>
        <v>309368.78999999998</v>
      </c>
      <c r="AS184" s="207">
        <f t="shared" si="28"/>
        <v>309368.78999999998</v>
      </c>
      <c r="AT184" s="207">
        <f t="shared" si="28"/>
        <v>309368.78999999998</v>
      </c>
      <c r="AU184" s="208">
        <f t="shared" si="32"/>
        <v>3712425.48</v>
      </c>
      <c r="AV184" s="208">
        <f t="shared" si="39"/>
        <v>309368.78999999998</v>
      </c>
      <c r="AW184" s="208">
        <f t="shared" si="39"/>
        <v>309368.78999999998</v>
      </c>
      <c r="AX184" s="208">
        <f t="shared" si="39"/>
        <v>309368.78999999998</v>
      </c>
      <c r="AY184" s="208">
        <f t="shared" si="38"/>
        <v>312681.82</v>
      </c>
      <c r="AZ184" s="208">
        <f t="shared" si="35"/>
        <v>315994.84999999998</v>
      </c>
      <c r="BA184" s="208">
        <f t="shared" si="35"/>
        <v>315994.84999999998</v>
      </c>
      <c r="BB184" s="208">
        <f t="shared" si="35"/>
        <v>315994.84999999998</v>
      </c>
      <c r="BC184" s="208">
        <f t="shared" si="35"/>
        <v>315994.84999999998</v>
      </c>
      <c r="BD184" s="208">
        <f t="shared" si="35"/>
        <v>315994.84999999998</v>
      </c>
      <c r="BE184" s="208">
        <f t="shared" si="35"/>
        <v>315994.84999999998</v>
      </c>
      <c r="BF184" s="208">
        <f t="shared" si="35"/>
        <v>315994.84999999998</v>
      </c>
      <c r="BG184" s="208">
        <f t="shared" si="35"/>
        <v>315994.84999999998</v>
      </c>
      <c r="BH184" s="208">
        <f t="shared" si="35"/>
        <v>315994.84999999998</v>
      </c>
      <c r="BI184" s="208">
        <f t="shared" si="35"/>
        <v>315994.84999999998</v>
      </c>
      <c r="BJ184" s="208">
        <f t="shared" si="35"/>
        <v>315994.84999999998</v>
      </c>
      <c r="BK184" s="208">
        <f t="shared" si="35"/>
        <v>315994.84999999998</v>
      </c>
      <c r="BL184" s="207">
        <f t="shared" si="33"/>
        <v>3791938.2000000007</v>
      </c>
    </row>
    <row r="185" spans="1:64">
      <c r="A185" s="190" t="s">
        <v>386</v>
      </c>
      <c r="B185" s="205">
        <v>2.3900000000000001E-2</v>
      </c>
      <c r="C185" s="205">
        <v>2.3900000000000001E-2</v>
      </c>
      <c r="D185" s="206">
        <v>6558057.9900000002</v>
      </c>
      <c r="E185" s="206">
        <v>6558057.9900000002</v>
      </c>
      <c r="F185" s="206">
        <v>6563427.1200000001</v>
      </c>
      <c r="G185" s="206">
        <v>6568796.25</v>
      </c>
      <c r="H185" s="206">
        <v>6568796.25</v>
      </c>
      <c r="I185" s="206">
        <v>6568796.25</v>
      </c>
      <c r="J185" s="206">
        <v>6568796.25</v>
      </c>
      <c r="K185" s="206">
        <v>6568796.25</v>
      </c>
      <c r="L185" s="206">
        <v>6568796.25</v>
      </c>
      <c r="M185" s="206">
        <v>6568796.25</v>
      </c>
      <c r="N185" s="206">
        <v>6568796.25</v>
      </c>
      <c r="O185" s="206">
        <v>6568796.25</v>
      </c>
      <c r="P185" s="192">
        <f t="shared" si="30"/>
        <v>78798709.349999994</v>
      </c>
      <c r="Q185" s="206">
        <v>6568796.25</v>
      </c>
      <c r="R185" s="206">
        <v>6568796.25</v>
      </c>
      <c r="S185" s="206">
        <v>6568796.25</v>
      </c>
      <c r="T185" s="206">
        <v>6568796.25</v>
      </c>
      <c r="U185" s="206">
        <v>6568796.25</v>
      </c>
      <c r="V185" s="206">
        <v>6568796.25</v>
      </c>
      <c r="W185" s="206">
        <v>6568796.25</v>
      </c>
      <c r="X185" s="206">
        <v>6568796.25</v>
      </c>
      <c r="Y185" s="206">
        <v>6568796.25</v>
      </c>
      <c r="Z185" s="206">
        <v>6568796.25</v>
      </c>
      <c r="AA185" s="206">
        <v>6568796.25</v>
      </c>
      <c r="AB185" s="206">
        <v>6568796.25</v>
      </c>
      <c r="AC185" s="206">
        <v>6568796.25</v>
      </c>
      <c r="AD185" s="206">
        <v>6568796.25</v>
      </c>
      <c r="AE185" s="206">
        <v>6568796.25</v>
      </c>
      <c r="AF185" s="206">
        <v>6568796.25</v>
      </c>
      <c r="AG185" s="192">
        <f t="shared" si="31"/>
        <v>78825555</v>
      </c>
      <c r="AI185" s="207">
        <f t="shared" si="37"/>
        <v>13061.47</v>
      </c>
      <c r="AJ185" s="207">
        <f t="shared" si="37"/>
        <v>13061.47</v>
      </c>
      <c r="AK185" s="207">
        <f t="shared" si="37"/>
        <v>13072.16</v>
      </c>
      <c r="AL185" s="207">
        <f t="shared" si="36"/>
        <v>13082.85</v>
      </c>
      <c r="AM185" s="207">
        <f t="shared" si="36"/>
        <v>13082.85</v>
      </c>
      <c r="AN185" s="207">
        <f t="shared" si="36"/>
        <v>13082.85</v>
      </c>
      <c r="AO185" s="207">
        <f t="shared" si="36"/>
        <v>13082.85</v>
      </c>
      <c r="AP185" s="207">
        <f t="shared" si="36"/>
        <v>13082.85</v>
      </c>
      <c r="AQ185" s="207">
        <f t="shared" si="36"/>
        <v>13082.85</v>
      </c>
      <c r="AR185" s="207">
        <f t="shared" si="28"/>
        <v>13082.85</v>
      </c>
      <c r="AS185" s="207">
        <f t="shared" si="28"/>
        <v>13082.85</v>
      </c>
      <c r="AT185" s="207">
        <f t="shared" si="28"/>
        <v>13082.85</v>
      </c>
      <c r="AU185" s="208">
        <f t="shared" si="32"/>
        <v>156940.75000000003</v>
      </c>
      <c r="AV185" s="208">
        <f t="shared" si="39"/>
        <v>13082.85</v>
      </c>
      <c r="AW185" s="208">
        <f t="shared" si="39"/>
        <v>13082.85</v>
      </c>
      <c r="AX185" s="208">
        <f t="shared" si="39"/>
        <v>13082.85</v>
      </c>
      <c r="AY185" s="208">
        <f t="shared" si="38"/>
        <v>13082.85</v>
      </c>
      <c r="AZ185" s="208">
        <f t="shared" si="35"/>
        <v>13082.85</v>
      </c>
      <c r="BA185" s="208">
        <f t="shared" si="35"/>
        <v>13082.85</v>
      </c>
      <c r="BB185" s="208">
        <f t="shared" si="35"/>
        <v>13082.85</v>
      </c>
      <c r="BC185" s="208">
        <f t="shared" si="35"/>
        <v>13082.85</v>
      </c>
      <c r="BD185" s="208">
        <f t="shared" si="35"/>
        <v>13082.85</v>
      </c>
      <c r="BE185" s="208">
        <f t="shared" si="35"/>
        <v>13082.85</v>
      </c>
      <c r="BF185" s="208">
        <f t="shared" si="35"/>
        <v>13082.85</v>
      </c>
      <c r="BG185" s="208">
        <f t="shared" si="35"/>
        <v>13082.85</v>
      </c>
      <c r="BH185" s="208">
        <f t="shared" si="35"/>
        <v>13082.85</v>
      </c>
      <c r="BI185" s="208">
        <f t="shared" si="35"/>
        <v>13082.85</v>
      </c>
      <c r="BJ185" s="208">
        <f t="shared" si="35"/>
        <v>13082.85</v>
      </c>
      <c r="BK185" s="208">
        <f t="shared" si="35"/>
        <v>13082.85</v>
      </c>
      <c r="BL185" s="207">
        <f t="shared" si="33"/>
        <v>156994.20000000004</v>
      </c>
    </row>
    <row r="186" spans="1:64">
      <c r="A186" s="190" t="s">
        <v>387</v>
      </c>
      <c r="B186" s="205">
        <v>2.7699999999999999E-2</v>
      </c>
      <c r="C186" s="205">
        <v>2.7699999999999999E-2</v>
      </c>
      <c r="D186" s="206">
        <v>51166.32</v>
      </c>
      <c r="E186" s="206">
        <v>51166.32</v>
      </c>
      <c r="F186" s="206">
        <v>27474.170000000002</v>
      </c>
      <c r="G186" s="206">
        <v>3782.01</v>
      </c>
      <c r="H186" s="206">
        <v>3782.01</v>
      </c>
      <c r="I186" s="206">
        <v>3782.01</v>
      </c>
      <c r="J186" s="206">
        <v>11864.39</v>
      </c>
      <c r="K186" s="206">
        <v>19946.77</v>
      </c>
      <c r="L186" s="206">
        <v>19946.77</v>
      </c>
      <c r="M186" s="206">
        <v>19946.77</v>
      </c>
      <c r="N186" s="206">
        <v>19946.77</v>
      </c>
      <c r="O186" s="206">
        <v>19946.77</v>
      </c>
      <c r="P186" s="192">
        <f t="shared" si="30"/>
        <v>252751.08</v>
      </c>
      <c r="Q186" s="206">
        <v>19946.77</v>
      </c>
      <c r="R186" s="206">
        <v>19946.77</v>
      </c>
      <c r="S186" s="206">
        <v>19946.77</v>
      </c>
      <c r="T186" s="206">
        <v>19946.77</v>
      </c>
      <c r="U186" s="206">
        <v>19946.77</v>
      </c>
      <c r="V186" s="206">
        <v>19946.77</v>
      </c>
      <c r="W186" s="206">
        <v>19946.77</v>
      </c>
      <c r="X186" s="206">
        <v>19946.77</v>
      </c>
      <c r="Y186" s="206">
        <v>19946.77</v>
      </c>
      <c r="Z186" s="206">
        <v>41746.770000000004</v>
      </c>
      <c r="AA186" s="206">
        <v>63546.770000000019</v>
      </c>
      <c r="AB186" s="206">
        <v>63546.770000000019</v>
      </c>
      <c r="AC186" s="206">
        <v>63546.770000000019</v>
      </c>
      <c r="AD186" s="206">
        <v>63546.770000000019</v>
      </c>
      <c r="AE186" s="206">
        <v>63546.770000000019</v>
      </c>
      <c r="AF186" s="206">
        <v>63546.770000000019</v>
      </c>
      <c r="AG186" s="192">
        <f t="shared" si="31"/>
        <v>522761.24000000011</v>
      </c>
      <c r="AI186" s="207">
        <f t="shared" si="37"/>
        <v>118.11</v>
      </c>
      <c r="AJ186" s="207">
        <f t="shared" si="37"/>
        <v>118.11</v>
      </c>
      <c r="AK186" s="207">
        <f t="shared" si="37"/>
        <v>63.42</v>
      </c>
      <c r="AL186" s="207">
        <f t="shared" si="36"/>
        <v>8.73</v>
      </c>
      <c r="AM186" s="207">
        <f t="shared" si="36"/>
        <v>8.73</v>
      </c>
      <c r="AN186" s="207">
        <f t="shared" si="36"/>
        <v>8.73</v>
      </c>
      <c r="AO186" s="207">
        <f t="shared" si="36"/>
        <v>27.39</v>
      </c>
      <c r="AP186" s="207">
        <f t="shared" si="36"/>
        <v>46.04</v>
      </c>
      <c r="AQ186" s="207">
        <f t="shared" si="36"/>
        <v>46.04</v>
      </c>
      <c r="AR186" s="207">
        <f t="shared" si="28"/>
        <v>46.04</v>
      </c>
      <c r="AS186" s="207">
        <f t="shared" si="28"/>
        <v>46.04</v>
      </c>
      <c r="AT186" s="207">
        <f t="shared" si="28"/>
        <v>46.04</v>
      </c>
      <c r="AU186" s="208">
        <f t="shared" si="32"/>
        <v>583.42000000000007</v>
      </c>
      <c r="AV186" s="208">
        <f t="shared" si="39"/>
        <v>46.04</v>
      </c>
      <c r="AW186" s="208">
        <f t="shared" si="39"/>
        <v>46.04</v>
      </c>
      <c r="AX186" s="208">
        <f t="shared" si="39"/>
        <v>46.04</v>
      </c>
      <c r="AY186" s="208">
        <f t="shared" si="38"/>
        <v>46.04</v>
      </c>
      <c r="AZ186" s="208">
        <f t="shared" si="35"/>
        <v>46.04</v>
      </c>
      <c r="BA186" s="208">
        <f t="shared" si="35"/>
        <v>46.04</v>
      </c>
      <c r="BB186" s="208">
        <f t="shared" si="35"/>
        <v>46.04</v>
      </c>
      <c r="BC186" s="208">
        <f t="shared" si="35"/>
        <v>46.04</v>
      </c>
      <c r="BD186" s="208">
        <f t="shared" si="35"/>
        <v>46.04</v>
      </c>
      <c r="BE186" s="208">
        <f t="shared" si="35"/>
        <v>96.37</v>
      </c>
      <c r="BF186" s="208">
        <f t="shared" si="35"/>
        <v>146.69</v>
      </c>
      <c r="BG186" s="208">
        <f t="shared" si="35"/>
        <v>146.69</v>
      </c>
      <c r="BH186" s="208">
        <f t="shared" si="35"/>
        <v>146.69</v>
      </c>
      <c r="BI186" s="208">
        <f t="shared" si="35"/>
        <v>146.69</v>
      </c>
      <c r="BJ186" s="208">
        <f t="shared" si="35"/>
        <v>146.69</v>
      </c>
      <c r="BK186" s="208">
        <f t="shared" si="35"/>
        <v>146.69</v>
      </c>
      <c r="BL186" s="207">
        <f t="shared" si="33"/>
        <v>1206.7100000000003</v>
      </c>
    </row>
    <row r="187" spans="1:64">
      <c r="A187" s="190" t="s">
        <v>388</v>
      </c>
      <c r="B187" s="205">
        <v>3.1E-2</v>
      </c>
      <c r="C187" s="205">
        <v>3.1E-2</v>
      </c>
      <c r="D187" s="206">
        <v>282780.2</v>
      </c>
      <c r="E187" s="206">
        <v>282780.2</v>
      </c>
      <c r="F187" s="206">
        <v>231231.17</v>
      </c>
      <c r="G187" s="206">
        <v>179682.14</v>
      </c>
      <c r="H187" s="206">
        <v>179682.14</v>
      </c>
      <c r="I187" s="206">
        <v>179682.14</v>
      </c>
      <c r="J187" s="206">
        <v>179682.14</v>
      </c>
      <c r="K187" s="206">
        <v>179682.14</v>
      </c>
      <c r="L187" s="206">
        <v>179682.14</v>
      </c>
      <c r="M187" s="206">
        <v>179682.14</v>
      </c>
      <c r="N187" s="206">
        <v>179682.14</v>
      </c>
      <c r="O187" s="206">
        <v>179682.14</v>
      </c>
      <c r="P187" s="192">
        <f t="shared" si="30"/>
        <v>2413930.830000001</v>
      </c>
      <c r="Q187" s="206">
        <v>179682.14</v>
      </c>
      <c r="R187" s="206">
        <v>179682.14</v>
      </c>
      <c r="S187" s="206">
        <v>179682.14</v>
      </c>
      <c r="T187" s="206">
        <v>179682.14</v>
      </c>
      <c r="U187" s="206">
        <v>179682.14</v>
      </c>
      <c r="V187" s="206">
        <v>179682.14</v>
      </c>
      <c r="W187" s="206">
        <v>179682.14</v>
      </c>
      <c r="X187" s="206">
        <v>179682.14</v>
      </c>
      <c r="Y187" s="206">
        <v>179682.14</v>
      </c>
      <c r="Z187" s="206">
        <v>179682.14</v>
      </c>
      <c r="AA187" s="206">
        <v>179682.14</v>
      </c>
      <c r="AB187" s="206">
        <v>179682.14</v>
      </c>
      <c r="AC187" s="206">
        <v>179682.14</v>
      </c>
      <c r="AD187" s="206">
        <v>179682.14</v>
      </c>
      <c r="AE187" s="206">
        <v>179682.14</v>
      </c>
      <c r="AF187" s="206">
        <v>179682.14</v>
      </c>
      <c r="AG187" s="192">
        <f t="shared" si="31"/>
        <v>2156185.6800000006</v>
      </c>
      <c r="AI187" s="207">
        <f t="shared" si="37"/>
        <v>730.52</v>
      </c>
      <c r="AJ187" s="207">
        <f t="shared" si="37"/>
        <v>730.52</v>
      </c>
      <c r="AK187" s="207">
        <f t="shared" si="37"/>
        <v>597.35</v>
      </c>
      <c r="AL187" s="207">
        <f t="shared" si="36"/>
        <v>464.18</v>
      </c>
      <c r="AM187" s="207">
        <f t="shared" si="36"/>
        <v>464.18</v>
      </c>
      <c r="AN187" s="207">
        <f t="shared" si="36"/>
        <v>464.18</v>
      </c>
      <c r="AO187" s="207">
        <f t="shared" si="36"/>
        <v>464.18</v>
      </c>
      <c r="AP187" s="207">
        <f t="shared" si="36"/>
        <v>464.18</v>
      </c>
      <c r="AQ187" s="207">
        <f t="shared" si="36"/>
        <v>464.18</v>
      </c>
      <c r="AR187" s="207">
        <f t="shared" si="28"/>
        <v>464.18</v>
      </c>
      <c r="AS187" s="207">
        <f t="shared" si="28"/>
        <v>464.18</v>
      </c>
      <c r="AT187" s="207">
        <f t="shared" si="28"/>
        <v>464.18</v>
      </c>
      <c r="AU187" s="208">
        <f t="shared" si="32"/>
        <v>6236.01</v>
      </c>
      <c r="AV187" s="208">
        <f t="shared" si="39"/>
        <v>464.18</v>
      </c>
      <c r="AW187" s="208">
        <f t="shared" si="39"/>
        <v>464.18</v>
      </c>
      <c r="AX187" s="208">
        <f t="shared" si="39"/>
        <v>464.18</v>
      </c>
      <c r="AY187" s="208">
        <f t="shared" si="38"/>
        <v>464.18</v>
      </c>
      <c r="AZ187" s="208">
        <f t="shared" si="35"/>
        <v>464.18</v>
      </c>
      <c r="BA187" s="208">
        <f t="shared" si="35"/>
        <v>464.18</v>
      </c>
      <c r="BB187" s="208">
        <f t="shared" si="35"/>
        <v>464.18</v>
      </c>
      <c r="BC187" s="208">
        <f t="shared" si="35"/>
        <v>464.18</v>
      </c>
      <c r="BD187" s="208">
        <f t="shared" si="35"/>
        <v>464.18</v>
      </c>
      <c r="BE187" s="208">
        <f t="shared" si="35"/>
        <v>464.18</v>
      </c>
      <c r="BF187" s="208">
        <f t="shared" si="35"/>
        <v>464.18</v>
      </c>
      <c r="BG187" s="208">
        <f t="shared" si="35"/>
        <v>464.18</v>
      </c>
      <c r="BH187" s="208">
        <f t="shared" si="35"/>
        <v>464.18</v>
      </c>
      <c r="BI187" s="208">
        <f t="shared" si="35"/>
        <v>464.18</v>
      </c>
      <c r="BJ187" s="208">
        <f t="shared" si="35"/>
        <v>464.18</v>
      </c>
      <c r="BK187" s="208">
        <f t="shared" si="35"/>
        <v>464.18</v>
      </c>
      <c r="BL187" s="207">
        <f t="shared" si="33"/>
        <v>5570.1600000000008</v>
      </c>
    </row>
    <row r="188" spans="1:64">
      <c r="A188" s="190" t="s">
        <v>389</v>
      </c>
      <c r="B188" s="205">
        <v>0</v>
      </c>
      <c r="C188" s="205">
        <v>0</v>
      </c>
      <c r="D188" s="206">
        <v>1133.98</v>
      </c>
      <c r="E188" s="206">
        <v>1133.98</v>
      </c>
      <c r="F188" s="206">
        <v>1133.98</v>
      </c>
      <c r="G188" s="206">
        <v>1133.98</v>
      </c>
      <c r="H188" s="206">
        <v>1133.98</v>
      </c>
      <c r="I188" s="206">
        <v>1133.98</v>
      </c>
      <c r="J188" s="206">
        <v>1133.98</v>
      </c>
      <c r="K188" s="206">
        <v>522832.09499999997</v>
      </c>
      <c r="L188" s="206">
        <v>1159698.895</v>
      </c>
      <c r="M188" s="206">
        <v>1274867.58</v>
      </c>
      <c r="N188" s="206">
        <v>1274867.58</v>
      </c>
      <c r="O188" s="206">
        <v>1274867.58</v>
      </c>
      <c r="P188" s="192">
        <f t="shared" si="30"/>
        <v>5515071.5899999999</v>
      </c>
      <c r="Q188" s="206">
        <v>1274867.58</v>
      </c>
      <c r="R188" s="206">
        <v>1274867.58</v>
      </c>
      <c r="S188" s="206">
        <v>1274867.58</v>
      </c>
      <c r="T188" s="206">
        <v>1274867.58</v>
      </c>
      <c r="U188" s="206">
        <v>1274867.58</v>
      </c>
      <c r="V188" s="206">
        <v>1274867.58</v>
      </c>
      <c r="W188" s="206">
        <v>1274867.58</v>
      </c>
      <c r="X188" s="206">
        <v>1274867.58</v>
      </c>
      <c r="Y188" s="206">
        <v>1274867.58</v>
      </c>
      <c r="Z188" s="206">
        <v>1274867.58</v>
      </c>
      <c r="AA188" s="206">
        <v>1274867.58</v>
      </c>
      <c r="AB188" s="206">
        <v>1274867.58</v>
      </c>
      <c r="AC188" s="206">
        <v>1274867.58</v>
      </c>
      <c r="AD188" s="206">
        <v>1274867.58</v>
      </c>
      <c r="AE188" s="206">
        <v>1274867.58</v>
      </c>
      <c r="AF188" s="206">
        <v>1274867.58</v>
      </c>
      <c r="AG188" s="192">
        <f t="shared" si="31"/>
        <v>15298410.960000001</v>
      </c>
      <c r="AI188" s="207">
        <f t="shared" si="37"/>
        <v>0</v>
      </c>
      <c r="AJ188" s="207">
        <f t="shared" si="37"/>
        <v>0</v>
      </c>
      <c r="AK188" s="207">
        <f t="shared" si="37"/>
        <v>0</v>
      </c>
      <c r="AL188" s="207">
        <f t="shared" si="36"/>
        <v>0</v>
      </c>
      <c r="AM188" s="207">
        <f t="shared" si="36"/>
        <v>0</v>
      </c>
      <c r="AN188" s="207">
        <f t="shared" si="36"/>
        <v>0</v>
      </c>
      <c r="AO188" s="207">
        <f t="shared" si="36"/>
        <v>0</v>
      </c>
      <c r="AP188" s="207">
        <f t="shared" si="36"/>
        <v>0</v>
      </c>
      <c r="AQ188" s="207">
        <f t="shared" si="36"/>
        <v>0</v>
      </c>
      <c r="AR188" s="207">
        <f t="shared" si="28"/>
        <v>0</v>
      </c>
      <c r="AS188" s="207">
        <f t="shared" si="28"/>
        <v>0</v>
      </c>
      <c r="AT188" s="207">
        <f t="shared" si="28"/>
        <v>0</v>
      </c>
      <c r="AU188" s="208">
        <f t="shared" si="32"/>
        <v>0</v>
      </c>
      <c r="AV188" s="208">
        <f t="shared" si="39"/>
        <v>0</v>
      </c>
      <c r="AW188" s="208">
        <f t="shared" si="39"/>
        <v>0</v>
      </c>
      <c r="AX188" s="208">
        <f t="shared" si="39"/>
        <v>0</v>
      </c>
      <c r="AY188" s="208">
        <f t="shared" si="38"/>
        <v>0</v>
      </c>
      <c r="AZ188" s="208">
        <f t="shared" si="35"/>
        <v>0</v>
      </c>
      <c r="BA188" s="208">
        <f t="shared" si="35"/>
        <v>0</v>
      </c>
      <c r="BB188" s="208">
        <f t="shared" si="35"/>
        <v>0</v>
      </c>
      <c r="BC188" s="208">
        <f t="shared" si="35"/>
        <v>0</v>
      </c>
      <c r="BD188" s="208">
        <f t="shared" si="35"/>
        <v>0</v>
      </c>
      <c r="BE188" s="208">
        <f t="shared" si="35"/>
        <v>0</v>
      </c>
      <c r="BF188" s="208">
        <f t="shared" si="35"/>
        <v>0</v>
      </c>
      <c r="BG188" s="208">
        <f t="shared" si="35"/>
        <v>0</v>
      </c>
      <c r="BH188" s="208">
        <f t="shared" si="35"/>
        <v>0</v>
      </c>
      <c r="BI188" s="208">
        <f t="shared" si="35"/>
        <v>0</v>
      </c>
      <c r="BJ188" s="208">
        <f t="shared" si="35"/>
        <v>0</v>
      </c>
      <c r="BK188" s="208">
        <f t="shared" si="35"/>
        <v>0</v>
      </c>
      <c r="BL188" s="207">
        <f t="shared" si="33"/>
        <v>0</v>
      </c>
    </row>
    <row r="189" spans="1:64">
      <c r="A189" s="190" t="s">
        <v>390</v>
      </c>
      <c r="B189" s="205">
        <v>2.3200000000000002E-2</v>
      </c>
      <c r="C189" s="205">
        <v>2.3200000000000002E-2</v>
      </c>
      <c r="D189" s="206">
        <v>10985.49</v>
      </c>
      <c r="E189" s="206">
        <v>10985.49</v>
      </c>
      <c r="F189" s="206">
        <v>10985.49</v>
      </c>
      <c r="G189" s="206">
        <v>10985.49</v>
      </c>
      <c r="H189" s="206">
        <v>10985.49</v>
      </c>
      <c r="I189" s="206">
        <v>10985.49</v>
      </c>
      <c r="J189" s="206">
        <v>10985.49</v>
      </c>
      <c r="K189" s="206">
        <v>10985.49</v>
      </c>
      <c r="L189" s="206">
        <v>10985.49</v>
      </c>
      <c r="M189" s="206">
        <v>10985.49</v>
      </c>
      <c r="N189" s="206">
        <v>10985.49</v>
      </c>
      <c r="O189" s="206">
        <v>10985.49</v>
      </c>
      <c r="P189" s="192">
        <f t="shared" si="30"/>
        <v>131825.88000000003</v>
      </c>
      <c r="Q189" s="206">
        <v>10985.49</v>
      </c>
      <c r="R189" s="206">
        <v>10985.49</v>
      </c>
      <c r="S189" s="206">
        <v>10985.49</v>
      </c>
      <c r="T189" s="206">
        <v>10985.49</v>
      </c>
      <c r="U189" s="206">
        <v>10985.49</v>
      </c>
      <c r="V189" s="206">
        <v>10985.49</v>
      </c>
      <c r="W189" s="206">
        <v>10985.49</v>
      </c>
      <c r="X189" s="206">
        <v>10985.49</v>
      </c>
      <c r="Y189" s="206">
        <v>10985.49</v>
      </c>
      <c r="Z189" s="206">
        <v>10985.49</v>
      </c>
      <c r="AA189" s="206">
        <v>10985.49</v>
      </c>
      <c r="AB189" s="206">
        <v>10985.49</v>
      </c>
      <c r="AC189" s="206">
        <v>10985.49</v>
      </c>
      <c r="AD189" s="206">
        <v>10985.49</v>
      </c>
      <c r="AE189" s="206">
        <v>10985.49</v>
      </c>
      <c r="AF189" s="206">
        <v>10985.49</v>
      </c>
      <c r="AG189" s="192">
        <f t="shared" si="31"/>
        <v>131825.88000000003</v>
      </c>
      <c r="AI189" s="207">
        <f t="shared" si="37"/>
        <v>21.24</v>
      </c>
      <c r="AJ189" s="207">
        <f t="shared" si="37"/>
        <v>21.24</v>
      </c>
      <c r="AK189" s="207">
        <f t="shared" si="37"/>
        <v>21.24</v>
      </c>
      <c r="AL189" s="207">
        <f t="shared" si="36"/>
        <v>21.24</v>
      </c>
      <c r="AM189" s="207">
        <f t="shared" si="36"/>
        <v>21.24</v>
      </c>
      <c r="AN189" s="207">
        <f t="shared" si="36"/>
        <v>21.24</v>
      </c>
      <c r="AO189" s="207">
        <f t="shared" si="36"/>
        <v>21.24</v>
      </c>
      <c r="AP189" s="207">
        <f t="shared" si="36"/>
        <v>21.24</v>
      </c>
      <c r="AQ189" s="207">
        <f t="shared" si="36"/>
        <v>21.24</v>
      </c>
      <c r="AR189" s="207">
        <f t="shared" si="28"/>
        <v>21.24</v>
      </c>
      <c r="AS189" s="207">
        <f t="shared" si="28"/>
        <v>21.24</v>
      </c>
      <c r="AT189" s="207">
        <f t="shared" si="28"/>
        <v>21.24</v>
      </c>
      <c r="AU189" s="208">
        <f t="shared" si="32"/>
        <v>254.88000000000002</v>
      </c>
      <c r="AV189" s="208">
        <f t="shared" si="39"/>
        <v>21.24</v>
      </c>
      <c r="AW189" s="208">
        <f t="shared" si="39"/>
        <v>21.24</v>
      </c>
      <c r="AX189" s="208">
        <f t="shared" si="39"/>
        <v>21.24</v>
      </c>
      <c r="AY189" s="208">
        <f t="shared" si="38"/>
        <v>21.24</v>
      </c>
      <c r="AZ189" s="208">
        <f t="shared" si="35"/>
        <v>21.24</v>
      </c>
      <c r="BA189" s="208">
        <f t="shared" si="35"/>
        <v>21.24</v>
      </c>
      <c r="BB189" s="208">
        <f t="shared" si="35"/>
        <v>21.24</v>
      </c>
      <c r="BC189" s="208">
        <f t="shared" si="35"/>
        <v>21.24</v>
      </c>
      <c r="BD189" s="208">
        <f t="shared" si="35"/>
        <v>21.24</v>
      </c>
      <c r="BE189" s="208">
        <f t="shared" si="35"/>
        <v>21.24</v>
      </c>
      <c r="BF189" s="208">
        <f t="shared" si="35"/>
        <v>21.24</v>
      </c>
      <c r="BG189" s="208">
        <f t="shared" si="35"/>
        <v>21.24</v>
      </c>
      <c r="BH189" s="208">
        <f t="shared" si="35"/>
        <v>21.24</v>
      </c>
      <c r="BI189" s="208">
        <f t="shared" si="35"/>
        <v>21.24</v>
      </c>
      <c r="BJ189" s="208">
        <f t="shared" si="35"/>
        <v>21.24</v>
      </c>
      <c r="BK189" s="208">
        <f t="shared" si="35"/>
        <v>21.24</v>
      </c>
      <c r="BL189" s="207">
        <f t="shared" si="33"/>
        <v>254.88000000000002</v>
      </c>
    </row>
    <row r="190" spans="1:64">
      <c r="A190" s="190" t="s">
        <v>391</v>
      </c>
      <c r="B190" s="205">
        <v>0</v>
      </c>
      <c r="C190" s="205">
        <v>0</v>
      </c>
      <c r="D190" s="206">
        <v>2393.83</v>
      </c>
      <c r="E190" s="206">
        <v>2393.83</v>
      </c>
      <c r="F190" s="206">
        <v>2393.83</v>
      </c>
      <c r="G190" s="206">
        <v>2393.83</v>
      </c>
      <c r="H190" s="206">
        <v>2393.83</v>
      </c>
      <c r="I190" s="206">
        <v>2393.83</v>
      </c>
      <c r="J190" s="206">
        <v>2393.83</v>
      </c>
      <c r="K190" s="206">
        <v>2393.83</v>
      </c>
      <c r="L190" s="206">
        <v>2393.83</v>
      </c>
      <c r="M190" s="206">
        <v>2393.83</v>
      </c>
      <c r="N190" s="206">
        <v>2393.83</v>
      </c>
      <c r="O190" s="206">
        <v>2393.83</v>
      </c>
      <c r="P190" s="192">
        <f t="shared" si="30"/>
        <v>28725.960000000006</v>
      </c>
      <c r="Q190" s="206">
        <v>2393.83</v>
      </c>
      <c r="R190" s="206">
        <v>2393.83</v>
      </c>
      <c r="S190" s="206">
        <v>2393.83</v>
      </c>
      <c r="T190" s="206">
        <v>2393.83</v>
      </c>
      <c r="U190" s="206">
        <v>2393.83</v>
      </c>
      <c r="V190" s="206">
        <v>2393.83</v>
      </c>
      <c r="W190" s="206">
        <v>2393.83</v>
      </c>
      <c r="X190" s="206">
        <v>2393.83</v>
      </c>
      <c r="Y190" s="206">
        <v>2393.83</v>
      </c>
      <c r="Z190" s="206">
        <v>2393.83</v>
      </c>
      <c r="AA190" s="206">
        <v>2393.83</v>
      </c>
      <c r="AB190" s="206">
        <v>2393.83</v>
      </c>
      <c r="AC190" s="206">
        <v>2393.83</v>
      </c>
      <c r="AD190" s="206">
        <v>2393.83</v>
      </c>
      <c r="AE190" s="206">
        <v>2393.83</v>
      </c>
      <c r="AF190" s="206">
        <v>2393.83</v>
      </c>
      <c r="AG190" s="192">
        <f t="shared" si="31"/>
        <v>28725.960000000006</v>
      </c>
      <c r="AI190" s="207">
        <f t="shared" si="37"/>
        <v>0</v>
      </c>
      <c r="AJ190" s="207">
        <f t="shared" si="37"/>
        <v>0</v>
      </c>
      <c r="AK190" s="207">
        <f t="shared" si="37"/>
        <v>0</v>
      </c>
      <c r="AL190" s="207">
        <f t="shared" si="36"/>
        <v>0</v>
      </c>
      <c r="AM190" s="207">
        <f t="shared" si="36"/>
        <v>0</v>
      </c>
      <c r="AN190" s="207">
        <f t="shared" si="36"/>
        <v>0</v>
      </c>
      <c r="AO190" s="207">
        <f t="shared" si="36"/>
        <v>0</v>
      </c>
      <c r="AP190" s="207">
        <f t="shared" si="36"/>
        <v>0</v>
      </c>
      <c r="AQ190" s="207">
        <f t="shared" si="36"/>
        <v>0</v>
      </c>
      <c r="AR190" s="207">
        <f t="shared" si="28"/>
        <v>0</v>
      </c>
      <c r="AS190" s="207">
        <f t="shared" si="28"/>
        <v>0</v>
      </c>
      <c r="AT190" s="207">
        <f t="shared" si="28"/>
        <v>0</v>
      </c>
      <c r="AU190" s="208">
        <f t="shared" si="32"/>
        <v>0</v>
      </c>
      <c r="AV190" s="208">
        <f t="shared" si="39"/>
        <v>0</v>
      </c>
      <c r="AW190" s="208">
        <f t="shared" si="39"/>
        <v>0</v>
      </c>
      <c r="AX190" s="208">
        <f t="shared" si="39"/>
        <v>0</v>
      </c>
      <c r="AY190" s="208">
        <f t="shared" si="38"/>
        <v>0</v>
      </c>
      <c r="AZ190" s="208">
        <f t="shared" si="35"/>
        <v>0</v>
      </c>
      <c r="BA190" s="208">
        <f t="shared" si="35"/>
        <v>0</v>
      </c>
      <c r="BB190" s="208">
        <f t="shared" si="35"/>
        <v>0</v>
      </c>
      <c r="BC190" s="208">
        <f t="shared" si="35"/>
        <v>0</v>
      </c>
      <c r="BD190" s="208">
        <f t="shared" si="35"/>
        <v>0</v>
      </c>
      <c r="BE190" s="208">
        <f t="shared" si="35"/>
        <v>0</v>
      </c>
      <c r="BF190" s="208">
        <f t="shared" si="35"/>
        <v>0</v>
      </c>
      <c r="BG190" s="208">
        <f t="shared" si="35"/>
        <v>0</v>
      </c>
      <c r="BH190" s="208">
        <f t="shared" si="35"/>
        <v>0</v>
      </c>
      <c r="BI190" s="208">
        <f t="shared" si="35"/>
        <v>0</v>
      </c>
      <c r="BJ190" s="208">
        <f t="shared" si="35"/>
        <v>0</v>
      </c>
      <c r="BK190" s="208">
        <f t="shared" si="35"/>
        <v>0</v>
      </c>
      <c r="BL190" s="207">
        <f t="shared" si="33"/>
        <v>0</v>
      </c>
    </row>
    <row r="191" spans="1:64">
      <c r="A191" s="190" t="s">
        <v>392</v>
      </c>
      <c r="B191" s="205">
        <v>0</v>
      </c>
      <c r="C191" s="205">
        <v>0</v>
      </c>
      <c r="D191" s="206">
        <v>221142.75</v>
      </c>
      <c r="E191" s="206">
        <v>221142.75</v>
      </c>
      <c r="F191" s="206">
        <v>221142.75</v>
      </c>
      <c r="G191" s="206">
        <v>221142.75</v>
      </c>
      <c r="H191" s="206">
        <v>221142.75</v>
      </c>
      <c r="I191" s="206">
        <v>221142.75</v>
      </c>
      <c r="J191" s="206">
        <v>221142.75</v>
      </c>
      <c r="K191" s="206">
        <v>221142.75</v>
      </c>
      <c r="L191" s="206">
        <v>221142.75</v>
      </c>
      <c r="M191" s="206">
        <v>221142.75</v>
      </c>
      <c r="N191" s="206">
        <v>221142.75</v>
      </c>
      <c r="O191" s="206">
        <v>221142.75</v>
      </c>
      <c r="P191" s="192">
        <f t="shared" si="30"/>
        <v>2653713</v>
      </c>
      <c r="Q191" s="206">
        <v>221142.75</v>
      </c>
      <c r="R191" s="206">
        <v>221142.75</v>
      </c>
      <c r="S191" s="206">
        <v>221142.75</v>
      </c>
      <c r="T191" s="206">
        <v>221142.75</v>
      </c>
      <c r="U191" s="206">
        <v>221142.75</v>
      </c>
      <c r="V191" s="206">
        <v>221142.75</v>
      </c>
      <c r="W191" s="206">
        <v>221142.75</v>
      </c>
      <c r="X191" s="206">
        <v>221142.75</v>
      </c>
      <c r="Y191" s="206">
        <v>221142.75</v>
      </c>
      <c r="Z191" s="206">
        <v>221142.75</v>
      </c>
      <c r="AA191" s="206">
        <v>221142.75</v>
      </c>
      <c r="AB191" s="206">
        <v>221142.75</v>
      </c>
      <c r="AC191" s="206">
        <v>221142.75</v>
      </c>
      <c r="AD191" s="206">
        <v>221142.75</v>
      </c>
      <c r="AE191" s="206">
        <v>221142.75</v>
      </c>
      <c r="AF191" s="206">
        <v>221142.75</v>
      </c>
      <c r="AG191" s="192">
        <f t="shared" si="31"/>
        <v>2653713</v>
      </c>
      <c r="AI191" s="207">
        <f t="shared" si="37"/>
        <v>0</v>
      </c>
      <c r="AJ191" s="207">
        <f t="shared" si="37"/>
        <v>0</v>
      </c>
      <c r="AK191" s="207">
        <f t="shared" si="37"/>
        <v>0</v>
      </c>
      <c r="AL191" s="207">
        <f t="shared" si="36"/>
        <v>0</v>
      </c>
      <c r="AM191" s="207">
        <f t="shared" si="36"/>
        <v>0</v>
      </c>
      <c r="AN191" s="207">
        <f t="shared" si="36"/>
        <v>0</v>
      </c>
      <c r="AO191" s="207">
        <f t="shared" si="36"/>
        <v>0</v>
      </c>
      <c r="AP191" s="207">
        <f t="shared" si="36"/>
        <v>0</v>
      </c>
      <c r="AQ191" s="207">
        <f t="shared" si="36"/>
        <v>0</v>
      </c>
      <c r="AR191" s="207">
        <f t="shared" si="28"/>
        <v>0</v>
      </c>
      <c r="AS191" s="207">
        <f t="shared" si="28"/>
        <v>0</v>
      </c>
      <c r="AT191" s="207">
        <f t="shared" si="28"/>
        <v>0</v>
      </c>
      <c r="AU191" s="208">
        <f t="shared" si="32"/>
        <v>0</v>
      </c>
      <c r="AV191" s="208">
        <f t="shared" si="39"/>
        <v>0</v>
      </c>
      <c r="AW191" s="208">
        <f t="shared" si="39"/>
        <v>0</v>
      </c>
      <c r="AX191" s="208">
        <f t="shared" si="39"/>
        <v>0</v>
      </c>
      <c r="AY191" s="208">
        <f t="shared" si="38"/>
        <v>0</v>
      </c>
      <c r="AZ191" s="208">
        <f t="shared" si="35"/>
        <v>0</v>
      </c>
      <c r="BA191" s="208">
        <f t="shared" si="35"/>
        <v>0</v>
      </c>
      <c r="BB191" s="208">
        <f t="shared" si="35"/>
        <v>0</v>
      </c>
      <c r="BC191" s="208">
        <f t="shared" si="35"/>
        <v>0</v>
      </c>
      <c r="BD191" s="208">
        <f t="shared" si="35"/>
        <v>0</v>
      </c>
      <c r="BE191" s="208">
        <f t="shared" si="35"/>
        <v>0</v>
      </c>
      <c r="BF191" s="208">
        <f t="shared" si="35"/>
        <v>0</v>
      </c>
      <c r="BG191" s="208">
        <f t="shared" si="35"/>
        <v>0</v>
      </c>
      <c r="BH191" s="208">
        <f t="shared" si="35"/>
        <v>0</v>
      </c>
      <c r="BI191" s="208">
        <f t="shared" si="35"/>
        <v>0</v>
      </c>
      <c r="BJ191" s="208">
        <f t="shared" si="35"/>
        <v>0</v>
      </c>
      <c r="BK191" s="208">
        <f t="shared" si="35"/>
        <v>0</v>
      </c>
      <c r="BL191" s="207">
        <f t="shared" si="33"/>
        <v>0</v>
      </c>
    </row>
    <row r="192" spans="1:64">
      <c r="A192" s="190" t="s">
        <v>393</v>
      </c>
      <c r="B192" s="205">
        <v>0</v>
      </c>
      <c r="C192" s="205">
        <v>0</v>
      </c>
      <c r="D192" s="206">
        <v>103618.65000000001</v>
      </c>
      <c r="E192" s="206">
        <v>103618.65000000001</v>
      </c>
      <c r="F192" s="206">
        <v>103618.65000000001</v>
      </c>
      <c r="G192" s="206">
        <v>103618.65000000001</v>
      </c>
      <c r="H192" s="206">
        <v>103618.65000000001</v>
      </c>
      <c r="I192" s="206">
        <v>103618.65000000001</v>
      </c>
      <c r="J192" s="206">
        <v>103618.65000000001</v>
      </c>
      <c r="K192" s="206">
        <v>103618.65000000001</v>
      </c>
      <c r="L192" s="206">
        <v>103618.65000000001</v>
      </c>
      <c r="M192" s="206">
        <v>103618.65000000001</v>
      </c>
      <c r="N192" s="206">
        <v>103618.65000000001</v>
      </c>
      <c r="O192" s="206">
        <v>103618.65000000001</v>
      </c>
      <c r="P192" s="192">
        <f t="shared" si="30"/>
        <v>1243423.8</v>
      </c>
      <c r="Q192" s="206">
        <v>103618.65000000001</v>
      </c>
      <c r="R192" s="206">
        <v>103618.65000000001</v>
      </c>
      <c r="S192" s="206">
        <v>103618.65000000001</v>
      </c>
      <c r="T192" s="206">
        <v>103618.65000000001</v>
      </c>
      <c r="U192" s="206">
        <v>103618.65000000001</v>
      </c>
      <c r="V192" s="206">
        <v>103618.65000000001</v>
      </c>
      <c r="W192" s="206">
        <v>103618.65000000001</v>
      </c>
      <c r="X192" s="206">
        <v>103618.65000000001</v>
      </c>
      <c r="Y192" s="206">
        <v>103618.65000000001</v>
      </c>
      <c r="Z192" s="206">
        <v>103618.65000000001</v>
      </c>
      <c r="AA192" s="206">
        <v>103618.65000000001</v>
      </c>
      <c r="AB192" s="206">
        <v>103618.65000000001</v>
      </c>
      <c r="AC192" s="206">
        <v>103618.65000000001</v>
      </c>
      <c r="AD192" s="206">
        <v>103618.65000000001</v>
      </c>
      <c r="AE192" s="206">
        <v>103618.65000000001</v>
      </c>
      <c r="AF192" s="206">
        <v>103618.65000000001</v>
      </c>
      <c r="AG192" s="192">
        <f t="shared" si="31"/>
        <v>1243423.8</v>
      </c>
      <c r="AI192" s="207">
        <f t="shared" si="37"/>
        <v>0</v>
      </c>
      <c r="AJ192" s="207">
        <f t="shared" si="37"/>
        <v>0</v>
      </c>
      <c r="AK192" s="207">
        <f t="shared" si="37"/>
        <v>0</v>
      </c>
      <c r="AL192" s="207">
        <f t="shared" si="36"/>
        <v>0</v>
      </c>
      <c r="AM192" s="207">
        <f t="shared" si="36"/>
        <v>0</v>
      </c>
      <c r="AN192" s="207">
        <f t="shared" si="36"/>
        <v>0</v>
      </c>
      <c r="AO192" s="207">
        <f t="shared" si="36"/>
        <v>0</v>
      </c>
      <c r="AP192" s="207">
        <f t="shared" si="36"/>
        <v>0</v>
      </c>
      <c r="AQ192" s="207">
        <f t="shared" si="36"/>
        <v>0</v>
      </c>
      <c r="AR192" s="207">
        <f t="shared" si="28"/>
        <v>0</v>
      </c>
      <c r="AS192" s="207">
        <f t="shared" si="28"/>
        <v>0</v>
      </c>
      <c r="AT192" s="207">
        <f t="shared" si="28"/>
        <v>0</v>
      </c>
      <c r="AU192" s="208">
        <f t="shared" si="32"/>
        <v>0</v>
      </c>
      <c r="AV192" s="208">
        <f t="shared" si="39"/>
        <v>0</v>
      </c>
      <c r="AW192" s="208">
        <f t="shared" si="39"/>
        <v>0</v>
      </c>
      <c r="AX192" s="208">
        <f t="shared" si="39"/>
        <v>0</v>
      </c>
      <c r="AY192" s="208">
        <f t="shared" si="38"/>
        <v>0</v>
      </c>
      <c r="AZ192" s="208">
        <f t="shared" si="35"/>
        <v>0</v>
      </c>
      <c r="BA192" s="208">
        <f t="shared" si="35"/>
        <v>0</v>
      </c>
      <c r="BB192" s="208">
        <f t="shared" si="35"/>
        <v>0</v>
      </c>
      <c r="BC192" s="208">
        <f t="shared" si="35"/>
        <v>0</v>
      </c>
      <c r="BD192" s="208">
        <f t="shared" si="35"/>
        <v>0</v>
      </c>
      <c r="BE192" s="208">
        <f t="shared" si="35"/>
        <v>0</v>
      </c>
      <c r="BF192" s="208">
        <f t="shared" ref="BF192:BK234" si="40">ROUND(AA192*$C192/12,2)</f>
        <v>0</v>
      </c>
      <c r="BG192" s="208">
        <f t="shared" si="40"/>
        <v>0</v>
      </c>
      <c r="BH192" s="208">
        <f t="shared" si="40"/>
        <v>0</v>
      </c>
      <c r="BI192" s="208">
        <f t="shared" si="40"/>
        <v>0</v>
      </c>
      <c r="BJ192" s="208">
        <f t="shared" si="40"/>
        <v>0</v>
      </c>
      <c r="BK192" s="208">
        <f t="shared" si="40"/>
        <v>0</v>
      </c>
      <c r="BL192" s="207">
        <f t="shared" si="33"/>
        <v>0</v>
      </c>
    </row>
    <row r="193" spans="1:64">
      <c r="A193" s="190" t="s">
        <v>394</v>
      </c>
      <c r="B193" s="205">
        <v>0</v>
      </c>
      <c r="C193" s="205">
        <v>0</v>
      </c>
      <c r="D193" s="206">
        <v>282647.53999999998</v>
      </c>
      <c r="E193" s="206">
        <v>282647.53999999998</v>
      </c>
      <c r="F193" s="206">
        <v>282647.53999999998</v>
      </c>
      <c r="G193" s="206">
        <v>282647.53999999998</v>
      </c>
      <c r="H193" s="206">
        <v>282647.53999999998</v>
      </c>
      <c r="I193" s="206">
        <v>282647.53999999998</v>
      </c>
      <c r="J193" s="206">
        <v>282647.53999999998</v>
      </c>
      <c r="K193" s="206">
        <v>282647.53999999998</v>
      </c>
      <c r="L193" s="206">
        <v>282647.53999999998</v>
      </c>
      <c r="M193" s="206">
        <v>282647.53999999998</v>
      </c>
      <c r="N193" s="206">
        <v>282647.53999999998</v>
      </c>
      <c r="O193" s="206">
        <v>282647.53999999998</v>
      </c>
      <c r="P193" s="192">
        <f t="shared" si="30"/>
        <v>3391770.48</v>
      </c>
      <c r="Q193" s="206">
        <v>282647.53999999998</v>
      </c>
      <c r="R193" s="206">
        <v>282647.53999999998</v>
      </c>
      <c r="S193" s="206">
        <v>282647.53999999998</v>
      </c>
      <c r="T193" s="206">
        <v>282647.53999999998</v>
      </c>
      <c r="U193" s="206">
        <v>282647.53999999998</v>
      </c>
      <c r="V193" s="206">
        <v>282647.53999999998</v>
      </c>
      <c r="W193" s="206">
        <v>282647.53999999998</v>
      </c>
      <c r="X193" s="206">
        <v>282647.53999999998</v>
      </c>
      <c r="Y193" s="206">
        <v>282647.53999999998</v>
      </c>
      <c r="Z193" s="206">
        <v>282647.53999999998</v>
      </c>
      <c r="AA193" s="206">
        <v>282647.53999999998</v>
      </c>
      <c r="AB193" s="206">
        <v>282647.53999999998</v>
      </c>
      <c r="AC193" s="206">
        <v>282647.53999999998</v>
      </c>
      <c r="AD193" s="206">
        <v>282647.53999999998</v>
      </c>
      <c r="AE193" s="206">
        <v>282647.53999999998</v>
      </c>
      <c r="AF193" s="206">
        <v>282647.53999999998</v>
      </c>
      <c r="AG193" s="192">
        <f t="shared" si="31"/>
        <v>3391770.48</v>
      </c>
      <c r="AI193" s="207">
        <f t="shared" si="37"/>
        <v>0</v>
      </c>
      <c r="AJ193" s="207">
        <f t="shared" si="37"/>
        <v>0</v>
      </c>
      <c r="AK193" s="207">
        <f t="shared" si="37"/>
        <v>0</v>
      </c>
      <c r="AL193" s="207">
        <f t="shared" si="36"/>
        <v>0</v>
      </c>
      <c r="AM193" s="207">
        <f t="shared" si="36"/>
        <v>0</v>
      </c>
      <c r="AN193" s="207">
        <f t="shared" si="36"/>
        <v>0</v>
      </c>
      <c r="AO193" s="207">
        <f t="shared" si="36"/>
        <v>0</v>
      </c>
      <c r="AP193" s="207">
        <f t="shared" si="36"/>
        <v>0</v>
      </c>
      <c r="AQ193" s="207">
        <f t="shared" si="36"/>
        <v>0</v>
      </c>
      <c r="AR193" s="207">
        <f t="shared" si="28"/>
        <v>0</v>
      </c>
      <c r="AS193" s="207">
        <f t="shared" si="28"/>
        <v>0</v>
      </c>
      <c r="AT193" s="207">
        <f t="shared" si="28"/>
        <v>0</v>
      </c>
      <c r="AU193" s="208">
        <f t="shared" si="32"/>
        <v>0</v>
      </c>
      <c r="AV193" s="208">
        <f t="shared" si="39"/>
        <v>0</v>
      </c>
      <c r="AW193" s="208">
        <f t="shared" si="39"/>
        <v>0</v>
      </c>
      <c r="AX193" s="208">
        <f t="shared" si="39"/>
        <v>0</v>
      </c>
      <c r="AY193" s="208">
        <f t="shared" si="38"/>
        <v>0</v>
      </c>
      <c r="AZ193" s="208">
        <f t="shared" ref="AZ193:BE235" si="41">ROUND(U193*$C193/12,2)</f>
        <v>0</v>
      </c>
      <c r="BA193" s="208">
        <f t="shared" si="41"/>
        <v>0</v>
      </c>
      <c r="BB193" s="208">
        <f t="shared" si="41"/>
        <v>0</v>
      </c>
      <c r="BC193" s="208">
        <f t="shared" si="41"/>
        <v>0</v>
      </c>
      <c r="BD193" s="208">
        <f t="shared" si="41"/>
        <v>0</v>
      </c>
      <c r="BE193" s="208">
        <f t="shared" si="41"/>
        <v>0</v>
      </c>
      <c r="BF193" s="208">
        <f t="shared" si="40"/>
        <v>0</v>
      </c>
      <c r="BG193" s="208">
        <f t="shared" si="40"/>
        <v>0</v>
      </c>
      <c r="BH193" s="208">
        <f t="shared" si="40"/>
        <v>0</v>
      </c>
      <c r="BI193" s="208">
        <f t="shared" si="40"/>
        <v>0</v>
      </c>
      <c r="BJ193" s="208">
        <f t="shared" si="40"/>
        <v>0</v>
      </c>
      <c r="BK193" s="208">
        <f t="shared" si="40"/>
        <v>0</v>
      </c>
      <c r="BL193" s="207">
        <f t="shared" si="33"/>
        <v>0</v>
      </c>
    </row>
    <row r="194" spans="1:64">
      <c r="A194" s="190" t="s">
        <v>395</v>
      </c>
      <c r="B194" s="205">
        <v>0</v>
      </c>
      <c r="C194" s="205">
        <v>0</v>
      </c>
      <c r="D194" s="206">
        <v>8132.93</v>
      </c>
      <c r="E194" s="206">
        <v>8132.93</v>
      </c>
      <c r="F194" s="206">
        <v>8132.93</v>
      </c>
      <c r="G194" s="206">
        <v>8132.93</v>
      </c>
      <c r="H194" s="206">
        <v>8132.93</v>
      </c>
      <c r="I194" s="206">
        <v>8132.93</v>
      </c>
      <c r="J194" s="206">
        <v>8132.93</v>
      </c>
      <c r="K194" s="206">
        <v>8132.93</v>
      </c>
      <c r="L194" s="206">
        <v>8132.93</v>
      </c>
      <c r="M194" s="206">
        <v>8132.93</v>
      </c>
      <c r="N194" s="206">
        <v>8132.93</v>
      </c>
      <c r="O194" s="206">
        <v>8132.93</v>
      </c>
      <c r="P194" s="192">
        <f t="shared" si="30"/>
        <v>97595.159999999974</v>
      </c>
      <c r="Q194" s="206">
        <v>8132.93</v>
      </c>
      <c r="R194" s="206">
        <v>8132.93</v>
      </c>
      <c r="S194" s="206">
        <v>8132.93</v>
      </c>
      <c r="T194" s="206">
        <v>8132.93</v>
      </c>
      <c r="U194" s="206">
        <v>8132.93</v>
      </c>
      <c r="V194" s="206">
        <v>8132.93</v>
      </c>
      <c r="W194" s="206">
        <v>8132.93</v>
      </c>
      <c r="X194" s="206">
        <v>8132.93</v>
      </c>
      <c r="Y194" s="206">
        <v>8132.93</v>
      </c>
      <c r="Z194" s="206">
        <v>8132.93</v>
      </c>
      <c r="AA194" s="206">
        <v>8132.93</v>
      </c>
      <c r="AB194" s="206">
        <v>8132.93</v>
      </c>
      <c r="AC194" s="206">
        <v>8132.93</v>
      </c>
      <c r="AD194" s="206">
        <v>8132.93</v>
      </c>
      <c r="AE194" s="206">
        <v>8132.93</v>
      </c>
      <c r="AF194" s="206">
        <v>8132.93</v>
      </c>
      <c r="AG194" s="192">
        <f t="shared" si="31"/>
        <v>97595.159999999974</v>
      </c>
      <c r="AI194" s="207">
        <f t="shared" si="37"/>
        <v>0</v>
      </c>
      <c r="AJ194" s="207">
        <f t="shared" si="37"/>
        <v>0</v>
      </c>
      <c r="AK194" s="207">
        <f t="shared" si="37"/>
        <v>0</v>
      </c>
      <c r="AL194" s="207">
        <f t="shared" si="36"/>
        <v>0</v>
      </c>
      <c r="AM194" s="207">
        <f t="shared" si="36"/>
        <v>0</v>
      </c>
      <c r="AN194" s="207">
        <f t="shared" si="36"/>
        <v>0</v>
      </c>
      <c r="AO194" s="207">
        <f t="shared" si="36"/>
        <v>0</v>
      </c>
      <c r="AP194" s="207">
        <f t="shared" si="36"/>
        <v>0</v>
      </c>
      <c r="AQ194" s="207">
        <f t="shared" si="36"/>
        <v>0</v>
      </c>
      <c r="AR194" s="207">
        <f t="shared" si="28"/>
        <v>0</v>
      </c>
      <c r="AS194" s="207">
        <f t="shared" si="28"/>
        <v>0</v>
      </c>
      <c r="AT194" s="207">
        <f t="shared" si="28"/>
        <v>0</v>
      </c>
      <c r="AU194" s="208">
        <f t="shared" si="32"/>
        <v>0</v>
      </c>
      <c r="AV194" s="208">
        <f t="shared" si="39"/>
        <v>0</v>
      </c>
      <c r="AW194" s="208">
        <f t="shared" si="39"/>
        <v>0</v>
      </c>
      <c r="AX194" s="208">
        <f t="shared" si="39"/>
        <v>0</v>
      </c>
      <c r="AY194" s="208">
        <f t="shared" si="38"/>
        <v>0</v>
      </c>
      <c r="AZ194" s="208">
        <f t="shared" si="41"/>
        <v>0</v>
      </c>
      <c r="BA194" s="208">
        <f t="shared" si="41"/>
        <v>0</v>
      </c>
      <c r="BB194" s="208">
        <f t="shared" si="41"/>
        <v>0</v>
      </c>
      <c r="BC194" s="208">
        <f t="shared" si="41"/>
        <v>0</v>
      </c>
      <c r="BD194" s="208">
        <f t="shared" si="41"/>
        <v>0</v>
      </c>
      <c r="BE194" s="208">
        <f t="shared" si="41"/>
        <v>0</v>
      </c>
      <c r="BF194" s="208">
        <f t="shared" si="40"/>
        <v>0</v>
      </c>
      <c r="BG194" s="208">
        <f t="shared" si="40"/>
        <v>0</v>
      </c>
      <c r="BH194" s="208">
        <f t="shared" si="40"/>
        <v>0</v>
      </c>
      <c r="BI194" s="208">
        <f t="shared" si="40"/>
        <v>0</v>
      </c>
      <c r="BJ194" s="208">
        <f t="shared" si="40"/>
        <v>0</v>
      </c>
      <c r="BK194" s="208">
        <f t="shared" si="40"/>
        <v>0</v>
      </c>
      <c r="BL194" s="207">
        <f t="shared" si="33"/>
        <v>0</v>
      </c>
    </row>
    <row r="195" spans="1:64">
      <c r="A195" s="190" t="s">
        <v>396</v>
      </c>
      <c r="B195" s="205">
        <v>0</v>
      </c>
      <c r="C195" s="205">
        <v>0</v>
      </c>
      <c r="D195" s="206">
        <v>0</v>
      </c>
      <c r="E195" s="206">
        <v>0</v>
      </c>
      <c r="F195" s="206">
        <v>0</v>
      </c>
      <c r="G195" s="206">
        <v>0</v>
      </c>
      <c r="H195" s="206">
        <v>0</v>
      </c>
      <c r="I195" s="206">
        <v>0</v>
      </c>
      <c r="J195" s="206">
        <v>0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192">
        <f t="shared" si="30"/>
        <v>0</v>
      </c>
      <c r="Q195" s="206">
        <v>0</v>
      </c>
      <c r="R195" s="206">
        <v>0</v>
      </c>
      <c r="S195" s="206">
        <v>0</v>
      </c>
      <c r="T195" s="206">
        <v>0</v>
      </c>
      <c r="U195" s="206">
        <v>0</v>
      </c>
      <c r="V195" s="206">
        <v>0</v>
      </c>
      <c r="W195" s="206">
        <v>0</v>
      </c>
      <c r="X195" s="206">
        <v>0</v>
      </c>
      <c r="Y195" s="206">
        <v>0</v>
      </c>
      <c r="Z195" s="206">
        <v>0</v>
      </c>
      <c r="AA195" s="206">
        <v>0</v>
      </c>
      <c r="AB195" s="206">
        <v>0</v>
      </c>
      <c r="AC195" s="206">
        <v>0</v>
      </c>
      <c r="AD195" s="206">
        <v>0</v>
      </c>
      <c r="AE195" s="206">
        <v>0</v>
      </c>
      <c r="AF195" s="206">
        <v>0</v>
      </c>
      <c r="AG195" s="192">
        <f t="shared" si="31"/>
        <v>0</v>
      </c>
      <c r="AI195" s="207">
        <f t="shared" si="37"/>
        <v>0</v>
      </c>
      <c r="AJ195" s="207">
        <f t="shared" si="37"/>
        <v>0</v>
      </c>
      <c r="AK195" s="207">
        <f t="shared" si="37"/>
        <v>0</v>
      </c>
      <c r="AL195" s="207">
        <f t="shared" si="36"/>
        <v>0</v>
      </c>
      <c r="AM195" s="207">
        <f t="shared" si="36"/>
        <v>0</v>
      </c>
      <c r="AN195" s="207">
        <f t="shared" si="36"/>
        <v>0</v>
      </c>
      <c r="AO195" s="207">
        <f t="shared" si="36"/>
        <v>0</v>
      </c>
      <c r="AP195" s="207">
        <f t="shared" si="36"/>
        <v>0</v>
      </c>
      <c r="AQ195" s="207">
        <f t="shared" si="36"/>
        <v>0</v>
      </c>
      <c r="AR195" s="207">
        <f t="shared" si="28"/>
        <v>0</v>
      </c>
      <c r="AS195" s="207">
        <f t="shared" si="28"/>
        <v>0</v>
      </c>
      <c r="AT195" s="207">
        <f t="shared" si="28"/>
        <v>0</v>
      </c>
      <c r="AU195" s="208">
        <f t="shared" si="32"/>
        <v>0</v>
      </c>
      <c r="AV195" s="208">
        <f t="shared" si="39"/>
        <v>0</v>
      </c>
      <c r="AW195" s="208">
        <f t="shared" si="39"/>
        <v>0</v>
      </c>
      <c r="AX195" s="208">
        <f t="shared" si="39"/>
        <v>0</v>
      </c>
      <c r="AY195" s="208">
        <f t="shared" si="38"/>
        <v>0</v>
      </c>
      <c r="AZ195" s="208">
        <f t="shared" si="41"/>
        <v>0</v>
      </c>
      <c r="BA195" s="208">
        <f t="shared" si="41"/>
        <v>0</v>
      </c>
      <c r="BB195" s="208">
        <f t="shared" si="41"/>
        <v>0</v>
      </c>
      <c r="BC195" s="208">
        <f t="shared" si="41"/>
        <v>0</v>
      </c>
      <c r="BD195" s="208">
        <f t="shared" si="41"/>
        <v>0</v>
      </c>
      <c r="BE195" s="208">
        <f t="shared" si="41"/>
        <v>0</v>
      </c>
      <c r="BF195" s="208">
        <f t="shared" si="40"/>
        <v>0</v>
      </c>
      <c r="BG195" s="208">
        <f t="shared" si="40"/>
        <v>0</v>
      </c>
      <c r="BH195" s="208">
        <f t="shared" si="40"/>
        <v>0</v>
      </c>
      <c r="BI195" s="208">
        <f t="shared" si="40"/>
        <v>0</v>
      </c>
      <c r="BJ195" s="208">
        <f t="shared" si="40"/>
        <v>0</v>
      </c>
      <c r="BK195" s="208">
        <f t="shared" si="40"/>
        <v>0</v>
      </c>
      <c r="BL195" s="207">
        <f t="shared" si="33"/>
        <v>0</v>
      </c>
    </row>
    <row r="196" spans="1:64">
      <c r="A196" s="190" t="s">
        <v>397</v>
      </c>
      <c r="B196" s="205">
        <v>0.19669999999999999</v>
      </c>
      <c r="C196" s="205">
        <v>0.19669999999999999</v>
      </c>
      <c r="D196" s="206">
        <v>320737.94</v>
      </c>
      <c r="E196" s="206">
        <v>320737.94</v>
      </c>
      <c r="F196" s="206">
        <v>320737.94</v>
      </c>
      <c r="G196" s="206">
        <v>320737.94</v>
      </c>
      <c r="H196" s="206">
        <v>320737.94</v>
      </c>
      <c r="I196" s="206">
        <v>320737.94</v>
      </c>
      <c r="J196" s="206">
        <v>320737.94</v>
      </c>
      <c r="K196" s="206">
        <v>320737.94</v>
      </c>
      <c r="L196" s="206">
        <v>320737.94</v>
      </c>
      <c r="M196" s="206">
        <v>320737.94</v>
      </c>
      <c r="N196" s="206">
        <v>320737.94</v>
      </c>
      <c r="O196" s="206">
        <v>320737.94</v>
      </c>
      <c r="P196" s="192">
        <f t="shared" si="30"/>
        <v>3848855.28</v>
      </c>
      <c r="Q196" s="206">
        <v>320737.94</v>
      </c>
      <c r="R196" s="206">
        <v>320737.94</v>
      </c>
      <c r="S196" s="206">
        <v>320737.94</v>
      </c>
      <c r="T196" s="206">
        <v>320737.94</v>
      </c>
      <c r="U196" s="206">
        <v>320737.94</v>
      </c>
      <c r="V196" s="206">
        <v>320737.94</v>
      </c>
      <c r="W196" s="206">
        <v>320737.94</v>
      </c>
      <c r="X196" s="206">
        <v>320737.94</v>
      </c>
      <c r="Y196" s="206">
        <v>320737.94</v>
      </c>
      <c r="Z196" s="206">
        <v>320737.94</v>
      </c>
      <c r="AA196" s="206">
        <v>320737.94</v>
      </c>
      <c r="AB196" s="206">
        <v>320737.94</v>
      </c>
      <c r="AC196" s="206">
        <v>320737.94</v>
      </c>
      <c r="AD196" s="206">
        <v>320737.94</v>
      </c>
      <c r="AE196" s="206">
        <v>320737.94</v>
      </c>
      <c r="AF196" s="206">
        <v>320737.94</v>
      </c>
      <c r="AG196" s="192">
        <f t="shared" si="31"/>
        <v>3848855.28</v>
      </c>
      <c r="AI196" s="207">
        <f t="shared" si="37"/>
        <v>5257.43</v>
      </c>
      <c r="AJ196" s="207">
        <f t="shared" si="37"/>
        <v>5257.43</v>
      </c>
      <c r="AK196" s="207">
        <f t="shared" si="37"/>
        <v>5257.43</v>
      </c>
      <c r="AL196" s="207">
        <f t="shared" si="36"/>
        <v>5257.43</v>
      </c>
      <c r="AM196" s="207">
        <f t="shared" si="36"/>
        <v>5257.43</v>
      </c>
      <c r="AN196" s="207">
        <f t="shared" si="36"/>
        <v>5257.43</v>
      </c>
      <c r="AO196" s="207">
        <f t="shared" si="36"/>
        <v>5257.43</v>
      </c>
      <c r="AP196" s="207">
        <f t="shared" si="36"/>
        <v>5257.43</v>
      </c>
      <c r="AQ196" s="207">
        <f t="shared" si="36"/>
        <v>5257.43</v>
      </c>
      <c r="AR196" s="207">
        <f t="shared" si="36"/>
        <v>5257.43</v>
      </c>
      <c r="AS196" s="207">
        <f t="shared" si="36"/>
        <v>5257.43</v>
      </c>
      <c r="AT196" s="207">
        <f t="shared" si="36"/>
        <v>5257.43</v>
      </c>
      <c r="AU196" s="208">
        <f t="shared" si="32"/>
        <v>63089.16</v>
      </c>
      <c r="AV196" s="208">
        <f t="shared" si="39"/>
        <v>5257.43</v>
      </c>
      <c r="AW196" s="208">
        <f t="shared" si="39"/>
        <v>5257.43</v>
      </c>
      <c r="AX196" s="208">
        <f t="shared" si="39"/>
        <v>5257.43</v>
      </c>
      <c r="AY196" s="208">
        <f t="shared" si="38"/>
        <v>5257.43</v>
      </c>
      <c r="AZ196" s="208">
        <f t="shared" si="41"/>
        <v>5257.43</v>
      </c>
      <c r="BA196" s="208">
        <f t="shared" si="41"/>
        <v>5257.43</v>
      </c>
      <c r="BB196" s="208">
        <f t="shared" si="41"/>
        <v>5257.43</v>
      </c>
      <c r="BC196" s="208">
        <f t="shared" si="41"/>
        <v>5257.43</v>
      </c>
      <c r="BD196" s="208">
        <f t="shared" si="41"/>
        <v>5257.43</v>
      </c>
      <c r="BE196" s="208">
        <f t="shared" si="41"/>
        <v>5257.43</v>
      </c>
      <c r="BF196" s="208">
        <f t="shared" si="40"/>
        <v>5257.43</v>
      </c>
      <c r="BG196" s="208">
        <f t="shared" si="40"/>
        <v>5257.43</v>
      </c>
      <c r="BH196" s="208">
        <f t="shared" si="40"/>
        <v>5257.43</v>
      </c>
      <c r="BI196" s="208">
        <f t="shared" si="40"/>
        <v>5257.43</v>
      </c>
      <c r="BJ196" s="208">
        <f t="shared" si="40"/>
        <v>5257.43</v>
      </c>
      <c r="BK196" s="208">
        <f t="shared" si="40"/>
        <v>5257.43</v>
      </c>
      <c r="BL196" s="207">
        <f t="shared" si="33"/>
        <v>63089.16</v>
      </c>
    </row>
    <row r="197" spans="1:64">
      <c r="A197" s="190" t="s">
        <v>398</v>
      </c>
      <c r="B197" s="205">
        <v>2.1599999999999998E-2</v>
      </c>
      <c r="C197" s="205">
        <v>2.1599999999999998E-2</v>
      </c>
      <c r="D197" s="206">
        <v>17737935.82</v>
      </c>
      <c r="E197" s="206">
        <v>17737935.82</v>
      </c>
      <c r="F197" s="206">
        <v>17723693.359999999</v>
      </c>
      <c r="G197" s="206">
        <v>17709450.890000001</v>
      </c>
      <c r="H197" s="206">
        <v>17709450.890000001</v>
      </c>
      <c r="I197" s="206">
        <v>17709450.890000001</v>
      </c>
      <c r="J197" s="206">
        <v>17709450.890000001</v>
      </c>
      <c r="K197" s="206">
        <v>17730564.140000001</v>
      </c>
      <c r="L197" s="206">
        <v>17751677.390000001</v>
      </c>
      <c r="M197" s="206">
        <v>17751677.390000001</v>
      </c>
      <c r="N197" s="206">
        <v>17751677.390000001</v>
      </c>
      <c r="O197" s="206">
        <v>17751677.390000001</v>
      </c>
      <c r="P197" s="192">
        <f t="shared" si="30"/>
        <v>212774642.25999993</v>
      </c>
      <c r="Q197" s="206">
        <v>17751677.390000001</v>
      </c>
      <c r="R197" s="206">
        <v>17751677.390000001</v>
      </c>
      <c r="S197" s="206">
        <v>17751677.390000001</v>
      </c>
      <c r="T197" s="206">
        <v>17751677.390000001</v>
      </c>
      <c r="U197" s="206">
        <v>17751677.390000001</v>
      </c>
      <c r="V197" s="206">
        <v>17751677.390000001</v>
      </c>
      <c r="W197" s="206">
        <v>17751677.390000001</v>
      </c>
      <c r="X197" s="206">
        <v>17751677.390000001</v>
      </c>
      <c r="Y197" s="206">
        <v>17751677.390000001</v>
      </c>
      <c r="Z197" s="206">
        <v>17751677.390000001</v>
      </c>
      <c r="AA197" s="206">
        <v>17751677.390000001</v>
      </c>
      <c r="AB197" s="206">
        <v>17751677.390000001</v>
      </c>
      <c r="AC197" s="206">
        <v>17751677.390000001</v>
      </c>
      <c r="AD197" s="206">
        <v>17751677.390000001</v>
      </c>
      <c r="AE197" s="206">
        <v>17751677.390000001</v>
      </c>
      <c r="AF197" s="206">
        <v>17751677.390000001</v>
      </c>
      <c r="AG197" s="192">
        <f t="shared" si="31"/>
        <v>213020128.67999995</v>
      </c>
      <c r="AI197" s="207">
        <f t="shared" si="37"/>
        <v>31928.28</v>
      </c>
      <c r="AJ197" s="207">
        <f t="shared" si="37"/>
        <v>31928.28</v>
      </c>
      <c r="AK197" s="207">
        <f t="shared" si="37"/>
        <v>31902.65</v>
      </c>
      <c r="AL197" s="207">
        <f t="shared" si="36"/>
        <v>31877.01</v>
      </c>
      <c r="AM197" s="207">
        <f t="shared" si="36"/>
        <v>31877.01</v>
      </c>
      <c r="AN197" s="207">
        <f t="shared" si="36"/>
        <v>31877.01</v>
      </c>
      <c r="AO197" s="207">
        <f t="shared" si="36"/>
        <v>31877.01</v>
      </c>
      <c r="AP197" s="207">
        <f t="shared" si="36"/>
        <v>31915.02</v>
      </c>
      <c r="AQ197" s="207">
        <f t="shared" si="36"/>
        <v>31953.02</v>
      </c>
      <c r="AR197" s="207">
        <f t="shared" si="36"/>
        <v>31953.02</v>
      </c>
      <c r="AS197" s="207">
        <f t="shared" si="36"/>
        <v>31953.02</v>
      </c>
      <c r="AT197" s="207">
        <f t="shared" si="36"/>
        <v>31953.02</v>
      </c>
      <c r="AU197" s="208">
        <f t="shared" si="32"/>
        <v>382994.35000000003</v>
      </c>
      <c r="AV197" s="208">
        <f t="shared" si="39"/>
        <v>31953.02</v>
      </c>
      <c r="AW197" s="208">
        <f t="shared" si="39"/>
        <v>31953.02</v>
      </c>
      <c r="AX197" s="208">
        <f t="shared" si="39"/>
        <v>31953.02</v>
      </c>
      <c r="AY197" s="208">
        <f t="shared" si="38"/>
        <v>31953.02</v>
      </c>
      <c r="AZ197" s="208">
        <f t="shared" si="41"/>
        <v>31953.02</v>
      </c>
      <c r="BA197" s="208">
        <f t="shared" si="41"/>
        <v>31953.02</v>
      </c>
      <c r="BB197" s="208">
        <f t="shared" si="41"/>
        <v>31953.02</v>
      </c>
      <c r="BC197" s="208">
        <f t="shared" si="41"/>
        <v>31953.02</v>
      </c>
      <c r="BD197" s="208">
        <f t="shared" si="41"/>
        <v>31953.02</v>
      </c>
      <c r="BE197" s="208">
        <f t="shared" si="41"/>
        <v>31953.02</v>
      </c>
      <c r="BF197" s="208">
        <f t="shared" si="40"/>
        <v>31953.02</v>
      </c>
      <c r="BG197" s="208">
        <f t="shared" si="40"/>
        <v>31953.02</v>
      </c>
      <c r="BH197" s="208">
        <f t="shared" si="40"/>
        <v>31953.02</v>
      </c>
      <c r="BI197" s="208">
        <f t="shared" si="40"/>
        <v>31953.02</v>
      </c>
      <c r="BJ197" s="208">
        <f t="shared" si="40"/>
        <v>31953.02</v>
      </c>
      <c r="BK197" s="208">
        <f t="shared" si="40"/>
        <v>31953.02</v>
      </c>
      <c r="BL197" s="207">
        <f t="shared" si="33"/>
        <v>383436.24000000005</v>
      </c>
    </row>
    <row r="198" spans="1:64">
      <c r="A198" s="190" t="s">
        <v>399</v>
      </c>
      <c r="B198" s="205">
        <v>3.9699999999999999E-2</v>
      </c>
      <c r="C198" s="205">
        <v>3.9699999999999999E-2</v>
      </c>
      <c r="D198" s="206">
        <v>1171970.07</v>
      </c>
      <c r="E198" s="206">
        <v>1171970.07</v>
      </c>
      <c r="F198" s="206">
        <v>1171970.07</v>
      </c>
      <c r="G198" s="206">
        <v>1171970.07</v>
      </c>
      <c r="H198" s="206">
        <v>1171970.07</v>
      </c>
      <c r="I198" s="206">
        <v>1171970.07</v>
      </c>
      <c r="J198" s="206">
        <v>1171970.07</v>
      </c>
      <c r="K198" s="206">
        <v>1171970.07</v>
      </c>
      <c r="L198" s="206">
        <v>1171970.07</v>
      </c>
      <c r="M198" s="206">
        <v>1171970.07</v>
      </c>
      <c r="N198" s="206">
        <v>1171970.07</v>
      </c>
      <c r="O198" s="206">
        <v>1171970.07</v>
      </c>
      <c r="P198" s="192">
        <f t="shared" ref="P198:P261" si="42">SUM(D198:O198)</f>
        <v>14063640.840000002</v>
      </c>
      <c r="Q198" s="206">
        <v>1171970.07</v>
      </c>
      <c r="R198" s="206">
        <v>1171970.07</v>
      </c>
      <c r="S198" s="206">
        <v>1171970.07</v>
      </c>
      <c r="T198" s="206">
        <v>1171970.07</v>
      </c>
      <c r="U198" s="206">
        <v>1171970.07</v>
      </c>
      <c r="V198" s="206">
        <v>1171970.07</v>
      </c>
      <c r="W198" s="206">
        <v>1171970.07</v>
      </c>
      <c r="X198" s="206">
        <v>1171970.07</v>
      </c>
      <c r="Y198" s="206">
        <v>1171970.07</v>
      </c>
      <c r="Z198" s="206">
        <v>1171970.07</v>
      </c>
      <c r="AA198" s="206">
        <v>1171970.07</v>
      </c>
      <c r="AB198" s="206">
        <v>1171970.07</v>
      </c>
      <c r="AC198" s="206">
        <v>1171970.07</v>
      </c>
      <c r="AD198" s="206">
        <v>1171970.07</v>
      </c>
      <c r="AE198" s="206">
        <v>1171970.07</v>
      </c>
      <c r="AF198" s="206">
        <v>1171970.07</v>
      </c>
      <c r="AG198" s="192">
        <f t="shared" ref="AG198:AG261" si="43">SUM(U198:AF198)</f>
        <v>14063640.840000002</v>
      </c>
      <c r="AI198" s="207">
        <f t="shared" si="37"/>
        <v>3877.27</v>
      </c>
      <c r="AJ198" s="207">
        <f t="shared" si="37"/>
        <v>3877.27</v>
      </c>
      <c r="AK198" s="207">
        <f t="shared" si="37"/>
        <v>3877.27</v>
      </c>
      <c r="AL198" s="207">
        <f t="shared" si="36"/>
        <v>3877.27</v>
      </c>
      <c r="AM198" s="207">
        <f t="shared" si="36"/>
        <v>3877.27</v>
      </c>
      <c r="AN198" s="207">
        <f t="shared" si="36"/>
        <v>3877.27</v>
      </c>
      <c r="AO198" s="207">
        <f t="shared" si="36"/>
        <v>3877.27</v>
      </c>
      <c r="AP198" s="207">
        <f t="shared" si="36"/>
        <v>3877.27</v>
      </c>
      <c r="AQ198" s="207">
        <f t="shared" si="36"/>
        <v>3877.27</v>
      </c>
      <c r="AR198" s="207">
        <f t="shared" si="36"/>
        <v>3877.27</v>
      </c>
      <c r="AS198" s="207">
        <f t="shared" si="36"/>
        <v>3877.27</v>
      </c>
      <c r="AT198" s="207">
        <f t="shared" si="36"/>
        <v>3877.27</v>
      </c>
      <c r="AU198" s="208">
        <f t="shared" ref="AU198:AU261" si="44">SUM(AI198:AT198)</f>
        <v>46527.239999999991</v>
      </c>
      <c r="AV198" s="208">
        <f t="shared" si="39"/>
        <v>3877.27</v>
      </c>
      <c r="AW198" s="208">
        <f t="shared" si="39"/>
        <v>3877.27</v>
      </c>
      <c r="AX198" s="208">
        <f t="shared" si="39"/>
        <v>3877.27</v>
      </c>
      <c r="AY198" s="208">
        <f t="shared" si="38"/>
        <v>3877.27</v>
      </c>
      <c r="AZ198" s="208">
        <f t="shared" si="41"/>
        <v>3877.27</v>
      </c>
      <c r="BA198" s="208">
        <f t="shared" si="41"/>
        <v>3877.27</v>
      </c>
      <c r="BB198" s="208">
        <f t="shared" si="41"/>
        <v>3877.27</v>
      </c>
      <c r="BC198" s="208">
        <f t="shared" si="41"/>
        <v>3877.27</v>
      </c>
      <c r="BD198" s="208">
        <f t="shared" si="41"/>
        <v>3877.27</v>
      </c>
      <c r="BE198" s="208">
        <f t="shared" si="41"/>
        <v>3877.27</v>
      </c>
      <c r="BF198" s="208">
        <f t="shared" si="40"/>
        <v>3877.27</v>
      </c>
      <c r="BG198" s="208">
        <f t="shared" si="40"/>
        <v>3877.27</v>
      </c>
      <c r="BH198" s="208">
        <f t="shared" si="40"/>
        <v>3877.27</v>
      </c>
      <c r="BI198" s="208">
        <f t="shared" si="40"/>
        <v>3877.27</v>
      </c>
      <c r="BJ198" s="208">
        <f t="shared" si="40"/>
        <v>3877.27</v>
      </c>
      <c r="BK198" s="208">
        <f t="shared" si="40"/>
        <v>3877.27</v>
      </c>
      <c r="BL198" s="207">
        <f t="shared" ref="BL198:BL261" si="45">SUM(AZ198:BK198)</f>
        <v>46527.239999999991</v>
      </c>
    </row>
    <row r="199" spans="1:64">
      <c r="A199" s="190" t="s">
        <v>400</v>
      </c>
      <c r="B199" s="205">
        <v>4.5400000000000003E-2</v>
      </c>
      <c r="C199" s="205">
        <v>4.5400000000000003E-2</v>
      </c>
      <c r="D199" s="206">
        <v>135870.23000000001</v>
      </c>
      <c r="E199" s="206">
        <v>135870.23000000001</v>
      </c>
      <c r="F199" s="206">
        <v>129359.64</v>
      </c>
      <c r="G199" s="206">
        <v>122849.05</v>
      </c>
      <c r="H199" s="206">
        <v>122849.05</v>
      </c>
      <c r="I199" s="206">
        <v>122849.05</v>
      </c>
      <c r="J199" s="206">
        <v>122849.05</v>
      </c>
      <c r="K199" s="206">
        <v>122849.05</v>
      </c>
      <c r="L199" s="206">
        <v>122849.05</v>
      </c>
      <c r="M199" s="206">
        <v>122849.05</v>
      </c>
      <c r="N199" s="206">
        <v>122849.05</v>
      </c>
      <c r="O199" s="206">
        <v>122849.05</v>
      </c>
      <c r="P199" s="192">
        <f t="shared" si="42"/>
        <v>1506741.5500000003</v>
      </c>
      <c r="Q199" s="206">
        <v>122849.05</v>
      </c>
      <c r="R199" s="206">
        <v>122849.05</v>
      </c>
      <c r="S199" s="206">
        <v>122849.05</v>
      </c>
      <c r="T199" s="206">
        <v>122849.05</v>
      </c>
      <c r="U199" s="206">
        <v>122849.05</v>
      </c>
      <c r="V199" s="206">
        <v>122849.05</v>
      </c>
      <c r="W199" s="206">
        <v>122849.05</v>
      </c>
      <c r="X199" s="206">
        <v>122849.05</v>
      </c>
      <c r="Y199" s="206">
        <v>122849.05</v>
      </c>
      <c r="Z199" s="206">
        <v>122849.05</v>
      </c>
      <c r="AA199" s="206">
        <v>122849.05</v>
      </c>
      <c r="AB199" s="206">
        <v>122849.05</v>
      </c>
      <c r="AC199" s="206">
        <v>122849.05</v>
      </c>
      <c r="AD199" s="206">
        <v>122849.05</v>
      </c>
      <c r="AE199" s="206">
        <v>122849.05</v>
      </c>
      <c r="AF199" s="206">
        <v>122849.05</v>
      </c>
      <c r="AG199" s="192">
        <f t="shared" si="43"/>
        <v>1474188.6000000003</v>
      </c>
      <c r="AI199" s="207">
        <f t="shared" si="37"/>
        <v>514.04</v>
      </c>
      <c r="AJ199" s="207">
        <f t="shared" si="37"/>
        <v>514.04</v>
      </c>
      <c r="AK199" s="207">
        <f t="shared" si="37"/>
        <v>489.41</v>
      </c>
      <c r="AL199" s="207">
        <f t="shared" si="36"/>
        <v>464.78</v>
      </c>
      <c r="AM199" s="207">
        <f t="shared" si="36"/>
        <v>464.78</v>
      </c>
      <c r="AN199" s="207">
        <f t="shared" si="36"/>
        <v>464.78</v>
      </c>
      <c r="AO199" s="207">
        <f t="shared" si="36"/>
        <v>464.78</v>
      </c>
      <c r="AP199" s="207">
        <f t="shared" si="36"/>
        <v>464.78</v>
      </c>
      <c r="AQ199" s="207">
        <f t="shared" si="36"/>
        <v>464.78</v>
      </c>
      <c r="AR199" s="207">
        <f t="shared" si="36"/>
        <v>464.78</v>
      </c>
      <c r="AS199" s="207">
        <f t="shared" si="36"/>
        <v>464.78</v>
      </c>
      <c r="AT199" s="207">
        <f t="shared" si="36"/>
        <v>464.78</v>
      </c>
      <c r="AU199" s="208">
        <f t="shared" si="44"/>
        <v>5700.5099999999984</v>
      </c>
      <c r="AV199" s="208">
        <f t="shared" si="39"/>
        <v>464.78</v>
      </c>
      <c r="AW199" s="208">
        <f t="shared" si="39"/>
        <v>464.78</v>
      </c>
      <c r="AX199" s="208">
        <f t="shared" si="39"/>
        <v>464.78</v>
      </c>
      <c r="AY199" s="208">
        <f t="shared" si="38"/>
        <v>464.78</v>
      </c>
      <c r="AZ199" s="208">
        <f t="shared" si="41"/>
        <v>464.78</v>
      </c>
      <c r="BA199" s="208">
        <f t="shared" si="41"/>
        <v>464.78</v>
      </c>
      <c r="BB199" s="208">
        <f t="shared" si="41"/>
        <v>464.78</v>
      </c>
      <c r="BC199" s="208">
        <f t="shared" si="41"/>
        <v>464.78</v>
      </c>
      <c r="BD199" s="208">
        <f t="shared" si="41"/>
        <v>464.78</v>
      </c>
      <c r="BE199" s="208">
        <f t="shared" si="41"/>
        <v>464.78</v>
      </c>
      <c r="BF199" s="208">
        <f t="shared" si="40"/>
        <v>464.78</v>
      </c>
      <c r="BG199" s="208">
        <f t="shared" si="40"/>
        <v>464.78</v>
      </c>
      <c r="BH199" s="208">
        <f t="shared" si="40"/>
        <v>464.78</v>
      </c>
      <c r="BI199" s="208">
        <f t="shared" si="40"/>
        <v>464.78</v>
      </c>
      <c r="BJ199" s="208">
        <f t="shared" si="40"/>
        <v>464.78</v>
      </c>
      <c r="BK199" s="208">
        <f t="shared" si="40"/>
        <v>464.78</v>
      </c>
      <c r="BL199" s="207">
        <f t="shared" si="45"/>
        <v>5577.3599999999979</v>
      </c>
    </row>
    <row r="200" spans="1:64">
      <c r="A200" s="190" t="s">
        <v>401</v>
      </c>
      <c r="B200" s="205">
        <v>4.53E-2</v>
      </c>
      <c r="C200" s="205">
        <v>4.53E-2</v>
      </c>
      <c r="D200" s="206">
        <v>144356.29</v>
      </c>
      <c r="E200" s="206">
        <v>144356.29</v>
      </c>
      <c r="F200" s="206">
        <v>144356.29</v>
      </c>
      <c r="G200" s="206">
        <v>144356.29</v>
      </c>
      <c r="H200" s="206">
        <v>144356.29</v>
      </c>
      <c r="I200" s="206">
        <v>143094.54</v>
      </c>
      <c r="J200" s="206">
        <v>141832.79</v>
      </c>
      <c r="K200" s="206">
        <v>141832.79</v>
      </c>
      <c r="L200" s="206">
        <v>141832.79</v>
      </c>
      <c r="M200" s="206">
        <v>141832.79</v>
      </c>
      <c r="N200" s="206">
        <v>141832.79</v>
      </c>
      <c r="O200" s="206">
        <v>141832.79</v>
      </c>
      <c r="P200" s="192">
        <f t="shared" si="42"/>
        <v>1715872.7300000002</v>
      </c>
      <c r="Q200" s="206">
        <v>141832.79</v>
      </c>
      <c r="R200" s="206">
        <v>141832.79</v>
      </c>
      <c r="S200" s="206">
        <v>141832.79</v>
      </c>
      <c r="T200" s="206">
        <v>141832.79</v>
      </c>
      <c r="U200" s="206">
        <v>141832.79</v>
      </c>
      <c r="V200" s="206">
        <v>141832.79</v>
      </c>
      <c r="W200" s="206">
        <v>141832.79</v>
      </c>
      <c r="X200" s="206">
        <v>141832.79</v>
      </c>
      <c r="Y200" s="206">
        <v>141832.79</v>
      </c>
      <c r="Z200" s="206">
        <v>141832.79</v>
      </c>
      <c r="AA200" s="206">
        <v>141832.79</v>
      </c>
      <c r="AB200" s="206">
        <v>141832.79</v>
      </c>
      <c r="AC200" s="206">
        <v>141832.79</v>
      </c>
      <c r="AD200" s="206">
        <v>141832.79</v>
      </c>
      <c r="AE200" s="206">
        <v>141832.79</v>
      </c>
      <c r="AF200" s="206">
        <v>141832.79</v>
      </c>
      <c r="AG200" s="192">
        <f t="shared" si="43"/>
        <v>1701993.4800000002</v>
      </c>
      <c r="AI200" s="207">
        <f t="shared" si="37"/>
        <v>544.94000000000005</v>
      </c>
      <c r="AJ200" s="207">
        <f t="shared" si="37"/>
        <v>544.94000000000005</v>
      </c>
      <c r="AK200" s="207">
        <f t="shared" si="37"/>
        <v>544.94000000000005</v>
      </c>
      <c r="AL200" s="207">
        <f t="shared" si="36"/>
        <v>544.94000000000005</v>
      </c>
      <c r="AM200" s="207">
        <f t="shared" si="36"/>
        <v>544.94000000000005</v>
      </c>
      <c r="AN200" s="207">
        <f t="shared" si="36"/>
        <v>540.17999999999995</v>
      </c>
      <c r="AO200" s="207">
        <f t="shared" si="36"/>
        <v>535.41999999999996</v>
      </c>
      <c r="AP200" s="207">
        <f t="shared" si="36"/>
        <v>535.41999999999996</v>
      </c>
      <c r="AQ200" s="207">
        <f t="shared" si="36"/>
        <v>535.41999999999996</v>
      </c>
      <c r="AR200" s="207">
        <f t="shared" si="36"/>
        <v>535.41999999999996</v>
      </c>
      <c r="AS200" s="207">
        <f t="shared" si="36"/>
        <v>535.41999999999996</v>
      </c>
      <c r="AT200" s="207">
        <f t="shared" si="36"/>
        <v>535.41999999999996</v>
      </c>
      <c r="AU200" s="208">
        <f t="shared" si="44"/>
        <v>6477.4000000000005</v>
      </c>
      <c r="AV200" s="208">
        <f t="shared" si="39"/>
        <v>535.41999999999996</v>
      </c>
      <c r="AW200" s="208">
        <f t="shared" si="39"/>
        <v>535.41999999999996</v>
      </c>
      <c r="AX200" s="208">
        <f t="shared" si="39"/>
        <v>535.41999999999996</v>
      </c>
      <c r="AY200" s="208">
        <f t="shared" si="38"/>
        <v>535.41999999999996</v>
      </c>
      <c r="AZ200" s="208">
        <f t="shared" si="41"/>
        <v>535.41999999999996</v>
      </c>
      <c r="BA200" s="208">
        <f t="shared" si="41"/>
        <v>535.41999999999996</v>
      </c>
      <c r="BB200" s="208">
        <f t="shared" si="41"/>
        <v>535.41999999999996</v>
      </c>
      <c r="BC200" s="208">
        <f t="shared" si="41"/>
        <v>535.41999999999996</v>
      </c>
      <c r="BD200" s="208">
        <f t="shared" si="41"/>
        <v>535.41999999999996</v>
      </c>
      <c r="BE200" s="208">
        <f t="shared" si="41"/>
        <v>535.41999999999996</v>
      </c>
      <c r="BF200" s="208">
        <f t="shared" si="40"/>
        <v>535.41999999999996</v>
      </c>
      <c r="BG200" s="208">
        <f t="shared" si="40"/>
        <v>535.41999999999996</v>
      </c>
      <c r="BH200" s="208">
        <f t="shared" si="40"/>
        <v>535.41999999999996</v>
      </c>
      <c r="BI200" s="208">
        <f t="shared" si="40"/>
        <v>535.41999999999996</v>
      </c>
      <c r="BJ200" s="208">
        <f t="shared" si="40"/>
        <v>535.41999999999996</v>
      </c>
      <c r="BK200" s="208">
        <f t="shared" si="40"/>
        <v>535.41999999999996</v>
      </c>
      <c r="BL200" s="207">
        <f t="shared" si="45"/>
        <v>6425.04</v>
      </c>
    </row>
    <row r="201" spans="1:64">
      <c r="A201" s="190" t="s">
        <v>402</v>
      </c>
      <c r="B201" s="205">
        <v>4.24E-2</v>
      </c>
      <c r="C201" s="205">
        <v>4.24E-2</v>
      </c>
      <c r="D201" s="206">
        <v>923945.85</v>
      </c>
      <c r="E201" s="206">
        <v>923945.85</v>
      </c>
      <c r="F201" s="206">
        <v>923945.85</v>
      </c>
      <c r="G201" s="206">
        <v>923945.85</v>
      </c>
      <c r="H201" s="206">
        <v>923945.85</v>
      </c>
      <c r="I201" s="206">
        <v>923945.85</v>
      </c>
      <c r="J201" s="206">
        <v>923945.85</v>
      </c>
      <c r="K201" s="206">
        <v>923945.85</v>
      </c>
      <c r="L201" s="206">
        <v>923945.85</v>
      </c>
      <c r="M201" s="206">
        <v>923945.85</v>
      </c>
      <c r="N201" s="206">
        <v>923945.85</v>
      </c>
      <c r="O201" s="206">
        <v>923945.85</v>
      </c>
      <c r="P201" s="192">
        <f t="shared" si="42"/>
        <v>11087350.199999997</v>
      </c>
      <c r="Q201" s="206">
        <v>923945.85</v>
      </c>
      <c r="R201" s="206">
        <v>923945.85</v>
      </c>
      <c r="S201" s="206">
        <v>923945.85</v>
      </c>
      <c r="T201" s="206">
        <v>923945.85</v>
      </c>
      <c r="U201" s="206">
        <v>923945.85</v>
      </c>
      <c r="V201" s="206">
        <v>923945.85</v>
      </c>
      <c r="W201" s="206">
        <v>923945.85</v>
      </c>
      <c r="X201" s="206">
        <v>923945.85</v>
      </c>
      <c r="Y201" s="206">
        <v>923945.85</v>
      </c>
      <c r="Z201" s="206">
        <v>923945.85</v>
      </c>
      <c r="AA201" s="206">
        <v>923945.85</v>
      </c>
      <c r="AB201" s="206">
        <v>923945.85</v>
      </c>
      <c r="AC201" s="206">
        <v>923945.85</v>
      </c>
      <c r="AD201" s="206">
        <v>923945.85</v>
      </c>
      <c r="AE201" s="206">
        <v>923945.85</v>
      </c>
      <c r="AF201" s="206">
        <v>923945.85</v>
      </c>
      <c r="AG201" s="192">
        <f t="shared" si="43"/>
        <v>11087350.199999997</v>
      </c>
      <c r="AI201" s="207">
        <f t="shared" si="37"/>
        <v>3264.61</v>
      </c>
      <c r="AJ201" s="207">
        <f t="shared" si="37"/>
        <v>3264.61</v>
      </c>
      <c r="AK201" s="207">
        <f t="shared" si="37"/>
        <v>3264.61</v>
      </c>
      <c r="AL201" s="207">
        <f t="shared" si="37"/>
        <v>3264.61</v>
      </c>
      <c r="AM201" s="207">
        <f t="shared" si="37"/>
        <v>3264.61</v>
      </c>
      <c r="AN201" s="207">
        <f t="shared" si="37"/>
        <v>3264.61</v>
      </c>
      <c r="AO201" s="207">
        <f t="shared" si="37"/>
        <v>3264.61</v>
      </c>
      <c r="AP201" s="207">
        <f t="shared" si="37"/>
        <v>3264.61</v>
      </c>
      <c r="AQ201" s="207">
        <f t="shared" si="37"/>
        <v>3264.61</v>
      </c>
      <c r="AR201" s="207">
        <f t="shared" si="37"/>
        <v>3264.61</v>
      </c>
      <c r="AS201" s="207">
        <f t="shared" si="37"/>
        <v>3264.61</v>
      </c>
      <c r="AT201" s="207">
        <f t="shared" si="37"/>
        <v>3264.61</v>
      </c>
      <c r="AU201" s="208">
        <f t="shared" si="44"/>
        <v>39175.32</v>
      </c>
      <c r="AV201" s="208">
        <f t="shared" si="39"/>
        <v>3264.61</v>
      </c>
      <c r="AW201" s="208">
        <f t="shared" si="39"/>
        <v>3264.61</v>
      </c>
      <c r="AX201" s="208">
        <f t="shared" si="39"/>
        <v>3264.61</v>
      </c>
      <c r="AY201" s="208">
        <f t="shared" si="38"/>
        <v>3264.61</v>
      </c>
      <c r="AZ201" s="208">
        <f t="shared" si="41"/>
        <v>3264.61</v>
      </c>
      <c r="BA201" s="208">
        <f t="shared" si="41"/>
        <v>3264.61</v>
      </c>
      <c r="BB201" s="208">
        <f t="shared" si="41"/>
        <v>3264.61</v>
      </c>
      <c r="BC201" s="208">
        <f t="shared" si="41"/>
        <v>3264.61</v>
      </c>
      <c r="BD201" s="208">
        <f t="shared" si="41"/>
        <v>3264.61</v>
      </c>
      <c r="BE201" s="208">
        <f t="shared" si="41"/>
        <v>3264.61</v>
      </c>
      <c r="BF201" s="208">
        <f t="shared" si="40"/>
        <v>3264.61</v>
      </c>
      <c r="BG201" s="208">
        <f t="shared" si="40"/>
        <v>3264.61</v>
      </c>
      <c r="BH201" s="208">
        <f t="shared" si="40"/>
        <v>3264.61</v>
      </c>
      <c r="BI201" s="208">
        <f t="shared" si="40"/>
        <v>3264.61</v>
      </c>
      <c r="BJ201" s="208">
        <f t="shared" si="40"/>
        <v>3264.61</v>
      </c>
      <c r="BK201" s="208">
        <f t="shared" si="40"/>
        <v>3264.61</v>
      </c>
      <c r="BL201" s="207">
        <f t="shared" si="45"/>
        <v>39175.32</v>
      </c>
    </row>
    <row r="202" spans="1:64">
      <c r="A202" s="190" t="s">
        <v>403</v>
      </c>
      <c r="B202" s="205">
        <v>0</v>
      </c>
      <c r="C202" s="205">
        <v>0</v>
      </c>
      <c r="D202" s="206">
        <v>0</v>
      </c>
      <c r="E202" s="206">
        <v>0</v>
      </c>
      <c r="F202" s="206">
        <v>0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192">
        <f t="shared" si="42"/>
        <v>0</v>
      </c>
      <c r="Q202" s="206">
        <v>0</v>
      </c>
      <c r="R202" s="206">
        <v>0</v>
      </c>
      <c r="S202" s="206">
        <v>0</v>
      </c>
      <c r="T202" s="206">
        <v>0</v>
      </c>
      <c r="U202" s="206">
        <v>0</v>
      </c>
      <c r="V202" s="206">
        <v>0</v>
      </c>
      <c r="W202" s="206">
        <v>0</v>
      </c>
      <c r="X202" s="206">
        <v>0</v>
      </c>
      <c r="Y202" s="206">
        <v>0</v>
      </c>
      <c r="Z202" s="206">
        <v>0</v>
      </c>
      <c r="AA202" s="206">
        <v>0</v>
      </c>
      <c r="AB202" s="206">
        <v>0</v>
      </c>
      <c r="AC202" s="206">
        <v>0</v>
      </c>
      <c r="AD202" s="206">
        <v>0</v>
      </c>
      <c r="AE202" s="206">
        <v>0</v>
      </c>
      <c r="AF202" s="206">
        <v>0</v>
      </c>
      <c r="AG202" s="192">
        <f t="shared" si="43"/>
        <v>0</v>
      </c>
      <c r="AI202" s="207">
        <f t="shared" si="37"/>
        <v>0</v>
      </c>
      <c r="AJ202" s="207">
        <f t="shared" si="37"/>
        <v>0</v>
      </c>
      <c r="AK202" s="207">
        <f t="shared" si="37"/>
        <v>0</v>
      </c>
      <c r="AL202" s="207">
        <f t="shared" si="37"/>
        <v>0</v>
      </c>
      <c r="AM202" s="207">
        <f t="shared" si="37"/>
        <v>0</v>
      </c>
      <c r="AN202" s="207">
        <f t="shared" si="37"/>
        <v>0</v>
      </c>
      <c r="AO202" s="207">
        <f t="shared" si="37"/>
        <v>0</v>
      </c>
      <c r="AP202" s="207">
        <f t="shared" si="37"/>
        <v>0</v>
      </c>
      <c r="AQ202" s="207">
        <f t="shared" si="37"/>
        <v>0</v>
      </c>
      <c r="AR202" s="207">
        <f t="shared" si="37"/>
        <v>0</v>
      </c>
      <c r="AS202" s="207">
        <f t="shared" si="37"/>
        <v>0</v>
      </c>
      <c r="AT202" s="207">
        <f t="shared" si="37"/>
        <v>0</v>
      </c>
      <c r="AU202" s="208">
        <f t="shared" si="44"/>
        <v>0</v>
      </c>
      <c r="AV202" s="208">
        <f t="shared" si="39"/>
        <v>0</v>
      </c>
      <c r="AW202" s="208">
        <f t="shared" si="39"/>
        <v>0</v>
      </c>
      <c r="AX202" s="208">
        <f t="shared" si="39"/>
        <v>0</v>
      </c>
      <c r="AY202" s="208">
        <f t="shared" si="38"/>
        <v>0</v>
      </c>
      <c r="AZ202" s="208">
        <f t="shared" si="41"/>
        <v>0</v>
      </c>
      <c r="BA202" s="208">
        <f t="shared" si="41"/>
        <v>0</v>
      </c>
      <c r="BB202" s="208">
        <f t="shared" si="41"/>
        <v>0</v>
      </c>
      <c r="BC202" s="208">
        <f t="shared" si="41"/>
        <v>0</v>
      </c>
      <c r="BD202" s="208">
        <f t="shared" si="41"/>
        <v>0</v>
      </c>
      <c r="BE202" s="208">
        <f t="shared" si="41"/>
        <v>0</v>
      </c>
      <c r="BF202" s="208">
        <f t="shared" si="40"/>
        <v>0</v>
      </c>
      <c r="BG202" s="208">
        <f t="shared" si="40"/>
        <v>0</v>
      </c>
      <c r="BH202" s="208">
        <f t="shared" si="40"/>
        <v>0</v>
      </c>
      <c r="BI202" s="208">
        <f t="shared" si="40"/>
        <v>0</v>
      </c>
      <c r="BJ202" s="208">
        <f t="shared" si="40"/>
        <v>0</v>
      </c>
      <c r="BK202" s="208">
        <f t="shared" si="40"/>
        <v>0</v>
      </c>
      <c r="BL202" s="207">
        <f t="shared" si="45"/>
        <v>0</v>
      </c>
    </row>
    <row r="203" spans="1:64">
      <c r="A203" s="190" t="s">
        <v>404</v>
      </c>
      <c r="B203" s="205">
        <v>6.7499999999999991E-2</v>
      </c>
      <c r="C203" s="205">
        <v>6.7499999999999991E-2</v>
      </c>
      <c r="D203" s="206">
        <v>64113.35</v>
      </c>
      <c r="E203" s="206">
        <v>64113.35</v>
      </c>
      <c r="F203" s="206">
        <v>64113.35</v>
      </c>
      <c r="G203" s="206">
        <v>64113.35</v>
      </c>
      <c r="H203" s="206">
        <v>64113.35</v>
      </c>
      <c r="I203" s="206">
        <v>64113.35</v>
      </c>
      <c r="J203" s="206">
        <v>64113.35</v>
      </c>
      <c r="K203" s="206">
        <v>64113.35</v>
      </c>
      <c r="L203" s="206">
        <v>64113.35</v>
      </c>
      <c r="M203" s="206">
        <v>64113.35</v>
      </c>
      <c r="N203" s="206">
        <v>64113.35</v>
      </c>
      <c r="O203" s="206">
        <v>64113.35</v>
      </c>
      <c r="P203" s="192">
        <f t="shared" si="42"/>
        <v>769360.19999999984</v>
      </c>
      <c r="Q203" s="206">
        <v>64113.35</v>
      </c>
      <c r="R203" s="206">
        <v>64113.35</v>
      </c>
      <c r="S203" s="206">
        <v>64113.35</v>
      </c>
      <c r="T203" s="206">
        <v>64113.35</v>
      </c>
      <c r="U203" s="206">
        <v>64113.35</v>
      </c>
      <c r="V203" s="206">
        <v>64113.35</v>
      </c>
      <c r="W203" s="206">
        <v>64113.35</v>
      </c>
      <c r="X203" s="206">
        <v>64113.35</v>
      </c>
      <c r="Y203" s="206">
        <v>64113.35</v>
      </c>
      <c r="Z203" s="206">
        <v>64113.35</v>
      </c>
      <c r="AA203" s="206">
        <v>64113.35</v>
      </c>
      <c r="AB203" s="206">
        <v>64113.35</v>
      </c>
      <c r="AC203" s="206">
        <v>64113.35</v>
      </c>
      <c r="AD203" s="206">
        <v>64113.35</v>
      </c>
      <c r="AE203" s="206">
        <v>64113.35</v>
      </c>
      <c r="AF203" s="206">
        <v>64113.35</v>
      </c>
      <c r="AG203" s="192">
        <f t="shared" si="43"/>
        <v>769360.19999999984</v>
      </c>
      <c r="AI203" s="207">
        <f t="shared" si="37"/>
        <v>360.64</v>
      </c>
      <c r="AJ203" s="207">
        <f t="shared" si="37"/>
        <v>360.64</v>
      </c>
      <c r="AK203" s="207">
        <f t="shared" si="37"/>
        <v>360.64</v>
      </c>
      <c r="AL203" s="207">
        <f t="shared" si="37"/>
        <v>360.64</v>
      </c>
      <c r="AM203" s="207">
        <f t="shared" si="37"/>
        <v>360.64</v>
      </c>
      <c r="AN203" s="207">
        <f t="shared" si="37"/>
        <v>360.64</v>
      </c>
      <c r="AO203" s="207">
        <f t="shared" si="37"/>
        <v>360.64</v>
      </c>
      <c r="AP203" s="207">
        <f t="shared" si="37"/>
        <v>360.64</v>
      </c>
      <c r="AQ203" s="207">
        <f t="shared" si="37"/>
        <v>360.64</v>
      </c>
      <c r="AR203" s="207">
        <f t="shared" si="37"/>
        <v>360.64</v>
      </c>
      <c r="AS203" s="207">
        <f t="shared" si="37"/>
        <v>360.64</v>
      </c>
      <c r="AT203" s="207">
        <f t="shared" si="37"/>
        <v>360.64</v>
      </c>
      <c r="AU203" s="208">
        <f t="shared" si="44"/>
        <v>4327.6799999999994</v>
      </c>
      <c r="AV203" s="208">
        <f t="shared" si="39"/>
        <v>360.64</v>
      </c>
      <c r="AW203" s="208">
        <f t="shared" si="39"/>
        <v>360.64</v>
      </c>
      <c r="AX203" s="208">
        <f t="shared" si="39"/>
        <v>360.64</v>
      </c>
      <c r="AY203" s="208">
        <f t="shared" si="38"/>
        <v>360.64</v>
      </c>
      <c r="AZ203" s="208">
        <f t="shared" si="41"/>
        <v>360.64</v>
      </c>
      <c r="BA203" s="208">
        <f t="shared" si="41"/>
        <v>360.64</v>
      </c>
      <c r="BB203" s="208">
        <f t="shared" si="41"/>
        <v>360.64</v>
      </c>
      <c r="BC203" s="208">
        <f t="shared" si="41"/>
        <v>360.64</v>
      </c>
      <c r="BD203" s="208">
        <f t="shared" si="41"/>
        <v>360.64</v>
      </c>
      <c r="BE203" s="208">
        <f t="shared" si="41"/>
        <v>360.64</v>
      </c>
      <c r="BF203" s="208">
        <f t="shared" si="40"/>
        <v>360.64</v>
      </c>
      <c r="BG203" s="208">
        <f t="shared" si="40"/>
        <v>360.64</v>
      </c>
      <c r="BH203" s="208">
        <f t="shared" si="40"/>
        <v>360.64</v>
      </c>
      <c r="BI203" s="208">
        <f t="shared" si="40"/>
        <v>360.64</v>
      </c>
      <c r="BJ203" s="208">
        <f t="shared" si="40"/>
        <v>360.64</v>
      </c>
      <c r="BK203" s="208">
        <f t="shared" si="40"/>
        <v>360.64</v>
      </c>
      <c r="BL203" s="207">
        <f t="shared" si="45"/>
        <v>4327.6799999999994</v>
      </c>
    </row>
    <row r="204" spans="1:64">
      <c r="A204" s="190" t="s">
        <v>405</v>
      </c>
      <c r="B204" s="205">
        <v>4.2500000000000003E-2</v>
      </c>
      <c r="C204" s="205">
        <v>4.2500000000000003E-2</v>
      </c>
      <c r="D204" s="206">
        <v>2484085.38</v>
      </c>
      <c r="E204" s="206">
        <v>2484085.38</v>
      </c>
      <c r="F204" s="206">
        <v>2484085.38</v>
      </c>
      <c r="G204" s="206">
        <v>2484085.38</v>
      </c>
      <c r="H204" s="206">
        <v>2484085.38</v>
      </c>
      <c r="I204" s="206">
        <v>2484085.38</v>
      </c>
      <c r="J204" s="206">
        <v>2484085.38</v>
      </c>
      <c r="K204" s="206">
        <v>2484085.38</v>
      </c>
      <c r="L204" s="206">
        <v>2484085.38</v>
      </c>
      <c r="M204" s="206">
        <v>2484085.38</v>
      </c>
      <c r="N204" s="206">
        <v>2484085.38</v>
      </c>
      <c r="O204" s="206">
        <v>2484085.38</v>
      </c>
      <c r="P204" s="192">
        <f t="shared" si="42"/>
        <v>29809024.559999991</v>
      </c>
      <c r="Q204" s="206">
        <v>2484085.38</v>
      </c>
      <c r="R204" s="206">
        <v>2484085.38</v>
      </c>
      <c r="S204" s="206">
        <v>2484085.38</v>
      </c>
      <c r="T204" s="206">
        <v>2484085.38</v>
      </c>
      <c r="U204" s="206">
        <v>2484085.38</v>
      </c>
      <c r="V204" s="206">
        <v>2484085.38</v>
      </c>
      <c r="W204" s="206">
        <v>2484085.38</v>
      </c>
      <c r="X204" s="206">
        <v>2484085.38</v>
      </c>
      <c r="Y204" s="206">
        <v>2484085.38</v>
      </c>
      <c r="Z204" s="206">
        <v>2484085.38</v>
      </c>
      <c r="AA204" s="206">
        <v>2484085.38</v>
      </c>
      <c r="AB204" s="206">
        <v>2484085.38</v>
      </c>
      <c r="AC204" s="206">
        <v>2484085.38</v>
      </c>
      <c r="AD204" s="206">
        <v>2484085.38</v>
      </c>
      <c r="AE204" s="206">
        <v>2484085.38</v>
      </c>
      <c r="AF204" s="206">
        <v>2484085.38</v>
      </c>
      <c r="AG204" s="192">
        <f t="shared" si="43"/>
        <v>29809024.559999991</v>
      </c>
      <c r="AI204" s="207">
        <f t="shared" si="37"/>
        <v>8797.7999999999993</v>
      </c>
      <c r="AJ204" s="207">
        <f t="shared" si="37"/>
        <v>8797.7999999999993</v>
      </c>
      <c r="AK204" s="207">
        <f t="shared" si="37"/>
        <v>8797.7999999999993</v>
      </c>
      <c r="AL204" s="207">
        <f t="shared" si="37"/>
        <v>8797.7999999999993</v>
      </c>
      <c r="AM204" s="207">
        <f t="shared" si="37"/>
        <v>8797.7999999999993</v>
      </c>
      <c r="AN204" s="207">
        <f t="shared" si="37"/>
        <v>8797.7999999999993</v>
      </c>
      <c r="AO204" s="207">
        <f t="shared" si="37"/>
        <v>8797.7999999999993</v>
      </c>
      <c r="AP204" s="207">
        <f t="shared" si="37"/>
        <v>8797.7999999999993</v>
      </c>
      <c r="AQ204" s="207">
        <f t="shared" si="37"/>
        <v>8797.7999999999993</v>
      </c>
      <c r="AR204" s="207">
        <f t="shared" si="37"/>
        <v>8797.7999999999993</v>
      </c>
      <c r="AS204" s="207">
        <f t="shared" si="37"/>
        <v>8797.7999999999993</v>
      </c>
      <c r="AT204" s="207">
        <f t="shared" si="37"/>
        <v>8797.7999999999993</v>
      </c>
      <c r="AU204" s="208">
        <f t="shared" si="44"/>
        <v>105573.60000000002</v>
      </c>
      <c r="AV204" s="208">
        <f t="shared" si="39"/>
        <v>8797.7999999999993</v>
      </c>
      <c r="AW204" s="208">
        <f t="shared" si="39"/>
        <v>8797.7999999999993</v>
      </c>
      <c r="AX204" s="208">
        <f t="shared" si="39"/>
        <v>8797.7999999999993</v>
      </c>
      <c r="AY204" s="208">
        <f t="shared" si="38"/>
        <v>8797.7999999999993</v>
      </c>
      <c r="AZ204" s="208">
        <f t="shared" si="41"/>
        <v>8797.7999999999993</v>
      </c>
      <c r="BA204" s="208">
        <f t="shared" si="41"/>
        <v>8797.7999999999993</v>
      </c>
      <c r="BB204" s="208">
        <f t="shared" si="41"/>
        <v>8797.7999999999993</v>
      </c>
      <c r="BC204" s="208">
        <f t="shared" si="41"/>
        <v>8797.7999999999993</v>
      </c>
      <c r="BD204" s="208">
        <f t="shared" si="41"/>
        <v>8797.7999999999993</v>
      </c>
      <c r="BE204" s="208">
        <f t="shared" si="41"/>
        <v>8797.7999999999993</v>
      </c>
      <c r="BF204" s="208">
        <f t="shared" si="40"/>
        <v>8797.7999999999993</v>
      </c>
      <c r="BG204" s="208">
        <f t="shared" si="40"/>
        <v>8797.7999999999993</v>
      </c>
      <c r="BH204" s="208">
        <f t="shared" si="40"/>
        <v>8797.7999999999993</v>
      </c>
      <c r="BI204" s="208">
        <f t="shared" si="40"/>
        <v>8797.7999999999993</v>
      </c>
      <c r="BJ204" s="208">
        <f t="shared" si="40"/>
        <v>8797.7999999999993</v>
      </c>
      <c r="BK204" s="208">
        <f t="shared" si="40"/>
        <v>8797.7999999999993</v>
      </c>
      <c r="BL204" s="207">
        <f t="shared" si="45"/>
        <v>105573.60000000002</v>
      </c>
    </row>
    <row r="205" spans="1:64">
      <c r="A205" s="190" t="s">
        <v>406</v>
      </c>
      <c r="B205" s="205">
        <v>3.6399999999999995E-2</v>
      </c>
      <c r="C205" s="205">
        <v>3.6399999999999995E-2</v>
      </c>
      <c r="D205" s="206">
        <v>2525013.2199999997</v>
      </c>
      <c r="E205" s="206">
        <v>2525013.2199999997</v>
      </c>
      <c r="F205" s="206">
        <v>2525013.2199999997</v>
      </c>
      <c r="G205" s="206">
        <v>2525013.2199999997</v>
      </c>
      <c r="H205" s="206">
        <v>2525013.2199999997</v>
      </c>
      <c r="I205" s="206">
        <v>2525013.2199999997</v>
      </c>
      <c r="J205" s="206">
        <v>2525013.2199999997</v>
      </c>
      <c r="K205" s="206">
        <v>2525013.2199999997</v>
      </c>
      <c r="L205" s="206">
        <v>2525013.2199999997</v>
      </c>
      <c r="M205" s="206">
        <v>2525013.2199999997</v>
      </c>
      <c r="N205" s="206">
        <v>2525013.2199999997</v>
      </c>
      <c r="O205" s="206">
        <v>2525013.2199999997</v>
      </c>
      <c r="P205" s="192">
        <f t="shared" si="42"/>
        <v>30300158.639999989</v>
      </c>
      <c r="Q205" s="206">
        <v>2525013.2199999997</v>
      </c>
      <c r="R205" s="206">
        <v>2525013.2199999997</v>
      </c>
      <c r="S205" s="206">
        <v>2525013.2199999997</v>
      </c>
      <c r="T205" s="206">
        <v>2525013.2199999997</v>
      </c>
      <c r="U205" s="206">
        <v>2525013.2199999997</v>
      </c>
      <c r="V205" s="206">
        <v>2525013.2199999997</v>
      </c>
      <c r="W205" s="206">
        <v>2525013.2199999997</v>
      </c>
      <c r="X205" s="206">
        <v>2525013.2199999997</v>
      </c>
      <c r="Y205" s="206">
        <v>2525013.2199999997</v>
      </c>
      <c r="Z205" s="206">
        <v>2525013.2199999997</v>
      </c>
      <c r="AA205" s="206">
        <v>2525013.2199999997</v>
      </c>
      <c r="AB205" s="206">
        <v>2525013.2199999997</v>
      </c>
      <c r="AC205" s="206">
        <v>2525013.2199999997</v>
      </c>
      <c r="AD205" s="206">
        <v>2525013.2199999997</v>
      </c>
      <c r="AE205" s="206">
        <v>2525013.2199999997</v>
      </c>
      <c r="AF205" s="206">
        <v>2525013.2199999997</v>
      </c>
      <c r="AG205" s="192">
        <f t="shared" si="43"/>
        <v>30300158.639999989</v>
      </c>
      <c r="AI205" s="207">
        <f t="shared" si="37"/>
        <v>7659.21</v>
      </c>
      <c r="AJ205" s="207">
        <f t="shared" si="37"/>
        <v>7659.21</v>
      </c>
      <c r="AK205" s="207">
        <f t="shared" si="37"/>
        <v>7659.21</v>
      </c>
      <c r="AL205" s="207">
        <f t="shared" si="37"/>
        <v>7659.21</v>
      </c>
      <c r="AM205" s="207">
        <f t="shared" si="37"/>
        <v>7659.21</v>
      </c>
      <c r="AN205" s="207">
        <f t="shared" si="37"/>
        <v>7659.21</v>
      </c>
      <c r="AO205" s="207">
        <f t="shared" si="37"/>
        <v>7659.21</v>
      </c>
      <c r="AP205" s="207">
        <f t="shared" si="37"/>
        <v>7659.21</v>
      </c>
      <c r="AQ205" s="207">
        <f t="shared" si="37"/>
        <v>7659.21</v>
      </c>
      <c r="AR205" s="207">
        <f t="shared" si="37"/>
        <v>7659.21</v>
      </c>
      <c r="AS205" s="207">
        <f t="shared" si="37"/>
        <v>7659.21</v>
      </c>
      <c r="AT205" s="207">
        <f t="shared" si="37"/>
        <v>7659.21</v>
      </c>
      <c r="AU205" s="208">
        <f t="shared" si="44"/>
        <v>91910.520000000019</v>
      </c>
      <c r="AV205" s="208">
        <f t="shared" si="39"/>
        <v>7659.21</v>
      </c>
      <c r="AW205" s="208">
        <f t="shared" si="39"/>
        <v>7659.21</v>
      </c>
      <c r="AX205" s="208">
        <f t="shared" si="39"/>
        <v>7659.21</v>
      </c>
      <c r="AY205" s="208">
        <f t="shared" si="38"/>
        <v>7659.21</v>
      </c>
      <c r="AZ205" s="208">
        <f t="shared" si="41"/>
        <v>7659.21</v>
      </c>
      <c r="BA205" s="208">
        <f t="shared" si="41"/>
        <v>7659.21</v>
      </c>
      <c r="BB205" s="208">
        <f t="shared" si="41"/>
        <v>7659.21</v>
      </c>
      <c r="BC205" s="208">
        <f t="shared" si="41"/>
        <v>7659.21</v>
      </c>
      <c r="BD205" s="208">
        <f t="shared" si="41"/>
        <v>7659.21</v>
      </c>
      <c r="BE205" s="208">
        <f t="shared" si="41"/>
        <v>7659.21</v>
      </c>
      <c r="BF205" s="208">
        <f t="shared" si="40"/>
        <v>7659.21</v>
      </c>
      <c r="BG205" s="208">
        <f t="shared" si="40"/>
        <v>7659.21</v>
      </c>
      <c r="BH205" s="208">
        <f t="shared" si="40"/>
        <v>7659.21</v>
      </c>
      <c r="BI205" s="208">
        <f t="shared" si="40"/>
        <v>7659.21</v>
      </c>
      <c r="BJ205" s="208">
        <f t="shared" si="40"/>
        <v>7659.21</v>
      </c>
      <c r="BK205" s="208">
        <f t="shared" si="40"/>
        <v>7659.21</v>
      </c>
      <c r="BL205" s="207">
        <f t="shared" si="45"/>
        <v>91910.520000000019</v>
      </c>
    </row>
    <row r="206" spans="1:64">
      <c r="A206" s="190" t="s">
        <v>407</v>
      </c>
      <c r="B206" s="205">
        <v>3.7199999999999997E-2</v>
      </c>
      <c r="C206" s="205">
        <v>3.7199999999999997E-2</v>
      </c>
      <c r="D206" s="206">
        <v>1555655.08</v>
      </c>
      <c r="E206" s="206">
        <v>1555655.08</v>
      </c>
      <c r="F206" s="206">
        <v>1555655.08</v>
      </c>
      <c r="G206" s="206">
        <v>1555655.08</v>
      </c>
      <c r="H206" s="206">
        <v>1555655.08</v>
      </c>
      <c r="I206" s="206">
        <v>1555655.08</v>
      </c>
      <c r="J206" s="206">
        <v>1555655.08</v>
      </c>
      <c r="K206" s="206">
        <v>1555655.08</v>
      </c>
      <c r="L206" s="206">
        <v>1555655.08</v>
      </c>
      <c r="M206" s="206">
        <v>1555655.08</v>
      </c>
      <c r="N206" s="206">
        <v>1555655.08</v>
      </c>
      <c r="O206" s="206">
        <v>1555655.08</v>
      </c>
      <c r="P206" s="192">
        <f t="shared" si="42"/>
        <v>18667860.960000001</v>
      </c>
      <c r="Q206" s="206">
        <v>1555655.08</v>
      </c>
      <c r="R206" s="206">
        <v>1555655.08</v>
      </c>
      <c r="S206" s="206">
        <v>1555655.08</v>
      </c>
      <c r="T206" s="206">
        <v>1555655.08</v>
      </c>
      <c r="U206" s="206">
        <v>1555655.08</v>
      </c>
      <c r="V206" s="206">
        <v>1555655.08</v>
      </c>
      <c r="W206" s="206">
        <v>1555655.08</v>
      </c>
      <c r="X206" s="206">
        <v>1555655.08</v>
      </c>
      <c r="Y206" s="206">
        <v>1555655.08</v>
      </c>
      <c r="Z206" s="206">
        <v>1555655.08</v>
      </c>
      <c r="AA206" s="206">
        <v>1555655.08</v>
      </c>
      <c r="AB206" s="206">
        <v>1555655.08</v>
      </c>
      <c r="AC206" s="206">
        <v>1555655.08</v>
      </c>
      <c r="AD206" s="206">
        <v>1555655.08</v>
      </c>
      <c r="AE206" s="206">
        <v>1555655.08</v>
      </c>
      <c r="AF206" s="206">
        <v>1555655.08</v>
      </c>
      <c r="AG206" s="192">
        <f t="shared" si="43"/>
        <v>18667860.960000001</v>
      </c>
      <c r="AI206" s="207">
        <f t="shared" si="37"/>
        <v>4822.53</v>
      </c>
      <c r="AJ206" s="207">
        <f t="shared" si="37"/>
        <v>4822.53</v>
      </c>
      <c r="AK206" s="207">
        <f t="shared" si="37"/>
        <v>4822.53</v>
      </c>
      <c r="AL206" s="207">
        <f t="shared" si="37"/>
        <v>4822.53</v>
      </c>
      <c r="AM206" s="207">
        <f t="shared" si="37"/>
        <v>4822.53</v>
      </c>
      <c r="AN206" s="207">
        <f t="shared" si="37"/>
        <v>4822.53</v>
      </c>
      <c r="AO206" s="207">
        <f t="shared" si="37"/>
        <v>4822.53</v>
      </c>
      <c r="AP206" s="207">
        <f t="shared" si="37"/>
        <v>4822.53</v>
      </c>
      <c r="AQ206" s="207">
        <f t="shared" si="37"/>
        <v>4822.53</v>
      </c>
      <c r="AR206" s="207">
        <f t="shared" si="37"/>
        <v>4822.53</v>
      </c>
      <c r="AS206" s="207">
        <f t="shared" si="37"/>
        <v>4822.53</v>
      </c>
      <c r="AT206" s="207">
        <f t="shared" si="37"/>
        <v>4822.53</v>
      </c>
      <c r="AU206" s="208">
        <f t="shared" si="44"/>
        <v>57870.359999999993</v>
      </c>
      <c r="AV206" s="208">
        <f t="shared" si="39"/>
        <v>4822.53</v>
      </c>
      <c r="AW206" s="208">
        <f t="shared" si="39"/>
        <v>4822.53</v>
      </c>
      <c r="AX206" s="208">
        <f t="shared" si="39"/>
        <v>4822.53</v>
      </c>
      <c r="AY206" s="208">
        <f t="shared" si="38"/>
        <v>4822.53</v>
      </c>
      <c r="AZ206" s="208">
        <f t="shared" si="41"/>
        <v>4822.53</v>
      </c>
      <c r="BA206" s="208">
        <f t="shared" si="41"/>
        <v>4822.53</v>
      </c>
      <c r="BB206" s="208">
        <f t="shared" si="41"/>
        <v>4822.53</v>
      </c>
      <c r="BC206" s="208">
        <f t="shared" si="41"/>
        <v>4822.53</v>
      </c>
      <c r="BD206" s="208">
        <f t="shared" si="41"/>
        <v>4822.53</v>
      </c>
      <c r="BE206" s="208">
        <f t="shared" si="41"/>
        <v>4822.53</v>
      </c>
      <c r="BF206" s="208">
        <f t="shared" si="40"/>
        <v>4822.53</v>
      </c>
      <c r="BG206" s="208">
        <f t="shared" si="40"/>
        <v>4822.53</v>
      </c>
      <c r="BH206" s="208">
        <f t="shared" si="40"/>
        <v>4822.53</v>
      </c>
      <c r="BI206" s="208">
        <f t="shared" si="40"/>
        <v>4822.53</v>
      </c>
      <c r="BJ206" s="208">
        <f t="shared" si="40"/>
        <v>4822.53</v>
      </c>
      <c r="BK206" s="208">
        <f t="shared" si="40"/>
        <v>4822.53</v>
      </c>
      <c r="BL206" s="207">
        <f t="shared" si="45"/>
        <v>57870.359999999993</v>
      </c>
    </row>
    <row r="207" spans="1:64">
      <c r="A207" s="190" t="s">
        <v>408</v>
      </c>
      <c r="B207" s="205">
        <v>3.6999999999999998E-2</v>
      </c>
      <c r="C207" s="205">
        <v>3.6999999999999998E-2</v>
      </c>
      <c r="D207" s="206">
        <v>1467923.8900000001</v>
      </c>
      <c r="E207" s="206">
        <v>1467923.8900000001</v>
      </c>
      <c r="F207" s="206">
        <v>1467923.8900000001</v>
      </c>
      <c r="G207" s="206">
        <v>1467923.8900000001</v>
      </c>
      <c r="H207" s="206">
        <v>1467923.8900000001</v>
      </c>
      <c r="I207" s="206">
        <v>1467923.8900000001</v>
      </c>
      <c r="J207" s="206">
        <v>1467923.8900000001</v>
      </c>
      <c r="K207" s="206">
        <v>1467923.8900000001</v>
      </c>
      <c r="L207" s="206">
        <v>1467923.8900000001</v>
      </c>
      <c r="M207" s="206">
        <v>1467923.8900000001</v>
      </c>
      <c r="N207" s="206">
        <v>1467923.8900000001</v>
      </c>
      <c r="O207" s="206">
        <v>1467923.8900000001</v>
      </c>
      <c r="P207" s="192">
        <f t="shared" si="42"/>
        <v>17615086.680000003</v>
      </c>
      <c r="Q207" s="206">
        <v>1467923.8900000001</v>
      </c>
      <c r="R207" s="206">
        <v>1467923.8900000001</v>
      </c>
      <c r="S207" s="206">
        <v>1467923.8900000001</v>
      </c>
      <c r="T207" s="206">
        <v>1467923.8900000001</v>
      </c>
      <c r="U207" s="206">
        <v>1467923.8900000001</v>
      </c>
      <c r="V207" s="206">
        <v>1467923.8900000001</v>
      </c>
      <c r="W207" s="206">
        <v>1467923.8900000001</v>
      </c>
      <c r="X207" s="206">
        <v>1467923.8900000001</v>
      </c>
      <c r="Y207" s="206">
        <v>1467923.8900000001</v>
      </c>
      <c r="Z207" s="206">
        <v>1467923.8900000001</v>
      </c>
      <c r="AA207" s="206">
        <v>1467923.8900000001</v>
      </c>
      <c r="AB207" s="206">
        <v>1467923.8900000001</v>
      </c>
      <c r="AC207" s="206">
        <v>1467923.8900000001</v>
      </c>
      <c r="AD207" s="206">
        <v>1467923.8900000001</v>
      </c>
      <c r="AE207" s="206">
        <v>1467923.8900000001</v>
      </c>
      <c r="AF207" s="206">
        <v>1467923.8900000001</v>
      </c>
      <c r="AG207" s="192">
        <f t="shared" si="43"/>
        <v>17615086.680000003</v>
      </c>
      <c r="AI207" s="207">
        <f t="shared" si="37"/>
        <v>4526.1000000000004</v>
      </c>
      <c r="AJ207" s="207">
        <f t="shared" si="37"/>
        <v>4526.1000000000004</v>
      </c>
      <c r="AK207" s="207">
        <f t="shared" si="37"/>
        <v>4526.1000000000004</v>
      </c>
      <c r="AL207" s="207">
        <f t="shared" si="37"/>
        <v>4526.1000000000004</v>
      </c>
      <c r="AM207" s="207">
        <f t="shared" si="37"/>
        <v>4526.1000000000004</v>
      </c>
      <c r="AN207" s="207">
        <f t="shared" si="37"/>
        <v>4526.1000000000004</v>
      </c>
      <c r="AO207" s="207">
        <f t="shared" si="37"/>
        <v>4526.1000000000004</v>
      </c>
      <c r="AP207" s="207">
        <f t="shared" si="37"/>
        <v>4526.1000000000004</v>
      </c>
      <c r="AQ207" s="207">
        <f t="shared" si="37"/>
        <v>4526.1000000000004</v>
      </c>
      <c r="AR207" s="207">
        <f t="shared" si="37"/>
        <v>4526.1000000000004</v>
      </c>
      <c r="AS207" s="207">
        <f t="shared" si="37"/>
        <v>4526.1000000000004</v>
      </c>
      <c r="AT207" s="207">
        <f t="shared" si="37"/>
        <v>4526.1000000000004</v>
      </c>
      <c r="AU207" s="208">
        <f t="shared" si="44"/>
        <v>54313.19999999999</v>
      </c>
      <c r="AV207" s="208">
        <f t="shared" si="39"/>
        <v>4526.1000000000004</v>
      </c>
      <c r="AW207" s="208">
        <f t="shared" si="39"/>
        <v>4526.1000000000004</v>
      </c>
      <c r="AX207" s="208">
        <f t="shared" si="39"/>
        <v>4526.1000000000004</v>
      </c>
      <c r="AY207" s="208">
        <f t="shared" si="38"/>
        <v>4526.1000000000004</v>
      </c>
      <c r="AZ207" s="208">
        <f t="shared" si="41"/>
        <v>4526.1000000000004</v>
      </c>
      <c r="BA207" s="208">
        <f t="shared" si="41"/>
        <v>4526.1000000000004</v>
      </c>
      <c r="BB207" s="208">
        <f t="shared" si="41"/>
        <v>4526.1000000000004</v>
      </c>
      <c r="BC207" s="208">
        <f t="shared" si="41"/>
        <v>4526.1000000000004</v>
      </c>
      <c r="BD207" s="208">
        <f t="shared" si="41"/>
        <v>4526.1000000000004</v>
      </c>
      <c r="BE207" s="208">
        <f t="shared" si="41"/>
        <v>4526.1000000000004</v>
      </c>
      <c r="BF207" s="208">
        <f t="shared" si="40"/>
        <v>4526.1000000000004</v>
      </c>
      <c r="BG207" s="208">
        <f t="shared" si="40"/>
        <v>4526.1000000000004</v>
      </c>
      <c r="BH207" s="208">
        <f t="shared" si="40"/>
        <v>4526.1000000000004</v>
      </c>
      <c r="BI207" s="208">
        <f t="shared" si="40"/>
        <v>4526.1000000000004</v>
      </c>
      <c r="BJ207" s="208">
        <f t="shared" si="40"/>
        <v>4526.1000000000004</v>
      </c>
      <c r="BK207" s="208">
        <f t="shared" si="40"/>
        <v>4526.1000000000004</v>
      </c>
      <c r="BL207" s="207">
        <f t="shared" si="45"/>
        <v>54313.19999999999</v>
      </c>
    </row>
    <row r="208" spans="1:64">
      <c r="A208" s="190" t="s">
        <v>409</v>
      </c>
      <c r="B208" s="205">
        <v>3.6199999999999996E-2</v>
      </c>
      <c r="C208" s="205">
        <v>3.6199999999999996E-2</v>
      </c>
      <c r="D208" s="206">
        <v>2083698.13</v>
      </c>
      <c r="E208" s="206">
        <v>2083698.13</v>
      </c>
      <c r="F208" s="206">
        <v>2083698.13</v>
      </c>
      <c r="G208" s="206">
        <v>2083698.13</v>
      </c>
      <c r="H208" s="206">
        <v>2083698.13</v>
      </c>
      <c r="I208" s="206">
        <v>2083698.13</v>
      </c>
      <c r="J208" s="206">
        <v>2083698.13</v>
      </c>
      <c r="K208" s="206">
        <v>2083698.13</v>
      </c>
      <c r="L208" s="206">
        <v>2083698.13</v>
      </c>
      <c r="M208" s="206">
        <v>2083698.13</v>
      </c>
      <c r="N208" s="206">
        <v>2083698.13</v>
      </c>
      <c r="O208" s="206">
        <v>2083698.13</v>
      </c>
      <c r="P208" s="192">
        <f t="shared" si="42"/>
        <v>25004377.559999991</v>
      </c>
      <c r="Q208" s="206">
        <v>2083698.13</v>
      </c>
      <c r="R208" s="206">
        <v>2083698.13</v>
      </c>
      <c r="S208" s="206">
        <v>2083698.13</v>
      </c>
      <c r="T208" s="206">
        <v>2083698.13</v>
      </c>
      <c r="U208" s="206">
        <v>2083698.13</v>
      </c>
      <c r="V208" s="206">
        <v>2083698.13</v>
      </c>
      <c r="W208" s="206">
        <v>2083698.13</v>
      </c>
      <c r="X208" s="206">
        <v>2083698.13</v>
      </c>
      <c r="Y208" s="206">
        <v>2083698.13</v>
      </c>
      <c r="Z208" s="206">
        <v>2083698.13</v>
      </c>
      <c r="AA208" s="206">
        <v>2083698.13</v>
      </c>
      <c r="AB208" s="206">
        <v>2083698.13</v>
      </c>
      <c r="AC208" s="206">
        <v>2083698.13</v>
      </c>
      <c r="AD208" s="206">
        <v>2083698.13</v>
      </c>
      <c r="AE208" s="206">
        <v>2083698.13</v>
      </c>
      <c r="AF208" s="206">
        <v>2083698.13</v>
      </c>
      <c r="AG208" s="192">
        <f t="shared" si="43"/>
        <v>25004377.559999991</v>
      </c>
      <c r="AI208" s="207">
        <f t="shared" si="37"/>
        <v>6285.82</v>
      </c>
      <c r="AJ208" s="207">
        <f t="shared" si="37"/>
        <v>6285.82</v>
      </c>
      <c r="AK208" s="207">
        <f t="shared" si="37"/>
        <v>6285.82</v>
      </c>
      <c r="AL208" s="207">
        <f t="shared" si="37"/>
        <v>6285.82</v>
      </c>
      <c r="AM208" s="207">
        <f t="shared" si="37"/>
        <v>6285.82</v>
      </c>
      <c r="AN208" s="207">
        <f t="shared" si="37"/>
        <v>6285.82</v>
      </c>
      <c r="AO208" s="207">
        <f t="shared" si="37"/>
        <v>6285.82</v>
      </c>
      <c r="AP208" s="207">
        <f t="shared" si="37"/>
        <v>6285.82</v>
      </c>
      <c r="AQ208" s="207">
        <f t="shared" si="37"/>
        <v>6285.82</v>
      </c>
      <c r="AR208" s="207">
        <f t="shared" si="37"/>
        <v>6285.82</v>
      </c>
      <c r="AS208" s="207">
        <f t="shared" si="37"/>
        <v>6285.82</v>
      </c>
      <c r="AT208" s="207">
        <f t="shared" si="37"/>
        <v>6285.82</v>
      </c>
      <c r="AU208" s="208">
        <f t="shared" si="44"/>
        <v>75429.84</v>
      </c>
      <c r="AV208" s="208">
        <f t="shared" si="39"/>
        <v>6285.82</v>
      </c>
      <c r="AW208" s="208">
        <f t="shared" si="39"/>
        <v>6285.82</v>
      </c>
      <c r="AX208" s="208">
        <f t="shared" si="39"/>
        <v>6285.82</v>
      </c>
      <c r="AY208" s="208">
        <f t="shared" si="38"/>
        <v>6285.82</v>
      </c>
      <c r="AZ208" s="208">
        <f t="shared" si="41"/>
        <v>6285.82</v>
      </c>
      <c r="BA208" s="208">
        <f t="shared" si="41"/>
        <v>6285.82</v>
      </c>
      <c r="BB208" s="208">
        <f t="shared" si="41"/>
        <v>6285.82</v>
      </c>
      <c r="BC208" s="208">
        <f t="shared" si="41"/>
        <v>6285.82</v>
      </c>
      <c r="BD208" s="208">
        <f t="shared" si="41"/>
        <v>6285.82</v>
      </c>
      <c r="BE208" s="208">
        <f t="shared" si="41"/>
        <v>6285.82</v>
      </c>
      <c r="BF208" s="208">
        <f t="shared" si="40"/>
        <v>6285.82</v>
      </c>
      <c r="BG208" s="208">
        <f t="shared" si="40"/>
        <v>6285.82</v>
      </c>
      <c r="BH208" s="208">
        <f t="shared" si="40"/>
        <v>6285.82</v>
      </c>
      <c r="BI208" s="208">
        <f t="shared" si="40"/>
        <v>6285.82</v>
      </c>
      <c r="BJ208" s="208">
        <f t="shared" si="40"/>
        <v>6285.82</v>
      </c>
      <c r="BK208" s="208">
        <f t="shared" si="40"/>
        <v>6285.82</v>
      </c>
      <c r="BL208" s="207">
        <f t="shared" si="45"/>
        <v>75429.84</v>
      </c>
    </row>
    <row r="209" spans="1:64">
      <c r="A209" s="190" t="s">
        <v>410</v>
      </c>
      <c r="B209" s="205">
        <v>3.6199999999999996E-2</v>
      </c>
      <c r="C209" s="205">
        <v>3.6199999999999996E-2</v>
      </c>
      <c r="D209" s="206">
        <v>2075526.5</v>
      </c>
      <c r="E209" s="206">
        <v>2075526.5</v>
      </c>
      <c r="F209" s="206">
        <v>2075526.5</v>
      </c>
      <c r="G209" s="206">
        <v>2075526.5</v>
      </c>
      <c r="H209" s="206">
        <v>2075526.5</v>
      </c>
      <c r="I209" s="206">
        <v>2075526.5</v>
      </c>
      <c r="J209" s="206">
        <v>2075526.5</v>
      </c>
      <c r="K209" s="206">
        <v>2075526.5</v>
      </c>
      <c r="L209" s="206">
        <v>2075526.5</v>
      </c>
      <c r="M209" s="206">
        <v>2075526.5</v>
      </c>
      <c r="N209" s="206">
        <v>2075526.5</v>
      </c>
      <c r="O209" s="206">
        <v>2075526.5</v>
      </c>
      <c r="P209" s="192">
        <f t="shared" si="42"/>
        <v>24906318</v>
      </c>
      <c r="Q209" s="206">
        <v>2075526.5</v>
      </c>
      <c r="R209" s="206">
        <v>2075526.5</v>
      </c>
      <c r="S209" s="206">
        <v>2075526.5</v>
      </c>
      <c r="T209" s="206">
        <v>2075526.5</v>
      </c>
      <c r="U209" s="206">
        <v>2075526.5</v>
      </c>
      <c r="V209" s="206">
        <v>2075526.5</v>
      </c>
      <c r="W209" s="206">
        <v>2075526.5</v>
      </c>
      <c r="X209" s="206">
        <v>2075526.5</v>
      </c>
      <c r="Y209" s="206">
        <v>2075526.5</v>
      </c>
      <c r="Z209" s="206">
        <v>2075526.5</v>
      </c>
      <c r="AA209" s="206">
        <v>2075526.5</v>
      </c>
      <c r="AB209" s="206">
        <v>2075526.5</v>
      </c>
      <c r="AC209" s="206">
        <v>2075526.5</v>
      </c>
      <c r="AD209" s="206">
        <v>2075526.5</v>
      </c>
      <c r="AE209" s="206">
        <v>2075526.5</v>
      </c>
      <c r="AF209" s="206">
        <v>2075526.5</v>
      </c>
      <c r="AG209" s="192">
        <f t="shared" si="43"/>
        <v>24906318</v>
      </c>
      <c r="AI209" s="207">
        <f t="shared" si="37"/>
        <v>6261.17</v>
      </c>
      <c r="AJ209" s="207">
        <f t="shared" si="37"/>
        <v>6261.17</v>
      </c>
      <c r="AK209" s="207">
        <f t="shared" si="37"/>
        <v>6261.17</v>
      </c>
      <c r="AL209" s="207">
        <f t="shared" si="37"/>
        <v>6261.17</v>
      </c>
      <c r="AM209" s="207">
        <f t="shared" si="37"/>
        <v>6261.17</v>
      </c>
      <c r="AN209" s="207">
        <f t="shared" si="37"/>
        <v>6261.17</v>
      </c>
      <c r="AO209" s="207">
        <f t="shared" si="37"/>
        <v>6261.17</v>
      </c>
      <c r="AP209" s="207">
        <f t="shared" si="37"/>
        <v>6261.17</v>
      </c>
      <c r="AQ209" s="207">
        <f t="shared" si="37"/>
        <v>6261.17</v>
      </c>
      <c r="AR209" s="207">
        <f t="shared" si="37"/>
        <v>6261.17</v>
      </c>
      <c r="AS209" s="207">
        <f t="shared" si="37"/>
        <v>6261.17</v>
      </c>
      <c r="AT209" s="207">
        <f t="shared" si="37"/>
        <v>6261.17</v>
      </c>
      <c r="AU209" s="208">
        <f t="shared" si="44"/>
        <v>75134.039999999994</v>
      </c>
      <c r="AV209" s="208">
        <f t="shared" si="39"/>
        <v>6261.17</v>
      </c>
      <c r="AW209" s="208">
        <f t="shared" si="39"/>
        <v>6261.17</v>
      </c>
      <c r="AX209" s="208">
        <f t="shared" si="39"/>
        <v>6261.17</v>
      </c>
      <c r="AY209" s="208">
        <f t="shared" si="38"/>
        <v>6261.17</v>
      </c>
      <c r="AZ209" s="208">
        <f t="shared" si="41"/>
        <v>6261.17</v>
      </c>
      <c r="BA209" s="208">
        <f t="shared" si="41"/>
        <v>6261.17</v>
      </c>
      <c r="BB209" s="208">
        <f t="shared" si="41"/>
        <v>6261.17</v>
      </c>
      <c r="BC209" s="208">
        <f t="shared" si="41"/>
        <v>6261.17</v>
      </c>
      <c r="BD209" s="208">
        <f t="shared" si="41"/>
        <v>6261.17</v>
      </c>
      <c r="BE209" s="208">
        <f t="shared" si="41"/>
        <v>6261.17</v>
      </c>
      <c r="BF209" s="208">
        <f t="shared" si="40"/>
        <v>6261.17</v>
      </c>
      <c r="BG209" s="208">
        <f t="shared" si="40"/>
        <v>6261.17</v>
      </c>
      <c r="BH209" s="208">
        <f t="shared" si="40"/>
        <v>6261.17</v>
      </c>
      <c r="BI209" s="208">
        <f t="shared" si="40"/>
        <v>6261.17</v>
      </c>
      <c r="BJ209" s="208">
        <f t="shared" si="40"/>
        <v>6261.17</v>
      </c>
      <c r="BK209" s="208">
        <f t="shared" si="40"/>
        <v>6261.17</v>
      </c>
      <c r="BL209" s="207">
        <f t="shared" si="45"/>
        <v>75134.039999999994</v>
      </c>
    </row>
    <row r="210" spans="1:64">
      <c r="A210" s="190" t="s">
        <v>411</v>
      </c>
      <c r="B210" s="205">
        <v>3.6399999999999995E-2</v>
      </c>
      <c r="C210" s="205">
        <v>3.6399999999999995E-2</v>
      </c>
      <c r="D210" s="206">
        <v>2137402.33</v>
      </c>
      <c r="E210" s="206">
        <v>2137402.33</v>
      </c>
      <c r="F210" s="206">
        <v>2137402.33</v>
      </c>
      <c r="G210" s="206">
        <v>2137402.33</v>
      </c>
      <c r="H210" s="206">
        <v>2137402.33</v>
      </c>
      <c r="I210" s="206">
        <v>2137402.33</v>
      </c>
      <c r="J210" s="206">
        <v>2137402.33</v>
      </c>
      <c r="K210" s="206">
        <v>2137402.33</v>
      </c>
      <c r="L210" s="206">
        <v>2137402.33</v>
      </c>
      <c r="M210" s="206">
        <v>2137402.33</v>
      </c>
      <c r="N210" s="206">
        <v>2137402.33</v>
      </c>
      <c r="O210" s="206">
        <v>2137402.33</v>
      </c>
      <c r="P210" s="192">
        <f t="shared" si="42"/>
        <v>25648827.959999993</v>
      </c>
      <c r="Q210" s="206">
        <v>2137402.33</v>
      </c>
      <c r="R210" s="206">
        <v>2137402.33</v>
      </c>
      <c r="S210" s="206">
        <v>2137402.33</v>
      </c>
      <c r="T210" s="206">
        <v>2137402.33</v>
      </c>
      <c r="U210" s="206">
        <v>2137402.33</v>
      </c>
      <c r="V210" s="206">
        <v>2137402.33</v>
      </c>
      <c r="W210" s="206">
        <v>2137402.33</v>
      </c>
      <c r="X210" s="206">
        <v>2137402.33</v>
      </c>
      <c r="Y210" s="206">
        <v>2137402.33</v>
      </c>
      <c r="Z210" s="206">
        <v>2137402.33</v>
      </c>
      <c r="AA210" s="206">
        <v>2137402.33</v>
      </c>
      <c r="AB210" s="206">
        <v>2137402.33</v>
      </c>
      <c r="AC210" s="206">
        <v>2137402.33</v>
      </c>
      <c r="AD210" s="206">
        <v>2137402.33</v>
      </c>
      <c r="AE210" s="206">
        <v>2137402.33</v>
      </c>
      <c r="AF210" s="206">
        <v>2137402.33</v>
      </c>
      <c r="AG210" s="192">
        <f t="shared" si="43"/>
        <v>25648827.959999993</v>
      </c>
      <c r="AI210" s="207">
        <f t="shared" si="37"/>
        <v>6483.45</v>
      </c>
      <c r="AJ210" s="207">
        <f t="shared" si="37"/>
        <v>6483.45</v>
      </c>
      <c r="AK210" s="207">
        <f t="shared" si="37"/>
        <v>6483.45</v>
      </c>
      <c r="AL210" s="207">
        <f t="shared" si="37"/>
        <v>6483.45</v>
      </c>
      <c r="AM210" s="207">
        <f t="shared" si="37"/>
        <v>6483.45</v>
      </c>
      <c r="AN210" s="207">
        <f t="shared" si="37"/>
        <v>6483.45</v>
      </c>
      <c r="AO210" s="207">
        <f t="shared" si="37"/>
        <v>6483.45</v>
      </c>
      <c r="AP210" s="207">
        <f t="shared" si="37"/>
        <v>6483.45</v>
      </c>
      <c r="AQ210" s="207">
        <f t="shared" si="37"/>
        <v>6483.45</v>
      </c>
      <c r="AR210" s="207">
        <f t="shared" si="37"/>
        <v>6483.45</v>
      </c>
      <c r="AS210" s="207">
        <f t="shared" si="37"/>
        <v>6483.45</v>
      </c>
      <c r="AT210" s="207">
        <f t="shared" si="37"/>
        <v>6483.45</v>
      </c>
      <c r="AU210" s="208">
        <f t="shared" si="44"/>
        <v>77801.39999999998</v>
      </c>
      <c r="AV210" s="208">
        <f t="shared" si="39"/>
        <v>6483.45</v>
      </c>
      <c r="AW210" s="208">
        <f t="shared" si="39"/>
        <v>6483.45</v>
      </c>
      <c r="AX210" s="208">
        <f t="shared" si="39"/>
        <v>6483.45</v>
      </c>
      <c r="AY210" s="208">
        <f t="shared" si="38"/>
        <v>6483.45</v>
      </c>
      <c r="AZ210" s="208">
        <f t="shared" si="41"/>
        <v>6483.45</v>
      </c>
      <c r="BA210" s="208">
        <f t="shared" si="41"/>
        <v>6483.45</v>
      </c>
      <c r="BB210" s="208">
        <f t="shared" si="41"/>
        <v>6483.45</v>
      </c>
      <c r="BC210" s="208">
        <f t="shared" si="41"/>
        <v>6483.45</v>
      </c>
      <c r="BD210" s="208">
        <f t="shared" si="41"/>
        <v>6483.45</v>
      </c>
      <c r="BE210" s="208">
        <f t="shared" si="41"/>
        <v>6483.45</v>
      </c>
      <c r="BF210" s="208">
        <f t="shared" si="40"/>
        <v>6483.45</v>
      </c>
      <c r="BG210" s="208">
        <f t="shared" si="40"/>
        <v>6483.45</v>
      </c>
      <c r="BH210" s="208">
        <f t="shared" si="40"/>
        <v>6483.45</v>
      </c>
      <c r="BI210" s="208">
        <f t="shared" si="40"/>
        <v>6483.45</v>
      </c>
      <c r="BJ210" s="208">
        <f t="shared" si="40"/>
        <v>6483.45</v>
      </c>
      <c r="BK210" s="208">
        <f t="shared" si="40"/>
        <v>6483.45</v>
      </c>
      <c r="BL210" s="207">
        <f t="shared" si="45"/>
        <v>77801.39999999998</v>
      </c>
    </row>
    <row r="211" spans="1:64">
      <c r="A211" s="190" t="s">
        <v>412</v>
      </c>
      <c r="B211" s="205">
        <v>0</v>
      </c>
      <c r="C211" s="205">
        <v>0</v>
      </c>
      <c r="D211" s="206">
        <v>0</v>
      </c>
      <c r="E211" s="206">
        <v>0</v>
      </c>
      <c r="F211" s="206">
        <v>0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192">
        <f t="shared" si="42"/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192">
        <f t="shared" si="43"/>
        <v>0</v>
      </c>
      <c r="AI211" s="207">
        <f t="shared" si="37"/>
        <v>0</v>
      </c>
      <c r="AJ211" s="207">
        <f t="shared" si="37"/>
        <v>0</v>
      </c>
      <c r="AK211" s="207">
        <f t="shared" si="37"/>
        <v>0</v>
      </c>
      <c r="AL211" s="207">
        <f t="shared" si="37"/>
        <v>0</v>
      </c>
      <c r="AM211" s="207">
        <f t="shared" si="37"/>
        <v>0</v>
      </c>
      <c r="AN211" s="207">
        <f t="shared" si="37"/>
        <v>0</v>
      </c>
      <c r="AO211" s="207">
        <f t="shared" si="37"/>
        <v>0</v>
      </c>
      <c r="AP211" s="207">
        <f t="shared" si="37"/>
        <v>0</v>
      </c>
      <c r="AQ211" s="207">
        <f t="shared" si="37"/>
        <v>0</v>
      </c>
      <c r="AR211" s="207">
        <f t="shared" si="37"/>
        <v>0</v>
      </c>
      <c r="AS211" s="207">
        <f t="shared" si="37"/>
        <v>0</v>
      </c>
      <c r="AT211" s="207">
        <f t="shared" si="37"/>
        <v>0</v>
      </c>
      <c r="AU211" s="208">
        <f t="shared" si="44"/>
        <v>0</v>
      </c>
      <c r="AV211" s="208">
        <f t="shared" si="39"/>
        <v>0</v>
      </c>
      <c r="AW211" s="208">
        <f t="shared" si="39"/>
        <v>0</v>
      </c>
      <c r="AX211" s="208">
        <f t="shared" si="39"/>
        <v>0</v>
      </c>
      <c r="AY211" s="208">
        <f t="shared" si="38"/>
        <v>0</v>
      </c>
      <c r="AZ211" s="208">
        <f t="shared" si="41"/>
        <v>0</v>
      </c>
      <c r="BA211" s="208">
        <f t="shared" si="41"/>
        <v>0</v>
      </c>
      <c r="BB211" s="208">
        <f t="shared" si="41"/>
        <v>0</v>
      </c>
      <c r="BC211" s="208">
        <f t="shared" si="41"/>
        <v>0</v>
      </c>
      <c r="BD211" s="208">
        <f t="shared" si="41"/>
        <v>0</v>
      </c>
      <c r="BE211" s="208">
        <f t="shared" si="41"/>
        <v>0</v>
      </c>
      <c r="BF211" s="208">
        <f t="shared" si="40"/>
        <v>0</v>
      </c>
      <c r="BG211" s="208">
        <f t="shared" si="40"/>
        <v>0</v>
      </c>
      <c r="BH211" s="208">
        <f t="shared" si="40"/>
        <v>0</v>
      </c>
      <c r="BI211" s="208">
        <f t="shared" si="40"/>
        <v>0</v>
      </c>
      <c r="BJ211" s="208">
        <f t="shared" si="40"/>
        <v>0</v>
      </c>
      <c r="BK211" s="208">
        <f t="shared" si="40"/>
        <v>0</v>
      </c>
      <c r="BL211" s="207">
        <f t="shared" si="45"/>
        <v>0</v>
      </c>
    </row>
    <row r="212" spans="1:64">
      <c r="A212" s="190" t="s">
        <v>413</v>
      </c>
      <c r="B212" s="205">
        <v>0</v>
      </c>
      <c r="C212" s="205">
        <v>0</v>
      </c>
      <c r="D212" s="206">
        <v>8241.14</v>
      </c>
      <c r="E212" s="206">
        <v>8241.14</v>
      </c>
      <c r="F212" s="206">
        <v>8241.14</v>
      </c>
      <c r="G212" s="206">
        <v>8241.14</v>
      </c>
      <c r="H212" s="206">
        <v>8241.14</v>
      </c>
      <c r="I212" s="206">
        <v>8241.14</v>
      </c>
      <c r="J212" s="206">
        <v>8241.14</v>
      </c>
      <c r="K212" s="206">
        <v>8241.14</v>
      </c>
      <c r="L212" s="206">
        <v>8241.14</v>
      </c>
      <c r="M212" s="206">
        <v>8241.14</v>
      </c>
      <c r="N212" s="206">
        <v>8241.14</v>
      </c>
      <c r="O212" s="206">
        <v>8241.14</v>
      </c>
      <c r="P212" s="192">
        <f t="shared" si="42"/>
        <v>98893.68</v>
      </c>
      <c r="Q212" s="206">
        <v>8241.14</v>
      </c>
      <c r="R212" s="206">
        <v>8241.14</v>
      </c>
      <c r="S212" s="206">
        <v>8241.14</v>
      </c>
      <c r="T212" s="206">
        <v>8241.14</v>
      </c>
      <c r="U212" s="206">
        <v>8241.14</v>
      </c>
      <c r="V212" s="206">
        <v>8241.14</v>
      </c>
      <c r="W212" s="206">
        <v>8241.14</v>
      </c>
      <c r="X212" s="206">
        <v>8241.14</v>
      </c>
      <c r="Y212" s="206">
        <v>4120.57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192">
        <f t="shared" si="43"/>
        <v>37085.129999999997</v>
      </c>
      <c r="AI212" s="207">
        <f t="shared" si="37"/>
        <v>0</v>
      </c>
      <c r="AJ212" s="207">
        <f t="shared" si="37"/>
        <v>0</v>
      </c>
      <c r="AK212" s="207">
        <f t="shared" si="37"/>
        <v>0</v>
      </c>
      <c r="AL212" s="207">
        <f t="shared" si="37"/>
        <v>0</v>
      </c>
      <c r="AM212" s="207">
        <f t="shared" si="37"/>
        <v>0</v>
      </c>
      <c r="AN212" s="207">
        <f t="shared" si="37"/>
        <v>0</v>
      </c>
      <c r="AO212" s="207">
        <f t="shared" ref="AO212:AT254" si="46">ROUND(J212*$B212/12,2)</f>
        <v>0</v>
      </c>
      <c r="AP212" s="207">
        <f t="shared" si="46"/>
        <v>0</v>
      </c>
      <c r="AQ212" s="207">
        <f t="shared" si="46"/>
        <v>0</v>
      </c>
      <c r="AR212" s="207">
        <f t="shared" si="46"/>
        <v>0</v>
      </c>
      <c r="AS212" s="207">
        <f t="shared" si="46"/>
        <v>0</v>
      </c>
      <c r="AT212" s="207">
        <f t="shared" si="46"/>
        <v>0</v>
      </c>
      <c r="AU212" s="208">
        <f t="shared" si="44"/>
        <v>0</v>
      </c>
      <c r="AV212" s="208">
        <f t="shared" si="39"/>
        <v>0</v>
      </c>
      <c r="AW212" s="208">
        <f t="shared" si="39"/>
        <v>0</v>
      </c>
      <c r="AX212" s="208">
        <f t="shared" si="39"/>
        <v>0</v>
      </c>
      <c r="AY212" s="208">
        <f t="shared" si="38"/>
        <v>0</v>
      </c>
      <c r="AZ212" s="208">
        <f t="shared" si="41"/>
        <v>0</v>
      </c>
      <c r="BA212" s="208">
        <f t="shared" si="41"/>
        <v>0</v>
      </c>
      <c r="BB212" s="208">
        <f t="shared" si="41"/>
        <v>0</v>
      </c>
      <c r="BC212" s="208">
        <f t="shared" si="41"/>
        <v>0</v>
      </c>
      <c r="BD212" s="208">
        <f t="shared" si="41"/>
        <v>0</v>
      </c>
      <c r="BE212" s="208">
        <f t="shared" si="41"/>
        <v>0</v>
      </c>
      <c r="BF212" s="208">
        <f t="shared" si="40"/>
        <v>0</v>
      </c>
      <c r="BG212" s="208">
        <f t="shared" si="40"/>
        <v>0</v>
      </c>
      <c r="BH212" s="208">
        <f t="shared" si="40"/>
        <v>0</v>
      </c>
      <c r="BI212" s="208">
        <f t="shared" si="40"/>
        <v>0</v>
      </c>
      <c r="BJ212" s="208">
        <f t="shared" si="40"/>
        <v>0</v>
      </c>
      <c r="BK212" s="208">
        <f t="shared" si="40"/>
        <v>0</v>
      </c>
      <c r="BL212" s="207">
        <f t="shared" si="45"/>
        <v>0</v>
      </c>
    </row>
    <row r="213" spans="1:64">
      <c r="A213" s="190" t="s">
        <v>414</v>
      </c>
      <c r="B213" s="205">
        <v>0.19789999999999999</v>
      </c>
      <c r="C213" s="205">
        <v>0.19789999999999999</v>
      </c>
      <c r="D213" s="206">
        <v>0</v>
      </c>
      <c r="E213" s="206">
        <v>0</v>
      </c>
      <c r="F213" s="206">
        <v>0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192">
        <f t="shared" si="42"/>
        <v>0</v>
      </c>
      <c r="Q213" s="206">
        <v>0</v>
      </c>
      <c r="R213" s="206">
        <v>0</v>
      </c>
      <c r="S213" s="206">
        <v>0</v>
      </c>
      <c r="T213" s="206">
        <v>0</v>
      </c>
      <c r="U213" s="206">
        <v>0</v>
      </c>
      <c r="V213" s="206">
        <v>0</v>
      </c>
      <c r="W213" s="206">
        <v>0</v>
      </c>
      <c r="X213" s="206">
        <v>0</v>
      </c>
      <c r="Y213" s="206">
        <v>0</v>
      </c>
      <c r="Z213" s="206">
        <v>0</v>
      </c>
      <c r="AA213" s="206">
        <v>0</v>
      </c>
      <c r="AB213" s="206">
        <v>0</v>
      </c>
      <c r="AC213" s="206">
        <v>0</v>
      </c>
      <c r="AD213" s="206">
        <v>0</v>
      </c>
      <c r="AE213" s="206">
        <v>0</v>
      </c>
      <c r="AF213" s="206">
        <v>0</v>
      </c>
      <c r="AG213" s="192">
        <f t="shared" si="43"/>
        <v>0</v>
      </c>
      <c r="AI213" s="207">
        <f t="shared" ref="AI213:AN255" si="47">ROUND(D213*$B213/12,2)</f>
        <v>0</v>
      </c>
      <c r="AJ213" s="207">
        <f t="shared" si="47"/>
        <v>0</v>
      </c>
      <c r="AK213" s="207">
        <f t="shared" si="47"/>
        <v>0</v>
      </c>
      <c r="AL213" s="207">
        <f t="shared" si="47"/>
        <v>0</v>
      </c>
      <c r="AM213" s="207">
        <f t="shared" si="47"/>
        <v>0</v>
      </c>
      <c r="AN213" s="207">
        <f t="shared" si="47"/>
        <v>0</v>
      </c>
      <c r="AO213" s="207">
        <f t="shared" si="46"/>
        <v>0</v>
      </c>
      <c r="AP213" s="207">
        <f t="shared" si="46"/>
        <v>0</v>
      </c>
      <c r="AQ213" s="207">
        <f t="shared" si="46"/>
        <v>0</v>
      </c>
      <c r="AR213" s="207">
        <f t="shared" si="46"/>
        <v>0</v>
      </c>
      <c r="AS213" s="207">
        <f t="shared" si="46"/>
        <v>0</v>
      </c>
      <c r="AT213" s="207">
        <f t="shared" si="46"/>
        <v>0</v>
      </c>
      <c r="AU213" s="208">
        <f t="shared" si="44"/>
        <v>0</v>
      </c>
      <c r="AV213" s="208">
        <f t="shared" si="39"/>
        <v>0</v>
      </c>
      <c r="AW213" s="208">
        <f t="shared" si="39"/>
        <v>0</v>
      </c>
      <c r="AX213" s="208">
        <f t="shared" si="39"/>
        <v>0</v>
      </c>
      <c r="AY213" s="208">
        <f t="shared" si="38"/>
        <v>0</v>
      </c>
      <c r="AZ213" s="208">
        <f t="shared" si="41"/>
        <v>0</v>
      </c>
      <c r="BA213" s="208">
        <f t="shared" si="41"/>
        <v>0</v>
      </c>
      <c r="BB213" s="208">
        <f t="shared" si="41"/>
        <v>0</v>
      </c>
      <c r="BC213" s="208">
        <f t="shared" si="41"/>
        <v>0</v>
      </c>
      <c r="BD213" s="208">
        <f t="shared" si="41"/>
        <v>0</v>
      </c>
      <c r="BE213" s="208">
        <f t="shared" si="41"/>
        <v>0</v>
      </c>
      <c r="BF213" s="208">
        <f t="shared" si="40"/>
        <v>0</v>
      </c>
      <c r="BG213" s="208">
        <f t="shared" si="40"/>
        <v>0</v>
      </c>
      <c r="BH213" s="208">
        <f t="shared" si="40"/>
        <v>0</v>
      </c>
      <c r="BI213" s="208">
        <f t="shared" si="40"/>
        <v>0</v>
      </c>
      <c r="BJ213" s="208">
        <f t="shared" si="40"/>
        <v>0</v>
      </c>
      <c r="BK213" s="208">
        <f t="shared" si="40"/>
        <v>0</v>
      </c>
      <c r="BL213" s="207">
        <f t="shared" si="45"/>
        <v>0</v>
      </c>
    </row>
    <row r="214" spans="1:64">
      <c r="A214" s="190" t="s">
        <v>415</v>
      </c>
      <c r="B214" s="205">
        <v>2.8499999999999998E-2</v>
      </c>
      <c r="C214" s="205">
        <v>2.8499999999999998E-2</v>
      </c>
      <c r="D214" s="206">
        <v>1839349.29</v>
      </c>
      <c r="E214" s="206">
        <v>1839349.29</v>
      </c>
      <c r="F214" s="206">
        <v>1839349.29</v>
      </c>
      <c r="G214" s="206">
        <v>1839349.29</v>
      </c>
      <c r="H214" s="206">
        <v>1839349.29</v>
      </c>
      <c r="I214" s="206">
        <v>1839349.29</v>
      </c>
      <c r="J214" s="206">
        <v>1839349.29</v>
      </c>
      <c r="K214" s="206">
        <v>1839349.29</v>
      </c>
      <c r="L214" s="206">
        <v>1839349.29</v>
      </c>
      <c r="M214" s="206">
        <v>1839349.29</v>
      </c>
      <c r="N214" s="206">
        <v>1839349.29</v>
      </c>
      <c r="O214" s="206">
        <v>1839349.29</v>
      </c>
      <c r="P214" s="192">
        <f t="shared" si="42"/>
        <v>22072191.479999993</v>
      </c>
      <c r="Q214" s="206">
        <v>1839349.29</v>
      </c>
      <c r="R214" s="206">
        <v>1839349.29</v>
      </c>
      <c r="S214" s="206">
        <v>1839349.29</v>
      </c>
      <c r="T214" s="206">
        <v>1839349.29</v>
      </c>
      <c r="U214" s="206">
        <v>1839349.29</v>
      </c>
      <c r="V214" s="206">
        <v>1839349.29</v>
      </c>
      <c r="W214" s="206">
        <v>1839349.29</v>
      </c>
      <c r="X214" s="206">
        <v>1839349.29</v>
      </c>
      <c r="Y214" s="206">
        <v>1839349.29</v>
      </c>
      <c r="Z214" s="206">
        <v>1839349.29</v>
      </c>
      <c r="AA214" s="206">
        <v>1839349.29</v>
      </c>
      <c r="AB214" s="206">
        <v>1839349.29</v>
      </c>
      <c r="AC214" s="206">
        <v>1839349.29</v>
      </c>
      <c r="AD214" s="206">
        <v>1839349.29</v>
      </c>
      <c r="AE214" s="206">
        <v>1839349.29</v>
      </c>
      <c r="AF214" s="206">
        <v>1839349.29</v>
      </c>
      <c r="AG214" s="192">
        <f t="shared" si="43"/>
        <v>22072191.479999993</v>
      </c>
      <c r="AI214" s="207">
        <f t="shared" si="47"/>
        <v>4368.45</v>
      </c>
      <c r="AJ214" s="207">
        <f t="shared" si="47"/>
        <v>4368.45</v>
      </c>
      <c r="AK214" s="207">
        <f t="shared" si="47"/>
        <v>4368.45</v>
      </c>
      <c r="AL214" s="207">
        <f t="shared" si="47"/>
        <v>4368.45</v>
      </c>
      <c r="AM214" s="207">
        <f t="shared" si="47"/>
        <v>4368.45</v>
      </c>
      <c r="AN214" s="207">
        <f t="shared" si="47"/>
        <v>4368.45</v>
      </c>
      <c r="AO214" s="207">
        <f t="shared" si="46"/>
        <v>4368.45</v>
      </c>
      <c r="AP214" s="207">
        <f t="shared" si="46"/>
        <v>4368.45</v>
      </c>
      <c r="AQ214" s="207">
        <f t="shared" si="46"/>
        <v>4368.45</v>
      </c>
      <c r="AR214" s="207">
        <f t="shared" si="46"/>
        <v>4368.45</v>
      </c>
      <c r="AS214" s="207">
        <f t="shared" si="46"/>
        <v>4368.45</v>
      </c>
      <c r="AT214" s="207">
        <f t="shared" si="46"/>
        <v>4368.45</v>
      </c>
      <c r="AU214" s="208">
        <f t="shared" si="44"/>
        <v>52421.399999999987</v>
      </c>
      <c r="AV214" s="208">
        <f t="shared" si="39"/>
        <v>4368.45</v>
      </c>
      <c r="AW214" s="208">
        <f t="shared" si="39"/>
        <v>4368.45</v>
      </c>
      <c r="AX214" s="208">
        <f t="shared" si="39"/>
        <v>4368.45</v>
      </c>
      <c r="AY214" s="208">
        <f t="shared" si="38"/>
        <v>4368.45</v>
      </c>
      <c r="AZ214" s="208">
        <f t="shared" si="41"/>
        <v>4368.45</v>
      </c>
      <c r="BA214" s="208">
        <f t="shared" si="41"/>
        <v>4368.45</v>
      </c>
      <c r="BB214" s="208">
        <f t="shared" si="41"/>
        <v>4368.45</v>
      </c>
      <c r="BC214" s="208">
        <f t="shared" si="41"/>
        <v>4368.45</v>
      </c>
      <c r="BD214" s="208">
        <f t="shared" si="41"/>
        <v>4368.45</v>
      </c>
      <c r="BE214" s="208">
        <f t="shared" si="41"/>
        <v>4368.45</v>
      </c>
      <c r="BF214" s="208">
        <f t="shared" si="40"/>
        <v>4368.45</v>
      </c>
      <c r="BG214" s="208">
        <f t="shared" si="40"/>
        <v>4368.45</v>
      </c>
      <c r="BH214" s="208">
        <f t="shared" si="40"/>
        <v>4368.45</v>
      </c>
      <c r="BI214" s="208">
        <f t="shared" si="40"/>
        <v>4368.45</v>
      </c>
      <c r="BJ214" s="208">
        <f t="shared" si="40"/>
        <v>4368.45</v>
      </c>
      <c r="BK214" s="208">
        <f t="shared" si="40"/>
        <v>4368.45</v>
      </c>
      <c r="BL214" s="207">
        <f t="shared" si="45"/>
        <v>52421.399999999987</v>
      </c>
    </row>
    <row r="215" spans="1:64">
      <c r="A215" s="190" t="s">
        <v>416</v>
      </c>
      <c r="B215" s="205">
        <v>4.4299999999999999E-2</v>
      </c>
      <c r="C215" s="205">
        <v>4.4299999999999999E-2</v>
      </c>
      <c r="D215" s="206">
        <v>846906.63</v>
      </c>
      <c r="E215" s="206">
        <v>846906.63</v>
      </c>
      <c r="F215" s="206">
        <v>846906.63</v>
      </c>
      <c r="G215" s="206">
        <v>846906.63</v>
      </c>
      <c r="H215" s="206">
        <v>846906.63</v>
      </c>
      <c r="I215" s="206">
        <v>846906.63</v>
      </c>
      <c r="J215" s="206">
        <v>846906.63</v>
      </c>
      <c r="K215" s="206">
        <v>846906.63</v>
      </c>
      <c r="L215" s="206">
        <v>846906.63</v>
      </c>
      <c r="M215" s="206">
        <v>846906.63</v>
      </c>
      <c r="N215" s="206">
        <v>846906.63</v>
      </c>
      <c r="O215" s="206">
        <v>846906.63</v>
      </c>
      <c r="P215" s="192">
        <f t="shared" si="42"/>
        <v>10162879.560000002</v>
      </c>
      <c r="Q215" s="206">
        <v>846906.63</v>
      </c>
      <c r="R215" s="206">
        <v>846906.63</v>
      </c>
      <c r="S215" s="206">
        <v>846906.63</v>
      </c>
      <c r="T215" s="206">
        <v>846906.63</v>
      </c>
      <c r="U215" s="206">
        <v>846906.63</v>
      </c>
      <c r="V215" s="206">
        <v>846906.63</v>
      </c>
      <c r="W215" s="206">
        <v>846906.63</v>
      </c>
      <c r="X215" s="206">
        <v>846906.63</v>
      </c>
      <c r="Y215" s="206">
        <v>846906.63</v>
      </c>
      <c r="Z215" s="206">
        <v>846906.63</v>
      </c>
      <c r="AA215" s="206">
        <v>846906.63</v>
      </c>
      <c r="AB215" s="206">
        <v>846906.63</v>
      </c>
      <c r="AC215" s="206">
        <v>846906.63</v>
      </c>
      <c r="AD215" s="206">
        <v>846906.63</v>
      </c>
      <c r="AE215" s="206">
        <v>846906.63</v>
      </c>
      <c r="AF215" s="206">
        <v>846906.63</v>
      </c>
      <c r="AG215" s="192">
        <f t="shared" si="43"/>
        <v>10162879.560000002</v>
      </c>
      <c r="AI215" s="207">
        <f t="shared" si="47"/>
        <v>3126.5</v>
      </c>
      <c r="AJ215" s="207">
        <f t="shared" si="47"/>
        <v>3126.5</v>
      </c>
      <c r="AK215" s="207">
        <f t="shared" si="47"/>
        <v>3126.5</v>
      </c>
      <c r="AL215" s="207">
        <f t="shared" si="47"/>
        <v>3126.5</v>
      </c>
      <c r="AM215" s="207">
        <f t="shared" si="47"/>
        <v>3126.5</v>
      </c>
      <c r="AN215" s="207">
        <f t="shared" si="47"/>
        <v>3126.5</v>
      </c>
      <c r="AO215" s="207">
        <f t="shared" si="46"/>
        <v>3126.5</v>
      </c>
      <c r="AP215" s="207">
        <f t="shared" si="46"/>
        <v>3126.5</v>
      </c>
      <c r="AQ215" s="207">
        <f t="shared" si="46"/>
        <v>3126.5</v>
      </c>
      <c r="AR215" s="207">
        <f t="shared" si="46"/>
        <v>3126.5</v>
      </c>
      <c r="AS215" s="207">
        <f t="shared" si="46"/>
        <v>3126.5</v>
      </c>
      <c r="AT215" s="207">
        <f t="shared" si="46"/>
        <v>3126.5</v>
      </c>
      <c r="AU215" s="208">
        <f t="shared" si="44"/>
        <v>37518</v>
      </c>
      <c r="AV215" s="208">
        <f t="shared" si="39"/>
        <v>3126.5</v>
      </c>
      <c r="AW215" s="208">
        <f t="shared" si="39"/>
        <v>3126.5</v>
      </c>
      <c r="AX215" s="208">
        <f t="shared" si="39"/>
        <v>3126.5</v>
      </c>
      <c r="AY215" s="208">
        <f t="shared" si="38"/>
        <v>3126.5</v>
      </c>
      <c r="AZ215" s="208">
        <f t="shared" si="41"/>
        <v>3126.5</v>
      </c>
      <c r="BA215" s="208">
        <f t="shared" si="41"/>
        <v>3126.5</v>
      </c>
      <c r="BB215" s="208">
        <f t="shared" si="41"/>
        <v>3126.5</v>
      </c>
      <c r="BC215" s="208">
        <f t="shared" si="41"/>
        <v>3126.5</v>
      </c>
      <c r="BD215" s="208">
        <f t="shared" si="41"/>
        <v>3126.5</v>
      </c>
      <c r="BE215" s="208">
        <f t="shared" si="41"/>
        <v>3126.5</v>
      </c>
      <c r="BF215" s="208">
        <f t="shared" si="40"/>
        <v>3126.5</v>
      </c>
      <c r="BG215" s="208">
        <f t="shared" si="40"/>
        <v>3126.5</v>
      </c>
      <c r="BH215" s="208">
        <f t="shared" si="40"/>
        <v>3126.5</v>
      </c>
      <c r="BI215" s="208">
        <f t="shared" si="40"/>
        <v>3126.5</v>
      </c>
      <c r="BJ215" s="208">
        <f t="shared" si="40"/>
        <v>3126.5</v>
      </c>
      <c r="BK215" s="208">
        <f t="shared" si="40"/>
        <v>3126.5</v>
      </c>
      <c r="BL215" s="207">
        <f t="shared" si="45"/>
        <v>37518</v>
      </c>
    </row>
    <row r="216" spans="1:64">
      <c r="A216" s="190" t="s">
        <v>417</v>
      </c>
      <c r="B216" s="205">
        <v>6.7299999999999999E-2</v>
      </c>
      <c r="C216" s="205">
        <v>6.7299999999999999E-2</v>
      </c>
      <c r="D216" s="206">
        <v>766004.64</v>
      </c>
      <c r="E216" s="206">
        <v>766004.64</v>
      </c>
      <c r="F216" s="206">
        <v>766004.64</v>
      </c>
      <c r="G216" s="206">
        <v>766004.64</v>
      </c>
      <c r="H216" s="206">
        <v>766004.64</v>
      </c>
      <c r="I216" s="206">
        <v>766004.64</v>
      </c>
      <c r="J216" s="206">
        <v>766004.64</v>
      </c>
      <c r="K216" s="206">
        <v>766004.64</v>
      </c>
      <c r="L216" s="206">
        <v>766004.64</v>
      </c>
      <c r="M216" s="206">
        <v>766004.64</v>
      </c>
      <c r="N216" s="206">
        <v>766004.64</v>
      </c>
      <c r="O216" s="206">
        <v>766004.64</v>
      </c>
      <c r="P216" s="192">
        <f t="shared" si="42"/>
        <v>9192055.6799999997</v>
      </c>
      <c r="Q216" s="206">
        <v>766004.64</v>
      </c>
      <c r="R216" s="206">
        <v>766004.64</v>
      </c>
      <c r="S216" s="206">
        <v>766004.64</v>
      </c>
      <c r="T216" s="206">
        <v>766004.64</v>
      </c>
      <c r="U216" s="206">
        <v>766004.64</v>
      </c>
      <c r="V216" s="206">
        <v>766004.64</v>
      </c>
      <c r="W216" s="206">
        <v>766004.64</v>
      </c>
      <c r="X216" s="206">
        <v>766004.64</v>
      </c>
      <c r="Y216" s="206">
        <v>766004.64</v>
      </c>
      <c r="Z216" s="206">
        <v>766004.64</v>
      </c>
      <c r="AA216" s="206">
        <v>766004.64</v>
      </c>
      <c r="AB216" s="206">
        <v>766004.64</v>
      </c>
      <c r="AC216" s="206">
        <v>766004.64</v>
      </c>
      <c r="AD216" s="206">
        <v>766004.64</v>
      </c>
      <c r="AE216" s="206">
        <v>766004.64</v>
      </c>
      <c r="AF216" s="206">
        <v>766004.64</v>
      </c>
      <c r="AG216" s="192">
        <f t="shared" si="43"/>
        <v>9192055.6799999997</v>
      </c>
      <c r="AI216" s="207">
        <f t="shared" si="47"/>
        <v>4296.01</v>
      </c>
      <c r="AJ216" s="207">
        <f t="shared" si="47"/>
        <v>4296.01</v>
      </c>
      <c r="AK216" s="207">
        <f t="shared" si="47"/>
        <v>4296.01</v>
      </c>
      <c r="AL216" s="207">
        <f t="shared" si="47"/>
        <v>4296.01</v>
      </c>
      <c r="AM216" s="207">
        <f t="shared" si="47"/>
        <v>4296.01</v>
      </c>
      <c r="AN216" s="207">
        <f t="shared" si="47"/>
        <v>4296.01</v>
      </c>
      <c r="AO216" s="207">
        <f t="shared" si="46"/>
        <v>4296.01</v>
      </c>
      <c r="AP216" s="207">
        <f t="shared" si="46"/>
        <v>4296.01</v>
      </c>
      <c r="AQ216" s="207">
        <f t="shared" si="46"/>
        <v>4296.01</v>
      </c>
      <c r="AR216" s="207">
        <f t="shared" si="46"/>
        <v>4296.01</v>
      </c>
      <c r="AS216" s="207">
        <f t="shared" si="46"/>
        <v>4296.01</v>
      </c>
      <c r="AT216" s="207">
        <f t="shared" si="46"/>
        <v>4296.01</v>
      </c>
      <c r="AU216" s="208">
        <f t="shared" si="44"/>
        <v>51552.120000000017</v>
      </c>
      <c r="AV216" s="208">
        <f t="shared" si="39"/>
        <v>4296.01</v>
      </c>
      <c r="AW216" s="208">
        <f t="shared" si="39"/>
        <v>4296.01</v>
      </c>
      <c r="AX216" s="208">
        <f t="shared" si="39"/>
        <v>4296.01</v>
      </c>
      <c r="AY216" s="208">
        <f t="shared" si="38"/>
        <v>4296.01</v>
      </c>
      <c r="AZ216" s="208">
        <f t="shared" si="41"/>
        <v>4296.01</v>
      </c>
      <c r="BA216" s="208">
        <f t="shared" si="41"/>
        <v>4296.01</v>
      </c>
      <c r="BB216" s="208">
        <f t="shared" si="41"/>
        <v>4296.01</v>
      </c>
      <c r="BC216" s="208">
        <f t="shared" si="41"/>
        <v>4296.01</v>
      </c>
      <c r="BD216" s="208">
        <f t="shared" si="41"/>
        <v>4296.01</v>
      </c>
      <c r="BE216" s="208">
        <f t="shared" si="41"/>
        <v>4296.01</v>
      </c>
      <c r="BF216" s="208">
        <f t="shared" si="40"/>
        <v>4296.01</v>
      </c>
      <c r="BG216" s="208">
        <f t="shared" si="40"/>
        <v>4296.01</v>
      </c>
      <c r="BH216" s="208">
        <f t="shared" si="40"/>
        <v>4296.01</v>
      </c>
      <c r="BI216" s="208">
        <f t="shared" si="40"/>
        <v>4296.01</v>
      </c>
      <c r="BJ216" s="208">
        <f t="shared" si="40"/>
        <v>4296.01</v>
      </c>
      <c r="BK216" s="208">
        <f t="shared" si="40"/>
        <v>4296.01</v>
      </c>
      <c r="BL216" s="207">
        <f t="shared" si="45"/>
        <v>51552.120000000017</v>
      </c>
    </row>
    <row r="217" spans="1:64">
      <c r="A217" s="190" t="s">
        <v>418</v>
      </c>
      <c r="B217" s="205">
        <v>7.8800000000000009E-2</v>
      </c>
      <c r="C217" s="205">
        <v>7.8800000000000009E-2</v>
      </c>
      <c r="D217" s="206">
        <v>483544.93</v>
      </c>
      <c r="E217" s="206">
        <v>483544.93</v>
      </c>
      <c r="F217" s="206">
        <v>483544.93</v>
      </c>
      <c r="G217" s="206">
        <v>483544.93</v>
      </c>
      <c r="H217" s="206">
        <v>483544.93</v>
      </c>
      <c r="I217" s="206">
        <v>483544.93</v>
      </c>
      <c r="J217" s="206">
        <v>483544.93</v>
      </c>
      <c r="K217" s="206">
        <v>483544.93</v>
      </c>
      <c r="L217" s="206">
        <v>483544.93</v>
      </c>
      <c r="M217" s="206">
        <v>483544.93</v>
      </c>
      <c r="N217" s="206">
        <v>483544.93</v>
      </c>
      <c r="O217" s="206">
        <v>483544.93</v>
      </c>
      <c r="P217" s="192">
        <f t="shared" si="42"/>
        <v>5802539.1599999992</v>
      </c>
      <c r="Q217" s="206">
        <v>483544.93</v>
      </c>
      <c r="R217" s="206">
        <v>483544.93</v>
      </c>
      <c r="S217" s="206">
        <v>483544.93</v>
      </c>
      <c r="T217" s="206">
        <v>483544.93</v>
      </c>
      <c r="U217" s="206">
        <v>483544.93</v>
      </c>
      <c r="V217" s="206">
        <v>483544.93</v>
      </c>
      <c r="W217" s="206">
        <v>483544.93</v>
      </c>
      <c r="X217" s="206">
        <v>483544.93</v>
      </c>
      <c r="Y217" s="206">
        <v>483544.93</v>
      </c>
      <c r="Z217" s="206">
        <v>483544.93</v>
      </c>
      <c r="AA217" s="206">
        <v>483544.93</v>
      </c>
      <c r="AB217" s="206">
        <v>483544.93</v>
      </c>
      <c r="AC217" s="206">
        <v>483544.93</v>
      </c>
      <c r="AD217" s="206">
        <v>483544.93</v>
      </c>
      <c r="AE217" s="206">
        <v>483544.93</v>
      </c>
      <c r="AF217" s="206">
        <v>483544.93</v>
      </c>
      <c r="AG217" s="192">
        <f t="shared" si="43"/>
        <v>5802539.1599999992</v>
      </c>
      <c r="AI217" s="207">
        <f t="shared" si="47"/>
        <v>3175.28</v>
      </c>
      <c r="AJ217" s="207">
        <f t="shared" si="47"/>
        <v>3175.28</v>
      </c>
      <c r="AK217" s="207">
        <f t="shared" si="47"/>
        <v>3175.28</v>
      </c>
      <c r="AL217" s="207">
        <f t="shared" si="47"/>
        <v>3175.28</v>
      </c>
      <c r="AM217" s="207">
        <f t="shared" si="47"/>
        <v>3175.28</v>
      </c>
      <c r="AN217" s="207">
        <f t="shared" si="47"/>
        <v>3175.28</v>
      </c>
      <c r="AO217" s="207">
        <f t="shared" si="46"/>
        <v>3175.28</v>
      </c>
      <c r="AP217" s="207">
        <f t="shared" si="46"/>
        <v>3175.28</v>
      </c>
      <c r="AQ217" s="207">
        <f t="shared" si="46"/>
        <v>3175.28</v>
      </c>
      <c r="AR217" s="207">
        <f t="shared" si="46"/>
        <v>3175.28</v>
      </c>
      <c r="AS217" s="207">
        <f t="shared" si="46"/>
        <v>3175.28</v>
      </c>
      <c r="AT217" s="207">
        <f t="shared" si="46"/>
        <v>3175.28</v>
      </c>
      <c r="AU217" s="208">
        <f t="shared" si="44"/>
        <v>38103.359999999993</v>
      </c>
      <c r="AV217" s="208">
        <f t="shared" si="39"/>
        <v>3175.28</v>
      </c>
      <c r="AW217" s="208">
        <f t="shared" si="39"/>
        <v>3175.28</v>
      </c>
      <c r="AX217" s="208">
        <f t="shared" si="39"/>
        <v>3175.28</v>
      </c>
      <c r="AY217" s="208">
        <f t="shared" si="38"/>
        <v>3175.28</v>
      </c>
      <c r="AZ217" s="208">
        <f t="shared" si="41"/>
        <v>3175.28</v>
      </c>
      <c r="BA217" s="208">
        <f t="shared" si="41"/>
        <v>3175.28</v>
      </c>
      <c r="BB217" s="208">
        <f t="shared" si="41"/>
        <v>3175.28</v>
      </c>
      <c r="BC217" s="208">
        <f t="shared" si="41"/>
        <v>3175.28</v>
      </c>
      <c r="BD217" s="208">
        <f t="shared" si="41"/>
        <v>3175.28</v>
      </c>
      <c r="BE217" s="208">
        <f t="shared" si="41"/>
        <v>3175.28</v>
      </c>
      <c r="BF217" s="208">
        <f t="shared" si="40"/>
        <v>3175.28</v>
      </c>
      <c r="BG217" s="208">
        <f t="shared" si="40"/>
        <v>3175.28</v>
      </c>
      <c r="BH217" s="208">
        <f t="shared" si="40"/>
        <v>3175.28</v>
      </c>
      <c r="BI217" s="208">
        <f t="shared" si="40"/>
        <v>3175.28</v>
      </c>
      <c r="BJ217" s="208">
        <f t="shared" si="40"/>
        <v>3175.28</v>
      </c>
      <c r="BK217" s="208">
        <f t="shared" si="40"/>
        <v>3175.28</v>
      </c>
      <c r="BL217" s="207">
        <f t="shared" si="45"/>
        <v>38103.359999999993</v>
      </c>
    </row>
    <row r="218" spans="1:64">
      <c r="A218" s="190" t="s">
        <v>419</v>
      </c>
      <c r="B218" s="205">
        <v>0</v>
      </c>
      <c r="C218" s="205">
        <v>0</v>
      </c>
      <c r="D218" s="206">
        <v>9237.57</v>
      </c>
      <c r="E218" s="206">
        <v>9237.57</v>
      </c>
      <c r="F218" s="206">
        <v>9237.57</v>
      </c>
      <c r="G218" s="206">
        <v>9237.57</v>
      </c>
      <c r="H218" s="206">
        <v>9237.57</v>
      </c>
      <c r="I218" s="206">
        <v>9237.57</v>
      </c>
      <c r="J218" s="206">
        <v>9237.57</v>
      </c>
      <c r="K218" s="206">
        <v>9237.57</v>
      </c>
      <c r="L218" s="206">
        <v>9237.57</v>
      </c>
      <c r="M218" s="206">
        <v>9237.57</v>
      </c>
      <c r="N218" s="206">
        <v>9237.57</v>
      </c>
      <c r="O218" s="206">
        <v>9237.57</v>
      </c>
      <c r="P218" s="192">
        <f t="shared" si="42"/>
        <v>110850.84000000003</v>
      </c>
      <c r="Q218" s="206">
        <v>9237.57</v>
      </c>
      <c r="R218" s="206">
        <v>9237.57</v>
      </c>
      <c r="S218" s="206">
        <v>9237.57</v>
      </c>
      <c r="T218" s="206">
        <v>9237.57</v>
      </c>
      <c r="U218" s="206">
        <v>9237.57</v>
      </c>
      <c r="V218" s="206">
        <v>9237.57</v>
      </c>
      <c r="W218" s="206">
        <v>9237.57</v>
      </c>
      <c r="X218" s="206">
        <v>9237.57</v>
      </c>
      <c r="Y218" s="206">
        <v>9237.57</v>
      </c>
      <c r="Z218" s="206">
        <v>9237.57</v>
      </c>
      <c r="AA218" s="206">
        <v>9237.57</v>
      </c>
      <c r="AB218" s="206">
        <v>9237.57</v>
      </c>
      <c r="AC218" s="206">
        <v>9237.57</v>
      </c>
      <c r="AD218" s="206">
        <v>9237.57</v>
      </c>
      <c r="AE218" s="206">
        <v>9237.57</v>
      </c>
      <c r="AF218" s="206">
        <v>9237.57</v>
      </c>
      <c r="AG218" s="192">
        <f t="shared" si="43"/>
        <v>110850.84000000003</v>
      </c>
      <c r="AI218" s="207">
        <f t="shared" si="47"/>
        <v>0</v>
      </c>
      <c r="AJ218" s="207">
        <f t="shared" si="47"/>
        <v>0</v>
      </c>
      <c r="AK218" s="207">
        <f t="shared" si="47"/>
        <v>0</v>
      </c>
      <c r="AL218" s="207">
        <f t="shared" si="47"/>
        <v>0</v>
      </c>
      <c r="AM218" s="207">
        <f t="shared" si="47"/>
        <v>0</v>
      </c>
      <c r="AN218" s="207">
        <f t="shared" si="47"/>
        <v>0</v>
      </c>
      <c r="AO218" s="207">
        <f t="shared" si="46"/>
        <v>0</v>
      </c>
      <c r="AP218" s="207">
        <f t="shared" si="46"/>
        <v>0</v>
      </c>
      <c r="AQ218" s="207">
        <f t="shared" si="46"/>
        <v>0</v>
      </c>
      <c r="AR218" s="207">
        <f t="shared" si="46"/>
        <v>0</v>
      </c>
      <c r="AS218" s="207">
        <f t="shared" si="46"/>
        <v>0</v>
      </c>
      <c r="AT218" s="207">
        <f t="shared" si="46"/>
        <v>0</v>
      </c>
      <c r="AU218" s="208">
        <f t="shared" si="44"/>
        <v>0</v>
      </c>
      <c r="AV218" s="208">
        <f t="shared" si="39"/>
        <v>0</v>
      </c>
      <c r="AW218" s="208">
        <f t="shared" si="39"/>
        <v>0</v>
      </c>
      <c r="AX218" s="208">
        <f t="shared" si="39"/>
        <v>0</v>
      </c>
      <c r="AY218" s="208">
        <f t="shared" si="38"/>
        <v>0</v>
      </c>
      <c r="AZ218" s="208">
        <f t="shared" si="41"/>
        <v>0</v>
      </c>
      <c r="BA218" s="208">
        <f t="shared" si="41"/>
        <v>0</v>
      </c>
      <c r="BB218" s="208">
        <f t="shared" si="41"/>
        <v>0</v>
      </c>
      <c r="BC218" s="208">
        <f t="shared" si="41"/>
        <v>0</v>
      </c>
      <c r="BD218" s="208">
        <f t="shared" si="41"/>
        <v>0</v>
      </c>
      <c r="BE218" s="208">
        <f t="shared" si="41"/>
        <v>0</v>
      </c>
      <c r="BF218" s="208">
        <f t="shared" si="40"/>
        <v>0</v>
      </c>
      <c r="BG218" s="208">
        <f t="shared" si="40"/>
        <v>0</v>
      </c>
      <c r="BH218" s="208">
        <f t="shared" si="40"/>
        <v>0</v>
      </c>
      <c r="BI218" s="208">
        <f t="shared" si="40"/>
        <v>0</v>
      </c>
      <c r="BJ218" s="208">
        <f t="shared" si="40"/>
        <v>0</v>
      </c>
      <c r="BK218" s="208">
        <f t="shared" si="40"/>
        <v>0</v>
      </c>
      <c r="BL218" s="207">
        <f t="shared" si="45"/>
        <v>0</v>
      </c>
    </row>
    <row r="219" spans="1:64">
      <c r="A219" s="190" t="s">
        <v>420</v>
      </c>
      <c r="B219" s="205">
        <v>9.5399999999999999E-2</v>
      </c>
      <c r="C219" s="205">
        <v>9.5399999999999999E-2</v>
      </c>
      <c r="D219" s="206">
        <v>21667.08</v>
      </c>
      <c r="E219" s="206">
        <v>21667.08</v>
      </c>
      <c r="F219" s="206">
        <v>21667.08</v>
      </c>
      <c r="G219" s="206">
        <v>21667.08</v>
      </c>
      <c r="H219" s="206">
        <v>21667.08</v>
      </c>
      <c r="I219" s="206">
        <v>21667.08</v>
      </c>
      <c r="J219" s="206">
        <v>21667.08</v>
      </c>
      <c r="K219" s="206">
        <v>21667.08</v>
      </c>
      <c r="L219" s="206">
        <v>21667.08</v>
      </c>
      <c r="M219" s="206">
        <v>21667.08</v>
      </c>
      <c r="N219" s="206">
        <v>21667.08</v>
      </c>
      <c r="O219" s="206">
        <v>21667.08</v>
      </c>
      <c r="P219" s="192">
        <f t="shared" si="42"/>
        <v>260004.96000000008</v>
      </c>
      <c r="Q219" s="206">
        <v>21667.08</v>
      </c>
      <c r="R219" s="206">
        <v>21667.08</v>
      </c>
      <c r="S219" s="206">
        <v>21667.08</v>
      </c>
      <c r="T219" s="206">
        <v>21667.08</v>
      </c>
      <c r="U219" s="206">
        <v>21667.08</v>
      </c>
      <c r="V219" s="206">
        <v>21667.08</v>
      </c>
      <c r="W219" s="206">
        <v>21667.08</v>
      </c>
      <c r="X219" s="206">
        <v>21667.08</v>
      </c>
      <c r="Y219" s="206">
        <v>21667.08</v>
      </c>
      <c r="Z219" s="206">
        <v>21667.08</v>
      </c>
      <c r="AA219" s="206">
        <v>21667.08</v>
      </c>
      <c r="AB219" s="206">
        <v>21667.08</v>
      </c>
      <c r="AC219" s="206">
        <v>21667.08</v>
      </c>
      <c r="AD219" s="206">
        <v>21667.08</v>
      </c>
      <c r="AE219" s="206">
        <v>21667.08</v>
      </c>
      <c r="AF219" s="206">
        <v>21667.08</v>
      </c>
      <c r="AG219" s="192">
        <f t="shared" si="43"/>
        <v>260004.96000000008</v>
      </c>
      <c r="AI219" s="207">
        <f t="shared" si="47"/>
        <v>172.25</v>
      </c>
      <c r="AJ219" s="207">
        <f t="shared" si="47"/>
        <v>172.25</v>
      </c>
      <c r="AK219" s="207">
        <f t="shared" si="47"/>
        <v>172.25</v>
      </c>
      <c r="AL219" s="207">
        <f t="shared" si="47"/>
        <v>172.25</v>
      </c>
      <c r="AM219" s="207">
        <f t="shared" si="47"/>
        <v>172.25</v>
      </c>
      <c r="AN219" s="207">
        <f t="shared" si="47"/>
        <v>172.25</v>
      </c>
      <c r="AO219" s="207">
        <f t="shared" si="46"/>
        <v>172.25</v>
      </c>
      <c r="AP219" s="207">
        <f t="shared" si="46"/>
        <v>172.25</v>
      </c>
      <c r="AQ219" s="207">
        <f t="shared" si="46"/>
        <v>172.25</v>
      </c>
      <c r="AR219" s="207">
        <f t="shared" si="46"/>
        <v>172.25</v>
      </c>
      <c r="AS219" s="207">
        <f t="shared" si="46"/>
        <v>172.25</v>
      </c>
      <c r="AT219" s="207">
        <f t="shared" si="46"/>
        <v>172.25</v>
      </c>
      <c r="AU219" s="208">
        <f t="shared" si="44"/>
        <v>2067</v>
      </c>
      <c r="AV219" s="208">
        <f t="shared" si="39"/>
        <v>172.25</v>
      </c>
      <c r="AW219" s="208">
        <f t="shared" si="39"/>
        <v>172.25</v>
      </c>
      <c r="AX219" s="208">
        <f t="shared" si="39"/>
        <v>172.25</v>
      </c>
      <c r="AY219" s="208">
        <f t="shared" si="38"/>
        <v>172.25</v>
      </c>
      <c r="AZ219" s="208">
        <f t="shared" si="41"/>
        <v>172.25</v>
      </c>
      <c r="BA219" s="208">
        <f t="shared" si="41"/>
        <v>172.25</v>
      </c>
      <c r="BB219" s="208">
        <f t="shared" si="41"/>
        <v>172.25</v>
      </c>
      <c r="BC219" s="208">
        <f t="shared" si="41"/>
        <v>172.25</v>
      </c>
      <c r="BD219" s="208">
        <f t="shared" si="41"/>
        <v>172.25</v>
      </c>
      <c r="BE219" s="208">
        <f t="shared" si="41"/>
        <v>172.25</v>
      </c>
      <c r="BF219" s="208">
        <f t="shared" si="40"/>
        <v>172.25</v>
      </c>
      <c r="BG219" s="208">
        <f t="shared" si="40"/>
        <v>172.25</v>
      </c>
      <c r="BH219" s="208">
        <f t="shared" si="40"/>
        <v>172.25</v>
      </c>
      <c r="BI219" s="208">
        <f t="shared" si="40"/>
        <v>172.25</v>
      </c>
      <c r="BJ219" s="208">
        <f t="shared" si="40"/>
        <v>172.25</v>
      </c>
      <c r="BK219" s="208">
        <f t="shared" si="40"/>
        <v>172.25</v>
      </c>
      <c r="BL219" s="207">
        <f t="shared" si="45"/>
        <v>2067</v>
      </c>
    </row>
    <row r="220" spans="1:64">
      <c r="A220" s="190" t="s">
        <v>421</v>
      </c>
      <c r="B220" s="205">
        <v>0.04</v>
      </c>
      <c r="C220" s="205">
        <v>0.04</v>
      </c>
      <c r="D220" s="206">
        <v>2235100.61</v>
      </c>
      <c r="E220" s="206">
        <v>2235100.61</v>
      </c>
      <c r="F220" s="206">
        <v>2235100.61</v>
      </c>
      <c r="G220" s="206">
        <v>2235100.61</v>
      </c>
      <c r="H220" s="206">
        <v>2235100.61</v>
      </c>
      <c r="I220" s="206">
        <v>2235100.61</v>
      </c>
      <c r="J220" s="206">
        <v>2235100.61</v>
      </c>
      <c r="K220" s="206">
        <v>2235100.61</v>
      </c>
      <c r="L220" s="206">
        <v>2235100.61</v>
      </c>
      <c r="M220" s="206">
        <v>2235100.61</v>
      </c>
      <c r="N220" s="206">
        <v>2235100.61</v>
      </c>
      <c r="O220" s="206">
        <v>2235100.61</v>
      </c>
      <c r="P220" s="192">
        <f t="shared" si="42"/>
        <v>26821207.319999997</v>
      </c>
      <c r="Q220" s="206">
        <v>2235100.61</v>
      </c>
      <c r="R220" s="206">
        <v>2235100.61</v>
      </c>
      <c r="S220" s="206">
        <v>2235100.61</v>
      </c>
      <c r="T220" s="206">
        <v>2235100.61</v>
      </c>
      <c r="U220" s="206">
        <v>2235100.61</v>
      </c>
      <c r="V220" s="206">
        <v>2235100.61</v>
      </c>
      <c r="W220" s="206">
        <v>2235100.61</v>
      </c>
      <c r="X220" s="206">
        <v>2235100.61</v>
      </c>
      <c r="Y220" s="206">
        <v>2235100.61</v>
      </c>
      <c r="Z220" s="206">
        <v>2235100.61</v>
      </c>
      <c r="AA220" s="206">
        <v>2235100.61</v>
      </c>
      <c r="AB220" s="206">
        <v>2235100.61</v>
      </c>
      <c r="AC220" s="206">
        <v>2235100.61</v>
      </c>
      <c r="AD220" s="206">
        <v>2235100.61</v>
      </c>
      <c r="AE220" s="206">
        <v>2235100.61</v>
      </c>
      <c r="AF220" s="206">
        <v>2235100.61</v>
      </c>
      <c r="AG220" s="192">
        <f t="shared" si="43"/>
        <v>26821207.319999997</v>
      </c>
      <c r="AI220" s="207">
        <f t="shared" si="47"/>
        <v>7450.34</v>
      </c>
      <c r="AJ220" s="207">
        <f t="shared" si="47"/>
        <v>7450.34</v>
      </c>
      <c r="AK220" s="207">
        <f t="shared" si="47"/>
        <v>7450.34</v>
      </c>
      <c r="AL220" s="207">
        <f t="shared" si="47"/>
        <v>7450.34</v>
      </c>
      <c r="AM220" s="207">
        <f t="shared" si="47"/>
        <v>7450.34</v>
      </c>
      <c r="AN220" s="207">
        <f t="shared" si="47"/>
        <v>7450.34</v>
      </c>
      <c r="AO220" s="207">
        <f t="shared" si="46"/>
        <v>7450.34</v>
      </c>
      <c r="AP220" s="207">
        <f t="shared" si="46"/>
        <v>7450.34</v>
      </c>
      <c r="AQ220" s="207">
        <f t="shared" si="46"/>
        <v>7450.34</v>
      </c>
      <c r="AR220" s="207">
        <f t="shared" si="46"/>
        <v>7450.34</v>
      </c>
      <c r="AS220" s="207">
        <f t="shared" si="46"/>
        <v>7450.34</v>
      </c>
      <c r="AT220" s="207">
        <f t="shared" si="46"/>
        <v>7450.34</v>
      </c>
      <c r="AU220" s="208">
        <f t="shared" si="44"/>
        <v>89404.079999999973</v>
      </c>
      <c r="AV220" s="208">
        <f t="shared" si="39"/>
        <v>7450.34</v>
      </c>
      <c r="AW220" s="208">
        <f t="shared" si="39"/>
        <v>7450.34</v>
      </c>
      <c r="AX220" s="208">
        <f t="shared" si="39"/>
        <v>7450.34</v>
      </c>
      <c r="AY220" s="208">
        <f t="shared" si="38"/>
        <v>7450.34</v>
      </c>
      <c r="AZ220" s="208">
        <f t="shared" si="41"/>
        <v>7450.34</v>
      </c>
      <c r="BA220" s="208">
        <f t="shared" si="41"/>
        <v>7450.34</v>
      </c>
      <c r="BB220" s="208">
        <f t="shared" si="41"/>
        <v>7450.34</v>
      </c>
      <c r="BC220" s="208">
        <f t="shared" si="41"/>
        <v>7450.34</v>
      </c>
      <c r="BD220" s="208">
        <f t="shared" si="41"/>
        <v>7450.34</v>
      </c>
      <c r="BE220" s="208">
        <f t="shared" si="41"/>
        <v>7450.34</v>
      </c>
      <c r="BF220" s="208">
        <f t="shared" si="40"/>
        <v>7450.34</v>
      </c>
      <c r="BG220" s="208">
        <f t="shared" si="40"/>
        <v>7450.34</v>
      </c>
      <c r="BH220" s="208">
        <f t="shared" si="40"/>
        <v>7450.34</v>
      </c>
      <c r="BI220" s="208">
        <f t="shared" si="40"/>
        <v>7450.34</v>
      </c>
      <c r="BJ220" s="208">
        <f t="shared" si="40"/>
        <v>7450.34</v>
      </c>
      <c r="BK220" s="208">
        <f t="shared" si="40"/>
        <v>7450.34</v>
      </c>
      <c r="BL220" s="207">
        <f t="shared" si="45"/>
        <v>89404.079999999973</v>
      </c>
    </row>
    <row r="221" spans="1:64">
      <c r="A221" s="190" t="s">
        <v>422</v>
      </c>
      <c r="B221" s="205">
        <v>3.7199999999999997E-2</v>
      </c>
      <c r="C221" s="205">
        <v>3.7199999999999997E-2</v>
      </c>
      <c r="D221" s="206">
        <v>446520.02</v>
      </c>
      <c r="E221" s="206">
        <v>446520.02</v>
      </c>
      <c r="F221" s="206">
        <v>446520.02</v>
      </c>
      <c r="G221" s="206">
        <v>446520.02</v>
      </c>
      <c r="H221" s="206">
        <v>446520.02</v>
      </c>
      <c r="I221" s="206">
        <v>446520.02</v>
      </c>
      <c r="J221" s="206">
        <v>446520.02</v>
      </c>
      <c r="K221" s="206">
        <v>446520.02</v>
      </c>
      <c r="L221" s="206">
        <v>446520.02</v>
      </c>
      <c r="M221" s="206">
        <v>446520.02</v>
      </c>
      <c r="N221" s="206">
        <v>446520.02</v>
      </c>
      <c r="O221" s="206">
        <v>446520.02</v>
      </c>
      <c r="P221" s="192">
        <f t="shared" si="42"/>
        <v>5358240.24</v>
      </c>
      <c r="Q221" s="206">
        <v>446520.02</v>
      </c>
      <c r="R221" s="206">
        <v>446520.02</v>
      </c>
      <c r="S221" s="206">
        <v>446520.02</v>
      </c>
      <c r="T221" s="206">
        <v>446520.02</v>
      </c>
      <c r="U221" s="206">
        <v>446520.02</v>
      </c>
      <c r="V221" s="206">
        <v>446520.02</v>
      </c>
      <c r="W221" s="206">
        <v>446520.02</v>
      </c>
      <c r="X221" s="206">
        <v>446520.02</v>
      </c>
      <c r="Y221" s="206">
        <v>446520.02</v>
      </c>
      <c r="Z221" s="206">
        <v>446520.02</v>
      </c>
      <c r="AA221" s="206">
        <v>446520.02</v>
      </c>
      <c r="AB221" s="206">
        <v>446520.02</v>
      </c>
      <c r="AC221" s="206">
        <v>446520.02</v>
      </c>
      <c r="AD221" s="206">
        <v>446520.02</v>
      </c>
      <c r="AE221" s="206">
        <v>446520.02</v>
      </c>
      <c r="AF221" s="206">
        <v>446520.02</v>
      </c>
      <c r="AG221" s="192">
        <f t="shared" si="43"/>
        <v>5358240.24</v>
      </c>
      <c r="AI221" s="207">
        <f t="shared" si="47"/>
        <v>1384.21</v>
      </c>
      <c r="AJ221" s="207">
        <f t="shared" si="47"/>
        <v>1384.21</v>
      </c>
      <c r="AK221" s="207">
        <f t="shared" si="47"/>
        <v>1384.21</v>
      </c>
      <c r="AL221" s="207">
        <f t="shared" si="47"/>
        <v>1384.21</v>
      </c>
      <c r="AM221" s="207">
        <f t="shared" si="47"/>
        <v>1384.21</v>
      </c>
      <c r="AN221" s="207">
        <f t="shared" si="47"/>
        <v>1384.21</v>
      </c>
      <c r="AO221" s="207">
        <f t="shared" si="46"/>
        <v>1384.21</v>
      </c>
      <c r="AP221" s="207">
        <f t="shared" si="46"/>
        <v>1384.21</v>
      </c>
      <c r="AQ221" s="207">
        <f t="shared" si="46"/>
        <v>1384.21</v>
      </c>
      <c r="AR221" s="207">
        <f t="shared" si="46"/>
        <v>1384.21</v>
      </c>
      <c r="AS221" s="207">
        <f t="shared" si="46"/>
        <v>1384.21</v>
      </c>
      <c r="AT221" s="207">
        <f t="shared" si="46"/>
        <v>1384.21</v>
      </c>
      <c r="AU221" s="208">
        <f t="shared" si="44"/>
        <v>16610.519999999997</v>
      </c>
      <c r="AV221" s="208">
        <f t="shared" si="39"/>
        <v>1384.21</v>
      </c>
      <c r="AW221" s="208">
        <f t="shared" si="39"/>
        <v>1384.21</v>
      </c>
      <c r="AX221" s="208">
        <f t="shared" si="39"/>
        <v>1384.21</v>
      </c>
      <c r="AY221" s="208">
        <f t="shared" si="38"/>
        <v>1384.21</v>
      </c>
      <c r="AZ221" s="208">
        <f t="shared" si="41"/>
        <v>1384.21</v>
      </c>
      <c r="BA221" s="208">
        <f t="shared" si="41"/>
        <v>1384.21</v>
      </c>
      <c r="BB221" s="208">
        <f t="shared" si="41"/>
        <v>1384.21</v>
      </c>
      <c r="BC221" s="208">
        <f t="shared" si="41"/>
        <v>1384.21</v>
      </c>
      <c r="BD221" s="208">
        <f t="shared" si="41"/>
        <v>1384.21</v>
      </c>
      <c r="BE221" s="208">
        <f t="shared" si="41"/>
        <v>1384.21</v>
      </c>
      <c r="BF221" s="208">
        <f t="shared" si="40"/>
        <v>1384.21</v>
      </c>
      <c r="BG221" s="208">
        <f t="shared" si="40"/>
        <v>1384.21</v>
      </c>
      <c r="BH221" s="208">
        <f t="shared" si="40"/>
        <v>1384.21</v>
      </c>
      <c r="BI221" s="208">
        <f t="shared" si="40"/>
        <v>1384.21</v>
      </c>
      <c r="BJ221" s="208">
        <f t="shared" si="40"/>
        <v>1384.21</v>
      </c>
      <c r="BK221" s="208">
        <f t="shared" si="40"/>
        <v>1384.21</v>
      </c>
      <c r="BL221" s="207">
        <f t="shared" si="45"/>
        <v>16610.519999999997</v>
      </c>
    </row>
    <row r="222" spans="1:64">
      <c r="A222" s="190" t="s">
        <v>423</v>
      </c>
      <c r="B222" s="205">
        <v>3.7699999999999997E-2</v>
      </c>
      <c r="C222" s="205">
        <v>3.7699999999999997E-2</v>
      </c>
      <c r="D222" s="206">
        <v>97996.900000000009</v>
      </c>
      <c r="E222" s="206">
        <v>97996.900000000009</v>
      </c>
      <c r="F222" s="206">
        <v>97996.900000000009</v>
      </c>
      <c r="G222" s="206">
        <v>97996.900000000009</v>
      </c>
      <c r="H222" s="206">
        <v>97996.900000000009</v>
      </c>
      <c r="I222" s="206">
        <v>97996.900000000009</v>
      </c>
      <c r="J222" s="206">
        <v>97996.900000000009</v>
      </c>
      <c r="K222" s="206">
        <v>97996.900000000009</v>
      </c>
      <c r="L222" s="206">
        <v>97996.900000000009</v>
      </c>
      <c r="M222" s="206">
        <v>97996.900000000009</v>
      </c>
      <c r="N222" s="206">
        <v>97996.900000000009</v>
      </c>
      <c r="O222" s="206">
        <v>97996.900000000009</v>
      </c>
      <c r="P222" s="192">
        <f t="shared" si="42"/>
        <v>1175962.8</v>
      </c>
      <c r="Q222" s="206">
        <v>97996.900000000009</v>
      </c>
      <c r="R222" s="206">
        <v>97996.900000000009</v>
      </c>
      <c r="S222" s="206">
        <v>97996.900000000009</v>
      </c>
      <c r="T222" s="206">
        <v>97996.900000000009</v>
      </c>
      <c r="U222" s="206">
        <v>97996.900000000009</v>
      </c>
      <c r="V222" s="206">
        <v>97996.900000000009</v>
      </c>
      <c r="W222" s="206">
        <v>97996.900000000009</v>
      </c>
      <c r="X222" s="206">
        <v>97996.900000000009</v>
      </c>
      <c r="Y222" s="206">
        <v>97996.900000000009</v>
      </c>
      <c r="Z222" s="206">
        <v>97996.900000000009</v>
      </c>
      <c r="AA222" s="206">
        <v>97996.900000000009</v>
      </c>
      <c r="AB222" s="206">
        <v>97996.900000000009</v>
      </c>
      <c r="AC222" s="206">
        <v>97996.900000000009</v>
      </c>
      <c r="AD222" s="206">
        <v>97996.900000000009</v>
      </c>
      <c r="AE222" s="206">
        <v>97996.900000000009</v>
      </c>
      <c r="AF222" s="206">
        <v>97996.900000000009</v>
      </c>
      <c r="AG222" s="192">
        <f t="shared" si="43"/>
        <v>1175962.8</v>
      </c>
      <c r="AI222" s="207">
        <f t="shared" si="47"/>
        <v>307.87</v>
      </c>
      <c r="AJ222" s="207">
        <f t="shared" si="47"/>
        <v>307.87</v>
      </c>
      <c r="AK222" s="207">
        <f t="shared" si="47"/>
        <v>307.87</v>
      </c>
      <c r="AL222" s="207">
        <f t="shared" si="47"/>
        <v>307.87</v>
      </c>
      <c r="AM222" s="207">
        <f t="shared" si="47"/>
        <v>307.87</v>
      </c>
      <c r="AN222" s="207">
        <f t="shared" si="47"/>
        <v>307.87</v>
      </c>
      <c r="AO222" s="207">
        <f t="shared" si="46"/>
        <v>307.87</v>
      </c>
      <c r="AP222" s="207">
        <f t="shared" si="46"/>
        <v>307.87</v>
      </c>
      <c r="AQ222" s="207">
        <f t="shared" si="46"/>
        <v>307.87</v>
      </c>
      <c r="AR222" s="207">
        <f t="shared" si="46"/>
        <v>307.87</v>
      </c>
      <c r="AS222" s="207">
        <f t="shared" si="46"/>
        <v>307.87</v>
      </c>
      <c r="AT222" s="207">
        <f t="shared" si="46"/>
        <v>307.87</v>
      </c>
      <c r="AU222" s="208">
        <f t="shared" si="44"/>
        <v>3694.4399999999991</v>
      </c>
      <c r="AV222" s="208">
        <f t="shared" si="39"/>
        <v>307.87</v>
      </c>
      <c r="AW222" s="208">
        <f t="shared" si="39"/>
        <v>307.87</v>
      </c>
      <c r="AX222" s="208">
        <f t="shared" si="39"/>
        <v>307.87</v>
      </c>
      <c r="AY222" s="208">
        <f t="shared" si="38"/>
        <v>307.87</v>
      </c>
      <c r="AZ222" s="208">
        <f t="shared" si="41"/>
        <v>307.87</v>
      </c>
      <c r="BA222" s="208">
        <f t="shared" si="41"/>
        <v>307.87</v>
      </c>
      <c r="BB222" s="208">
        <f t="shared" si="41"/>
        <v>307.87</v>
      </c>
      <c r="BC222" s="208">
        <f t="shared" si="41"/>
        <v>307.87</v>
      </c>
      <c r="BD222" s="208">
        <f t="shared" si="41"/>
        <v>307.87</v>
      </c>
      <c r="BE222" s="208">
        <f t="shared" si="41"/>
        <v>307.87</v>
      </c>
      <c r="BF222" s="208">
        <f t="shared" si="40"/>
        <v>307.87</v>
      </c>
      <c r="BG222" s="208">
        <f t="shared" si="40"/>
        <v>307.87</v>
      </c>
      <c r="BH222" s="208">
        <f t="shared" si="40"/>
        <v>307.87</v>
      </c>
      <c r="BI222" s="208">
        <f t="shared" si="40"/>
        <v>307.87</v>
      </c>
      <c r="BJ222" s="208">
        <f t="shared" si="40"/>
        <v>307.87</v>
      </c>
      <c r="BK222" s="208">
        <f t="shared" si="40"/>
        <v>307.87</v>
      </c>
      <c r="BL222" s="207">
        <f t="shared" si="45"/>
        <v>3694.4399999999991</v>
      </c>
    </row>
    <row r="223" spans="1:64">
      <c r="A223" s="190" t="s">
        <v>424</v>
      </c>
      <c r="B223" s="205">
        <v>3.7699999999999997E-2</v>
      </c>
      <c r="C223" s="205">
        <v>3.7699999999999997E-2</v>
      </c>
      <c r="D223" s="206">
        <v>97861.58</v>
      </c>
      <c r="E223" s="206">
        <v>97861.58</v>
      </c>
      <c r="F223" s="206">
        <v>97861.58</v>
      </c>
      <c r="G223" s="206">
        <v>97861.58</v>
      </c>
      <c r="H223" s="206">
        <v>97861.58</v>
      </c>
      <c r="I223" s="206">
        <v>97861.58</v>
      </c>
      <c r="J223" s="206">
        <v>97861.58</v>
      </c>
      <c r="K223" s="206">
        <v>97861.58</v>
      </c>
      <c r="L223" s="206">
        <v>97861.58</v>
      </c>
      <c r="M223" s="206">
        <v>97861.58</v>
      </c>
      <c r="N223" s="206">
        <v>97861.58</v>
      </c>
      <c r="O223" s="206">
        <v>97861.58</v>
      </c>
      <c r="P223" s="192">
        <f t="shared" si="42"/>
        <v>1174338.96</v>
      </c>
      <c r="Q223" s="206">
        <v>97861.58</v>
      </c>
      <c r="R223" s="206">
        <v>97861.58</v>
      </c>
      <c r="S223" s="206">
        <v>97861.58</v>
      </c>
      <c r="T223" s="206">
        <v>97861.58</v>
      </c>
      <c r="U223" s="206">
        <v>97861.58</v>
      </c>
      <c r="V223" s="206">
        <v>97861.58</v>
      </c>
      <c r="W223" s="206">
        <v>97861.58</v>
      </c>
      <c r="X223" s="206">
        <v>97861.58</v>
      </c>
      <c r="Y223" s="206">
        <v>97861.58</v>
      </c>
      <c r="Z223" s="206">
        <v>97861.58</v>
      </c>
      <c r="AA223" s="206">
        <v>97861.58</v>
      </c>
      <c r="AB223" s="206">
        <v>97861.58</v>
      </c>
      <c r="AC223" s="206">
        <v>97861.58</v>
      </c>
      <c r="AD223" s="206">
        <v>97861.58</v>
      </c>
      <c r="AE223" s="206">
        <v>97861.58</v>
      </c>
      <c r="AF223" s="206">
        <v>97861.58</v>
      </c>
      <c r="AG223" s="192">
        <f t="shared" si="43"/>
        <v>1174338.96</v>
      </c>
      <c r="AI223" s="207">
        <f t="shared" si="47"/>
        <v>307.45</v>
      </c>
      <c r="AJ223" s="207">
        <f t="shared" si="47"/>
        <v>307.45</v>
      </c>
      <c r="AK223" s="207">
        <f t="shared" si="47"/>
        <v>307.45</v>
      </c>
      <c r="AL223" s="207">
        <f t="shared" si="47"/>
        <v>307.45</v>
      </c>
      <c r="AM223" s="207">
        <f t="shared" si="47"/>
        <v>307.45</v>
      </c>
      <c r="AN223" s="207">
        <f t="shared" si="47"/>
        <v>307.45</v>
      </c>
      <c r="AO223" s="207">
        <f t="shared" si="46"/>
        <v>307.45</v>
      </c>
      <c r="AP223" s="207">
        <f t="shared" si="46"/>
        <v>307.45</v>
      </c>
      <c r="AQ223" s="207">
        <f t="shared" si="46"/>
        <v>307.45</v>
      </c>
      <c r="AR223" s="207">
        <f t="shared" si="46"/>
        <v>307.45</v>
      </c>
      <c r="AS223" s="207">
        <f t="shared" si="46"/>
        <v>307.45</v>
      </c>
      <c r="AT223" s="207">
        <f t="shared" si="46"/>
        <v>307.45</v>
      </c>
      <c r="AU223" s="208">
        <f t="shared" si="44"/>
        <v>3689.3999999999992</v>
      </c>
      <c r="AV223" s="208">
        <f t="shared" si="39"/>
        <v>307.45</v>
      </c>
      <c r="AW223" s="208">
        <f t="shared" si="39"/>
        <v>307.45</v>
      </c>
      <c r="AX223" s="208">
        <f t="shared" si="39"/>
        <v>307.45</v>
      </c>
      <c r="AY223" s="208">
        <f t="shared" si="38"/>
        <v>307.45</v>
      </c>
      <c r="AZ223" s="208">
        <f t="shared" si="41"/>
        <v>307.45</v>
      </c>
      <c r="BA223" s="208">
        <f t="shared" si="41"/>
        <v>307.45</v>
      </c>
      <c r="BB223" s="208">
        <f t="shared" si="41"/>
        <v>307.45</v>
      </c>
      <c r="BC223" s="208">
        <f t="shared" si="41"/>
        <v>307.45</v>
      </c>
      <c r="BD223" s="208">
        <f t="shared" si="41"/>
        <v>307.45</v>
      </c>
      <c r="BE223" s="208">
        <f t="shared" si="41"/>
        <v>307.45</v>
      </c>
      <c r="BF223" s="208">
        <f t="shared" si="40"/>
        <v>307.45</v>
      </c>
      <c r="BG223" s="208">
        <f t="shared" si="40"/>
        <v>307.45</v>
      </c>
      <c r="BH223" s="208">
        <f t="shared" si="40"/>
        <v>307.45</v>
      </c>
      <c r="BI223" s="208">
        <f t="shared" si="40"/>
        <v>307.45</v>
      </c>
      <c r="BJ223" s="208">
        <f t="shared" si="40"/>
        <v>307.45</v>
      </c>
      <c r="BK223" s="208">
        <f t="shared" si="40"/>
        <v>307.45</v>
      </c>
      <c r="BL223" s="207">
        <f t="shared" si="45"/>
        <v>3689.3999999999992</v>
      </c>
    </row>
    <row r="224" spans="1:64">
      <c r="A224" s="190" t="s">
        <v>425</v>
      </c>
      <c r="B224" s="205">
        <v>3.6999999999999998E-2</v>
      </c>
      <c r="C224" s="205">
        <v>3.6999999999999998E-2</v>
      </c>
      <c r="D224" s="206">
        <v>338423.07</v>
      </c>
      <c r="E224" s="206">
        <v>338423.07</v>
      </c>
      <c r="F224" s="206">
        <v>338423.07</v>
      </c>
      <c r="G224" s="206">
        <v>338423.07</v>
      </c>
      <c r="H224" s="206">
        <v>338423.07</v>
      </c>
      <c r="I224" s="206">
        <v>338423.07</v>
      </c>
      <c r="J224" s="206">
        <v>338423.07</v>
      </c>
      <c r="K224" s="206">
        <v>338423.07</v>
      </c>
      <c r="L224" s="206">
        <v>338423.07</v>
      </c>
      <c r="M224" s="206">
        <v>338423.07</v>
      </c>
      <c r="N224" s="206">
        <v>338423.07</v>
      </c>
      <c r="O224" s="206">
        <v>338423.07</v>
      </c>
      <c r="P224" s="192">
        <f t="shared" si="42"/>
        <v>4061076.8399999994</v>
      </c>
      <c r="Q224" s="206">
        <v>338423.07</v>
      </c>
      <c r="R224" s="206">
        <v>338423.07</v>
      </c>
      <c r="S224" s="206">
        <v>338423.07</v>
      </c>
      <c r="T224" s="206">
        <v>338423.07</v>
      </c>
      <c r="U224" s="206">
        <v>338423.07</v>
      </c>
      <c r="V224" s="206">
        <v>338423.07</v>
      </c>
      <c r="W224" s="206">
        <v>338423.07</v>
      </c>
      <c r="X224" s="206">
        <v>338423.07</v>
      </c>
      <c r="Y224" s="206">
        <v>338423.07</v>
      </c>
      <c r="Z224" s="206">
        <v>338423.07</v>
      </c>
      <c r="AA224" s="206">
        <v>338423.07</v>
      </c>
      <c r="AB224" s="206">
        <v>338423.07</v>
      </c>
      <c r="AC224" s="206">
        <v>338423.07</v>
      </c>
      <c r="AD224" s="206">
        <v>338423.07</v>
      </c>
      <c r="AE224" s="206">
        <v>338423.07</v>
      </c>
      <c r="AF224" s="206">
        <v>338423.07</v>
      </c>
      <c r="AG224" s="192">
        <f t="shared" si="43"/>
        <v>4061076.8399999994</v>
      </c>
      <c r="AI224" s="207">
        <f t="shared" si="47"/>
        <v>1043.47</v>
      </c>
      <c r="AJ224" s="207">
        <f t="shared" si="47"/>
        <v>1043.47</v>
      </c>
      <c r="AK224" s="207">
        <f t="shared" si="47"/>
        <v>1043.47</v>
      </c>
      <c r="AL224" s="207">
        <f t="shared" si="47"/>
        <v>1043.47</v>
      </c>
      <c r="AM224" s="207">
        <f t="shared" si="47"/>
        <v>1043.47</v>
      </c>
      <c r="AN224" s="207">
        <f t="shared" si="47"/>
        <v>1043.47</v>
      </c>
      <c r="AO224" s="207">
        <f t="shared" si="46"/>
        <v>1043.47</v>
      </c>
      <c r="AP224" s="207">
        <f t="shared" si="46"/>
        <v>1043.47</v>
      </c>
      <c r="AQ224" s="207">
        <f t="shared" si="46"/>
        <v>1043.47</v>
      </c>
      <c r="AR224" s="207">
        <f t="shared" si="46"/>
        <v>1043.47</v>
      </c>
      <c r="AS224" s="207">
        <f t="shared" si="46"/>
        <v>1043.47</v>
      </c>
      <c r="AT224" s="207">
        <f t="shared" si="46"/>
        <v>1043.47</v>
      </c>
      <c r="AU224" s="208">
        <f t="shared" si="44"/>
        <v>12521.639999999998</v>
      </c>
      <c r="AV224" s="208">
        <f t="shared" si="39"/>
        <v>1043.47</v>
      </c>
      <c r="AW224" s="208">
        <f t="shared" si="39"/>
        <v>1043.47</v>
      </c>
      <c r="AX224" s="208">
        <f t="shared" si="39"/>
        <v>1043.47</v>
      </c>
      <c r="AY224" s="208">
        <f t="shared" si="38"/>
        <v>1043.47</v>
      </c>
      <c r="AZ224" s="208">
        <f t="shared" si="41"/>
        <v>1043.47</v>
      </c>
      <c r="BA224" s="208">
        <f t="shared" si="41"/>
        <v>1043.47</v>
      </c>
      <c r="BB224" s="208">
        <f t="shared" si="41"/>
        <v>1043.47</v>
      </c>
      <c r="BC224" s="208">
        <f t="shared" si="41"/>
        <v>1043.47</v>
      </c>
      <c r="BD224" s="208">
        <f t="shared" si="41"/>
        <v>1043.47</v>
      </c>
      <c r="BE224" s="208">
        <f t="shared" si="41"/>
        <v>1043.47</v>
      </c>
      <c r="BF224" s="208">
        <f t="shared" si="40"/>
        <v>1043.47</v>
      </c>
      <c r="BG224" s="208">
        <f t="shared" si="40"/>
        <v>1043.47</v>
      </c>
      <c r="BH224" s="208">
        <f t="shared" si="40"/>
        <v>1043.47</v>
      </c>
      <c r="BI224" s="208">
        <f t="shared" si="40"/>
        <v>1043.47</v>
      </c>
      <c r="BJ224" s="208">
        <f t="shared" si="40"/>
        <v>1043.47</v>
      </c>
      <c r="BK224" s="208">
        <f t="shared" si="40"/>
        <v>1043.47</v>
      </c>
      <c r="BL224" s="207">
        <f t="shared" si="45"/>
        <v>12521.639999999998</v>
      </c>
    </row>
    <row r="225" spans="1:64">
      <c r="A225" s="190" t="s">
        <v>426</v>
      </c>
      <c r="B225" s="205">
        <v>3.6999999999999998E-2</v>
      </c>
      <c r="C225" s="205">
        <v>3.6999999999999998E-2</v>
      </c>
      <c r="D225" s="206">
        <v>337096.18</v>
      </c>
      <c r="E225" s="206">
        <v>337096.18</v>
      </c>
      <c r="F225" s="206">
        <v>337096.18</v>
      </c>
      <c r="G225" s="206">
        <v>337096.18</v>
      </c>
      <c r="H225" s="206">
        <v>337096.18</v>
      </c>
      <c r="I225" s="206">
        <v>337096.18</v>
      </c>
      <c r="J225" s="206">
        <v>337096.18</v>
      </c>
      <c r="K225" s="206">
        <v>337096.18</v>
      </c>
      <c r="L225" s="206">
        <v>337096.18</v>
      </c>
      <c r="M225" s="206">
        <v>337096.18</v>
      </c>
      <c r="N225" s="206">
        <v>337096.18</v>
      </c>
      <c r="O225" s="206">
        <v>337096.18</v>
      </c>
      <c r="P225" s="192">
        <f t="shared" si="42"/>
        <v>4045154.1600000006</v>
      </c>
      <c r="Q225" s="206">
        <v>337096.18</v>
      </c>
      <c r="R225" s="206">
        <v>337096.18</v>
      </c>
      <c r="S225" s="206">
        <v>337096.18</v>
      </c>
      <c r="T225" s="206">
        <v>337096.18</v>
      </c>
      <c r="U225" s="206">
        <v>337096.18</v>
      </c>
      <c r="V225" s="206">
        <v>337096.18</v>
      </c>
      <c r="W225" s="206">
        <v>337096.18</v>
      </c>
      <c r="X225" s="206">
        <v>337096.18</v>
      </c>
      <c r="Y225" s="206">
        <v>337096.18</v>
      </c>
      <c r="Z225" s="206">
        <v>337096.18</v>
      </c>
      <c r="AA225" s="206">
        <v>337096.18</v>
      </c>
      <c r="AB225" s="206">
        <v>337096.18</v>
      </c>
      <c r="AC225" s="206">
        <v>337096.18</v>
      </c>
      <c r="AD225" s="206">
        <v>337096.18</v>
      </c>
      <c r="AE225" s="206">
        <v>337096.18</v>
      </c>
      <c r="AF225" s="206">
        <v>337096.18</v>
      </c>
      <c r="AG225" s="192">
        <f t="shared" si="43"/>
        <v>4045154.1600000006</v>
      </c>
      <c r="AI225" s="207">
        <f t="shared" si="47"/>
        <v>1039.3800000000001</v>
      </c>
      <c r="AJ225" s="207">
        <f t="shared" si="47"/>
        <v>1039.3800000000001</v>
      </c>
      <c r="AK225" s="207">
        <f t="shared" si="47"/>
        <v>1039.3800000000001</v>
      </c>
      <c r="AL225" s="207">
        <f t="shared" si="47"/>
        <v>1039.3800000000001</v>
      </c>
      <c r="AM225" s="207">
        <f t="shared" si="47"/>
        <v>1039.3800000000001</v>
      </c>
      <c r="AN225" s="207">
        <f t="shared" si="47"/>
        <v>1039.3800000000001</v>
      </c>
      <c r="AO225" s="207">
        <f t="shared" si="46"/>
        <v>1039.3800000000001</v>
      </c>
      <c r="AP225" s="207">
        <f t="shared" si="46"/>
        <v>1039.3800000000001</v>
      </c>
      <c r="AQ225" s="207">
        <f t="shared" si="46"/>
        <v>1039.3800000000001</v>
      </c>
      <c r="AR225" s="207">
        <f t="shared" si="46"/>
        <v>1039.3800000000001</v>
      </c>
      <c r="AS225" s="207">
        <f t="shared" si="46"/>
        <v>1039.3800000000001</v>
      </c>
      <c r="AT225" s="207">
        <f t="shared" si="46"/>
        <v>1039.3800000000001</v>
      </c>
      <c r="AU225" s="208">
        <f t="shared" si="44"/>
        <v>12472.560000000005</v>
      </c>
      <c r="AV225" s="208">
        <f t="shared" si="39"/>
        <v>1039.3800000000001</v>
      </c>
      <c r="AW225" s="208">
        <f t="shared" si="39"/>
        <v>1039.3800000000001</v>
      </c>
      <c r="AX225" s="208">
        <f t="shared" si="39"/>
        <v>1039.3800000000001</v>
      </c>
      <c r="AY225" s="208">
        <f t="shared" si="38"/>
        <v>1039.3800000000001</v>
      </c>
      <c r="AZ225" s="208">
        <f t="shared" si="41"/>
        <v>1039.3800000000001</v>
      </c>
      <c r="BA225" s="208">
        <f t="shared" si="41"/>
        <v>1039.3800000000001</v>
      </c>
      <c r="BB225" s="208">
        <f t="shared" si="41"/>
        <v>1039.3800000000001</v>
      </c>
      <c r="BC225" s="208">
        <f t="shared" si="41"/>
        <v>1039.3800000000001</v>
      </c>
      <c r="BD225" s="208">
        <f t="shared" si="41"/>
        <v>1039.3800000000001</v>
      </c>
      <c r="BE225" s="208">
        <f t="shared" si="41"/>
        <v>1039.3800000000001</v>
      </c>
      <c r="BF225" s="208">
        <f t="shared" si="40"/>
        <v>1039.3800000000001</v>
      </c>
      <c r="BG225" s="208">
        <f t="shared" si="40"/>
        <v>1039.3800000000001</v>
      </c>
      <c r="BH225" s="208">
        <f t="shared" si="40"/>
        <v>1039.3800000000001</v>
      </c>
      <c r="BI225" s="208">
        <f t="shared" si="40"/>
        <v>1039.3800000000001</v>
      </c>
      <c r="BJ225" s="208">
        <f t="shared" si="40"/>
        <v>1039.3800000000001</v>
      </c>
      <c r="BK225" s="208">
        <f t="shared" si="40"/>
        <v>1039.3800000000001</v>
      </c>
      <c r="BL225" s="207">
        <f t="shared" si="45"/>
        <v>12472.560000000005</v>
      </c>
    </row>
    <row r="226" spans="1:64">
      <c r="A226" s="190" t="s">
        <v>427</v>
      </c>
      <c r="B226" s="205">
        <v>3.7100000000000001E-2</v>
      </c>
      <c r="C226" s="205">
        <v>3.7100000000000001E-2</v>
      </c>
      <c r="D226" s="206">
        <v>347146.53</v>
      </c>
      <c r="E226" s="206">
        <v>347146.53</v>
      </c>
      <c r="F226" s="206">
        <v>347146.53</v>
      </c>
      <c r="G226" s="206">
        <v>347146.53</v>
      </c>
      <c r="H226" s="206">
        <v>347146.53</v>
      </c>
      <c r="I226" s="206">
        <v>347146.53</v>
      </c>
      <c r="J226" s="206">
        <v>347146.53</v>
      </c>
      <c r="K226" s="206">
        <v>347146.53</v>
      </c>
      <c r="L226" s="206">
        <v>347146.53</v>
      </c>
      <c r="M226" s="206">
        <v>347146.53</v>
      </c>
      <c r="N226" s="206">
        <v>347146.53</v>
      </c>
      <c r="O226" s="206">
        <v>347146.53</v>
      </c>
      <c r="P226" s="192">
        <f t="shared" si="42"/>
        <v>4165758.3600000013</v>
      </c>
      <c r="Q226" s="206">
        <v>347146.53</v>
      </c>
      <c r="R226" s="206">
        <v>347146.53</v>
      </c>
      <c r="S226" s="206">
        <v>347146.53</v>
      </c>
      <c r="T226" s="206">
        <v>347146.53</v>
      </c>
      <c r="U226" s="206">
        <v>347146.53</v>
      </c>
      <c r="V226" s="206">
        <v>347146.53</v>
      </c>
      <c r="W226" s="206">
        <v>347146.53</v>
      </c>
      <c r="X226" s="206">
        <v>347146.53</v>
      </c>
      <c r="Y226" s="206">
        <v>347146.53</v>
      </c>
      <c r="Z226" s="206">
        <v>347146.53</v>
      </c>
      <c r="AA226" s="206">
        <v>347146.53</v>
      </c>
      <c r="AB226" s="206">
        <v>347146.53</v>
      </c>
      <c r="AC226" s="206">
        <v>347146.53</v>
      </c>
      <c r="AD226" s="206">
        <v>347146.53</v>
      </c>
      <c r="AE226" s="206">
        <v>347146.53</v>
      </c>
      <c r="AF226" s="206">
        <v>347146.53</v>
      </c>
      <c r="AG226" s="192">
        <f t="shared" si="43"/>
        <v>4165758.3600000013</v>
      </c>
      <c r="AI226" s="207">
        <f t="shared" si="47"/>
        <v>1073.26</v>
      </c>
      <c r="AJ226" s="207">
        <f t="shared" si="47"/>
        <v>1073.26</v>
      </c>
      <c r="AK226" s="207">
        <f t="shared" si="47"/>
        <v>1073.26</v>
      </c>
      <c r="AL226" s="207">
        <f t="shared" si="47"/>
        <v>1073.26</v>
      </c>
      <c r="AM226" s="207">
        <f t="shared" si="47"/>
        <v>1073.26</v>
      </c>
      <c r="AN226" s="207">
        <f t="shared" si="47"/>
        <v>1073.26</v>
      </c>
      <c r="AO226" s="207">
        <f t="shared" si="46"/>
        <v>1073.26</v>
      </c>
      <c r="AP226" s="207">
        <f t="shared" si="46"/>
        <v>1073.26</v>
      </c>
      <c r="AQ226" s="207">
        <f t="shared" si="46"/>
        <v>1073.26</v>
      </c>
      <c r="AR226" s="207">
        <f t="shared" si="46"/>
        <v>1073.26</v>
      </c>
      <c r="AS226" s="207">
        <f t="shared" si="46"/>
        <v>1073.26</v>
      </c>
      <c r="AT226" s="207">
        <f t="shared" si="46"/>
        <v>1073.26</v>
      </c>
      <c r="AU226" s="208">
        <f t="shared" si="44"/>
        <v>12879.12</v>
      </c>
      <c r="AV226" s="208">
        <f t="shared" si="39"/>
        <v>1073.26</v>
      </c>
      <c r="AW226" s="208">
        <f t="shared" si="39"/>
        <v>1073.26</v>
      </c>
      <c r="AX226" s="208">
        <f t="shared" si="39"/>
        <v>1073.26</v>
      </c>
      <c r="AY226" s="208">
        <f t="shared" si="38"/>
        <v>1073.26</v>
      </c>
      <c r="AZ226" s="208">
        <f t="shared" si="41"/>
        <v>1073.26</v>
      </c>
      <c r="BA226" s="208">
        <f t="shared" si="41"/>
        <v>1073.26</v>
      </c>
      <c r="BB226" s="208">
        <f t="shared" si="41"/>
        <v>1073.26</v>
      </c>
      <c r="BC226" s="208">
        <f t="shared" si="41"/>
        <v>1073.26</v>
      </c>
      <c r="BD226" s="208">
        <f t="shared" si="41"/>
        <v>1073.26</v>
      </c>
      <c r="BE226" s="208">
        <f t="shared" si="41"/>
        <v>1073.26</v>
      </c>
      <c r="BF226" s="208">
        <f t="shared" si="40"/>
        <v>1073.26</v>
      </c>
      <c r="BG226" s="208">
        <f t="shared" si="40"/>
        <v>1073.26</v>
      </c>
      <c r="BH226" s="208">
        <f t="shared" si="40"/>
        <v>1073.26</v>
      </c>
      <c r="BI226" s="208">
        <f t="shared" si="40"/>
        <v>1073.26</v>
      </c>
      <c r="BJ226" s="208">
        <f t="shared" si="40"/>
        <v>1073.26</v>
      </c>
      <c r="BK226" s="208">
        <f t="shared" si="40"/>
        <v>1073.26</v>
      </c>
      <c r="BL226" s="207">
        <f t="shared" si="45"/>
        <v>12879.12</v>
      </c>
    </row>
    <row r="227" spans="1:64">
      <c r="A227" s="190" t="s">
        <v>428</v>
      </c>
      <c r="B227" s="205">
        <v>0</v>
      </c>
      <c r="C227" s="205">
        <v>0</v>
      </c>
      <c r="D227" s="206">
        <v>0</v>
      </c>
      <c r="E227" s="206">
        <v>0</v>
      </c>
      <c r="F227" s="206">
        <v>0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192">
        <f t="shared" si="42"/>
        <v>0</v>
      </c>
      <c r="Q227" s="206">
        <v>0</v>
      </c>
      <c r="R227" s="206">
        <v>0</v>
      </c>
      <c r="S227" s="206">
        <v>0</v>
      </c>
      <c r="T227" s="206">
        <v>0</v>
      </c>
      <c r="U227" s="206">
        <v>0</v>
      </c>
      <c r="V227" s="206">
        <v>0</v>
      </c>
      <c r="W227" s="206">
        <v>0</v>
      </c>
      <c r="X227" s="206">
        <v>0</v>
      </c>
      <c r="Y227" s="206">
        <v>0</v>
      </c>
      <c r="Z227" s="206">
        <v>0</v>
      </c>
      <c r="AA227" s="206">
        <v>0</v>
      </c>
      <c r="AB227" s="206">
        <v>0</v>
      </c>
      <c r="AC227" s="206">
        <v>0</v>
      </c>
      <c r="AD227" s="206">
        <v>0</v>
      </c>
      <c r="AE227" s="206">
        <v>0</v>
      </c>
      <c r="AF227" s="206">
        <v>0</v>
      </c>
      <c r="AG227" s="192">
        <f t="shared" si="43"/>
        <v>0</v>
      </c>
      <c r="AI227" s="207">
        <f t="shared" si="47"/>
        <v>0</v>
      </c>
      <c r="AJ227" s="207">
        <f t="shared" si="47"/>
        <v>0</v>
      </c>
      <c r="AK227" s="207">
        <f t="shared" si="47"/>
        <v>0</v>
      </c>
      <c r="AL227" s="207">
        <f t="shared" si="47"/>
        <v>0</v>
      </c>
      <c r="AM227" s="207">
        <f t="shared" si="47"/>
        <v>0</v>
      </c>
      <c r="AN227" s="207">
        <f t="shared" si="47"/>
        <v>0</v>
      </c>
      <c r="AO227" s="207">
        <f t="shared" si="46"/>
        <v>0</v>
      </c>
      <c r="AP227" s="207">
        <f t="shared" si="46"/>
        <v>0</v>
      </c>
      <c r="AQ227" s="207">
        <f t="shared" si="46"/>
        <v>0</v>
      </c>
      <c r="AR227" s="207">
        <f t="shared" si="46"/>
        <v>0</v>
      </c>
      <c r="AS227" s="207">
        <f t="shared" si="46"/>
        <v>0</v>
      </c>
      <c r="AT227" s="207">
        <f t="shared" si="46"/>
        <v>0</v>
      </c>
      <c r="AU227" s="208">
        <f t="shared" si="44"/>
        <v>0</v>
      </c>
      <c r="AV227" s="208">
        <f t="shared" si="39"/>
        <v>0</v>
      </c>
      <c r="AW227" s="208">
        <f t="shared" si="39"/>
        <v>0</v>
      </c>
      <c r="AX227" s="208">
        <f t="shared" si="39"/>
        <v>0</v>
      </c>
      <c r="AY227" s="208">
        <f t="shared" si="38"/>
        <v>0</v>
      </c>
      <c r="AZ227" s="208">
        <f t="shared" si="41"/>
        <v>0</v>
      </c>
      <c r="BA227" s="208">
        <f t="shared" si="41"/>
        <v>0</v>
      </c>
      <c r="BB227" s="208">
        <f t="shared" si="41"/>
        <v>0</v>
      </c>
      <c r="BC227" s="208">
        <f t="shared" si="41"/>
        <v>0</v>
      </c>
      <c r="BD227" s="208">
        <f t="shared" si="41"/>
        <v>0</v>
      </c>
      <c r="BE227" s="208">
        <f t="shared" si="41"/>
        <v>0</v>
      </c>
      <c r="BF227" s="208">
        <f t="shared" si="40"/>
        <v>0</v>
      </c>
      <c r="BG227" s="208">
        <f t="shared" si="40"/>
        <v>0</v>
      </c>
      <c r="BH227" s="208">
        <f t="shared" si="40"/>
        <v>0</v>
      </c>
      <c r="BI227" s="208">
        <f t="shared" si="40"/>
        <v>0</v>
      </c>
      <c r="BJ227" s="208">
        <f t="shared" si="40"/>
        <v>0</v>
      </c>
      <c r="BK227" s="208">
        <f t="shared" si="40"/>
        <v>0</v>
      </c>
      <c r="BL227" s="207">
        <f t="shared" si="45"/>
        <v>0</v>
      </c>
    </row>
    <row r="228" spans="1:64">
      <c r="A228" s="190" t="s">
        <v>429</v>
      </c>
      <c r="B228" s="205">
        <v>9.3100000000000002E-2</v>
      </c>
      <c r="C228" s="205">
        <v>9.3100000000000002E-2</v>
      </c>
      <c r="D228" s="206">
        <v>23433.81</v>
      </c>
      <c r="E228" s="206">
        <v>23433.81</v>
      </c>
      <c r="F228" s="206">
        <v>22831.420000000002</v>
      </c>
      <c r="G228" s="206">
        <v>22229.02</v>
      </c>
      <c r="H228" s="206">
        <v>22229.02</v>
      </c>
      <c r="I228" s="206">
        <v>22229.02</v>
      </c>
      <c r="J228" s="206">
        <v>22229.02</v>
      </c>
      <c r="K228" s="206">
        <v>22229.02</v>
      </c>
      <c r="L228" s="206">
        <v>22229.02</v>
      </c>
      <c r="M228" s="206">
        <v>22229.02</v>
      </c>
      <c r="N228" s="206">
        <v>22229.02</v>
      </c>
      <c r="O228" s="206">
        <v>22229.02</v>
      </c>
      <c r="P228" s="192">
        <f t="shared" si="42"/>
        <v>269760.21999999997</v>
      </c>
      <c r="Q228" s="206">
        <v>22229.02</v>
      </c>
      <c r="R228" s="206">
        <v>22229.02</v>
      </c>
      <c r="S228" s="206">
        <v>22229.02</v>
      </c>
      <c r="T228" s="206">
        <v>22229.02</v>
      </c>
      <c r="U228" s="206">
        <v>22229.02</v>
      </c>
      <c r="V228" s="206">
        <v>22229.02</v>
      </c>
      <c r="W228" s="206">
        <v>22229.02</v>
      </c>
      <c r="X228" s="206">
        <v>22229.02</v>
      </c>
      <c r="Y228" s="206">
        <v>11114.51</v>
      </c>
      <c r="Z228" s="206">
        <v>0</v>
      </c>
      <c r="AA228" s="206">
        <v>0</v>
      </c>
      <c r="AB228" s="206">
        <v>0</v>
      </c>
      <c r="AC228" s="206">
        <v>0</v>
      </c>
      <c r="AD228" s="206">
        <v>0</v>
      </c>
      <c r="AE228" s="206">
        <v>0</v>
      </c>
      <c r="AF228" s="206">
        <v>0</v>
      </c>
      <c r="AG228" s="192">
        <f t="shared" si="43"/>
        <v>100030.59</v>
      </c>
      <c r="AI228" s="207">
        <f t="shared" si="47"/>
        <v>181.81</v>
      </c>
      <c r="AJ228" s="207">
        <f t="shared" si="47"/>
        <v>181.81</v>
      </c>
      <c r="AK228" s="207">
        <f t="shared" si="47"/>
        <v>177.13</v>
      </c>
      <c r="AL228" s="207">
        <f t="shared" si="47"/>
        <v>172.46</v>
      </c>
      <c r="AM228" s="207">
        <f t="shared" si="47"/>
        <v>172.46</v>
      </c>
      <c r="AN228" s="207">
        <f t="shared" si="47"/>
        <v>172.46</v>
      </c>
      <c r="AO228" s="207">
        <f t="shared" si="46"/>
        <v>172.46</v>
      </c>
      <c r="AP228" s="207">
        <f t="shared" si="46"/>
        <v>172.46</v>
      </c>
      <c r="AQ228" s="207">
        <f t="shared" si="46"/>
        <v>172.46</v>
      </c>
      <c r="AR228" s="207">
        <f t="shared" si="46"/>
        <v>172.46</v>
      </c>
      <c r="AS228" s="207">
        <f t="shared" si="46"/>
        <v>172.46</v>
      </c>
      <c r="AT228" s="207">
        <f t="shared" si="46"/>
        <v>172.46</v>
      </c>
      <c r="AU228" s="208">
        <f t="shared" si="44"/>
        <v>2092.8900000000003</v>
      </c>
      <c r="AV228" s="208">
        <f t="shared" si="39"/>
        <v>172.46</v>
      </c>
      <c r="AW228" s="208">
        <f t="shared" si="39"/>
        <v>172.46</v>
      </c>
      <c r="AX228" s="208">
        <f t="shared" si="39"/>
        <v>172.46</v>
      </c>
      <c r="AY228" s="208">
        <f t="shared" si="38"/>
        <v>172.46</v>
      </c>
      <c r="AZ228" s="208">
        <f t="shared" si="41"/>
        <v>172.46</v>
      </c>
      <c r="BA228" s="208">
        <f t="shared" si="41"/>
        <v>172.46</v>
      </c>
      <c r="BB228" s="208">
        <f t="shared" si="41"/>
        <v>172.46</v>
      </c>
      <c r="BC228" s="208">
        <f t="shared" si="41"/>
        <v>172.46</v>
      </c>
      <c r="BD228" s="208">
        <f t="shared" si="41"/>
        <v>86.23</v>
      </c>
      <c r="BE228" s="208">
        <f t="shared" si="41"/>
        <v>0</v>
      </c>
      <c r="BF228" s="208">
        <f t="shared" si="40"/>
        <v>0</v>
      </c>
      <c r="BG228" s="208">
        <f t="shared" si="40"/>
        <v>0</v>
      </c>
      <c r="BH228" s="208">
        <f t="shared" si="40"/>
        <v>0</v>
      </c>
      <c r="BI228" s="208">
        <f t="shared" si="40"/>
        <v>0</v>
      </c>
      <c r="BJ228" s="208">
        <f t="shared" si="40"/>
        <v>0</v>
      </c>
      <c r="BK228" s="208">
        <f t="shared" si="40"/>
        <v>0</v>
      </c>
      <c r="BL228" s="207">
        <f t="shared" si="45"/>
        <v>776.07</v>
      </c>
    </row>
    <row r="229" spans="1:64">
      <c r="A229" s="190" t="s">
        <v>430</v>
      </c>
      <c r="B229" s="205">
        <v>0</v>
      </c>
      <c r="C229" s="205">
        <v>0</v>
      </c>
      <c r="D229" s="206">
        <v>0</v>
      </c>
      <c r="E229" s="206">
        <v>0</v>
      </c>
      <c r="F229" s="206">
        <v>0</v>
      </c>
      <c r="G229" s="206">
        <v>0</v>
      </c>
      <c r="H229" s="206">
        <v>0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192">
        <f t="shared" si="42"/>
        <v>0</v>
      </c>
      <c r="Q229" s="206">
        <v>0</v>
      </c>
      <c r="R229" s="206">
        <v>0</v>
      </c>
      <c r="S229" s="206">
        <v>0</v>
      </c>
      <c r="T229" s="206">
        <v>0</v>
      </c>
      <c r="U229" s="206">
        <v>0</v>
      </c>
      <c r="V229" s="206">
        <v>0</v>
      </c>
      <c r="W229" s="206">
        <v>0</v>
      </c>
      <c r="X229" s="206">
        <v>0</v>
      </c>
      <c r="Y229" s="206">
        <v>0</v>
      </c>
      <c r="Z229" s="206">
        <v>0</v>
      </c>
      <c r="AA229" s="206">
        <v>0</v>
      </c>
      <c r="AB229" s="206">
        <v>0</v>
      </c>
      <c r="AC229" s="206">
        <v>0</v>
      </c>
      <c r="AD229" s="206">
        <v>0</v>
      </c>
      <c r="AE229" s="206">
        <v>0</v>
      </c>
      <c r="AF229" s="206">
        <v>0</v>
      </c>
      <c r="AG229" s="192">
        <f t="shared" si="43"/>
        <v>0</v>
      </c>
      <c r="AI229" s="207">
        <f t="shared" si="47"/>
        <v>0</v>
      </c>
      <c r="AJ229" s="207">
        <f t="shared" si="47"/>
        <v>0</v>
      </c>
      <c r="AK229" s="207">
        <f t="shared" si="47"/>
        <v>0</v>
      </c>
      <c r="AL229" s="207">
        <f t="shared" si="47"/>
        <v>0</v>
      </c>
      <c r="AM229" s="207">
        <f t="shared" si="47"/>
        <v>0</v>
      </c>
      <c r="AN229" s="207">
        <f t="shared" si="47"/>
        <v>0</v>
      </c>
      <c r="AO229" s="207">
        <f t="shared" si="46"/>
        <v>0</v>
      </c>
      <c r="AP229" s="207">
        <f t="shared" si="46"/>
        <v>0</v>
      </c>
      <c r="AQ229" s="207">
        <f t="shared" si="46"/>
        <v>0</v>
      </c>
      <c r="AR229" s="207">
        <f t="shared" si="46"/>
        <v>0</v>
      </c>
      <c r="AS229" s="207">
        <f t="shared" si="46"/>
        <v>0</v>
      </c>
      <c r="AT229" s="207">
        <f t="shared" si="46"/>
        <v>0</v>
      </c>
      <c r="AU229" s="208">
        <f t="shared" si="44"/>
        <v>0</v>
      </c>
      <c r="AV229" s="208">
        <f t="shared" si="39"/>
        <v>0</v>
      </c>
      <c r="AW229" s="208">
        <f t="shared" si="39"/>
        <v>0</v>
      </c>
      <c r="AX229" s="208">
        <f t="shared" si="39"/>
        <v>0</v>
      </c>
      <c r="AY229" s="208">
        <f t="shared" si="38"/>
        <v>0</v>
      </c>
      <c r="AZ229" s="208">
        <f t="shared" si="41"/>
        <v>0</v>
      </c>
      <c r="BA229" s="208">
        <f t="shared" si="41"/>
        <v>0</v>
      </c>
      <c r="BB229" s="208">
        <f t="shared" si="41"/>
        <v>0</v>
      </c>
      <c r="BC229" s="208">
        <f t="shared" si="41"/>
        <v>0</v>
      </c>
      <c r="BD229" s="208">
        <f t="shared" si="41"/>
        <v>0</v>
      </c>
      <c r="BE229" s="208">
        <f t="shared" si="41"/>
        <v>0</v>
      </c>
      <c r="BF229" s="208">
        <f t="shared" si="40"/>
        <v>0</v>
      </c>
      <c r="BG229" s="208">
        <f t="shared" si="40"/>
        <v>0</v>
      </c>
      <c r="BH229" s="208">
        <f t="shared" si="40"/>
        <v>0</v>
      </c>
      <c r="BI229" s="208">
        <f t="shared" si="40"/>
        <v>0</v>
      </c>
      <c r="BJ229" s="208">
        <f t="shared" si="40"/>
        <v>0</v>
      </c>
      <c r="BK229" s="208">
        <f t="shared" si="40"/>
        <v>0</v>
      </c>
      <c r="BL229" s="207">
        <f t="shared" si="45"/>
        <v>0</v>
      </c>
    </row>
    <row r="230" spans="1:64">
      <c r="A230" s="190" t="s">
        <v>431</v>
      </c>
      <c r="B230" s="205">
        <v>3.3299999999999996E-2</v>
      </c>
      <c r="C230" s="205">
        <v>3.3299999999999996E-2</v>
      </c>
      <c r="D230" s="206">
        <v>74215470.060000002</v>
      </c>
      <c r="E230" s="206">
        <v>76597624.569999993</v>
      </c>
      <c r="F230" s="206">
        <v>76278931.099999994</v>
      </c>
      <c r="G230" s="206">
        <v>75873843.420000002</v>
      </c>
      <c r="H230" s="206">
        <v>75869343.069999993</v>
      </c>
      <c r="I230" s="206">
        <v>75877112.790000007</v>
      </c>
      <c r="J230" s="206">
        <v>75895372.775000006</v>
      </c>
      <c r="K230" s="206">
        <v>75976793.329999998</v>
      </c>
      <c r="L230" s="206">
        <v>76056882.790000007</v>
      </c>
      <c r="M230" s="206">
        <v>76069388.094999999</v>
      </c>
      <c r="N230" s="206">
        <v>76068526.25</v>
      </c>
      <c r="O230" s="206">
        <v>76068526.25</v>
      </c>
      <c r="P230" s="192">
        <f t="shared" si="42"/>
        <v>910847814.5</v>
      </c>
      <c r="Q230" s="206">
        <v>76068526.25</v>
      </c>
      <c r="R230" s="206">
        <v>76155022.180000007</v>
      </c>
      <c r="S230" s="206">
        <v>76241518.109999999</v>
      </c>
      <c r="T230" s="206">
        <v>76241518.109999999</v>
      </c>
      <c r="U230" s="206">
        <v>76241518.109999999</v>
      </c>
      <c r="V230" s="206">
        <v>76241518.109999999</v>
      </c>
      <c r="W230" s="206">
        <v>76241518.109999999</v>
      </c>
      <c r="X230" s="206">
        <v>76486046.679999992</v>
      </c>
      <c r="Y230" s="206">
        <v>76730575.25</v>
      </c>
      <c r="Z230" s="206">
        <v>76730575.25</v>
      </c>
      <c r="AA230" s="206">
        <v>76730575.25</v>
      </c>
      <c r="AB230" s="206">
        <v>76730575.25</v>
      </c>
      <c r="AC230" s="206">
        <v>77604172.310000002</v>
      </c>
      <c r="AD230" s="206">
        <v>78477769.370000005</v>
      </c>
      <c r="AE230" s="206">
        <v>78477769.370000005</v>
      </c>
      <c r="AF230" s="206">
        <v>78477769.370000005</v>
      </c>
      <c r="AG230" s="192">
        <f t="shared" si="43"/>
        <v>925170382.42999995</v>
      </c>
      <c r="AI230" s="207">
        <f t="shared" si="47"/>
        <v>205947.93</v>
      </c>
      <c r="AJ230" s="207">
        <f t="shared" si="47"/>
        <v>212558.41</v>
      </c>
      <c r="AK230" s="207">
        <f t="shared" si="47"/>
        <v>211674.03</v>
      </c>
      <c r="AL230" s="207">
        <f t="shared" si="47"/>
        <v>210549.92</v>
      </c>
      <c r="AM230" s="207">
        <f t="shared" si="47"/>
        <v>210537.43</v>
      </c>
      <c r="AN230" s="207">
        <f t="shared" si="47"/>
        <v>210558.99</v>
      </c>
      <c r="AO230" s="207">
        <f t="shared" si="46"/>
        <v>210609.66</v>
      </c>
      <c r="AP230" s="207">
        <f t="shared" si="46"/>
        <v>210835.6</v>
      </c>
      <c r="AQ230" s="207">
        <f t="shared" si="46"/>
        <v>211057.85</v>
      </c>
      <c r="AR230" s="207">
        <f t="shared" si="46"/>
        <v>211092.55</v>
      </c>
      <c r="AS230" s="207">
        <f t="shared" si="46"/>
        <v>211090.16</v>
      </c>
      <c r="AT230" s="207">
        <f t="shared" si="46"/>
        <v>211090.16</v>
      </c>
      <c r="AU230" s="208">
        <f t="shared" si="44"/>
        <v>2527602.6900000004</v>
      </c>
      <c r="AV230" s="208">
        <f t="shared" si="39"/>
        <v>211090.16</v>
      </c>
      <c r="AW230" s="208">
        <f t="shared" si="39"/>
        <v>211330.19</v>
      </c>
      <c r="AX230" s="208">
        <f t="shared" si="39"/>
        <v>211570.21</v>
      </c>
      <c r="AY230" s="208">
        <f t="shared" si="38"/>
        <v>211570.21</v>
      </c>
      <c r="AZ230" s="208">
        <f t="shared" si="41"/>
        <v>211570.21</v>
      </c>
      <c r="BA230" s="208">
        <f t="shared" si="41"/>
        <v>211570.21</v>
      </c>
      <c r="BB230" s="208">
        <f t="shared" si="41"/>
        <v>211570.21</v>
      </c>
      <c r="BC230" s="208">
        <f t="shared" si="41"/>
        <v>212248.78</v>
      </c>
      <c r="BD230" s="208">
        <f t="shared" si="41"/>
        <v>212927.35</v>
      </c>
      <c r="BE230" s="208">
        <f t="shared" si="41"/>
        <v>212927.35</v>
      </c>
      <c r="BF230" s="208">
        <f t="shared" si="40"/>
        <v>212927.35</v>
      </c>
      <c r="BG230" s="208">
        <f t="shared" si="40"/>
        <v>212927.35</v>
      </c>
      <c r="BH230" s="208">
        <f t="shared" si="40"/>
        <v>215351.58</v>
      </c>
      <c r="BI230" s="208">
        <f t="shared" si="40"/>
        <v>217775.81</v>
      </c>
      <c r="BJ230" s="208">
        <f t="shared" si="40"/>
        <v>217775.81</v>
      </c>
      <c r="BK230" s="208">
        <f t="shared" si="40"/>
        <v>217775.81</v>
      </c>
      <c r="BL230" s="207">
        <f t="shared" si="45"/>
        <v>2567347.8200000003</v>
      </c>
    </row>
    <row r="231" spans="1:64">
      <c r="A231" s="190" t="s">
        <v>432</v>
      </c>
      <c r="B231" s="205">
        <v>4.3999999999999997E-2</v>
      </c>
      <c r="C231" s="205">
        <v>4.3999999999999997E-2</v>
      </c>
      <c r="D231" s="206">
        <v>18461992.960000001</v>
      </c>
      <c r="E231" s="206">
        <v>18461992.960000001</v>
      </c>
      <c r="F231" s="206">
        <v>18461992.960000001</v>
      </c>
      <c r="G231" s="206">
        <v>18461992.960000001</v>
      </c>
      <c r="H231" s="206">
        <v>18461992.960000001</v>
      </c>
      <c r="I231" s="206">
        <v>18461992.960000001</v>
      </c>
      <c r="J231" s="206">
        <v>18461992.960000001</v>
      </c>
      <c r="K231" s="206">
        <v>18461992.960000001</v>
      </c>
      <c r="L231" s="206">
        <v>18461992.960000001</v>
      </c>
      <c r="M231" s="206">
        <v>18461992.960000001</v>
      </c>
      <c r="N231" s="206">
        <v>18461992.960000001</v>
      </c>
      <c r="O231" s="206">
        <v>18461992.960000001</v>
      </c>
      <c r="P231" s="192">
        <f t="shared" si="42"/>
        <v>221543915.52000007</v>
      </c>
      <c r="Q231" s="206">
        <v>18461992.960000001</v>
      </c>
      <c r="R231" s="206">
        <v>18461992.960000001</v>
      </c>
      <c r="S231" s="206">
        <v>18461992.960000001</v>
      </c>
      <c r="T231" s="206">
        <v>18461992.960000001</v>
      </c>
      <c r="U231" s="206">
        <v>18461992.960000001</v>
      </c>
      <c r="V231" s="206">
        <v>18461992.960000001</v>
      </c>
      <c r="W231" s="206">
        <v>18461992.960000001</v>
      </c>
      <c r="X231" s="206">
        <v>18461992.960000001</v>
      </c>
      <c r="Y231" s="206">
        <v>18461992.960000001</v>
      </c>
      <c r="Z231" s="206">
        <v>18461992.960000001</v>
      </c>
      <c r="AA231" s="206">
        <v>18461992.960000001</v>
      </c>
      <c r="AB231" s="206">
        <v>18461992.960000001</v>
      </c>
      <c r="AC231" s="206">
        <v>18461992.960000001</v>
      </c>
      <c r="AD231" s="206">
        <v>18461992.960000001</v>
      </c>
      <c r="AE231" s="206">
        <v>18461992.960000001</v>
      </c>
      <c r="AF231" s="206">
        <v>18461992.960000001</v>
      </c>
      <c r="AG231" s="192">
        <f t="shared" si="43"/>
        <v>221543915.52000007</v>
      </c>
      <c r="AI231" s="207">
        <f t="shared" si="47"/>
        <v>67693.97</v>
      </c>
      <c r="AJ231" s="207">
        <f t="shared" si="47"/>
        <v>67693.97</v>
      </c>
      <c r="AK231" s="207">
        <f t="shared" si="47"/>
        <v>67693.97</v>
      </c>
      <c r="AL231" s="207">
        <f t="shared" si="47"/>
        <v>67693.97</v>
      </c>
      <c r="AM231" s="207">
        <f t="shared" si="47"/>
        <v>67693.97</v>
      </c>
      <c r="AN231" s="207">
        <f t="shared" si="47"/>
        <v>67693.97</v>
      </c>
      <c r="AO231" s="207">
        <f t="shared" si="46"/>
        <v>67693.97</v>
      </c>
      <c r="AP231" s="207">
        <f t="shared" si="46"/>
        <v>67693.97</v>
      </c>
      <c r="AQ231" s="207">
        <f t="shared" si="46"/>
        <v>67693.97</v>
      </c>
      <c r="AR231" s="207">
        <f t="shared" si="46"/>
        <v>67693.97</v>
      </c>
      <c r="AS231" s="207">
        <f t="shared" si="46"/>
        <v>67693.97</v>
      </c>
      <c r="AT231" s="207">
        <f t="shared" si="46"/>
        <v>67693.97</v>
      </c>
      <c r="AU231" s="208">
        <f t="shared" si="44"/>
        <v>812327.63999999978</v>
      </c>
      <c r="AV231" s="208">
        <f t="shared" si="39"/>
        <v>67693.97</v>
      </c>
      <c r="AW231" s="208">
        <f t="shared" si="39"/>
        <v>67693.97</v>
      </c>
      <c r="AX231" s="208">
        <f t="shared" si="39"/>
        <v>67693.97</v>
      </c>
      <c r="AY231" s="208">
        <f t="shared" si="38"/>
        <v>67693.97</v>
      </c>
      <c r="AZ231" s="208">
        <f t="shared" si="41"/>
        <v>67693.97</v>
      </c>
      <c r="BA231" s="208">
        <f t="shared" si="41"/>
        <v>67693.97</v>
      </c>
      <c r="BB231" s="208">
        <f t="shared" si="41"/>
        <v>67693.97</v>
      </c>
      <c r="BC231" s="208">
        <f t="shared" si="41"/>
        <v>67693.97</v>
      </c>
      <c r="BD231" s="208">
        <f t="shared" si="41"/>
        <v>67693.97</v>
      </c>
      <c r="BE231" s="208">
        <f t="shared" si="41"/>
        <v>67693.97</v>
      </c>
      <c r="BF231" s="208">
        <f t="shared" si="40"/>
        <v>67693.97</v>
      </c>
      <c r="BG231" s="208">
        <f t="shared" si="40"/>
        <v>67693.97</v>
      </c>
      <c r="BH231" s="208">
        <f t="shared" si="40"/>
        <v>67693.97</v>
      </c>
      <c r="BI231" s="208">
        <f t="shared" si="40"/>
        <v>67693.97</v>
      </c>
      <c r="BJ231" s="208">
        <f t="shared" si="40"/>
        <v>67693.97</v>
      </c>
      <c r="BK231" s="208">
        <f t="shared" si="40"/>
        <v>67693.97</v>
      </c>
      <c r="BL231" s="207">
        <f t="shared" si="45"/>
        <v>812327.63999999978</v>
      </c>
    </row>
    <row r="232" spans="1:64">
      <c r="A232" s="190" t="s">
        <v>433</v>
      </c>
      <c r="B232" s="205">
        <v>6.1699999999999991E-2</v>
      </c>
      <c r="C232" s="205">
        <v>6.1699999999999991E-2</v>
      </c>
      <c r="D232" s="206">
        <v>24129964.77</v>
      </c>
      <c r="E232" s="206">
        <v>24129964.77</v>
      </c>
      <c r="F232" s="206">
        <v>24129964.77</v>
      </c>
      <c r="G232" s="206">
        <v>24129964.77</v>
      </c>
      <c r="H232" s="206">
        <v>24129964.77</v>
      </c>
      <c r="I232" s="206">
        <v>24129964.77</v>
      </c>
      <c r="J232" s="206">
        <v>24129964.77</v>
      </c>
      <c r="K232" s="206">
        <v>24374329.355</v>
      </c>
      <c r="L232" s="206">
        <v>24618693.940000001</v>
      </c>
      <c r="M232" s="206">
        <v>24618693.940000001</v>
      </c>
      <c r="N232" s="206">
        <v>24618693.940000001</v>
      </c>
      <c r="O232" s="206">
        <v>24618693.940000001</v>
      </c>
      <c r="P232" s="192">
        <f t="shared" si="42"/>
        <v>291758858.505</v>
      </c>
      <c r="Q232" s="206">
        <v>24618693.940000001</v>
      </c>
      <c r="R232" s="206">
        <v>24618693.940000001</v>
      </c>
      <c r="S232" s="206">
        <v>24618693.940000001</v>
      </c>
      <c r="T232" s="206">
        <v>24618693.940000001</v>
      </c>
      <c r="U232" s="206">
        <v>24618693.940000001</v>
      </c>
      <c r="V232" s="206">
        <v>24618693.940000001</v>
      </c>
      <c r="W232" s="206">
        <v>24618693.940000001</v>
      </c>
      <c r="X232" s="206">
        <v>24618693.940000001</v>
      </c>
      <c r="Y232" s="206">
        <v>24618693.940000001</v>
      </c>
      <c r="Z232" s="206">
        <v>24618693.940000001</v>
      </c>
      <c r="AA232" s="206">
        <v>24618693.940000001</v>
      </c>
      <c r="AB232" s="206">
        <v>24618693.940000001</v>
      </c>
      <c r="AC232" s="206">
        <v>24618693.940000001</v>
      </c>
      <c r="AD232" s="206">
        <v>24618693.940000001</v>
      </c>
      <c r="AE232" s="206">
        <v>24618693.940000001</v>
      </c>
      <c r="AF232" s="206">
        <v>24618693.940000001</v>
      </c>
      <c r="AG232" s="192">
        <f t="shared" si="43"/>
        <v>295424327.28000003</v>
      </c>
      <c r="AI232" s="207">
        <f t="shared" si="47"/>
        <v>124068.24</v>
      </c>
      <c r="AJ232" s="207">
        <f t="shared" si="47"/>
        <v>124068.24</v>
      </c>
      <c r="AK232" s="207">
        <f t="shared" si="47"/>
        <v>124068.24</v>
      </c>
      <c r="AL232" s="207">
        <f t="shared" si="47"/>
        <v>124068.24</v>
      </c>
      <c r="AM232" s="207">
        <f t="shared" si="47"/>
        <v>124068.24</v>
      </c>
      <c r="AN232" s="207">
        <f t="shared" si="47"/>
        <v>124068.24</v>
      </c>
      <c r="AO232" s="207">
        <f t="shared" si="46"/>
        <v>124068.24</v>
      </c>
      <c r="AP232" s="207">
        <f t="shared" si="46"/>
        <v>125324.68</v>
      </c>
      <c r="AQ232" s="207">
        <f t="shared" si="46"/>
        <v>126581.12</v>
      </c>
      <c r="AR232" s="207">
        <f t="shared" si="46"/>
        <v>126581.12</v>
      </c>
      <c r="AS232" s="207">
        <f t="shared" si="46"/>
        <v>126581.12</v>
      </c>
      <c r="AT232" s="207">
        <f t="shared" si="46"/>
        <v>126581.12</v>
      </c>
      <c r="AU232" s="208">
        <f t="shared" si="44"/>
        <v>1500126.8400000003</v>
      </c>
      <c r="AV232" s="208">
        <f t="shared" si="39"/>
        <v>126581.12</v>
      </c>
      <c r="AW232" s="208">
        <f t="shared" si="39"/>
        <v>126581.12</v>
      </c>
      <c r="AX232" s="208">
        <f t="shared" si="39"/>
        <v>126581.12</v>
      </c>
      <c r="AY232" s="208">
        <f t="shared" si="38"/>
        <v>126581.12</v>
      </c>
      <c r="AZ232" s="208">
        <f t="shared" si="41"/>
        <v>126581.12</v>
      </c>
      <c r="BA232" s="208">
        <f t="shared" si="41"/>
        <v>126581.12</v>
      </c>
      <c r="BB232" s="208">
        <f t="shared" si="41"/>
        <v>126581.12</v>
      </c>
      <c r="BC232" s="208">
        <f t="shared" si="41"/>
        <v>126581.12</v>
      </c>
      <c r="BD232" s="208">
        <f t="shared" si="41"/>
        <v>126581.12</v>
      </c>
      <c r="BE232" s="208">
        <f t="shared" si="41"/>
        <v>126581.12</v>
      </c>
      <c r="BF232" s="208">
        <f t="shared" si="40"/>
        <v>126581.12</v>
      </c>
      <c r="BG232" s="208">
        <f t="shared" si="40"/>
        <v>126581.12</v>
      </c>
      <c r="BH232" s="208">
        <f t="shared" si="40"/>
        <v>126581.12</v>
      </c>
      <c r="BI232" s="208">
        <f t="shared" si="40"/>
        <v>126581.12</v>
      </c>
      <c r="BJ232" s="208">
        <f t="shared" si="40"/>
        <v>126581.12</v>
      </c>
      <c r="BK232" s="208">
        <f t="shared" si="40"/>
        <v>126581.12</v>
      </c>
      <c r="BL232" s="207">
        <f t="shared" si="45"/>
        <v>1518973.4400000004</v>
      </c>
    </row>
    <row r="233" spans="1:64">
      <c r="A233" s="190" t="s">
        <v>434</v>
      </c>
      <c r="B233" s="205">
        <v>5.1999999999999998E-2</v>
      </c>
      <c r="C233" s="205">
        <v>5.1999999999999998E-2</v>
      </c>
      <c r="D233" s="206">
        <v>18614501.309999999</v>
      </c>
      <c r="E233" s="206">
        <v>18614501.309999999</v>
      </c>
      <c r="F233" s="206">
        <v>18614501.309999999</v>
      </c>
      <c r="G233" s="206">
        <v>18614501.309999999</v>
      </c>
      <c r="H233" s="206">
        <v>18614501.309999999</v>
      </c>
      <c r="I233" s="206">
        <v>18614501.309999999</v>
      </c>
      <c r="J233" s="206">
        <v>18614501.309999999</v>
      </c>
      <c r="K233" s="206">
        <v>18683382.895</v>
      </c>
      <c r="L233" s="206">
        <v>18752264.48</v>
      </c>
      <c r="M233" s="206">
        <v>18752264.48</v>
      </c>
      <c r="N233" s="206">
        <v>18752264.48</v>
      </c>
      <c r="O233" s="206">
        <v>18752264.48</v>
      </c>
      <c r="P233" s="192">
        <f t="shared" si="42"/>
        <v>223993949.98499995</v>
      </c>
      <c r="Q233" s="206">
        <v>18752264.48</v>
      </c>
      <c r="R233" s="206">
        <v>18752264.48</v>
      </c>
      <c r="S233" s="206">
        <v>18752264.48</v>
      </c>
      <c r="T233" s="206">
        <v>18752264.48</v>
      </c>
      <c r="U233" s="206">
        <v>18752264.48</v>
      </c>
      <c r="V233" s="206">
        <v>18752264.48</v>
      </c>
      <c r="W233" s="206">
        <v>18752264.48</v>
      </c>
      <c r="X233" s="206">
        <v>18752264.48</v>
      </c>
      <c r="Y233" s="206">
        <v>18752264.48</v>
      </c>
      <c r="Z233" s="206">
        <v>18752264.48</v>
      </c>
      <c r="AA233" s="206">
        <v>18752264.48</v>
      </c>
      <c r="AB233" s="206">
        <v>18752264.48</v>
      </c>
      <c r="AC233" s="206">
        <v>18752264.48</v>
      </c>
      <c r="AD233" s="206">
        <v>18752264.48</v>
      </c>
      <c r="AE233" s="206">
        <v>18752264.48</v>
      </c>
      <c r="AF233" s="206">
        <v>18752264.48</v>
      </c>
      <c r="AG233" s="192">
        <f t="shared" si="43"/>
        <v>225027173.75999996</v>
      </c>
      <c r="AI233" s="207">
        <f t="shared" si="47"/>
        <v>80662.84</v>
      </c>
      <c r="AJ233" s="207">
        <f t="shared" si="47"/>
        <v>80662.84</v>
      </c>
      <c r="AK233" s="207">
        <f t="shared" si="47"/>
        <v>80662.84</v>
      </c>
      <c r="AL233" s="207">
        <f t="shared" si="47"/>
        <v>80662.84</v>
      </c>
      <c r="AM233" s="207">
        <f t="shared" si="47"/>
        <v>80662.84</v>
      </c>
      <c r="AN233" s="207">
        <f t="shared" si="47"/>
        <v>80662.84</v>
      </c>
      <c r="AO233" s="207">
        <f t="shared" si="46"/>
        <v>80662.84</v>
      </c>
      <c r="AP233" s="207">
        <f t="shared" si="46"/>
        <v>80961.33</v>
      </c>
      <c r="AQ233" s="207">
        <f t="shared" si="46"/>
        <v>81259.81</v>
      </c>
      <c r="AR233" s="207">
        <f t="shared" si="46"/>
        <v>81259.81</v>
      </c>
      <c r="AS233" s="207">
        <f t="shared" si="46"/>
        <v>81259.81</v>
      </c>
      <c r="AT233" s="207">
        <f t="shared" si="46"/>
        <v>81259.81</v>
      </c>
      <c r="AU233" s="208">
        <f t="shared" si="44"/>
        <v>970640.45</v>
      </c>
      <c r="AV233" s="208">
        <f t="shared" si="39"/>
        <v>81259.81</v>
      </c>
      <c r="AW233" s="208">
        <f t="shared" si="39"/>
        <v>81259.81</v>
      </c>
      <c r="AX233" s="208">
        <f t="shared" si="39"/>
        <v>81259.81</v>
      </c>
      <c r="AY233" s="208">
        <f t="shared" si="38"/>
        <v>81259.81</v>
      </c>
      <c r="AZ233" s="208">
        <f t="shared" si="41"/>
        <v>81259.81</v>
      </c>
      <c r="BA233" s="208">
        <f t="shared" si="41"/>
        <v>81259.81</v>
      </c>
      <c r="BB233" s="208">
        <f t="shared" si="41"/>
        <v>81259.81</v>
      </c>
      <c r="BC233" s="208">
        <f t="shared" si="41"/>
        <v>81259.81</v>
      </c>
      <c r="BD233" s="208">
        <f t="shared" si="41"/>
        <v>81259.81</v>
      </c>
      <c r="BE233" s="208">
        <f t="shared" si="41"/>
        <v>81259.81</v>
      </c>
      <c r="BF233" s="208">
        <f t="shared" si="40"/>
        <v>81259.81</v>
      </c>
      <c r="BG233" s="208">
        <f t="shared" si="40"/>
        <v>81259.81</v>
      </c>
      <c r="BH233" s="208">
        <f t="shared" si="40"/>
        <v>81259.81</v>
      </c>
      <c r="BI233" s="208">
        <f t="shared" si="40"/>
        <v>81259.81</v>
      </c>
      <c r="BJ233" s="208">
        <f t="shared" si="40"/>
        <v>81259.81</v>
      </c>
      <c r="BK233" s="208">
        <f t="shared" si="40"/>
        <v>81259.81</v>
      </c>
      <c r="BL233" s="207">
        <f t="shared" si="45"/>
        <v>975117.7200000002</v>
      </c>
    </row>
    <row r="234" spans="1:64">
      <c r="A234" s="190" t="s">
        <v>435</v>
      </c>
      <c r="B234" s="205">
        <v>3.5400000000000001E-2</v>
      </c>
      <c r="C234" s="205">
        <v>3.5400000000000001E-2</v>
      </c>
      <c r="D234" s="206">
        <v>0</v>
      </c>
      <c r="E234" s="206">
        <v>0</v>
      </c>
      <c r="F234" s="206">
        <v>0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0</v>
      </c>
      <c r="N234" s="206">
        <v>0</v>
      </c>
      <c r="O234" s="206">
        <v>0</v>
      </c>
      <c r="P234" s="192">
        <f t="shared" si="42"/>
        <v>0</v>
      </c>
      <c r="Q234" s="206">
        <v>0</v>
      </c>
      <c r="R234" s="206">
        <v>0</v>
      </c>
      <c r="S234" s="206">
        <v>0</v>
      </c>
      <c r="T234" s="206">
        <v>0</v>
      </c>
      <c r="U234" s="206">
        <v>0</v>
      </c>
      <c r="V234" s="206">
        <v>0</v>
      </c>
      <c r="W234" s="206">
        <v>0</v>
      </c>
      <c r="X234" s="206">
        <v>0</v>
      </c>
      <c r="Y234" s="206">
        <v>0</v>
      </c>
      <c r="Z234" s="206">
        <v>0</v>
      </c>
      <c r="AA234" s="206">
        <v>0</v>
      </c>
      <c r="AB234" s="206">
        <v>0</v>
      </c>
      <c r="AC234" s="206">
        <v>0</v>
      </c>
      <c r="AD234" s="206">
        <v>0</v>
      </c>
      <c r="AE234" s="206">
        <v>0</v>
      </c>
      <c r="AF234" s="206">
        <v>0</v>
      </c>
      <c r="AG234" s="192">
        <f t="shared" si="43"/>
        <v>0</v>
      </c>
      <c r="AI234" s="207">
        <f t="shared" si="47"/>
        <v>0</v>
      </c>
      <c r="AJ234" s="207">
        <f t="shared" si="47"/>
        <v>0</v>
      </c>
      <c r="AK234" s="207">
        <f t="shared" si="47"/>
        <v>0</v>
      </c>
      <c r="AL234" s="207">
        <f t="shared" si="47"/>
        <v>0</v>
      </c>
      <c r="AM234" s="207">
        <f t="shared" si="47"/>
        <v>0</v>
      </c>
      <c r="AN234" s="207">
        <f t="shared" si="47"/>
        <v>0</v>
      </c>
      <c r="AO234" s="207">
        <f t="shared" si="46"/>
        <v>0</v>
      </c>
      <c r="AP234" s="207">
        <f t="shared" si="46"/>
        <v>0</v>
      </c>
      <c r="AQ234" s="207">
        <f t="shared" si="46"/>
        <v>0</v>
      </c>
      <c r="AR234" s="207">
        <f t="shared" si="46"/>
        <v>0</v>
      </c>
      <c r="AS234" s="207">
        <f t="shared" si="46"/>
        <v>0</v>
      </c>
      <c r="AT234" s="207">
        <f t="shared" si="46"/>
        <v>0</v>
      </c>
      <c r="AU234" s="208">
        <f t="shared" si="44"/>
        <v>0</v>
      </c>
      <c r="AV234" s="208">
        <f t="shared" si="39"/>
        <v>0</v>
      </c>
      <c r="AW234" s="208">
        <f t="shared" si="39"/>
        <v>0</v>
      </c>
      <c r="AX234" s="208">
        <f t="shared" si="39"/>
        <v>0</v>
      </c>
      <c r="AY234" s="208">
        <f t="shared" si="38"/>
        <v>0</v>
      </c>
      <c r="AZ234" s="208">
        <f t="shared" si="41"/>
        <v>0</v>
      </c>
      <c r="BA234" s="208">
        <f t="shared" si="41"/>
        <v>0</v>
      </c>
      <c r="BB234" s="208">
        <f t="shared" si="41"/>
        <v>0</v>
      </c>
      <c r="BC234" s="208">
        <f t="shared" si="41"/>
        <v>0</v>
      </c>
      <c r="BD234" s="208">
        <f t="shared" si="41"/>
        <v>0</v>
      </c>
      <c r="BE234" s="208">
        <f t="shared" si="41"/>
        <v>0</v>
      </c>
      <c r="BF234" s="208">
        <f t="shared" si="40"/>
        <v>0</v>
      </c>
      <c r="BG234" s="208">
        <f t="shared" si="40"/>
        <v>0</v>
      </c>
      <c r="BH234" s="208">
        <f t="shared" si="40"/>
        <v>0</v>
      </c>
      <c r="BI234" s="208">
        <f t="shared" ref="BI234:BK297" si="48">ROUND(AD234*$C234/12,2)</f>
        <v>0</v>
      </c>
      <c r="BJ234" s="208">
        <f t="shared" si="48"/>
        <v>0</v>
      </c>
      <c r="BK234" s="208">
        <f t="shared" si="48"/>
        <v>0</v>
      </c>
      <c r="BL234" s="207">
        <f t="shared" si="45"/>
        <v>0</v>
      </c>
    </row>
    <row r="235" spans="1:64">
      <c r="A235" s="190" t="s">
        <v>436</v>
      </c>
      <c r="B235" s="205">
        <v>0</v>
      </c>
      <c r="C235" s="205">
        <v>0</v>
      </c>
      <c r="D235" s="206">
        <v>0</v>
      </c>
      <c r="E235" s="206">
        <v>0</v>
      </c>
      <c r="F235" s="206">
        <v>0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0</v>
      </c>
      <c r="O235" s="206">
        <v>0</v>
      </c>
      <c r="P235" s="192">
        <f t="shared" si="42"/>
        <v>0</v>
      </c>
      <c r="Q235" s="206">
        <v>0</v>
      </c>
      <c r="R235" s="206">
        <v>0</v>
      </c>
      <c r="S235" s="206">
        <v>0</v>
      </c>
      <c r="T235" s="206">
        <v>0</v>
      </c>
      <c r="U235" s="206">
        <v>0</v>
      </c>
      <c r="V235" s="206">
        <v>0</v>
      </c>
      <c r="W235" s="206">
        <v>0</v>
      </c>
      <c r="X235" s="206">
        <v>0</v>
      </c>
      <c r="Y235" s="206">
        <v>0</v>
      </c>
      <c r="Z235" s="206">
        <v>0</v>
      </c>
      <c r="AA235" s="206">
        <v>0</v>
      </c>
      <c r="AB235" s="206">
        <v>0</v>
      </c>
      <c r="AC235" s="206">
        <v>0</v>
      </c>
      <c r="AD235" s="206">
        <v>0</v>
      </c>
      <c r="AE235" s="206">
        <v>0</v>
      </c>
      <c r="AF235" s="206">
        <v>0</v>
      </c>
      <c r="AG235" s="192">
        <f t="shared" si="43"/>
        <v>0</v>
      </c>
      <c r="AI235" s="207">
        <f t="shared" si="47"/>
        <v>0</v>
      </c>
      <c r="AJ235" s="207">
        <f t="shared" si="47"/>
        <v>0</v>
      </c>
      <c r="AK235" s="207">
        <f t="shared" si="47"/>
        <v>0</v>
      </c>
      <c r="AL235" s="207">
        <f t="shared" si="47"/>
        <v>0</v>
      </c>
      <c r="AM235" s="207">
        <f t="shared" si="47"/>
        <v>0</v>
      </c>
      <c r="AN235" s="207">
        <f t="shared" si="47"/>
        <v>0</v>
      </c>
      <c r="AO235" s="207">
        <f t="shared" si="46"/>
        <v>0</v>
      </c>
      <c r="AP235" s="207">
        <f t="shared" si="46"/>
        <v>0</v>
      </c>
      <c r="AQ235" s="207">
        <f t="shared" si="46"/>
        <v>0</v>
      </c>
      <c r="AR235" s="207">
        <f t="shared" si="46"/>
        <v>0</v>
      </c>
      <c r="AS235" s="207">
        <f t="shared" si="46"/>
        <v>0</v>
      </c>
      <c r="AT235" s="207">
        <f t="shared" si="46"/>
        <v>0</v>
      </c>
      <c r="AU235" s="208">
        <f t="shared" si="44"/>
        <v>0</v>
      </c>
      <c r="AV235" s="208">
        <f t="shared" si="39"/>
        <v>0</v>
      </c>
      <c r="AW235" s="208">
        <f t="shared" si="39"/>
        <v>0</v>
      </c>
      <c r="AX235" s="208">
        <f t="shared" si="39"/>
        <v>0</v>
      </c>
      <c r="AY235" s="208">
        <f t="shared" si="38"/>
        <v>0</v>
      </c>
      <c r="AZ235" s="208">
        <f t="shared" si="41"/>
        <v>0</v>
      </c>
      <c r="BA235" s="208">
        <f t="shared" si="41"/>
        <v>0</v>
      </c>
      <c r="BB235" s="208">
        <f t="shared" si="41"/>
        <v>0</v>
      </c>
      <c r="BC235" s="208">
        <f t="shared" ref="BC235:BH277" si="49">ROUND(X235*$C235/12,2)</f>
        <v>0</v>
      </c>
      <c r="BD235" s="208">
        <f t="shared" si="49"/>
        <v>0</v>
      </c>
      <c r="BE235" s="208">
        <f t="shared" si="49"/>
        <v>0</v>
      </c>
      <c r="BF235" s="208">
        <f t="shared" si="49"/>
        <v>0</v>
      </c>
      <c r="BG235" s="208">
        <f t="shared" si="49"/>
        <v>0</v>
      </c>
      <c r="BH235" s="208">
        <f t="shared" si="49"/>
        <v>0</v>
      </c>
      <c r="BI235" s="208">
        <f t="shared" si="48"/>
        <v>0</v>
      </c>
      <c r="BJ235" s="208">
        <f t="shared" si="48"/>
        <v>0</v>
      </c>
      <c r="BK235" s="208">
        <f t="shared" si="48"/>
        <v>0</v>
      </c>
      <c r="BL235" s="207">
        <f t="shared" si="45"/>
        <v>0</v>
      </c>
    </row>
    <row r="236" spans="1:64">
      <c r="A236" s="190" t="s">
        <v>437</v>
      </c>
      <c r="B236" s="205">
        <v>0.43770000000000003</v>
      </c>
      <c r="C236" s="205">
        <v>0.43770000000000003</v>
      </c>
      <c r="D236" s="206">
        <v>0</v>
      </c>
      <c r="E236" s="206">
        <v>0</v>
      </c>
      <c r="F236" s="206">
        <v>0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0</v>
      </c>
      <c r="P236" s="192">
        <f t="shared" si="42"/>
        <v>0</v>
      </c>
      <c r="Q236" s="206">
        <v>0</v>
      </c>
      <c r="R236" s="206">
        <v>0</v>
      </c>
      <c r="S236" s="206">
        <v>0</v>
      </c>
      <c r="T236" s="206">
        <v>0</v>
      </c>
      <c r="U236" s="206">
        <v>0</v>
      </c>
      <c r="V236" s="206">
        <v>0</v>
      </c>
      <c r="W236" s="206">
        <v>0</v>
      </c>
      <c r="X236" s="206">
        <v>0</v>
      </c>
      <c r="Y236" s="206">
        <v>0</v>
      </c>
      <c r="Z236" s="206">
        <v>0</v>
      </c>
      <c r="AA236" s="206">
        <v>0</v>
      </c>
      <c r="AB236" s="206">
        <v>0</v>
      </c>
      <c r="AC236" s="206">
        <v>0</v>
      </c>
      <c r="AD236" s="206">
        <v>0</v>
      </c>
      <c r="AE236" s="206">
        <v>0</v>
      </c>
      <c r="AF236" s="206">
        <v>0</v>
      </c>
      <c r="AG236" s="192">
        <f t="shared" si="43"/>
        <v>0</v>
      </c>
      <c r="AI236" s="207">
        <f t="shared" si="47"/>
        <v>0</v>
      </c>
      <c r="AJ236" s="207">
        <f t="shared" si="47"/>
        <v>0</v>
      </c>
      <c r="AK236" s="207">
        <f t="shared" si="47"/>
        <v>0</v>
      </c>
      <c r="AL236" s="207">
        <f t="shared" si="47"/>
        <v>0</v>
      </c>
      <c r="AM236" s="207">
        <f t="shared" si="47"/>
        <v>0</v>
      </c>
      <c r="AN236" s="207">
        <f t="shared" si="47"/>
        <v>0</v>
      </c>
      <c r="AO236" s="207">
        <f t="shared" si="46"/>
        <v>0</v>
      </c>
      <c r="AP236" s="207">
        <f t="shared" si="46"/>
        <v>0</v>
      </c>
      <c r="AQ236" s="207">
        <f t="shared" si="46"/>
        <v>0</v>
      </c>
      <c r="AR236" s="207">
        <f t="shared" si="46"/>
        <v>0</v>
      </c>
      <c r="AS236" s="207">
        <f t="shared" si="46"/>
        <v>0</v>
      </c>
      <c r="AT236" s="207">
        <f t="shared" si="46"/>
        <v>0</v>
      </c>
      <c r="AU236" s="208">
        <f t="shared" si="44"/>
        <v>0</v>
      </c>
      <c r="AV236" s="208">
        <f t="shared" si="39"/>
        <v>0</v>
      </c>
      <c r="AW236" s="208">
        <f t="shared" si="39"/>
        <v>0</v>
      </c>
      <c r="AX236" s="208">
        <f t="shared" si="39"/>
        <v>0</v>
      </c>
      <c r="AY236" s="208">
        <f t="shared" si="38"/>
        <v>0</v>
      </c>
      <c r="AZ236" s="208">
        <f t="shared" ref="AZ236:BE299" si="50">ROUND(U236*$C236/12,2)</f>
        <v>0</v>
      </c>
      <c r="BA236" s="208">
        <f t="shared" si="50"/>
        <v>0</v>
      </c>
      <c r="BB236" s="208">
        <f t="shared" si="50"/>
        <v>0</v>
      </c>
      <c r="BC236" s="208">
        <f t="shared" si="49"/>
        <v>0</v>
      </c>
      <c r="BD236" s="208">
        <f t="shared" si="49"/>
        <v>0</v>
      </c>
      <c r="BE236" s="208">
        <f t="shared" si="49"/>
        <v>0</v>
      </c>
      <c r="BF236" s="208">
        <f t="shared" si="49"/>
        <v>0</v>
      </c>
      <c r="BG236" s="208">
        <f t="shared" si="49"/>
        <v>0</v>
      </c>
      <c r="BH236" s="208">
        <f t="shared" si="49"/>
        <v>0</v>
      </c>
      <c r="BI236" s="208">
        <f t="shared" si="48"/>
        <v>0</v>
      </c>
      <c r="BJ236" s="208">
        <f t="shared" si="48"/>
        <v>0</v>
      </c>
      <c r="BK236" s="208">
        <f t="shared" si="48"/>
        <v>0</v>
      </c>
      <c r="BL236" s="207">
        <f t="shared" si="45"/>
        <v>0</v>
      </c>
    </row>
    <row r="237" spans="1:64">
      <c r="A237" s="190" t="s">
        <v>438</v>
      </c>
      <c r="B237" s="205">
        <v>5.6000000000000001E-2</v>
      </c>
      <c r="C237" s="205">
        <v>5.6000000000000001E-2</v>
      </c>
      <c r="D237" s="206">
        <v>22511422.190000001</v>
      </c>
      <c r="E237" s="206">
        <v>22511422.190000001</v>
      </c>
      <c r="F237" s="206">
        <v>22330799.899999999</v>
      </c>
      <c r="G237" s="206">
        <v>22150177.600000001</v>
      </c>
      <c r="H237" s="206">
        <v>22150177.600000001</v>
      </c>
      <c r="I237" s="206">
        <v>22148329.199999999</v>
      </c>
      <c r="J237" s="206">
        <v>22146480.790000003</v>
      </c>
      <c r="K237" s="206">
        <v>22146480.790000003</v>
      </c>
      <c r="L237" s="206">
        <v>22146480.790000003</v>
      </c>
      <c r="M237" s="206">
        <v>22146480.790000003</v>
      </c>
      <c r="N237" s="206">
        <v>22146480.790000003</v>
      </c>
      <c r="O237" s="206">
        <v>22146480.790000003</v>
      </c>
      <c r="P237" s="192">
        <f t="shared" si="42"/>
        <v>266681213.41999996</v>
      </c>
      <c r="Q237" s="206">
        <v>22146480.790000003</v>
      </c>
      <c r="R237" s="206">
        <v>22146480.790000003</v>
      </c>
      <c r="S237" s="206">
        <v>22146480.790000003</v>
      </c>
      <c r="T237" s="206">
        <v>22146480.790000003</v>
      </c>
      <c r="U237" s="206">
        <v>22146480.790000003</v>
      </c>
      <c r="V237" s="206">
        <v>22146480.790000003</v>
      </c>
      <c r="W237" s="206">
        <v>22146480.790000003</v>
      </c>
      <c r="X237" s="206">
        <v>22146480.790000003</v>
      </c>
      <c r="Y237" s="206">
        <v>22146480.790000003</v>
      </c>
      <c r="Z237" s="206">
        <v>22146480.790000003</v>
      </c>
      <c r="AA237" s="206">
        <v>22146480.790000003</v>
      </c>
      <c r="AB237" s="206">
        <v>22146480.790000003</v>
      </c>
      <c r="AC237" s="206">
        <v>22146480.790000003</v>
      </c>
      <c r="AD237" s="206">
        <v>22146480.790000003</v>
      </c>
      <c r="AE237" s="206">
        <v>22146480.790000003</v>
      </c>
      <c r="AF237" s="206">
        <v>22146480.790000003</v>
      </c>
      <c r="AG237" s="192">
        <f t="shared" si="43"/>
        <v>265757769.47999999</v>
      </c>
      <c r="AI237" s="207">
        <f t="shared" si="47"/>
        <v>105053.3</v>
      </c>
      <c r="AJ237" s="207">
        <f t="shared" si="47"/>
        <v>105053.3</v>
      </c>
      <c r="AK237" s="207">
        <f t="shared" si="47"/>
        <v>104210.4</v>
      </c>
      <c r="AL237" s="207">
        <f t="shared" si="47"/>
        <v>103367.5</v>
      </c>
      <c r="AM237" s="207">
        <f t="shared" si="47"/>
        <v>103367.5</v>
      </c>
      <c r="AN237" s="207">
        <f t="shared" si="47"/>
        <v>103358.87</v>
      </c>
      <c r="AO237" s="207">
        <f t="shared" si="46"/>
        <v>103350.24</v>
      </c>
      <c r="AP237" s="207">
        <f t="shared" si="46"/>
        <v>103350.24</v>
      </c>
      <c r="AQ237" s="207">
        <f t="shared" si="46"/>
        <v>103350.24</v>
      </c>
      <c r="AR237" s="207">
        <f t="shared" si="46"/>
        <v>103350.24</v>
      </c>
      <c r="AS237" s="207">
        <f t="shared" si="46"/>
        <v>103350.24</v>
      </c>
      <c r="AT237" s="207">
        <f t="shared" si="46"/>
        <v>103350.24</v>
      </c>
      <c r="AU237" s="208">
        <f t="shared" si="44"/>
        <v>1244512.31</v>
      </c>
      <c r="AV237" s="208">
        <f t="shared" si="39"/>
        <v>103350.24</v>
      </c>
      <c r="AW237" s="208">
        <f t="shared" si="39"/>
        <v>103350.24</v>
      </c>
      <c r="AX237" s="208">
        <f t="shared" si="39"/>
        <v>103350.24</v>
      </c>
      <c r="AY237" s="208">
        <f t="shared" si="38"/>
        <v>103350.24</v>
      </c>
      <c r="AZ237" s="208">
        <f t="shared" si="50"/>
        <v>103350.24</v>
      </c>
      <c r="BA237" s="208">
        <f t="shared" si="50"/>
        <v>103350.24</v>
      </c>
      <c r="BB237" s="208">
        <f t="shared" si="50"/>
        <v>103350.24</v>
      </c>
      <c r="BC237" s="208">
        <f t="shared" si="49"/>
        <v>103350.24</v>
      </c>
      <c r="BD237" s="208">
        <f t="shared" si="49"/>
        <v>103350.24</v>
      </c>
      <c r="BE237" s="208">
        <f t="shared" si="49"/>
        <v>103350.24</v>
      </c>
      <c r="BF237" s="208">
        <f t="shared" si="49"/>
        <v>103350.24</v>
      </c>
      <c r="BG237" s="208">
        <f t="shared" si="49"/>
        <v>103350.24</v>
      </c>
      <c r="BH237" s="208">
        <f t="shared" si="49"/>
        <v>103350.24</v>
      </c>
      <c r="BI237" s="208">
        <f t="shared" si="48"/>
        <v>103350.24</v>
      </c>
      <c r="BJ237" s="208">
        <f t="shared" si="48"/>
        <v>103350.24</v>
      </c>
      <c r="BK237" s="208">
        <f t="shared" si="48"/>
        <v>103350.24</v>
      </c>
      <c r="BL237" s="207">
        <f t="shared" si="45"/>
        <v>1240202.8800000001</v>
      </c>
    </row>
    <row r="238" spans="1:64">
      <c r="A238" s="190" t="s">
        <v>439</v>
      </c>
      <c r="B238" s="205">
        <v>4.3400000000000001E-2</v>
      </c>
      <c r="C238" s="205">
        <v>4.3400000000000001E-2</v>
      </c>
      <c r="D238" s="206">
        <v>15079983.07</v>
      </c>
      <c r="E238" s="206">
        <v>15080643.18</v>
      </c>
      <c r="F238" s="206">
        <v>15111636.140000001</v>
      </c>
      <c r="G238" s="206">
        <v>15144061.9</v>
      </c>
      <c r="H238" s="206">
        <v>15148871.529999999</v>
      </c>
      <c r="I238" s="206">
        <v>15066716.609999999</v>
      </c>
      <c r="J238" s="206">
        <v>14985689.859999999</v>
      </c>
      <c r="K238" s="206">
        <v>14990194.859999999</v>
      </c>
      <c r="L238" s="206">
        <v>14990194.859999999</v>
      </c>
      <c r="M238" s="206">
        <v>15032664.014999999</v>
      </c>
      <c r="N238" s="206">
        <v>15075133.17</v>
      </c>
      <c r="O238" s="206">
        <v>15075133.17</v>
      </c>
      <c r="P238" s="192">
        <f t="shared" si="42"/>
        <v>180780922.36499995</v>
      </c>
      <c r="Q238" s="206">
        <v>15075133.17</v>
      </c>
      <c r="R238" s="206">
        <v>15075133.17</v>
      </c>
      <c r="S238" s="206">
        <v>15075133.17</v>
      </c>
      <c r="T238" s="206">
        <v>15201756.994999999</v>
      </c>
      <c r="U238" s="206">
        <v>15328380.82</v>
      </c>
      <c r="V238" s="206">
        <v>15450841.370000001</v>
      </c>
      <c r="W238" s="206">
        <v>15633722.550000001</v>
      </c>
      <c r="X238" s="206">
        <v>15694143.18</v>
      </c>
      <c r="Y238" s="206">
        <v>15694143.18</v>
      </c>
      <c r="Z238" s="206">
        <v>15713125.549999999</v>
      </c>
      <c r="AA238" s="206">
        <v>15732107.92</v>
      </c>
      <c r="AB238" s="206">
        <v>15732107.92</v>
      </c>
      <c r="AC238" s="206">
        <v>15732107.92</v>
      </c>
      <c r="AD238" s="206">
        <v>15732107.92</v>
      </c>
      <c r="AE238" s="206">
        <v>15732107.92</v>
      </c>
      <c r="AF238" s="206">
        <v>15732107.92</v>
      </c>
      <c r="AG238" s="192">
        <f t="shared" si="43"/>
        <v>187907004.16999996</v>
      </c>
      <c r="AI238" s="207">
        <f t="shared" si="47"/>
        <v>54539.27</v>
      </c>
      <c r="AJ238" s="207">
        <f t="shared" si="47"/>
        <v>54541.66</v>
      </c>
      <c r="AK238" s="207">
        <f t="shared" si="47"/>
        <v>54653.75</v>
      </c>
      <c r="AL238" s="207">
        <f t="shared" si="47"/>
        <v>54771.02</v>
      </c>
      <c r="AM238" s="207">
        <f t="shared" si="47"/>
        <v>54788.42</v>
      </c>
      <c r="AN238" s="207">
        <f t="shared" si="47"/>
        <v>54491.29</v>
      </c>
      <c r="AO238" s="207">
        <f t="shared" si="46"/>
        <v>54198.239999999998</v>
      </c>
      <c r="AP238" s="207">
        <f t="shared" si="46"/>
        <v>54214.54</v>
      </c>
      <c r="AQ238" s="207">
        <f t="shared" si="46"/>
        <v>54214.54</v>
      </c>
      <c r="AR238" s="207">
        <f t="shared" si="46"/>
        <v>54368.13</v>
      </c>
      <c r="AS238" s="207">
        <f t="shared" si="46"/>
        <v>54521.73</v>
      </c>
      <c r="AT238" s="207">
        <f t="shared" si="46"/>
        <v>54521.73</v>
      </c>
      <c r="AU238" s="208">
        <f t="shared" si="44"/>
        <v>653824.31999999983</v>
      </c>
      <c r="AV238" s="208">
        <f t="shared" si="39"/>
        <v>54521.73</v>
      </c>
      <c r="AW238" s="208">
        <f t="shared" si="39"/>
        <v>54521.73</v>
      </c>
      <c r="AX238" s="208">
        <f t="shared" si="39"/>
        <v>54521.73</v>
      </c>
      <c r="AY238" s="208">
        <f t="shared" si="39"/>
        <v>54979.69</v>
      </c>
      <c r="AZ238" s="208">
        <f t="shared" si="50"/>
        <v>55437.64</v>
      </c>
      <c r="BA238" s="208">
        <f t="shared" si="50"/>
        <v>55880.54</v>
      </c>
      <c r="BB238" s="208">
        <f t="shared" si="50"/>
        <v>56541.96</v>
      </c>
      <c r="BC238" s="208">
        <f t="shared" si="49"/>
        <v>56760.480000000003</v>
      </c>
      <c r="BD238" s="208">
        <f t="shared" si="49"/>
        <v>56760.480000000003</v>
      </c>
      <c r="BE238" s="208">
        <f t="shared" si="49"/>
        <v>56829.14</v>
      </c>
      <c r="BF238" s="208">
        <f t="shared" si="49"/>
        <v>56897.79</v>
      </c>
      <c r="BG238" s="208">
        <f t="shared" si="49"/>
        <v>56897.79</v>
      </c>
      <c r="BH238" s="208">
        <f t="shared" si="49"/>
        <v>56897.79</v>
      </c>
      <c r="BI238" s="208">
        <f t="shared" si="48"/>
        <v>56897.79</v>
      </c>
      <c r="BJ238" s="208">
        <f t="shared" si="48"/>
        <v>56897.79</v>
      </c>
      <c r="BK238" s="208">
        <f t="shared" si="48"/>
        <v>56897.79</v>
      </c>
      <c r="BL238" s="207">
        <f t="shared" si="45"/>
        <v>679596.98</v>
      </c>
    </row>
    <row r="239" spans="1:64">
      <c r="A239" s="190" t="s">
        <v>440</v>
      </c>
      <c r="B239" s="205">
        <v>4.3400000000000001E-2</v>
      </c>
      <c r="C239" s="205">
        <v>4.3400000000000001E-2</v>
      </c>
      <c r="D239" s="206">
        <v>15752455.59</v>
      </c>
      <c r="E239" s="206">
        <v>15821617.939999999</v>
      </c>
      <c r="F239" s="206">
        <v>15886648.640000001</v>
      </c>
      <c r="G239" s="206">
        <v>15882516.99</v>
      </c>
      <c r="H239" s="206">
        <v>15882516.99</v>
      </c>
      <c r="I239" s="206">
        <v>15882516.99</v>
      </c>
      <c r="J239" s="206">
        <v>15882516.99</v>
      </c>
      <c r="K239" s="206">
        <v>15882516.99</v>
      </c>
      <c r="L239" s="206">
        <v>15882516.99</v>
      </c>
      <c r="M239" s="206">
        <v>15957611.085000001</v>
      </c>
      <c r="N239" s="206">
        <v>16032705.18</v>
      </c>
      <c r="O239" s="206">
        <v>16032705.18</v>
      </c>
      <c r="P239" s="192">
        <f t="shared" si="42"/>
        <v>190778845.55500001</v>
      </c>
      <c r="Q239" s="206">
        <v>16032705.18</v>
      </c>
      <c r="R239" s="206">
        <v>16032705.18</v>
      </c>
      <c r="S239" s="206">
        <v>17496828.484999999</v>
      </c>
      <c r="T239" s="206">
        <v>18960951.789999999</v>
      </c>
      <c r="U239" s="206">
        <v>18960951.789999999</v>
      </c>
      <c r="V239" s="206">
        <v>18960951.789999999</v>
      </c>
      <c r="W239" s="206">
        <v>18960951.789999999</v>
      </c>
      <c r="X239" s="206">
        <v>18960951.789999999</v>
      </c>
      <c r="Y239" s="206">
        <v>18960951.789999999</v>
      </c>
      <c r="Z239" s="206">
        <v>19041636.765000001</v>
      </c>
      <c r="AA239" s="206">
        <v>19122321.739999998</v>
      </c>
      <c r="AB239" s="206">
        <v>19122321.739999998</v>
      </c>
      <c r="AC239" s="206">
        <v>19122321.739999998</v>
      </c>
      <c r="AD239" s="206">
        <v>19122321.739999998</v>
      </c>
      <c r="AE239" s="206">
        <v>19122321.739999998</v>
      </c>
      <c r="AF239" s="206">
        <v>19122321.739999998</v>
      </c>
      <c r="AG239" s="192">
        <f t="shared" si="43"/>
        <v>228580326.15500003</v>
      </c>
      <c r="AI239" s="207">
        <f t="shared" si="47"/>
        <v>56971.38</v>
      </c>
      <c r="AJ239" s="207">
        <f t="shared" si="47"/>
        <v>57221.52</v>
      </c>
      <c r="AK239" s="207">
        <f t="shared" si="47"/>
        <v>57456.71</v>
      </c>
      <c r="AL239" s="207">
        <f t="shared" si="47"/>
        <v>57441.77</v>
      </c>
      <c r="AM239" s="207">
        <f t="shared" si="47"/>
        <v>57441.77</v>
      </c>
      <c r="AN239" s="207">
        <f t="shared" si="47"/>
        <v>57441.77</v>
      </c>
      <c r="AO239" s="207">
        <f t="shared" si="46"/>
        <v>57441.77</v>
      </c>
      <c r="AP239" s="207">
        <f t="shared" si="46"/>
        <v>57441.77</v>
      </c>
      <c r="AQ239" s="207">
        <f t="shared" si="46"/>
        <v>57441.77</v>
      </c>
      <c r="AR239" s="207">
        <f t="shared" si="46"/>
        <v>57713.36</v>
      </c>
      <c r="AS239" s="207">
        <f t="shared" si="46"/>
        <v>57984.95</v>
      </c>
      <c r="AT239" s="207">
        <f t="shared" si="46"/>
        <v>57984.95</v>
      </c>
      <c r="AU239" s="208">
        <f t="shared" si="44"/>
        <v>689983.49</v>
      </c>
      <c r="AV239" s="208">
        <f t="shared" ref="AV239:AY302" si="51">ROUND(Q239*$B239/12,2)</f>
        <v>57984.95</v>
      </c>
      <c r="AW239" s="208">
        <f t="shared" si="51"/>
        <v>57984.95</v>
      </c>
      <c r="AX239" s="208">
        <f t="shared" si="51"/>
        <v>63280.2</v>
      </c>
      <c r="AY239" s="208">
        <f t="shared" si="51"/>
        <v>68575.44</v>
      </c>
      <c r="AZ239" s="208">
        <f t="shared" si="50"/>
        <v>68575.44</v>
      </c>
      <c r="BA239" s="208">
        <f t="shared" si="50"/>
        <v>68575.44</v>
      </c>
      <c r="BB239" s="208">
        <f t="shared" si="50"/>
        <v>68575.44</v>
      </c>
      <c r="BC239" s="208">
        <f t="shared" si="49"/>
        <v>68575.44</v>
      </c>
      <c r="BD239" s="208">
        <f t="shared" si="49"/>
        <v>68575.44</v>
      </c>
      <c r="BE239" s="208">
        <f t="shared" si="49"/>
        <v>68867.25</v>
      </c>
      <c r="BF239" s="208">
        <f t="shared" si="49"/>
        <v>69159.06</v>
      </c>
      <c r="BG239" s="208">
        <f t="shared" si="49"/>
        <v>69159.06</v>
      </c>
      <c r="BH239" s="208">
        <f t="shared" si="49"/>
        <v>69159.06</v>
      </c>
      <c r="BI239" s="208">
        <f t="shared" si="48"/>
        <v>69159.06</v>
      </c>
      <c r="BJ239" s="208">
        <f t="shared" si="48"/>
        <v>69159.06</v>
      </c>
      <c r="BK239" s="208">
        <f t="shared" si="48"/>
        <v>69159.06</v>
      </c>
      <c r="BL239" s="207">
        <f t="shared" si="45"/>
        <v>826698.81000000029</v>
      </c>
    </row>
    <row r="240" spans="1:64">
      <c r="A240" s="190" t="s">
        <v>441</v>
      </c>
      <c r="B240" s="205">
        <v>4.3500000000000004E-2</v>
      </c>
      <c r="C240" s="205">
        <v>4.3500000000000004E-2</v>
      </c>
      <c r="D240" s="206">
        <v>14426572.85</v>
      </c>
      <c r="E240" s="206">
        <v>14426572.85</v>
      </c>
      <c r="F240" s="206">
        <v>14426572.85</v>
      </c>
      <c r="G240" s="206">
        <v>14426572.85</v>
      </c>
      <c r="H240" s="206">
        <v>14426572.85</v>
      </c>
      <c r="I240" s="206">
        <v>14426572.85</v>
      </c>
      <c r="J240" s="206">
        <v>14426572.85</v>
      </c>
      <c r="K240" s="206">
        <v>14426572.85</v>
      </c>
      <c r="L240" s="206">
        <v>14426572.85</v>
      </c>
      <c r="M240" s="206">
        <v>14426572.85</v>
      </c>
      <c r="N240" s="206">
        <v>14426572.85</v>
      </c>
      <c r="O240" s="206">
        <v>14426572.85</v>
      </c>
      <c r="P240" s="192">
        <f t="shared" si="42"/>
        <v>173118874.19999996</v>
      </c>
      <c r="Q240" s="206">
        <v>14426572.85</v>
      </c>
      <c r="R240" s="206">
        <v>14426572.85</v>
      </c>
      <c r="S240" s="206">
        <v>14507257.824999999</v>
      </c>
      <c r="T240" s="206">
        <v>14587942.799999999</v>
      </c>
      <c r="U240" s="206">
        <v>14587942.799999999</v>
      </c>
      <c r="V240" s="206">
        <v>14587942.799999999</v>
      </c>
      <c r="W240" s="206">
        <v>14587942.799999999</v>
      </c>
      <c r="X240" s="206">
        <v>14685944.899999999</v>
      </c>
      <c r="Y240" s="206">
        <v>14783946.999999998</v>
      </c>
      <c r="Z240" s="206">
        <v>14783946.999999998</v>
      </c>
      <c r="AA240" s="206">
        <v>14783946.999999998</v>
      </c>
      <c r="AB240" s="206">
        <v>14783946.999999998</v>
      </c>
      <c r="AC240" s="206">
        <v>14783946.999999998</v>
      </c>
      <c r="AD240" s="206">
        <v>14783946.999999998</v>
      </c>
      <c r="AE240" s="206">
        <v>14783946.999999998</v>
      </c>
      <c r="AF240" s="206">
        <v>14783946.999999998</v>
      </c>
      <c r="AG240" s="192">
        <f t="shared" si="43"/>
        <v>176721349.29999998</v>
      </c>
      <c r="AI240" s="207">
        <f t="shared" si="47"/>
        <v>52296.33</v>
      </c>
      <c r="AJ240" s="207">
        <f t="shared" si="47"/>
        <v>52296.33</v>
      </c>
      <c r="AK240" s="207">
        <f t="shared" si="47"/>
        <v>52296.33</v>
      </c>
      <c r="AL240" s="207">
        <f t="shared" si="47"/>
        <v>52296.33</v>
      </c>
      <c r="AM240" s="207">
        <f t="shared" si="47"/>
        <v>52296.33</v>
      </c>
      <c r="AN240" s="207">
        <f t="shared" si="47"/>
        <v>52296.33</v>
      </c>
      <c r="AO240" s="207">
        <f t="shared" si="46"/>
        <v>52296.33</v>
      </c>
      <c r="AP240" s="207">
        <f t="shared" si="46"/>
        <v>52296.33</v>
      </c>
      <c r="AQ240" s="207">
        <f t="shared" si="46"/>
        <v>52296.33</v>
      </c>
      <c r="AR240" s="207">
        <f t="shared" si="46"/>
        <v>52296.33</v>
      </c>
      <c r="AS240" s="207">
        <f t="shared" si="46"/>
        <v>52296.33</v>
      </c>
      <c r="AT240" s="207">
        <f t="shared" si="46"/>
        <v>52296.33</v>
      </c>
      <c r="AU240" s="208">
        <f t="shared" si="44"/>
        <v>627555.96000000008</v>
      </c>
      <c r="AV240" s="208">
        <f t="shared" si="51"/>
        <v>52296.33</v>
      </c>
      <c r="AW240" s="208">
        <f t="shared" si="51"/>
        <v>52296.33</v>
      </c>
      <c r="AX240" s="208">
        <f t="shared" si="51"/>
        <v>52588.81</v>
      </c>
      <c r="AY240" s="208">
        <f t="shared" si="51"/>
        <v>52881.29</v>
      </c>
      <c r="AZ240" s="208">
        <f t="shared" si="50"/>
        <v>52881.29</v>
      </c>
      <c r="BA240" s="208">
        <f t="shared" si="50"/>
        <v>52881.29</v>
      </c>
      <c r="BB240" s="208">
        <f t="shared" si="50"/>
        <v>52881.29</v>
      </c>
      <c r="BC240" s="208">
        <f t="shared" si="49"/>
        <v>53236.55</v>
      </c>
      <c r="BD240" s="208">
        <f t="shared" si="49"/>
        <v>53591.81</v>
      </c>
      <c r="BE240" s="208">
        <f t="shared" si="49"/>
        <v>53591.81</v>
      </c>
      <c r="BF240" s="208">
        <f t="shared" si="49"/>
        <v>53591.81</v>
      </c>
      <c r="BG240" s="208">
        <f t="shared" si="49"/>
        <v>53591.81</v>
      </c>
      <c r="BH240" s="208">
        <f t="shared" si="49"/>
        <v>53591.81</v>
      </c>
      <c r="BI240" s="208">
        <f t="shared" si="48"/>
        <v>53591.81</v>
      </c>
      <c r="BJ240" s="208">
        <f t="shared" si="48"/>
        <v>53591.81</v>
      </c>
      <c r="BK240" s="208">
        <f t="shared" si="48"/>
        <v>53591.81</v>
      </c>
      <c r="BL240" s="207">
        <f t="shared" si="45"/>
        <v>640614.90000000014</v>
      </c>
    </row>
    <row r="241" spans="1:64">
      <c r="A241" s="190" t="s">
        <v>442</v>
      </c>
      <c r="B241" s="205">
        <v>4.3700000000000003E-2</v>
      </c>
      <c r="C241" s="205">
        <v>4.3700000000000003E-2</v>
      </c>
      <c r="D241" s="206">
        <v>15680731.51</v>
      </c>
      <c r="E241" s="206">
        <v>15680731.51</v>
      </c>
      <c r="F241" s="206">
        <v>15680731.51</v>
      </c>
      <c r="G241" s="206">
        <v>15680731.51</v>
      </c>
      <c r="H241" s="206">
        <v>15680731.51</v>
      </c>
      <c r="I241" s="206">
        <v>15680731.51</v>
      </c>
      <c r="J241" s="206">
        <v>15715362.385</v>
      </c>
      <c r="K241" s="206">
        <v>15749993.26</v>
      </c>
      <c r="L241" s="206">
        <v>15749993.26</v>
      </c>
      <c r="M241" s="206">
        <v>15749993.26</v>
      </c>
      <c r="N241" s="206">
        <v>15749993.26</v>
      </c>
      <c r="O241" s="206">
        <v>15749993.26</v>
      </c>
      <c r="P241" s="192">
        <f t="shared" si="42"/>
        <v>188549717.74499997</v>
      </c>
      <c r="Q241" s="206">
        <v>15749993.26</v>
      </c>
      <c r="R241" s="206">
        <v>15749993.26</v>
      </c>
      <c r="S241" s="206">
        <v>15749993.26</v>
      </c>
      <c r="T241" s="206">
        <v>15749993.26</v>
      </c>
      <c r="U241" s="206">
        <v>15749993.26</v>
      </c>
      <c r="V241" s="206">
        <v>15749993.26</v>
      </c>
      <c r="W241" s="206">
        <v>15749993.26</v>
      </c>
      <c r="X241" s="206">
        <v>15749993.26</v>
      </c>
      <c r="Y241" s="206">
        <v>15749993.26</v>
      </c>
      <c r="Z241" s="206">
        <v>15902974.025</v>
      </c>
      <c r="AA241" s="206">
        <v>16055954.789999999</v>
      </c>
      <c r="AB241" s="206">
        <v>16055954.789999999</v>
      </c>
      <c r="AC241" s="206">
        <v>16055954.789999999</v>
      </c>
      <c r="AD241" s="206">
        <v>16055954.789999999</v>
      </c>
      <c r="AE241" s="206">
        <v>16055954.789999999</v>
      </c>
      <c r="AF241" s="206">
        <v>16055954.789999999</v>
      </c>
      <c r="AG241" s="192">
        <f t="shared" si="43"/>
        <v>190988669.06499997</v>
      </c>
      <c r="AI241" s="207">
        <f t="shared" si="47"/>
        <v>57104</v>
      </c>
      <c r="AJ241" s="207">
        <f t="shared" si="47"/>
        <v>57104</v>
      </c>
      <c r="AK241" s="207">
        <f t="shared" si="47"/>
        <v>57104</v>
      </c>
      <c r="AL241" s="207">
        <f t="shared" si="47"/>
        <v>57104</v>
      </c>
      <c r="AM241" s="207">
        <f t="shared" si="47"/>
        <v>57104</v>
      </c>
      <c r="AN241" s="207">
        <f t="shared" si="47"/>
        <v>57104</v>
      </c>
      <c r="AO241" s="207">
        <f t="shared" si="46"/>
        <v>57230.11</v>
      </c>
      <c r="AP241" s="207">
        <f t="shared" si="46"/>
        <v>57356.23</v>
      </c>
      <c r="AQ241" s="207">
        <f t="shared" si="46"/>
        <v>57356.23</v>
      </c>
      <c r="AR241" s="207">
        <f t="shared" si="46"/>
        <v>57356.23</v>
      </c>
      <c r="AS241" s="207">
        <f t="shared" si="46"/>
        <v>57356.23</v>
      </c>
      <c r="AT241" s="207">
        <f t="shared" si="46"/>
        <v>57356.23</v>
      </c>
      <c r="AU241" s="208">
        <f t="shared" si="44"/>
        <v>686635.25999999989</v>
      </c>
      <c r="AV241" s="208">
        <f t="shared" si="51"/>
        <v>57356.23</v>
      </c>
      <c r="AW241" s="208">
        <f t="shared" si="51"/>
        <v>57356.23</v>
      </c>
      <c r="AX241" s="208">
        <f t="shared" si="51"/>
        <v>57356.23</v>
      </c>
      <c r="AY241" s="208">
        <f t="shared" si="51"/>
        <v>57356.23</v>
      </c>
      <c r="AZ241" s="208">
        <f t="shared" si="50"/>
        <v>57356.23</v>
      </c>
      <c r="BA241" s="208">
        <f t="shared" si="50"/>
        <v>57356.23</v>
      </c>
      <c r="BB241" s="208">
        <f t="shared" si="50"/>
        <v>57356.23</v>
      </c>
      <c r="BC241" s="208">
        <f t="shared" si="49"/>
        <v>57356.23</v>
      </c>
      <c r="BD241" s="208">
        <f t="shared" si="49"/>
        <v>57356.23</v>
      </c>
      <c r="BE241" s="208">
        <f t="shared" si="49"/>
        <v>57913.33</v>
      </c>
      <c r="BF241" s="208">
        <f t="shared" si="49"/>
        <v>58470.44</v>
      </c>
      <c r="BG241" s="208">
        <f t="shared" si="49"/>
        <v>58470.44</v>
      </c>
      <c r="BH241" s="208">
        <f t="shared" si="49"/>
        <v>58470.44</v>
      </c>
      <c r="BI241" s="208">
        <f t="shared" si="48"/>
        <v>58470.44</v>
      </c>
      <c r="BJ241" s="208">
        <f t="shared" si="48"/>
        <v>58470.44</v>
      </c>
      <c r="BK241" s="208">
        <f t="shared" si="48"/>
        <v>58470.44</v>
      </c>
      <c r="BL241" s="207">
        <f t="shared" si="45"/>
        <v>695517.11999999988</v>
      </c>
    </row>
    <row r="242" spans="1:64">
      <c r="A242" s="190" t="s">
        <v>443</v>
      </c>
      <c r="B242" s="205">
        <v>4.4200000000000003E-2</v>
      </c>
      <c r="C242" s="205">
        <v>4.4200000000000003E-2</v>
      </c>
      <c r="D242" s="206">
        <v>14940455.43</v>
      </c>
      <c r="E242" s="206">
        <v>14940455.43</v>
      </c>
      <c r="F242" s="206">
        <v>14909515.9</v>
      </c>
      <c r="G242" s="206">
        <v>14878576.369999999</v>
      </c>
      <c r="H242" s="206">
        <v>14878576.369999999</v>
      </c>
      <c r="I242" s="206">
        <v>14878576.369999999</v>
      </c>
      <c r="J242" s="206">
        <v>14878576.369999999</v>
      </c>
      <c r="K242" s="206">
        <v>14878576.369999999</v>
      </c>
      <c r="L242" s="206">
        <v>14878576.369999999</v>
      </c>
      <c r="M242" s="206">
        <v>14878576.369999999</v>
      </c>
      <c r="N242" s="206">
        <v>14878576.369999999</v>
      </c>
      <c r="O242" s="206">
        <v>14878576.369999999</v>
      </c>
      <c r="P242" s="192">
        <f t="shared" si="42"/>
        <v>178697614.09000003</v>
      </c>
      <c r="Q242" s="206">
        <v>14878576.369999999</v>
      </c>
      <c r="R242" s="206">
        <v>14878576.369999999</v>
      </c>
      <c r="S242" s="206">
        <v>14878576.369999999</v>
      </c>
      <c r="T242" s="206">
        <v>14878576.369999999</v>
      </c>
      <c r="U242" s="206">
        <v>14878576.369999999</v>
      </c>
      <c r="V242" s="206">
        <v>14878576.369999999</v>
      </c>
      <c r="W242" s="206">
        <v>14878576.369999999</v>
      </c>
      <c r="X242" s="206">
        <v>14878576.369999999</v>
      </c>
      <c r="Y242" s="206">
        <v>14878576.369999999</v>
      </c>
      <c r="Z242" s="206">
        <v>14978243.715</v>
      </c>
      <c r="AA242" s="206">
        <v>15077911.059999999</v>
      </c>
      <c r="AB242" s="206">
        <v>15077911.059999999</v>
      </c>
      <c r="AC242" s="206">
        <v>15077911.059999999</v>
      </c>
      <c r="AD242" s="206">
        <v>15077911.059999999</v>
      </c>
      <c r="AE242" s="206">
        <v>15077911.059999999</v>
      </c>
      <c r="AF242" s="206">
        <v>15077911.059999999</v>
      </c>
      <c r="AG242" s="192">
        <f t="shared" si="43"/>
        <v>179838591.92500001</v>
      </c>
      <c r="AI242" s="207">
        <f t="shared" si="47"/>
        <v>55030.68</v>
      </c>
      <c r="AJ242" s="207">
        <f t="shared" si="47"/>
        <v>55030.68</v>
      </c>
      <c r="AK242" s="207">
        <f t="shared" si="47"/>
        <v>54916.72</v>
      </c>
      <c r="AL242" s="207">
        <f t="shared" si="47"/>
        <v>54802.76</v>
      </c>
      <c r="AM242" s="207">
        <f t="shared" si="47"/>
        <v>54802.76</v>
      </c>
      <c r="AN242" s="207">
        <f t="shared" si="47"/>
        <v>54802.76</v>
      </c>
      <c r="AO242" s="207">
        <f t="shared" si="46"/>
        <v>54802.76</v>
      </c>
      <c r="AP242" s="207">
        <f t="shared" si="46"/>
        <v>54802.76</v>
      </c>
      <c r="AQ242" s="207">
        <f t="shared" si="46"/>
        <v>54802.76</v>
      </c>
      <c r="AR242" s="207">
        <f t="shared" si="46"/>
        <v>54802.76</v>
      </c>
      <c r="AS242" s="207">
        <f t="shared" si="46"/>
        <v>54802.76</v>
      </c>
      <c r="AT242" s="207">
        <f t="shared" si="46"/>
        <v>54802.76</v>
      </c>
      <c r="AU242" s="208">
        <f t="shared" si="44"/>
        <v>658202.92000000004</v>
      </c>
      <c r="AV242" s="208">
        <f t="shared" si="51"/>
        <v>54802.76</v>
      </c>
      <c r="AW242" s="208">
        <f t="shared" si="51"/>
        <v>54802.76</v>
      </c>
      <c r="AX242" s="208">
        <f t="shared" si="51"/>
        <v>54802.76</v>
      </c>
      <c r="AY242" s="208">
        <f t="shared" si="51"/>
        <v>54802.76</v>
      </c>
      <c r="AZ242" s="208">
        <f t="shared" si="50"/>
        <v>54802.76</v>
      </c>
      <c r="BA242" s="208">
        <f t="shared" si="50"/>
        <v>54802.76</v>
      </c>
      <c r="BB242" s="208">
        <f t="shared" si="50"/>
        <v>54802.76</v>
      </c>
      <c r="BC242" s="208">
        <f t="shared" si="49"/>
        <v>54802.76</v>
      </c>
      <c r="BD242" s="208">
        <f t="shared" si="49"/>
        <v>54802.76</v>
      </c>
      <c r="BE242" s="208">
        <f t="shared" si="49"/>
        <v>55169.86</v>
      </c>
      <c r="BF242" s="208">
        <f t="shared" si="49"/>
        <v>55536.97</v>
      </c>
      <c r="BG242" s="208">
        <f t="shared" si="49"/>
        <v>55536.97</v>
      </c>
      <c r="BH242" s="208">
        <f t="shared" si="49"/>
        <v>55536.97</v>
      </c>
      <c r="BI242" s="208">
        <f t="shared" si="48"/>
        <v>55536.97</v>
      </c>
      <c r="BJ242" s="208">
        <f t="shared" si="48"/>
        <v>55536.97</v>
      </c>
      <c r="BK242" s="208">
        <f t="shared" si="48"/>
        <v>55536.97</v>
      </c>
      <c r="BL242" s="207">
        <f t="shared" si="45"/>
        <v>662405.47999999986</v>
      </c>
    </row>
    <row r="243" spans="1:64">
      <c r="A243" s="190" t="s">
        <v>444</v>
      </c>
      <c r="B243" s="205">
        <v>4.3400000000000001E-2</v>
      </c>
      <c r="C243" s="205">
        <v>4.3400000000000001E-2</v>
      </c>
      <c r="D243" s="206">
        <v>14789388.810000001</v>
      </c>
      <c r="E243" s="206">
        <v>14789388.810000001</v>
      </c>
      <c r="F243" s="206">
        <v>14810936.83</v>
      </c>
      <c r="G243" s="206">
        <v>14832484.85</v>
      </c>
      <c r="H243" s="206">
        <v>14848423.76</v>
      </c>
      <c r="I243" s="206">
        <v>14849316.050000001</v>
      </c>
      <c r="J243" s="206">
        <v>14834269.42</v>
      </c>
      <c r="K243" s="206">
        <v>14834269.42</v>
      </c>
      <c r="L243" s="206">
        <v>14834269.42</v>
      </c>
      <c r="M243" s="206">
        <v>14834269.42</v>
      </c>
      <c r="N243" s="206">
        <v>14834269.42</v>
      </c>
      <c r="O243" s="206">
        <v>14834269.42</v>
      </c>
      <c r="P243" s="192">
        <f t="shared" si="42"/>
        <v>177925555.62999997</v>
      </c>
      <c r="Q243" s="206">
        <v>14834269.42</v>
      </c>
      <c r="R243" s="206">
        <v>14834269.42</v>
      </c>
      <c r="S243" s="206">
        <v>14834269.42</v>
      </c>
      <c r="T243" s="206">
        <v>14834269.42</v>
      </c>
      <c r="U243" s="206">
        <v>14834269.42</v>
      </c>
      <c r="V243" s="206">
        <v>14834269.42</v>
      </c>
      <c r="W243" s="206">
        <v>14834269.42</v>
      </c>
      <c r="X243" s="206">
        <v>14834269.42</v>
      </c>
      <c r="Y243" s="206">
        <v>14834269.42</v>
      </c>
      <c r="Z243" s="206">
        <v>15722994.08</v>
      </c>
      <c r="AA243" s="206">
        <v>16611718.74</v>
      </c>
      <c r="AB243" s="206">
        <v>16611718.74</v>
      </c>
      <c r="AC243" s="206">
        <v>16611718.74</v>
      </c>
      <c r="AD243" s="206">
        <v>16611718.74</v>
      </c>
      <c r="AE243" s="206">
        <v>16611718.74</v>
      </c>
      <c r="AF243" s="206">
        <v>16611718.74</v>
      </c>
      <c r="AG243" s="192">
        <f t="shared" si="43"/>
        <v>189564653.62</v>
      </c>
      <c r="AI243" s="207">
        <f t="shared" si="47"/>
        <v>53488.29</v>
      </c>
      <c r="AJ243" s="207">
        <f t="shared" si="47"/>
        <v>53488.29</v>
      </c>
      <c r="AK243" s="207">
        <f t="shared" si="47"/>
        <v>53566.22</v>
      </c>
      <c r="AL243" s="207">
        <f t="shared" si="47"/>
        <v>53644.15</v>
      </c>
      <c r="AM243" s="207">
        <f t="shared" si="47"/>
        <v>53701.8</v>
      </c>
      <c r="AN243" s="207">
        <f t="shared" si="47"/>
        <v>53705.03</v>
      </c>
      <c r="AO243" s="207">
        <f t="shared" si="46"/>
        <v>53650.61</v>
      </c>
      <c r="AP243" s="207">
        <f t="shared" si="46"/>
        <v>53650.61</v>
      </c>
      <c r="AQ243" s="207">
        <f t="shared" si="46"/>
        <v>53650.61</v>
      </c>
      <c r="AR243" s="207">
        <f t="shared" si="46"/>
        <v>53650.61</v>
      </c>
      <c r="AS243" s="207">
        <f t="shared" si="46"/>
        <v>53650.61</v>
      </c>
      <c r="AT243" s="207">
        <f t="shared" si="46"/>
        <v>53650.61</v>
      </c>
      <c r="AU243" s="208">
        <f t="shared" si="44"/>
        <v>643497.43999999994</v>
      </c>
      <c r="AV243" s="208">
        <f t="shared" si="51"/>
        <v>53650.61</v>
      </c>
      <c r="AW243" s="208">
        <f t="shared" si="51"/>
        <v>53650.61</v>
      </c>
      <c r="AX243" s="208">
        <f t="shared" si="51"/>
        <v>53650.61</v>
      </c>
      <c r="AY243" s="208">
        <f t="shared" si="51"/>
        <v>53650.61</v>
      </c>
      <c r="AZ243" s="208">
        <f t="shared" si="50"/>
        <v>53650.61</v>
      </c>
      <c r="BA243" s="208">
        <f t="shared" si="50"/>
        <v>53650.61</v>
      </c>
      <c r="BB243" s="208">
        <f t="shared" si="50"/>
        <v>53650.61</v>
      </c>
      <c r="BC243" s="208">
        <f t="shared" si="49"/>
        <v>53650.61</v>
      </c>
      <c r="BD243" s="208">
        <f t="shared" si="49"/>
        <v>53650.61</v>
      </c>
      <c r="BE243" s="208">
        <f t="shared" si="49"/>
        <v>56864.83</v>
      </c>
      <c r="BF243" s="208">
        <f t="shared" si="49"/>
        <v>60079.05</v>
      </c>
      <c r="BG243" s="208">
        <f t="shared" si="49"/>
        <v>60079.05</v>
      </c>
      <c r="BH243" s="208">
        <f t="shared" si="49"/>
        <v>60079.05</v>
      </c>
      <c r="BI243" s="208">
        <f t="shared" si="48"/>
        <v>60079.05</v>
      </c>
      <c r="BJ243" s="208">
        <f t="shared" si="48"/>
        <v>60079.05</v>
      </c>
      <c r="BK243" s="208">
        <f t="shared" si="48"/>
        <v>60079.05</v>
      </c>
      <c r="BL243" s="207">
        <f t="shared" si="45"/>
        <v>685592.18</v>
      </c>
    </row>
    <row r="244" spans="1:64">
      <c r="A244" s="190" t="s">
        <v>445</v>
      </c>
      <c r="B244" s="205">
        <v>0</v>
      </c>
      <c r="C244" s="205">
        <v>0</v>
      </c>
      <c r="D244" s="206">
        <v>0</v>
      </c>
      <c r="E244" s="206">
        <v>0</v>
      </c>
      <c r="F244" s="206">
        <v>0</v>
      </c>
      <c r="G244" s="206">
        <v>0</v>
      </c>
      <c r="H244" s="206">
        <v>0</v>
      </c>
      <c r="I244" s="206">
        <v>0</v>
      </c>
      <c r="J244" s="206">
        <v>0</v>
      </c>
      <c r="K244" s="206">
        <v>0</v>
      </c>
      <c r="L244" s="206">
        <v>0</v>
      </c>
      <c r="M244" s="206">
        <v>0</v>
      </c>
      <c r="N244" s="206">
        <v>0</v>
      </c>
      <c r="O244" s="206">
        <v>0</v>
      </c>
      <c r="P244" s="192">
        <f t="shared" si="42"/>
        <v>0</v>
      </c>
      <c r="Q244" s="206">
        <v>0</v>
      </c>
      <c r="R244" s="206">
        <v>0</v>
      </c>
      <c r="S244" s="206">
        <v>0</v>
      </c>
      <c r="T244" s="206">
        <v>0</v>
      </c>
      <c r="U244" s="206">
        <v>0</v>
      </c>
      <c r="V244" s="206">
        <v>0</v>
      </c>
      <c r="W244" s="206">
        <v>0</v>
      </c>
      <c r="X244" s="206">
        <v>0</v>
      </c>
      <c r="Y244" s="206">
        <v>0</v>
      </c>
      <c r="Z244" s="206">
        <v>0</v>
      </c>
      <c r="AA244" s="206">
        <v>0</v>
      </c>
      <c r="AB244" s="206">
        <v>0</v>
      </c>
      <c r="AC244" s="206">
        <v>0</v>
      </c>
      <c r="AD244" s="206">
        <v>0</v>
      </c>
      <c r="AE244" s="206">
        <v>0</v>
      </c>
      <c r="AF244" s="206">
        <v>0</v>
      </c>
      <c r="AG244" s="192">
        <f t="shared" si="43"/>
        <v>0</v>
      </c>
      <c r="AI244" s="207">
        <f t="shared" si="47"/>
        <v>0</v>
      </c>
      <c r="AJ244" s="207">
        <f t="shared" si="47"/>
        <v>0</v>
      </c>
      <c r="AK244" s="207">
        <f t="shared" si="47"/>
        <v>0</v>
      </c>
      <c r="AL244" s="207">
        <f t="shared" si="47"/>
        <v>0</v>
      </c>
      <c r="AM244" s="207">
        <f t="shared" si="47"/>
        <v>0</v>
      </c>
      <c r="AN244" s="207">
        <f t="shared" si="47"/>
        <v>0</v>
      </c>
      <c r="AO244" s="207">
        <f t="shared" si="46"/>
        <v>0</v>
      </c>
      <c r="AP244" s="207">
        <f t="shared" si="46"/>
        <v>0</v>
      </c>
      <c r="AQ244" s="207">
        <f t="shared" si="46"/>
        <v>0</v>
      </c>
      <c r="AR244" s="207">
        <f t="shared" si="46"/>
        <v>0</v>
      </c>
      <c r="AS244" s="207">
        <f t="shared" si="46"/>
        <v>0</v>
      </c>
      <c r="AT244" s="207">
        <f t="shared" si="46"/>
        <v>0</v>
      </c>
      <c r="AU244" s="208">
        <f t="shared" si="44"/>
        <v>0</v>
      </c>
      <c r="AV244" s="208">
        <f t="shared" si="51"/>
        <v>0</v>
      </c>
      <c r="AW244" s="208">
        <f t="shared" si="51"/>
        <v>0</v>
      </c>
      <c r="AX244" s="208">
        <f t="shared" si="51"/>
        <v>0</v>
      </c>
      <c r="AY244" s="208">
        <f t="shared" si="51"/>
        <v>0</v>
      </c>
      <c r="AZ244" s="208">
        <f t="shared" si="50"/>
        <v>0</v>
      </c>
      <c r="BA244" s="208">
        <f t="shared" si="50"/>
        <v>0</v>
      </c>
      <c r="BB244" s="208">
        <f t="shared" si="50"/>
        <v>0</v>
      </c>
      <c r="BC244" s="208">
        <f t="shared" si="49"/>
        <v>0</v>
      </c>
      <c r="BD244" s="208">
        <f t="shared" si="49"/>
        <v>0</v>
      </c>
      <c r="BE244" s="208">
        <f t="shared" si="49"/>
        <v>0</v>
      </c>
      <c r="BF244" s="208">
        <f t="shared" si="49"/>
        <v>0</v>
      </c>
      <c r="BG244" s="208">
        <f t="shared" si="49"/>
        <v>0</v>
      </c>
      <c r="BH244" s="208">
        <f t="shared" si="49"/>
        <v>0</v>
      </c>
      <c r="BI244" s="208">
        <f t="shared" si="48"/>
        <v>0</v>
      </c>
      <c r="BJ244" s="208">
        <f t="shared" si="48"/>
        <v>0</v>
      </c>
      <c r="BK244" s="208">
        <f t="shared" si="48"/>
        <v>0</v>
      </c>
      <c r="BL244" s="207">
        <f t="shared" si="45"/>
        <v>0</v>
      </c>
    </row>
    <row r="245" spans="1:64">
      <c r="A245" s="190" t="s">
        <v>446</v>
      </c>
      <c r="B245" s="205">
        <v>0</v>
      </c>
      <c r="C245" s="205">
        <v>0</v>
      </c>
      <c r="D245" s="206">
        <v>0</v>
      </c>
      <c r="E245" s="206">
        <v>0</v>
      </c>
      <c r="F245" s="206">
        <v>0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0</v>
      </c>
      <c r="M245" s="206">
        <v>0</v>
      </c>
      <c r="N245" s="206">
        <v>0</v>
      </c>
      <c r="O245" s="206">
        <v>0</v>
      </c>
      <c r="P245" s="192">
        <f t="shared" si="42"/>
        <v>0</v>
      </c>
      <c r="Q245" s="206">
        <v>0</v>
      </c>
      <c r="R245" s="206">
        <v>0</v>
      </c>
      <c r="S245" s="206">
        <v>0</v>
      </c>
      <c r="T245" s="206">
        <v>0</v>
      </c>
      <c r="U245" s="206">
        <v>0</v>
      </c>
      <c r="V245" s="206">
        <v>0</v>
      </c>
      <c r="W245" s="206">
        <v>0</v>
      </c>
      <c r="X245" s="206">
        <v>0</v>
      </c>
      <c r="Y245" s="206">
        <v>0</v>
      </c>
      <c r="Z245" s="206">
        <v>0</v>
      </c>
      <c r="AA245" s="206">
        <v>0</v>
      </c>
      <c r="AB245" s="206">
        <v>0</v>
      </c>
      <c r="AC245" s="206">
        <v>0</v>
      </c>
      <c r="AD245" s="206">
        <v>0</v>
      </c>
      <c r="AE245" s="206">
        <v>0</v>
      </c>
      <c r="AF245" s="206">
        <v>0</v>
      </c>
      <c r="AG245" s="192">
        <f t="shared" si="43"/>
        <v>0</v>
      </c>
      <c r="AI245" s="207">
        <f t="shared" si="47"/>
        <v>0</v>
      </c>
      <c r="AJ245" s="207">
        <f t="shared" si="47"/>
        <v>0</v>
      </c>
      <c r="AK245" s="207">
        <f t="shared" si="47"/>
        <v>0</v>
      </c>
      <c r="AL245" s="207">
        <f t="shared" si="47"/>
        <v>0</v>
      </c>
      <c r="AM245" s="207">
        <f t="shared" si="47"/>
        <v>0</v>
      </c>
      <c r="AN245" s="207">
        <f t="shared" si="47"/>
        <v>0</v>
      </c>
      <c r="AO245" s="207">
        <f t="shared" si="46"/>
        <v>0</v>
      </c>
      <c r="AP245" s="207">
        <f t="shared" si="46"/>
        <v>0</v>
      </c>
      <c r="AQ245" s="207">
        <f t="shared" si="46"/>
        <v>0</v>
      </c>
      <c r="AR245" s="207">
        <f t="shared" si="46"/>
        <v>0</v>
      </c>
      <c r="AS245" s="207">
        <f t="shared" si="46"/>
        <v>0</v>
      </c>
      <c r="AT245" s="207">
        <f t="shared" si="46"/>
        <v>0</v>
      </c>
      <c r="AU245" s="208">
        <f t="shared" si="44"/>
        <v>0</v>
      </c>
      <c r="AV245" s="208">
        <f t="shared" si="51"/>
        <v>0</v>
      </c>
      <c r="AW245" s="208">
        <f t="shared" si="51"/>
        <v>0</v>
      </c>
      <c r="AX245" s="208">
        <f t="shared" si="51"/>
        <v>0</v>
      </c>
      <c r="AY245" s="208">
        <f t="shared" si="51"/>
        <v>0</v>
      </c>
      <c r="AZ245" s="208">
        <f t="shared" si="50"/>
        <v>0</v>
      </c>
      <c r="BA245" s="208">
        <f t="shared" si="50"/>
        <v>0</v>
      </c>
      <c r="BB245" s="208">
        <f t="shared" si="50"/>
        <v>0</v>
      </c>
      <c r="BC245" s="208">
        <f t="shared" si="49"/>
        <v>0</v>
      </c>
      <c r="BD245" s="208">
        <f t="shared" si="49"/>
        <v>0</v>
      </c>
      <c r="BE245" s="208">
        <f t="shared" si="49"/>
        <v>0</v>
      </c>
      <c r="BF245" s="208">
        <f t="shared" si="49"/>
        <v>0</v>
      </c>
      <c r="BG245" s="208">
        <f t="shared" si="49"/>
        <v>0</v>
      </c>
      <c r="BH245" s="208">
        <f t="shared" si="49"/>
        <v>0</v>
      </c>
      <c r="BI245" s="208">
        <f t="shared" si="48"/>
        <v>0</v>
      </c>
      <c r="BJ245" s="208">
        <f t="shared" si="48"/>
        <v>0</v>
      </c>
      <c r="BK245" s="208">
        <f t="shared" si="48"/>
        <v>0</v>
      </c>
      <c r="BL245" s="207">
        <f t="shared" si="45"/>
        <v>0</v>
      </c>
    </row>
    <row r="246" spans="1:64">
      <c r="A246" s="190" t="s">
        <v>447</v>
      </c>
      <c r="B246" s="205">
        <v>4.6100000000000002E-2</v>
      </c>
      <c r="C246" s="205">
        <v>4.6100000000000002E-2</v>
      </c>
      <c r="D246" s="206">
        <v>57651.55</v>
      </c>
      <c r="E246" s="206">
        <v>57651.55</v>
      </c>
      <c r="F246" s="206">
        <v>57651.55</v>
      </c>
      <c r="G246" s="206">
        <v>57651.55</v>
      </c>
      <c r="H246" s="206">
        <v>57651.55</v>
      </c>
      <c r="I246" s="206">
        <v>57651.55</v>
      </c>
      <c r="J246" s="206">
        <v>57651.55</v>
      </c>
      <c r="K246" s="206">
        <v>57651.55</v>
      </c>
      <c r="L246" s="206">
        <v>57651.55</v>
      </c>
      <c r="M246" s="206">
        <v>57651.55</v>
      </c>
      <c r="N246" s="206">
        <v>57651.55</v>
      </c>
      <c r="O246" s="206">
        <v>57651.55</v>
      </c>
      <c r="P246" s="192">
        <f t="shared" si="42"/>
        <v>691818.60000000009</v>
      </c>
      <c r="Q246" s="206">
        <v>57651.55</v>
      </c>
      <c r="R246" s="206">
        <v>57651.55</v>
      </c>
      <c r="S246" s="206">
        <v>57651.55</v>
      </c>
      <c r="T246" s="206">
        <v>57651.55</v>
      </c>
      <c r="U246" s="206">
        <v>57651.55</v>
      </c>
      <c r="V246" s="206">
        <v>57651.55</v>
      </c>
      <c r="W246" s="206">
        <v>57651.55</v>
      </c>
      <c r="X246" s="206">
        <v>57651.55</v>
      </c>
      <c r="Y246" s="206">
        <v>57651.55</v>
      </c>
      <c r="Z246" s="206">
        <v>57651.55</v>
      </c>
      <c r="AA246" s="206">
        <v>57651.55</v>
      </c>
      <c r="AB246" s="206">
        <v>57651.55</v>
      </c>
      <c r="AC246" s="206">
        <v>57651.55</v>
      </c>
      <c r="AD246" s="206">
        <v>57651.55</v>
      </c>
      <c r="AE246" s="206">
        <v>57651.55</v>
      </c>
      <c r="AF246" s="206">
        <v>57651.55</v>
      </c>
      <c r="AG246" s="192">
        <f t="shared" si="43"/>
        <v>691818.60000000009</v>
      </c>
      <c r="AI246" s="207">
        <f t="shared" si="47"/>
        <v>221.48</v>
      </c>
      <c r="AJ246" s="207">
        <f t="shared" si="47"/>
        <v>221.48</v>
      </c>
      <c r="AK246" s="207">
        <f t="shared" si="47"/>
        <v>221.48</v>
      </c>
      <c r="AL246" s="207">
        <f t="shared" si="47"/>
        <v>221.48</v>
      </c>
      <c r="AM246" s="207">
        <f t="shared" si="47"/>
        <v>221.48</v>
      </c>
      <c r="AN246" s="207">
        <f t="shared" si="47"/>
        <v>221.48</v>
      </c>
      <c r="AO246" s="207">
        <f t="shared" si="46"/>
        <v>221.48</v>
      </c>
      <c r="AP246" s="207">
        <f t="shared" si="46"/>
        <v>221.48</v>
      </c>
      <c r="AQ246" s="207">
        <f t="shared" si="46"/>
        <v>221.48</v>
      </c>
      <c r="AR246" s="207">
        <f t="shared" si="46"/>
        <v>221.48</v>
      </c>
      <c r="AS246" s="207">
        <f t="shared" si="46"/>
        <v>221.48</v>
      </c>
      <c r="AT246" s="207">
        <f t="shared" si="46"/>
        <v>221.48</v>
      </c>
      <c r="AU246" s="208">
        <f t="shared" si="44"/>
        <v>2657.7599999999998</v>
      </c>
      <c r="AV246" s="208">
        <f t="shared" si="51"/>
        <v>221.48</v>
      </c>
      <c r="AW246" s="208">
        <f t="shared" si="51"/>
        <v>221.48</v>
      </c>
      <c r="AX246" s="208">
        <f t="shared" si="51"/>
        <v>221.48</v>
      </c>
      <c r="AY246" s="208">
        <f t="shared" si="51"/>
        <v>221.48</v>
      </c>
      <c r="AZ246" s="208">
        <f t="shared" si="50"/>
        <v>221.48</v>
      </c>
      <c r="BA246" s="208">
        <f t="shared" si="50"/>
        <v>221.48</v>
      </c>
      <c r="BB246" s="208">
        <f t="shared" si="50"/>
        <v>221.48</v>
      </c>
      <c r="BC246" s="208">
        <f t="shared" si="49"/>
        <v>221.48</v>
      </c>
      <c r="BD246" s="208">
        <f t="shared" si="49"/>
        <v>221.48</v>
      </c>
      <c r="BE246" s="208">
        <f t="shared" si="49"/>
        <v>221.48</v>
      </c>
      <c r="BF246" s="208">
        <f t="shared" si="49"/>
        <v>221.48</v>
      </c>
      <c r="BG246" s="208">
        <f t="shared" si="49"/>
        <v>221.48</v>
      </c>
      <c r="BH246" s="208">
        <f t="shared" si="49"/>
        <v>221.48</v>
      </c>
      <c r="BI246" s="208">
        <f t="shared" si="48"/>
        <v>221.48</v>
      </c>
      <c r="BJ246" s="208">
        <f t="shared" si="48"/>
        <v>221.48</v>
      </c>
      <c r="BK246" s="208">
        <f t="shared" si="48"/>
        <v>221.48</v>
      </c>
      <c r="BL246" s="207">
        <f t="shared" si="45"/>
        <v>2657.7599999999998</v>
      </c>
    </row>
    <row r="247" spans="1:64">
      <c r="A247" s="190" t="s">
        <v>448</v>
      </c>
      <c r="B247" s="205">
        <v>5.6800000000000003E-2</v>
      </c>
      <c r="C247" s="205">
        <v>5.6800000000000003E-2</v>
      </c>
      <c r="D247" s="206">
        <v>0</v>
      </c>
      <c r="E247" s="206">
        <v>0</v>
      </c>
      <c r="F247" s="206">
        <v>0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0</v>
      </c>
      <c r="O247" s="206">
        <v>0</v>
      </c>
      <c r="P247" s="192">
        <f t="shared" si="42"/>
        <v>0</v>
      </c>
      <c r="Q247" s="206">
        <v>0</v>
      </c>
      <c r="R247" s="206">
        <v>0</v>
      </c>
      <c r="S247" s="206">
        <v>0</v>
      </c>
      <c r="T247" s="206">
        <v>0</v>
      </c>
      <c r="U247" s="206">
        <v>0</v>
      </c>
      <c r="V247" s="206">
        <v>0</v>
      </c>
      <c r="W247" s="206">
        <v>0</v>
      </c>
      <c r="X247" s="206">
        <v>0</v>
      </c>
      <c r="Y247" s="206">
        <v>0</v>
      </c>
      <c r="Z247" s="206">
        <v>0</v>
      </c>
      <c r="AA247" s="206">
        <v>0</v>
      </c>
      <c r="AB247" s="206">
        <v>0</v>
      </c>
      <c r="AC247" s="206">
        <v>0</v>
      </c>
      <c r="AD247" s="206">
        <v>0</v>
      </c>
      <c r="AE247" s="206">
        <v>0</v>
      </c>
      <c r="AF247" s="206">
        <v>0</v>
      </c>
      <c r="AG247" s="192">
        <f t="shared" si="43"/>
        <v>0</v>
      </c>
      <c r="AI247" s="207">
        <f t="shared" si="47"/>
        <v>0</v>
      </c>
      <c r="AJ247" s="207">
        <f t="shared" si="47"/>
        <v>0</v>
      </c>
      <c r="AK247" s="207">
        <f t="shared" si="47"/>
        <v>0</v>
      </c>
      <c r="AL247" s="207">
        <f t="shared" si="47"/>
        <v>0</v>
      </c>
      <c r="AM247" s="207">
        <f t="shared" si="47"/>
        <v>0</v>
      </c>
      <c r="AN247" s="207">
        <f t="shared" si="47"/>
        <v>0</v>
      </c>
      <c r="AO247" s="207">
        <f t="shared" si="46"/>
        <v>0</v>
      </c>
      <c r="AP247" s="207">
        <f t="shared" si="46"/>
        <v>0</v>
      </c>
      <c r="AQ247" s="207">
        <f t="shared" si="46"/>
        <v>0</v>
      </c>
      <c r="AR247" s="207">
        <f t="shared" si="46"/>
        <v>0</v>
      </c>
      <c r="AS247" s="207">
        <f t="shared" si="46"/>
        <v>0</v>
      </c>
      <c r="AT247" s="207">
        <f t="shared" si="46"/>
        <v>0</v>
      </c>
      <c r="AU247" s="208">
        <f t="shared" si="44"/>
        <v>0</v>
      </c>
      <c r="AV247" s="208">
        <f t="shared" si="51"/>
        <v>0</v>
      </c>
      <c r="AW247" s="208">
        <f t="shared" si="51"/>
        <v>0</v>
      </c>
      <c r="AX247" s="208">
        <f t="shared" si="51"/>
        <v>0</v>
      </c>
      <c r="AY247" s="208">
        <f t="shared" si="51"/>
        <v>0</v>
      </c>
      <c r="AZ247" s="208">
        <f t="shared" si="50"/>
        <v>0</v>
      </c>
      <c r="BA247" s="208">
        <f t="shared" si="50"/>
        <v>0</v>
      </c>
      <c r="BB247" s="208">
        <f t="shared" si="50"/>
        <v>0</v>
      </c>
      <c r="BC247" s="208">
        <f t="shared" si="49"/>
        <v>0</v>
      </c>
      <c r="BD247" s="208">
        <f t="shared" si="49"/>
        <v>0</v>
      </c>
      <c r="BE247" s="208">
        <f t="shared" si="49"/>
        <v>0</v>
      </c>
      <c r="BF247" s="208">
        <f t="shared" si="49"/>
        <v>0</v>
      </c>
      <c r="BG247" s="208">
        <f t="shared" si="49"/>
        <v>0</v>
      </c>
      <c r="BH247" s="208">
        <f t="shared" si="49"/>
        <v>0</v>
      </c>
      <c r="BI247" s="208">
        <f t="shared" si="48"/>
        <v>0</v>
      </c>
      <c r="BJ247" s="208">
        <f t="shared" si="48"/>
        <v>0</v>
      </c>
      <c r="BK247" s="208">
        <f t="shared" si="48"/>
        <v>0</v>
      </c>
      <c r="BL247" s="207">
        <f t="shared" si="45"/>
        <v>0</v>
      </c>
    </row>
    <row r="248" spans="1:64">
      <c r="A248" s="190" t="s">
        <v>449</v>
      </c>
      <c r="B248" s="205">
        <v>2.7E-2</v>
      </c>
      <c r="C248" s="205">
        <v>2.7E-2</v>
      </c>
      <c r="D248" s="206">
        <v>17524218.390000001</v>
      </c>
      <c r="E248" s="206">
        <v>17526172.390000001</v>
      </c>
      <c r="F248" s="206">
        <v>17526629.989999998</v>
      </c>
      <c r="G248" s="206">
        <v>17526694.859999999</v>
      </c>
      <c r="H248" s="206">
        <v>17526759.719999999</v>
      </c>
      <c r="I248" s="206">
        <v>17526759.719999999</v>
      </c>
      <c r="J248" s="206">
        <v>17526759.719999999</v>
      </c>
      <c r="K248" s="206">
        <v>17526759.719999999</v>
      </c>
      <c r="L248" s="206">
        <v>17526759.719999999</v>
      </c>
      <c r="M248" s="206">
        <v>17526759.719999999</v>
      </c>
      <c r="N248" s="206">
        <v>17526759.719999999</v>
      </c>
      <c r="O248" s="206">
        <v>17526759.719999999</v>
      </c>
      <c r="P248" s="192">
        <f t="shared" si="42"/>
        <v>210317793.38999999</v>
      </c>
      <c r="Q248" s="206">
        <v>17526759.719999999</v>
      </c>
      <c r="R248" s="206">
        <v>17526759.719999999</v>
      </c>
      <c r="S248" s="206">
        <v>17526759.719999999</v>
      </c>
      <c r="T248" s="206">
        <v>17526759.719999999</v>
      </c>
      <c r="U248" s="206">
        <v>17526759.719999999</v>
      </c>
      <c r="V248" s="206">
        <v>17526759.719999999</v>
      </c>
      <c r="W248" s="206">
        <v>17526759.719999999</v>
      </c>
      <c r="X248" s="206">
        <v>17526759.719999999</v>
      </c>
      <c r="Y248" s="206">
        <v>17526759.719999999</v>
      </c>
      <c r="Z248" s="206">
        <v>17526759.719999999</v>
      </c>
      <c r="AA248" s="206">
        <v>17526759.719999999</v>
      </c>
      <c r="AB248" s="206">
        <v>17526759.719999999</v>
      </c>
      <c r="AC248" s="206">
        <v>17526759.719999999</v>
      </c>
      <c r="AD248" s="206">
        <v>17526759.719999999</v>
      </c>
      <c r="AE248" s="206">
        <v>17526759.719999999</v>
      </c>
      <c r="AF248" s="206">
        <v>17526759.719999999</v>
      </c>
      <c r="AG248" s="192">
        <f t="shared" si="43"/>
        <v>210321116.63999999</v>
      </c>
      <c r="AI248" s="207">
        <f t="shared" si="47"/>
        <v>39429.49</v>
      </c>
      <c r="AJ248" s="207">
        <f t="shared" si="47"/>
        <v>39433.89</v>
      </c>
      <c r="AK248" s="207">
        <f t="shared" si="47"/>
        <v>39434.92</v>
      </c>
      <c r="AL248" s="207">
        <f t="shared" si="47"/>
        <v>39435.06</v>
      </c>
      <c r="AM248" s="207">
        <f t="shared" si="47"/>
        <v>39435.21</v>
      </c>
      <c r="AN248" s="207">
        <f t="shared" si="47"/>
        <v>39435.21</v>
      </c>
      <c r="AO248" s="207">
        <f t="shared" si="46"/>
        <v>39435.21</v>
      </c>
      <c r="AP248" s="207">
        <f t="shared" si="46"/>
        <v>39435.21</v>
      </c>
      <c r="AQ248" s="207">
        <f t="shared" si="46"/>
        <v>39435.21</v>
      </c>
      <c r="AR248" s="207">
        <f t="shared" si="46"/>
        <v>39435.21</v>
      </c>
      <c r="AS248" s="207">
        <f t="shared" si="46"/>
        <v>39435.21</v>
      </c>
      <c r="AT248" s="207">
        <f t="shared" si="46"/>
        <v>39435.21</v>
      </c>
      <c r="AU248" s="208">
        <f t="shared" si="44"/>
        <v>473215.0400000001</v>
      </c>
      <c r="AV248" s="208">
        <f t="shared" si="51"/>
        <v>39435.21</v>
      </c>
      <c r="AW248" s="208">
        <f t="shared" si="51"/>
        <v>39435.21</v>
      </c>
      <c r="AX248" s="208">
        <f t="shared" si="51"/>
        <v>39435.21</v>
      </c>
      <c r="AY248" s="208">
        <f t="shared" si="51"/>
        <v>39435.21</v>
      </c>
      <c r="AZ248" s="208">
        <f t="shared" si="50"/>
        <v>39435.21</v>
      </c>
      <c r="BA248" s="208">
        <f t="shared" si="50"/>
        <v>39435.21</v>
      </c>
      <c r="BB248" s="208">
        <f t="shared" si="50"/>
        <v>39435.21</v>
      </c>
      <c r="BC248" s="208">
        <f t="shared" si="49"/>
        <v>39435.21</v>
      </c>
      <c r="BD248" s="208">
        <f t="shared" si="49"/>
        <v>39435.21</v>
      </c>
      <c r="BE248" s="208">
        <f t="shared" si="49"/>
        <v>39435.21</v>
      </c>
      <c r="BF248" s="208">
        <f t="shared" si="49"/>
        <v>39435.21</v>
      </c>
      <c r="BG248" s="208">
        <f t="shared" si="49"/>
        <v>39435.21</v>
      </c>
      <c r="BH248" s="208">
        <f t="shared" si="49"/>
        <v>39435.21</v>
      </c>
      <c r="BI248" s="208">
        <f t="shared" si="48"/>
        <v>39435.21</v>
      </c>
      <c r="BJ248" s="208">
        <f t="shared" si="48"/>
        <v>39435.21</v>
      </c>
      <c r="BK248" s="208">
        <f t="shared" si="48"/>
        <v>39435.21</v>
      </c>
      <c r="BL248" s="207">
        <f t="shared" si="45"/>
        <v>473222.52000000008</v>
      </c>
    </row>
    <row r="249" spans="1:64">
      <c r="A249" s="190" t="s">
        <v>450</v>
      </c>
      <c r="B249" s="205">
        <v>4.0500000000000001E-2</v>
      </c>
      <c r="C249" s="205">
        <v>4.0500000000000001E-2</v>
      </c>
      <c r="D249" s="206">
        <v>3448727.25</v>
      </c>
      <c r="E249" s="206">
        <v>3448727.25</v>
      </c>
      <c r="F249" s="206">
        <v>3448727.25</v>
      </c>
      <c r="G249" s="206">
        <v>3448727.25</v>
      </c>
      <c r="H249" s="206">
        <v>3448727.25</v>
      </c>
      <c r="I249" s="206">
        <v>3448727.25</v>
      </c>
      <c r="J249" s="206">
        <v>3448727.25</v>
      </c>
      <c r="K249" s="206">
        <v>3448727.25</v>
      </c>
      <c r="L249" s="206">
        <v>3448727.25</v>
      </c>
      <c r="M249" s="206">
        <v>3448727.25</v>
      </c>
      <c r="N249" s="206">
        <v>3448727.25</v>
      </c>
      <c r="O249" s="206">
        <v>3448727.25</v>
      </c>
      <c r="P249" s="192">
        <f t="shared" si="42"/>
        <v>41384727</v>
      </c>
      <c r="Q249" s="206">
        <v>3448727.25</v>
      </c>
      <c r="R249" s="206">
        <v>3448727.25</v>
      </c>
      <c r="S249" s="206">
        <v>3448727.25</v>
      </c>
      <c r="T249" s="206">
        <v>3448727.25</v>
      </c>
      <c r="U249" s="206">
        <v>3448727.25</v>
      </c>
      <c r="V249" s="206">
        <v>3448727.25</v>
      </c>
      <c r="W249" s="206">
        <v>3448727.25</v>
      </c>
      <c r="X249" s="206">
        <v>3448727.25</v>
      </c>
      <c r="Y249" s="206">
        <v>3448727.25</v>
      </c>
      <c r="Z249" s="206">
        <v>3448727.25</v>
      </c>
      <c r="AA249" s="206">
        <v>3448727.25</v>
      </c>
      <c r="AB249" s="206">
        <v>3448727.25</v>
      </c>
      <c r="AC249" s="206">
        <v>3448727.25</v>
      </c>
      <c r="AD249" s="206">
        <v>3448727.25</v>
      </c>
      <c r="AE249" s="206">
        <v>3448727.25</v>
      </c>
      <c r="AF249" s="206">
        <v>3448727.25</v>
      </c>
      <c r="AG249" s="192">
        <f t="shared" si="43"/>
        <v>41384727</v>
      </c>
      <c r="AI249" s="207">
        <f t="shared" si="47"/>
        <v>11639.45</v>
      </c>
      <c r="AJ249" s="207">
        <f t="shared" si="47"/>
        <v>11639.45</v>
      </c>
      <c r="AK249" s="207">
        <f t="shared" si="47"/>
        <v>11639.45</v>
      </c>
      <c r="AL249" s="207">
        <f t="shared" si="47"/>
        <v>11639.45</v>
      </c>
      <c r="AM249" s="207">
        <f t="shared" si="47"/>
        <v>11639.45</v>
      </c>
      <c r="AN249" s="207">
        <f t="shared" si="47"/>
        <v>11639.45</v>
      </c>
      <c r="AO249" s="207">
        <f t="shared" si="46"/>
        <v>11639.45</v>
      </c>
      <c r="AP249" s="207">
        <f t="shared" si="46"/>
        <v>11639.45</v>
      </c>
      <c r="AQ249" s="207">
        <f t="shared" si="46"/>
        <v>11639.45</v>
      </c>
      <c r="AR249" s="207">
        <f t="shared" si="46"/>
        <v>11639.45</v>
      </c>
      <c r="AS249" s="207">
        <f t="shared" si="46"/>
        <v>11639.45</v>
      </c>
      <c r="AT249" s="207">
        <f t="shared" si="46"/>
        <v>11639.45</v>
      </c>
      <c r="AU249" s="208">
        <f t="shared" si="44"/>
        <v>139673.4</v>
      </c>
      <c r="AV249" s="208">
        <f t="shared" si="51"/>
        <v>11639.45</v>
      </c>
      <c r="AW249" s="208">
        <f t="shared" si="51"/>
        <v>11639.45</v>
      </c>
      <c r="AX249" s="208">
        <f t="shared" si="51"/>
        <v>11639.45</v>
      </c>
      <c r="AY249" s="208">
        <f t="shared" si="51"/>
        <v>11639.45</v>
      </c>
      <c r="AZ249" s="208">
        <f t="shared" si="50"/>
        <v>11639.45</v>
      </c>
      <c r="BA249" s="208">
        <f t="shared" si="50"/>
        <v>11639.45</v>
      </c>
      <c r="BB249" s="208">
        <f t="shared" si="50"/>
        <v>11639.45</v>
      </c>
      <c r="BC249" s="208">
        <f t="shared" si="49"/>
        <v>11639.45</v>
      </c>
      <c r="BD249" s="208">
        <f t="shared" si="49"/>
        <v>11639.45</v>
      </c>
      <c r="BE249" s="208">
        <f t="shared" si="49"/>
        <v>11639.45</v>
      </c>
      <c r="BF249" s="208">
        <f t="shared" si="49"/>
        <v>11639.45</v>
      </c>
      <c r="BG249" s="208">
        <f t="shared" si="49"/>
        <v>11639.45</v>
      </c>
      <c r="BH249" s="208">
        <f t="shared" si="49"/>
        <v>11639.45</v>
      </c>
      <c r="BI249" s="208">
        <f t="shared" si="48"/>
        <v>11639.45</v>
      </c>
      <c r="BJ249" s="208">
        <f t="shared" si="48"/>
        <v>11639.45</v>
      </c>
      <c r="BK249" s="208">
        <f t="shared" si="48"/>
        <v>11639.45</v>
      </c>
      <c r="BL249" s="207">
        <f t="shared" si="45"/>
        <v>139673.4</v>
      </c>
    </row>
    <row r="250" spans="1:64">
      <c r="A250" s="190" t="s">
        <v>451</v>
      </c>
      <c r="B250" s="205">
        <v>4.3200000000000002E-2</v>
      </c>
      <c r="C250" s="205">
        <v>4.3200000000000002E-2</v>
      </c>
      <c r="D250" s="206">
        <v>2449473.2200000002</v>
      </c>
      <c r="E250" s="206">
        <v>2449473.2200000002</v>
      </c>
      <c r="F250" s="206">
        <v>2449473.2200000002</v>
      </c>
      <c r="G250" s="206">
        <v>2449473.2200000002</v>
      </c>
      <c r="H250" s="206">
        <v>2449473.2200000002</v>
      </c>
      <c r="I250" s="206">
        <v>2449473.2200000002</v>
      </c>
      <c r="J250" s="206">
        <v>2449473.2200000002</v>
      </c>
      <c r="K250" s="206">
        <v>2449473.2200000002</v>
      </c>
      <c r="L250" s="206">
        <v>2449473.2200000002</v>
      </c>
      <c r="M250" s="206">
        <v>2449473.2200000002</v>
      </c>
      <c r="N250" s="206">
        <v>2449473.2200000002</v>
      </c>
      <c r="O250" s="206">
        <v>2449473.2200000002</v>
      </c>
      <c r="P250" s="192">
        <f t="shared" si="42"/>
        <v>29393678.639999997</v>
      </c>
      <c r="Q250" s="206">
        <v>2449473.2200000002</v>
      </c>
      <c r="R250" s="206">
        <v>2449473.2200000002</v>
      </c>
      <c r="S250" s="206">
        <v>2449473.2200000002</v>
      </c>
      <c r="T250" s="206">
        <v>2449473.2200000002</v>
      </c>
      <c r="U250" s="206">
        <v>2449473.2200000002</v>
      </c>
      <c r="V250" s="206">
        <v>2449473.2200000002</v>
      </c>
      <c r="W250" s="206">
        <v>2449473.2200000002</v>
      </c>
      <c r="X250" s="206">
        <v>2449473.2200000002</v>
      </c>
      <c r="Y250" s="206">
        <v>2449473.2200000002</v>
      </c>
      <c r="Z250" s="206">
        <v>2449473.2200000002</v>
      </c>
      <c r="AA250" s="206">
        <v>2449473.2200000002</v>
      </c>
      <c r="AB250" s="206">
        <v>2449473.2200000002</v>
      </c>
      <c r="AC250" s="206">
        <v>2449473.2200000002</v>
      </c>
      <c r="AD250" s="206">
        <v>2449473.2200000002</v>
      </c>
      <c r="AE250" s="206">
        <v>2449473.2200000002</v>
      </c>
      <c r="AF250" s="206">
        <v>2449473.2200000002</v>
      </c>
      <c r="AG250" s="192">
        <f t="shared" si="43"/>
        <v>29393678.639999997</v>
      </c>
      <c r="AI250" s="207">
        <f t="shared" si="47"/>
        <v>8818.1</v>
      </c>
      <c r="AJ250" s="207">
        <f t="shared" si="47"/>
        <v>8818.1</v>
      </c>
      <c r="AK250" s="207">
        <f t="shared" si="47"/>
        <v>8818.1</v>
      </c>
      <c r="AL250" s="207">
        <f t="shared" si="47"/>
        <v>8818.1</v>
      </c>
      <c r="AM250" s="207">
        <f t="shared" si="47"/>
        <v>8818.1</v>
      </c>
      <c r="AN250" s="207">
        <f t="shared" si="47"/>
        <v>8818.1</v>
      </c>
      <c r="AO250" s="207">
        <f t="shared" si="46"/>
        <v>8818.1</v>
      </c>
      <c r="AP250" s="207">
        <f t="shared" si="46"/>
        <v>8818.1</v>
      </c>
      <c r="AQ250" s="207">
        <f t="shared" si="46"/>
        <v>8818.1</v>
      </c>
      <c r="AR250" s="207">
        <f t="shared" si="46"/>
        <v>8818.1</v>
      </c>
      <c r="AS250" s="207">
        <f t="shared" si="46"/>
        <v>8818.1</v>
      </c>
      <c r="AT250" s="207">
        <f t="shared" si="46"/>
        <v>8818.1</v>
      </c>
      <c r="AU250" s="208">
        <f t="shared" si="44"/>
        <v>105817.20000000003</v>
      </c>
      <c r="AV250" s="208">
        <f t="shared" si="51"/>
        <v>8818.1</v>
      </c>
      <c r="AW250" s="208">
        <f t="shared" si="51"/>
        <v>8818.1</v>
      </c>
      <c r="AX250" s="208">
        <f t="shared" si="51"/>
        <v>8818.1</v>
      </c>
      <c r="AY250" s="208">
        <f t="shared" si="51"/>
        <v>8818.1</v>
      </c>
      <c r="AZ250" s="208">
        <f t="shared" si="50"/>
        <v>8818.1</v>
      </c>
      <c r="BA250" s="208">
        <f t="shared" si="50"/>
        <v>8818.1</v>
      </c>
      <c r="BB250" s="208">
        <f t="shared" si="50"/>
        <v>8818.1</v>
      </c>
      <c r="BC250" s="208">
        <f t="shared" si="49"/>
        <v>8818.1</v>
      </c>
      <c r="BD250" s="208">
        <f t="shared" si="49"/>
        <v>8818.1</v>
      </c>
      <c r="BE250" s="208">
        <f t="shared" si="49"/>
        <v>8818.1</v>
      </c>
      <c r="BF250" s="208">
        <f t="shared" si="49"/>
        <v>8818.1</v>
      </c>
      <c r="BG250" s="208">
        <f t="shared" si="49"/>
        <v>8818.1</v>
      </c>
      <c r="BH250" s="208">
        <f t="shared" si="49"/>
        <v>8818.1</v>
      </c>
      <c r="BI250" s="208">
        <f t="shared" si="48"/>
        <v>8818.1</v>
      </c>
      <c r="BJ250" s="208">
        <f t="shared" si="48"/>
        <v>8818.1</v>
      </c>
      <c r="BK250" s="208">
        <f t="shared" si="48"/>
        <v>8818.1</v>
      </c>
      <c r="BL250" s="207">
        <f t="shared" si="45"/>
        <v>105817.20000000003</v>
      </c>
    </row>
    <row r="251" spans="1:64">
      <c r="A251" s="190" t="s">
        <v>452</v>
      </c>
      <c r="B251" s="205">
        <v>4.3799999999999999E-2</v>
      </c>
      <c r="C251" s="205">
        <v>4.3799999999999999E-2</v>
      </c>
      <c r="D251" s="206">
        <v>2652422.7000000002</v>
      </c>
      <c r="E251" s="206">
        <v>2652422.7000000002</v>
      </c>
      <c r="F251" s="206">
        <v>2580316.44</v>
      </c>
      <c r="G251" s="206">
        <v>2508210.1800000002</v>
      </c>
      <c r="H251" s="206">
        <v>2508210.1800000002</v>
      </c>
      <c r="I251" s="206">
        <v>2508210.1800000002</v>
      </c>
      <c r="J251" s="206">
        <v>2508210.1800000002</v>
      </c>
      <c r="K251" s="206">
        <v>2508210.1800000002</v>
      </c>
      <c r="L251" s="206">
        <v>2508210.1800000002</v>
      </c>
      <c r="M251" s="206">
        <v>2508210.1800000002</v>
      </c>
      <c r="N251" s="206">
        <v>2508210.1800000002</v>
      </c>
      <c r="O251" s="206">
        <v>2508210.1800000002</v>
      </c>
      <c r="P251" s="192">
        <f t="shared" si="42"/>
        <v>30459053.459999997</v>
      </c>
      <c r="Q251" s="206">
        <v>2508210.1800000002</v>
      </c>
      <c r="R251" s="206">
        <v>2508210.1800000002</v>
      </c>
      <c r="S251" s="206">
        <v>2508210.1800000002</v>
      </c>
      <c r="T251" s="206">
        <v>2508210.1800000002</v>
      </c>
      <c r="U251" s="206">
        <v>2508210.1800000002</v>
      </c>
      <c r="V251" s="206">
        <v>2508210.1800000002</v>
      </c>
      <c r="W251" s="206">
        <v>2508210.1800000002</v>
      </c>
      <c r="X251" s="206">
        <v>2508210.1800000002</v>
      </c>
      <c r="Y251" s="206">
        <v>2508210.1800000002</v>
      </c>
      <c r="Z251" s="206">
        <v>2508210.1800000002</v>
      </c>
      <c r="AA251" s="206">
        <v>2508210.1800000002</v>
      </c>
      <c r="AB251" s="206">
        <v>2508210.1800000002</v>
      </c>
      <c r="AC251" s="206">
        <v>2508210.1800000002</v>
      </c>
      <c r="AD251" s="206">
        <v>2508210.1800000002</v>
      </c>
      <c r="AE251" s="206">
        <v>2508210.1800000002</v>
      </c>
      <c r="AF251" s="206">
        <v>2508210.1800000002</v>
      </c>
      <c r="AG251" s="192">
        <f t="shared" si="43"/>
        <v>30098522.16</v>
      </c>
      <c r="AI251" s="207">
        <f t="shared" si="47"/>
        <v>9681.34</v>
      </c>
      <c r="AJ251" s="207">
        <f t="shared" si="47"/>
        <v>9681.34</v>
      </c>
      <c r="AK251" s="207">
        <f t="shared" si="47"/>
        <v>9418.16</v>
      </c>
      <c r="AL251" s="207">
        <f t="shared" si="47"/>
        <v>9154.9699999999993</v>
      </c>
      <c r="AM251" s="207">
        <f t="shared" si="47"/>
        <v>9154.9699999999993</v>
      </c>
      <c r="AN251" s="207">
        <f t="shared" si="47"/>
        <v>9154.9699999999993</v>
      </c>
      <c r="AO251" s="207">
        <f t="shared" si="46"/>
        <v>9154.9699999999993</v>
      </c>
      <c r="AP251" s="207">
        <f t="shared" si="46"/>
        <v>9154.9699999999993</v>
      </c>
      <c r="AQ251" s="207">
        <f t="shared" si="46"/>
        <v>9154.9699999999993</v>
      </c>
      <c r="AR251" s="207">
        <f t="shared" si="46"/>
        <v>9154.9699999999993</v>
      </c>
      <c r="AS251" s="207">
        <f t="shared" si="46"/>
        <v>9154.9699999999993</v>
      </c>
      <c r="AT251" s="207">
        <f t="shared" si="46"/>
        <v>9154.9699999999993</v>
      </c>
      <c r="AU251" s="208">
        <f t="shared" si="44"/>
        <v>111175.57</v>
      </c>
      <c r="AV251" s="208">
        <f t="shared" si="51"/>
        <v>9154.9699999999993</v>
      </c>
      <c r="AW251" s="208">
        <f t="shared" si="51"/>
        <v>9154.9699999999993</v>
      </c>
      <c r="AX251" s="208">
        <f t="shared" si="51"/>
        <v>9154.9699999999993</v>
      </c>
      <c r="AY251" s="208">
        <f t="shared" si="51"/>
        <v>9154.9699999999993</v>
      </c>
      <c r="AZ251" s="208">
        <f t="shared" si="50"/>
        <v>9154.9699999999993</v>
      </c>
      <c r="BA251" s="208">
        <f t="shared" si="50"/>
        <v>9154.9699999999993</v>
      </c>
      <c r="BB251" s="208">
        <f t="shared" si="50"/>
        <v>9154.9699999999993</v>
      </c>
      <c r="BC251" s="208">
        <f t="shared" si="49"/>
        <v>9154.9699999999993</v>
      </c>
      <c r="BD251" s="208">
        <f t="shared" si="49"/>
        <v>9154.9699999999993</v>
      </c>
      <c r="BE251" s="208">
        <f t="shared" si="49"/>
        <v>9154.9699999999993</v>
      </c>
      <c r="BF251" s="208">
        <f t="shared" si="49"/>
        <v>9154.9699999999993</v>
      </c>
      <c r="BG251" s="208">
        <f t="shared" si="49"/>
        <v>9154.9699999999993</v>
      </c>
      <c r="BH251" s="208">
        <f t="shared" si="49"/>
        <v>9154.9699999999993</v>
      </c>
      <c r="BI251" s="208">
        <f t="shared" si="48"/>
        <v>9154.9699999999993</v>
      </c>
      <c r="BJ251" s="208">
        <f t="shared" si="48"/>
        <v>9154.9699999999993</v>
      </c>
      <c r="BK251" s="208">
        <f t="shared" si="48"/>
        <v>9154.9699999999993</v>
      </c>
      <c r="BL251" s="207">
        <f t="shared" si="45"/>
        <v>109859.64</v>
      </c>
    </row>
    <row r="252" spans="1:64">
      <c r="A252" s="190" t="s">
        <v>453</v>
      </c>
      <c r="B252" s="205">
        <v>4.6100000000000002E-2</v>
      </c>
      <c r="C252" s="205">
        <v>4.6100000000000002E-2</v>
      </c>
      <c r="D252" s="206">
        <v>8363103.3600000003</v>
      </c>
      <c r="E252" s="206">
        <v>8363103.3600000003</v>
      </c>
      <c r="F252" s="206">
        <v>8363103.3600000003</v>
      </c>
      <c r="G252" s="206">
        <v>8363103.3600000003</v>
      </c>
      <c r="H252" s="206">
        <v>8363103.3600000003</v>
      </c>
      <c r="I252" s="206">
        <v>8363103.3600000003</v>
      </c>
      <c r="J252" s="206">
        <v>8363103.3600000003</v>
      </c>
      <c r="K252" s="206">
        <v>8363103.3600000003</v>
      </c>
      <c r="L252" s="206">
        <v>8363103.3600000003</v>
      </c>
      <c r="M252" s="206">
        <v>8363103.3600000003</v>
      </c>
      <c r="N252" s="206">
        <v>8363103.3600000003</v>
      </c>
      <c r="O252" s="206">
        <v>8363103.3600000003</v>
      </c>
      <c r="P252" s="192">
        <f t="shared" si="42"/>
        <v>100357240.32000001</v>
      </c>
      <c r="Q252" s="206">
        <v>8363103.3600000003</v>
      </c>
      <c r="R252" s="206">
        <v>8363103.3600000003</v>
      </c>
      <c r="S252" s="206">
        <v>8363103.3600000003</v>
      </c>
      <c r="T252" s="206">
        <v>8363103.3600000003</v>
      </c>
      <c r="U252" s="206">
        <v>8363103.3600000003</v>
      </c>
      <c r="V252" s="206">
        <v>8363103.3600000003</v>
      </c>
      <c r="W252" s="206">
        <v>8363103.3600000003</v>
      </c>
      <c r="X252" s="206">
        <v>8363103.3600000003</v>
      </c>
      <c r="Y252" s="206">
        <v>8363103.3600000003</v>
      </c>
      <c r="Z252" s="206">
        <v>8363103.3600000003</v>
      </c>
      <c r="AA252" s="206">
        <v>8363103.3600000003</v>
      </c>
      <c r="AB252" s="206">
        <v>8363103.3600000003</v>
      </c>
      <c r="AC252" s="206">
        <v>8363103.3600000003</v>
      </c>
      <c r="AD252" s="206">
        <v>8363103.3600000003</v>
      </c>
      <c r="AE252" s="206">
        <v>8363103.3600000003</v>
      </c>
      <c r="AF252" s="206">
        <v>8363103.3600000003</v>
      </c>
      <c r="AG252" s="192">
        <f t="shared" si="43"/>
        <v>100357240.32000001</v>
      </c>
      <c r="AI252" s="207">
        <f t="shared" si="47"/>
        <v>32128.26</v>
      </c>
      <c r="AJ252" s="207">
        <f t="shared" si="47"/>
        <v>32128.26</v>
      </c>
      <c r="AK252" s="207">
        <f t="shared" si="47"/>
        <v>32128.26</v>
      </c>
      <c r="AL252" s="207">
        <f t="shared" si="47"/>
        <v>32128.26</v>
      </c>
      <c r="AM252" s="207">
        <f t="shared" si="47"/>
        <v>32128.26</v>
      </c>
      <c r="AN252" s="207">
        <f t="shared" si="47"/>
        <v>32128.26</v>
      </c>
      <c r="AO252" s="207">
        <f t="shared" si="46"/>
        <v>32128.26</v>
      </c>
      <c r="AP252" s="207">
        <f t="shared" si="46"/>
        <v>32128.26</v>
      </c>
      <c r="AQ252" s="207">
        <f t="shared" si="46"/>
        <v>32128.26</v>
      </c>
      <c r="AR252" s="207">
        <f t="shared" si="46"/>
        <v>32128.26</v>
      </c>
      <c r="AS252" s="207">
        <f t="shared" si="46"/>
        <v>32128.26</v>
      </c>
      <c r="AT252" s="207">
        <f t="shared" si="46"/>
        <v>32128.26</v>
      </c>
      <c r="AU252" s="208">
        <f t="shared" si="44"/>
        <v>385539.12000000005</v>
      </c>
      <c r="AV252" s="208">
        <f t="shared" si="51"/>
        <v>32128.26</v>
      </c>
      <c r="AW252" s="208">
        <f t="shared" si="51"/>
        <v>32128.26</v>
      </c>
      <c r="AX252" s="208">
        <f t="shared" si="51"/>
        <v>32128.26</v>
      </c>
      <c r="AY252" s="208">
        <f t="shared" si="51"/>
        <v>32128.26</v>
      </c>
      <c r="AZ252" s="208">
        <f t="shared" si="50"/>
        <v>32128.26</v>
      </c>
      <c r="BA252" s="208">
        <f t="shared" si="50"/>
        <v>32128.26</v>
      </c>
      <c r="BB252" s="208">
        <f t="shared" si="50"/>
        <v>32128.26</v>
      </c>
      <c r="BC252" s="208">
        <f t="shared" si="49"/>
        <v>32128.26</v>
      </c>
      <c r="BD252" s="208">
        <f t="shared" si="49"/>
        <v>32128.26</v>
      </c>
      <c r="BE252" s="208">
        <f t="shared" si="49"/>
        <v>32128.26</v>
      </c>
      <c r="BF252" s="208">
        <f t="shared" si="49"/>
        <v>32128.26</v>
      </c>
      <c r="BG252" s="208">
        <f t="shared" si="49"/>
        <v>32128.26</v>
      </c>
      <c r="BH252" s="208">
        <f t="shared" si="49"/>
        <v>32128.26</v>
      </c>
      <c r="BI252" s="208">
        <f t="shared" si="48"/>
        <v>32128.26</v>
      </c>
      <c r="BJ252" s="208">
        <f t="shared" si="48"/>
        <v>32128.26</v>
      </c>
      <c r="BK252" s="208">
        <f t="shared" si="48"/>
        <v>32128.26</v>
      </c>
      <c r="BL252" s="207">
        <f t="shared" si="45"/>
        <v>385539.12000000005</v>
      </c>
    </row>
    <row r="253" spans="1:64">
      <c r="A253" s="190" t="s">
        <v>454</v>
      </c>
      <c r="B253" s="205">
        <v>0</v>
      </c>
      <c r="C253" s="205">
        <v>0</v>
      </c>
      <c r="D253" s="206">
        <v>1539958.99</v>
      </c>
      <c r="E253" s="206">
        <v>1539958.99</v>
      </c>
      <c r="F253" s="206">
        <v>1539958.99</v>
      </c>
      <c r="G253" s="206">
        <v>1539958.99</v>
      </c>
      <c r="H253" s="206">
        <v>1539958.99</v>
      </c>
      <c r="I253" s="206">
        <v>1539958.99</v>
      </c>
      <c r="J253" s="206">
        <v>1539958.99</v>
      </c>
      <c r="K253" s="206">
        <v>1539958.99</v>
      </c>
      <c r="L253" s="206">
        <v>1539958.99</v>
      </c>
      <c r="M253" s="206">
        <v>1539958.99</v>
      </c>
      <c r="N253" s="206">
        <v>1539958.99</v>
      </c>
      <c r="O253" s="206">
        <v>1539958.99</v>
      </c>
      <c r="P253" s="192">
        <f t="shared" si="42"/>
        <v>18479507.879999999</v>
      </c>
      <c r="Q253" s="206">
        <v>1539958.99</v>
      </c>
      <c r="R253" s="206">
        <v>1539958.99</v>
      </c>
      <c r="S253" s="206">
        <v>1539958.99</v>
      </c>
      <c r="T253" s="206">
        <v>1539958.99</v>
      </c>
      <c r="U253" s="206">
        <v>1539958.99</v>
      </c>
      <c r="V253" s="206">
        <v>1539958.99</v>
      </c>
      <c r="W253" s="206">
        <v>1539958.99</v>
      </c>
      <c r="X253" s="206">
        <v>1539958.99</v>
      </c>
      <c r="Y253" s="206">
        <v>1539958.99</v>
      </c>
      <c r="Z253" s="206">
        <v>1539958.99</v>
      </c>
      <c r="AA253" s="206">
        <v>1539958.99</v>
      </c>
      <c r="AB253" s="206">
        <v>1539958.99</v>
      </c>
      <c r="AC253" s="206">
        <v>1539958.99</v>
      </c>
      <c r="AD253" s="206">
        <v>1539958.99</v>
      </c>
      <c r="AE253" s="206">
        <v>1539958.99</v>
      </c>
      <c r="AF253" s="206">
        <v>1539958.99</v>
      </c>
      <c r="AG253" s="192">
        <f t="shared" si="43"/>
        <v>18479507.879999999</v>
      </c>
      <c r="AI253" s="207">
        <f t="shared" si="47"/>
        <v>0</v>
      </c>
      <c r="AJ253" s="207">
        <f t="shared" si="47"/>
        <v>0</v>
      </c>
      <c r="AK253" s="207">
        <f t="shared" si="47"/>
        <v>0</v>
      </c>
      <c r="AL253" s="207">
        <f t="shared" si="47"/>
        <v>0</v>
      </c>
      <c r="AM253" s="207">
        <f t="shared" si="47"/>
        <v>0</v>
      </c>
      <c r="AN253" s="207">
        <f t="shared" si="47"/>
        <v>0</v>
      </c>
      <c r="AO253" s="207">
        <f t="shared" si="46"/>
        <v>0</v>
      </c>
      <c r="AP253" s="207">
        <f t="shared" si="46"/>
        <v>0</v>
      </c>
      <c r="AQ253" s="207">
        <f t="shared" si="46"/>
        <v>0</v>
      </c>
      <c r="AR253" s="207">
        <f t="shared" si="46"/>
        <v>0</v>
      </c>
      <c r="AS253" s="207">
        <f t="shared" si="46"/>
        <v>0</v>
      </c>
      <c r="AT253" s="207">
        <f t="shared" si="46"/>
        <v>0</v>
      </c>
      <c r="AU253" s="208">
        <f t="shared" si="44"/>
        <v>0</v>
      </c>
      <c r="AV253" s="208">
        <f t="shared" si="51"/>
        <v>0</v>
      </c>
      <c r="AW253" s="208">
        <f t="shared" si="51"/>
        <v>0</v>
      </c>
      <c r="AX253" s="208">
        <f t="shared" si="51"/>
        <v>0</v>
      </c>
      <c r="AY253" s="208">
        <f t="shared" si="51"/>
        <v>0</v>
      </c>
      <c r="AZ253" s="208">
        <f t="shared" si="50"/>
        <v>0</v>
      </c>
      <c r="BA253" s="208">
        <f t="shared" si="50"/>
        <v>0</v>
      </c>
      <c r="BB253" s="208">
        <f t="shared" si="50"/>
        <v>0</v>
      </c>
      <c r="BC253" s="208">
        <f t="shared" si="49"/>
        <v>0</v>
      </c>
      <c r="BD253" s="208">
        <f t="shared" si="49"/>
        <v>0</v>
      </c>
      <c r="BE253" s="208">
        <f t="shared" si="49"/>
        <v>0</v>
      </c>
      <c r="BF253" s="208">
        <f t="shared" si="49"/>
        <v>0</v>
      </c>
      <c r="BG253" s="208">
        <f t="shared" si="49"/>
        <v>0</v>
      </c>
      <c r="BH253" s="208">
        <f t="shared" si="49"/>
        <v>0</v>
      </c>
      <c r="BI253" s="208">
        <f t="shared" si="48"/>
        <v>0</v>
      </c>
      <c r="BJ253" s="208">
        <f t="shared" si="48"/>
        <v>0</v>
      </c>
      <c r="BK253" s="208">
        <f t="shared" si="48"/>
        <v>0</v>
      </c>
      <c r="BL253" s="207">
        <f t="shared" si="45"/>
        <v>0</v>
      </c>
    </row>
    <row r="254" spans="1:64">
      <c r="A254" s="190" t="s">
        <v>455</v>
      </c>
      <c r="B254" s="205">
        <v>0</v>
      </c>
      <c r="C254" s="205">
        <v>0</v>
      </c>
      <c r="D254" s="206">
        <v>3334813.58</v>
      </c>
      <c r="E254" s="206">
        <v>3334813.58</v>
      </c>
      <c r="F254" s="206">
        <v>3334813.58</v>
      </c>
      <c r="G254" s="206">
        <v>3334813.58</v>
      </c>
      <c r="H254" s="206">
        <v>3334813.58</v>
      </c>
      <c r="I254" s="206">
        <v>3334813.58</v>
      </c>
      <c r="J254" s="206">
        <v>3334813.58</v>
      </c>
      <c r="K254" s="206">
        <v>3334813.58</v>
      </c>
      <c r="L254" s="206">
        <v>3334813.58</v>
      </c>
      <c r="M254" s="206">
        <v>3334813.58</v>
      </c>
      <c r="N254" s="206">
        <v>3334813.58</v>
      </c>
      <c r="O254" s="206">
        <v>3334813.58</v>
      </c>
      <c r="P254" s="192">
        <f t="shared" si="42"/>
        <v>40017762.959999993</v>
      </c>
      <c r="Q254" s="206">
        <v>3334813.58</v>
      </c>
      <c r="R254" s="206">
        <v>3334813.58</v>
      </c>
      <c r="S254" s="206">
        <v>3334813.58</v>
      </c>
      <c r="T254" s="206">
        <v>3334813.58</v>
      </c>
      <c r="U254" s="206">
        <v>3334813.58</v>
      </c>
      <c r="V254" s="206">
        <v>3334813.58</v>
      </c>
      <c r="W254" s="206">
        <v>3334813.58</v>
      </c>
      <c r="X254" s="206">
        <v>3334813.58</v>
      </c>
      <c r="Y254" s="206">
        <v>3334813.58</v>
      </c>
      <c r="Z254" s="206">
        <v>3334813.58</v>
      </c>
      <c r="AA254" s="206">
        <v>3334813.58</v>
      </c>
      <c r="AB254" s="206">
        <v>3334813.58</v>
      </c>
      <c r="AC254" s="206">
        <v>3334813.58</v>
      </c>
      <c r="AD254" s="206">
        <v>3334813.58</v>
      </c>
      <c r="AE254" s="206">
        <v>3334813.58</v>
      </c>
      <c r="AF254" s="206">
        <v>3334813.58</v>
      </c>
      <c r="AG254" s="192">
        <f t="shared" si="43"/>
        <v>40017762.959999993</v>
      </c>
      <c r="AI254" s="207">
        <f t="shared" si="47"/>
        <v>0</v>
      </c>
      <c r="AJ254" s="207">
        <f t="shared" si="47"/>
        <v>0</v>
      </c>
      <c r="AK254" s="207">
        <f t="shared" si="47"/>
        <v>0</v>
      </c>
      <c r="AL254" s="207">
        <f t="shared" si="47"/>
        <v>0</v>
      </c>
      <c r="AM254" s="207">
        <f t="shared" si="47"/>
        <v>0</v>
      </c>
      <c r="AN254" s="207">
        <f t="shared" si="47"/>
        <v>0</v>
      </c>
      <c r="AO254" s="207">
        <f t="shared" si="46"/>
        <v>0</v>
      </c>
      <c r="AP254" s="207">
        <f t="shared" si="46"/>
        <v>0</v>
      </c>
      <c r="AQ254" s="207">
        <f t="shared" si="46"/>
        <v>0</v>
      </c>
      <c r="AR254" s="207">
        <f t="shared" ref="AR254:AT317" si="52">ROUND(M254*$B254/12,2)</f>
        <v>0</v>
      </c>
      <c r="AS254" s="207">
        <f t="shared" si="52"/>
        <v>0</v>
      </c>
      <c r="AT254" s="207">
        <f t="shared" si="52"/>
        <v>0</v>
      </c>
      <c r="AU254" s="208">
        <f t="shared" si="44"/>
        <v>0</v>
      </c>
      <c r="AV254" s="208">
        <f t="shared" si="51"/>
        <v>0</v>
      </c>
      <c r="AW254" s="208">
        <f t="shared" si="51"/>
        <v>0</v>
      </c>
      <c r="AX254" s="208">
        <f t="shared" si="51"/>
        <v>0</v>
      </c>
      <c r="AY254" s="208">
        <f t="shared" si="51"/>
        <v>0</v>
      </c>
      <c r="AZ254" s="208">
        <f t="shared" si="50"/>
        <v>0</v>
      </c>
      <c r="BA254" s="208">
        <f t="shared" si="50"/>
        <v>0</v>
      </c>
      <c r="BB254" s="208">
        <f t="shared" si="50"/>
        <v>0</v>
      </c>
      <c r="BC254" s="208">
        <f t="shared" si="49"/>
        <v>0</v>
      </c>
      <c r="BD254" s="208">
        <f t="shared" si="49"/>
        <v>0</v>
      </c>
      <c r="BE254" s="208">
        <f t="shared" si="49"/>
        <v>0</v>
      </c>
      <c r="BF254" s="208">
        <f t="shared" si="49"/>
        <v>0</v>
      </c>
      <c r="BG254" s="208">
        <f t="shared" si="49"/>
        <v>0</v>
      </c>
      <c r="BH254" s="208">
        <f t="shared" si="49"/>
        <v>0</v>
      </c>
      <c r="BI254" s="208">
        <f t="shared" si="48"/>
        <v>0</v>
      </c>
      <c r="BJ254" s="208">
        <f t="shared" si="48"/>
        <v>0</v>
      </c>
      <c r="BK254" s="208">
        <f t="shared" si="48"/>
        <v>0</v>
      </c>
      <c r="BL254" s="207">
        <f t="shared" si="45"/>
        <v>0</v>
      </c>
    </row>
    <row r="255" spans="1:64">
      <c r="A255" s="190" t="s">
        <v>456</v>
      </c>
      <c r="B255" s="205">
        <v>4.36E-2</v>
      </c>
      <c r="C255" s="205">
        <v>4.36E-2</v>
      </c>
      <c r="D255" s="206">
        <v>6491084.1399999997</v>
      </c>
      <c r="E255" s="206">
        <v>6491084.1399999997</v>
      </c>
      <c r="F255" s="206">
        <v>6263384.3499999996</v>
      </c>
      <c r="G255" s="206">
        <v>6035684.5599999996</v>
      </c>
      <c r="H255" s="206">
        <v>6035684.5599999996</v>
      </c>
      <c r="I255" s="206">
        <v>6035684.5599999996</v>
      </c>
      <c r="J255" s="206">
        <v>6035684.5599999996</v>
      </c>
      <c r="K255" s="206">
        <v>6035684.5599999996</v>
      </c>
      <c r="L255" s="206">
        <v>6035684.5599999996</v>
      </c>
      <c r="M255" s="206">
        <v>6035684.5599999996</v>
      </c>
      <c r="N255" s="206">
        <v>6035684.5599999996</v>
      </c>
      <c r="O255" s="206">
        <v>6035684.5599999996</v>
      </c>
      <c r="P255" s="192">
        <f t="shared" si="42"/>
        <v>73566713.670000002</v>
      </c>
      <c r="Q255" s="206">
        <v>6035684.5599999996</v>
      </c>
      <c r="R255" s="206">
        <v>6035684.5599999996</v>
      </c>
      <c r="S255" s="206">
        <v>6035684.5599999996</v>
      </c>
      <c r="T255" s="206">
        <v>6035684.5599999996</v>
      </c>
      <c r="U255" s="206">
        <v>6035684.5599999996</v>
      </c>
      <c r="V255" s="206">
        <v>6035684.5599999996</v>
      </c>
      <c r="W255" s="206">
        <v>6035684.5599999996</v>
      </c>
      <c r="X255" s="206">
        <v>6035684.5599999996</v>
      </c>
      <c r="Y255" s="206">
        <v>6035684.5599999996</v>
      </c>
      <c r="Z255" s="206">
        <v>6035684.5599999996</v>
      </c>
      <c r="AA255" s="206">
        <v>6035684.5599999996</v>
      </c>
      <c r="AB255" s="206">
        <v>6035684.5599999996</v>
      </c>
      <c r="AC255" s="206">
        <v>6035684.5599999996</v>
      </c>
      <c r="AD255" s="206">
        <v>6035684.5599999996</v>
      </c>
      <c r="AE255" s="206">
        <v>6035684.5599999996</v>
      </c>
      <c r="AF255" s="206">
        <v>6035684.5599999996</v>
      </c>
      <c r="AG255" s="192">
        <f t="shared" si="43"/>
        <v>72428214.720000014</v>
      </c>
      <c r="AI255" s="207">
        <f t="shared" si="47"/>
        <v>23584.27</v>
      </c>
      <c r="AJ255" s="207">
        <f t="shared" si="47"/>
        <v>23584.27</v>
      </c>
      <c r="AK255" s="207">
        <f t="shared" si="47"/>
        <v>22756.959999999999</v>
      </c>
      <c r="AL255" s="207">
        <f t="shared" ref="AL255:AQ297" si="53">ROUND(G255*$B255/12,2)</f>
        <v>21929.65</v>
      </c>
      <c r="AM255" s="207">
        <f t="shared" si="53"/>
        <v>21929.65</v>
      </c>
      <c r="AN255" s="207">
        <f t="shared" si="53"/>
        <v>21929.65</v>
      </c>
      <c r="AO255" s="207">
        <f t="shared" si="53"/>
        <v>21929.65</v>
      </c>
      <c r="AP255" s="207">
        <f t="shared" si="53"/>
        <v>21929.65</v>
      </c>
      <c r="AQ255" s="207">
        <f t="shared" si="53"/>
        <v>21929.65</v>
      </c>
      <c r="AR255" s="207">
        <f t="shared" si="52"/>
        <v>21929.65</v>
      </c>
      <c r="AS255" s="207">
        <f t="shared" si="52"/>
        <v>21929.65</v>
      </c>
      <c r="AT255" s="207">
        <f t="shared" si="52"/>
        <v>21929.65</v>
      </c>
      <c r="AU255" s="208">
        <f t="shared" si="44"/>
        <v>267292.34999999998</v>
      </c>
      <c r="AV255" s="208">
        <f t="shared" si="51"/>
        <v>21929.65</v>
      </c>
      <c r="AW255" s="208">
        <f t="shared" si="51"/>
        <v>21929.65</v>
      </c>
      <c r="AX255" s="208">
        <f t="shared" si="51"/>
        <v>21929.65</v>
      </c>
      <c r="AY255" s="208">
        <f t="shared" si="51"/>
        <v>21929.65</v>
      </c>
      <c r="AZ255" s="208">
        <f t="shared" si="50"/>
        <v>21929.65</v>
      </c>
      <c r="BA255" s="208">
        <f t="shared" si="50"/>
        <v>21929.65</v>
      </c>
      <c r="BB255" s="208">
        <f t="shared" si="50"/>
        <v>21929.65</v>
      </c>
      <c r="BC255" s="208">
        <f t="shared" si="49"/>
        <v>21929.65</v>
      </c>
      <c r="BD255" s="208">
        <f t="shared" si="49"/>
        <v>21929.65</v>
      </c>
      <c r="BE255" s="208">
        <f t="shared" si="49"/>
        <v>21929.65</v>
      </c>
      <c r="BF255" s="208">
        <f t="shared" si="49"/>
        <v>21929.65</v>
      </c>
      <c r="BG255" s="208">
        <f t="shared" si="49"/>
        <v>21929.65</v>
      </c>
      <c r="BH255" s="208">
        <f t="shared" si="49"/>
        <v>21929.65</v>
      </c>
      <c r="BI255" s="208">
        <f t="shared" si="48"/>
        <v>21929.65</v>
      </c>
      <c r="BJ255" s="208">
        <f t="shared" si="48"/>
        <v>21929.65</v>
      </c>
      <c r="BK255" s="208">
        <f t="shared" si="48"/>
        <v>21929.65</v>
      </c>
      <c r="BL255" s="207">
        <f t="shared" si="45"/>
        <v>263155.8</v>
      </c>
    </row>
    <row r="256" spans="1:64">
      <c r="A256" s="190" t="s">
        <v>457</v>
      </c>
      <c r="B256" s="205">
        <v>3.6600000000000001E-2</v>
      </c>
      <c r="C256" s="205">
        <v>3.6600000000000001E-2</v>
      </c>
      <c r="D256" s="206">
        <v>1911732.9500000002</v>
      </c>
      <c r="E256" s="206">
        <v>1911732.9500000002</v>
      </c>
      <c r="F256" s="206">
        <v>1911732.9500000002</v>
      </c>
      <c r="G256" s="206">
        <v>1911732.9500000002</v>
      </c>
      <c r="H256" s="206">
        <v>1911732.9500000002</v>
      </c>
      <c r="I256" s="206">
        <v>1943169.63</v>
      </c>
      <c r="J256" s="206">
        <v>1974606.3100000003</v>
      </c>
      <c r="K256" s="206">
        <v>1974606.3100000003</v>
      </c>
      <c r="L256" s="206">
        <v>1974606.3100000003</v>
      </c>
      <c r="M256" s="206">
        <v>1974606.3100000003</v>
      </c>
      <c r="N256" s="206">
        <v>1974606.3100000003</v>
      </c>
      <c r="O256" s="206">
        <v>1974606.3100000003</v>
      </c>
      <c r="P256" s="192">
        <f t="shared" si="42"/>
        <v>23349472.239999995</v>
      </c>
      <c r="Q256" s="206">
        <v>1974606.3100000003</v>
      </c>
      <c r="R256" s="206">
        <v>1974606.3100000003</v>
      </c>
      <c r="S256" s="206">
        <v>1974606.3100000003</v>
      </c>
      <c r="T256" s="206">
        <v>1974606.3100000003</v>
      </c>
      <c r="U256" s="206">
        <v>1974606.3100000003</v>
      </c>
      <c r="V256" s="206">
        <v>1974606.3100000003</v>
      </c>
      <c r="W256" s="206">
        <v>1974606.3100000003</v>
      </c>
      <c r="X256" s="206">
        <v>1974606.3100000003</v>
      </c>
      <c r="Y256" s="206">
        <v>1974606.3100000003</v>
      </c>
      <c r="Z256" s="206">
        <v>1974606.3100000003</v>
      </c>
      <c r="AA256" s="206">
        <v>1974606.3100000003</v>
      </c>
      <c r="AB256" s="206">
        <v>1974606.3100000003</v>
      </c>
      <c r="AC256" s="206">
        <v>1974606.3100000003</v>
      </c>
      <c r="AD256" s="206">
        <v>1974606.3100000003</v>
      </c>
      <c r="AE256" s="206">
        <v>1974606.3100000003</v>
      </c>
      <c r="AF256" s="206">
        <v>1974606.3100000003</v>
      </c>
      <c r="AG256" s="192">
        <f t="shared" si="43"/>
        <v>23695275.719999999</v>
      </c>
      <c r="AI256" s="207">
        <f t="shared" ref="AI256:AN319" si="54">ROUND(D256*$B256/12,2)</f>
        <v>5830.79</v>
      </c>
      <c r="AJ256" s="207">
        <f t="shared" si="54"/>
        <v>5830.79</v>
      </c>
      <c r="AK256" s="207">
        <f t="shared" si="54"/>
        <v>5830.79</v>
      </c>
      <c r="AL256" s="207">
        <f t="shared" si="53"/>
        <v>5830.79</v>
      </c>
      <c r="AM256" s="207">
        <f t="shared" si="53"/>
        <v>5830.79</v>
      </c>
      <c r="AN256" s="207">
        <f t="shared" si="53"/>
        <v>5926.67</v>
      </c>
      <c r="AO256" s="207">
        <f t="shared" si="53"/>
        <v>6022.55</v>
      </c>
      <c r="AP256" s="207">
        <f t="shared" si="53"/>
        <v>6022.55</v>
      </c>
      <c r="AQ256" s="207">
        <f t="shared" si="53"/>
        <v>6022.55</v>
      </c>
      <c r="AR256" s="207">
        <f t="shared" si="52"/>
        <v>6022.55</v>
      </c>
      <c r="AS256" s="207">
        <f t="shared" si="52"/>
        <v>6022.55</v>
      </c>
      <c r="AT256" s="207">
        <f t="shared" si="52"/>
        <v>6022.55</v>
      </c>
      <c r="AU256" s="208">
        <f t="shared" si="44"/>
        <v>71215.920000000013</v>
      </c>
      <c r="AV256" s="208">
        <f t="shared" si="51"/>
        <v>6022.55</v>
      </c>
      <c r="AW256" s="208">
        <f t="shared" si="51"/>
        <v>6022.55</v>
      </c>
      <c r="AX256" s="208">
        <f t="shared" si="51"/>
        <v>6022.55</v>
      </c>
      <c r="AY256" s="208">
        <f t="shared" si="51"/>
        <v>6022.55</v>
      </c>
      <c r="AZ256" s="208">
        <f t="shared" si="50"/>
        <v>6022.55</v>
      </c>
      <c r="BA256" s="208">
        <f t="shared" si="50"/>
        <v>6022.55</v>
      </c>
      <c r="BB256" s="208">
        <f t="shared" si="50"/>
        <v>6022.55</v>
      </c>
      <c r="BC256" s="208">
        <f t="shared" si="49"/>
        <v>6022.55</v>
      </c>
      <c r="BD256" s="208">
        <f t="shared" si="49"/>
        <v>6022.55</v>
      </c>
      <c r="BE256" s="208">
        <f t="shared" si="49"/>
        <v>6022.55</v>
      </c>
      <c r="BF256" s="208">
        <f t="shared" si="49"/>
        <v>6022.55</v>
      </c>
      <c r="BG256" s="208">
        <f t="shared" si="49"/>
        <v>6022.55</v>
      </c>
      <c r="BH256" s="208">
        <f t="shared" si="49"/>
        <v>6022.55</v>
      </c>
      <c r="BI256" s="208">
        <f t="shared" si="48"/>
        <v>6022.55</v>
      </c>
      <c r="BJ256" s="208">
        <f t="shared" si="48"/>
        <v>6022.55</v>
      </c>
      <c r="BK256" s="208">
        <f t="shared" si="48"/>
        <v>6022.55</v>
      </c>
      <c r="BL256" s="207">
        <f t="shared" si="45"/>
        <v>72270.60000000002</v>
      </c>
    </row>
    <row r="257" spans="1:64">
      <c r="A257" s="190" t="s">
        <v>458</v>
      </c>
      <c r="B257" s="205">
        <v>3.73E-2</v>
      </c>
      <c r="C257" s="205">
        <v>3.73E-2</v>
      </c>
      <c r="D257" s="206">
        <v>1635904.01</v>
      </c>
      <c r="E257" s="206">
        <v>1635904.01</v>
      </c>
      <c r="F257" s="206">
        <v>1635904.01</v>
      </c>
      <c r="G257" s="206">
        <v>1635904.01</v>
      </c>
      <c r="H257" s="206">
        <v>1635904.01</v>
      </c>
      <c r="I257" s="206">
        <v>1635904.01</v>
      </c>
      <c r="J257" s="206">
        <v>1635904.01</v>
      </c>
      <c r="K257" s="206">
        <v>1635904.01</v>
      </c>
      <c r="L257" s="206">
        <v>1635904.01</v>
      </c>
      <c r="M257" s="206">
        <v>1635904.01</v>
      </c>
      <c r="N257" s="206">
        <v>1635904.01</v>
      </c>
      <c r="O257" s="206">
        <v>1635904.01</v>
      </c>
      <c r="P257" s="192">
        <f t="shared" si="42"/>
        <v>19630848.120000001</v>
      </c>
      <c r="Q257" s="206">
        <v>1635904.01</v>
      </c>
      <c r="R257" s="206">
        <v>1635904.01</v>
      </c>
      <c r="S257" s="206">
        <v>1635904.01</v>
      </c>
      <c r="T257" s="206">
        <v>1635904.01</v>
      </c>
      <c r="U257" s="206">
        <v>1635904.01</v>
      </c>
      <c r="V257" s="206">
        <v>1635904.01</v>
      </c>
      <c r="W257" s="206">
        <v>1635904.01</v>
      </c>
      <c r="X257" s="206">
        <v>1635904.01</v>
      </c>
      <c r="Y257" s="206">
        <v>1635904.01</v>
      </c>
      <c r="Z257" s="206">
        <v>1635904.01</v>
      </c>
      <c r="AA257" s="206">
        <v>1635904.01</v>
      </c>
      <c r="AB257" s="206">
        <v>1635904.01</v>
      </c>
      <c r="AC257" s="206">
        <v>1635904.01</v>
      </c>
      <c r="AD257" s="206">
        <v>1635904.01</v>
      </c>
      <c r="AE257" s="206">
        <v>1635904.01</v>
      </c>
      <c r="AF257" s="206">
        <v>1635904.01</v>
      </c>
      <c r="AG257" s="192">
        <f t="shared" si="43"/>
        <v>19630848.120000001</v>
      </c>
      <c r="AI257" s="207">
        <f t="shared" si="54"/>
        <v>5084.93</v>
      </c>
      <c r="AJ257" s="207">
        <f t="shared" si="54"/>
        <v>5084.93</v>
      </c>
      <c r="AK257" s="207">
        <f t="shared" si="54"/>
        <v>5084.93</v>
      </c>
      <c r="AL257" s="207">
        <f t="shared" si="53"/>
        <v>5084.93</v>
      </c>
      <c r="AM257" s="207">
        <f t="shared" si="53"/>
        <v>5084.93</v>
      </c>
      <c r="AN257" s="207">
        <f t="shared" si="53"/>
        <v>5084.93</v>
      </c>
      <c r="AO257" s="207">
        <f t="shared" si="53"/>
        <v>5084.93</v>
      </c>
      <c r="AP257" s="207">
        <f t="shared" si="53"/>
        <v>5084.93</v>
      </c>
      <c r="AQ257" s="207">
        <f t="shared" si="53"/>
        <v>5084.93</v>
      </c>
      <c r="AR257" s="207">
        <f t="shared" si="52"/>
        <v>5084.93</v>
      </c>
      <c r="AS257" s="207">
        <f t="shared" si="52"/>
        <v>5084.93</v>
      </c>
      <c r="AT257" s="207">
        <f t="shared" si="52"/>
        <v>5084.93</v>
      </c>
      <c r="AU257" s="208">
        <f t="shared" si="44"/>
        <v>61019.16</v>
      </c>
      <c r="AV257" s="208">
        <f t="shared" si="51"/>
        <v>5084.93</v>
      </c>
      <c r="AW257" s="208">
        <f t="shared" si="51"/>
        <v>5084.93</v>
      </c>
      <c r="AX257" s="208">
        <f t="shared" si="51"/>
        <v>5084.93</v>
      </c>
      <c r="AY257" s="208">
        <f t="shared" si="51"/>
        <v>5084.93</v>
      </c>
      <c r="AZ257" s="208">
        <f t="shared" si="50"/>
        <v>5084.93</v>
      </c>
      <c r="BA257" s="208">
        <f t="shared" si="50"/>
        <v>5084.93</v>
      </c>
      <c r="BB257" s="208">
        <f t="shared" si="50"/>
        <v>5084.93</v>
      </c>
      <c r="BC257" s="208">
        <f t="shared" si="49"/>
        <v>5084.93</v>
      </c>
      <c r="BD257" s="208">
        <f t="shared" si="49"/>
        <v>5084.93</v>
      </c>
      <c r="BE257" s="208">
        <f t="shared" si="49"/>
        <v>5084.93</v>
      </c>
      <c r="BF257" s="208">
        <f t="shared" si="49"/>
        <v>5084.93</v>
      </c>
      <c r="BG257" s="208">
        <f t="shared" si="49"/>
        <v>5084.93</v>
      </c>
      <c r="BH257" s="208">
        <f t="shared" si="49"/>
        <v>5084.93</v>
      </c>
      <c r="BI257" s="208">
        <f t="shared" si="48"/>
        <v>5084.93</v>
      </c>
      <c r="BJ257" s="208">
        <f t="shared" si="48"/>
        <v>5084.93</v>
      </c>
      <c r="BK257" s="208">
        <f t="shared" si="48"/>
        <v>5084.93</v>
      </c>
      <c r="BL257" s="207">
        <f t="shared" si="45"/>
        <v>61019.16</v>
      </c>
    </row>
    <row r="258" spans="1:64">
      <c r="A258" s="190" t="s">
        <v>459</v>
      </c>
      <c r="B258" s="205">
        <v>3.73E-2</v>
      </c>
      <c r="C258" s="205">
        <v>3.73E-2</v>
      </c>
      <c r="D258" s="206">
        <v>1595963.67</v>
      </c>
      <c r="E258" s="206">
        <v>1595963.67</v>
      </c>
      <c r="F258" s="206">
        <v>1595963.67</v>
      </c>
      <c r="G258" s="206">
        <v>1595963.67</v>
      </c>
      <c r="H258" s="206">
        <v>1595963.67</v>
      </c>
      <c r="I258" s="206">
        <v>1595963.67</v>
      </c>
      <c r="J258" s="206">
        <v>1595963.67</v>
      </c>
      <c r="K258" s="206">
        <v>1595963.67</v>
      </c>
      <c r="L258" s="206">
        <v>1595963.67</v>
      </c>
      <c r="M258" s="206">
        <v>1595963.67</v>
      </c>
      <c r="N258" s="206">
        <v>1595963.67</v>
      </c>
      <c r="O258" s="206">
        <v>1595963.67</v>
      </c>
      <c r="P258" s="192">
        <f t="shared" si="42"/>
        <v>19151564.039999999</v>
      </c>
      <c r="Q258" s="206">
        <v>1595963.67</v>
      </c>
      <c r="R258" s="206">
        <v>1595963.67</v>
      </c>
      <c r="S258" s="206">
        <v>1595963.67</v>
      </c>
      <c r="T258" s="206">
        <v>1595963.67</v>
      </c>
      <c r="U258" s="206">
        <v>1595963.67</v>
      </c>
      <c r="V258" s="206">
        <v>1595963.67</v>
      </c>
      <c r="W258" s="206">
        <v>1595963.67</v>
      </c>
      <c r="X258" s="206">
        <v>1595963.67</v>
      </c>
      <c r="Y258" s="206">
        <v>1595963.67</v>
      </c>
      <c r="Z258" s="206">
        <v>1595963.67</v>
      </c>
      <c r="AA258" s="206">
        <v>1595963.67</v>
      </c>
      <c r="AB258" s="206">
        <v>1595963.67</v>
      </c>
      <c r="AC258" s="206">
        <v>1595963.67</v>
      </c>
      <c r="AD258" s="206">
        <v>1595963.67</v>
      </c>
      <c r="AE258" s="206">
        <v>1595963.67</v>
      </c>
      <c r="AF258" s="206">
        <v>1595963.67</v>
      </c>
      <c r="AG258" s="192">
        <f t="shared" si="43"/>
        <v>19151564.039999999</v>
      </c>
      <c r="AI258" s="207">
        <f t="shared" si="54"/>
        <v>4960.79</v>
      </c>
      <c r="AJ258" s="207">
        <f t="shared" si="54"/>
        <v>4960.79</v>
      </c>
      <c r="AK258" s="207">
        <f t="shared" si="54"/>
        <v>4960.79</v>
      </c>
      <c r="AL258" s="207">
        <f t="shared" si="53"/>
        <v>4960.79</v>
      </c>
      <c r="AM258" s="207">
        <f t="shared" si="53"/>
        <v>4960.79</v>
      </c>
      <c r="AN258" s="207">
        <f t="shared" si="53"/>
        <v>4960.79</v>
      </c>
      <c r="AO258" s="207">
        <f t="shared" si="53"/>
        <v>4960.79</v>
      </c>
      <c r="AP258" s="207">
        <f t="shared" si="53"/>
        <v>4960.79</v>
      </c>
      <c r="AQ258" s="207">
        <f t="shared" si="53"/>
        <v>4960.79</v>
      </c>
      <c r="AR258" s="207">
        <f t="shared" si="52"/>
        <v>4960.79</v>
      </c>
      <c r="AS258" s="207">
        <f t="shared" si="52"/>
        <v>4960.79</v>
      </c>
      <c r="AT258" s="207">
        <f t="shared" si="52"/>
        <v>4960.79</v>
      </c>
      <c r="AU258" s="208">
        <f t="shared" si="44"/>
        <v>59529.48</v>
      </c>
      <c r="AV258" s="208">
        <f t="shared" si="51"/>
        <v>4960.79</v>
      </c>
      <c r="AW258" s="208">
        <f t="shared" si="51"/>
        <v>4960.79</v>
      </c>
      <c r="AX258" s="208">
        <f t="shared" si="51"/>
        <v>4960.79</v>
      </c>
      <c r="AY258" s="208">
        <f t="shared" si="51"/>
        <v>4960.79</v>
      </c>
      <c r="AZ258" s="208">
        <f t="shared" si="50"/>
        <v>4960.79</v>
      </c>
      <c r="BA258" s="208">
        <f t="shared" si="50"/>
        <v>4960.79</v>
      </c>
      <c r="BB258" s="208">
        <f t="shared" si="50"/>
        <v>4960.79</v>
      </c>
      <c r="BC258" s="208">
        <f t="shared" si="49"/>
        <v>4960.79</v>
      </c>
      <c r="BD258" s="208">
        <f t="shared" si="49"/>
        <v>4960.79</v>
      </c>
      <c r="BE258" s="208">
        <f t="shared" si="49"/>
        <v>4960.79</v>
      </c>
      <c r="BF258" s="208">
        <f t="shared" si="49"/>
        <v>4960.79</v>
      </c>
      <c r="BG258" s="208">
        <f t="shared" si="49"/>
        <v>4960.79</v>
      </c>
      <c r="BH258" s="208">
        <f t="shared" si="49"/>
        <v>4960.79</v>
      </c>
      <c r="BI258" s="208">
        <f t="shared" si="48"/>
        <v>4960.79</v>
      </c>
      <c r="BJ258" s="208">
        <f t="shared" si="48"/>
        <v>4960.79</v>
      </c>
      <c r="BK258" s="208">
        <f t="shared" si="48"/>
        <v>4960.79</v>
      </c>
      <c r="BL258" s="207">
        <f t="shared" si="45"/>
        <v>59529.48</v>
      </c>
    </row>
    <row r="259" spans="1:64">
      <c r="A259" s="190" t="s">
        <v>460</v>
      </c>
      <c r="B259" s="205">
        <v>3.6399999999999995E-2</v>
      </c>
      <c r="C259" s="205">
        <v>3.6399999999999995E-2</v>
      </c>
      <c r="D259" s="206">
        <v>1793484.1400000001</v>
      </c>
      <c r="E259" s="206">
        <v>1793484.1400000001</v>
      </c>
      <c r="F259" s="206">
        <v>1793484.1400000001</v>
      </c>
      <c r="G259" s="206">
        <v>1793484.1400000001</v>
      </c>
      <c r="H259" s="206">
        <v>1793484.1400000001</v>
      </c>
      <c r="I259" s="206">
        <v>1793484.1400000001</v>
      </c>
      <c r="J259" s="206">
        <v>1793484.1400000001</v>
      </c>
      <c r="K259" s="206">
        <v>1793484.1400000001</v>
      </c>
      <c r="L259" s="206">
        <v>1793484.1400000001</v>
      </c>
      <c r="M259" s="206">
        <v>1793484.1400000001</v>
      </c>
      <c r="N259" s="206">
        <v>1793484.1400000001</v>
      </c>
      <c r="O259" s="206">
        <v>1793484.1400000001</v>
      </c>
      <c r="P259" s="192">
        <f t="shared" si="42"/>
        <v>21521809.680000003</v>
      </c>
      <c r="Q259" s="206">
        <v>1793484.1400000001</v>
      </c>
      <c r="R259" s="206">
        <v>1793484.1400000001</v>
      </c>
      <c r="S259" s="206">
        <v>1793484.1400000001</v>
      </c>
      <c r="T259" s="206">
        <v>1793484.1400000001</v>
      </c>
      <c r="U259" s="206">
        <v>1793484.1400000001</v>
      </c>
      <c r="V259" s="206">
        <v>1793484.1400000001</v>
      </c>
      <c r="W259" s="206">
        <v>1793484.1400000001</v>
      </c>
      <c r="X259" s="206">
        <v>1793484.1400000001</v>
      </c>
      <c r="Y259" s="206">
        <v>1793484.1400000001</v>
      </c>
      <c r="Z259" s="206">
        <v>1793484.1400000001</v>
      </c>
      <c r="AA259" s="206">
        <v>1793484.1400000001</v>
      </c>
      <c r="AB259" s="206">
        <v>1793484.1400000001</v>
      </c>
      <c r="AC259" s="206">
        <v>1793484.1400000001</v>
      </c>
      <c r="AD259" s="206">
        <v>1793484.1400000001</v>
      </c>
      <c r="AE259" s="206">
        <v>1793484.1400000001</v>
      </c>
      <c r="AF259" s="206">
        <v>1793484.1400000001</v>
      </c>
      <c r="AG259" s="192">
        <f t="shared" si="43"/>
        <v>21521809.680000003</v>
      </c>
      <c r="AI259" s="207">
        <f t="shared" si="54"/>
        <v>5440.24</v>
      </c>
      <c r="AJ259" s="207">
        <f t="shared" si="54"/>
        <v>5440.24</v>
      </c>
      <c r="AK259" s="207">
        <f t="shared" si="54"/>
        <v>5440.24</v>
      </c>
      <c r="AL259" s="207">
        <f t="shared" si="53"/>
        <v>5440.24</v>
      </c>
      <c r="AM259" s="207">
        <f t="shared" si="53"/>
        <v>5440.24</v>
      </c>
      <c r="AN259" s="207">
        <f t="shared" si="53"/>
        <v>5440.24</v>
      </c>
      <c r="AO259" s="207">
        <f t="shared" si="53"/>
        <v>5440.24</v>
      </c>
      <c r="AP259" s="207">
        <f t="shared" si="53"/>
        <v>5440.24</v>
      </c>
      <c r="AQ259" s="207">
        <f t="shared" si="53"/>
        <v>5440.24</v>
      </c>
      <c r="AR259" s="207">
        <f t="shared" si="52"/>
        <v>5440.24</v>
      </c>
      <c r="AS259" s="207">
        <f t="shared" si="52"/>
        <v>5440.24</v>
      </c>
      <c r="AT259" s="207">
        <f t="shared" si="52"/>
        <v>5440.24</v>
      </c>
      <c r="AU259" s="208">
        <f t="shared" si="44"/>
        <v>65282.879999999983</v>
      </c>
      <c r="AV259" s="208">
        <f t="shared" si="51"/>
        <v>5440.24</v>
      </c>
      <c r="AW259" s="208">
        <f t="shared" si="51"/>
        <v>5440.24</v>
      </c>
      <c r="AX259" s="208">
        <f t="shared" si="51"/>
        <v>5440.24</v>
      </c>
      <c r="AY259" s="208">
        <f t="shared" si="51"/>
        <v>5440.24</v>
      </c>
      <c r="AZ259" s="208">
        <f t="shared" si="50"/>
        <v>5440.24</v>
      </c>
      <c r="BA259" s="208">
        <f t="shared" si="50"/>
        <v>5440.24</v>
      </c>
      <c r="BB259" s="208">
        <f t="shared" si="50"/>
        <v>5440.24</v>
      </c>
      <c r="BC259" s="208">
        <f t="shared" si="49"/>
        <v>5440.24</v>
      </c>
      <c r="BD259" s="208">
        <f t="shared" si="49"/>
        <v>5440.24</v>
      </c>
      <c r="BE259" s="208">
        <f t="shared" si="49"/>
        <v>5440.24</v>
      </c>
      <c r="BF259" s="208">
        <f t="shared" si="49"/>
        <v>5440.24</v>
      </c>
      <c r="BG259" s="208">
        <f t="shared" si="49"/>
        <v>5440.24</v>
      </c>
      <c r="BH259" s="208">
        <f t="shared" si="49"/>
        <v>5440.24</v>
      </c>
      <c r="BI259" s="208">
        <f t="shared" si="48"/>
        <v>5440.24</v>
      </c>
      <c r="BJ259" s="208">
        <f t="shared" si="48"/>
        <v>5440.24</v>
      </c>
      <c r="BK259" s="208">
        <f t="shared" si="48"/>
        <v>5440.24</v>
      </c>
      <c r="BL259" s="207">
        <f t="shared" si="45"/>
        <v>65282.879999999983</v>
      </c>
    </row>
    <row r="260" spans="1:64">
      <c r="A260" s="190" t="s">
        <v>461</v>
      </c>
      <c r="B260" s="205">
        <v>3.6399999999999995E-2</v>
      </c>
      <c r="C260" s="205">
        <v>3.6399999999999995E-2</v>
      </c>
      <c r="D260" s="206">
        <v>1783864.62</v>
      </c>
      <c r="E260" s="206">
        <v>1783864.62</v>
      </c>
      <c r="F260" s="206">
        <v>1783864.62</v>
      </c>
      <c r="G260" s="206">
        <v>1783864.62</v>
      </c>
      <c r="H260" s="206">
        <v>1783864.62</v>
      </c>
      <c r="I260" s="206">
        <v>1783864.62</v>
      </c>
      <c r="J260" s="206">
        <v>1783864.62</v>
      </c>
      <c r="K260" s="206">
        <v>1783864.62</v>
      </c>
      <c r="L260" s="206">
        <v>1783864.62</v>
      </c>
      <c r="M260" s="206">
        <v>1783864.62</v>
      </c>
      <c r="N260" s="206">
        <v>1783864.62</v>
      </c>
      <c r="O260" s="206">
        <v>1783864.62</v>
      </c>
      <c r="P260" s="192">
        <f t="shared" si="42"/>
        <v>21406375.440000009</v>
      </c>
      <c r="Q260" s="206">
        <v>1783864.62</v>
      </c>
      <c r="R260" s="206">
        <v>1783864.62</v>
      </c>
      <c r="S260" s="206">
        <v>1783864.62</v>
      </c>
      <c r="T260" s="206">
        <v>1783864.62</v>
      </c>
      <c r="U260" s="206">
        <v>1783864.62</v>
      </c>
      <c r="V260" s="206">
        <v>1783864.62</v>
      </c>
      <c r="W260" s="206">
        <v>1783864.62</v>
      </c>
      <c r="X260" s="206">
        <v>1783864.62</v>
      </c>
      <c r="Y260" s="206">
        <v>1783864.62</v>
      </c>
      <c r="Z260" s="206">
        <v>1783864.62</v>
      </c>
      <c r="AA260" s="206">
        <v>1783864.62</v>
      </c>
      <c r="AB260" s="206">
        <v>1783864.62</v>
      </c>
      <c r="AC260" s="206">
        <v>1783864.62</v>
      </c>
      <c r="AD260" s="206">
        <v>1783864.62</v>
      </c>
      <c r="AE260" s="206">
        <v>1783864.62</v>
      </c>
      <c r="AF260" s="206">
        <v>1783864.62</v>
      </c>
      <c r="AG260" s="192">
        <f t="shared" si="43"/>
        <v>21406375.440000009</v>
      </c>
      <c r="AI260" s="207">
        <f t="shared" si="54"/>
        <v>5411.06</v>
      </c>
      <c r="AJ260" s="207">
        <f t="shared" si="54"/>
        <v>5411.06</v>
      </c>
      <c r="AK260" s="207">
        <f t="shared" si="54"/>
        <v>5411.06</v>
      </c>
      <c r="AL260" s="207">
        <f t="shared" si="53"/>
        <v>5411.06</v>
      </c>
      <c r="AM260" s="207">
        <f t="shared" si="53"/>
        <v>5411.06</v>
      </c>
      <c r="AN260" s="207">
        <f t="shared" si="53"/>
        <v>5411.06</v>
      </c>
      <c r="AO260" s="207">
        <f t="shared" si="53"/>
        <v>5411.06</v>
      </c>
      <c r="AP260" s="207">
        <f t="shared" si="53"/>
        <v>5411.06</v>
      </c>
      <c r="AQ260" s="207">
        <f t="shared" si="53"/>
        <v>5411.06</v>
      </c>
      <c r="AR260" s="207">
        <f t="shared" si="52"/>
        <v>5411.06</v>
      </c>
      <c r="AS260" s="207">
        <f t="shared" si="52"/>
        <v>5411.06</v>
      </c>
      <c r="AT260" s="207">
        <f t="shared" si="52"/>
        <v>5411.06</v>
      </c>
      <c r="AU260" s="208">
        <f t="shared" si="44"/>
        <v>64932.719999999994</v>
      </c>
      <c r="AV260" s="208">
        <f t="shared" si="51"/>
        <v>5411.06</v>
      </c>
      <c r="AW260" s="208">
        <f t="shared" si="51"/>
        <v>5411.06</v>
      </c>
      <c r="AX260" s="208">
        <f t="shared" si="51"/>
        <v>5411.06</v>
      </c>
      <c r="AY260" s="208">
        <f t="shared" si="51"/>
        <v>5411.06</v>
      </c>
      <c r="AZ260" s="208">
        <f t="shared" si="50"/>
        <v>5411.06</v>
      </c>
      <c r="BA260" s="208">
        <f t="shared" si="50"/>
        <v>5411.06</v>
      </c>
      <c r="BB260" s="208">
        <f t="shared" si="50"/>
        <v>5411.06</v>
      </c>
      <c r="BC260" s="208">
        <f t="shared" si="49"/>
        <v>5411.06</v>
      </c>
      <c r="BD260" s="208">
        <f t="shared" si="49"/>
        <v>5411.06</v>
      </c>
      <c r="BE260" s="208">
        <f t="shared" si="49"/>
        <v>5411.06</v>
      </c>
      <c r="BF260" s="208">
        <f t="shared" si="49"/>
        <v>5411.06</v>
      </c>
      <c r="BG260" s="208">
        <f t="shared" si="49"/>
        <v>5411.06</v>
      </c>
      <c r="BH260" s="208">
        <f t="shared" si="49"/>
        <v>5411.06</v>
      </c>
      <c r="BI260" s="208">
        <f t="shared" si="48"/>
        <v>5411.06</v>
      </c>
      <c r="BJ260" s="208">
        <f t="shared" si="48"/>
        <v>5411.06</v>
      </c>
      <c r="BK260" s="208">
        <f t="shared" si="48"/>
        <v>5411.06</v>
      </c>
      <c r="BL260" s="207">
        <f t="shared" si="45"/>
        <v>64932.719999999994</v>
      </c>
    </row>
    <row r="261" spans="1:64">
      <c r="A261" s="190" t="s">
        <v>462</v>
      </c>
      <c r="B261" s="205">
        <v>3.6600000000000001E-2</v>
      </c>
      <c r="C261" s="205">
        <v>3.6600000000000001E-2</v>
      </c>
      <c r="D261" s="206">
        <v>1996602.87</v>
      </c>
      <c r="E261" s="206">
        <v>1996602.87</v>
      </c>
      <c r="F261" s="206">
        <v>1996602.87</v>
      </c>
      <c r="G261" s="206">
        <v>1996602.87</v>
      </c>
      <c r="H261" s="206">
        <v>1996602.87</v>
      </c>
      <c r="I261" s="206">
        <v>1996602.87</v>
      </c>
      <c r="J261" s="206">
        <v>1996602.87</v>
      </c>
      <c r="K261" s="206">
        <v>1996602.87</v>
      </c>
      <c r="L261" s="206">
        <v>1996602.87</v>
      </c>
      <c r="M261" s="206">
        <v>1996602.87</v>
      </c>
      <c r="N261" s="206">
        <v>1996602.87</v>
      </c>
      <c r="O261" s="206">
        <v>1996602.87</v>
      </c>
      <c r="P261" s="192">
        <f t="shared" si="42"/>
        <v>23959234.440000009</v>
      </c>
      <c r="Q261" s="206">
        <v>1996602.87</v>
      </c>
      <c r="R261" s="206">
        <v>1996602.87</v>
      </c>
      <c r="S261" s="206">
        <v>1996602.87</v>
      </c>
      <c r="T261" s="206">
        <v>1996602.87</v>
      </c>
      <c r="U261" s="206">
        <v>1996602.87</v>
      </c>
      <c r="V261" s="206">
        <v>1996602.87</v>
      </c>
      <c r="W261" s="206">
        <v>1996602.87</v>
      </c>
      <c r="X261" s="206">
        <v>1996602.87</v>
      </c>
      <c r="Y261" s="206">
        <v>1996602.87</v>
      </c>
      <c r="Z261" s="206">
        <v>1996602.87</v>
      </c>
      <c r="AA261" s="206">
        <v>1996602.87</v>
      </c>
      <c r="AB261" s="206">
        <v>1996602.87</v>
      </c>
      <c r="AC261" s="206">
        <v>1996602.87</v>
      </c>
      <c r="AD261" s="206">
        <v>1996602.87</v>
      </c>
      <c r="AE261" s="206">
        <v>1996602.87</v>
      </c>
      <c r="AF261" s="206">
        <v>1996602.87</v>
      </c>
      <c r="AG261" s="192">
        <f t="shared" si="43"/>
        <v>23959234.440000009</v>
      </c>
      <c r="AI261" s="207">
        <f t="shared" si="54"/>
        <v>6089.64</v>
      </c>
      <c r="AJ261" s="207">
        <f t="shared" si="54"/>
        <v>6089.64</v>
      </c>
      <c r="AK261" s="207">
        <f t="shared" si="54"/>
        <v>6089.64</v>
      </c>
      <c r="AL261" s="207">
        <f t="shared" si="53"/>
        <v>6089.64</v>
      </c>
      <c r="AM261" s="207">
        <f t="shared" si="53"/>
        <v>6089.64</v>
      </c>
      <c r="AN261" s="207">
        <f t="shared" si="53"/>
        <v>6089.64</v>
      </c>
      <c r="AO261" s="207">
        <f t="shared" si="53"/>
        <v>6089.64</v>
      </c>
      <c r="AP261" s="207">
        <f t="shared" si="53"/>
        <v>6089.64</v>
      </c>
      <c r="AQ261" s="207">
        <f t="shared" si="53"/>
        <v>6089.64</v>
      </c>
      <c r="AR261" s="207">
        <f t="shared" si="52"/>
        <v>6089.64</v>
      </c>
      <c r="AS261" s="207">
        <f t="shared" si="52"/>
        <v>6089.64</v>
      </c>
      <c r="AT261" s="207">
        <f t="shared" si="52"/>
        <v>6089.64</v>
      </c>
      <c r="AU261" s="208">
        <f t="shared" si="44"/>
        <v>73075.680000000008</v>
      </c>
      <c r="AV261" s="208">
        <f t="shared" si="51"/>
        <v>6089.64</v>
      </c>
      <c r="AW261" s="208">
        <f t="shared" si="51"/>
        <v>6089.64</v>
      </c>
      <c r="AX261" s="208">
        <f t="shared" si="51"/>
        <v>6089.64</v>
      </c>
      <c r="AY261" s="208">
        <f t="shared" si="51"/>
        <v>6089.64</v>
      </c>
      <c r="AZ261" s="208">
        <f t="shared" si="50"/>
        <v>6089.64</v>
      </c>
      <c r="BA261" s="208">
        <f t="shared" si="50"/>
        <v>6089.64</v>
      </c>
      <c r="BB261" s="208">
        <f t="shared" si="50"/>
        <v>6089.64</v>
      </c>
      <c r="BC261" s="208">
        <f t="shared" si="49"/>
        <v>6089.64</v>
      </c>
      <c r="BD261" s="208">
        <f t="shared" si="49"/>
        <v>6089.64</v>
      </c>
      <c r="BE261" s="208">
        <f t="shared" si="49"/>
        <v>6089.64</v>
      </c>
      <c r="BF261" s="208">
        <f t="shared" si="49"/>
        <v>6089.64</v>
      </c>
      <c r="BG261" s="208">
        <f t="shared" si="49"/>
        <v>6089.64</v>
      </c>
      <c r="BH261" s="208">
        <f t="shared" si="49"/>
        <v>6089.64</v>
      </c>
      <c r="BI261" s="208">
        <f t="shared" si="48"/>
        <v>6089.64</v>
      </c>
      <c r="BJ261" s="208">
        <f t="shared" si="48"/>
        <v>6089.64</v>
      </c>
      <c r="BK261" s="208">
        <f t="shared" si="48"/>
        <v>6089.64</v>
      </c>
      <c r="BL261" s="207">
        <f t="shared" si="45"/>
        <v>73075.680000000008</v>
      </c>
    </row>
    <row r="262" spans="1:64">
      <c r="A262" s="190" t="s">
        <v>463</v>
      </c>
      <c r="B262" s="205">
        <v>0</v>
      </c>
      <c r="C262" s="205">
        <v>0</v>
      </c>
      <c r="D262" s="206">
        <v>0</v>
      </c>
      <c r="E262" s="206">
        <v>0</v>
      </c>
      <c r="F262" s="206">
        <v>0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192">
        <f t="shared" ref="P262:P325" si="55">SUM(D262:O262)</f>
        <v>0</v>
      </c>
      <c r="Q262" s="206">
        <v>0</v>
      </c>
      <c r="R262" s="206">
        <v>0</v>
      </c>
      <c r="S262" s="206">
        <v>0</v>
      </c>
      <c r="T262" s="206">
        <v>0</v>
      </c>
      <c r="U262" s="206">
        <v>0</v>
      </c>
      <c r="V262" s="206">
        <v>0</v>
      </c>
      <c r="W262" s="206">
        <v>0</v>
      </c>
      <c r="X262" s="206">
        <v>0</v>
      </c>
      <c r="Y262" s="206">
        <v>0</v>
      </c>
      <c r="Z262" s="206">
        <v>0</v>
      </c>
      <c r="AA262" s="206">
        <v>0</v>
      </c>
      <c r="AB262" s="206">
        <v>0</v>
      </c>
      <c r="AC262" s="206">
        <v>0</v>
      </c>
      <c r="AD262" s="206">
        <v>0</v>
      </c>
      <c r="AE262" s="206">
        <v>0</v>
      </c>
      <c r="AF262" s="206">
        <v>0</v>
      </c>
      <c r="AG262" s="192">
        <f t="shared" ref="AG262:AG325" si="56">SUM(U262:AF262)</f>
        <v>0</v>
      </c>
      <c r="AI262" s="207">
        <f t="shared" si="54"/>
        <v>0</v>
      </c>
      <c r="AJ262" s="207">
        <f t="shared" si="54"/>
        <v>0</v>
      </c>
      <c r="AK262" s="207">
        <f t="shared" si="54"/>
        <v>0</v>
      </c>
      <c r="AL262" s="207">
        <f t="shared" si="53"/>
        <v>0</v>
      </c>
      <c r="AM262" s="207">
        <f t="shared" si="53"/>
        <v>0</v>
      </c>
      <c r="AN262" s="207">
        <f t="shared" si="53"/>
        <v>0</v>
      </c>
      <c r="AO262" s="207">
        <f t="shared" si="53"/>
        <v>0</v>
      </c>
      <c r="AP262" s="207">
        <f t="shared" si="53"/>
        <v>0</v>
      </c>
      <c r="AQ262" s="207">
        <f t="shared" si="53"/>
        <v>0</v>
      </c>
      <c r="AR262" s="207">
        <f t="shared" si="52"/>
        <v>0</v>
      </c>
      <c r="AS262" s="207">
        <f t="shared" si="52"/>
        <v>0</v>
      </c>
      <c r="AT262" s="207">
        <f t="shared" si="52"/>
        <v>0</v>
      </c>
      <c r="AU262" s="208">
        <f t="shared" ref="AU262:AU325" si="57">SUM(AI262:AT262)</f>
        <v>0</v>
      </c>
      <c r="AV262" s="208">
        <f t="shared" si="51"/>
        <v>0</v>
      </c>
      <c r="AW262" s="208">
        <f t="shared" si="51"/>
        <v>0</v>
      </c>
      <c r="AX262" s="208">
        <f t="shared" si="51"/>
        <v>0</v>
      </c>
      <c r="AY262" s="208">
        <f t="shared" si="51"/>
        <v>0</v>
      </c>
      <c r="AZ262" s="208">
        <f t="shared" si="50"/>
        <v>0</v>
      </c>
      <c r="BA262" s="208">
        <f t="shared" si="50"/>
        <v>0</v>
      </c>
      <c r="BB262" s="208">
        <f t="shared" si="50"/>
        <v>0</v>
      </c>
      <c r="BC262" s="208">
        <f t="shared" si="49"/>
        <v>0</v>
      </c>
      <c r="BD262" s="208">
        <f t="shared" si="49"/>
        <v>0</v>
      </c>
      <c r="BE262" s="208">
        <f t="shared" si="49"/>
        <v>0</v>
      </c>
      <c r="BF262" s="208">
        <f t="shared" si="49"/>
        <v>0</v>
      </c>
      <c r="BG262" s="208">
        <f t="shared" si="49"/>
        <v>0</v>
      </c>
      <c r="BH262" s="208">
        <f t="shared" si="49"/>
        <v>0</v>
      </c>
      <c r="BI262" s="208">
        <f t="shared" si="48"/>
        <v>0</v>
      </c>
      <c r="BJ262" s="208">
        <f t="shared" si="48"/>
        <v>0</v>
      </c>
      <c r="BK262" s="208">
        <f t="shared" si="48"/>
        <v>0</v>
      </c>
      <c r="BL262" s="207">
        <f t="shared" ref="BL262:BL325" si="58">SUM(AZ262:BK262)</f>
        <v>0</v>
      </c>
    </row>
    <row r="263" spans="1:64">
      <c r="A263" s="190" t="s">
        <v>464</v>
      </c>
      <c r="B263" s="205">
        <v>0</v>
      </c>
      <c r="C263" s="205">
        <v>0</v>
      </c>
      <c r="D263" s="206">
        <v>1919304.7000000002</v>
      </c>
      <c r="E263" s="206">
        <v>1919304.7000000002</v>
      </c>
      <c r="F263" s="206">
        <v>1919304.7000000002</v>
      </c>
      <c r="G263" s="206">
        <v>1919304.7000000002</v>
      </c>
      <c r="H263" s="206">
        <v>1919304.7000000002</v>
      </c>
      <c r="I263" s="206">
        <v>1919304.7000000002</v>
      </c>
      <c r="J263" s="206">
        <v>1919304.7000000002</v>
      </c>
      <c r="K263" s="206">
        <v>1919304.7000000002</v>
      </c>
      <c r="L263" s="206">
        <v>1919304.7000000002</v>
      </c>
      <c r="M263" s="206">
        <v>1919304.7000000002</v>
      </c>
      <c r="N263" s="206">
        <v>1919304.7000000002</v>
      </c>
      <c r="O263" s="206">
        <v>1919304.7000000002</v>
      </c>
      <c r="P263" s="192">
        <f t="shared" si="55"/>
        <v>23031656.399999995</v>
      </c>
      <c r="Q263" s="206">
        <v>1919304.7000000002</v>
      </c>
      <c r="R263" s="206">
        <v>1919304.7000000002</v>
      </c>
      <c r="S263" s="206">
        <v>1919304.7000000002</v>
      </c>
      <c r="T263" s="206">
        <v>1919304.7000000002</v>
      </c>
      <c r="U263" s="206">
        <v>1919304.7000000002</v>
      </c>
      <c r="V263" s="206">
        <v>1919304.7000000002</v>
      </c>
      <c r="W263" s="206">
        <v>1919304.7000000002</v>
      </c>
      <c r="X263" s="206">
        <v>1919304.7000000002</v>
      </c>
      <c r="Y263" s="206">
        <v>959652.35000000009</v>
      </c>
      <c r="Z263" s="206">
        <v>0</v>
      </c>
      <c r="AA263" s="206">
        <v>0</v>
      </c>
      <c r="AB263" s="206">
        <v>0</v>
      </c>
      <c r="AC263" s="206">
        <v>0</v>
      </c>
      <c r="AD263" s="206">
        <v>0</v>
      </c>
      <c r="AE263" s="206">
        <v>0</v>
      </c>
      <c r="AF263" s="206">
        <v>0</v>
      </c>
      <c r="AG263" s="192">
        <f t="shared" si="56"/>
        <v>8636871.1500000004</v>
      </c>
      <c r="AI263" s="207">
        <f t="shared" si="54"/>
        <v>0</v>
      </c>
      <c r="AJ263" s="207">
        <f t="shared" si="54"/>
        <v>0</v>
      </c>
      <c r="AK263" s="207">
        <f t="shared" si="54"/>
        <v>0</v>
      </c>
      <c r="AL263" s="207">
        <f t="shared" si="53"/>
        <v>0</v>
      </c>
      <c r="AM263" s="207">
        <f t="shared" si="53"/>
        <v>0</v>
      </c>
      <c r="AN263" s="207">
        <f t="shared" si="53"/>
        <v>0</v>
      </c>
      <c r="AO263" s="207">
        <f t="shared" si="53"/>
        <v>0</v>
      </c>
      <c r="AP263" s="207">
        <f t="shared" si="53"/>
        <v>0</v>
      </c>
      <c r="AQ263" s="207">
        <f t="shared" si="53"/>
        <v>0</v>
      </c>
      <c r="AR263" s="207">
        <f t="shared" si="52"/>
        <v>0</v>
      </c>
      <c r="AS263" s="207">
        <f t="shared" si="52"/>
        <v>0</v>
      </c>
      <c r="AT263" s="207">
        <f t="shared" si="52"/>
        <v>0</v>
      </c>
      <c r="AU263" s="208">
        <f t="shared" si="57"/>
        <v>0</v>
      </c>
      <c r="AV263" s="208">
        <f t="shared" si="51"/>
        <v>0</v>
      </c>
      <c r="AW263" s="208">
        <f t="shared" si="51"/>
        <v>0</v>
      </c>
      <c r="AX263" s="208">
        <f t="shared" si="51"/>
        <v>0</v>
      </c>
      <c r="AY263" s="208">
        <f t="shared" si="51"/>
        <v>0</v>
      </c>
      <c r="AZ263" s="208">
        <f t="shared" si="50"/>
        <v>0</v>
      </c>
      <c r="BA263" s="208">
        <f t="shared" si="50"/>
        <v>0</v>
      </c>
      <c r="BB263" s="208">
        <f t="shared" si="50"/>
        <v>0</v>
      </c>
      <c r="BC263" s="208">
        <f t="shared" si="49"/>
        <v>0</v>
      </c>
      <c r="BD263" s="208">
        <f t="shared" si="49"/>
        <v>0</v>
      </c>
      <c r="BE263" s="208">
        <f t="shared" si="49"/>
        <v>0</v>
      </c>
      <c r="BF263" s="208">
        <f t="shared" si="49"/>
        <v>0</v>
      </c>
      <c r="BG263" s="208">
        <f t="shared" si="49"/>
        <v>0</v>
      </c>
      <c r="BH263" s="208">
        <f t="shared" si="49"/>
        <v>0</v>
      </c>
      <c r="BI263" s="208">
        <f t="shared" si="48"/>
        <v>0</v>
      </c>
      <c r="BJ263" s="208">
        <f t="shared" si="48"/>
        <v>0</v>
      </c>
      <c r="BK263" s="208">
        <f t="shared" si="48"/>
        <v>0</v>
      </c>
      <c r="BL263" s="207">
        <f t="shared" si="58"/>
        <v>0</v>
      </c>
    </row>
    <row r="264" spans="1:64">
      <c r="A264" s="190" t="s">
        <v>465</v>
      </c>
      <c r="B264" s="205">
        <v>4.36E-2</v>
      </c>
      <c r="C264" s="205">
        <v>4.36E-2</v>
      </c>
      <c r="D264" s="206">
        <v>27319.98</v>
      </c>
      <c r="E264" s="206">
        <v>27319.98</v>
      </c>
      <c r="F264" s="206">
        <v>27319.98</v>
      </c>
      <c r="G264" s="206">
        <v>27319.98</v>
      </c>
      <c r="H264" s="206">
        <v>27319.98</v>
      </c>
      <c r="I264" s="206">
        <v>27319.98</v>
      </c>
      <c r="J264" s="206">
        <v>27319.98</v>
      </c>
      <c r="K264" s="206">
        <v>27319.98</v>
      </c>
      <c r="L264" s="206">
        <v>27319.98</v>
      </c>
      <c r="M264" s="206">
        <v>27319.98</v>
      </c>
      <c r="N264" s="206">
        <v>27319.98</v>
      </c>
      <c r="O264" s="206">
        <v>27319.98</v>
      </c>
      <c r="P264" s="192">
        <f t="shared" si="55"/>
        <v>327839.76</v>
      </c>
      <c r="Q264" s="206">
        <v>27319.98</v>
      </c>
      <c r="R264" s="206">
        <v>27319.98</v>
      </c>
      <c r="S264" s="206">
        <v>27319.98</v>
      </c>
      <c r="T264" s="206">
        <v>27319.98</v>
      </c>
      <c r="U264" s="206">
        <v>27319.98</v>
      </c>
      <c r="V264" s="206">
        <v>27319.98</v>
      </c>
      <c r="W264" s="206">
        <v>27319.98</v>
      </c>
      <c r="X264" s="206">
        <v>27319.98</v>
      </c>
      <c r="Y264" s="206">
        <v>27319.98</v>
      </c>
      <c r="Z264" s="206">
        <v>27319.98</v>
      </c>
      <c r="AA264" s="206">
        <v>27319.98</v>
      </c>
      <c r="AB264" s="206">
        <v>27319.98</v>
      </c>
      <c r="AC264" s="206">
        <v>27319.98</v>
      </c>
      <c r="AD264" s="206">
        <v>27319.98</v>
      </c>
      <c r="AE264" s="206">
        <v>27319.98</v>
      </c>
      <c r="AF264" s="206">
        <v>27319.98</v>
      </c>
      <c r="AG264" s="192">
        <f t="shared" si="56"/>
        <v>327839.76</v>
      </c>
      <c r="AI264" s="207">
        <f t="shared" si="54"/>
        <v>99.26</v>
      </c>
      <c r="AJ264" s="207">
        <f t="shared" si="54"/>
        <v>99.26</v>
      </c>
      <c r="AK264" s="207">
        <f t="shared" si="54"/>
        <v>99.26</v>
      </c>
      <c r="AL264" s="207">
        <f t="shared" si="53"/>
        <v>99.26</v>
      </c>
      <c r="AM264" s="207">
        <f t="shared" si="53"/>
        <v>99.26</v>
      </c>
      <c r="AN264" s="207">
        <f t="shared" si="53"/>
        <v>99.26</v>
      </c>
      <c r="AO264" s="207">
        <f t="shared" si="53"/>
        <v>99.26</v>
      </c>
      <c r="AP264" s="207">
        <f t="shared" si="53"/>
        <v>99.26</v>
      </c>
      <c r="AQ264" s="207">
        <f t="shared" si="53"/>
        <v>99.26</v>
      </c>
      <c r="AR264" s="207">
        <f t="shared" si="52"/>
        <v>99.26</v>
      </c>
      <c r="AS264" s="207">
        <f t="shared" si="52"/>
        <v>99.26</v>
      </c>
      <c r="AT264" s="207">
        <f t="shared" si="52"/>
        <v>99.26</v>
      </c>
      <c r="AU264" s="208">
        <f t="shared" si="57"/>
        <v>1191.1200000000001</v>
      </c>
      <c r="AV264" s="208">
        <f t="shared" si="51"/>
        <v>99.26</v>
      </c>
      <c r="AW264" s="208">
        <f t="shared" si="51"/>
        <v>99.26</v>
      </c>
      <c r="AX264" s="208">
        <f t="shared" si="51"/>
        <v>99.26</v>
      </c>
      <c r="AY264" s="208">
        <f t="shared" si="51"/>
        <v>99.26</v>
      </c>
      <c r="AZ264" s="208">
        <f t="shared" si="50"/>
        <v>99.26</v>
      </c>
      <c r="BA264" s="208">
        <f t="shared" si="50"/>
        <v>99.26</v>
      </c>
      <c r="BB264" s="208">
        <f t="shared" si="50"/>
        <v>99.26</v>
      </c>
      <c r="BC264" s="208">
        <f t="shared" si="49"/>
        <v>99.26</v>
      </c>
      <c r="BD264" s="208">
        <f t="shared" si="49"/>
        <v>99.26</v>
      </c>
      <c r="BE264" s="208">
        <f t="shared" si="49"/>
        <v>99.26</v>
      </c>
      <c r="BF264" s="208">
        <f t="shared" si="49"/>
        <v>99.26</v>
      </c>
      <c r="BG264" s="208">
        <f t="shared" si="49"/>
        <v>99.26</v>
      </c>
      <c r="BH264" s="208">
        <f t="shared" si="49"/>
        <v>99.26</v>
      </c>
      <c r="BI264" s="208">
        <f t="shared" si="48"/>
        <v>99.26</v>
      </c>
      <c r="BJ264" s="208">
        <f t="shared" si="48"/>
        <v>99.26</v>
      </c>
      <c r="BK264" s="208">
        <f t="shared" si="48"/>
        <v>99.26</v>
      </c>
      <c r="BL264" s="207">
        <f t="shared" si="58"/>
        <v>1191.1200000000001</v>
      </c>
    </row>
    <row r="265" spans="1:64">
      <c r="A265" s="190" t="s">
        <v>466</v>
      </c>
      <c r="B265" s="205">
        <v>5.3699999999999998E-2</v>
      </c>
      <c r="C265" s="205">
        <v>5.3699999999999998E-2</v>
      </c>
      <c r="D265" s="206">
        <v>0</v>
      </c>
      <c r="E265" s="206">
        <v>0</v>
      </c>
      <c r="F265" s="206">
        <v>0</v>
      </c>
      <c r="G265" s="206">
        <v>0</v>
      </c>
      <c r="H265" s="206">
        <v>0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192">
        <f t="shared" si="55"/>
        <v>0</v>
      </c>
      <c r="Q265" s="206">
        <v>0</v>
      </c>
      <c r="R265" s="206">
        <v>0</v>
      </c>
      <c r="S265" s="206">
        <v>0</v>
      </c>
      <c r="T265" s="206">
        <v>0</v>
      </c>
      <c r="U265" s="206">
        <v>0</v>
      </c>
      <c r="V265" s="206">
        <v>0</v>
      </c>
      <c r="W265" s="206">
        <v>0</v>
      </c>
      <c r="X265" s="206">
        <v>0</v>
      </c>
      <c r="Y265" s="206">
        <v>0</v>
      </c>
      <c r="Z265" s="206">
        <v>0</v>
      </c>
      <c r="AA265" s="206">
        <v>0</v>
      </c>
      <c r="AB265" s="206">
        <v>0</v>
      </c>
      <c r="AC265" s="206">
        <v>0</v>
      </c>
      <c r="AD265" s="206">
        <v>0</v>
      </c>
      <c r="AE265" s="206">
        <v>0</v>
      </c>
      <c r="AF265" s="206">
        <v>0</v>
      </c>
      <c r="AG265" s="192">
        <f t="shared" si="56"/>
        <v>0</v>
      </c>
      <c r="AI265" s="207">
        <f t="shared" si="54"/>
        <v>0</v>
      </c>
      <c r="AJ265" s="207">
        <f t="shared" si="54"/>
        <v>0</v>
      </c>
      <c r="AK265" s="207">
        <f t="shared" si="54"/>
        <v>0</v>
      </c>
      <c r="AL265" s="207">
        <f t="shared" si="53"/>
        <v>0</v>
      </c>
      <c r="AM265" s="207">
        <f t="shared" si="53"/>
        <v>0</v>
      </c>
      <c r="AN265" s="207">
        <f t="shared" si="53"/>
        <v>0</v>
      </c>
      <c r="AO265" s="207">
        <f t="shared" si="53"/>
        <v>0</v>
      </c>
      <c r="AP265" s="207">
        <f t="shared" si="53"/>
        <v>0</v>
      </c>
      <c r="AQ265" s="207">
        <f t="shared" si="53"/>
        <v>0</v>
      </c>
      <c r="AR265" s="207">
        <f t="shared" si="52"/>
        <v>0</v>
      </c>
      <c r="AS265" s="207">
        <f t="shared" si="52"/>
        <v>0</v>
      </c>
      <c r="AT265" s="207">
        <f t="shared" si="52"/>
        <v>0</v>
      </c>
      <c r="AU265" s="208">
        <f t="shared" si="57"/>
        <v>0</v>
      </c>
      <c r="AV265" s="208">
        <f t="shared" si="51"/>
        <v>0</v>
      </c>
      <c r="AW265" s="208">
        <f t="shared" si="51"/>
        <v>0</v>
      </c>
      <c r="AX265" s="208">
        <f t="shared" si="51"/>
        <v>0</v>
      </c>
      <c r="AY265" s="208">
        <f t="shared" si="51"/>
        <v>0</v>
      </c>
      <c r="AZ265" s="208">
        <f t="shared" si="50"/>
        <v>0</v>
      </c>
      <c r="BA265" s="208">
        <f t="shared" si="50"/>
        <v>0</v>
      </c>
      <c r="BB265" s="208">
        <f t="shared" si="50"/>
        <v>0</v>
      </c>
      <c r="BC265" s="208">
        <f t="shared" si="49"/>
        <v>0</v>
      </c>
      <c r="BD265" s="208">
        <f t="shared" si="49"/>
        <v>0</v>
      </c>
      <c r="BE265" s="208">
        <f t="shared" si="49"/>
        <v>0</v>
      </c>
      <c r="BF265" s="208">
        <f t="shared" si="49"/>
        <v>0</v>
      </c>
      <c r="BG265" s="208">
        <f t="shared" si="49"/>
        <v>0</v>
      </c>
      <c r="BH265" s="208">
        <f t="shared" si="49"/>
        <v>0</v>
      </c>
      <c r="BI265" s="208">
        <f t="shared" si="48"/>
        <v>0</v>
      </c>
      <c r="BJ265" s="208">
        <f t="shared" si="48"/>
        <v>0</v>
      </c>
      <c r="BK265" s="208">
        <f t="shared" si="48"/>
        <v>0</v>
      </c>
      <c r="BL265" s="207">
        <f t="shared" si="58"/>
        <v>0</v>
      </c>
    </row>
    <row r="266" spans="1:64">
      <c r="A266" s="190" t="s">
        <v>467</v>
      </c>
      <c r="B266" s="205">
        <v>2.8799999999999999E-2</v>
      </c>
      <c r="C266" s="205">
        <v>2.8799999999999999E-2</v>
      </c>
      <c r="D266" s="206">
        <v>6807217.3200000003</v>
      </c>
      <c r="E266" s="206">
        <v>6807217.3200000003</v>
      </c>
      <c r="F266" s="206">
        <v>6807217.3200000003</v>
      </c>
      <c r="G266" s="206">
        <v>6832191.1900000004</v>
      </c>
      <c r="H266" s="206">
        <v>6857165.0499999998</v>
      </c>
      <c r="I266" s="206">
        <v>6857165.0499999998</v>
      </c>
      <c r="J266" s="206">
        <v>6857165.0499999998</v>
      </c>
      <c r="K266" s="206">
        <v>6857165.0499999998</v>
      </c>
      <c r="L266" s="206">
        <v>6857165.0499999998</v>
      </c>
      <c r="M266" s="206">
        <v>6857165.0499999998</v>
      </c>
      <c r="N266" s="206">
        <v>6857165.0499999998</v>
      </c>
      <c r="O266" s="206">
        <v>6857165.0499999998</v>
      </c>
      <c r="P266" s="192">
        <f t="shared" si="55"/>
        <v>82111163.549999982</v>
      </c>
      <c r="Q266" s="206">
        <v>6857165.0499999998</v>
      </c>
      <c r="R266" s="206">
        <v>6857165.0499999998</v>
      </c>
      <c r="S266" s="206">
        <v>6857165.0499999998</v>
      </c>
      <c r="T266" s="206">
        <v>6857165.0499999998</v>
      </c>
      <c r="U266" s="206">
        <v>6857165.0499999998</v>
      </c>
      <c r="V266" s="206">
        <v>6857165.0499999998</v>
      </c>
      <c r="W266" s="206">
        <v>6857165.0499999998</v>
      </c>
      <c r="X266" s="206">
        <v>6857165.0499999998</v>
      </c>
      <c r="Y266" s="206">
        <v>6857165.0499999998</v>
      </c>
      <c r="Z266" s="206">
        <v>6857165.0499999998</v>
      </c>
      <c r="AA266" s="206">
        <v>6857165.0499999998</v>
      </c>
      <c r="AB266" s="206">
        <v>6857165.0499999998</v>
      </c>
      <c r="AC266" s="206">
        <v>6857165.0499999998</v>
      </c>
      <c r="AD266" s="206">
        <v>6857165.0499999998</v>
      </c>
      <c r="AE266" s="206">
        <v>6857165.0499999998</v>
      </c>
      <c r="AF266" s="206">
        <v>6857165.0499999998</v>
      </c>
      <c r="AG266" s="192">
        <f t="shared" si="56"/>
        <v>82285980.599999979</v>
      </c>
      <c r="AI266" s="207">
        <f t="shared" si="54"/>
        <v>16337.32</v>
      </c>
      <c r="AJ266" s="207">
        <f t="shared" si="54"/>
        <v>16337.32</v>
      </c>
      <c r="AK266" s="207">
        <f t="shared" si="54"/>
        <v>16337.32</v>
      </c>
      <c r="AL266" s="207">
        <f t="shared" si="53"/>
        <v>16397.259999999998</v>
      </c>
      <c r="AM266" s="207">
        <f t="shared" si="53"/>
        <v>16457.2</v>
      </c>
      <c r="AN266" s="207">
        <f t="shared" si="53"/>
        <v>16457.2</v>
      </c>
      <c r="AO266" s="207">
        <f t="shared" si="53"/>
        <v>16457.2</v>
      </c>
      <c r="AP266" s="207">
        <f t="shared" si="53"/>
        <v>16457.2</v>
      </c>
      <c r="AQ266" s="207">
        <f t="shared" si="53"/>
        <v>16457.2</v>
      </c>
      <c r="AR266" s="207">
        <f t="shared" si="52"/>
        <v>16457.2</v>
      </c>
      <c r="AS266" s="207">
        <f t="shared" si="52"/>
        <v>16457.2</v>
      </c>
      <c r="AT266" s="207">
        <f t="shared" si="52"/>
        <v>16457.2</v>
      </c>
      <c r="AU266" s="208">
        <f t="shared" si="57"/>
        <v>197066.82000000004</v>
      </c>
      <c r="AV266" s="208">
        <f t="shared" si="51"/>
        <v>16457.2</v>
      </c>
      <c r="AW266" s="208">
        <f t="shared" si="51"/>
        <v>16457.2</v>
      </c>
      <c r="AX266" s="208">
        <f t="shared" si="51"/>
        <v>16457.2</v>
      </c>
      <c r="AY266" s="208">
        <f t="shared" si="51"/>
        <v>16457.2</v>
      </c>
      <c r="AZ266" s="208">
        <f t="shared" si="50"/>
        <v>16457.2</v>
      </c>
      <c r="BA266" s="208">
        <f t="shared" si="50"/>
        <v>16457.2</v>
      </c>
      <c r="BB266" s="208">
        <f t="shared" si="50"/>
        <v>16457.2</v>
      </c>
      <c r="BC266" s="208">
        <f t="shared" si="49"/>
        <v>16457.2</v>
      </c>
      <c r="BD266" s="208">
        <f t="shared" si="49"/>
        <v>16457.2</v>
      </c>
      <c r="BE266" s="208">
        <f t="shared" si="49"/>
        <v>16457.2</v>
      </c>
      <c r="BF266" s="208">
        <f t="shared" si="49"/>
        <v>16457.2</v>
      </c>
      <c r="BG266" s="208">
        <f t="shared" si="49"/>
        <v>16457.2</v>
      </c>
      <c r="BH266" s="208">
        <f t="shared" si="49"/>
        <v>16457.2</v>
      </c>
      <c r="BI266" s="208">
        <f t="shared" si="48"/>
        <v>16457.2</v>
      </c>
      <c r="BJ266" s="208">
        <f t="shared" si="48"/>
        <v>16457.2</v>
      </c>
      <c r="BK266" s="208">
        <f t="shared" si="48"/>
        <v>16457.2</v>
      </c>
      <c r="BL266" s="207">
        <f t="shared" si="58"/>
        <v>197486.40000000005</v>
      </c>
    </row>
    <row r="267" spans="1:64">
      <c r="A267" s="190" t="s">
        <v>468</v>
      </c>
      <c r="B267" s="205">
        <v>4.02E-2</v>
      </c>
      <c r="C267" s="205">
        <v>4.02E-2</v>
      </c>
      <c r="D267" s="206">
        <v>2602373.29</v>
      </c>
      <c r="E267" s="206">
        <v>2602373.29</v>
      </c>
      <c r="F267" s="206">
        <v>2602373.29</v>
      </c>
      <c r="G267" s="206">
        <v>2602373.29</v>
      </c>
      <c r="H267" s="206">
        <v>2602373.29</v>
      </c>
      <c r="I267" s="206">
        <v>2602373.29</v>
      </c>
      <c r="J267" s="206">
        <v>2602373.29</v>
      </c>
      <c r="K267" s="206">
        <v>2602373.29</v>
      </c>
      <c r="L267" s="206">
        <v>2602373.29</v>
      </c>
      <c r="M267" s="206">
        <v>2602373.29</v>
      </c>
      <c r="N267" s="206">
        <v>2602373.29</v>
      </c>
      <c r="O267" s="206">
        <v>2602373.29</v>
      </c>
      <c r="P267" s="192">
        <f t="shared" si="55"/>
        <v>31228479.479999993</v>
      </c>
      <c r="Q267" s="206">
        <v>2602373.29</v>
      </c>
      <c r="R267" s="206">
        <v>2602373.29</v>
      </c>
      <c r="S267" s="206">
        <v>2602373.29</v>
      </c>
      <c r="T267" s="206">
        <v>2602373.29</v>
      </c>
      <c r="U267" s="206">
        <v>2602373.29</v>
      </c>
      <c r="V267" s="206">
        <v>2602373.29</v>
      </c>
      <c r="W267" s="206">
        <v>2602373.29</v>
      </c>
      <c r="X267" s="206">
        <v>2602373.29</v>
      </c>
      <c r="Y267" s="206">
        <v>2602373.29</v>
      </c>
      <c r="Z267" s="206">
        <v>2602373.29</v>
      </c>
      <c r="AA267" s="206">
        <v>2602373.29</v>
      </c>
      <c r="AB267" s="206">
        <v>2602373.29</v>
      </c>
      <c r="AC267" s="206">
        <v>2602373.29</v>
      </c>
      <c r="AD267" s="206">
        <v>2602373.29</v>
      </c>
      <c r="AE267" s="206">
        <v>2602373.29</v>
      </c>
      <c r="AF267" s="206">
        <v>2602373.29</v>
      </c>
      <c r="AG267" s="192">
        <f t="shared" si="56"/>
        <v>31228479.479999993</v>
      </c>
      <c r="AI267" s="207">
        <f t="shared" si="54"/>
        <v>8717.9500000000007</v>
      </c>
      <c r="AJ267" s="207">
        <f t="shared" si="54"/>
        <v>8717.9500000000007</v>
      </c>
      <c r="AK267" s="207">
        <f t="shared" si="54"/>
        <v>8717.9500000000007</v>
      </c>
      <c r="AL267" s="207">
        <f t="shared" si="53"/>
        <v>8717.9500000000007</v>
      </c>
      <c r="AM267" s="207">
        <f t="shared" si="53"/>
        <v>8717.9500000000007</v>
      </c>
      <c r="AN267" s="207">
        <f t="shared" si="53"/>
        <v>8717.9500000000007</v>
      </c>
      <c r="AO267" s="207">
        <f t="shared" si="53"/>
        <v>8717.9500000000007</v>
      </c>
      <c r="AP267" s="207">
        <f t="shared" si="53"/>
        <v>8717.9500000000007</v>
      </c>
      <c r="AQ267" s="207">
        <f t="shared" si="53"/>
        <v>8717.9500000000007</v>
      </c>
      <c r="AR267" s="207">
        <f t="shared" si="52"/>
        <v>8717.9500000000007</v>
      </c>
      <c r="AS267" s="207">
        <f t="shared" si="52"/>
        <v>8717.9500000000007</v>
      </c>
      <c r="AT267" s="207">
        <f t="shared" si="52"/>
        <v>8717.9500000000007</v>
      </c>
      <c r="AU267" s="208">
        <f t="shared" si="57"/>
        <v>104615.39999999998</v>
      </c>
      <c r="AV267" s="208">
        <f t="shared" si="51"/>
        <v>8717.9500000000007</v>
      </c>
      <c r="AW267" s="208">
        <f t="shared" si="51"/>
        <v>8717.9500000000007</v>
      </c>
      <c r="AX267" s="208">
        <f t="shared" si="51"/>
        <v>8717.9500000000007</v>
      </c>
      <c r="AY267" s="208">
        <f t="shared" si="51"/>
        <v>8717.9500000000007</v>
      </c>
      <c r="AZ267" s="208">
        <f t="shared" si="50"/>
        <v>8717.9500000000007</v>
      </c>
      <c r="BA267" s="208">
        <f t="shared" si="50"/>
        <v>8717.9500000000007</v>
      </c>
      <c r="BB267" s="208">
        <f t="shared" si="50"/>
        <v>8717.9500000000007</v>
      </c>
      <c r="BC267" s="208">
        <f t="shared" si="49"/>
        <v>8717.9500000000007</v>
      </c>
      <c r="BD267" s="208">
        <f t="shared" si="49"/>
        <v>8717.9500000000007</v>
      </c>
      <c r="BE267" s="208">
        <f t="shared" si="49"/>
        <v>8717.9500000000007</v>
      </c>
      <c r="BF267" s="208">
        <f t="shared" si="49"/>
        <v>8717.9500000000007</v>
      </c>
      <c r="BG267" s="208">
        <f t="shared" si="49"/>
        <v>8717.9500000000007</v>
      </c>
      <c r="BH267" s="208">
        <f t="shared" si="49"/>
        <v>8717.9500000000007</v>
      </c>
      <c r="BI267" s="208">
        <f t="shared" si="48"/>
        <v>8717.9500000000007</v>
      </c>
      <c r="BJ267" s="208">
        <f t="shared" si="48"/>
        <v>8717.9500000000007</v>
      </c>
      <c r="BK267" s="208">
        <f t="shared" si="48"/>
        <v>8717.9500000000007</v>
      </c>
      <c r="BL267" s="207">
        <f t="shared" si="58"/>
        <v>104615.39999999998</v>
      </c>
    </row>
    <row r="268" spans="1:64">
      <c r="A268" s="190" t="s">
        <v>469</v>
      </c>
      <c r="B268" s="205">
        <v>4.48E-2</v>
      </c>
      <c r="C268" s="205">
        <v>4.48E-2</v>
      </c>
      <c r="D268" s="206">
        <v>1059618.8799999999</v>
      </c>
      <c r="E268" s="206">
        <v>1042364.45</v>
      </c>
      <c r="F268" s="206">
        <v>1042364.45</v>
      </c>
      <c r="G268" s="206">
        <v>1042364.45</v>
      </c>
      <c r="H268" s="206">
        <v>1042364.45</v>
      </c>
      <c r="I268" s="206">
        <v>1042364.45</v>
      </c>
      <c r="J268" s="206">
        <v>1042364.45</v>
      </c>
      <c r="K268" s="206">
        <v>1042364.45</v>
      </c>
      <c r="L268" s="206">
        <v>1078579.47</v>
      </c>
      <c r="M268" s="206">
        <v>1114794.49</v>
      </c>
      <c r="N268" s="206">
        <v>1114794.49</v>
      </c>
      <c r="O268" s="206">
        <v>1114794.49</v>
      </c>
      <c r="P268" s="192">
        <f t="shared" si="55"/>
        <v>12779132.970000003</v>
      </c>
      <c r="Q268" s="206">
        <v>1114794.49</v>
      </c>
      <c r="R268" s="206">
        <v>1114794.49</v>
      </c>
      <c r="S268" s="206">
        <v>1114794.49</v>
      </c>
      <c r="T268" s="206">
        <v>1114794.49</v>
      </c>
      <c r="U268" s="206">
        <v>1114794.49</v>
      </c>
      <c r="V268" s="206">
        <v>1114794.49</v>
      </c>
      <c r="W268" s="206">
        <v>1114794.49</v>
      </c>
      <c r="X268" s="206">
        <v>1114794.49</v>
      </c>
      <c r="Y268" s="206">
        <v>1114794.49</v>
      </c>
      <c r="Z268" s="206">
        <v>1114794.49</v>
      </c>
      <c r="AA268" s="206">
        <v>1114794.49</v>
      </c>
      <c r="AB268" s="206">
        <v>1114794.49</v>
      </c>
      <c r="AC268" s="206">
        <v>1114794.49</v>
      </c>
      <c r="AD268" s="206">
        <v>1114794.49</v>
      </c>
      <c r="AE268" s="206">
        <v>1114794.49</v>
      </c>
      <c r="AF268" s="206">
        <v>1114794.49</v>
      </c>
      <c r="AG268" s="192">
        <f t="shared" si="56"/>
        <v>13377533.880000001</v>
      </c>
      <c r="AI268" s="207">
        <f t="shared" si="54"/>
        <v>3955.91</v>
      </c>
      <c r="AJ268" s="207">
        <f t="shared" si="54"/>
        <v>3891.49</v>
      </c>
      <c r="AK268" s="207">
        <f t="shared" si="54"/>
        <v>3891.49</v>
      </c>
      <c r="AL268" s="207">
        <f t="shared" si="53"/>
        <v>3891.49</v>
      </c>
      <c r="AM268" s="207">
        <f t="shared" si="53"/>
        <v>3891.49</v>
      </c>
      <c r="AN268" s="207">
        <f t="shared" si="53"/>
        <v>3891.49</v>
      </c>
      <c r="AO268" s="207">
        <f t="shared" si="53"/>
        <v>3891.49</v>
      </c>
      <c r="AP268" s="207">
        <f t="shared" si="53"/>
        <v>3891.49</v>
      </c>
      <c r="AQ268" s="207">
        <f t="shared" si="53"/>
        <v>4026.7</v>
      </c>
      <c r="AR268" s="207">
        <f t="shared" si="52"/>
        <v>4161.8999999999996</v>
      </c>
      <c r="AS268" s="207">
        <f t="shared" si="52"/>
        <v>4161.8999999999996</v>
      </c>
      <c r="AT268" s="207">
        <f t="shared" si="52"/>
        <v>4161.8999999999996</v>
      </c>
      <c r="AU268" s="208">
        <f t="shared" si="57"/>
        <v>47708.74</v>
      </c>
      <c r="AV268" s="208">
        <f t="shared" si="51"/>
        <v>4161.8999999999996</v>
      </c>
      <c r="AW268" s="208">
        <f t="shared" si="51"/>
        <v>4161.8999999999996</v>
      </c>
      <c r="AX268" s="208">
        <f t="shared" si="51"/>
        <v>4161.8999999999996</v>
      </c>
      <c r="AY268" s="208">
        <f t="shared" si="51"/>
        <v>4161.8999999999996</v>
      </c>
      <c r="AZ268" s="208">
        <f t="shared" si="50"/>
        <v>4161.8999999999996</v>
      </c>
      <c r="BA268" s="208">
        <f t="shared" si="50"/>
        <v>4161.8999999999996</v>
      </c>
      <c r="BB268" s="208">
        <f t="shared" si="50"/>
        <v>4161.8999999999996</v>
      </c>
      <c r="BC268" s="208">
        <f t="shared" si="49"/>
        <v>4161.8999999999996</v>
      </c>
      <c r="BD268" s="208">
        <f t="shared" si="49"/>
        <v>4161.8999999999996</v>
      </c>
      <c r="BE268" s="208">
        <f t="shared" si="49"/>
        <v>4161.8999999999996</v>
      </c>
      <c r="BF268" s="208">
        <f t="shared" si="49"/>
        <v>4161.8999999999996</v>
      </c>
      <c r="BG268" s="208">
        <f t="shared" si="49"/>
        <v>4161.8999999999996</v>
      </c>
      <c r="BH268" s="208">
        <f t="shared" si="49"/>
        <v>4161.8999999999996</v>
      </c>
      <c r="BI268" s="208">
        <f t="shared" si="48"/>
        <v>4161.8999999999996</v>
      </c>
      <c r="BJ268" s="208">
        <f t="shared" si="48"/>
        <v>4161.8999999999996</v>
      </c>
      <c r="BK268" s="208">
        <f t="shared" si="48"/>
        <v>4161.8999999999996</v>
      </c>
      <c r="BL268" s="207">
        <f t="shared" si="58"/>
        <v>49942.80000000001</v>
      </c>
    </row>
    <row r="269" spans="1:64">
      <c r="A269" s="190" t="s">
        <v>470</v>
      </c>
      <c r="B269" s="205">
        <v>4.5100000000000001E-2</v>
      </c>
      <c r="C269" s="205">
        <v>4.5100000000000001E-2</v>
      </c>
      <c r="D269" s="206">
        <v>1130650.06</v>
      </c>
      <c r="E269" s="206">
        <v>1130650.06</v>
      </c>
      <c r="F269" s="206">
        <v>1130650.06</v>
      </c>
      <c r="G269" s="206">
        <v>1130650.06</v>
      </c>
      <c r="H269" s="206">
        <v>1130650.06</v>
      </c>
      <c r="I269" s="206">
        <v>1130650.06</v>
      </c>
      <c r="J269" s="206">
        <v>1130650.06</v>
      </c>
      <c r="K269" s="206">
        <v>1130650.06</v>
      </c>
      <c r="L269" s="206">
        <v>1141236.9350000001</v>
      </c>
      <c r="M269" s="206">
        <v>1151823.81</v>
      </c>
      <c r="N269" s="206">
        <v>1151823.81</v>
      </c>
      <c r="O269" s="206">
        <v>1151823.81</v>
      </c>
      <c r="P269" s="192">
        <f t="shared" si="55"/>
        <v>13641908.845000004</v>
      </c>
      <c r="Q269" s="206">
        <v>1151823.81</v>
      </c>
      <c r="R269" s="206">
        <v>1151823.81</v>
      </c>
      <c r="S269" s="206">
        <v>1151823.81</v>
      </c>
      <c r="T269" s="206">
        <v>1151823.81</v>
      </c>
      <c r="U269" s="206">
        <v>1151823.81</v>
      </c>
      <c r="V269" s="206">
        <v>1151823.81</v>
      </c>
      <c r="W269" s="206">
        <v>1151823.81</v>
      </c>
      <c r="X269" s="206">
        <v>1151823.81</v>
      </c>
      <c r="Y269" s="206">
        <v>1151823.81</v>
      </c>
      <c r="Z269" s="206">
        <v>1151823.81</v>
      </c>
      <c r="AA269" s="206">
        <v>1151823.81</v>
      </c>
      <c r="AB269" s="206">
        <v>1151823.81</v>
      </c>
      <c r="AC269" s="206">
        <v>1151823.81</v>
      </c>
      <c r="AD269" s="206">
        <v>1151823.81</v>
      </c>
      <c r="AE269" s="206">
        <v>1151823.81</v>
      </c>
      <c r="AF269" s="206">
        <v>1151823.81</v>
      </c>
      <c r="AG269" s="192">
        <f t="shared" si="56"/>
        <v>13821885.720000004</v>
      </c>
      <c r="AI269" s="207">
        <f t="shared" si="54"/>
        <v>4249.3599999999997</v>
      </c>
      <c r="AJ269" s="207">
        <f t="shared" si="54"/>
        <v>4249.3599999999997</v>
      </c>
      <c r="AK269" s="207">
        <f t="shared" si="54"/>
        <v>4249.3599999999997</v>
      </c>
      <c r="AL269" s="207">
        <f t="shared" si="53"/>
        <v>4249.3599999999997</v>
      </c>
      <c r="AM269" s="207">
        <f t="shared" si="53"/>
        <v>4249.3599999999997</v>
      </c>
      <c r="AN269" s="207">
        <f t="shared" si="53"/>
        <v>4249.3599999999997</v>
      </c>
      <c r="AO269" s="207">
        <f t="shared" si="53"/>
        <v>4249.3599999999997</v>
      </c>
      <c r="AP269" s="207">
        <f t="shared" si="53"/>
        <v>4249.3599999999997</v>
      </c>
      <c r="AQ269" s="207">
        <f t="shared" si="53"/>
        <v>4289.1499999999996</v>
      </c>
      <c r="AR269" s="207">
        <f t="shared" si="52"/>
        <v>4328.9399999999996</v>
      </c>
      <c r="AS269" s="207">
        <f t="shared" si="52"/>
        <v>4328.9399999999996</v>
      </c>
      <c r="AT269" s="207">
        <f t="shared" si="52"/>
        <v>4328.9399999999996</v>
      </c>
      <c r="AU269" s="208">
        <f t="shared" si="57"/>
        <v>51270.850000000006</v>
      </c>
      <c r="AV269" s="208">
        <f t="shared" si="51"/>
        <v>4328.9399999999996</v>
      </c>
      <c r="AW269" s="208">
        <f t="shared" si="51"/>
        <v>4328.9399999999996</v>
      </c>
      <c r="AX269" s="208">
        <f t="shared" si="51"/>
        <v>4328.9399999999996</v>
      </c>
      <c r="AY269" s="208">
        <f t="shared" si="51"/>
        <v>4328.9399999999996</v>
      </c>
      <c r="AZ269" s="208">
        <f t="shared" si="50"/>
        <v>4328.9399999999996</v>
      </c>
      <c r="BA269" s="208">
        <f t="shared" si="50"/>
        <v>4328.9399999999996</v>
      </c>
      <c r="BB269" s="208">
        <f t="shared" si="50"/>
        <v>4328.9399999999996</v>
      </c>
      <c r="BC269" s="208">
        <f t="shared" si="49"/>
        <v>4328.9399999999996</v>
      </c>
      <c r="BD269" s="208">
        <f t="shared" si="49"/>
        <v>4328.9399999999996</v>
      </c>
      <c r="BE269" s="208">
        <f t="shared" si="49"/>
        <v>4328.9399999999996</v>
      </c>
      <c r="BF269" s="208">
        <f t="shared" si="49"/>
        <v>4328.9399999999996</v>
      </c>
      <c r="BG269" s="208">
        <f t="shared" si="49"/>
        <v>4328.9399999999996</v>
      </c>
      <c r="BH269" s="208">
        <f t="shared" si="49"/>
        <v>4328.9399999999996</v>
      </c>
      <c r="BI269" s="208">
        <f t="shared" si="48"/>
        <v>4328.9399999999996</v>
      </c>
      <c r="BJ269" s="208">
        <f t="shared" si="48"/>
        <v>4328.9399999999996</v>
      </c>
      <c r="BK269" s="208">
        <f t="shared" si="48"/>
        <v>4328.9399999999996</v>
      </c>
      <c r="BL269" s="207">
        <f t="shared" si="58"/>
        <v>51947.280000000006</v>
      </c>
    </row>
    <row r="270" spans="1:64">
      <c r="A270" s="190" t="s">
        <v>471</v>
      </c>
      <c r="B270" s="205">
        <v>4.36E-2</v>
      </c>
      <c r="C270" s="205">
        <v>4.36E-2</v>
      </c>
      <c r="D270" s="206">
        <v>285072.02</v>
      </c>
      <c r="E270" s="206">
        <v>285072.02</v>
      </c>
      <c r="F270" s="206">
        <v>285072.02</v>
      </c>
      <c r="G270" s="206">
        <v>285072.02</v>
      </c>
      <c r="H270" s="206">
        <v>285072.02</v>
      </c>
      <c r="I270" s="206">
        <v>285072.02</v>
      </c>
      <c r="J270" s="206">
        <v>285072.02</v>
      </c>
      <c r="K270" s="206">
        <v>285072.02</v>
      </c>
      <c r="L270" s="206">
        <v>285072.02</v>
      </c>
      <c r="M270" s="206">
        <v>285072.02</v>
      </c>
      <c r="N270" s="206">
        <v>285072.02</v>
      </c>
      <c r="O270" s="206">
        <v>285072.02</v>
      </c>
      <c r="P270" s="192">
        <f t="shared" si="55"/>
        <v>3420864.24</v>
      </c>
      <c r="Q270" s="206">
        <v>285072.02</v>
      </c>
      <c r="R270" s="206">
        <v>285072.02</v>
      </c>
      <c r="S270" s="206">
        <v>285072.02</v>
      </c>
      <c r="T270" s="206">
        <v>285072.02</v>
      </c>
      <c r="U270" s="206">
        <v>285072.02</v>
      </c>
      <c r="V270" s="206">
        <v>285072.02</v>
      </c>
      <c r="W270" s="206">
        <v>285072.02</v>
      </c>
      <c r="X270" s="206">
        <v>285072.02</v>
      </c>
      <c r="Y270" s="206">
        <v>285072.02</v>
      </c>
      <c r="Z270" s="206">
        <v>285072.02</v>
      </c>
      <c r="AA270" s="206">
        <v>285072.02</v>
      </c>
      <c r="AB270" s="206">
        <v>285072.02</v>
      </c>
      <c r="AC270" s="206">
        <v>285072.02</v>
      </c>
      <c r="AD270" s="206">
        <v>285072.02</v>
      </c>
      <c r="AE270" s="206">
        <v>285072.02</v>
      </c>
      <c r="AF270" s="206">
        <v>285072.02</v>
      </c>
      <c r="AG270" s="192">
        <f t="shared" si="56"/>
        <v>3420864.24</v>
      </c>
      <c r="AI270" s="207">
        <f t="shared" si="54"/>
        <v>1035.76</v>
      </c>
      <c r="AJ270" s="207">
        <f t="shared" si="54"/>
        <v>1035.76</v>
      </c>
      <c r="AK270" s="207">
        <f t="shared" si="54"/>
        <v>1035.76</v>
      </c>
      <c r="AL270" s="207">
        <f t="shared" si="53"/>
        <v>1035.76</v>
      </c>
      <c r="AM270" s="207">
        <f t="shared" si="53"/>
        <v>1035.76</v>
      </c>
      <c r="AN270" s="207">
        <f t="shared" si="53"/>
        <v>1035.76</v>
      </c>
      <c r="AO270" s="207">
        <f t="shared" si="53"/>
        <v>1035.76</v>
      </c>
      <c r="AP270" s="207">
        <f t="shared" si="53"/>
        <v>1035.76</v>
      </c>
      <c r="AQ270" s="207">
        <f t="shared" si="53"/>
        <v>1035.76</v>
      </c>
      <c r="AR270" s="207">
        <f t="shared" si="52"/>
        <v>1035.76</v>
      </c>
      <c r="AS270" s="207">
        <f t="shared" si="52"/>
        <v>1035.76</v>
      </c>
      <c r="AT270" s="207">
        <f t="shared" si="52"/>
        <v>1035.76</v>
      </c>
      <c r="AU270" s="208">
        <f t="shared" si="57"/>
        <v>12429.12</v>
      </c>
      <c r="AV270" s="208">
        <f t="shared" si="51"/>
        <v>1035.76</v>
      </c>
      <c r="AW270" s="208">
        <f t="shared" si="51"/>
        <v>1035.76</v>
      </c>
      <c r="AX270" s="208">
        <f t="shared" si="51"/>
        <v>1035.76</v>
      </c>
      <c r="AY270" s="208">
        <f t="shared" si="51"/>
        <v>1035.76</v>
      </c>
      <c r="AZ270" s="208">
        <f t="shared" si="50"/>
        <v>1035.76</v>
      </c>
      <c r="BA270" s="208">
        <f t="shared" si="50"/>
        <v>1035.76</v>
      </c>
      <c r="BB270" s="208">
        <f t="shared" si="50"/>
        <v>1035.76</v>
      </c>
      <c r="BC270" s="208">
        <f t="shared" si="49"/>
        <v>1035.76</v>
      </c>
      <c r="BD270" s="208">
        <f t="shared" si="49"/>
        <v>1035.76</v>
      </c>
      <c r="BE270" s="208">
        <f t="shared" si="49"/>
        <v>1035.76</v>
      </c>
      <c r="BF270" s="208">
        <f t="shared" si="49"/>
        <v>1035.76</v>
      </c>
      <c r="BG270" s="208">
        <f t="shared" si="49"/>
        <v>1035.76</v>
      </c>
      <c r="BH270" s="208">
        <f t="shared" si="49"/>
        <v>1035.76</v>
      </c>
      <c r="BI270" s="208">
        <f t="shared" si="48"/>
        <v>1035.76</v>
      </c>
      <c r="BJ270" s="208">
        <f t="shared" si="48"/>
        <v>1035.76</v>
      </c>
      <c r="BK270" s="208">
        <f t="shared" si="48"/>
        <v>1035.76</v>
      </c>
      <c r="BL270" s="207">
        <f t="shared" si="58"/>
        <v>12429.12</v>
      </c>
    </row>
    <row r="271" spans="1:64">
      <c r="A271" s="190" t="s">
        <v>472</v>
      </c>
      <c r="B271" s="205">
        <v>0.38280000000000003</v>
      </c>
      <c r="C271" s="205">
        <v>0.38280000000000003</v>
      </c>
      <c r="D271" s="206">
        <v>592362.1</v>
      </c>
      <c r="E271" s="206">
        <v>598855.86</v>
      </c>
      <c r="F271" s="206">
        <v>605247.02</v>
      </c>
      <c r="G271" s="206">
        <v>605144.42000000004</v>
      </c>
      <c r="H271" s="206">
        <v>605144.42000000004</v>
      </c>
      <c r="I271" s="206">
        <v>605144.42000000004</v>
      </c>
      <c r="J271" s="206">
        <v>605144.42000000004</v>
      </c>
      <c r="K271" s="206">
        <v>605144.42000000004</v>
      </c>
      <c r="L271" s="206">
        <v>605144.42000000004</v>
      </c>
      <c r="M271" s="206">
        <v>605144.42000000004</v>
      </c>
      <c r="N271" s="206">
        <v>605144.42000000004</v>
      </c>
      <c r="O271" s="206">
        <v>605144.42000000004</v>
      </c>
      <c r="P271" s="192">
        <f t="shared" si="55"/>
        <v>7242764.7599999998</v>
      </c>
      <c r="Q271" s="206">
        <v>605144.42000000004</v>
      </c>
      <c r="R271" s="206">
        <v>605144.42000000004</v>
      </c>
      <c r="S271" s="206">
        <v>605144.42000000004</v>
      </c>
      <c r="T271" s="206">
        <v>605144.42000000004</v>
      </c>
      <c r="U271" s="206">
        <v>605144.42000000004</v>
      </c>
      <c r="V271" s="206">
        <v>605144.42000000004</v>
      </c>
      <c r="W271" s="206">
        <v>605144.42000000004</v>
      </c>
      <c r="X271" s="206">
        <v>605144.42000000004</v>
      </c>
      <c r="Y271" s="206">
        <v>605144.42000000004</v>
      </c>
      <c r="Z271" s="206">
        <v>605144.42000000004</v>
      </c>
      <c r="AA271" s="206">
        <v>605144.42000000004</v>
      </c>
      <c r="AB271" s="206">
        <v>605144.42000000004</v>
      </c>
      <c r="AC271" s="206">
        <v>605144.42000000004</v>
      </c>
      <c r="AD271" s="206">
        <v>605144.42000000004</v>
      </c>
      <c r="AE271" s="206">
        <v>605144.42000000004</v>
      </c>
      <c r="AF271" s="206">
        <v>605144.42000000004</v>
      </c>
      <c r="AG271" s="192">
        <f t="shared" si="56"/>
        <v>7261733.04</v>
      </c>
      <c r="AI271" s="207">
        <f t="shared" si="54"/>
        <v>18896.349999999999</v>
      </c>
      <c r="AJ271" s="207">
        <f t="shared" si="54"/>
        <v>19103.5</v>
      </c>
      <c r="AK271" s="207">
        <f t="shared" si="54"/>
        <v>19307.38</v>
      </c>
      <c r="AL271" s="207">
        <f t="shared" si="53"/>
        <v>19304.11</v>
      </c>
      <c r="AM271" s="207">
        <f t="shared" si="53"/>
        <v>19304.11</v>
      </c>
      <c r="AN271" s="207">
        <f t="shared" si="53"/>
        <v>19304.11</v>
      </c>
      <c r="AO271" s="207">
        <f t="shared" si="53"/>
        <v>19304.11</v>
      </c>
      <c r="AP271" s="207">
        <f t="shared" si="53"/>
        <v>19304.11</v>
      </c>
      <c r="AQ271" s="207">
        <f t="shared" si="53"/>
        <v>19304.11</v>
      </c>
      <c r="AR271" s="207">
        <f t="shared" si="52"/>
        <v>19304.11</v>
      </c>
      <c r="AS271" s="207">
        <f t="shared" si="52"/>
        <v>19304.11</v>
      </c>
      <c r="AT271" s="207">
        <f t="shared" si="52"/>
        <v>19304.11</v>
      </c>
      <c r="AU271" s="208">
        <f t="shared" si="57"/>
        <v>231044.21999999991</v>
      </c>
      <c r="AV271" s="208">
        <f t="shared" si="51"/>
        <v>19304.11</v>
      </c>
      <c r="AW271" s="208">
        <f t="shared" si="51"/>
        <v>19304.11</v>
      </c>
      <c r="AX271" s="208">
        <f t="shared" si="51"/>
        <v>19304.11</v>
      </c>
      <c r="AY271" s="208">
        <f t="shared" si="51"/>
        <v>19304.11</v>
      </c>
      <c r="AZ271" s="208">
        <f t="shared" si="50"/>
        <v>19304.11</v>
      </c>
      <c r="BA271" s="208">
        <f t="shared" si="50"/>
        <v>19304.11</v>
      </c>
      <c r="BB271" s="208">
        <f t="shared" si="50"/>
        <v>19304.11</v>
      </c>
      <c r="BC271" s="208">
        <f t="shared" si="49"/>
        <v>19304.11</v>
      </c>
      <c r="BD271" s="208">
        <f t="shared" si="49"/>
        <v>19304.11</v>
      </c>
      <c r="BE271" s="208">
        <f t="shared" si="49"/>
        <v>19304.11</v>
      </c>
      <c r="BF271" s="208">
        <f t="shared" si="49"/>
        <v>19304.11</v>
      </c>
      <c r="BG271" s="208">
        <f t="shared" si="49"/>
        <v>19304.11</v>
      </c>
      <c r="BH271" s="208">
        <f t="shared" si="49"/>
        <v>19304.11</v>
      </c>
      <c r="BI271" s="208">
        <f t="shared" si="48"/>
        <v>19304.11</v>
      </c>
      <c r="BJ271" s="208">
        <f t="shared" si="48"/>
        <v>19304.11</v>
      </c>
      <c r="BK271" s="208">
        <f t="shared" si="48"/>
        <v>19304.11</v>
      </c>
      <c r="BL271" s="207">
        <f t="shared" si="58"/>
        <v>231649.31999999995</v>
      </c>
    </row>
    <row r="272" spans="1:64">
      <c r="A272" s="190" t="s">
        <v>473</v>
      </c>
      <c r="B272" s="205">
        <v>0.18329999999999999</v>
      </c>
      <c r="C272" s="205">
        <v>0.18329999999999999</v>
      </c>
      <c r="D272" s="206">
        <v>901218.54</v>
      </c>
      <c r="E272" s="206">
        <v>901218.54</v>
      </c>
      <c r="F272" s="206">
        <v>901218.54</v>
      </c>
      <c r="G272" s="206">
        <v>901218.54</v>
      </c>
      <c r="H272" s="206">
        <v>901218.54</v>
      </c>
      <c r="I272" s="206">
        <v>901218.54</v>
      </c>
      <c r="J272" s="206">
        <v>901218.54</v>
      </c>
      <c r="K272" s="206">
        <v>901218.54</v>
      </c>
      <c r="L272" s="206">
        <v>901218.54</v>
      </c>
      <c r="M272" s="206">
        <v>901218.54</v>
      </c>
      <c r="N272" s="206">
        <v>901218.54</v>
      </c>
      <c r="O272" s="206">
        <v>901218.54</v>
      </c>
      <c r="P272" s="192">
        <f t="shared" si="55"/>
        <v>10814622.48</v>
      </c>
      <c r="Q272" s="206">
        <v>901218.54</v>
      </c>
      <c r="R272" s="206">
        <v>901218.54</v>
      </c>
      <c r="S272" s="206">
        <v>901218.54</v>
      </c>
      <c r="T272" s="206">
        <v>901218.54</v>
      </c>
      <c r="U272" s="206">
        <v>901218.54</v>
      </c>
      <c r="V272" s="206">
        <v>901218.54</v>
      </c>
      <c r="W272" s="206">
        <v>901218.54</v>
      </c>
      <c r="X272" s="206">
        <v>901218.54</v>
      </c>
      <c r="Y272" s="206">
        <v>901218.54</v>
      </c>
      <c r="Z272" s="206">
        <v>901218.54</v>
      </c>
      <c r="AA272" s="206">
        <v>901218.54</v>
      </c>
      <c r="AB272" s="206">
        <v>901218.54</v>
      </c>
      <c r="AC272" s="206">
        <v>901218.54</v>
      </c>
      <c r="AD272" s="206">
        <v>901218.54</v>
      </c>
      <c r="AE272" s="206">
        <v>901218.54</v>
      </c>
      <c r="AF272" s="206">
        <v>901218.54</v>
      </c>
      <c r="AG272" s="192">
        <f t="shared" si="56"/>
        <v>10814622.48</v>
      </c>
      <c r="AI272" s="207">
        <f t="shared" si="54"/>
        <v>13766.11</v>
      </c>
      <c r="AJ272" s="207">
        <f t="shared" si="54"/>
        <v>13766.11</v>
      </c>
      <c r="AK272" s="207">
        <f t="shared" si="54"/>
        <v>13766.11</v>
      </c>
      <c r="AL272" s="207">
        <f t="shared" si="53"/>
        <v>13766.11</v>
      </c>
      <c r="AM272" s="207">
        <f t="shared" si="53"/>
        <v>13766.11</v>
      </c>
      <c r="AN272" s="207">
        <f t="shared" si="53"/>
        <v>13766.11</v>
      </c>
      <c r="AO272" s="207">
        <f t="shared" si="53"/>
        <v>13766.11</v>
      </c>
      <c r="AP272" s="207">
        <f t="shared" si="53"/>
        <v>13766.11</v>
      </c>
      <c r="AQ272" s="207">
        <f t="shared" si="53"/>
        <v>13766.11</v>
      </c>
      <c r="AR272" s="207">
        <f t="shared" si="52"/>
        <v>13766.11</v>
      </c>
      <c r="AS272" s="207">
        <f t="shared" si="52"/>
        <v>13766.11</v>
      </c>
      <c r="AT272" s="207">
        <f t="shared" si="52"/>
        <v>13766.11</v>
      </c>
      <c r="AU272" s="208">
        <f t="shared" si="57"/>
        <v>165193.32</v>
      </c>
      <c r="AV272" s="208">
        <f t="shared" si="51"/>
        <v>13766.11</v>
      </c>
      <c r="AW272" s="208">
        <f t="shared" si="51"/>
        <v>13766.11</v>
      </c>
      <c r="AX272" s="208">
        <f t="shared" si="51"/>
        <v>13766.11</v>
      </c>
      <c r="AY272" s="208">
        <f t="shared" si="51"/>
        <v>13766.11</v>
      </c>
      <c r="AZ272" s="208">
        <f t="shared" si="50"/>
        <v>13766.11</v>
      </c>
      <c r="BA272" s="208">
        <f t="shared" si="50"/>
        <v>13766.11</v>
      </c>
      <c r="BB272" s="208">
        <f t="shared" si="50"/>
        <v>13766.11</v>
      </c>
      <c r="BC272" s="208">
        <f t="shared" si="49"/>
        <v>13766.11</v>
      </c>
      <c r="BD272" s="208">
        <f t="shared" si="49"/>
        <v>13766.11</v>
      </c>
      <c r="BE272" s="208">
        <f t="shared" si="49"/>
        <v>13766.11</v>
      </c>
      <c r="BF272" s="208">
        <f t="shared" si="49"/>
        <v>13766.11</v>
      </c>
      <c r="BG272" s="208">
        <f t="shared" si="49"/>
        <v>13766.11</v>
      </c>
      <c r="BH272" s="208">
        <f t="shared" si="49"/>
        <v>13766.11</v>
      </c>
      <c r="BI272" s="208">
        <f t="shared" si="48"/>
        <v>13766.11</v>
      </c>
      <c r="BJ272" s="208">
        <f t="shared" si="48"/>
        <v>13766.11</v>
      </c>
      <c r="BK272" s="208">
        <f t="shared" si="48"/>
        <v>13766.11</v>
      </c>
      <c r="BL272" s="207">
        <f t="shared" si="58"/>
        <v>165193.32</v>
      </c>
    </row>
    <row r="273" spans="1:64">
      <c r="A273" s="190" t="s">
        <v>474</v>
      </c>
      <c r="B273" s="205">
        <v>4.1000000000000002E-2</v>
      </c>
      <c r="C273" s="205">
        <v>4.1000000000000002E-2</v>
      </c>
      <c r="D273" s="206">
        <v>2860913.24</v>
      </c>
      <c r="E273" s="206">
        <v>2860913.24</v>
      </c>
      <c r="F273" s="206">
        <v>2860913.24</v>
      </c>
      <c r="G273" s="206">
        <v>2860913.24</v>
      </c>
      <c r="H273" s="206">
        <v>2860913.24</v>
      </c>
      <c r="I273" s="206">
        <v>2860913.24</v>
      </c>
      <c r="J273" s="206">
        <v>2860913.24</v>
      </c>
      <c r="K273" s="206">
        <v>2860913.24</v>
      </c>
      <c r="L273" s="206">
        <v>2860913.24</v>
      </c>
      <c r="M273" s="206">
        <v>2868957.0850000004</v>
      </c>
      <c r="N273" s="206">
        <v>2877000.93</v>
      </c>
      <c r="O273" s="206">
        <v>2877000.93</v>
      </c>
      <c r="P273" s="192">
        <f t="shared" si="55"/>
        <v>34371178.105000004</v>
      </c>
      <c r="Q273" s="206">
        <v>2877000.93</v>
      </c>
      <c r="R273" s="206">
        <v>2877000.93</v>
      </c>
      <c r="S273" s="206">
        <v>2877000.93</v>
      </c>
      <c r="T273" s="206">
        <v>2877000.93</v>
      </c>
      <c r="U273" s="206">
        <v>2877000.93</v>
      </c>
      <c r="V273" s="206">
        <v>2877000.93</v>
      </c>
      <c r="W273" s="206">
        <v>2877000.93</v>
      </c>
      <c r="X273" s="206">
        <v>2877000.93</v>
      </c>
      <c r="Y273" s="206">
        <v>2877000.93</v>
      </c>
      <c r="Z273" s="206">
        <v>2877000.93</v>
      </c>
      <c r="AA273" s="206">
        <v>2877000.93</v>
      </c>
      <c r="AB273" s="206">
        <v>2877000.93</v>
      </c>
      <c r="AC273" s="206">
        <v>2877000.93</v>
      </c>
      <c r="AD273" s="206">
        <v>2877000.93</v>
      </c>
      <c r="AE273" s="206">
        <v>2877000.93</v>
      </c>
      <c r="AF273" s="206">
        <v>2877000.93</v>
      </c>
      <c r="AG273" s="192">
        <f t="shared" si="56"/>
        <v>34524011.160000004</v>
      </c>
      <c r="AI273" s="207">
        <f t="shared" si="54"/>
        <v>9774.7900000000009</v>
      </c>
      <c r="AJ273" s="207">
        <f t="shared" si="54"/>
        <v>9774.7900000000009</v>
      </c>
      <c r="AK273" s="207">
        <f t="shared" si="54"/>
        <v>9774.7900000000009</v>
      </c>
      <c r="AL273" s="207">
        <f t="shared" si="53"/>
        <v>9774.7900000000009</v>
      </c>
      <c r="AM273" s="207">
        <f t="shared" si="53"/>
        <v>9774.7900000000009</v>
      </c>
      <c r="AN273" s="207">
        <f t="shared" si="53"/>
        <v>9774.7900000000009</v>
      </c>
      <c r="AO273" s="207">
        <f t="shared" si="53"/>
        <v>9774.7900000000009</v>
      </c>
      <c r="AP273" s="207">
        <f t="shared" si="53"/>
        <v>9774.7900000000009</v>
      </c>
      <c r="AQ273" s="207">
        <f t="shared" si="53"/>
        <v>9774.7900000000009</v>
      </c>
      <c r="AR273" s="207">
        <f t="shared" si="52"/>
        <v>9802.27</v>
      </c>
      <c r="AS273" s="207">
        <f t="shared" si="52"/>
        <v>9829.75</v>
      </c>
      <c r="AT273" s="207">
        <f t="shared" si="52"/>
        <v>9829.75</v>
      </c>
      <c r="AU273" s="208">
        <f t="shared" si="57"/>
        <v>117434.88000000002</v>
      </c>
      <c r="AV273" s="208">
        <f t="shared" si="51"/>
        <v>9829.75</v>
      </c>
      <c r="AW273" s="208">
        <f t="shared" si="51"/>
        <v>9829.75</v>
      </c>
      <c r="AX273" s="208">
        <f t="shared" si="51"/>
        <v>9829.75</v>
      </c>
      <c r="AY273" s="208">
        <f t="shared" si="51"/>
        <v>9829.75</v>
      </c>
      <c r="AZ273" s="208">
        <f t="shared" si="50"/>
        <v>9829.75</v>
      </c>
      <c r="BA273" s="208">
        <f t="shared" si="50"/>
        <v>9829.75</v>
      </c>
      <c r="BB273" s="208">
        <f t="shared" si="50"/>
        <v>9829.75</v>
      </c>
      <c r="BC273" s="208">
        <f t="shared" si="49"/>
        <v>9829.75</v>
      </c>
      <c r="BD273" s="208">
        <f t="shared" si="49"/>
        <v>9829.75</v>
      </c>
      <c r="BE273" s="208">
        <f t="shared" si="49"/>
        <v>9829.75</v>
      </c>
      <c r="BF273" s="208">
        <f t="shared" si="49"/>
        <v>9829.75</v>
      </c>
      <c r="BG273" s="208">
        <f t="shared" si="49"/>
        <v>9829.75</v>
      </c>
      <c r="BH273" s="208">
        <f t="shared" si="49"/>
        <v>9829.75</v>
      </c>
      <c r="BI273" s="208">
        <f t="shared" si="48"/>
        <v>9829.75</v>
      </c>
      <c r="BJ273" s="208">
        <f t="shared" si="48"/>
        <v>9829.75</v>
      </c>
      <c r="BK273" s="208">
        <f t="shared" si="48"/>
        <v>9829.75</v>
      </c>
      <c r="BL273" s="207">
        <f t="shared" si="58"/>
        <v>117957</v>
      </c>
    </row>
    <row r="274" spans="1:64">
      <c r="A274" s="190" t="s">
        <v>475</v>
      </c>
      <c r="B274" s="205">
        <v>3.8800000000000001E-2</v>
      </c>
      <c r="C274" s="205">
        <v>3.8800000000000001E-2</v>
      </c>
      <c r="D274" s="206">
        <v>6214267.1799999997</v>
      </c>
      <c r="E274" s="206">
        <v>6214267.1799999997</v>
      </c>
      <c r="F274" s="206">
        <v>6214267.1799999997</v>
      </c>
      <c r="G274" s="206">
        <v>6214267.1799999997</v>
      </c>
      <c r="H274" s="206">
        <v>6214267.1799999997</v>
      </c>
      <c r="I274" s="206">
        <v>6214267.1799999997</v>
      </c>
      <c r="J274" s="206">
        <v>6214267.1799999997</v>
      </c>
      <c r="K274" s="206">
        <v>6214267.1799999997</v>
      </c>
      <c r="L274" s="206">
        <v>6214267.1799999997</v>
      </c>
      <c r="M274" s="206">
        <v>6214267.1799999997</v>
      </c>
      <c r="N274" s="206">
        <v>6214267.1799999997</v>
      </c>
      <c r="O274" s="206">
        <v>6214267.1799999997</v>
      </c>
      <c r="P274" s="192">
        <f t="shared" si="55"/>
        <v>74571206.159999996</v>
      </c>
      <c r="Q274" s="206">
        <v>6214267.1799999997</v>
      </c>
      <c r="R274" s="206">
        <v>6214267.1799999997</v>
      </c>
      <c r="S274" s="206">
        <v>6214267.1799999997</v>
      </c>
      <c r="T274" s="206">
        <v>6214267.1799999997</v>
      </c>
      <c r="U274" s="206">
        <v>6214267.1799999997</v>
      </c>
      <c r="V274" s="206">
        <v>6214267.1799999997</v>
      </c>
      <c r="W274" s="206">
        <v>6214267.1799999997</v>
      </c>
      <c r="X274" s="206">
        <v>6214267.1799999997</v>
      </c>
      <c r="Y274" s="206">
        <v>6214267.1799999997</v>
      </c>
      <c r="Z274" s="206">
        <v>6214267.1799999997</v>
      </c>
      <c r="AA274" s="206">
        <v>6214267.1799999997</v>
      </c>
      <c r="AB274" s="206">
        <v>6214267.1799999997</v>
      </c>
      <c r="AC274" s="206">
        <v>6214267.1799999997</v>
      </c>
      <c r="AD274" s="206">
        <v>6214267.1799999997</v>
      </c>
      <c r="AE274" s="206">
        <v>6214267.1799999997</v>
      </c>
      <c r="AF274" s="206">
        <v>6214267.1799999997</v>
      </c>
      <c r="AG274" s="192">
        <f t="shared" si="56"/>
        <v>74571206.159999996</v>
      </c>
      <c r="AI274" s="207">
        <f t="shared" si="54"/>
        <v>20092.8</v>
      </c>
      <c r="AJ274" s="207">
        <f t="shared" si="54"/>
        <v>20092.8</v>
      </c>
      <c r="AK274" s="207">
        <f t="shared" si="54"/>
        <v>20092.8</v>
      </c>
      <c r="AL274" s="207">
        <f t="shared" si="53"/>
        <v>20092.8</v>
      </c>
      <c r="AM274" s="207">
        <f t="shared" si="53"/>
        <v>20092.8</v>
      </c>
      <c r="AN274" s="207">
        <f t="shared" si="53"/>
        <v>20092.8</v>
      </c>
      <c r="AO274" s="207">
        <f t="shared" si="53"/>
        <v>20092.8</v>
      </c>
      <c r="AP274" s="207">
        <f t="shared" si="53"/>
        <v>20092.8</v>
      </c>
      <c r="AQ274" s="207">
        <f t="shared" si="53"/>
        <v>20092.8</v>
      </c>
      <c r="AR274" s="207">
        <f t="shared" si="52"/>
        <v>20092.8</v>
      </c>
      <c r="AS274" s="207">
        <f t="shared" si="52"/>
        <v>20092.8</v>
      </c>
      <c r="AT274" s="207">
        <f t="shared" si="52"/>
        <v>20092.8</v>
      </c>
      <c r="AU274" s="208">
        <f t="shared" si="57"/>
        <v>241113.59999999995</v>
      </c>
      <c r="AV274" s="208">
        <f t="shared" si="51"/>
        <v>20092.8</v>
      </c>
      <c r="AW274" s="208">
        <f t="shared" si="51"/>
        <v>20092.8</v>
      </c>
      <c r="AX274" s="208">
        <f t="shared" si="51"/>
        <v>20092.8</v>
      </c>
      <c r="AY274" s="208">
        <f t="shared" si="51"/>
        <v>20092.8</v>
      </c>
      <c r="AZ274" s="208">
        <f t="shared" si="50"/>
        <v>20092.8</v>
      </c>
      <c r="BA274" s="208">
        <f t="shared" si="50"/>
        <v>20092.8</v>
      </c>
      <c r="BB274" s="208">
        <f t="shared" si="50"/>
        <v>20092.8</v>
      </c>
      <c r="BC274" s="208">
        <f t="shared" si="49"/>
        <v>20092.8</v>
      </c>
      <c r="BD274" s="208">
        <f t="shared" si="49"/>
        <v>20092.8</v>
      </c>
      <c r="BE274" s="208">
        <f t="shared" si="49"/>
        <v>20092.8</v>
      </c>
      <c r="BF274" s="208">
        <f t="shared" si="49"/>
        <v>20092.8</v>
      </c>
      <c r="BG274" s="208">
        <f t="shared" si="49"/>
        <v>20092.8</v>
      </c>
      <c r="BH274" s="208">
        <f t="shared" si="49"/>
        <v>20092.8</v>
      </c>
      <c r="BI274" s="208">
        <f t="shared" si="48"/>
        <v>20092.8</v>
      </c>
      <c r="BJ274" s="208">
        <f t="shared" si="48"/>
        <v>20092.8</v>
      </c>
      <c r="BK274" s="208">
        <f t="shared" si="48"/>
        <v>20092.8</v>
      </c>
      <c r="BL274" s="207">
        <f t="shared" si="58"/>
        <v>241113.59999999995</v>
      </c>
    </row>
    <row r="275" spans="1:64">
      <c r="A275" s="190" t="s">
        <v>476</v>
      </c>
      <c r="B275" s="205">
        <v>4.2599999999999999E-2</v>
      </c>
      <c r="C275" s="205">
        <v>4.2599999999999999E-2</v>
      </c>
      <c r="D275" s="206">
        <v>782798.71</v>
      </c>
      <c r="E275" s="206">
        <v>782798.71</v>
      </c>
      <c r="F275" s="206">
        <v>782798.71</v>
      </c>
      <c r="G275" s="206">
        <v>782798.71</v>
      </c>
      <c r="H275" s="206">
        <v>782798.71</v>
      </c>
      <c r="I275" s="206">
        <v>782798.71</v>
      </c>
      <c r="J275" s="206">
        <v>782798.71</v>
      </c>
      <c r="K275" s="206">
        <v>782798.71</v>
      </c>
      <c r="L275" s="206">
        <v>782798.71</v>
      </c>
      <c r="M275" s="206">
        <v>782798.71</v>
      </c>
      <c r="N275" s="206">
        <v>782798.71</v>
      </c>
      <c r="O275" s="206">
        <v>782798.71</v>
      </c>
      <c r="P275" s="192">
        <f t="shared" si="55"/>
        <v>9393584.5199999996</v>
      </c>
      <c r="Q275" s="206">
        <v>782798.71</v>
      </c>
      <c r="R275" s="206">
        <v>782798.71</v>
      </c>
      <c r="S275" s="206">
        <v>782798.71</v>
      </c>
      <c r="T275" s="206">
        <v>782798.71</v>
      </c>
      <c r="U275" s="206">
        <v>782798.71</v>
      </c>
      <c r="V275" s="206">
        <v>782798.71</v>
      </c>
      <c r="W275" s="206">
        <v>782798.71</v>
      </c>
      <c r="X275" s="206">
        <v>782798.71</v>
      </c>
      <c r="Y275" s="206">
        <v>782798.71</v>
      </c>
      <c r="Z275" s="206">
        <v>782798.71</v>
      </c>
      <c r="AA275" s="206">
        <v>782798.71</v>
      </c>
      <c r="AB275" s="206">
        <v>782798.71</v>
      </c>
      <c r="AC275" s="206">
        <v>782798.71</v>
      </c>
      <c r="AD275" s="206">
        <v>782798.71</v>
      </c>
      <c r="AE275" s="206">
        <v>782798.71</v>
      </c>
      <c r="AF275" s="206">
        <v>782798.71</v>
      </c>
      <c r="AG275" s="192">
        <f t="shared" si="56"/>
        <v>9393584.5199999996</v>
      </c>
      <c r="AI275" s="207">
        <f t="shared" si="54"/>
        <v>2778.94</v>
      </c>
      <c r="AJ275" s="207">
        <f t="shared" si="54"/>
        <v>2778.94</v>
      </c>
      <c r="AK275" s="207">
        <f t="shared" si="54"/>
        <v>2778.94</v>
      </c>
      <c r="AL275" s="207">
        <f t="shared" si="53"/>
        <v>2778.94</v>
      </c>
      <c r="AM275" s="207">
        <f t="shared" si="53"/>
        <v>2778.94</v>
      </c>
      <c r="AN275" s="207">
        <f t="shared" si="53"/>
        <v>2778.94</v>
      </c>
      <c r="AO275" s="207">
        <f t="shared" si="53"/>
        <v>2778.94</v>
      </c>
      <c r="AP275" s="207">
        <f t="shared" si="53"/>
        <v>2778.94</v>
      </c>
      <c r="AQ275" s="207">
        <f t="shared" si="53"/>
        <v>2778.94</v>
      </c>
      <c r="AR275" s="207">
        <f t="shared" si="52"/>
        <v>2778.94</v>
      </c>
      <c r="AS275" s="207">
        <f t="shared" si="52"/>
        <v>2778.94</v>
      </c>
      <c r="AT275" s="207">
        <f t="shared" si="52"/>
        <v>2778.94</v>
      </c>
      <c r="AU275" s="208">
        <f t="shared" si="57"/>
        <v>33347.279999999992</v>
      </c>
      <c r="AV275" s="208">
        <f t="shared" si="51"/>
        <v>2778.94</v>
      </c>
      <c r="AW275" s="208">
        <f t="shared" si="51"/>
        <v>2778.94</v>
      </c>
      <c r="AX275" s="208">
        <f t="shared" si="51"/>
        <v>2778.94</v>
      </c>
      <c r="AY275" s="208">
        <f t="shared" si="51"/>
        <v>2778.94</v>
      </c>
      <c r="AZ275" s="208">
        <f t="shared" si="50"/>
        <v>2778.94</v>
      </c>
      <c r="BA275" s="208">
        <f t="shared" si="50"/>
        <v>2778.94</v>
      </c>
      <c r="BB275" s="208">
        <f t="shared" si="50"/>
        <v>2778.94</v>
      </c>
      <c r="BC275" s="208">
        <f t="shared" si="49"/>
        <v>2778.94</v>
      </c>
      <c r="BD275" s="208">
        <f t="shared" si="49"/>
        <v>2778.94</v>
      </c>
      <c r="BE275" s="208">
        <f t="shared" si="49"/>
        <v>2778.94</v>
      </c>
      <c r="BF275" s="208">
        <f t="shared" si="49"/>
        <v>2778.94</v>
      </c>
      <c r="BG275" s="208">
        <f t="shared" si="49"/>
        <v>2778.94</v>
      </c>
      <c r="BH275" s="208">
        <f t="shared" si="49"/>
        <v>2778.94</v>
      </c>
      <c r="BI275" s="208">
        <f t="shared" si="48"/>
        <v>2778.94</v>
      </c>
      <c r="BJ275" s="208">
        <f t="shared" si="48"/>
        <v>2778.94</v>
      </c>
      <c r="BK275" s="208">
        <f t="shared" si="48"/>
        <v>2778.94</v>
      </c>
      <c r="BL275" s="207">
        <f t="shared" si="58"/>
        <v>33347.279999999992</v>
      </c>
    </row>
    <row r="276" spans="1:64">
      <c r="A276" s="190" t="s">
        <v>477</v>
      </c>
      <c r="B276" s="205">
        <v>3.9800000000000002E-2</v>
      </c>
      <c r="C276" s="205">
        <v>3.9800000000000002E-2</v>
      </c>
      <c r="D276" s="206">
        <v>1709376.03</v>
      </c>
      <c r="E276" s="206">
        <v>1709376.03</v>
      </c>
      <c r="F276" s="206">
        <v>1709376.03</v>
      </c>
      <c r="G276" s="206">
        <v>1709376.03</v>
      </c>
      <c r="H276" s="206">
        <v>1709376.03</v>
      </c>
      <c r="I276" s="206">
        <v>1709376.03</v>
      </c>
      <c r="J276" s="206">
        <v>1709376.03</v>
      </c>
      <c r="K276" s="206">
        <v>1709376.03</v>
      </c>
      <c r="L276" s="206">
        <v>1709376.03</v>
      </c>
      <c r="M276" s="206">
        <v>1709376.03</v>
      </c>
      <c r="N276" s="206">
        <v>1709376.03</v>
      </c>
      <c r="O276" s="206">
        <v>1709376.03</v>
      </c>
      <c r="P276" s="192">
        <f t="shared" si="55"/>
        <v>20512512.359999999</v>
      </c>
      <c r="Q276" s="206">
        <v>1709376.03</v>
      </c>
      <c r="R276" s="206">
        <v>1709376.03</v>
      </c>
      <c r="S276" s="206">
        <v>1709376.03</v>
      </c>
      <c r="T276" s="206">
        <v>1709376.03</v>
      </c>
      <c r="U276" s="206">
        <v>1709376.03</v>
      </c>
      <c r="V276" s="206">
        <v>1709376.03</v>
      </c>
      <c r="W276" s="206">
        <v>1709376.03</v>
      </c>
      <c r="X276" s="206">
        <v>1709376.03</v>
      </c>
      <c r="Y276" s="206">
        <v>1709376.03</v>
      </c>
      <c r="Z276" s="206">
        <v>1709376.03</v>
      </c>
      <c r="AA276" s="206">
        <v>1709376.03</v>
      </c>
      <c r="AB276" s="206">
        <v>1709376.03</v>
      </c>
      <c r="AC276" s="206">
        <v>1709376.03</v>
      </c>
      <c r="AD276" s="206">
        <v>1709376.03</v>
      </c>
      <c r="AE276" s="206">
        <v>1709376.03</v>
      </c>
      <c r="AF276" s="206">
        <v>1709376.03</v>
      </c>
      <c r="AG276" s="192">
        <f t="shared" si="56"/>
        <v>20512512.359999999</v>
      </c>
      <c r="AI276" s="207">
        <f t="shared" si="54"/>
        <v>5669.43</v>
      </c>
      <c r="AJ276" s="207">
        <f t="shared" si="54"/>
        <v>5669.43</v>
      </c>
      <c r="AK276" s="207">
        <f t="shared" si="54"/>
        <v>5669.43</v>
      </c>
      <c r="AL276" s="207">
        <f t="shared" si="53"/>
        <v>5669.43</v>
      </c>
      <c r="AM276" s="207">
        <f t="shared" si="53"/>
        <v>5669.43</v>
      </c>
      <c r="AN276" s="207">
        <f t="shared" si="53"/>
        <v>5669.43</v>
      </c>
      <c r="AO276" s="207">
        <f t="shared" si="53"/>
        <v>5669.43</v>
      </c>
      <c r="AP276" s="207">
        <f t="shared" si="53"/>
        <v>5669.43</v>
      </c>
      <c r="AQ276" s="207">
        <f t="shared" si="53"/>
        <v>5669.43</v>
      </c>
      <c r="AR276" s="207">
        <f t="shared" si="52"/>
        <v>5669.43</v>
      </c>
      <c r="AS276" s="207">
        <f t="shared" si="52"/>
        <v>5669.43</v>
      </c>
      <c r="AT276" s="207">
        <f t="shared" si="52"/>
        <v>5669.43</v>
      </c>
      <c r="AU276" s="208">
        <f t="shared" si="57"/>
        <v>68033.16</v>
      </c>
      <c r="AV276" s="208">
        <f t="shared" si="51"/>
        <v>5669.43</v>
      </c>
      <c r="AW276" s="208">
        <f t="shared" si="51"/>
        <v>5669.43</v>
      </c>
      <c r="AX276" s="208">
        <f t="shared" si="51"/>
        <v>5669.43</v>
      </c>
      <c r="AY276" s="208">
        <f t="shared" si="51"/>
        <v>5669.43</v>
      </c>
      <c r="AZ276" s="208">
        <f t="shared" si="50"/>
        <v>5669.43</v>
      </c>
      <c r="BA276" s="208">
        <f t="shared" si="50"/>
        <v>5669.43</v>
      </c>
      <c r="BB276" s="208">
        <f t="shared" si="50"/>
        <v>5669.43</v>
      </c>
      <c r="BC276" s="208">
        <f t="shared" si="49"/>
        <v>5669.43</v>
      </c>
      <c r="BD276" s="208">
        <f t="shared" si="49"/>
        <v>5669.43</v>
      </c>
      <c r="BE276" s="208">
        <f t="shared" si="49"/>
        <v>5669.43</v>
      </c>
      <c r="BF276" s="208">
        <f t="shared" si="49"/>
        <v>5669.43</v>
      </c>
      <c r="BG276" s="208">
        <f t="shared" si="49"/>
        <v>5669.43</v>
      </c>
      <c r="BH276" s="208">
        <f t="shared" si="49"/>
        <v>5669.43</v>
      </c>
      <c r="BI276" s="208">
        <f t="shared" si="48"/>
        <v>5669.43</v>
      </c>
      <c r="BJ276" s="208">
        <f t="shared" si="48"/>
        <v>5669.43</v>
      </c>
      <c r="BK276" s="208">
        <f t="shared" si="48"/>
        <v>5669.43</v>
      </c>
      <c r="BL276" s="207">
        <f t="shared" si="58"/>
        <v>68033.16</v>
      </c>
    </row>
    <row r="277" spans="1:64">
      <c r="A277" s="190" t="s">
        <v>478</v>
      </c>
      <c r="B277" s="205">
        <v>4.0599999999999997E-2</v>
      </c>
      <c r="C277" s="205">
        <v>4.0599999999999997E-2</v>
      </c>
      <c r="D277" s="206">
        <v>2168768.83</v>
      </c>
      <c r="E277" s="206">
        <v>2168768.83</v>
      </c>
      <c r="F277" s="206">
        <v>2168768.83</v>
      </c>
      <c r="G277" s="206">
        <v>2168768.83</v>
      </c>
      <c r="H277" s="206">
        <v>2168768.83</v>
      </c>
      <c r="I277" s="206">
        <v>2168768.83</v>
      </c>
      <c r="J277" s="206">
        <v>2168768.83</v>
      </c>
      <c r="K277" s="206">
        <v>2168768.83</v>
      </c>
      <c r="L277" s="206">
        <v>2168768.83</v>
      </c>
      <c r="M277" s="206">
        <v>2168768.83</v>
      </c>
      <c r="N277" s="206">
        <v>2168768.83</v>
      </c>
      <c r="O277" s="206">
        <v>2168768.83</v>
      </c>
      <c r="P277" s="192">
        <f t="shared" si="55"/>
        <v>26025225.959999993</v>
      </c>
      <c r="Q277" s="206">
        <v>2168768.83</v>
      </c>
      <c r="R277" s="206">
        <v>2168768.83</v>
      </c>
      <c r="S277" s="206">
        <v>2168768.83</v>
      </c>
      <c r="T277" s="206">
        <v>2168768.83</v>
      </c>
      <c r="U277" s="206">
        <v>2168768.83</v>
      </c>
      <c r="V277" s="206">
        <v>2168768.83</v>
      </c>
      <c r="W277" s="206">
        <v>2168768.83</v>
      </c>
      <c r="X277" s="206">
        <v>2168768.83</v>
      </c>
      <c r="Y277" s="206">
        <v>2168768.83</v>
      </c>
      <c r="Z277" s="206">
        <v>2168768.83</v>
      </c>
      <c r="AA277" s="206">
        <v>2168768.83</v>
      </c>
      <c r="AB277" s="206">
        <v>2168768.83</v>
      </c>
      <c r="AC277" s="206">
        <v>2168768.83</v>
      </c>
      <c r="AD277" s="206">
        <v>2168768.83</v>
      </c>
      <c r="AE277" s="206">
        <v>2168768.83</v>
      </c>
      <c r="AF277" s="206">
        <v>2168768.83</v>
      </c>
      <c r="AG277" s="192">
        <f t="shared" si="56"/>
        <v>26025225.959999993</v>
      </c>
      <c r="AI277" s="207">
        <f t="shared" si="54"/>
        <v>7337.67</v>
      </c>
      <c r="AJ277" s="207">
        <f t="shared" si="54"/>
        <v>7337.67</v>
      </c>
      <c r="AK277" s="207">
        <f t="shared" si="54"/>
        <v>7337.67</v>
      </c>
      <c r="AL277" s="207">
        <f t="shared" si="53"/>
        <v>7337.67</v>
      </c>
      <c r="AM277" s="207">
        <f t="shared" si="53"/>
        <v>7337.67</v>
      </c>
      <c r="AN277" s="207">
        <f t="shared" si="53"/>
        <v>7337.67</v>
      </c>
      <c r="AO277" s="207">
        <f t="shared" si="53"/>
        <v>7337.67</v>
      </c>
      <c r="AP277" s="207">
        <f t="shared" si="53"/>
        <v>7337.67</v>
      </c>
      <c r="AQ277" s="207">
        <f t="shared" si="53"/>
        <v>7337.67</v>
      </c>
      <c r="AR277" s="207">
        <f t="shared" si="52"/>
        <v>7337.67</v>
      </c>
      <c r="AS277" s="207">
        <f t="shared" si="52"/>
        <v>7337.67</v>
      </c>
      <c r="AT277" s="207">
        <f t="shared" si="52"/>
        <v>7337.67</v>
      </c>
      <c r="AU277" s="208">
        <f t="shared" si="57"/>
        <v>88052.04</v>
      </c>
      <c r="AV277" s="208">
        <f t="shared" si="51"/>
        <v>7337.67</v>
      </c>
      <c r="AW277" s="208">
        <f t="shared" si="51"/>
        <v>7337.67</v>
      </c>
      <c r="AX277" s="208">
        <f t="shared" si="51"/>
        <v>7337.67</v>
      </c>
      <c r="AY277" s="208">
        <f t="shared" si="51"/>
        <v>7337.67</v>
      </c>
      <c r="AZ277" s="208">
        <f t="shared" si="50"/>
        <v>7337.67</v>
      </c>
      <c r="BA277" s="208">
        <f t="shared" si="50"/>
        <v>7337.67</v>
      </c>
      <c r="BB277" s="208">
        <f t="shared" si="50"/>
        <v>7337.67</v>
      </c>
      <c r="BC277" s="208">
        <f t="shared" si="49"/>
        <v>7337.67</v>
      </c>
      <c r="BD277" s="208">
        <f t="shared" si="49"/>
        <v>7337.67</v>
      </c>
      <c r="BE277" s="208">
        <f t="shared" si="49"/>
        <v>7337.67</v>
      </c>
      <c r="BF277" s="208">
        <f t="shared" ref="BF277:BK329" si="59">ROUND(AA277*$C277/12,2)</f>
        <v>7337.67</v>
      </c>
      <c r="BG277" s="208">
        <f t="shared" si="59"/>
        <v>7337.67</v>
      </c>
      <c r="BH277" s="208">
        <f t="shared" si="59"/>
        <v>7337.67</v>
      </c>
      <c r="BI277" s="208">
        <f t="shared" si="48"/>
        <v>7337.67</v>
      </c>
      <c r="BJ277" s="208">
        <f t="shared" si="48"/>
        <v>7337.67</v>
      </c>
      <c r="BK277" s="208">
        <f t="shared" si="48"/>
        <v>7337.67</v>
      </c>
      <c r="BL277" s="207">
        <f t="shared" si="58"/>
        <v>88052.04</v>
      </c>
    </row>
    <row r="278" spans="1:64">
      <c r="A278" s="190" t="s">
        <v>479</v>
      </c>
      <c r="B278" s="205">
        <v>3.6799999999999999E-2</v>
      </c>
      <c r="C278" s="205">
        <v>3.6799999999999999E-2</v>
      </c>
      <c r="D278" s="206">
        <v>1943746.28</v>
      </c>
      <c r="E278" s="206">
        <v>1943746.28</v>
      </c>
      <c r="F278" s="206">
        <v>1943746.28</v>
      </c>
      <c r="G278" s="206">
        <v>1943746.28</v>
      </c>
      <c r="H278" s="206">
        <v>1943746.28</v>
      </c>
      <c r="I278" s="206">
        <v>1943746.28</v>
      </c>
      <c r="J278" s="206">
        <v>1943746.28</v>
      </c>
      <c r="K278" s="206">
        <v>1943746.28</v>
      </c>
      <c r="L278" s="206">
        <v>1943746.28</v>
      </c>
      <c r="M278" s="206">
        <v>1943746.28</v>
      </c>
      <c r="N278" s="206">
        <v>1943746.28</v>
      </c>
      <c r="O278" s="206">
        <v>1943746.28</v>
      </c>
      <c r="P278" s="192">
        <f t="shared" si="55"/>
        <v>23324955.360000003</v>
      </c>
      <c r="Q278" s="206">
        <v>1943746.28</v>
      </c>
      <c r="R278" s="206">
        <v>1943746.28</v>
      </c>
      <c r="S278" s="206">
        <v>1943746.28</v>
      </c>
      <c r="T278" s="206">
        <v>1943746.28</v>
      </c>
      <c r="U278" s="206">
        <v>1943746.28</v>
      </c>
      <c r="V278" s="206">
        <v>1943746.28</v>
      </c>
      <c r="W278" s="206">
        <v>1943746.28</v>
      </c>
      <c r="X278" s="206">
        <v>1943746.28</v>
      </c>
      <c r="Y278" s="206">
        <v>1943746.28</v>
      </c>
      <c r="Z278" s="206">
        <v>1943746.28</v>
      </c>
      <c r="AA278" s="206">
        <v>1943746.28</v>
      </c>
      <c r="AB278" s="206">
        <v>1943746.28</v>
      </c>
      <c r="AC278" s="206">
        <v>1943746.28</v>
      </c>
      <c r="AD278" s="206">
        <v>1943746.28</v>
      </c>
      <c r="AE278" s="206">
        <v>1943746.28</v>
      </c>
      <c r="AF278" s="206">
        <v>1943746.28</v>
      </c>
      <c r="AG278" s="192">
        <f t="shared" si="56"/>
        <v>23324955.360000003</v>
      </c>
      <c r="AI278" s="207">
        <f t="shared" si="54"/>
        <v>5960.82</v>
      </c>
      <c r="AJ278" s="207">
        <f t="shared" si="54"/>
        <v>5960.82</v>
      </c>
      <c r="AK278" s="207">
        <f t="shared" si="54"/>
        <v>5960.82</v>
      </c>
      <c r="AL278" s="207">
        <f t="shared" si="53"/>
        <v>5960.82</v>
      </c>
      <c r="AM278" s="207">
        <f t="shared" si="53"/>
        <v>5960.82</v>
      </c>
      <c r="AN278" s="207">
        <f t="shared" si="53"/>
        <v>5960.82</v>
      </c>
      <c r="AO278" s="207">
        <f t="shared" si="53"/>
        <v>5960.82</v>
      </c>
      <c r="AP278" s="207">
        <f t="shared" si="53"/>
        <v>5960.82</v>
      </c>
      <c r="AQ278" s="207">
        <f t="shared" si="53"/>
        <v>5960.82</v>
      </c>
      <c r="AR278" s="207">
        <f t="shared" si="52"/>
        <v>5960.82</v>
      </c>
      <c r="AS278" s="207">
        <f t="shared" si="52"/>
        <v>5960.82</v>
      </c>
      <c r="AT278" s="207">
        <f t="shared" si="52"/>
        <v>5960.82</v>
      </c>
      <c r="AU278" s="208">
        <f t="shared" si="57"/>
        <v>71529.84</v>
      </c>
      <c r="AV278" s="208">
        <f t="shared" si="51"/>
        <v>5960.82</v>
      </c>
      <c r="AW278" s="208">
        <f t="shared" si="51"/>
        <v>5960.82</v>
      </c>
      <c r="AX278" s="208">
        <f t="shared" si="51"/>
        <v>5960.82</v>
      </c>
      <c r="AY278" s="208">
        <f t="shared" si="51"/>
        <v>5960.82</v>
      </c>
      <c r="AZ278" s="208">
        <f t="shared" si="50"/>
        <v>5960.82</v>
      </c>
      <c r="BA278" s="208">
        <f t="shared" si="50"/>
        <v>5960.82</v>
      </c>
      <c r="BB278" s="208">
        <f t="shared" si="50"/>
        <v>5960.82</v>
      </c>
      <c r="BC278" s="208">
        <f t="shared" si="50"/>
        <v>5960.82</v>
      </c>
      <c r="BD278" s="208">
        <f t="shared" si="50"/>
        <v>5960.82</v>
      </c>
      <c r="BE278" s="208">
        <f t="shared" si="50"/>
        <v>5960.82</v>
      </c>
      <c r="BF278" s="208">
        <f t="shared" si="59"/>
        <v>5960.82</v>
      </c>
      <c r="BG278" s="208">
        <f t="shared" si="59"/>
        <v>5960.82</v>
      </c>
      <c r="BH278" s="208">
        <f t="shared" si="59"/>
        <v>5960.82</v>
      </c>
      <c r="BI278" s="208">
        <f t="shared" si="48"/>
        <v>5960.82</v>
      </c>
      <c r="BJ278" s="208">
        <f t="shared" si="48"/>
        <v>5960.82</v>
      </c>
      <c r="BK278" s="208">
        <f t="shared" si="48"/>
        <v>5960.82</v>
      </c>
      <c r="BL278" s="207">
        <f t="shared" si="58"/>
        <v>71529.84</v>
      </c>
    </row>
    <row r="279" spans="1:64">
      <c r="A279" s="190" t="s">
        <v>480</v>
      </c>
      <c r="B279" s="205">
        <v>3.8699999999999998E-2</v>
      </c>
      <c r="C279" s="205">
        <v>3.8699999999999998E-2</v>
      </c>
      <c r="D279" s="206">
        <v>1898268.01</v>
      </c>
      <c r="E279" s="206">
        <v>1898268.01</v>
      </c>
      <c r="F279" s="206">
        <v>1898268.01</v>
      </c>
      <c r="G279" s="206">
        <v>1898268.01</v>
      </c>
      <c r="H279" s="206">
        <v>1898268.01</v>
      </c>
      <c r="I279" s="206">
        <v>1898268.01</v>
      </c>
      <c r="J279" s="206">
        <v>1898268.01</v>
      </c>
      <c r="K279" s="206">
        <v>1898268.01</v>
      </c>
      <c r="L279" s="206">
        <v>1898268.01</v>
      </c>
      <c r="M279" s="206">
        <v>1898268.01</v>
      </c>
      <c r="N279" s="206">
        <v>1898268.01</v>
      </c>
      <c r="O279" s="206">
        <v>1898268.01</v>
      </c>
      <c r="P279" s="192">
        <f t="shared" si="55"/>
        <v>22779216.120000005</v>
      </c>
      <c r="Q279" s="206">
        <v>1898268.01</v>
      </c>
      <c r="R279" s="206">
        <v>1898268.01</v>
      </c>
      <c r="S279" s="206">
        <v>1898268.01</v>
      </c>
      <c r="T279" s="206">
        <v>1898268.01</v>
      </c>
      <c r="U279" s="206">
        <v>1898268.01</v>
      </c>
      <c r="V279" s="206">
        <v>1898268.01</v>
      </c>
      <c r="W279" s="206">
        <v>1898268.01</v>
      </c>
      <c r="X279" s="206">
        <v>1898268.01</v>
      </c>
      <c r="Y279" s="206">
        <v>1898268.01</v>
      </c>
      <c r="Z279" s="206">
        <v>1898268.01</v>
      </c>
      <c r="AA279" s="206">
        <v>1898268.01</v>
      </c>
      <c r="AB279" s="206">
        <v>1898268.01</v>
      </c>
      <c r="AC279" s="206">
        <v>1898268.01</v>
      </c>
      <c r="AD279" s="206">
        <v>1898268.01</v>
      </c>
      <c r="AE279" s="206">
        <v>1898268.01</v>
      </c>
      <c r="AF279" s="206">
        <v>1898268.01</v>
      </c>
      <c r="AG279" s="192">
        <f t="shared" si="56"/>
        <v>22779216.120000005</v>
      </c>
      <c r="AI279" s="207">
        <f t="shared" si="54"/>
        <v>6121.91</v>
      </c>
      <c r="AJ279" s="207">
        <f t="shared" si="54"/>
        <v>6121.91</v>
      </c>
      <c r="AK279" s="207">
        <f t="shared" si="54"/>
        <v>6121.91</v>
      </c>
      <c r="AL279" s="207">
        <f t="shared" si="53"/>
        <v>6121.91</v>
      </c>
      <c r="AM279" s="207">
        <f t="shared" si="53"/>
        <v>6121.91</v>
      </c>
      <c r="AN279" s="207">
        <f t="shared" si="53"/>
        <v>6121.91</v>
      </c>
      <c r="AO279" s="207">
        <f t="shared" si="53"/>
        <v>6121.91</v>
      </c>
      <c r="AP279" s="207">
        <f t="shared" si="53"/>
        <v>6121.91</v>
      </c>
      <c r="AQ279" s="207">
        <f t="shared" si="53"/>
        <v>6121.91</v>
      </c>
      <c r="AR279" s="207">
        <f t="shared" si="52"/>
        <v>6121.91</v>
      </c>
      <c r="AS279" s="207">
        <f t="shared" si="52"/>
        <v>6121.91</v>
      </c>
      <c r="AT279" s="207">
        <f t="shared" si="52"/>
        <v>6121.91</v>
      </c>
      <c r="AU279" s="208">
        <f t="shared" si="57"/>
        <v>73462.920000000013</v>
      </c>
      <c r="AV279" s="208">
        <f t="shared" si="51"/>
        <v>6121.91</v>
      </c>
      <c r="AW279" s="208">
        <f t="shared" si="51"/>
        <v>6121.91</v>
      </c>
      <c r="AX279" s="208">
        <f t="shared" si="51"/>
        <v>6121.91</v>
      </c>
      <c r="AY279" s="208">
        <f t="shared" si="51"/>
        <v>6121.91</v>
      </c>
      <c r="AZ279" s="208">
        <f t="shared" si="50"/>
        <v>6121.91</v>
      </c>
      <c r="BA279" s="208">
        <f t="shared" si="50"/>
        <v>6121.91</v>
      </c>
      <c r="BB279" s="208">
        <f t="shared" si="50"/>
        <v>6121.91</v>
      </c>
      <c r="BC279" s="208">
        <f t="shared" si="50"/>
        <v>6121.91</v>
      </c>
      <c r="BD279" s="208">
        <f t="shared" si="50"/>
        <v>6121.91</v>
      </c>
      <c r="BE279" s="208">
        <f t="shared" si="50"/>
        <v>6121.91</v>
      </c>
      <c r="BF279" s="208">
        <f t="shared" si="59"/>
        <v>6121.91</v>
      </c>
      <c r="BG279" s="208">
        <f t="shared" si="59"/>
        <v>6121.91</v>
      </c>
      <c r="BH279" s="208">
        <f t="shared" si="59"/>
        <v>6121.91</v>
      </c>
      <c r="BI279" s="208">
        <f t="shared" si="48"/>
        <v>6121.91</v>
      </c>
      <c r="BJ279" s="208">
        <f t="shared" si="48"/>
        <v>6121.91</v>
      </c>
      <c r="BK279" s="208">
        <f t="shared" si="48"/>
        <v>6121.91</v>
      </c>
      <c r="BL279" s="207">
        <f t="shared" si="58"/>
        <v>73462.920000000013</v>
      </c>
    </row>
    <row r="280" spans="1:64">
      <c r="A280" s="190" t="s">
        <v>481</v>
      </c>
      <c r="B280" s="205">
        <v>0</v>
      </c>
      <c r="C280" s="205">
        <v>0</v>
      </c>
      <c r="D280" s="206">
        <v>0</v>
      </c>
      <c r="E280" s="206">
        <v>0</v>
      </c>
      <c r="F280" s="206">
        <v>0</v>
      </c>
      <c r="G280" s="206">
        <v>0</v>
      </c>
      <c r="H280" s="206">
        <v>0</v>
      </c>
      <c r="I280" s="206">
        <v>0</v>
      </c>
      <c r="J280" s="206">
        <v>0</v>
      </c>
      <c r="K280" s="206">
        <v>0</v>
      </c>
      <c r="L280" s="206">
        <v>0</v>
      </c>
      <c r="M280" s="206">
        <v>0</v>
      </c>
      <c r="N280" s="206">
        <v>0</v>
      </c>
      <c r="O280" s="206">
        <v>0</v>
      </c>
      <c r="P280" s="192">
        <f t="shared" si="55"/>
        <v>0</v>
      </c>
      <c r="Q280" s="206">
        <v>0</v>
      </c>
      <c r="R280" s="206">
        <v>0</v>
      </c>
      <c r="S280" s="206">
        <v>0</v>
      </c>
      <c r="T280" s="206">
        <v>0</v>
      </c>
      <c r="U280" s="206">
        <v>0</v>
      </c>
      <c r="V280" s="206">
        <v>0</v>
      </c>
      <c r="W280" s="206">
        <v>0</v>
      </c>
      <c r="X280" s="206">
        <v>0</v>
      </c>
      <c r="Y280" s="206">
        <v>0</v>
      </c>
      <c r="Z280" s="206">
        <v>0</v>
      </c>
      <c r="AA280" s="206">
        <v>0</v>
      </c>
      <c r="AB280" s="206">
        <v>0</v>
      </c>
      <c r="AC280" s="206">
        <v>0</v>
      </c>
      <c r="AD280" s="206">
        <v>0</v>
      </c>
      <c r="AE280" s="206">
        <v>0</v>
      </c>
      <c r="AF280" s="206">
        <v>0</v>
      </c>
      <c r="AG280" s="192">
        <f t="shared" si="56"/>
        <v>0</v>
      </c>
      <c r="AI280" s="207">
        <f t="shared" si="54"/>
        <v>0</v>
      </c>
      <c r="AJ280" s="207">
        <f t="shared" si="54"/>
        <v>0</v>
      </c>
      <c r="AK280" s="207">
        <f t="shared" si="54"/>
        <v>0</v>
      </c>
      <c r="AL280" s="207">
        <f t="shared" si="53"/>
        <v>0</v>
      </c>
      <c r="AM280" s="207">
        <f t="shared" si="53"/>
        <v>0</v>
      </c>
      <c r="AN280" s="207">
        <f t="shared" si="53"/>
        <v>0</v>
      </c>
      <c r="AO280" s="207">
        <f t="shared" si="53"/>
        <v>0</v>
      </c>
      <c r="AP280" s="207">
        <f t="shared" si="53"/>
        <v>0</v>
      </c>
      <c r="AQ280" s="207">
        <f t="shared" si="53"/>
        <v>0</v>
      </c>
      <c r="AR280" s="207">
        <f t="shared" si="52"/>
        <v>0</v>
      </c>
      <c r="AS280" s="207">
        <f t="shared" si="52"/>
        <v>0</v>
      </c>
      <c r="AT280" s="207">
        <f t="shared" si="52"/>
        <v>0</v>
      </c>
      <c r="AU280" s="208">
        <f t="shared" si="57"/>
        <v>0</v>
      </c>
      <c r="AV280" s="208">
        <f t="shared" si="51"/>
        <v>0</v>
      </c>
      <c r="AW280" s="208">
        <f t="shared" si="51"/>
        <v>0</v>
      </c>
      <c r="AX280" s="208">
        <f t="shared" si="51"/>
        <v>0</v>
      </c>
      <c r="AY280" s="208">
        <f t="shared" si="51"/>
        <v>0</v>
      </c>
      <c r="AZ280" s="208">
        <f t="shared" si="50"/>
        <v>0</v>
      </c>
      <c r="BA280" s="208">
        <f t="shared" si="50"/>
        <v>0</v>
      </c>
      <c r="BB280" s="208">
        <f t="shared" si="50"/>
        <v>0</v>
      </c>
      <c r="BC280" s="208">
        <f t="shared" si="50"/>
        <v>0</v>
      </c>
      <c r="BD280" s="208">
        <f t="shared" si="50"/>
        <v>0</v>
      </c>
      <c r="BE280" s="208">
        <f t="shared" si="50"/>
        <v>0</v>
      </c>
      <c r="BF280" s="208">
        <f t="shared" si="59"/>
        <v>0</v>
      </c>
      <c r="BG280" s="208">
        <f t="shared" si="59"/>
        <v>0</v>
      </c>
      <c r="BH280" s="208">
        <f t="shared" si="59"/>
        <v>0</v>
      </c>
      <c r="BI280" s="208">
        <f t="shared" si="48"/>
        <v>0</v>
      </c>
      <c r="BJ280" s="208">
        <f t="shared" si="48"/>
        <v>0</v>
      </c>
      <c r="BK280" s="208">
        <f t="shared" si="48"/>
        <v>0</v>
      </c>
      <c r="BL280" s="207">
        <f t="shared" si="58"/>
        <v>0</v>
      </c>
    </row>
    <row r="281" spans="1:64">
      <c r="A281" s="190" t="s">
        <v>482</v>
      </c>
      <c r="B281" s="205">
        <v>0.14600000000000002</v>
      </c>
      <c r="C281" s="205">
        <v>0.14600000000000002</v>
      </c>
      <c r="D281" s="206">
        <v>94656.49</v>
      </c>
      <c r="E281" s="206">
        <v>94656.49</v>
      </c>
      <c r="F281" s="206">
        <v>94656.49</v>
      </c>
      <c r="G281" s="206">
        <v>94656.49</v>
      </c>
      <c r="H281" s="206">
        <v>94656.49</v>
      </c>
      <c r="I281" s="206">
        <v>94656.49</v>
      </c>
      <c r="J281" s="206">
        <v>94656.49</v>
      </c>
      <c r="K281" s="206">
        <v>94656.49</v>
      </c>
      <c r="L281" s="206">
        <v>94656.49</v>
      </c>
      <c r="M281" s="206">
        <v>94656.49</v>
      </c>
      <c r="N281" s="206">
        <v>94656.49</v>
      </c>
      <c r="O281" s="206">
        <v>94656.49</v>
      </c>
      <c r="P281" s="192">
        <f t="shared" si="55"/>
        <v>1135877.8800000001</v>
      </c>
      <c r="Q281" s="206">
        <v>94656.49</v>
      </c>
      <c r="R281" s="206">
        <v>94656.49</v>
      </c>
      <c r="S281" s="206">
        <v>94656.49</v>
      </c>
      <c r="T281" s="206">
        <v>94656.49</v>
      </c>
      <c r="U281" s="206">
        <v>94656.49</v>
      </c>
      <c r="V281" s="206">
        <v>94656.49</v>
      </c>
      <c r="W281" s="206">
        <v>94656.49</v>
      </c>
      <c r="X281" s="206">
        <v>94656.49</v>
      </c>
      <c r="Y281" s="206">
        <v>47328.245000000003</v>
      </c>
      <c r="Z281" s="206">
        <v>0</v>
      </c>
      <c r="AA281" s="206">
        <v>0</v>
      </c>
      <c r="AB281" s="206">
        <v>0</v>
      </c>
      <c r="AC281" s="206">
        <v>0</v>
      </c>
      <c r="AD281" s="206">
        <v>0</v>
      </c>
      <c r="AE281" s="206">
        <v>0</v>
      </c>
      <c r="AF281" s="206">
        <v>0</v>
      </c>
      <c r="AG281" s="192">
        <f t="shared" si="56"/>
        <v>425954.20500000002</v>
      </c>
      <c r="AI281" s="207">
        <f t="shared" si="54"/>
        <v>1151.6500000000001</v>
      </c>
      <c r="AJ281" s="207">
        <f t="shared" si="54"/>
        <v>1151.6500000000001</v>
      </c>
      <c r="AK281" s="207">
        <f t="shared" si="54"/>
        <v>1151.6500000000001</v>
      </c>
      <c r="AL281" s="207">
        <f t="shared" si="53"/>
        <v>1151.6500000000001</v>
      </c>
      <c r="AM281" s="207">
        <f t="shared" si="53"/>
        <v>1151.6500000000001</v>
      </c>
      <c r="AN281" s="207">
        <f t="shared" si="53"/>
        <v>1151.6500000000001</v>
      </c>
      <c r="AO281" s="207">
        <f t="shared" si="53"/>
        <v>1151.6500000000001</v>
      </c>
      <c r="AP281" s="207">
        <f t="shared" si="53"/>
        <v>1151.6500000000001</v>
      </c>
      <c r="AQ281" s="207">
        <f t="shared" si="53"/>
        <v>1151.6500000000001</v>
      </c>
      <c r="AR281" s="207">
        <f t="shared" si="52"/>
        <v>1151.6500000000001</v>
      </c>
      <c r="AS281" s="207">
        <f t="shared" si="52"/>
        <v>1151.6500000000001</v>
      </c>
      <c r="AT281" s="207">
        <f t="shared" si="52"/>
        <v>1151.6500000000001</v>
      </c>
      <c r="AU281" s="208">
        <f t="shared" si="57"/>
        <v>13819.799999999997</v>
      </c>
      <c r="AV281" s="208">
        <f t="shared" si="51"/>
        <v>1151.6500000000001</v>
      </c>
      <c r="AW281" s="208">
        <f t="shared" si="51"/>
        <v>1151.6500000000001</v>
      </c>
      <c r="AX281" s="208">
        <f t="shared" si="51"/>
        <v>1151.6500000000001</v>
      </c>
      <c r="AY281" s="208">
        <f t="shared" si="51"/>
        <v>1151.6500000000001</v>
      </c>
      <c r="AZ281" s="208">
        <f t="shared" si="50"/>
        <v>1151.6500000000001</v>
      </c>
      <c r="BA281" s="208">
        <f t="shared" si="50"/>
        <v>1151.6500000000001</v>
      </c>
      <c r="BB281" s="208">
        <f t="shared" si="50"/>
        <v>1151.6500000000001</v>
      </c>
      <c r="BC281" s="208">
        <f t="shared" si="50"/>
        <v>1151.6500000000001</v>
      </c>
      <c r="BD281" s="208">
        <f t="shared" si="50"/>
        <v>575.83000000000004</v>
      </c>
      <c r="BE281" s="208">
        <f t="shared" si="50"/>
        <v>0</v>
      </c>
      <c r="BF281" s="208">
        <f t="shared" si="59"/>
        <v>0</v>
      </c>
      <c r="BG281" s="208">
        <f t="shared" si="59"/>
        <v>0</v>
      </c>
      <c r="BH281" s="208">
        <f t="shared" si="59"/>
        <v>0</v>
      </c>
      <c r="BI281" s="208">
        <f t="shared" si="48"/>
        <v>0</v>
      </c>
      <c r="BJ281" s="208">
        <f t="shared" si="48"/>
        <v>0</v>
      </c>
      <c r="BK281" s="208">
        <f t="shared" si="48"/>
        <v>0</v>
      </c>
      <c r="BL281" s="207">
        <f t="shared" si="58"/>
        <v>5182.43</v>
      </c>
    </row>
    <row r="282" spans="1:64">
      <c r="A282" s="190" t="s">
        <v>483</v>
      </c>
      <c r="B282" s="205">
        <v>0</v>
      </c>
      <c r="C282" s="205">
        <v>0</v>
      </c>
      <c r="D282" s="206">
        <v>0</v>
      </c>
      <c r="E282" s="206">
        <v>0</v>
      </c>
      <c r="F282" s="206">
        <v>0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0</v>
      </c>
      <c r="N282" s="206">
        <v>0</v>
      </c>
      <c r="O282" s="206">
        <v>0</v>
      </c>
      <c r="P282" s="192">
        <f t="shared" si="55"/>
        <v>0</v>
      </c>
      <c r="Q282" s="206">
        <v>0</v>
      </c>
      <c r="R282" s="206">
        <v>0</v>
      </c>
      <c r="S282" s="206">
        <v>0</v>
      </c>
      <c r="T282" s="206">
        <v>0</v>
      </c>
      <c r="U282" s="206">
        <v>0</v>
      </c>
      <c r="V282" s="206">
        <v>0</v>
      </c>
      <c r="W282" s="206">
        <v>0</v>
      </c>
      <c r="X282" s="206">
        <v>0</v>
      </c>
      <c r="Y282" s="206">
        <v>0</v>
      </c>
      <c r="Z282" s="206">
        <v>0</v>
      </c>
      <c r="AA282" s="206">
        <v>0</v>
      </c>
      <c r="AB282" s="206">
        <v>0</v>
      </c>
      <c r="AC282" s="206">
        <v>0</v>
      </c>
      <c r="AD282" s="206">
        <v>0</v>
      </c>
      <c r="AE282" s="206">
        <v>0</v>
      </c>
      <c r="AF282" s="206">
        <v>0</v>
      </c>
      <c r="AG282" s="192">
        <f t="shared" si="56"/>
        <v>0</v>
      </c>
      <c r="AI282" s="207">
        <f t="shared" si="54"/>
        <v>0</v>
      </c>
      <c r="AJ282" s="207">
        <f t="shared" si="54"/>
        <v>0</v>
      </c>
      <c r="AK282" s="207">
        <f t="shared" si="54"/>
        <v>0</v>
      </c>
      <c r="AL282" s="207">
        <f t="shared" si="53"/>
        <v>0</v>
      </c>
      <c r="AM282" s="207">
        <f t="shared" si="53"/>
        <v>0</v>
      </c>
      <c r="AN282" s="207">
        <f t="shared" si="53"/>
        <v>0</v>
      </c>
      <c r="AO282" s="207">
        <f t="shared" si="53"/>
        <v>0</v>
      </c>
      <c r="AP282" s="207">
        <f t="shared" si="53"/>
        <v>0</v>
      </c>
      <c r="AQ282" s="207">
        <f t="shared" si="53"/>
        <v>0</v>
      </c>
      <c r="AR282" s="207">
        <f t="shared" si="52"/>
        <v>0</v>
      </c>
      <c r="AS282" s="207">
        <f t="shared" si="52"/>
        <v>0</v>
      </c>
      <c r="AT282" s="207">
        <f t="shared" si="52"/>
        <v>0</v>
      </c>
      <c r="AU282" s="208">
        <f t="shared" si="57"/>
        <v>0</v>
      </c>
      <c r="AV282" s="208">
        <f t="shared" si="51"/>
        <v>0</v>
      </c>
      <c r="AW282" s="208">
        <f t="shared" si="51"/>
        <v>0</v>
      </c>
      <c r="AX282" s="208">
        <f t="shared" si="51"/>
        <v>0</v>
      </c>
      <c r="AY282" s="208">
        <f t="shared" si="51"/>
        <v>0</v>
      </c>
      <c r="AZ282" s="208">
        <f t="shared" si="50"/>
        <v>0</v>
      </c>
      <c r="BA282" s="208">
        <f t="shared" si="50"/>
        <v>0</v>
      </c>
      <c r="BB282" s="208">
        <f t="shared" si="50"/>
        <v>0</v>
      </c>
      <c r="BC282" s="208">
        <f t="shared" si="50"/>
        <v>0</v>
      </c>
      <c r="BD282" s="208">
        <f t="shared" si="50"/>
        <v>0</v>
      </c>
      <c r="BE282" s="208">
        <f t="shared" si="50"/>
        <v>0</v>
      </c>
      <c r="BF282" s="208">
        <f t="shared" si="59"/>
        <v>0</v>
      </c>
      <c r="BG282" s="208">
        <f t="shared" si="59"/>
        <v>0</v>
      </c>
      <c r="BH282" s="208">
        <f t="shared" si="59"/>
        <v>0</v>
      </c>
      <c r="BI282" s="208">
        <f t="shared" si="48"/>
        <v>0</v>
      </c>
      <c r="BJ282" s="208">
        <f t="shared" si="48"/>
        <v>0</v>
      </c>
      <c r="BK282" s="208">
        <f t="shared" si="48"/>
        <v>0</v>
      </c>
      <c r="BL282" s="207">
        <f t="shared" si="58"/>
        <v>0</v>
      </c>
    </row>
    <row r="283" spans="1:64">
      <c r="A283" s="190" t="s">
        <v>484</v>
      </c>
      <c r="B283" s="205">
        <v>2.7900000000000001E-2</v>
      </c>
      <c r="C283" s="205">
        <v>2.7900000000000001E-2</v>
      </c>
      <c r="D283" s="206">
        <v>965500.34</v>
      </c>
      <c r="E283" s="206">
        <v>965500.34</v>
      </c>
      <c r="F283" s="206">
        <v>965500.34</v>
      </c>
      <c r="G283" s="206">
        <v>965500.34</v>
      </c>
      <c r="H283" s="206">
        <v>965500.34</v>
      </c>
      <c r="I283" s="206">
        <v>965500.34</v>
      </c>
      <c r="J283" s="206">
        <v>1020711.9299999999</v>
      </c>
      <c r="K283" s="206">
        <v>1075923.52</v>
      </c>
      <c r="L283" s="206">
        <v>1075923.52</v>
      </c>
      <c r="M283" s="206">
        <v>1075923.52</v>
      </c>
      <c r="N283" s="206">
        <v>1075923.52</v>
      </c>
      <c r="O283" s="206">
        <v>1075923.52</v>
      </c>
      <c r="P283" s="192">
        <f t="shared" si="55"/>
        <v>12193331.569999998</v>
      </c>
      <c r="Q283" s="206">
        <v>1075923.52</v>
      </c>
      <c r="R283" s="206">
        <v>1075923.52</v>
      </c>
      <c r="S283" s="206">
        <v>1075923.52</v>
      </c>
      <c r="T283" s="206">
        <v>1075923.52</v>
      </c>
      <c r="U283" s="206">
        <v>1075923.52</v>
      </c>
      <c r="V283" s="206">
        <v>1075923.52</v>
      </c>
      <c r="W283" s="206">
        <v>1075923.52</v>
      </c>
      <c r="X283" s="206">
        <v>1075923.52</v>
      </c>
      <c r="Y283" s="206">
        <v>1075923.52</v>
      </c>
      <c r="Z283" s="206">
        <v>1075923.52</v>
      </c>
      <c r="AA283" s="206">
        <v>1075923.52</v>
      </c>
      <c r="AB283" s="206">
        <v>1075923.52</v>
      </c>
      <c r="AC283" s="206">
        <v>1135385.605</v>
      </c>
      <c r="AD283" s="206">
        <v>1194847.69</v>
      </c>
      <c r="AE283" s="206">
        <v>1194847.69</v>
      </c>
      <c r="AF283" s="206">
        <v>1194847.69</v>
      </c>
      <c r="AG283" s="192">
        <f t="shared" si="56"/>
        <v>13327316.834999997</v>
      </c>
      <c r="AI283" s="207">
        <f t="shared" si="54"/>
        <v>2244.79</v>
      </c>
      <c r="AJ283" s="207">
        <f t="shared" si="54"/>
        <v>2244.79</v>
      </c>
      <c r="AK283" s="207">
        <f t="shared" si="54"/>
        <v>2244.79</v>
      </c>
      <c r="AL283" s="207">
        <f t="shared" si="53"/>
        <v>2244.79</v>
      </c>
      <c r="AM283" s="207">
        <f t="shared" si="53"/>
        <v>2244.79</v>
      </c>
      <c r="AN283" s="207">
        <f t="shared" si="53"/>
        <v>2244.79</v>
      </c>
      <c r="AO283" s="207">
        <f t="shared" si="53"/>
        <v>2373.16</v>
      </c>
      <c r="AP283" s="207">
        <f t="shared" si="53"/>
        <v>2501.52</v>
      </c>
      <c r="AQ283" s="207">
        <f t="shared" si="53"/>
        <v>2501.52</v>
      </c>
      <c r="AR283" s="207">
        <f t="shared" si="52"/>
        <v>2501.52</v>
      </c>
      <c r="AS283" s="207">
        <f t="shared" si="52"/>
        <v>2501.52</v>
      </c>
      <c r="AT283" s="207">
        <f t="shared" si="52"/>
        <v>2501.52</v>
      </c>
      <c r="AU283" s="208">
        <f t="shared" si="57"/>
        <v>28349.500000000004</v>
      </c>
      <c r="AV283" s="208">
        <f t="shared" si="51"/>
        <v>2501.52</v>
      </c>
      <c r="AW283" s="208">
        <f t="shared" si="51"/>
        <v>2501.52</v>
      </c>
      <c r="AX283" s="208">
        <f t="shared" si="51"/>
        <v>2501.52</v>
      </c>
      <c r="AY283" s="208">
        <f t="shared" si="51"/>
        <v>2501.52</v>
      </c>
      <c r="AZ283" s="208">
        <f t="shared" si="50"/>
        <v>2501.52</v>
      </c>
      <c r="BA283" s="208">
        <f t="shared" si="50"/>
        <v>2501.52</v>
      </c>
      <c r="BB283" s="208">
        <f t="shared" si="50"/>
        <v>2501.52</v>
      </c>
      <c r="BC283" s="208">
        <f t="shared" si="50"/>
        <v>2501.52</v>
      </c>
      <c r="BD283" s="208">
        <f t="shared" si="50"/>
        <v>2501.52</v>
      </c>
      <c r="BE283" s="208">
        <f t="shared" si="50"/>
        <v>2501.52</v>
      </c>
      <c r="BF283" s="208">
        <f t="shared" si="59"/>
        <v>2501.52</v>
      </c>
      <c r="BG283" s="208">
        <f t="shared" si="59"/>
        <v>2501.52</v>
      </c>
      <c r="BH283" s="208">
        <f t="shared" si="59"/>
        <v>2639.77</v>
      </c>
      <c r="BI283" s="208">
        <f t="shared" si="48"/>
        <v>2778.02</v>
      </c>
      <c r="BJ283" s="208">
        <f t="shared" si="48"/>
        <v>2778.02</v>
      </c>
      <c r="BK283" s="208">
        <f t="shared" si="48"/>
        <v>2778.02</v>
      </c>
      <c r="BL283" s="207">
        <f t="shared" si="58"/>
        <v>30985.99</v>
      </c>
    </row>
    <row r="284" spans="1:64">
      <c r="A284" s="190" t="s">
        <v>485</v>
      </c>
      <c r="B284" s="205">
        <v>4.0099999999999997E-2</v>
      </c>
      <c r="C284" s="205">
        <v>4.0099999999999997E-2</v>
      </c>
      <c r="D284" s="206">
        <v>2399250.0099999998</v>
      </c>
      <c r="E284" s="206">
        <v>2399250.0099999998</v>
      </c>
      <c r="F284" s="206">
        <v>2399250.0099999998</v>
      </c>
      <c r="G284" s="206">
        <v>2399250.0099999998</v>
      </c>
      <c r="H284" s="206">
        <v>2399250.0099999998</v>
      </c>
      <c r="I284" s="206">
        <v>2399250.0099999998</v>
      </c>
      <c r="J284" s="206">
        <v>2399250.0099999998</v>
      </c>
      <c r="K284" s="206">
        <v>2399250.0099999998</v>
      </c>
      <c r="L284" s="206">
        <v>2413997.8049999997</v>
      </c>
      <c r="M284" s="206">
        <v>2428745.5999999996</v>
      </c>
      <c r="N284" s="206">
        <v>2428745.5999999996</v>
      </c>
      <c r="O284" s="206">
        <v>2428745.5999999996</v>
      </c>
      <c r="P284" s="192">
        <f t="shared" si="55"/>
        <v>28894234.685000002</v>
      </c>
      <c r="Q284" s="206">
        <v>2428745.5999999996</v>
      </c>
      <c r="R284" s="206">
        <v>2428745.5999999996</v>
      </c>
      <c r="S284" s="206">
        <v>2428745.5999999996</v>
      </c>
      <c r="T284" s="206">
        <v>2428745.5999999996</v>
      </c>
      <c r="U284" s="206">
        <v>2428745.5999999996</v>
      </c>
      <c r="V284" s="206">
        <v>2428745.5999999996</v>
      </c>
      <c r="W284" s="206">
        <v>2428745.5999999996</v>
      </c>
      <c r="X284" s="206">
        <v>2428745.5999999996</v>
      </c>
      <c r="Y284" s="206">
        <v>2428745.5999999996</v>
      </c>
      <c r="Z284" s="206">
        <v>2428745.5999999996</v>
      </c>
      <c r="AA284" s="206">
        <v>2428745.5999999996</v>
      </c>
      <c r="AB284" s="206">
        <v>2428745.5999999996</v>
      </c>
      <c r="AC284" s="206">
        <v>2428745.5999999996</v>
      </c>
      <c r="AD284" s="206">
        <v>2428745.5999999996</v>
      </c>
      <c r="AE284" s="206">
        <v>2428745.5999999996</v>
      </c>
      <c r="AF284" s="206">
        <v>2428745.5999999996</v>
      </c>
      <c r="AG284" s="192">
        <f t="shared" si="56"/>
        <v>29144947.200000003</v>
      </c>
      <c r="AI284" s="207">
        <f t="shared" si="54"/>
        <v>8017.49</v>
      </c>
      <c r="AJ284" s="207">
        <f t="shared" si="54"/>
        <v>8017.49</v>
      </c>
      <c r="AK284" s="207">
        <f t="shared" si="54"/>
        <v>8017.49</v>
      </c>
      <c r="AL284" s="207">
        <f t="shared" si="53"/>
        <v>8017.49</v>
      </c>
      <c r="AM284" s="207">
        <f t="shared" si="53"/>
        <v>8017.49</v>
      </c>
      <c r="AN284" s="207">
        <f t="shared" si="53"/>
        <v>8017.49</v>
      </c>
      <c r="AO284" s="207">
        <f t="shared" si="53"/>
        <v>8017.49</v>
      </c>
      <c r="AP284" s="207">
        <f t="shared" si="53"/>
        <v>8017.49</v>
      </c>
      <c r="AQ284" s="207">
        <f t="shared" si="53"/>
        <v>8066.78</v>
      </c>
      <c r="AR284" s="207">
        <f t="shared" si="52"/>
        <v>8116.06</v>
      </c>
      <c r="AS284" s="207">
        <f t="shared" si="52"/>
        <v>8116.06</v>
      </c>
      <c r="AT284" s="207">
        <f t="shared" si="52"/>
        <v>8116.06</v>
      </c>
      <c r="AU284" s="208">
        <f t="shared" si="57"/>
        <v>96554.87999999999</v>
      </c>
      <c r="AV284" s="208">
        <f t="shared" si="51"/>
        <v>8116.06</v>
      </c>
      <c r="AW284" s="208">
        <f t="shared" si="51"/>
        <v>8116.06</v>
      </c>
      <c r="AX284" s="208">
        <f t="shared" si="51"/>
        <v>8116.06</v>
      </c>
      <c r="AY284" s="208">
        <f t="shared" si="51"/>
        <v>8116.06</v>
      </c>
      <c r="AZ284" s="208">
        <f t="shared" si="50"/>
        <v>8116.06</v>
      </c>
      <c r="BA284" s="208">
        <f t="shared" si="50"/>
        <v>8116.06</v>
      </c>
      <c r="BB284" s="208">
        <f t="shared" si="50"/>
        <v>8116.06</v>
      </c>
      <c r="BC284" s="208">
        <f t="shared" si="50"/>
        <v>8116.06</v>
      </c>
      <c r="BD284" s="208">
        <f t="shared" si="50"/>
        <v>8116.06</v>
      </c>
      <c r="BE284" s="208">
        <f t="shared" si="50"/>
        <v>8116.06</v>
      </c>
      <c r="BF284" s="208">
        <f t="shared" si="59"/>
        <v>8116.06</v>
      </c>
      <c r="BG284" s="208">
        <f t="shared" si="59"/>
        <v>8116.06</v>
      </c>
      <c r="BH284" s="208">
        <f t="shared" si="59"/>
        <v>8116.06</v>
      </c>
      <c r="BI284" s="208">
        <f t="shared" si="48"/>
        <v>8116.06</v>
      </c>
      <c r="BJ284" s="208">
        <f t="shared" si="48"/>
        <v>8116.06</v>
      </c>
      <c r="BK284" s="208">
        <f t="shared" si="48"/>
        <v>8116.06</v>
      </c>
      <c r="BL284" s="207">
        <f t="shared" si="58"/>
        <v>97392.719999999987</v>
      </c>
    </row>
    <row r="285" spans="1:64">
      <c r="A285" s="190" t="s">
        <v>486</v>
      </c>
      <c r="B285" s="205">
        <v>4.36E-2</v>
      </c>
      <c r="C285" s="205">
        <v>4.36E-2</v>
      </c>
      <c r="D285" s="206">
        <v>32755.71</v>
      </c>
      <c r="E285" s="206">
        <v>32755.71</v>
      </c>
      <c r="F285" s="206">
        <v>32755.71</v>
      </c>
      <c r="G285" s="206">
        <v>32755.71</v>
      </c>
      <c r="H285" s="206">
        <v>32755.71</v>
      </c>
      <c r="I285" s="206">
        <v>32755.71</v>
      </c>
      <c r="J285" s="206">
        <v>32755.71</v>
      </c>
      <c r="K285" s="206">
        <v>32755.71</v>
      </c>
      <c r="L285" s="206">
        <v>32755.71</v>
      </c>
      <c r="M285" s="206">
        <v>32755.71</v>
      </c>
      <c r="N285" s="206">
        <v>32755.71</v>
      </c>
      <c r="O285" s="206">
        <v>32755.71</v>
      </c>
      <c r="P285" s="192">
        <f t="shared" si="55"/>
        <v>393068.52</v>
      </c>
      <c r="Q285" s="206">
        <v>32755.71</v>
      </c>
      <c r="R285" s="206">
        <v>32755.71</v>
      </c>
      <c r="S285" s="206">
        <v>32755.71</v>
      </c>
      <c r="T285" s="206">
        <v>32755.71</v>
      </c>
      <c r="U285" s="206">
        <v>32755.71</v>
      </c>
      <c r="V285" s="206">
        <v>32755.71</v>
      </c>
      <c r="W285" s="206">
        <v>32755.71</v>
      </c>
      <c r="X285" s="206">
        <v>32755.71</v>
      </c>
      <c r="Y285" s="206">
        <v>32755.71</v>
      </c>
      <c r="Z285" s="206">
        <v>32755.71</v>
      </c>
      <c r="AA285" s="206">
        <v>32755.71</v>
      </c>
      <c r="AB285" s="206">
        <v>32755.71</v>
      </c>
      <c r="AC285" s="206">
        <v>32755.71</v>
      </c>
      <c r="AD285" s="206">
        <v>32755.71</v>
      </c>
      <c r="AE285" s="206">
        <v>32755.71</v>
      </c>
      <c r="AF285" s="206">
        <v>32755.71</v>
      </c>
      <c r="AG285" s="192">
        <f t="shared" si="56"/>
        <v>393068.52</v>
      </c>
      <c r="AI285" s="207">
        <f t="shared" si="54"/>
        <v>119.01</v>
      </c>
      <c r="AJ285" s="207">
        <f t="shared" si="54"/>
        <v>119.01</v>
      </c>
      <c r="AK285" s="207">
        <f t="shared" si="54"/>
        <v>119.01</v>
      </c>
      <c r="AL285" s="207">
        <f t="shared" si="53"/>
        <v>119.01</v>
      </c>
      <c r="AM285" s="207">
        <f t="shared" si="53"/>
        <v>119.01</v>
      </c>
      <c r="AN285" s="207">
        <f t="shared" si="53"/>
        <v>119.01</v>
      </c>
      <c r="AO285" s="207">
        <f t="shared" si="53"/>
        <v>119.01</v>
      </c>
      <c r="AP285" s="207">
        <f t="shared" si="53"/>
        <v>119.01</v>
      </c>
      <c r="AQ285" s="207">
        <f t="shared" si="53"/>
        <v>119.01</v>
      </c>
      <c r="AR285" s="207">
        <f t="shared" si="52"/>
        <v>119.01</v>
      </c>
      <c r="AS285" s="207">
        <f t="shared" si="52"/>
        <v>119.01</v>
      </c>
      <c r="AT285" s="207">
        <f t="shared" si="52"/>
        <v>119.01</v>
      </c>
      <c r="AU285" s="208">
        <f t="shared" si="57"/>
        <v>1428.1200000000001</v>
      </c>
      <c r="AV285" s="208">
        <f t="shared" si="51"/>
        <v>119.01</v>
      </c>
      <c r="AW285" s="208">
        <f t="shared" si="51"/>
        <v>119.01</v>
      </c>
      <c r="AX285" s="208">
        <f t="shared" si="51"/>
        <v>119.01</v>
      </c>
      <c r="AY285" s="208">
        <f t="shared" si="51"/>
        <v>119.01</v>
      </c>
      <c r="AZ285" s="208">
        <f t="shared" si="50"/>
        <v>119.01</v>
      </c>
      <c r="BA285" s="208">
        <f t="shared" si="50"/>
        <v>119.01</v>
      </c>
      <c r="BB285" s="208">
        <f t="shared" si="50"/>
        <v>119.01</v>
      </c>
      <c r="BC285" s="208">
        <f t="shared" si="50"/>
        <v>119.01</v>
      </c>
      <c r="BD285" s="208">
        <f t="shared" si="50"/>
        <v>119.01</v>
      </c>
      <c r="BE285" s="208">
        <f t="shared" si="50"/>
        <v>119.01</v>
      </c>
      <c r="BF285" s="208">
        <f t="shared" si="59"/>
        <v>119.01</v>
      </c>
      <c r="BG285" s="208">
        <f t="shared" si="59"/>
        <v>119.01</v>
      </c>
      <c r="BH285" s="208">
        <f t="shared" si="59"/>
        <v>119.01</v>
      </c>
      <c r="BI285" s="208">
        <f t="shared" si="48"/>
        <v>119.01</v>
      </c>
      <c r="BJ285" s="208">
        <f t="shared" si="48"/>
        <v>119.01</v>
      </c>
      <c r="BK285" s="208">
        <f t="shared" si="48"/>
        <v>119.01</v>
      </c>
      <c r="BL285" s="207">
        <f t="shared" si="58"/>
        <v>1428.1200000000001</v>
      </c>
    </row>
    <row r="286" spans="1:64">
      <c r="A286" s="190" t="s">
        <v>487</v>
      </c>
      <c r="B286" s="205">
        <v>4.4199999999999996E-2</v>
      </c>
      <c r="C286" s="205">
        <v>4.4199999999999996E-2</v>
      </c>
      <c r="D286" s="206">
        <v>23047.78</v>
      </c>
      <c r="E286" s="206">
        <v>23047.78</v>
      </c>
      <c r="F286" s="206">
        <v>23047.78</v>
      </c>
      <c r="G286" s="206">
        <v>23047.78</v>
      </c>
      <c r="H286" s="206">
        <v>23047.78</v>
      </c>
      <c r="I286" s="206">
        <v>23047.78</v>
      </c>
      <c r="J286" s="206">
        <v>23047.78</v>
      </c>
      <c r="K286" s="206">
        <v>23047.78</v>
      </c>
      <c r="L286" s="206">
        <v>23047.78</v>
      </c>
      <c r="M286" s="206">
        <v>23047.78</v>
      </c>
      <c r="N286" s="206">
        <v>23047.78</v>
      </c>
      <c r="O286" s="206">
        <v>23047.78</v>
      </c>
      <c r="P286" s="192">
        <f t="shared" si="55"/>
        <v>276573.36</v>
      </c>
      <c r="Q286" s="206">
        <v>23047.78</v>
      </c>
      <c r="R286" s="206">
        <v>23047.78</v>
      </c>
      <c r="S286" s="206">
        <v>23047.78</v>
      </c>
      <c r="T286" s="206">
        <v>23047.78</v>
      </c>
      <c r="U286" s="206">
        <v>23047.78</v>
      </c>
      <c r="V286" s="206">
        <v>23047.78</v>
      </c>
      <c r="W286" s="206">
        <v>23047.78</v>
      </c>
      <c r="X286" s="206">
        <v>23047.78</v>
      </c>
      <c r="Y286" s="206">
        <v>4155834.2949999999</v>
      </c>
      <c r="Z286" s="206">
        <v>8288620.8100000005</v>
      </c>
      <c r="AA286" s="206">
        <v>8288620.8100000005</v>
      </c>
      <c r="AB286" s="206">
        <v>8288620.8100000005</v>
      </c>
      <c r="AC286" s="206">
        <v>8288620.8100000005</v>
      </c>
      <c r="AD286" s="206">
        <v>8288620.8100000005</v>
      </c>
      <c r="AE286" s="206">
        <v>8288620.8100000005</v>
      </c>
      <c r="AF286" s="206">
        <v>8288620.8100000005</v>
      </c>
      <c r="AG286" s="192">
        <f t="shared" si="56"/>
        <v>62268371.085000016</v>
      </c>
      <c r="AI286" s="207">
        <f t="shared" si="54"/>
        <v>84.89</v>
      </c>
      <c r="AJ286" s="207">
        <f t="shared" si="54"/>
        <v>84.89</v>
      </c>
      <c r="AK286" s="207">
        <f t="shared" si="54"/>
        <v>84.89</v>
      </c>
      <c r="AL286" s="207">
        <f t="shared" si="53"/>
        <v>84.89</v>
      </c>
      <c r="AM286" s="207">
        <f t="shared" si="53"/>
        <v>84.89</v>
      </c>
      <c r="AN286" s="207">
        <f t="shared" si="53"/>
        <v>84.89</v>
      </c>
      <c r="AO286" s="207">
        <f t="shared" si="53"/>
        <v>84.89</v>
      </c>
      <c r="AP286" s="207">
        <f t="shared" si="53"/>
        <v>84.89</v>
      </c>
      <c r="AQ286" s="207">
        <f t="shared" si="53"/>
        <v>84.89</v>
      </c>
      <c r="AR286" s="207">
        <f t="shared" si="52"/>
        <v>84.89</v>
      </c>
      <c r="AS286" s="207">
        <f t="shared" si="52"/>
        <v>84.89</v>
      </c>
      <c r="AT286" s="207">
        <f t="shared" si="52"/>
        <v>84.89</v>
      </c>
      <c r="AU286" s="208">
        <f t="shared" si="57"/>
        <v>1018.68</v>
      </c>
      <c r="AV286" s="208">
        <f t="shared" si="51"/>
        <v>84.89</v>
      </c>
      <c r="AW286" s="208">
        <f t="shared" si="51"/>
        <v>84.89</v>
      </c>
      <c r="AX286" s="208">
        <f t="shared" si="51"/>
        <v>84.89</v>
      </c>
      <c r="AY286" s="208">
        <f t="shared" si="51"/>
        <v>84.89</v>
      </c>
      <c r="AZ286" s="208">
        <f t="shared" si="50"/>
        <v>84.89</v>
      </c>
      <c r="BA286" s="208">
        <f t="shared" si="50"/>
        <v>84.89</v>
      </c>
      <c r="BB286" s="208">
        <f t="shared" si="50"/>
        <v>84.89</v>
      </c>
      <c r="BC286" s="208">
        <f t="shared" si="50"/>
        <v>84.89</v>
      </c>
      <c r="BD286" s="208">
        <f t="shared" si="50"/>
        <v>15307.32</v>
      </c>
      <c r="BE286" s="208">
        <f t="shared" si="50"/>
        <v>30529.75</v>
      </c>
      <c r="BF286" s="208">
        <f t="shared" si="59"/>
        <v>30529.75</v>
      </c>
      <c r="BG286" s="208">
        <f t="shared" si="59"/>
        <v>30529.75</v>
      </c>
      <c r="BH286" s="208">
        <f t="shared" si="59"/>
        <v>30529.75</v>
      </c>
      <c r="BI286" s="208">
        <f t="shared" si="48"/>
        <v>30529.75</v>
      </c>
      <c r="BJ286" s="208">
        <f t="shared" si="48"/>
        <v>30529.75</v>
      </c>
      <c r="BK286" s="208">
        <f t="shared" si="48"/>
        <v>30529.75</v>
      </c>
      <c r="BL286" s="207">
        <f t="shared" si="58"/>
        <v>229355.13</v>
      </c>
    </row>
    <row r="287" spans="1:64">
      <c r="A287" s="190" t="s">
        <v>488</v>
      </c>
      <c r="B287" s="205">
        <v>4.2500000000000003E-2</v>
      </c>
      <c r="C287" s="205">
        <v>4.2500000000000003E-2</v>
      </c>
      <c r="D287" s="206">
        <v>271849.13</v>
      </c>
      <c r="E287" s="206">
        <v>271849.13</v>
      </c>
      <c r="F287" s="206">
        <v>271849.13</v>
      </c>
      <c r="G287" s="206">
        <v>271849.13</v>
      </c>
      <c r="H287" s="206">
        <v>271849.13</v>
      </c>
      <c r="I287" s="206">
        <v>271849.13</v>
      </c>
      <c r="J287" s="206">
        <v>271849.13</v>
      </c>
      <c r="K287" s="206">
        <v>271849.13</v>
      </c>
      <c r="L287" s="206">
        <v>271849.13</v>
      </c>
      <c r="M287" s="206">
        <v>271849.13</v>
      </c>
      <c r="N287" s="206">
        <v>271849.13</v>
      </c>
      <c r="O287" s="206">
        <v>271849.13</v>
      </c>
      <c r="P287" s="192">
        <f t="shared" si="55"/>
        <v>3262189.5599999991</v>
      </c>
      <c r="Q287" s="206">
        <v>271849.13</v>
      </c>
      <c r="R287" s="206">
        <v>271849.13</v>
      </c>
      <c r="S287" s="206">
        <v>271849.13</v>
      </c>
      <c r="T287" s="206">
        <v>271849.13</v>
      </c>
      <c r="U287" s="206">
        <v>271849.13</v>
      </c>
      <c r="V287" s="206">
        <v>271849.13</v>
      </c>
      <c r="W287" s="206">
        <v>271849.13</v>
      </c>
      <c r="X287" s="206">
        <v>271849.13</v>
      </c>
      <c r="Y287" s="206">
        <v>271849.13</v>
      </c>
      <c r="Z287" s="206">
        <v>271849.13</v>
      </c>
      <c r="AA287" s="206">
        <v>271849.13</v>
      </c>
      <c r="AB287" s="206">
        <v>271849.13</v>
      </c>
      <c r="AC287" s="206">
        <v>271849.13</v>
      </c>
      <c r="AD287" s="206">
        <v>271849.13</v>
      </c>
      <c r="AE287" s="206">
        <v>271849.13</v>
      </c>
      <c r="AF287" s="206">
        <v>271849.13</v>
      </c>
      <c r="AG287" s="192">
        <f t="shared" si="56"/>
        <v>3262189.5599999991</v>
      </c>
      <c r="AI287" s="207">
        <f t="shared" si="54"/>
        <v>962.8</v>
      </c>
      <c r="AJ287" s="207">
        <f t="shared" si="54"/>
        <v>962.8</v>
      </c>
      <c r="AK287" s="207">
        <f t="shared" si="54"/>
        <v>962.8</v>
      </c>
      <c r="AL287" s="207">
        <f t="shared" si="53"/>
        <v>962.8</v>
      </c>
      <c r="AM287" s="207">
        <f t="shared" si="53"/>
        <v>962.8</v>
      </c>
      <c r="AN287" s="207">
        <f t="shared" si="53"/>
        <v>962.8</v>
      </c>
      <c r="AO287" s="207">
        <f t="shared" si="53"/>
        <v>962.8</v>
      </c>
      <c r="AP287" s="207">
        <f t="shared" si="53"/>
        <v>962.8</v>
      </c>
      <c r="AQ287" s="207">
        <f t="shared" si="53"/>
        <v>962.8</v>
      </c>
      <c r="AR287" s="207">
        <f t="shared" si="52"/>
        <v>962.8</v>
      </c>
      <c r="AS287" s="207">
        <f t="shared" si="52"/>
        <v>962.8</v>
      </c>
      <c r="AT287" s="207">
        <f t="shared" si="52"/>
        <v>962.8</v>
      </c>
      <c r="AU287" s="208">
        <f t="shared" si="57"/>
        <v>11553.599999999999</v>
      </c>
      <c r="AV287" s="208">
        <f t="shared" si="51"/>
        <v>962.8</v>
      </c>
      <c r="AW287" s="208">
        <f t="shared" si="51"/>
        <v>962.8</v>
      </c>
      <c r="AX287" s="208">
        <f t="shared" si="51"/>
        <v>962.8</v>
      </c>
      <c r="AY287" s="208">
        <f t="shared" si="51"/>
        <v>962.8</v>
      </c>
      <c r="AZ287" s="208">
        <f t="shared" si="50"/>
        <v>962.8</v>
      </c>
      <c r="BA287" s="208">
        <f t="shared" si="50"/>
        <v>962.8</v>
      </c>
      <c r="BB287" s="208">
        <f t="shared" si="50"/>
        <v>962.8</v>
      </c>
      <c r="BC287" s="208">
        <f t="shared" si="50"/>
        <v>962.8</v>
      </c>
      <c r="BD287" s="208">
        <f t="shared" si="50"/>
        <v>962.8</v>
      </c>
      <c r="BE287" s="208">
        <f t="shared" si="50"/>
        <v>962.8</v>
      </c>
      <c r="BF287" s="208">
        <f t="shared" si="59"/>
        <v>962.8</v>
      </c>
      <c r="BG287" s="208">
        <f t="shared" si="59"/>
        <v>962.8</v>
      </c>
      <c r="BH287" s="208">
        <f t="shared" si="59"/>
        <v>962.8</v>
      </c>
      <c r="BI287" s="208">
        <f t="shared" si="48"/>
        <v>962.8</v>
      </c>
      <c r="BJ287" s="208">
        <f t="shared" si="48"/>
        <v>962.8</v>
      </c>
      <c r="BK287" s="208">
        <f t="shared" si="48"/>
        <v>962.8</v>
      </c>
      <c r="BL287" s="207">
        <f t="shared" si="58"/>
        <v>11553.599999999999</v>
      </c>
    </row>
    <row r="288" spans="1:64">
      <c r="A288" s="190" t="s">
        <v>489</v>
      </c>
      <c r="B288" s="205">
        <v>0.2374</v>
      </c>
      <c r="C288" s="205">
        <v>0.2374</v>
      </c>
      <c r="D288" s="206">
        <v>9494.380000000001</v>
      </c>
      <c r="E288" s="206">
        <v>9494.380000000001</v>
      </c>
      <c r="F288" s="206">
        <v>9494.380000000001</v>
      </c>
      <c r="G288" s="206">
        <v>9494.380000000001</v>
      </c>
      <c r="H288" s="206">
        <v>9494.380000000001</v>
      </c>
      <c r="I288" s="206">
        <v>9494.380000000001</v>
      </c>
      <c r="J288" s="206">
        <v>9494.380000000001</v>
      </c>
      <c r="K288" s="206">
        <v>9494.380000000001</v>
      </c>
      <c r="L288" s="206">
        <v>9494.380000000001</v>
      </c>
      <c r="M288" s="206">
        <v>9494.380000000001</v>
      </c>
      <c r="N288" s="206">
        <v>9494.380000000001</v>
      </c>
      <c r="O288" s="206">
        <v>9494.380000000001</v>
      </c>
      <c r="P288" s="192">
        <f t="shared" si="55"/>
        <v>113932.56000000004</v>
      </c>
      <c r="Q288" s="206">
        <v>33258.020000000004</v>
      </c>
      <c r="R288" s="206">
        <v>57021.66</v>
      </c>
      <c r="S288" s="206">
        <v>57021.66</v>
      </c>
      <c r="T288" s="206">
        <v>57021.66</v>
      </c>
      <c r="U288" s="206">
        <v>57021.66</v>
      </c>
      <c r="V288" s="206">
        <v>57021.66</v>
      </c>
      <c r="W288" s="206">
        <v>57021.66</v>
      </c>
      <c r="X288" s="206">
        <v>57021.66</v>
      </c>
      <c r="Y288" s="206">
        <v>57021.66</v>
      </c>
      <c r="Z288" s="206">
        <v>57021.66</v>
      </c>
      <c r="AA288" s="206">
        <v>57021.66</v>
      </c>
      <c r="AB288" s="206">
        <v>57021.66</v>
      </c>
      <c r="AC288" s="206">
        <v>57021.66</v>
      </c>
      <c r="AD288" s="206">
        <v>57021.66</v>
      </c>
      <c r="AE288" s="206">
        <v>57021.66</v>
      </c>
      <c r="AF288" s="206">
        <v>57021.66</v>
      </c>
      <c r="AG288" s="192">
        <f t="shared" si="56"/>
        <v>684259.92000000027</v>
      </c>
      <c r="AI288" s="207">
        <f t="shared" si="54"/>
        <v>187.83</v>
      </c>
      <c r="AJ288" s="207">
        <f t="shared" si="54"/>
        <v>187.83</v>
      </c>
      <c r="AK288" s="207">
        <f t="shared" si="54"/>
        <v>187.83</v>
      </c>
      <c r="AL288" s="207">
        <f t="shared" si="53"/>
        <v>187.83</v>
      </c>
      <c r="AM288" s="207">
        <f t="shared" si="53"/>
        <v>187.83</v>
      </c>
      <c r="AN288" s="207">
        <f t="shared" si="53"/>
        <v>187.83</v>
      </c>
      <c r="AO288" s="207">
        <f t="shared" si="53"/>
        <v>187.83</v>
      </c>
      <c r="AP288" s="207">
        <f t="shared" si="53"/>
        <v>187.83</v>
      </c>
      <c r="AQ288" s="207">
        <f t="shared" si="53"/>
        <v>187.83</v>
      </c>
      <c r="AR288" s="207">
        <f t="shared" si="52"/>
        <v>187.83</v>
      </c>
      <c r="AS288" s="207">
        <f t="shared" si="52"/>
        <v>187.83</v>
      </c>
      <c r="AT288" s="207">
        <f t="shared" si="52"/>
        <v>187.83</v>
      </c>
      <c r="AU288" s="208">
        <f t="shared" si="57"/>
        <v>2253.9599999999996</v>
      </c>
      <c r="AV288" s="208">
        <f t="shared" si="51"/>
        <v>657.95</v>
      </c>
      <c r="AW288" s="208">
        <f t="shared" si="51"/>
        <v>1128.08</v>
      </c>
      <c r="AX288" s="208">
        <f t="shared" si="51"/>
        <v>1128.08</v>
      </c>
      <c r="AY288" s="208">
        <f t="shared" si="51"/>
        <v>1128.08</v>
      </c>
      <c r="AZ288" s="208">
        <f t="shared" si="50"/>
        <v>1128.08</v>
      </c>
      <c r="BA288" s="208">
        <f t="shared" si="50"/>
        <v>1128.08</v>
      </c>
      <c r="BB288" s="208">
        <f t="shared" si="50"/>
        <v>1128.08</v>
      </c>
      <c r="BC288" s="208">
        <f t="shared" si="50"/>
        <v>1128.08</v>
      </c>
      <c r="BD288" s="208">
        <f t="shared" si="50"/>
        <v>1128.08</v>
      </c>
      <c r="BE288" s="208">
        <f t="shared" si="50"/>
        <v>1128.08</v>
      </c>
      <c r="BF288" s="208">
        <f t="shared" si="59"/>
        <v>1128.08</v>
      </c>
      <c r="BG288" s="208">
        <f t="shared" si="59"/>
        <v>1128.08</v>
      </c>
      <c r="BH288" s="208">
        <f t="shared" si="59"/>
        <v>1128.08</v>
      </c>
      <c r="BI288" s="208">
        <f t="shared" si="48"/>
        <v>1128.08</v>
      </c>
      <c r="BJ288" s="208">
        <f t="shared" si="48"/>
        <v>1128.08</v>
      </c>
      <c r="BK288" s="208">
        <f t="shared" si="48"/>
        <v>1128.08</v>
      </c>
      <c r="BL288" s="207">
        <f t="shared" si="58"/>
        <v>13536.96</v>
      </c>
    </row>
    <row r="289" spans="1:64">
      <c r="A289" s="190" t="s">
        <v>490</v>
      </c>
      <c r="B289" s="205">
        <v>0</v>
      </c>
      <c r="C289" s="205">
        <v>0</v>
      </c>
      <c r="D289" s="206">
        <v>0</v>
      </c>
      <c r="E289" s="206">
        <v>0</v>
      </c>
      <c r="F289" s="206">
        <v>0</v>
      </c>
      <c r="G289" s="206">
        <v>0</v>
      </c>
      <c r="H289" s="206">
        <v>0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192">
        <f t="shared" si="55"/>
        <v>0</v>
      </c>
      <c r="Q289" s="206">
        <v>23763.64</v>
      </c>
      <c r="R289" s="206">
        <v>47527.28</v>
      </c>
      <c r="S289" s="206">
        <v>47527.28</v>
      </c>
      <c r="T289" s="206">
        <v>47527.28</v>
      </c>
      <c r="U289" s="206">
        <v>47527.28</v>
      </c>
      <c r="V289" s="206">
        <v>47527.28</v>
      </c>
      <c r="W289" s="206">
        <v>47527.28</v>
      </c>
      <c r="X289" s="206">
        <v>47527.28</v>
      </c>
      <c r="Y289" s="206">
        <v>47527.28</v>
      </c>
      <c r="Z289" s="206">
        <v>47527.28</v>
      </c>
      <c r="AA289" s="206">
        <v>47527.28</v>
      </c>
      <c r="AB289" s="206">
        <v>47527.28</v>
      </c>
      <c r="AC289" s="206">
        <v>47527.28</v>
      </c>
      <c r="AD289" s="206">
        <v>47527.28</v>
      </c>
      <c r="AE289" s="206">
        <v>47527.28</v>
      </c>
      <c r="AF289" s="206">
        <v>47527.28</v>
      </c>
      <c r="AG289" s="192">
        <f t="shared" si="56"/>
        <v>570327.3600000001</v>
      </c>
      <c r="AI289" s="207">
        <f t="shared" si="54"/>
        <v>0</v>
      </c>
      <c r="AJ289" s="207">
        <f t="shared" si="54"/>
        <v>0</v>
      </c>
      <c r="AK289" s="207">
        <f t="shared" si="54"/>
        <v>0</v>
      </c>
      <c r="AL289" s="207">
        <f t="shared" si="53"/>
        <v>0</v>
      </c>
      <c r="AM289" s="207">
        <f t="shared" si="53"/>
        <v>0</v>
      </c>
      <c r="AN289" s="207">
        <f t="shared" si="53"/>
        <v>0</v>
      </c>
      <c r="AO289" s="207">
        <f t="shared" si="53"/>
        <v>0</v>
      </c>
      <c r="AP289" s="207">
        <f t="shared" si="53"/>
        <v>0</v>
      </c>
      <c r="AQ289" s="207">
        <f t="shared" si="53"/>
        <v>0</v>
      </c>
      <c r="AR289" s="207">
        <f t="shared" si="52"/>
        <v>0</v>
      </c>
      <c r="AS289" s="207">
        <f t="shared" si="52"/>
        <v>0</v>
      </c>
      <c r="AT289" s="207">
        <f t="shared" si="52"/>
        <v>0</v>
      </c>
      <c r="AU289" s="208">
        <f t="shared" si="57"/>
        <v>0</v>
      </c>
      <c r="AV289" s="208">
        <f t="shared" si="51"/>
        <v>0</v>
      </c>
      <c r="AW289" s="208">
        <f t="shared" si="51"/>
        <v>0</v>
      </c>
      <c r="AX289" s="208">
        <f t="shared" si="51"/>
        <v>0</v>
      </c>
      <c r="AY289" s="208">
        <f t="shared" si="51"/>
        <v>0</v>
      </c>
      <c r="AZ289" s="208">
        <f t="shared" si="50"/>
        <v>0</v>
      </c>
      <c r="BA289" s="208">
        <f t="shared" si="50"/>
        <v>0</v>
      </c>
      <c r="BB289" s="208">
        <f t="shared" si="50"/>
        <v>0</v>
      </c>
      <c r="BC289" s="208">
        <f t="shared" si="50"/>
        <v>0</v>
      </c>
      <c r="BD289" s="208">
        <f t="shared" si="50"/>
        <v>0</v>
      </c>
      <c r="BE289" s="208">
        <f t="shared" si="50"/>
        <v>0</v>
      </c>
      <c r="BF289" s="208">
        <f t="shared" si="59"/>
        <v>0</v>
      </c>
      <c r="BG289" s="208">
        <f t="shared" si="59"/>
        <v>0</v>
      </c>
      <c r="BH289" s="208">
        <f t="shared" si="59"/>
        <v>0</v>
      </c>
      <c r="BI289" s="208">
        <f t="shared" si="48"/>
        <v>0</v>
      </c>
      <c r="BJ289" s="208">
        <f t="shared" si="48"/>
        <v>0</v>
      </c>
      <c r="BK289" s="208">
        <f t="shared" si="48"/>
        <v>0</v>
      </c>
      <c r="BL289" s="207">
        <f t="shared" si="58"/>
        <v>0</v>
      </c>
    </row>
    <row r="290" spans="1:64">
      <c r="A290" s="190" t="s">
        <v>491</v>
      </c>
      <c r="B290" s="205">
        <v>0.04</v>
      </c>
      <c r="C290" s="205">
        <v>0.04</v>
      </c>
      <c r="D290" s="206">
        <v>1299351.17</v>
      </c>
      <c r="E290" s="206">
        <v>1299351.17</v>
      </c>
      <c r="F290" s="206">
        <v>1299351.17</v>
      </c>
      <c r="G290" s="206">
        <v>1299351.17</v>
      </c>
      <c r="H290" s="206">
        <v>1299351.17</v>
      </c>
      <c r="I290" s="206">
        <v>1299351.17</v>
      </c>
      <c r="J290" s="206">
        <v>1299351.17</v>
      </c>
      <c r="K290" s="206">
        <v>1299351.17</v>
      </c>
      <c r="L290" s="206">
        <v>1299351.17</v>
      </c>
      <c r="M290" s="206">
        <v>1299351.17</v>
      </c>
      <c r="N290" s="206">
        <v>1299351.17</v>
      </c>
      <c r="O290" s="206">
        <v>1299351.17</v>
      </c>
      <c r="P290" s="192">
        <f t="shared" si="55"/>
        <v>15592214.039999999</v>
      </c>
      <c r="Q290" s="206">
        <v>1299351.17</v>
      </c>
      <c r="R290" s="206">
        <v>1299351.17</v>
      </c>
      <c r="S290" s="206">
        <v>1299351.17</v>
      </c>
      <c r="T290" s="206">
        <v>1324540.6199999999</v>
      </c>
      <c r="U290" s="206">
        <v>1349730.0699999998</v>
      </c>
      <c r="V290" s="206">
        <v>1349730.0699999998</v>
      </c>
      <c r="W290" s="206">
        <v>1349730.0699999998</v>
      </c>
      <c r="X290" s="206">
        <v>1349730.0699999998</v>
      </c>
      <c r="Y290" s="206">
        <v>1349730.0699999998</v>
      </c>
      <c r="Z290" s="206">
        <v>1349730.0699999998</v>
      </c>
      <c r="AA290" s="206">
        <v>1349730.0699999998</v>
      </c>
      <c r="AB290" s="206">
        <v>1349730.0699999998</v>
      </c>
      <c r="AC290" s="206">
        <v>1349730.0699999998</v>
      </c>
      <c r="AD290" s="206">
        <v>1349730.0699999998</v>
      </c>
      <c r="AE290" s="206">
        <v>1349730.0699999998</v>
      </c>
      <c r="AF290" s="206">
        <v>1349730.0699999998</v>
      </c>
      <c r="AG290" s="192">
        <f t="shared" si="56"/>
        <v>16196760.840000002</v>
      </c>
      <c r="AI290" s="207">
        <f t="shared" si="54"/>
        <v>4331.17</v>
      </c>
      <c r="AJ290" s="207">
        <f t="shared" si="54"/>
        <v>4331.17</v>
      </c>
      <c r="AK290" s="207">
        <f t="shared" si="54"/>
        <v>4331.17</v>
      </c>
      <c r="AL290" s="207">
        <f t="shared" si="53"/>
        <v>4331.17</v>
      </c>
      <c r="AM290" s="207">
        <f t="shared" si="53"/>
        <v>4331.17</v>
      </c>
      <c r="AN290" s="207">
        <f t="shared" si="53"/>
        <v>4331.17</v>
      </c>
      <c r="AO290" s="207">
        <f t="shared" si="53"/>
        <v>4331.17</v>
      </c>
      <c r="AP290" s="207">
        <f t="shared" si="53"/>
        <v>4331.17</v>
      </c>
      <c r="AQ290" s="207">
        <f t="shared" si="53"/>
        <v>4331.17</v>
      </c>
      <c r="AR290" s="207">
        <f t="shared" si="52"/>
        <v>4331.17</v>
      </c>
      <c r="AS290" s="207">
        <f t="shared" si="52"/>
        <v>4331.17</v>
      </c>
      <c r="AT290" s="207">
        <f t="shared" si="52"/>
        <v>4331.17</v>
      </c>
      <c r="AU290" s="208">
        <f t="shared" si="57"/>
        <v>51974.039999999986</v>
      </c>
      <c r="AV290" s="208">
        <f t="shared" si="51"/>
        <v>4331.17</v>
      </c>
      <c r="AW290" s="208">
        <f t="shared" si="51"/>
        <v>4331.17</v>
      </c>
      <c r="AX290" s="208">
        <f t="shared" si="51"/>
        <v>4331.17</v>
      </c>
      <c r="AY290" s="208">
        <f t="shared" si="51"/>
        <v>4415.1400000000003</v>
      </c>
      <c r="AZ290" s="208">
        <f t="shared" si="50"/>
        <v>4499.1000000000004</v>
      </c>
      <c r="BA290" s="208">
        <f t="shared" si="50"/>
        <v>4499.1000000000004</v>
      </c>
      <c r="BB290" s="208">
        <f t="shared" si="50"/>
        <v>4499.1000000000004</v>
      </c>
      <c r="BC290" s="208">
        <f t="shared" si="50"/>
        <v>4499.1000000000004</v>
      </c>
      <c r="BD290" s="208">
        <f t="shared" si="50"/>
        <v>4499.1000000000004</v>
      </c>
      <c r="BE290" s="208">
        <f t="shared" si="50"/>
        <v>4499.1000000000004</v>
      </c>
      <c r="BF290" s="208">
        <f t="shared" si="59"/>
        <v>4499.1000000000004</v>
      </c>
      <c r="BG290" s="208">
        <f t="shared" si="59"/>
        <v>4499.1000000000004</v>
      </c>
      <c r="BH290" s="208">
        <f t="shared" si="59"/>
        <v>4499.1000000000004</v>
      </c>
      <c r="BI290" s="208">
        <f t="shared" si="48"/>
        <v>4499.1000000000004</v>
      </c>
      <c r="BJ290" s="208">
        <f t="shared" si="48"/>
        <v>4499.1000000000004</v>
      </c>
      <c r="BK290" s="208">
        <f t="shared" si="48"/>
        <v>4499.1000000000004</v>
      </c>
      <c r="BL290" s="207">
        <f t="shared" si="58"/>
        <v>53989.19999999999</v>
      </c>
    </row>
    <row r="291" spans="1:64">
      <c r="A291" s="190" t="s">
        <v>492</v>
      </c>
      <c r="B291" s="205">
        <v>4.4000000000000004E-2</v>
      </c>
      <c r="C291" s="205">
        <v>4.4000000000000004E-2</v>
      </c>
      <c r="D291" s="206">
        <v>25332.91</v>
      </c>
      <c r="E291" s="206">
        <v>25332.91</v>
      </c>
      <c r="F291" s="206">
        <v>25332.91</v>
      </c>
      <c r="G291" s="206">
        <v>25332.91</v>
      </c>
      <c r="H291" s="206">
        <v>25332.91</v>
      </c>
      <c r="I291" s="206">
        <v>25332.91</v>
      </c>
      <c r="J291" s="206">
        <v>25332.91</v>
      </c>
      <c r="K291" s="206">
        <v>25332.91</v>
      </c>
      <c r="L291" s="206">
        <v>25332.91</v>
      </c>
      <c r="M291" s="206">
        <v>25332.91</v>
      </c>
      <c r="N291" s="206">
        <v>25332.91</v>
      </c>
      <c r="O291" s="206">
        <v>25332.91</v>
      </c>
      <c r="P291" s="192">
        <f t="shared" si="55"/>
        <v>303994.92</v>
      </c>
      <c r="Q291" s="206">
        <v>25332.91</v>
      </c>
      <c r="R291" s="206">
        <v>25332.91</v>
      </c>
      <c r="S291" s="206">
        <v>25332.91</v>
      </c>
      <c r="T291" s="206">
        <v>25332.91</v>
      </c>
      <c r="U291" s="206">
        <v>25332.91</v>
      </c>
      <c r="V291" s="206">
        <v>25332.91</v>
      </c>
      <c r="W291" s="206">
        <v>25332.91</v>
      </c>
      <c r="X291" s="206">
        <v>25332.91</v>
      </c>
      <c r="Y291" s="206">
        <v>25332.91</v>
      </c>
      <c r="Z291" s="206">
        <v>26553.91</v>
      </c>
      <c r="AA291" s="206">
        <v>27774.91</v>
      </c>
      <c r="AB291" s="206">
        <v>27774.91</v>
      </c>
      <c r="AC291" s="206">
        <v>27774.91</v>
      </c>
      <c r="AD291" s="206">
        <v>27774.91</v>
      </c>
      <c r="AE291" s="206">
        <v>27774.91</v>
      </c>
      <c r="AF291" s="206">
        <v>27774.91</v>
      </c>
      <c r="AG291" s="192">
        <f t="shared" si="56"/>
        <v>319867.91999999993</v>
      </c>
      <c r="AI291" s="207">
        <f t="shared" si="54"/>
        <v>92.89</v>
      </c>
      <c r="AJ291" s="207">
        <f t="shared" si="54"/>
        <v>92.89</v>
      </c>
      <c r="AK291" s="207">
        <f t="shared" si="54"/>
        <v>92.89</v>
      </c>
      <c r="AL291" s="207">
        <f t="shared" si="53"/>
        <v>92.89</v>
      </c>
      <c r="AM291" s="207">
        <f t="shared" si="53"/>
        <v>92.89</v>
      </c>
      <c r="AN291" s="207">
        <f t="shared" si="53"/>
        <v>92.89</v>
      </c>
      <c r="AO291" s="207">
        <f t="shared" si="53"/>
        <v>92.89</v>
      </c>
      <c r="AP291" s="207">
        <f t="shared" si="53"/>
        <v>92.89</v>
      </c>
      <c r="AQ291" s="207">
        <f t="shared" si="53"/>
        <v>92.89</v>
      </c>
      <c r="AR291" s="207">
        <f t="shared" si="52"/>
        <v>92.89</v>
      </c>
      <c r="AS291" s="207">
        <f t="shared" si="52"/>
        <v>92.89</v>
      </c>
      <c r="AT291" s="207">
        <f t="shared" si="52"/>
        <v>92.89</v>
      </c>
      <c r="AU291" s="208">
        <f t="shared" si="57"/>
        <v>1114.68</v>
      </c>
      <c r="AV291" s="208">
        <f t="shared" si="51"/>
        <v>92.89</v>
      </c>
      <c r="AW291" s="208">
        <f t="shared" si="51"/>
        <v>92.89</v>
      </c>
      <c r="AX291" s="208">
        <f t="shared" si="51"/>
        <v>92.89</v>
      </c>
      <c r="AY291" s="208">
        <f t="shared" si="51"/>
        <v>92.89</v>
      </c>
      <c r="AZ291" s="208">
        <f t="shared" si="50"/>
        <v>92.89</v>
      </c>
      <c r="BA291" s="208">
        <f t="shared" si="50"/>
        <v>92.89</v>
      </c>
      <c r="BB291" s="208">
        <f t="shared" si="50"/>
        <v>92.89</v>
      </c>
      <c r="BC291" s="208">
        <f t="shared" si="50"/>
        <v>92.89</v>
      </c>
      <c r="BD291" s="208">
        <f t="shared" si="50"/>
        <v>92.89</v>
      </c>
      <c r="BE291" s="208">
        <f t="shared" si="50"/>
        <v>97.36</v>
      </c>
      <c r="BF291" s="208">
        <f t="shared" si="59"/>
        <v>101.84</v>
      </c>
      <c r="BG291" s="208">
        <f t="shared" si="59"/>
        <v>101.84</v>
      </c>
      <c r="BH291" s="208">
        <f t="shared" si="59"/>
        <v>101.84</v>
      </c>
      <c r="BI291" s="208">
        <f t="shared" si="48"/>
        <v>101.84</v>
      </c>
      <c r="BJ291" s="208">
        <f t="shared" si="48"/>
        <v>101.84</v>
      </c>
      <c r="BK291" s="208">
        <f t="shared" si="48"/>
        <v>101.84</v>
      </c>
      <c r="BL291" s="207">
        <f t="shared" si="58"/>
        <v>1172.8499999999999</v>
      </c>
    </row>
    <row r="292" spans="1:64">
      <c r="A292" s="190" t="s">
        <v>493</v>
      </c>
      <c r="B292" s="205">
        <v>3.9399999999999998E-2</v>
      </c>
      <c r="C292" s="205">
        <v>3.9399999999999998E-2</v>
      </c>
      <c r="D292" s="206">
        <v>14528.92</v>
      </c>
      <c r="E292" s="206">
        <v>14528.92</v>
      </c>
      <c r="F292" s="206">
        <v>14528.92</v>
      </c>
      <c r="G292" s="206">
        <v>14528.92</v>
      </c>
      <c r="H292" s="206">
        <v>14528.92</v>
      </c>
      <c r="I292" s="206">
        <v>14528.92</v>
      </c>
      <c r="J292" s="206">
        <v>14528.92</v>
      </c>
      <c r="K292" s="206">
        <v>14528.92</v>
      </c>
      <c r="L292" s="206">
        <v>14528.92</v>
      </c>
      <c r="M292" s="206">
        <v>14528.92</v>
      </c>
      <c r="N292" s="206">
        <v>14528.92</v>
      </c>
      <c r="O292" s="206">
        <v>14528.92</v>
      </c>
      <c r="P292" s="192">
        <f t="shared" si="55"/>
        <v>174347.04000000004</v>
      </c>
      <c r="Q292" s="206">
        <v>14528.92</v>
      </c>
      <c r="R292" s="206">
        <v>14528.92</v>
      </c>
      <c r="S292" s="206">
        <v>14528.92</v>
      </c>
      <c r="T292" s="206">
        <v>14528.92</v>
      </c>
      <c r="U292" s="206">
        <v>14528.92</v>
      </c>
      <c r="V292" s="206">
        <v>14528.92</v>
      </c>
      <c r="W292" s="206">
        <v>110170.02</v>
      </c>
      <c r="X292" s="206">
        <v>205811.12000000002</v>
      </c>
      <c r="Y292" s="206">
        <v>205811.12000000002</v>
      </c>
      <c r="Z292" s="206">
        <v>205811.12000000002</v>
      </c>
      <c r="AA292" s="206">
        <v>205811.12000000002</v>
      </c>
      <c r="AB292" s="206">
        <v>205811.12000000002</v>
      </c>
      <c r="AC292" s="206">
        <v>205811.12000000002</v>
      </c>
      <c r="AD292" s="206">
        <v>205811.12000000002</v>
      </c>
      <c r="AE292" s="206">
        <v>205811.12000000002</v>
      </c>
      <c r="AF292" s="206">
        <v>205811.12000000002</v>
      </c>
      <c r="AG292" s="192">
        <f t="shared" si="56"/>
        <v>1991527.9400000006</v>
      </c>
      <c r="AI292" s="207">
        <f t="shared" si="54"/>
        <v>47.7</v>
      </c>
      <c r="AJ292" s="207">
        <f t="shared" si="54"/>
        <v>47.7</v>
      </c>
      <c r="AK292" s="207">
        <f t="shared" si="54"/>
        <v>47.7</v>
      </c>
      <c r="AL292" s="207">
        <f t="shared" si="53"/>
        <v>47.7</v>
      </c>
      <c r="AM292" s="207">
        <f t="shared" si="53"/>
        <v>47.7</v>
      </c>
      <c r="AN292" s="207">
        <f t="shared" si="53"/>
        <v>47.7</v>
      </c>
      <c r="AO292" s="207">
        <f t="shared" si="53"/>
        <v>47.7</v>
      </c>
      <c r="AP292" s="207">
        <f t="shared" si="53"/>
        <v>47.7</v>
      </c>
      <c r="AQ292" s="207">
        <f t="shared" si="53"/>
        <v>47.7</v>
      </c>
      <c r="AR292" s="207">
        <f t="shared" si="52"/>
        <v>47.7</v>
      </c>
      <c r="AS292" s="207">
        <f t="shared" si="52"/>
        <v>47.7</v>
      </c>
      <c r="AT292" s="207">
        <f t="shared" si="52"/>
        <v>47.7</v>
      </c>
      <c r="AU292" s="208">
        <f t="shared" si="57"/>
        <v>572.4</v>
      </c>
      <c r="AV292" s="208">
        <f t="shared" si="51"/>
        <v>47.7</v>
      </c>
      <c r="AW292" s="208">
        <f t="shared" si="51"/>
        <v>47.7</v>
      </c>
      <c r="AX292" s="208">
        <f t="shared" si="51"/>
        <v>47.7</v>
      </c>
      <c r="AY292" s="208">
        <f t="shared" si="51"/>
        <v>47.7</v>
      </c>
      <c r="AZ292" s="208">
        <f t="shared" si="50"/>
        <v>47.7</v>
      </c>
      <c r="BA292" s="208">
        <f t="shared" si="50"/>
        <v>47.7</v>
      </c>
      <c r="BB292" s="208">
        <f t="shared" si="50"/>
        <v>361.72</v>
      </c>
      <c r="BC292" s="208">
        <f t="shared" si="50"/>
        <v>675.75</v>
      </c>
      <c r="BD292" s="208">
        <f t="shared" si="50"/>
        <v>675.75</v>
      </c>
      <c r="BE292" s="208">
        <f t="shared" si="50"/>
        <v>675.75</v>
      </c>
      <c r="BF292" s="208">
        <f t="shared" si="59"/>
        <v>675.75</v>
      </c>
      <c r="BG292" s="208">
        <f t="shared" si="59"/>
        <v>675.75</v>
      </c>
      <c r="BH292" s="208">
        <f t="shared" si="59"/>
        <v>675.75</v>
      </c>
      <c r="BI292" s="208">
        <f t="shared" si="48"/>
        <v>675.75</v>
      </c>
      <c r="BJ292" s="208">
        <f t="shared" si="48"/>
        <v>675.75</v>
      </c>
      <c r="BK292" s="208">
        <f t="shared" si="48"/>
        <v>675.75</v>
      </c>
      <c r="BL292" s="207">
        <f t="shared" si="58"/>
        <v>6538.87</v>
      </c>
    </row>
    <row r="293" spans="1:64">
      <c r="A293" s="190" t="s">
        <v>494</v>
      </c>
      <c r="B293" s="205">
        <v>0</v>
      </c>
      <c r="C293" s="205">
        <v>0</v>
      </c>
      <c r="D293" s="206">
        <v>0</v>
      </c>
      <c r="E293" s="206">
        <v>0</v>
      </c>
      <c r="F293" s="206">
        <v>0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0</v>
      </c>
      <c r="M293" s="206">
        <v>0</v>
      </c>
      <c r="N293" s="206">
        <v>0</v>
      </c>
      <c r="O293" s="206">
        <v>0</v>
      </c>
      <c r="P293" s="192">
        <f t="shared" si="55"/>
        <v>0</v>
      </c>
      <c r="Q293" s="206">
        <v>0</v>
      </c>
      <c r="R293" s="206">
        <v>0</v>
      </c>
      <c r="S293" s="206">
        <v>0</v>
      </c>
      <c r="T293" s="206">
        <v>0</v>
      </c>
      <c r="U293" s="206">
        <v>0</v>
      </c>
      <c r="V293" s="206">
        <v>0</v>
      </c>
      <c r="W293" s="206">
        <v>0</v>
      </c>
      <c r="X293" s="206">
        <v>0</v>
      </c>
      <c r="Y293" s="206">
        <v>0</v>
      </c>
      <c r="Z293" s="206">
        <v>0</v>
      </c>
      <c r="AA293" s="206">
        <v>0</v>
      </c>
      <c r="AB293" s="206">
        <v>0</v>
      </c>
      <c r="AC293" s="206">
        <v>0</v>
      </c>
      <c r="AD293" s="206">
        <v>0</v>
      </c>
      <c r="AE293" s="206">
        <v>0</v>
      </c>
      <c r="AF293" s="206">
        <v>0</v>
      </c>
      <c r="AG293" s="192">
        <f t="shared" si="56"/>
        <v>0</v>
      </c>
      <c r="AI293" s="207">
        <f t="shared" si="54"/>
        <v>0</v>
      </c>
      <c r="AJ293" s="207">
        <f t="shared" si="54"/>
        <v>0</v>
      </c>
      <c r="AK293" s="207">
        <f t="shared" si="54"/>
        <v>0</v>
      </c>
      <c r="AL293" s="207">
        <f t="shared" si="53"/>
        <v>0</v>
      </c>
      <c r="AM293" s="207">
        <f t="shared" si="53"/>
        <v>0</v>
      </c>
      <c r="AN293" s="207">
        <f t="shared" si="53"/>
        <v>0</v>
      </c>
      <c r="AO293" s="207">
        <f t="shared" si="53"/>
        <v>0</v>
      </c>
      <c r="AP293" s="207">
        <f t="shared" si="53"/>
        <v>0</v>
      </c>
      <c r="AQ293" s="207">
        <f t="shared" si="53"/>
        <v>0</v>
      </c>
      <c r="AR293" s="207">
        <f t="shared" si="52"/>
        <v>0</v>
      </c>
      <c r="AS293" s="207">
        <f t="shared" si="52"/>
        <v>0</v>
      </c>
      <c r="AT293" s="207">
        <f t="shared" si="52"/>
        <v>0</v>
      </c>
      <c r="AU293" s="208">
        <f t="shared" si="57"/>
        <v>0</v>
      </c>
      <c r="AV293" s="208">
        <f t="shared" si="51"/>
        <v>0</v>
      </c>
      <c r="AW293" s="208">
        <f t="shared" si="51"/>
        <v>0</v>
      </c>
      <c r="AX293" s="208">
        <f t="shared" si="51"/>
        <v>0</v>
      </c>
      <c r="AY293" s="208">
        <f t="shared" si="51"/>
        <v>0</v>
      </c>
      <c r="AZ293" s="208">
        <f t="shared" si="50"/>
        <v>0</v>
      </c>
      <c r="BA293" s="208">
        <f t="shared" si="50"/>
        <v>0</v>
      </c>
      <c r="BB293" s="208">
        <f t="shared" si="50"/>
        <v>0</v>
      </c>
      <c r="BC293" s="208">
        <f t="shared" si="50"/>
        <v>0</v>
      </c>
      <c r="BD293" s="208">
        <f t="shared" si="50"/>
        <v>0</v>
      </c>
      <c r="BE293" s="208">
        <f t="shared" si="50"/>
        <v>0</v>
      </c>
      <c r="BF293" s="208">
        <f t="shared" si="59"/>
        <v>0</v>
      </c>
      <c r="BG293" s="208">
        <f t="shared" si="59"/>
        <v>0</v>
      </c>
      <c r="BH293" s="208">
        <f t="shared" si="59"/>
        <v>0</v>
      </c>
      <c r="BI293" s="208">
        <f t="shared" si="48"/>
        <v>0</v>
      </c>
      <c r="BJ293" s="208">
        <f t="shared" si="48"/>
        <v>0</v>
      </c>
      <c r="BK293" s="208">
        <f t="shared" si="48"/>
        <v>0</v>
      </c>
      <c r="BL293" s="207">
        <f t="shared" si="58"/>
        <v>0</v>
      </c>
    </row>
    <row r="294" spans="1:64">
      <c r="A294" s="190" t="s">
        <v>495</v>
      </c>
      <c r="B294" s="205">
        <v>3.6899999999999995E-2</v>
      </c>
      <c r="C294" s="205">
        <v>3.6899999999999995E-2</v>
      </c>
      <c r="D294" s="206">
        <v>5204.51</v>
      </c>
      <c r="E294" s="206">
        <v>5204.51</v>
      </c>
      <c r="F294" s="206">
        <v>5204.51</v>
      </c>
      <c r="G294" s="206">
        <v>5204.51</v>
      </c>
      <c r="H294" s="206">
        <v>5204.51</v>
      </c>
      <c r="I294" s="206">
        <v>5204.51</v>
      </c>
      <c r="J294" s="206">
        <v>5204.51</v>
      </c>
      <c r="K294" s="206">
        <v>5204.51</v>
      </c>
      <c r="L294" s="206">
        <v>5204.51</v>
      </c>
      <c r="M294" s="206">
        <v>5204.51</v>
      </c>
      <c r="N294" s="206">
        <v>5204.51</v>
      </c>
      <c r="O294" s="206">
        <v>5204.51</v>
      </c>
      <c r="P294" s="192">
        <f t="shared" si="55"/>
        <v>62454.120000000017</v>
      </c>
      <c r="Q294" s="206">
        <v>5204.51</v>
      </c>
      <c r="R294" s="206">
        <v>5204.51</v>
      </c>
      <c r="S294" s="206">
        <v>5204.51</v>
      </c>
      <c r="T294" s="206">
        <v>5204.51</v>
      </c>
      <c r="U294" s="206">
        <v>5204.51</v>
      </c>
      <c r="V294" s="206">
        <v>5204.51</v>
      </c>
      <c r="W294" s="206">
        <v>5204.51</v>
      </c>
      <c r="X294" s="206">
        <v>5204.51</v>
      </c>
      <c r="Y294" s="206">
        <v>5204.51</v>
      </c>
      <c r="Z294" s="206">
        <v>5204.51</v>
      </c>
      <c r="AA294" s="206">
        <v>5204.51</v>
      </c>
      <c r="AB294" s="206">
        <v>5204.51</v>
      </c>
      <c r="AC294" s="206">
        <v>5204.51</v>
      </c>
      <c r="AD294" s="206">
        <v>5204.51</v>
      </c>
      <c r="AE294" s="206">
        <v>5204.51</v>
      </c>
      <c r="AF294" s="206">
        <v>5204.51</v>
      </c>
      <c r="AG294" s="192">
        <f t="shared" si="56"/>
        <v>62454.120000000017</v>
      </c>
      <c r="AI294" s="207">
        <f t="shared" si="54"/>
        <v>16</v>
      </c>
      <c r="AJ294" s="207">
        <f t="shared" si="54"/>
        <v>16</v>
      </c>
      <c r="AK294" s="207">
        <f t="shared" si="54"/>
        <v>16</v>
      </c>
      <c r="AL294" s="207">
        <f t="shared" si="53"/>
        <v>16</v>
      </c>
      <c r="AM294" s="207">
        <f t="shared" si="53"/>
        <v>16</v>
      </c>
      <c r="AN294" s="207">
        <f t="shared" si="53"/>
        <v>16</v>
      </c>
      <c r="AO294" s="207">
        <f t="shared" si="53"/>
        <v>16</v>
      </c>
      <c r="AP294" s="207">
        <f t="shared" si="53"/>
        <v>16</v>
      </c>
      <c r="AQ294" s="207">
        <f t="shared" si="53"/>
        <v>16</v>
      </c>
      <c r="AR294" s="207">
        <f t="shared" si="52"/>
        <v>16</v>
      </c>
      <c r="AS294" s="207">
        <f t="shared" si="52"/>
        <v>16</v>
      </c>
      <c r="AT294" s="207">
        <f t="shared" si="52"/>
        <v>16</v>
      </c>
      <c r="AU294" s="208">
        <f t="shared" si="57"/>
        <v>192</v>
      </c>
      <c r="AV294" s="208">
        <f t="shared" si="51"/>
        <v>16</v>
      </c>
      <c r="AW294" s="208">
        <f t="shared" si="51"/>
        <v>16</v>
      </c>
      <c r="AX294" s="208">
        <f t="shared" si="51"/>
        <v>16</v>
      </c>
      <c r="AY294" s="208">
        <f t="shared" si="51"/>
        <v>16</v>
      </c>
      <c r="AZ294" s="208">
        <f t="shared" si="50"/>
        <v>16</v>
      </c>
      <c r="BA294" s="208">
        <f t="shared" si="50"/>
        <v>16</v>
      </c>
      <c r="BB294" s="208">
        <f t="shared" si="50"/>
        <v>16</v>
      </c>
      <c r="BC294" s="208">
        <f t="shared" si="50"/>
        <v>16</v>
      </c>
      <c r="BD294" s="208">
        <f t="shared" si="50"/>
        <v>16</v>
      </c>
      <c r="BE294" s="208">
        <f t="shared" si="50"/>
        <v>16</v>
      </c>
      <c r="BF294" s="208">
        <f t="shared" si="59"/>
        <v>16</v>
      </c>
      <c r="BG294" s="208">
        <f t="shared" si="59"/>
        <v>16</v>
      </c>
      <c r="BH294" s="208">
        <f t="shared" si="59"/>
        <v>16</v>
      </c>
      <c r="BI294" s="208">
        <f t="shared" si="48"/>
        <v>16</v>
      </c>
      <c r="BJ294" s="208">
        <f t="shared" si="48"/>
        <v>16</v>
      </c>
      <c r="BK294" s="208">
        <f t="shared" si="48"/>
        <v>16</v>
      </c>
      <c r="BL294" s="207">
        <f t="shared" si="58"/>
        <v>192</v>
      </c>
    </row>
    <row r="295" spans="1:64">
      <c r="A295" s="190" t="s">
        <v>496</v>
      </c>
      <c r="B295" s="205">
        <v>3.6899999999999995E-2</v>
      </c>
      <c r="C295" s="205">
        <v>3.6899999999999995E-2</v>
      </c>
      <c r="D295" s="206">
        <v>5182.59</v>
      </c>
      <c r="E295" s="206">
        <v>5182.59</v>
      </c>
      <c r="F295" s="206">
        <v>5182.59</v>
      </c>
      <c r="G295" s="206">
        <v>5182.59</v>
      </c>
      <c r="H295" s="206">
        <v>5182.59</v>
      </c>
      <c r="I295" s="206">
        <v>5182.59</v>
      </c>
      <c r="J295" s="206">
        <v>5182.59</v>
      </c>
      <c r="K295" s="206">
        <v>5182.59</v>
      </c>
      <c r="L295" s="206">
        <v>5182.59</v>
      </c>
      <c r="M295" s="206">
        <v>5182.59</v>
      </c>
      <c r="N295" s="206">
        <v>5182.59</v>
      </c>
      <c r="O295" s="206">
        <v>5182.59</v>
      </c>
      <c r="P295" s="192">
        <f t="shared" si="55"/>
        <v>62191.079999999987</v>
      </c>
      <c r="Q295" s="206">
        <v>5182.59</v>
      </c>
      <c r="R295" s="206">
        <v>5182.59</v>
      </c>
      <c r="S295" s="206">
        <v>5182.59</v>
      </c>
      <c r="T295" s="206">
        <v>5182.59</v>
      </c>
      <c r="U295" s="206">
        <v>5182.59</v>
      </c>
      <c r="V295" s="206">
        <v>5182.59</v>
      </c>
      <c r="W295" s="206">
        <v>5182.59</v>
      </c>
      <c r="X295" s="206">
        <v>5182.59</v>
      </c>
      <c r="Y295" s="206">
        <v>5182.59</v>
      </c>
      <c r="Z295" s="206">
        <v>660087.54500000004</v>
      </c>
      <c r="AA295" s="206">
        <v>1314992.5000000002</v>
      </c>
      <c r="AB295" s="206">
        <v>1314992.5000000002</v>
      </c>
      <c r="AC295" s="206">
        <v>1565008.9000000001</v>
      </c>
      <c r="AD295" s="206">
        <v>1815025.3000000003</v>
      </c>
      <c r="AE295" s="206">
        <v>1815025.3000000003</v>
      </c>
      <c r="AF295" s="206">
        <v>1815025.3000000003</v>
      </c>
      <c r="AG295" s="192">
        <f t="shared" si="56"/>
        <v>10326070.295000002</v>
      </c>
      <c r="AI295" s="207">
        <f t="shared" si="54"/>
        <v>15.94</v>
      </c>
      <c r="AJ295" s="207">
        <f t="shared" si="54"/>
        <v>15.94</v>
      </c>
      <c r="AK295" s="207">
        <f t="shared" si="54"/>
        <v>15.94</v>
      </c>
      <c r="AL295" s="207">
        <f t="shared" si="53"/>
        <v>15.94</v>
      </c>
      <c r="AM295" s="207">
        <f t="shared" si="53"/>
        <v>15.94</v>
      </c>
      <c r="AN295" s="207">
        <f t="shared" si="53"/>
        <v>15.94</v>
      </c>
      <c r="AO295" s="207">
        <f t="shared" si="53"/>
        <v>15.94</v>
      </c>
      <c r="AP295" s="207">
        <f t="shared" si="53"/>
        <v>15.94</v>
      </c>
      <c r="AQ295" s="207">
        <f t="shared" si="53"/>
        <v>15.94</v>
      </c>
      <c r="AR295" s="207">
        <f t="shared" si="52"/>
        <v>15.94</v>
      </c>
      <c r="AS295" s="207">
        <f t="shared" si="52"/>
        <v>15.94</v>
      </c>
      <c r="AT295" s="207">
        <f t="shared" si="52"/>
        <v>15.94</v>
      </c>
      <c r="AU295" s="208">
        <f t="shared" si="57"/>
        <v>191.28</v>
      </c>
      <c r="AV295" s="208">
        <f t="shared" si="51"/>
        <v>15.94</v>
      </c>
      <c r="AW295" s="208">
        <f t="shared" si="51"/>
        <v>15.94</v>
      </c>
      <c r="AX295" s="208">
        <f t="shared" si="51"/>
        <v>15.94</v>
      </c>
      <c r="AY295" s="208">
        <f t="shared" si="51"/>
        <v>15.94</v>
      </c>
      <c r="AZ295" s="208">
        <f t="shared" si="50"/>
        <v>15.94</v>
      </c>
      <c r="BA295" s="208">
        <f t="shared" si="50"/>
        <v>15.94</v>
      </c>
      <c r="BB295" s="208">
        <f t="shared" si="50"/>
        <v>15.94</v>
      </c>
      <c r="BC295" s="208">
        <f t="shared" si="50"/>
        <v>15.94</v>
      </c>
      <c r="BD295" s="208">
        <f t="shared" si="50"/>
        <v>15.94</v>
      </c>
      <c r="BE295" s="208">
        <f t="shared" si="50"/>
        <v>2029.77</v>
      </c>
      <c r="BF295" s="208">
        <f t="shared" si="59"/>
        <v>4043.6</v>
      </c>
      <c r="BG295" s="208">
        <f t="shared" si="59"/>
        <v>4043.6</v>
      </c>
      <c r="BH295" s="208">
        <f t="shared" si="59"/>
        <v>4812.3999999999996</v>
      </c>
      <c r="BI295" s="208">
        <f t="shared" si="48"/>
        <v>5581.2</v>
      </c>
      <c r="BJ295" s="208">
        <f t="shared" si="48"/>
        <v>5581.2</v>
      </c>
      <c r="BK295" s="208">
        <f t="shared" si="48"/>
        <v>5581.2</v>
      </c>
      <c r="BL295" s="207">
        <f t="shared" si="58"/>
        <v>31752.670000000002</v>
      </c>
    </row>
    <row r="296" spans="1:64">
      <c r="A296" s="190" t="s">
        <v>497</v>
      </c>
      <c r="B296" s="205">
        <v>3.6999999999999998E-2</v>
      </c>
      <c r="C296" s="205">
        <v>3.6999999999999998E-2</v>
      </c>
      <c r="D296" s="206">
        <v>5328.4400000000005</v>
      </c>
      <c r="E296" s="206">
        <v>5328.4400000000005</v>
      </c>
      <c r="F296" s="206">
        <v>5328.4400000000005</v>
      </c>
      <c r="G296" s="206">
        <v>5328.4400000000005</v>
      </c>
      <c r="H296" s="206">
        <v>5328.4400000000005</v>
      </c>
      <c r="I296" s="206">
        <v>5328.4400000000005</v>
      </c>
      <c r="J296" s="206">
        <v>5328.4400000000005</v>
      </c>
      <c r="K296" s="206">
        <v>5328.4400000000005</v>
      </c>
      <c r="L296" s="206">
        <v>5328.4400000000005</v>
      </c>
      <c r="M296" s="206">
        <v>5328.4400000000005</v>
      </c>
      <c r="N296" s="206">
        <v>5328.4400000000005</v>
      </c>
      <c r="O296" s="206">
        <v>5328.4400000000005</v>
      </c>
      <c r="P296" s="192">
        <f t="shared" si="55"/>
        <v>63941.280000000021</v>
      </c>
      <c r="Q296" s="206">
        <v>5328.4400000000005</v>
      </c>
      <c r="R296" s="206">
        <v>5328.4400000000005</v>
      </c>
      <c r="S296" s="206">
        <v>5328.4400000000005</v>
      </c>
      <c r="T296" s="206">
        <v>5328.4400000000005</v>
      </c>
      <c r="U296" s="206">
        <v>5328.4400000000005</v>
      </c>
      <c r="V296" s="206">
        <v>5328.4400000000005</v>
      </c>
      <c r="W296" s="206">
        <v>5328.4400000000005</v>
      </c>
      <c r="X296" s="206">
        <v>5328.4400000000005</v>
      </c>
      <c r="Y296" s="206">
        <v>5328.4400000000005</v>
      </c>
      <c r="Z296" s="206">
        <v>5328.4400000000005</v>
      </c>
      <c r="AA296" s="206">
        <v>5328.4400000000005</v>
      </c>
      <c r="AB296" s="206">
        <v>5328.4400000000005</v>
      </c>
      <c r="AC296" s="206">
        <v>5328.4400000000005</v>
      </c>
      <c r="AD296" s="206">
        <v>5328.4400000000005</v>
      </c>
      <c r="AE296" s="206">
        <v>5328.4400000000005</v>
      </c>
      <c r="AF296" s="206">
        <v>5328.4400000000005</v>
      </c>
      <c r="AG296" s="192">
        <f t="shared" si="56"/>
        <v>63941.280000000021</v>
      </c>
      <c r="AI296" s="207">
        <f t="shared" si="54"/>
        <v>16.43</v>
      </c>
      <c r="AJ296" s="207">
        <f t="shared" si="54"/>
        <v>16.43</v>
      </c>
      <c r="AK296" s="207">
        <f t="shared" si="54"/>
        <v>16.43</v>
      </c>
      <c r="AL296" s="207">
        <f t="shared" si="53"/>
        <v>16.43</v>
      </c>
      <c r="AM296" s="207">
        <f t="shared" si="53"/>
        <v>16.43</v>
      </c>
      <c r="AN296" s="207">
        <f t="shared" si="53"/>
        <v>16.43</v>
      </c>
      <c r="AO296" s="207">
        <f t="shared" si="53"/>
        <v>16.43</v>
      </c>
      <c r="AP296" s="207">
        <f t="shared" si="53"/>
        <v>16.43</v>
      </c>
      <c r="AQ296" s="207">
        <f t="shared" si="53"/>
        <v>16.43</v>
      </c>
      <c r="AR296" s="207">
        <f t="shared" si="52"/>
        <v>16.43</v>
      </c>
      <c r="AS296" s="207">
        <f t="shared" si="52"/>
        <v>16.43</v>
      </c>
      <c r="AT296" s="207">
        <f t="shared" si="52"/>
        <v>16.43</v>
      </c>
      <c r="AU296" s="208">
        <f t="shared" si="57"/>
        <v>197.16000000000005</v>
      </c>
      <c r="AV296" s="208">
        <f t="shared" si="51"/>
        <v>16.43</v>
      </c>
      <c r="AW296" s="208">
        <f t="shared" si="51"/>
        <v>16.43</v>
      </c>
      <c r="AX296" s="208">
        <f t="shared" si="51"/>
        <v>16.43</v>
      </c>
      <c r="AY296" s="208">
        <f t="shared" si="51"/>
        <v>16.43</v>
      </c>
      <c r="AZ296" s="208">
        <f t="shared" si="50"/>
        <v>16.43</v>
      </c>
      <c r="BA296" s="208">
        <f t="shared" si="50"/>
        <v>16.43</v>
      </c>
      <c r="BB296" s="208">
        <f t="shared" si="50"/>
        <v>16.43</v>
      </c>
      <c r="BC296" s="208">
        <f t="shared" si="50"/>
        <v>16.43</v>
      </c>
      <c r="BD296" s="208">
        <f t="shared" si="50"/>
        <v>16.43</v>
      </c>
      <c r="BE296" s="208">
        <f t="shared" si="50"/>
        <v>16.43</v>
      </c>
      <c r="BF296" s="208">
        <f t="shared" si="59"/>
        <v>16.43</v>
      </c>
      <c r="BG296" s="208">
        <f t="shared" si="59"/>
        <v>16.43</v>
      </c>
      <c r="BH296" s="208">
        <f t="shared" si="59"/>
        <v>16.43</v>
      </c>
      <c r="BI296" s="208">
        <f t="shared" si="48"/>
        <v>16.43</v>
      </c>
      <c r="BJ296" s="208">
        <f t="shared" si="48"/>
        <v>16.43</v>
      </c>
      <c r="BK296" s="208">
        <f t="shared" si="48"/>
        <v>16.43</v>
      </c>
      <c r="BL296" s="207">
        <f t="shared" si="58"/>
        <v>197.16000000000005</v>
      </c>
    </row>
    <row r="297" spans="1:64">
      <c r="A297" s="190" t="s">
        <v>498</v>
      </c>
      <c r="B297" s="205">
        <v>0</v>
      </c>
      <c r="C297" s="205">
        <v>0</v>
      </c>
      <c r="D297" s="206">
        <v>0</v>
      </c>
      <c r="E297" s="206">
        <v>0</v>
      </c>
      <c r="F297" s="206">
        <v>0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192">
        <f t="shared" si="55"/>
        <v>0</v>
      </c>
      <c r="Q297" s="206">
        <v>0</v>
      </c>
      <c r="R297" s="206">
        <v>0</v>
      </c>
      <c r="S297" s="206">
        <v>0</v>
      </c>
      <c r="T297" s="206">
        <v>0</v>
      </c>
      <c r="U297" s="206">
        <v>0</v>
      </c>
      <c r="V297" s="206">
        <v>0</v>
      </c>
      <c r="W297" s="206">
        <v>0</v>
      </c>
      <c r="X297" s="206">
        <v>0</v>
      </c>
      <c r="Y297" s="206">
        <v>0</v>
      </c>
      <c r="Z297" s="206">
        <v>0</v>
      </c>
      <c r="AA297" s="206">
        <v>0</v>
      </c>
      <c r="AB297" s="206">
        <v>0</v>
      </c>
      <c r="AC297" s="206">
        <v>0</v>
      </c>
      <c r="AD297" s="206">
        <v>0</v>
      </c>
      <c r="AE297" s="206">
        <v>0</v>
      </c>
      <c r="AF297" s="206">
        <v>0</v>
      </c>
      <c r="AG297" s="192">
        <f t="shared" si="56"/>
        <v>0</v>
      </c>
      <c r="AI297" s="207">
        <f t="shared" si="54"/>
        <v>0</v>
      </c>
      <c r="AJ297" s="207">
        <f t="shared" si="54"/>
        <v>0</v>
      </c>
      <c r="AK297" s="207">
        <f t="shared" si="54"/>
        <v>0</v>
      </c>
      <c r="AL297" s="207">
        <f t="shared" si="53"/>
        <v>0</v>
      </c>
      <c r="AM297" s="207">
        <f t="shared" si="53"/>
        <v>0</v>
      </c>
      <c r="AN297" s="207">
        <f t="shared" si="53"/>
        <v>0</v>
      </c>
      <c r="AO297" s="207">
        <f t="shared" ref="AO297:AT349" si="60">ROUND(J297*$B297/12,2)</f>
        <v>0</v>
      </c>
      <c r="AP297" s="207">
        <f t="shared" si="60"/>
        <v>0</v>
      </c>
      <c r="AQ297" s="207">
        <f t="shared" si="60"/>
        <v>0</v>
      </c>
      <c r="AR297" s="207">
        <f t="shared" si="52"/>
        <v>0</v>
      </c>
      <c r="AS297" s="207">
        <f t="shared" si="52"/>
        <v>0</v>
      </c>
      <c r="AT297" s="207">
        <f t="shared" si="52"/>
        <v>0</v>
      </c>
      <c r="AU297" s="208">
        <f t="shared" si="57"/>
        <v>0</v>
      </c>
      <c r="AV297" s="208">
        <f t="shared" si="51"/>
        <v>0</v>
      </c>
      <c r="AW297" s="208">
        <f t="shared" si="51"/>
        <v>0</v>
      </c>
      <c r="AX297" s="208">
        <f t="shared" si="51"/>
        <v>0</v>
      </c>
      <c r="AY297" s="208">
        <f t="shared" si="51"/>
        <v>0</v>
      </c>
      <c r="AZ297" s="208">
        <f t="shared" si="50"/>
        <v>0</v>
      </c>
      <c r="BA297" s="208">
        <f t="shared" si="50"/>
        <v>0</v>
      </c>
      <c r="BB297" s="208">
        <f t="shared" si="50"/>
        <v>0</v>
      </c>
      <c r="BC297" s="208">
        <f t="shared" si="50"/>
        <v>0</v>
      </c>
      <c r="BD297" s="208">
        <f t="shared" si="50"/>
        <v>0</v>
      </c>
      <c r="BE297" s="208">
        <f t="shared" si="50"/>
        <v>0</v>
      </c>
      <c r="BF297" s="208">
        <f t="shared" si="59"/>
        <v>0</v>
      </c>
      <c r="BG297" s="208">
        <f t="shared" si="59"/>
        <v>0</v>
      </c>
      <c r="BH297" s="208">
        <f t="shared" si="59"/>
        <v>0</v>
      </c>
      <c r="BI297" s="208">
        <f t="shared" si="48"/>
        <v>0</v>
      </c>
      <c r="BJ297" s="208">
        <f t="shared" si="48"/>
        <v>0</v>
      </c>
      <c r="BK297" s="208">
        <f t="shared" si="48"/>
        <v>0</v>
      </c>
      <c r="BL297" s="207">
        <f t="shared" si="58"/>
        <v>0</v>
      </c>
    </row>
    <row r="298" spans="1:64">
      <c r="A298" s="190" t="s">
        <v>499</v>
      </c>
      <c r="B298" s="205">
        <v>0.17559999999999998</v>
      </c>
      <c r="C298" s="205">
        <v>0.17559999999999998</v>
      </c>
      <c r="D298" s="206">
        <v>9488.39</v>
      </c>
      <c r="E298" s="206">
        <v>9488.39</v>
      </c>
      <c r="F298" s="206">
        <v>9488.39</v>
      </c>
      <c r="G298" s="206">
        <v>9488.39</v>
      </c>
      <c r="H298" s="206">
        <v>9488.39</v>
      </c>
      <c r="I298" s="206">
        <v>9488.39</v>
      </c>
      <c r="J298" s="206">
        <v>9488.39</v>
      </c>
      <c r="K298" s="206">
        <v>9488.39</v>
      </c>
      <c r="L298" s="206">
        <v>9488.39</v>
      </c>
      <c r="M298" s="206">
        <v>9488.39</v>
      </c>
      <c r="N298" s="206">
        <v>9488.39</v>
      </c>
      <c r="O298" s="206">
        <v>9488.39</v>
      </c>
      <c r="P298" s="192">
        <f t="shared" si="55"/>
        <v>113860.68</v>
      </c>
      <c r="Q298" s="206">
        <v>9488.39</v>
      </c>
      <c r="R298" s="206">
        <v>9488.39</v>
      </c>
      <c r="S298" s="206">
        <v>9488.39</v>
      </c>
      <c r="T298" s="206">
        <v>9488.39</v>
      </c>
      <c r="U298" s="206">
        <v>9488.39</v>
      </c>
      <c r="V298" s="206">
        <v>9488.39</v>
      </c>
      <c r="W298" s="206">
        <v>9488.39</v>
      </c>
      <c r="X298" s="206">
        <v>9488.39</v>
      </c>
      <c r="Y298" s="206">
        <v>4744.1949999999997</v>
      </c>
      <c r="Z298" s="206">
        <v>0</v>
      </c>
      <c r="AA298" s="206">
        <v>0</v>
      </c>
      <c r="AB298" s="206">
        <v>0</v>
      </c>
      <c r="AC298" s="206">
        <v>0</v>
      </c>
      <c r="AD298" s="206">
        <v>0</v>
      </c>
      <c r="AE298" s="206">
        <v>0</v>
      </c>
      <c r="AF298" s="206">
        <v>0</v>
      </c>
      <c r="AG298" s="192">
        <f t="shared" si="56"/>
        <v>42697.754999999997</v>
      </c>
      <c r="AI298" s="207">
        <f t="shared" si="54"/>
        <v>138.85</v>
      </c>
      <c r="AJ298" s="207">
        <f t="shared" si="54"/>
        <v>138.85</v>
      </c>
      <c r="AK298" s="207">
        <f t="shared" si="54"/>
        <v>138.85</v>
      </c>
      <c r="AL298" s="207">
        <f t="shared" si="54"/>
        <v>138.85</v>
      </c>
      <c r="AM298" s="207">
        <f t="shared" si="54"/>
        <v>138.85</v>
      </c>
      <c r="AN298" s="207">
        <f t="shared" si="54"/>
        <v>138.85</v>
      </c>
      <c r="AO298" s="207">
        <f t="shared" si="60"/>
        <v>138.85</v>
      </c>
      <c r="AP298" s="207">
        <f t="shared" si="60"/>
        <v>138.85</v>
      </c>
      <c r="AQ298" s="207">
        <f t="shared" si="60"/>
        <v>138.85</v>
      </c>
      <c r="AR298" s="207">
        <f t="shared" si="52"/>
        <v>138.85</v>
      </c>
      <c r="AS298" s="207">
        <f t="shared" si="52"/>
        <v>138.85</v>
      </c>
      <c r="AT298" s="207">
        <f t="shared" si="52"/>
        <v>138.85</v>
      </c>
      <c r="AU298" s="208">
        <f t="shared" si="57"/>
        <v>1666.1999999999996</v>
      </c>
      <c r="AV298" s="208">
        <f t="shared" si="51"/>
        <v>138.85</v>
      </c>
      <c r="AW298" s="208">
        <f t="shared" si="51"/>
        <v>138.85</v>
      </c>
      <c r="AX298" s="208">
        <f t="shared" si="51"/>
        <v>138.85</v>
      </c>
      <c r="AY298" s="208">
        <f t="shared" si="51"/>
        <v>138.85</v>
      </c>
      <c r="AZ298" s="208">
        <f t="shared" si="50"/>
        <v>138.85</v>
      </c>
      <c r="BA298" s="208">
        <f t="shared" si="50"/>
        <v>138.85</v>
      </c>
      <c r="BB298" s="208">
        <f t="shared" si="50"/>
        <v>138.85</v>
      </c>
      <c r="BC298" s="208">
        <f t="shared" si="50"/>
        <v>138.85</v>
      </c>
      <c r="BD298" s="208">
        <f t="shared" si="50"/>
        <v>69.42</v>
      </c>
      <c r="BE298" s="208">
        <f t="shared" si="50"/>
        <v>0</v>
      </c>
      <c r="BF298" s="208">
        <f t="shared" si="59"/>
        <v>0</v>
      </c>
      <c r="BG298" s="208">
        <f t="shared" si="59"/>
        <v>0</v>
      </c>
      <c r="BH298" s="208">
        <f t="shared" si="59"/>
        <v>0</v>
      </c>
      <c r="BI298" s="208">
        <f t="shared" si="59"/>
        <v>0</v>
      </c>
      <c r="BJ298" s="208">
        <f t="shared" si="59"/>
        <v>0</v>
      </c>
      <c r="BK298" s="208">
        <f t="shared" si="59"/>
        <v>0</v>
      </c>
      <c r="BL298" s="207">
        <f t="shared" si="58"/>
        <v>624.81999999999994</v>
      </c>
    </row>
    <row r="299" spans="1:64">
      <c r="A299" s="190" t="s">
        <v>500</v>
      </c>
      <c r="B299" s="205">
        <v>1.14E-2</v>
      </c>
      <c r="C299" s="205">
        <v>1.14E-2</v>
      </c>
      <c r="D299" s="206">
        <v>653945.04</v>
      </c>
      <c r="E299" s="206">
        <v>653945.04</v>
      </c>
      <c r="F299" s="206">
        <v>653945.04</v>
      </c>
      <c r="G299" s="206">
        <v>653945.04</v>
      </c>
      <c r="H299" s="206">
        <v>653945.04</v>
      </c>
      <c r="I299" s="206">
        <v>653945.04</v>
      </c>
      <c r="J299" s="206">
        <v>653945.04</v>
      </c>
      <c r="K299" s="206">
        <v>653945.04</v>
      </c>
      <c r="L299" s="206">
        <v>653945.04</v>
      </c>
      <c r="M299" s="206">
        <v>653945.04</v>
      </c>
      <c r="N299" s="206">
        <v>653945.04</v>
      </c>
      <c r="O299" s="206">
        <v>653945.04</v>
      </c>
      <c r="P299" s="192">
        <f t="shared" si="55"/>
        <v>7847340.4800000004</v>
      </c>
      <c r="Q299" s="206">
        <v>653945.04</v>
      </c>
      <c r="R299" s="206">
        <v>653945.04</v>
      </c>
      <c r="S299" s="206">
        <v>653945.04</v>
      </c>
      <c r="T299" s="206">
        <v>653945.04</v>
      </c>
      <c r="U299" s="206">
        <v>653945.04</v>
      </c>
      <c r="V299" s="206">
        <v>653945.04</v>
      </c>
      <c r="W299" s="206">
        <v>653945.04</v>
      </c>
      <c r="X299" s="206">
        <v>653945.04</v>
      </c>
      <c r="Y299" s="206">
        <v>653945.04</v>
      </c>
      <c r="Z299" s="206">
        <v>653945.04</v>
      </c>
      <c r="AA299" s="206">
        <v>653945.04</v>
      </c>
      <c r="AB299" s="206">
        <v>653945.04</v>
      </c>
      <c r="AC299" s="206">
        <v>653945.04</v>
      </c>
      <c r="AD299" s="206">
        <v>653945.04</v>
      </c>
      <c r="AE299" s="206">
        <v>653945.04</v>
      </c>
      <c r="AF299" s="206">
        <v>653945.04</v>
      </c>
      <c r="AG299" s="192">
        <f t="shared" si="56"/>
        <v>7847340.4800000004</v>
      </c>
      <c r="AI299" s="207">
        <f t="shared" si="54"/>
        <v>621.25</v>
      </c>
      <c r="AJ299" s="207">
        <f t="shared" si="54"/>
        <v>621.25</v>
      </c>
      <c r="AK299" s="207">
        <f t="shared" si="54"/>
        <v>621.25</v>
      </c>
      <c r="AL299" s="207">
        <f t="shared" si="54"/>
        <v>621.25</v>
      </c>
      <c r="AM299" s="207">
        <f t="shared" si="54"/>
        <v>621.25</v>
      </c>
      <c r="AN299" s="207">
        <f t="shared" si="54"/>
        <v>621.25</v>
      </c>
      <c r="AO299" s="207">
        <f t="shared" si="60"/>
        <v>621.25</v>
      </c>
      <c r="AP299" s="207">
        <f t="shared" si="60"/>
        <v>621.25</v>
      </c>
      <c r="AQ299" s="207">
        <f t="shared" si="60"/>
        <v>621.25</v>
      </c>
      <c r="AR299" s="207">
        <f t="shared" si="52"/>
        <v>621.25</v>
      </c>
      <c r="AS299" s="207">
        <f t="shared" si="52"/>
        <v>621.25</v>
      </c>
      <c r="AT299" s="207">
        <f t="shared" si="52"/>
        <v>621.25</v>
      </c>
      <c r="AU299" s="208">
        <f t="shared" si="57"/>
        <v>7455</v>
      </c>
      <c r="AV299" s="208">
        <f t="shared" si="51"/>
        <v>621.25</v>
      </c>
      <c r="AW299" s="208">
        <f t="shared" si="51"/>
        <v>621.25</v>
      </c>
      <c r="AX299" s="208">
        <f t="shared" si="51"/>
        <v>621.25</v>
      </c>
      <c r="AY299" s="208">
        <f t="shared" si="51"/>
        <v>621.25</v>
      </c>
      <c r="AZ299" s="208">
        <f t="shared" si="50"/>
        <v>621.25</v>
      </c>
      <c r="BA299" s="208">
        <f t="shared" si="50"/>
        <v>621.25</v>
      </c>
      <c r="BB299" s="208">
        <f t="shared" si="50"/>
        <v>621.25</v>
      </c>
      <c r="BC299" s="208">
        <f t="shared" ref="BC299:BK347" si="61">ROUND(X299*$C299/12,2)</f>
        <v>621.25</v>
      </c>
      <c r="BD299" s="208">
        <f t="shared" si="61"/>
        <v>621.25</v>
      </c>
      <c r="BE299" s="208">
        <f t="shared" si="61"/>
        <v>621.25</v>
      </c>
      <c r="BF299" s="208">
        <f t="shared" si="59"/>
        <v>621.25</v>
      </c>
      <c r="BG299" s="208">
        <f t="shared" si="59"/>
        <v>621.25</v>
      </c>
      <c r="BH299" s="208">
        <f t="shared" si="59"/>
        <v>621.25</v>
      </c>
      <c r="BI299" s="208">
        <f t="shared" si="59"/>
        <v>621.25</v>
      </c>
      <c r="BJ299" s="208">
        <f t="shared" si="59"/>
        <v>621.25</v>
      </c>
      <c r="BK299" s="208">
        <f t="shared" si="59"/>
        <v>621.25</v>
      </c>
      <c r="BL299" s="207">
        <f t="shared" si="58"/>
        <v>7455</v>
      </c>
    </row>
    <row r="300" spans="1:64">
      <c r="A300" s="190" t="s">
        <v>501</v>
      </c>
      <c r="B300" s="205">
        <v>1.14E-2</v>
      </c>
      <c r="C300" s="205">
        <v>1.14E-2</v>
      </c>
      <c r="D300" s="206">
        <v>7933707.5499999998</v>
      </c>
      <c r="E300" s="206">
        <v>7933707.5499999998</v>
      </c>
      <c r="F300" s="206">
        <v>7933707.5499999998</v>
      </c>
      <c r="G300" s="206">
        <v>7933707.5499999998</v>
      </c>
      <c r="H300" s="206">
        <v>7933707.5499999998</v>
      </c>
      <c r="I300" s="206">
        <v>7933707.5499999998</v>
      </c>
      <c r="J300" s="206">
        <v>7933707.5499999998</v>
      </c>
      <c r="K300" s="206">
        <v>7933707.5499999998</v>
      </c>
      <c r="L300" s="206">
        <v>7933707.5499999998</v>
      </c>
      <c r="M300" s="206">
        <v>7933707.5499999998</v>
      </c>
      <c r="N300" s="206">
        <v>7933707.5499999998</v>
      </c>
      <c r="O300" s="206">
        <v>7933707.5499999998</v>
      </c>
      <c r="P300" s="192">
        <f t="shared" si="55"/>
        <v>95204490.599999979</v>
      </c>
      <c r="Q300" s="206">
        <v>7933707.5499999998</v>
      </c>
      <c r="R300" s="206">
        <v>7933707.5499999998</v>
      </c>
      <c r="S300" s="206">
        <v>7933707.5499999998</v>
      </c>
      <c r="T300" s="206">
        <v>7933707.5499999998</v>
      </c>
      <c r="U300" s="206">
        <v>7933707.5499999998</v>
      </c>
      <c r="V300" s="206">
        <v>7933707.5499999998</v>
      </c>
      <c r="W300" s="206">
        <v>7933707.5499999998</v>
      </c>
      <c r="X300" s="206">
        <v>7933707.5499999998</v>
      </c>
      <c r="Y300" s="206">
        <v>7933707.5499999998</v>
      </c>
      <c r="Z300" s="206">
        <v>7933707.5499999998</v>
      </c>
      <c r="AA300" s="206">
        <v>7933707.5499999998</v>
      </c>
      <c r="AB300" s="206">
        <v>7933707.5499999998</v>
      </c>
      <c r="AC300" s="206">
        <v>7933707.5499999998</v>
      </c>
      <c r="AD300" s="206">
        <v>7933707.5499999998</v>
      </c>
      <c r="AE300" s="206">
        <v>7933707.5499999998</v>
      </c>
      <c r="AF300" s="206">
        <v>7933707.5499999998</v>
      </c>
      <c r="AG300" s="192">
        <f t="shared" si="56"/>
        <v>95204490.599999979</v>
      </c>
      <c r="AI300" s="207">
        <f t="shared" si="54"/>
        <v>7537.02</v>
      </c>
      <c r="AJ300" s="207">
        <f t="shared" si="54"/>
        <v>7537.02</v>
      </c>
      <c r="AK300" s="207">
        <f t="shared" si="54"/>
        <v>7537.02</v>
      </c>
      <c r="AL300" s="207">
        <f t="shared" si="54"/>
        <v>7537.02</v>
      </c>
      <c r="AM300" s="207">
        <f t="shared" si="54"/>
        <v>7537.02</v>
      </c>
      <c r="AN300" s="207">
        <f t="shared" si="54"/>
        <v>7537.02</v>
      </c>
      <c r="AO300" s="207">
        <f t="shared" si="60"/>
        <v>7537.02</v>
      </c>
      <c r="AP300" s="207">
        <f t="shared" si="60"/>
        <v>7537.02</v>
      </c>
      <c r="AQ300" s="207">
        <f t="shared" si="60"/>
        <v>7537.02</v>
      </c>
      <c r="AR300" s="207">
        <f t="shared" si="52"/>
        <v>7537.02</v>
      </c>
      <c r="AS300" s="207">
        <f t="shared" si="52"/>
        <v>7537.02</v>
      </c>
      <c r="AT300" s="207">
        <f t="shared" si="52"/>
        <v>7537.02</v>
      </c>
      <c r="AU300" s="208">
        <f t="shared" si="57"/>
        <v>90444.240000000034</v>
      </c>
      <c r="AV300" s="208">
        <f t="shared" si="51"/>
        <v>7537.02</v>
      </c>
      <c r="AW300" s="208">
        <f t="shared" si="51"/>
        <v>7537.02</v>
      </c>
      <c r="AX300" s="208">
        <f t="shared" si="51"/>
        <v>7537.02</v>
      </c>
      <c r="AY300" s="208">
        <f t="shared" si="51"/>
        <v>7537.02</v>
      </c>
      <c r="AZ300" s="208">
        <f t="shared" ref="AZ300:BK357" si="62">ROUND(U300*$C300/12,2)</f>
        <v>7537.02</v>
      </c>
      <c r="BA300" s="208">
        <f t="shared" si="62"/>
        <v>7537.02</v>
      </c>
      <c r="BB300" s="208">
        <f t="shared" si="62"/>
        <v>7537.02</v>
      </c>
      <c r="BC300" s="208">
        <f t="shared" si="61"/>
        <v>7537.02</v>
      </c>
      <c r="BD300" s="208">
        <f t="shared" si="61"/>
        <v>7537.02</v>
      </c>
      <c r="BE300" s="208">
        <f t="shared" si="61"/>
        <v>7537.02</v>
      </c>
      <c r="BF300" s="208">
        <f t="shared" si="59"/>
        <v>7537.02</v>
      </c>
      <c r="BG300" s="208">
        <f t="shared" si="59"/>
        <v>7537.02</v>
      </c>
      <c r="BH300" s="208">
        <f t="shared" si="59"/>
        <v>7537.02</v>
      </c>
      <c r="BI300" s="208">
        <f t="shared" si="59"/>
        <v>7537.02</v>
      </c>
      <c r="BJ300" s="208">
        <f t="shared" si="59"/>
        <v>7537.02</v>
      </c>
      <c r="BK300" s="208">
        <f t="shared" si="59"/>
        <v>7537.02</v>
      </c>
      <c r="BL300" s="207">
        <f t="shared" si="58"/>
        <v>90444.240000000034</v>
      </c>
    </row>
    <row r="301" spans="1:64">
      <c r="A301" s="190" t="s">
        <v>502</v>
      </c>
      <c r="B301" s="205">
        <v>0</v>
      </c>
      <c r="C301" s="205">
        <v>0</v>
      </c>
      <c r="D301" s="206">
        <v>408580.32</v>
      </c>
      <c r="E301" s="206">
        <v>408580.32</v>
      </c>
      <c r="F301" s="206">
        <v>408580.32</v>
      </c>
      <c r="G301" s="206">
        <v>408580.32</v>
      </c>
      <c r="H301" s="206">
        <v>408580.32</v>
      </c>
      <c r="I301" s="206">
        <v>408580.32</v>
      </c>
      <c r="J301" s="206">
        <v>408580.32</v>
      </c>
      <c r="K301" s="206">
        <v>408580.32</v>
      </c>
      <c r="L301" s="206">
        <v>408580.32</v>
      </c>
      <c r="M301" s="206">
        <v>408580.32</v>
      </c>
      <c r="N301" s="206">
        <v>408580.32</v>
      </c>
      <c r="O301" s="206">
        <v>408580.32</v>
      </c>
      <c r="P301" s="192">
        <f t="shared" si="55"/>
        <v>4902963.84</v>
      </c>
      <c r="Q301" s="206">
        <v>408580.32</v>
      </c>
      <c r="R301" s="206">
        <v>408580.32</v>
      </c>
      <c r="S301" s="206">
        <v>408580.32</v>
      </c>
      <c r="T301" s="206">
        <v>408580.32</v>
      </c>
      <c r="U301" s="206">
        <v>408580.32</v>
      </c>
      <c r="V301" s="206">
        <v>408580.32</v>
      </c>
      <c r="W301" s="206">
        <v>408580.32</v>
      </c>
      <c r="X301" s="206">
        <v>408580.32</v>
      </c>
      <c r="Y301" s="206">
        <v>408580.32</v>
      </c>
      <c r="Z301" s="206">
        <v>408580.32</v>
      </c>
      <c r="AA301" s="206">
        <v>408580.32</v>
      </c>
      <c r="AB301" s="206">
        <v>408580.32</v>
      </c>
      <c r="AC301" s="206">
        <v>408580.32</v>
      </c>
      <c r="AD301" s="206">
        <v>408580.32</v>
      </c>
      <c r="AE301" s="206">
        <v>408580.32</v>
      </c>
      <c r="AF301" s="206">
        <v>408580.32</v>
      </c>
      <c r="AG301" s="192">
        <f t="shared" si="56"/>
        <v>4902963.84</v>
      </c>
      <c r="AI301" s="207">
        <f t="shared" si="54"/>
        <v>0</v>
      </c>
      <c r="AJ301" s="207">
        <f t="shared" si="54"/>
        <v>0</v>
      </c>
      <c r="AK301" s="207">
        <f t="shared" si="54"/>
        <v>0</v>
      </c>
      <c r="AL301" s="207">
        <f t="shared" si="54"/>
        <v>0</v>
      </c>
      <c r="AM301" s="207">
        <f t="shared" si="54"/>
        <v>0</v>
      </c>
      <c r="AN301" s="207">
        <f t="shared" si="54"/>
        <v>0</v>
      </c>
      <c r="AO301" s="207">
        <f t="shared" si="60"/>
        <v>0</v>
      </c>
      <c r="AP301" s="207">
        <f t="shared" si="60"/>
        <v>0</v>
      </c>
      <c r="AQ301" s="207">
        <f t="shared" si="60"/>
        <v>0</v>
      </c>
      <c r="AR301" s="207">
        <f t="shared" si="52"/>
        <v>0</v>
      </c>
      <c r="AS301" s="207">
        <f t="shared" si="52"/>
        <v>0</v>
      </c>
      <c r="AT301" s="207">
        <f t="shared" si="52"/>
        <v>0</v>
      </c>
      <c r="AU301" s="208">
        <f t="shared" si="57"/>
        <v>0</v>
      </c>
      <c r="AV301" s="208">
        <f t="shared" si="51"/>
        <v>0</v>
      </c>
      <c r="AW301" s="208">
        <f t="shared" si="51"/>
        <v>0</v>
      </c>
      <c r="AX301" s="208">
        <f t="shared" si="51"/>
        <v>0</v>
      </c>
      <c r="AY301" s="208">
        <f t="shared" si="51"/>
        <v>0</v>
      </c>
      <c r="AZ301" s="208">
        <f t="shared" si="62"/>
        <v>0</v>
      </c>
      <c r="BA301" s="208">
        <f t="shared" si="62"/>
        <v>0</v>
      </c>
      <c r="BB301" s="208">
        <f t="shared" si="62"/>
        <v>0</v>
      </c>
      <c r="BC301" s="208">
        <f t="shared" si="61"/>
        <v>0</v>
      </c>
      <c r="BD301" s="208">
        <f t="shared" si="61"/>
        <v>0</v>
      </c>
      <c r="BE301" s="208">
        <f t="shared" si="61"/>
        <v>0</v>
      </c>
      <c r="BF301" s="208">
        <f t="shared" si="59"/>
        <v>0</v>
      </c>
      <c r="BG301" s="208">
        <f t="shared" si="59"/>
        <v>0</v>
      </c>
      <c r="BH301" s="208">
        <f t="shared" si="59"/>
        <v>0</v>
      </c>
      <c r="BI301" s="208">
        <f t="shared" si="59"/>
        <v>0</v>
      </c>
      <c r="BJ301" s="208">
        <f t="shared" si="59"/>
        <v>0</v>
      </c>
      <c r="BK301" s="208">
        <f t="shared" si="59"/>
        <v>0</v>
      </c>
      <c r="BL301" s="207">
        <f t="shared" si="58"/>
        <v>0</v>
      </c>
    </row>
    <row r="302" spans="1:64">
      <c r="A302" s="190" t="s">
        <v>503</v>
      </c>
      <c r="B302" s="205">
        <v>0</v>
      </c>
      <c r="C302" s="205">
        <v>0</v>
      </c>
      <c r="D302" s="206">
        <v>2147782.37</v>
      </c>
      <c r="E302" s="206">
        <v>2147782.37</v>
      </c>
      <c r="F302" s="206">
        <v>2147782.37</v>
      </c>
      <c r="G302" s="206">
        <v>2147782.37</v>
      </c>
      <c r="H302" s="206">
        <v>2147782.37</v>
      </c>
      <c r="I302" s="206">
        <v>2147782.37</v>
      </c>
      <c r="J302" s="206">
        <v>2147782.37</v>
      </c>
      <c r="K302" s="206">
        <v>2147782.37</v>
      </c>
      <c r="L302" s="206">
        <v>2147782.37</v>
      </c>
      <c r="M302" s="206">
        <v>2147782.37</v>
      </c>
      <c r="N302" s="206">
        <v>2147782.37</v>
      </c>
      <c r="O302" s="206">
        <v>2147782.37</v>
      </c>
      <c r="P302" s="192">
        <f t="shared" si="55"/>
        <v>25773388.440000009</v>
      </c>
      <c r="Q302" s="206">
        <v>2147782.37</v>
      </c>
      <c r="R302" s="206">
        <v>2147782.37</v>
      </c>
      <c r="S302" s="206">
        <v>2147782.37</v>
      </c>
      <c r="T302" s="206">
        <v>2147782.37</v>
      </c>
      <c r="U302" s="206">
        <v>2147782.37</v>
      </c>
      <c r="V302" s="206">
        <v>2147782.37</v>
      </c>
      <c r="W302" s="206">
        <v>2147782.37</v>
      </c>
      <c r="X302" s="206">
        <v>2147782.37</v>
      </c>
      <c r="Y302" s="206">
        <v>2147782.37</v>
      </c>
      <c r="Z302" s="206">
        <v>2147782.37</v>
      </c>
      <c r="AA302" s="206">
        <v>2147782.37</v>
      </c>
      <c r="AB302" s="206">
        <v>2147782.37</v>
      </c>
      <c r="AC302" s="206">
        <v>2147782.37</v>
      </c>
      <c r="AD302" s="206">
        <v>2147782.37</v>
      </c>
      <c r="AE302" s="206">
        <v>2147782.37</v>
      </c>
      <c r="AF302" s="206">
        <v>2147782.37</v>
      </c>
      <c r="AG302" s="192">
        <f t="shared" si="56"/>
        <v>25773388.440000009</v>
      </c>
      <c r="AI302" s="207">
        <f t="shared" si="54"/>
        <v>0</v>
      </c>
      <c r="AJ302" s="207">
        <f t="shared" si="54"/>
        <v>0</v>
      </c>
      <c r="AK302" s="207">
        <f t="shared" si="54"/>
        <v>0</v>
      </c>
      <c r="AL302" s="207">
        <f t="shared" si="54"/>
        <v>0</v>
      </c>
      <c r="AM302" s="207">
        <f t="shared" si="54"/>
        <v>0</v>
      </c>
      <c r="AN302" s="207">
        <f t="shared" si="54"/>
        <v>0</v>
      </c>
      <c r="AO302" s="207">
        <f t="shared" si="60"/>
        <v>0</v>
      </c>
      <c r="AP302" s="207">
        <f t="shared" si="60"/>
        <v>0</v>
      </c>
      <c r="AQ302" s="207">
        <f t="shared" si="60"/>
        <v>0</v>
      </c>
      <c r="AR302" s="207">
        <f t="shared" si="52"/>
        <v>0</v>
      </c>
      <c r="AS302" s="207">
        <f t="shared" si="52"/>
        <v>0</v>
      </c>
      <c r="AT302" s="207">
        <f t="shared" si="52"/>
        <v>0</v>
      </c>
      <c r="AU302" s="208">
        <f t="shared" si="57"/>
        <v>0</v>
      </c>
      <c r="AV302" s="208">
        <f t="shared" si="51"/>
        <v>0</v>
      </c>
      <c r="AW302" s="208">
        <f t="shared" si="51"/>
        <v>0</v>
      </c>
      <c r="AX302" s="208">
        <f t="shared" si="51"/>
        <v>0</v>
      </c>
      <c r="AY302" s="208">
        <f t="shared" ref="AY302:AY365" si="63">ROUND(T302*$B302/12,2)</f>
        <v>0</v>
      </c>
      <c r="AZ302" s="208">
        <f t="shared" si="62"/>
        <v>0</v>
      </c>
      <c r="BA302" s="208">
        <f t="shared" si="62"/>
        <v>0</v>
      </c>
      <c r="BB302" s="208">
        <f t="shared" si="62"/>
        <v>0</v>
      </c>
      <c r="BC302" s="208">
        <f t="shared" si="61"/>
        <v>0</v>
      </c>
      <c r="BD302" s="208">
        <f t="shared" si="61"/>
        <v>0</v>
      </c>
      <c r="BE302" s="208">
        <f t="shared" si="61"/>
        <v>0</v>
      </c>
      <c r="BF302" s="208">
        <f t="shared" si="59"/>
        <v>0</v>
      </c>
      <c r="BG302" s="208">
        <f t="shared" si="59"/>
        <v>0</v>
      </c>
      <c r="BH302" s="208">
        <f t="shared" si="59"/>
        <v>0</v>
      </c>
      <c r="BI302" s="208">
        <f t="shared" si="59"/>
        <v>0</v>
      </c>
      <c r="BJ302" s="208">
        <f t="shared" si="59"/>
        <v>0</v>
      </c>
      <c r="BK302" s="208">
        <f t="shared" si="59"/>
        <v>0</v>
      </c>
      <c r="BL302" s="207">
        <f t="shared" si="58"/>
        <v>0</v>
      </c>
    </row>
    <row r="303" spans="1:64">
      <c r="A303" s="190" t="s">
        <v>504</v>
      </c>
      <c r="B303" s="205">
        <v>1.7500000000000002E-2</v>
      </c>
      <c r="C303" s="205">
        <v>1.7500000000000002E-2</v>
      </c>
      <c r="D303" s="206">
        <v>8907312.9700000007</v>
      </c>
      <c r="E303" s="206">
        <v>8907312.9700000007</v>
      </c>
      <c r="F303" s="206">
        <v>8907312.9700000007</v>
      </c>
      <c r="G303" s="206">
        <v>8907312.9700000007</v>
      </c>
      <c r="H303" s="206">
        <v>8907312.9700000007</v>
      </c>
      <c r="I303" s="206">
        <v>8907312.9700000007</v>
      </c>
      <c r="J303" s="206">
        <v>8907312.9700000007</v>
      </c>
      <c r="K303" s="206">
        <v>8907312.9700000007</v>
      </c>
      <c r="L303" s="206">
        <v>8907312.9700000007</v>
      </c>
      <c r="M303" s="206">
        <v>8907312.9700000007</v>
      </c>
      <c r="N303" s="206">
        <v>8907312.9700000007</v>
      </c>
      <c r="O303" s="206">
        <v>8907312.9700000007</v>
      </c>
      <c r="P303" s="192">
        <f t="shared" si="55"/>
        <v>106887755.64</v>
      </c>
      <c r="Q303" s="206">
        <v>8907312.9700000007</v>
      </c>
      <c r="R303" s="206">
        <v>8907312.9700000007</v>
      </c>
      <c r="S303" s="206">
        <v>8907312.9700000007</v>
      </c>
      <c r="T303" s="206">
        <v>8907312.9700000007</v>
      </c>
      <c r="U303" s="206">
        <v>8907312.9700000007</v>
      </c>
      <c r="V303" s="206">
        <v>8907312.9700000007</v>
      </c>
      <c r="W303" s="206">
        <v>8907312.9700000007</v>
      </c>
      <c r="X303" s="206">
        <v>8907312.9700000007</v>
      </c>
      <c r="Y303" s="206">
        <v>8907312.9700000007</v>
      </c>
      <c r="Z303" s="206">
        <v>8907312.9700000007</v>
      </c>
      <c r="AA303" s="206">
        <v>8907312.9700000007</v>
      </c>
      <c r="AB303" s="206">
        <v>8907312.9700000007</v>
      </c>
      <c r="AC303" s="206">
        <v>8907312.9700000007</v>
      </c>
      <c r="AD303" s="206">
        <v>8907312.9700000007</v>
      </c>
      <c r="AE303" s="206">
        <v>8907312.9700000007</v>
      </c>
      <c r="AF303" s="206">
        <v>8907312.9700000007</v>
      </c>
      <c r="AG303" s="192">
        <f t="shared" si="56"/>
        <v>106887755.64</v>
      </c>
      <c r="AI303" s="207">
        <f t="shared" si="54"/>
        <v>12989.83</v>
      </c>
      <c r="AJ303" s="207">
        <f t="shared" si="54"/>
        <v>12989.83</v>
      </c>
      <c r="AK303" s="207">
        <f t="shared" si="54"/>
        <v>12989.83</v>
      </c>
      <c r="AL303" s="207">
        <f t="shared" si="54"/>
        <v>12989.83</v>
      </c>
      <c r="AM303" s="207">
        <f t="shared" si="54"/>
        <v>12989.83</v>
      </c>
      <c r="AN303" s="207">
        <f t="shared" si="54"/>
        <v>12989.83</v>
      </c>
      <c r="AO303" s="207">
        <f t="shared" si="60"/>
        <v>12989.83</v>
      </c>
      <c r="AP303" s="207">
        <f t="shared" si="60"/>
        <v>12989.83</v>
      </c>
      <c r="AQ303" s="207">
        <f t="shared" si="60"/>
        <v>12989.83</v>
      </c>
      <c r="AR303" s="207">
        <f t="shared" si="52"/>
        <v>12989.83</v>
      </c>
      <c r="AS303" s="207">
        <f t="shared" si="52"/>
        <v>12989.83</v>
      </c>
      <c r="AT303" s="207">
        <f t="shared" si="52"/>
        <v>12989.83</v>
      </c>
      <c r="AU303" s="208">
        <f t="shared" si="57"/>
        <v>155877.96</v>
      </c>
      <c r="AV303" s="208">
        <f t="shared" ref="AV303:AY366" si="64">ROUND(Q303*$B303/12,2)</f>
        <v>12989.83</v>
      </c>
      <c r="AW303" s="208">
        <f t="shared" si="64"/>
        <v>12989.83</v>
      </c>
      <c r="AX303" s="208">
        <f t="shared" si="64"/>
        <v>12989.83</v>
      </c>
      <c r="AY303" s="208">
        <f t="shared" si="63"/>
        <v>12989.83</v>
      </c>
      <c r="AZ303" s="208">
        <f t="shared" si="62"/>
        <v>12989.83</v>
      </c>
      <c r="BA303" s="208">
        <f t="shared" si="62"/>
        <v>12989.83</v>
      </c>
      <c r="BB303" s="208">
        <f t="shared" si="62"/>
        <v>12989.83</v>
      </c>
      <c r="BC303" s="208">
        <f t="shared" si="61"/>
        <v>12989.83</v>
      </c>
      <c r="BD303" s="208">
        <f t="shared" si="61"/>
        <v>12989.83</v>
      </c>
      <c r="BE303" s="208">
        <f t="shared" si="61"/>
        <v>12989.83</v>
      </c>
      <c r="BF303" s="208">
        <f t="shared" si="59"/>
        <v>12989.83</v>
      </c>
      <c r="BG303" s="208">
        <f t="shared" si="59"/>
        <v>12989.83</v>
      </c>
      <c r="BH303" s="208">
        <f t="shared" si="59"/>
        <v>12989.83</v>
      </c>
      <c r="BI303" s="208">
        <f t="shared" si="59"/>
        <v>12989.83</v>
      </c>
      <c r="BJ303" s="208">
        <f t="shared" si="59"/>
        <v>12989.83</v>
      </c>
      <c r="BK303" s="208">
        <f t="shared" si="59"/>
        <v>12989.83</v>
      </c>
      <c r="BL303" s="207">
        <f t="shared" si="58"/>
        <v>155877.96</v>
      </c>
    </row>
    <row r="304" spans="1:64">
      <c r="A304" s="190" t="s">
        <v>505</v>
      </c>
      <c r="B304" s="205">
        <v>1.7500000000000002E-2</v>
      </c>
      <c r="C304" s="205">
        <v>1.7500000000000002E-2</v>
      </c>
      <c r="D304" s="206">
        <v>8299776.8600000003</v>
      </c>
      <c r="E304" s="206">
        <v>8304834.0800000001</v>
      </c>
      <c r="F304" s="206">
        <v>8445577.4399999995</v>
      </c>
      <c r="G304" s="206">
        <v>8581354.2899999991</v>
      </c>
      <c r="H304" s="206">
        <v>8581445.0099999998</v>
      </c>
      <c r="I304" s="206">
        <v>8581445.0099999998</v>
      </c>
      <c r="J304" s="206">
        <v>8581445.0099999998</v>
      </c>
      <c r="K304" s="206">
        <v>8581445.0099999998</v>
      </c>
      <c r="L304" s="206">
        <v>8581445.0099999998</v>
      </c>
      <c r="M304" s="206">
        <v>8581445.0099999998</v>
      </c>
      <c r="N304" s="206">
        <v>8581445.0099999998</v>
      </c>
      <c r="O304" s="206">
        <v>8581445.0099999998</v>
      </c>
      <c r="P304" s="192">
        <f t="shared" si="55"/>
        <v>102283102.75000001</v>
      </c>
      <c r="Q304" s="206">
        <v>8581445.0099999998</v>
      </c>
      <c r="R304" s="206">
        <v>8581445.0099999998</v>
      </c>
      <c r="S304" s="206">
        <v>8581445.0099999998</v>
      </c>
      <c r="T304" s="206">
        <v>8581445.0099999998</v>
      </c>
      <c r="U304" s="206">
        <v>8581445.0099999998</v>
      </c>
      <c r="V304" s="206">
        <v>8581445.0099999998</v>
      </c>
      <c r="W304" s="206">
        <v>8581445.0099999998</v>
      </c>
      <c r="X304" s="206">
        <v>8581445.0099999998</v>
      </c>
      <c r="Y304" s="206">
        <v>8581445.0099999998</v>
      </c>
      <c r="Z304" s="206">
        <v>8581445.0099999998</v>
      </c>
      <c r="AA304" s="206">
        <v>8581445.0099999998</v>
      </c>
      <c r="AB304" s="206">
        <v>8581445.0099999998</v>
      </c>
      <c r="AC304" s="206">
        <v>8581445.0099999998</v>
      </c>
      <c r="AD304" s="206">
        <v>8581445.0099999998</v>
      </c>
      <c r="AE304" s="206">
        <v>8581445.0099999998</v>
      </c>
      <c r="AF304" s="206">
        <v>8581445.0099999998</v>
      </c>
      <c r="AG304" s="192">
        <f t="shared" si="56"/>
        <v>102977340.12000002</v>
      </c>
      <c r="AI304" s="207">
        <f t="shared" si="54"/>
        <v>12103.84</v>
      </c>
      <c r="AJ304" s="207">
        <f t="shared" si="54"/>
        <v>12111.22</v>
      </c>
      <c r="AK304" s="207">
        <f t="shared" si="54"/>
        <v>12316.47</v>
      </c>
      <c r="AL304" s="207">
        <f t="shared" si="54"/>
        <v>12514.48</v>
      </c>
      <c r="AM304" s="207">
        <f t="shared" si="54"/>
        <v>12514.61</v>
      </c>
      <c r="AN304" s="207">
        <f t="shared" si="54"/>
        <v>12514.61</v>
      </c>
      <c r="AO304" s="207">
        <f t="shared" si="60"/>
        <v>12514.61</v>
      </c>
      <c r="AP304" s="207">
        <f t="shared" si="60"/>
        <v>12514.61</v>
      </c>
      <c r="AQ304" s="207">
        <f t="shared" si="60"/>
        <v>12514.61</v>
      </c>
      <c r="AR304" s="207">
        <f t="shared" si="52"/>
        <v>12514.61</v>
      </c>
      <c r="AS304" s="207">
        <f t="shared" si="52"/>
        <v>12514.61</v>
      </c>
      <c r="AT304" s="207">
        <f t="shared" si="52"/>
        <v>12514.61</v>
      </c>
      <c r="AU304" s="208">
        <f t="shared" si="57"/>
        <v>149162.89000000001</v>
      </c>
      <c r="AV304" s="208">
        <f t="shared" si="64"/>
        <v>12514.61</v>
      </c>
      <c r="AW304" s="208">
        <f t="shared" si="64"/>
        <v>12514.61</v>
      </c>
      <c r="AX304" s="208">
        <f t="shared" si="64"/>
        <v>12514.61</v>
      </c>
      <c r="AY304" s="208">
        <f t="shared" si="63"/>
        <v>12514.61</v>
      </c>
      <c r="AZ304" s="208">
        <f t="shared" si="62"/>
        <v>12514.61</v>
      </c>
      <c r="BA304" s="208">
        <f t="shared" si="62"/>
        <v>12514.61</v>
      </c>
      <c r="BB304" s="208">
        <f t="shared" si="62"/>
        <v>12514.61</v>
      </c>
      <c r="BC304" s="208">
        <f t="shared" si="61"/>
        <v>12514.61</v>
      </c>
      <c r="BD304" s="208">
        <f t="shared" si="61"/>
        <v>12514.61</v>
      </c>
      <c r="BE304" s="208">
        <f t="shared" si="61"/>
        <v>12514.61</v>
      </c>
      <c r="BF304" s="208">
        <f t="shared" si="59"/>
        <v>12514.61</v>
      </c>
      <c r="BG304" s="208">
        <f t="shared" si="59"/>
        <v>12514.61</v>
      </c>
      <c r="BH304" s="208">
        <f t="shared" si="59"/>
        <v>12514.61</v>
      </c>
      <c r="BI304" s="208">
        <f t="shared" si="59"/>
        <v>12514.61</v>
      </c>
      <c r="BJ304" s="208">
        <f t="shared" si="59"/>
        <v>12514.61</v>
      </c>
      <c r="BK304" s="208">
        <f t="shared" si="59"/>
        <v>12514.61</v>
      </c>
      <c r="BL304" s="207">
        <f t="shared" si="58"/>
        <v>150175.32</v>
      </c>
    </row>
    <row r="305" spans="1:64">
      <c r="A305" s="190" t="s">
        <v>506</v>
      </c>
      <c r="B305" s="205">
        <v>1.7500000000000002E-2</v>
      </c>
      <c r="C305" s="205">
        <v>1.7500000000000002E-2</v>
      </c>
      <c r="D305" s="206">
        <v>222958.59</v>
      </c>
      <c r="E305" s="206">
        <v>222958.59</v>
      </c>
      <c r="F305" s="206">
        <v>222958.59</v>
      </c>
      <c r="G305" s="206">
        <v>222958.59</v>
      </c>
      <c r="H305" s="206">
        <v>222958.59</v>
      </c>
      <c r="I305" s="206">
        <v>222958.59</v>
      </c>
      <c r="J305" s="206">
        <v>222958.59</v>
      </c>
      <c r="K305" s="206">
        <v>222958.59</v>
      </c>
      <c r="L305" s="206">
        <v>222958.59</v>
      </c>
      <c r="M305" s="206">
        <v>222958.59</v>
      </c>
      <c r="N305" s="206">
        <v>222958.59</v>
      </c>
      <c r="O305" s="206">
        <v>222958.59</v>
      </c>
      <c r="P305" s="192">
        <f t="shared" si="55"/>
        <v>2675503.08</v>
      </c>
      <c r="Q305" s="206">
        <v>222958.59</v>
      </c>
      <c r="R305" s="206">
        <v>222958.59</v>
      </c>
      <c r="S305" s="206">
        <v>222958.59</v>
      </c>
      <c r="T305" s="206">
        <v>222958.59</v>
      </c>
      <c r="U305" s="206">
        <v>222958.59</v>
      </c>
      <c r="V305" s="206">
        <v>222958.59</v>
      </c>
      <c r="W305" s="206">
        <v>222958.59</v>
      </c>
      <c r="X305" s="206">
        <v>222958.59</v>
      </c>
      <c r="Y305" s="206">
        <v>222958.59</v>
      </c>
      <c r="Z305" s="206">
        <v>222958.59</v>
      </c>
      <c r="AA305" s="206">
        <v>222958.59</v>
      </c>
      <c r="AB305" s="206">
        <v>222958.59</v>
      </c>
      <c r="AC305" s="206">
        <v>222958.59</v>
      </c>
      <c r="AD305" s="206">
        <v>222958.59</v>
      </c>
      <c r="AE305" s="206">
        <v>222958.59</v>
      </c>
      <c r="AF305" s="206">
        <v>222958.59</v>
      </c>
      <c r="AG305" s="192">
        <f t="shared" si="56"/>
        <v>2675503.08</v>
      </c>
      <c r="AI305" s="207">
        <f t="shared" si="54"/>
        <v>325.14999999999998</v>
      </c>
      <c r="AJ305" s="207">
        <f t="shared" si="54"/>
        <v>325.14999999999998</v>
      </c>
      <c r="AK305" s="207">
        <f t="shared" si="54"/>
        <v>325.14999999999998</v>
      </c>
      <c r="AL305" s="207">
        <f t="shared" si="54"/>
        <v>325.14999999999998</v>
      </c>
      <c r="AM305" s="207">
        <f t="shared" si="54"/>
        <v>325.14999999999998</v>
      </c>
      <c r="AN305" s="207">
        <f t="shared" si="54"/>
        <v>325.14999999999998</v>
      </c>
      <c r="AO305" s="207">
        <f t="shared" si="60"/>
        <v>325.14999999999998</v>
      </c>
      <c r="AP305" s="207">
        <f t="shared" si="60"/>
        <v>325.14999999999998</v>
      </c>
      <c r="AQ305" s="207">
        <f t="shared" si="60"/>
        <v>325.14999999999998</v>
      </c>
      <c r="AR305" s="207">
        <f t="shared" si="52"/>
        <v>325.14999999999998</v>
      </c>
      <c r="AS305" s="207">
        <f t="shared" si="52"/>
        <v>325.14999999999998</v>
      </c>
      <c r="AT305" s="207">
        <f t="shared" si="52"/>
        <v>325.14999999999998</v>
      </c>
      <c r="AU305" s="208">
        <f t="shared" si="57"/>
        <v>3901.8000000000006</v>
      </c>
      <c r="AV305" s="208">
        <f t="shared" si="64"/>
        <v>325.14999999999998</v>
      </c>
      <c r="AW305" s="208">
        <f t="shared" si="64"/>
        <v>325.14999999999998</v>
      </c>
      <c r="AX305" s="208">
        <f t="shared" si="64"/>
        <v>325.14999999999998</v>
      </c>
      <c r="AY305" s="208">
        <f t="shared" si="63"/>
        <v>325.14999999999998</v>
      </c>
      <c r="AZ305" s="208">
        <f t="shared" si="62"/>
        <v>325.14999999999998</v>
      </c>
      <c r="BA305" s="208">
        <f t="shared" si="62"/>
        <v>325.14999999999998</v>
      </c>
      <c r="BB305" s="208">
        <f t="shared" si="62"/>
        <v>325.14999999999998</v>
      </c>
      <c r="BC305" s="208">
        <f t="shared" si="61"/>
        <v>325.14999999999998</v>
      </c>
      <c r="BD305" s="208">
        <f t="shared" si="61"/>
        <v>325.14999999999998</v>
      </c>
      <c r="BE305" s="208">
        <f t="shared" si="61"/>
        <v>325.14999999999998</v>
      </c>
      <c r="BF305" s="208">
        <f t="shared" si="59"/>
        <v>325.14999999999998</v>
      </c>
      <c r="BG305" s="208">
        <f t="shared" si="59"/>
        <v>325.14999999999998</v>
      </c>
      <c r="BH305" s="208">
        <f t="shared" si="59"/>
        <v>325.14999999999998</v>
      </c>
      <c r="BI305" s="208">
        <f t="shared" si="59"/>
        <v>325.14999999999998</v>
      </c>
      <c r="BJ305" s="208">
        <f t="shared" si="59"/>
        <v>325.14999999999998</v>
      </c>
      <c r="BK305" s="208">
        <f t="shared" si="59"/>
        <v>325.14999999999998</v>
      </c>
      <c r="BL305" s="207">
        <f t="shared" si="58"/>
        <v>3901.8000000000006</v>
      </c>
    </row>
    <row r="306" spans="1:64">
      <c r="A306" s="190" t="s">
        <v>507</v>
      </c>
      <c r="B306" s="205">
        <v>1.7399999999999999E-2</v>
      </c>
      <c r="C306" s="205">
        <v>1.7399999999999999E-2</v>
      </c>
      <c r="D306" s="206">
        <v>0</v>
      </c>
      <c r="E306" s="206">
        <v>0</v>
      </c>
      <c r="F306" s="206">
        <v>0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0</v>
      </c>
      <c r="N306" s="206">
        <v>0</v>
      </c>
      <c r="O306" s="206">
        <v>0</v>
      </c>
      <c r="P306" s="192">
        <f t="shared" si="55"/>
        <v>0</v>
      </c>
      <c r="Q306" s="206">
        <v>0</v>
      </c>
      <c r="R306" s="206">
        <v>0</v>
      </c>
      <c r="S306" s="206">
        <v>0</v>
      </c>
      <c r="T306" s="206">
        <v>0</v>
      </c>
      <c r="U306" s="206">
        <v>0</v>
      </c>
      <c r="V306" s="206">
        <v>0</v>
      </c>
      <c r="W306" s="206">
        <v>0</v>
      </c>
      <c r="X306" s="206">
        <v>0</v>
      </c>
      <c r="Y306" s="206">
        <v>0</v>
      </c>
      <c r="Z306" s="206">
        <v>0</v>
      </c>
      <c r="AA306" s="206">
        <v>0</v>
      </c>
      <c r="AB306" s="206">
        <v>0</v>
      </c>
      <c r="AC306" s="206">
        <v>0</v>
      </c>
      <c r="AD306" s="206">
        <v>0</v>
      </c>
      <c r="AE306" s="206">
        <v>0</v>
      </c>
      <c r="AF306" s="206">
        <v>0</v>
      </c>
      <c r="AG306" s="192">
        <f t="shared" si="56"/>
        <v>0</v>
      </c>
      <c r="AI306" s="207">
        <f t="shared" si="54"/>
        <v>0</v>
      </c>
      <c r="AJ306" s="207">
        <f t="shared" si="54"/>
        <v>0</v>
      </c>
      <c r="AK306" s="207">
        <f t="shared" si="54"/>
        <v>0</v>
      </c>
      <c r="AL306" s="207">
        <f t="shared" si="54"/>
        <v>0</v>
      </c>
      <c r="AM306" s="207">
        <f t="shared" si="54"/>
        <v>0</v>
      </c>
      <c r="AN306" s="207">
        <f t="shared" si="54"/>
        <v>0</v>
      </c>
      <c r="AO306" s="207">
        <f t="shared" si="60"/>
        <v>0</v>
      </c>
      <c r="AP306" s="207">
        <f t="shared" si="60"/>
        <v>0</v>
      </c>
      <c r="AQ306" s="207">
        <f t="shared" si="60"/>
        <v>0</v>
      </c>
      <c r="AR306" s="207">
        <f t="shared" si="52"/>
        <v>0</v>
      </c>
      <c r="AS306" s="207">
        <f t="shared" si="52"/>
        <v>0</v>
      </c>
      <c r="AT306" s="207">
        <f t="shared" si="52"/>
        <v>0</v>
      </c>
      <c r="AU306" s="208">
        <f t="shared" si="57"/>
        <v>0</v>
      </c>
      <c r="AV306" s="208">
        <f t="shared" si="64"/>
        <v>0</v>
      </c>
      <c r="AW306" s="208">
        <f t="shared" si="64"/>
        <v>0</v>
      </c>
      <c r="AX306" s="208">
        <f t="shared" si="64"/>
        <v>0</v>
      </c>
      <c r="AY306" s="208">
        <f t="shared" si="63"/>
        <v>0</v>
      </c>
      <c r="AZ306" s="208">
        <f t="shared" si="62"/>
        <v>0</v>
      </c>
      <c r="BA306" s="208">
        <f t="shared" si="62"/>
        <v>0</v>
      </c>
      <c r="BB306" s="208">
        <f t="shared" si="62"/>
        <v>0</v>
      </c>
      <c r="BC306" s="208">
        <f t="shared" si="61"/>
        <v>0</v>
      </c>
      <c r="BD306" s="208">
        <f t="shared" si="61"/>
        <v>0</v>
      </c>
      <c r="BE306" s="208">
        <f t="shared" si="61"/>
        <v>0</v>
      </c>
      <c r="BF306" s="208">
        <f t="shared" si="59"/>
        <v>0</v>
      </c>
      <c r="BG306" s="208">
        <f t="shared" si="59"/>
        <v>0</v>
      </c>
      <c r="BH306" s="208">
        <f t="shared" si="59"/>
        <v>0</v>
      </c>
      <c r="BI306" s="208">
        <f t="shared" si="59"/>
        <v>0</v>
      </c>
      <c r="BJ306" s="208">
        <f t="shared" si="59"/>
        <v>0</v>
      </c>
      <c r="BK306" s="208">
        <f t="shared" si="59"/>
        <v>0</v>
      </c>
      <c r="BL306" s="207">
        <f t="shared" si="58"/>
        <v>0</v>
      </c>
    </row>
    <row r="307" spans="1:64">
      <c r="A307" s="190" t="s">
        <v>508</v>
      </c>
      <c r="B307" s="205">
        <v>1.17E-2</v>
      </c>
      <c r="C307" s="205">
        <v>1.17E-2</v>
      </c>
      <c r="D307" s="206">
        <v>0</v>
      </c>
      <c r="E307" s="206">
        <v>0</v>
      </c>
      <c r="F307" s="206">
        <v>0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0</v>
      </c>
      <c r="O307" s="206">
        <v>0</v>
      </c>
      <c r="P307" s="192">
        <f t="shared" si="55"/>
        <v>0</v>
      </c>
      <c r="Q307" s="206">
        <v>0</v>
      </c>
      <c r="R307" s="206">
        <v>0</v>
      </c>
      <c r="S307" s="206">
        <v>0</v>
      </c>
      <c r="T307" s="206">
        <v>0</v>
      </c>
      <c r="U307" s="206">
        <v>0</v>
      </c>
      <c r="V307" s="206">
        <v>0</v>
      </c>
      <c r="W307" s="206">
        <v>0</v>
      </c>
      <c r="X307" s="206">
        <v>0</v>
      </c>
      <c r="Y307" s="206">
        <v>0</v>
      </c>
      <c r="Z307" s="206">
        <v>0</v>
      </c>
      <c r="AA307" s="206">
        <v>0</v>
      </c>
      <c r="AB307" s="206">
        <v>0</v>
      </c>
      <c r="AC307" s="206">
        <v>0</v>
      </c>
      <c r="AD307" s="206">
        <v>0</v>
      </c>
      <c r="AE307" s="206">
        <v>0</v>
      </c>
      <c r="AF307" s="206">
        <v>0</v>
      </c>
      <c r="AG307" s="192">
        <f t="shared" si="56"/>
        <v>0</v>
      </c>
      <c r="AI307" s="207">
        <f t="shared" si="54"/>
        <v>0</v>
      </c>
      <c r="AJ307" s="207">
        <f t="shared" si="54"/>
        <v>0</v>
      </c>
      <c r="AK307" s="207">
        <f t="shared" si="54"/>
        <v>0</v>
      </c>
      <c r="AL307" s="207">
        <f t="shared" si="54"/>
        <v>0</v>
      </c>
      <c r="AM307" s="207">
        <f t="shared" si="54"/>
        <v>0</v>
      </c>
      <c r="AN307" s="207">
        <f t="shared" si="54"/>
        <v>0</v>
      </c>
      <c r="AO307" s="207">
        <f t="shared" si="60"/>
        <v>0</v>
      </c>
      <c r="AP307" s="207">
        <f t="shared" si="60"/>
        <v>0</v>
      </c>
      <c r="AQ307" s="207">
        <f t="shared" si="60"/>
        <v>0</v>
      </c>
      <c r="AR307" s="207">
        <f t="shared" si="52"/>
        <v>0</v>
      </c>
      <c r="AS307" s="207">
        <f t="shared" si="52"/>
        <v>0</v>
      </c>
      <c r="AT307" s="207">
        <f t="shared" si="52"/>
        <v>0</v>
      </c>
      <c r="AU307" s="208">
        <f t="shared" si="57"/>
        <v>0</v>
      </c>
      <c r="AV307" s="208">
        <f t="shared" si="64"/>
        <v>0</v>
      </c>
      <c r="AW307" s="208">
        <f t="shared" si="64"/>
        <v>0</v>
      </c>
      <c r="AX307" s="208">
        <f t="shared" si="64"/>
        <v>0</v>
      </c>
      <c r="AY307" s="208">
        <f t="shared" si="63"/>
        <v>0</v>
      </c>
      <c r="AZ307" s="208">
        <f t="shared" si="62"/>
        <v>0</v>
      </c>
      <c r="BA307" s="208">
        <f t="shared" si="62"/>
        <v>0</v>
      </c>
      <c r="BB307" s="208">
        <f t="shared" si="62"/>
        <v>0</v>
      </c>
      <c r="BC307" s="208">
        <f t="shared" si="61"/>
        <v>0</v>
      </c>
      <c r="BD307" s="208">
        <f t="shared" si="61"/>
        <v>0</v>
      </c>
      <c r="BE307" s="208">
        <f t="shared" si="61"/>
        <v>0</v>
      </c>
      <c r="BF307" s="208">
        <f t="shared" si="59"/>
        <v>0</v>
      </c>
      <c r="BG307" s="208">
        <f t="shared" si="59"/>
        <v>0</v>
      </c>
      <c r="BH307" s="208">
        <f t="shared" si="59"/>
        <v>0</v>
      </c>
      <c r="BI307" s="208">
        <f t="shared" si="59"/>
        <v>0</v>
      </c>
      <c r="BJ307" s="208">
        <f t="shared" si="59"/>
        <v>0</v>
      </c>
      <c r="BK307" s="208">
        <f t="shared" si="59"/>
        <v>0</v>
      </c>
      <c r="BL307" s="207">
        <f t="shared" si="58"/>
        <v>0</v>
      </c>
    </row>
    <row r="308" spans="1:64">
      <c r="A308" s="190" t="s">
        <v>509</v>
      </c>
      <c r="B308" s="205">
        <v>1.61E-2</v>
      </c>
      <c r="C308" s="205">
        <v>1.61E-2</v>
      </c>
      <c r="D308" s="206">
        <v>18478876.170000002</v>
      </c>
      <c r="E308" s="206">
        <v>18478876.170000002</v>
      </c>
      <c r="F308" s="206">
        <v>18478876.170000002</v>
      </c>
      <c r="G308" s="206">
        <v>18478876.170000002</v>
      </c>
      <c r="H308" s="206">
        <v>18478876.170000002</v>
      </c>
      <c r="I308" s="206">
        <v>18478876.170000002</v>
      </c>
      <c r="J308" s="206">
        <v>18478876.170000002</v>
      </c>
      <c r="K308" s="206">
        <v>18478876.170000002</v>
      </c>
      <c r="L308" s="206">
        <v>18478876.170000002</v>
      </c>
      <c r="M308" s="206">
        <v>18478876.170000002</v>
      </c>
      <c r="N308" s="206">
        <v>18478876.170000002</v>
      </c>
      <c r="O308" s="206">
        <v>18478876.170000002</v>
      </c>
      <c r="P308" s="192">
        <f t="shared" si="55"/>
        <v>221746514.04000008</v>
      </c>
      <c r="Q308" s="206">
        <v>18478876.170000002</v>
      </c>
      <c r="R308" s="206">
        <v>19605188.775000002</v>
      </c>
      <c r="S308" s="206">
        <v>20731501.380000003</v>
      </c>
      <c r="T308" s="206">
        <v>20731501.380000003</v>
      </c>
      <c r="U308" s="206">
        <v>20731501.380000003</v>
      </c>
      <c r="V308" s="206">
        <v>20731501.380000003</v>
      </c>
      <c r="W308" s="206">
        <v>20731501.380000003</v>
      </c>
      <c r="X308" s="206">
        <v>20731501.380000003</v>
      </c>
      <c r="Y308" s="206">
        <v>20731501.380000003</v>
      </c>
      <c r="Z308" s="206">
        <v>20731501.380000003</v>
      </c>
      <c r="AA308" s="206">
        <v>20731501.380000003</v>
      </c>
      <c r="AB308" s="206">
        <v>20731501.380000003</v>
      </c>
      <c r="AC308" s="206">
        <v>20731501.380000003</v>
      </c>
      <c r="AD308" s="206">
        <v>20731501.380000003</v>
      </c>
      <c r="AE308" s="206">
        <v>20731501.380000003</v>
      </c>
      <c r="AF308" s="206">
        <v>20731501.380000003</v>
      </c>
      <c r="AG308" s="192">
        <f t="shared" si="56"/>
        <v>248778016.55999997</v>
      </c>
      <c r="AI308" s="207">
        <f t="shared" si="54"/>
        <v>24792.49</v>
      </c>
      <c r="AJ308" s="207">
        <f t="shared" si="54"/>
        <v>24792.49</v>
      </c>
      <c r="AK308" s="207">
        <f t="shared" si="54"/>
        <v>24792.49</v>
      </c>
      <c r="AL308" s="207">
        <f t="shared" si="54"/>
        <v>24792.49</v>
      </c>
      <c r="AM308" s="207">
        <f t="shared" si="54"/>
        <v>24792.49</v>
      </c>
      <c r="AN308" s="207">
        <f t="shared" si="54"/>
        <v>24792.49</v>
      </c>
      <c r="AO308" s="207">
        <f t="shared" si="60"/>
        <v>24792.49</v>
      </c>
      <c r="AP308" s="207">
        <f t="shared" si="60"/>
        <v>24792.49</v>
      </c>
      <c r="AQ308" s="207">
        <f t="shared" si="60"/>
        <v>24792.49</v>
      </c>
      <c r="AR308" s="207">
        <f t="shared" si="52"/>
        <v>24792.49</v>
      </c>
      <c r="AS308" s="207">
        <f t="shared" si="52"/>
        <v>24792.49</v>
      </c>
      <c r="AT308" s="207">
        <f t="shared" si="52"/>
        <v>24792.49</v>
      </c>
      <c r="AU308" s="208">
        <f t="shared" si="57"/>
        <v>297509.87999999995</v>
      </c>
      <c r="AV308" s="208">
        <f t="shared" si="64"/>
        <v>24792.49</v>
      </c>
      <c r="AW308" s="208">
        <f t="shared" si="64"/>
        <v>26303.63</v>
      </c>
      <c r="AX308" s="208">
        <f t="shared" si="64"/>
        <v>27814.76</v>
      </c>
      <c r="AY308" s="208">
        <f t="shared" si="63"/>
        <v>27814.76</v>
      </c>
      <c r="AZ308" s="208">
        <f t="shared" si="62"/>
        <v>27814.76</v>
      </c>
      <c r="BA308" s="208">
        <f t="shared" si="62"/>
        <v>27814.76</v>
      </c>
      <c r="BB308" s="208">
        <f t="shared" si="62"/>
        <v>27814.76</v>
      </c>
      <c r="BC308" s="208">
        <f t="shared" si="61"/>
        <v>27814.76</v>
      </c>
      <c r="BD308" s="208">
        <f t="shared" si="61"/>
        <v>27814.76</v>
      </c>
      <c r="BE308" s="208">
        <f t="shared" si="61"/>
        <v>27814.76</v>
      </c>
      <c r="BF308" s="208">
        <f t="shared" si="59"/>
        <v>27814.76</v>
      </c>
      <c r="BG308" s="208">
        <f t="shared" si="59"/>
        <v>27814.76</v>
      </c>
      <c r="BH308" s="208">
        <f t="shared" si="59"/>
        <v>27814.76</v>
      </c>
      <c r="BI308" s="208">
        <f t="shared" si="59"/>
        <v>27814.76</v>
      </c>
      <c r="BJ308" s="208">
        <f t="shared" si="59"/>
        <v>27814.76</v>
      </c>
      <c r="BK308" s="208">
        <f t="shared" si="59"/>
        <v>27814.76</v>
      </c>
      <c r="BL308" s="207">
        <f t="shared" si="58"/>
        <v>333777.12000000005</v>
      </c>
    </row>
    <row r="309" spans="1:64">
      <c r="A309" s="190" t="s">
        <v>510</v>
      </c>
      <c r="B309" s="205">
        <v>1.61E-2</v>
      </c>
      <c r="C309" s="205">
        <v>1.61E-2</v>
      </c>
      <c r="D309" s="206">
        <v>216099938.71000001</v>
      </c>
      <c r="E309" s="206">
        <v>216242313.16</v>
      </c>
      <c r="F309" s="206">
        <v>216065356.38999999</v>
      </c>
      <c r="G309" s="206">
        <v>217518156.25</v>
      </c>
      <c r="H309" s="206">
        <v>219548521.86000001</v>
      </c>
      <c r="I309" s="206">
        <v>219895994.25</v>
      </c>
      <c r="J309" s="206">
        <v>219502147.86499998</v>
      </c>
      <c r="K309" s="206">
        <v>219950953.465</v>
      </c>
      <c r="L309" s="206">
        <v>221705089.94</v>
      </c>
      <c r="M309" s="206">
        <v>223495212.12499997</v>
      </c>
      <c r="N309" s="206">
        <v>227712331.74499997</v>
      </c>
      <c r="O309" s="206">
        <v>231217325.65999997</v>
      </c>
      <c r="P309" s="192">
        <f t="shared" si="55"/>
        <v>2648953341.4199996</v>
      </c>
      <c r="Q309" s="206">
        <v>235762466.54499996</v>
      </c>
      <c r="R309" s="206">
        <v>240245153.18000001</v>
      </c>
      <c r="S309" s="206">
        <v>240778299.55000001</v>
      </c>
      <c r="T309" s="206">
        <v>241415617.65000001</v>
      </c>
      <c r="U309" s="206">
        <v>241466639.81500003</v>
      </c>
      <c r="V309" s="206">
        <v>242768569.11500004</v>
      </c>
      <c r="W309" s="206">
        <v>247651545.06500006</v>
      </c>
      <c r="X309" s="206">
        <v>251360644.38000008</v>
      </c>
      <c r="Y309" s="206">
        <v>252617067.77500007</v>
      </c>
      <c r="Z309" s="206">
        <v>255623820.70500004</v>
      </c>
      <c r="AA309" s="206">
        <v>257562449.85000002</v>
      </c>
      <c r="AB309" s="206">
        <v>257491241.31500006</v>
      </c>
      <c r="AC309" s="206">
        <v>257397584.24500003</v>
      </c>
      <c r="AD309" s="206">
        <v>257307721.69500005</v>
      </c>
      <c r="AE309" s="206">
        <v>257139129.43000007</v>
      </c>
      <c r="AF309" s="206">
        <v>257723369.01000005</v>
      </c>
      <c r="AG309" s="192">
        <f t="shared" si="56"/>
        <v>3036109782.4000006</v>
      </c>
      <c r="AI309" s="207">
        <f t="shared" si="54"/>
        <v>289934.08000000002</v>
      </c>
      <c r="AJ309" s="207">
        <f t="shared" si="54"/>
        <v>290125.09999999998</v>
      </c>
      <c r="AK309" s="207">
        <f t="shared" si="54"/>
        <v>289887.69</v>
      </c>
      <c r="AL309" s="207">
        <f t="shared" si="54"/>
        <v>291836.86</v>
      </c>
      <c r="AM309" s="207">
        <f t="shared" si="54"/>
        <v>294560.93</v>
      </c>
      <c r="AN309" s="207">
        <f t="shared" si="54"/>
        <v>295027.13</v>
      </c>
      <c r="AO309" s="207">
        <f t="shared" si="60"/>
        <v>294498.71999999997</v>
      </c>
      <c r="AP309" s="207">
        <f t="shared" si="60"/>
        <v>295100.86</v>
      </c>
      <c r="AQ309" s="207">
        <f t="shared" si="60"/>
        <v>297454.33</v>
      </c>
      <c r="AR309" s="207">
        <f t="shared" si="52"/>
        <v>299856.08</v>
      </c>
      <c r="AS309" s="207">
        <f t="shared" si="52"/>
        <v>305514.05</v>
      </c>
      <c r="AT309" s="207">
        <f t="shared" si="52"/>
        <v>310216.58</v>
      </c>
      <c r="AU309" s="208">
        <f t="shared" si="57"/>
        <v>3554012.41</v>
      </c>
      <c r="AV309" s="208">
        <f t="shared" si="64"/>
        <v>316314.64</v>
      </c>
      <c r="AW309" s="208">
        <f t="shared" si="64"/>
        <v>322328.90999999997</v>
      </c>
      <c r="AX309" s="208">
        <f t="shared" si="64"/>
        <v>323044.21999999997</v>
      </c>
      <c r="AY309" s="208">
        <f t="shared" si="63"/>
        <v>323899.28999999998</v>
      </c>
      <c r="AZ309" s="208">
        <f t="shared" si="62"/>
        <v>323967.74</v>
      </c>
      <c r="BA309" s="208">
        <f t="shared" si="62"/>
        <v>325714.5</v>
      </c>
      <c r="BB309" s="208">
        <f t="shared" si="62"/>
        <v>332265.82</v>
      </c>
      <c r="BC309" s="208">
        <f t="shared" si="61"/>
        <v>337242.2</v>
      </c>
      <c r="BD309" s="208">
        <f t="shared" si="61"/>
        <v>338927.9</v>
      </c>
      <c r="BE309" s="208">
        <f t="shared" si="61"/>
        <v>342961.96</v>
      </c>
      <c r="BF309" s="208">
        <f t="shared" si="59"/>
        <v>345562.95</v>
      </c>
      <c r="BG309" s="208">
        <f t="shared" si="59"/>
        <v>345467.42</v>
      </c>
      <c r="BH309" s="208">
        <f t="shared" si="59"/>
        <v>345341.76</v>
      </c>
      <c r="BI309" s="208">
        <f t="shared" si="59"/>
        <v>345221.19</v>
      </c>
      <c r="BJ309" s="208">
        <f t="shared" si="59"/>
        <v>344995</v>
      </c>
      <c r="BK309" s="208">
        <f t="shared" si="59"/>
        <v>345778.85</v>
      </c>
      <c r="BL309" s="207">
        <f t="shared" si="58"/>
        <v>4073447.29</v>
      </c>
    </row>
    <row r="310" spans="1:64">
      <c r="A310" s="190" t="s">
        <v>511</v>
      </c>
      <c r="B310" s="205">
        <v>1.61E-2</v>
      </c>
      <c r="C310" s="205">
        <v>1.61E-2</v>
      </c>
      <c r="D310" s="206">
        <v>3425003.99</v>
      </c>
      <c r="E310" s="206">
        <v>3425003.99</v>
      </c>
      <c r="F310" s="206">
        <v>3425003.99</v>
      </c>
      <c r="G310" s="206">
        <v>3425003.99</v>
      </c>
      <c r="H310" s="206">
        <v>3425003.99</v>
      </c>
      <c r="I310" s="206">
        <v>3425003.99</v>
      </c>
      <c r="J310" s="206">
        <v>3425003.99</v>
      </c>
      <c r="K310" s="206">
        <v>3425003.99</v>
      </c>
      <c r="L310" s="206">
        <v>3425003.99</v>
      </c>
      <c r="M310" s="206">
        <v>3425003.99</v>
      </c>
      <c r="N310" s="206">
        <v>3425003.99</v>
      </c>
      <c r="O310" s="206">
        <v>3425003.99</v>
      </c>
      <c r="P310" s="192">
        <f t="shared" si="55"/>
        <v>41100047.880000018</v>
      </c>
      <c r="Q310" s="206">
        <v>3425003.99</v>
      </c>
      <c r="R310" s="206">
        <v>3425003.99</v>
      </c>
      <c r="S310" s="206">
        <v>3425003.99</v>
      </c>
      <c r="T310" s="206">
        <v>3425003.99</v>
      </c>
      <c r="U310" s="206">
        <v>3425003.99</v>
      </c>
      <c r="V310" s="206">
        <v>3425003.99</v>
      </c>
      <c r="W310" s="206">
        <v>3425003.99</v>
      </c>
      <c r="X310" s="206">
        <v>3425003.99</v>
      </c>
      <c r="Y310" s="206">
        <v>3425003.99</v>
      </c>
      <c r="Z310" s="206">
        <v>3425003.99</v>
      </c>
      <c r="AA310" s="206">
        <v>3425003.99</v>
      </c>
      <c r="AB310" s="206">
        <v>3425003.99</v>
      </c>
      <c r="AC310" s="206">
        <v>3425003.99</v>
      </c>
      <c r="AD310" s="206">
        <v>3425003.99</v>
      </c>
      <c r="AE310" s="206">
        <v>3425003.99</v>
      </c>
      <c r="AF310" s="206">
        <v>3425003.99</v>
      </c>
      <c r="AG310" s="192">
        <f t="shared" si="56"/>
        <v>41100047.880000018</v>
      </c>
      <c r="AI310" s="207">
        <f t="shared" si="54"/>
        <v>4595.21</v>
      </c>
      <c r="AJ310" s="207">
        <f t="shared" si="54"/>
        <v>4595.21</v>
      </c>
      <c r="AK310" s="207">
        <f t="shared" si="54"/>
        <v>4595.21</v>
      </c>
      <c r="AL310" s="207">
        <f t="shared" si="54"/>
        <v>4595.21</v>
      </c>
      <c r="AM310" s="207">
        <f t="shared" si="54"/>
        <v>4595.21</v>
      </c>
      <c r="AN310" s="207">
        <f t="shared" si="54"/>
        <v>4595.21</v>
      </c>
      <c r="AO310" s="207">
        <f t="shared" si="60"/>
        <v>4595.21</v>
      </c>
      <c r="AP310" s="207">
        <f t="shared" si="60"/>
        <v>4595.21</v>
      </c>
      <c r="AQ310" s="207">
        <f t="shared" si="60"/>
        <v>4595.21</v>
      </c>
      <c r="AR310" s="207">
        <f t="shared" si="52"/>
        <v>4595.21</v>
      </c>
      <c r="AS310" s="207">
        <f t="shared" si="52"/>
        <v>4595.21</v>
      </c>
      <c r="AT310" s="207">
        <f t="shared" si="52"/>
        <v>4595.21</v>
      </c>
      <c r="AU310" s="208">
        <f t="shared" si="57"/>
        <v>55142.52</v>
      </c>
      <c r="AV310" s="208">
        <f t="shared" si="64"/>
        <v>4595.21</v>
      </c>
      <c r="AW310" s="208">
        <f t="shared" si="64"/>
        <v>4595.21</v>
      </c>
      <c r="AX310" s="208">
        <f t="shared" si="64"/>
        <v>4595.21</v>
      </c>
      <c r="AY310" s="208">
        <f t="shared" si="63"/>
        <v>4595.21</v>
      </c>
      <c r="AZ310" s="208">
        <f t="shared" si="62"/>
        <v>4595.21</v>
      </c>
      <c r="BA310" s="208">
        <f t="shared" si="62"/>
        <v>4595.21</v>
      </c>
      <c r="BB310" s="208">
        <f t="shared" si="62"/>
        <v>4595.21</v>
      </c>
      <c r="BC310" s="208">
        <f t="shared" si="61"/>
        <v>4595.21</v>
      </c>
      <c r="BD310" s="208">
        <f t="shared" si="61"/>
        <v>4595.21</v>
      </c>
      <c r="BE310" s="208">
        <f t="shared" si="61"/>
        <v>4595.21</v>
      </c>
      <c r="BF310" s="208">
        <f t="shared" si="59"/>
        <v>4595.21</v>
      </c>
      <c r="BG310" s="208">
        <f t="shared" si="59"/>
        <v>4595.21</v>
      </c>
      <c r="BH310" s="208">
        <f t="shared" si="59"/>
        <v>4595.21</v>
      </c>
      <c r="BI310" s="208">
        <f t="shared" si="59"/>
        <v>4595.21</v>
      </c>
      <c r="BJ310" s="208">
        <f t="shared" si="59"/>
        <v>4595.21</v>
      </c>
      <c r="BK310" s="208">
        <f t="shared" si="59"/>
        <v>4595.21</v>
      </c>
      <c r="BL310" s="207">
        <f t="shared" si="58"/>
        <v>55142.52</v>
      </c>
    </row>
    <row r="311" spans="1:64">
      <c r="A311" s="190" t="s">
        <v>512</v>
      </c>
      <c r="B311" s="205">
        <v>1.3800000000000002E-2</v>
      </c>
      <c r="C311" s="205">
        <v>1.3800000000000002E-2</v>
      </c>
      <c r="D311" s="206">
        <v>0</v>
      </c>
      <c r="E311" s="206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192">
        <f t="shared" si="55"/>
        <v>0</v>
      </c>
      <c r="Q311" s="206">
        <v>0</v>
      </c>
      <c r="R311" s="206">
        <v>0</v>
      </c>
      <c r="S311" s="206">
        <v>0</v>
      </c>
      <c r="T311" s="206">
        <v>0</v>
      </c>
      <c r="U311" s="206">
        <v>0</v>
      </c>
      <c r="V311" s="206">
        <v>0</v>
      </c>
      <c r="W311" s="206">
        <v>0</v>
      </c>
      <c r="X311" s="206">
        <v>0</v>
      </c>
      <c r="Y311" s="206">
        <v>0</v>
      </c>
      <c r="Z311" s="206">
        <v>0</v>
      </c>
      <c r="AA311" s="206">
        <v>0</v>
      </c>
      <c r="AB311" s="206">
        <v>0</v>
      </c>
      <c r="AC311" s="206">
        <v>0</v>
      </c>
      <c r="AD311" s="206">
        <v>0</v>
      </c>
      <c r="AE311" s="206">
        <v>0</v>
      </c>
      <c r="AF311" s="206">
        <v>0</v>
      </c>
      <c r="AG311" s="192">
        <f t="shared" si="56"/>
        <v>0</v>
      </c>
      <c r="AI311" s="207">
        <f t="shared" si="54"/>
        <v>0</v>
      </c>
      <c r="AJ311" s="207">
        <f t="shared" si="54"/>
        <v>0</v>
      </c>
      <c r="AK311" s="207">
        <f t="shared" si="54"/>
        <v>0</v>
      </c>
      <c r="AL311" s="207">
        <f t="shared" si="54"/>
        <v>0</v>
      </c>
      <c r="AM311" s="207">
        <f t="shared" si="54"/>
        <v>0</v>
      </c>
      <c r="AN311" s="207">
        <f t="shared" si="54"/>
        <v>0</v>
      </c>
      <c r="AO311" s="207">
        <f t="shared" si="60"/>
        <v>0</v>
      </c>
      <c r="AP311" s="207">
        <f t="shared" si="60"/>
        <v>0</v>
      </c>
      <c r="AQ311" s="207">
        <f t="shared" si="60"/>
        <v>0</v>
      </c>
      <c r="AR311" s="207">
        <f t="shared" si="52"/>
        <v>0</v>
      </c>
      <c r="AS311" s="207">
        <f t="shared" si="52"/>
        <v>0</v>
      </c>
      <c r="AT311" s="207">
        <f t="shared" si="52"/>
        <v>0</v>
      </c>
      <c r="AU311" s="208">
        <f t="shared" si="57"/>
        <v>0</v>
      </c>
      <c r="AV311" s="208">
        <f t="shared" si="64"/>
        <v>0</v>
      </c>
      <c r="AW311" s="208">
        <f t="shared" si="64"/>
        <v>0</v>
      </c>
      <c r="AX311" s="208">
        <f t="shared" si="64"/>
        <v>0</v>
      </c>
      <c r="AY311" s="208">
        <f t="shared" si="63"/>
        <v>0</v>
      </c>
      <c r="AZ311" s="208">
        <f t="shared" si="62"/>
        <v>0</v>
      </c>
      <c r="BA311" s="208">
        <f t="shared" si="62"/>
        <v>0</v>
      </c>
      <c r="BB311" s="208">
        <f t="shared" si="62"/>
        <v>0</v>
      </c>
      <c r="BC311" s="208">
        <f t="shared" si="61"/>
        <v>0</v>
      </c>
      <c r="BD311" s="208">
        <f t="shared" si="61"/>
        <v>0</v>
      </c>
      <c r="BE311" s="208">
        <f t="shared" si="61"/>
        <v>0</v>
      </c>
      <c r="BF311" s="208">
        <f t="shared" si="59"/>
        <v>0</v>
      </c>
      <c r="BG311" s="208">
        <f t="shared" si="59"/>
        <v>0</v>
      </c>
      <c r="BH311" s="208">
        <f t="shared" si="59"/>
        <v>0</v>
      </c>
      <c r="BI311" s="208">
        <f t="shared" si="59"/>
        <v>0</v>
      </c>
      <c r="BJ311" s="208">
        <f t="shared" si="59"/>
        <v>0</v>
      </c>
      <c r="BK311" s="208">
        <f t="shared" si="59"/>
        <v>0</v>
      </c>
      <c r="BL311" s="207">
        <f t="shared" si="58"/>
        <v>0</v>
      </c>
    </row>
    <row r="312" spans="1:64">
      <c r="A312" s="190" t="s">
        <v>513</v>
      </c>
      <c r="B312" s="205">
        <v>1.3199999999999998E-2</v>
      </c>
      <c r="C312" s="205">
        <v>1.3199999999999998E-2</v>
      </c>
      <c r="D312" s="206">
        <v>0</v>
      </c>
      <c r="E312" s="206">
        <v>0</v>
      </c>
      <c r="F312" s="206">
        <v>0</v>
      </c>
      <c r="G312" s="206">
        <v>0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192">
        <f t="shared" si="55"/>
        <v>0</v>
      </c>
      <c r="Q312" s="206">
        <v>0</v>
      </c>
      <c r="R312" s="206">
        <v>0</v>
      </c>
      <c r="S312" s="206">
        <v>0</v>
      </c>
      <c r="T312" s="206">
        <v>0</v>
      </c>
      <c r="U312" s="206">
        <v>0</v>
      </c>
      <c r="V312" s="206">
        <v>0</v>
      </c>
      <c r="W312" s="206">
        <v>0</v>
      </c>
      <c r="X312" s="206">
        <v>0</v>
      </c>
      <c r="Y312" s="206">
        <v>0</v>
      </c>
      <c r="Z312" s="206">
        <v>0</v>
      </c>
      <c r="AA312" s="206">
        <v>0</v>
      </c>
      <c r="AB312" s="206">
        <v>0</v>
      </c>
      <c r="AC312" s="206">
        <v>0</v>
      </c>
      <c r="AD312" s="206">
        <v>0</v>
      </c>
      <c r="AE312" s="206">
        <v>0</v>
      </c>
      <c r="AF312" s="206">
        <v>0</v>
      </c>
      <c r="AG312" s="192">
        <f t="shared" si="56"/>
        <v>0</v>
      </c>
      <c r="AI312" s="207">
        <f t="shared" si="54"/>
        <v>0</v>
      </c>
      <c r="AJ312" s="207">
        <f t="shared" si="54"/>
        <v>0</v>
      </c>
      <c r="AK312" s="207">
        <f t="shared" si="54"/>
        <v>0</v>
      </c>
      <c r="AL312" s="207">
        <f t="shared" si="54"/>
        <v>0</v>
      </c>
      <c r="AM312" s="207">
        <f t="shared" si="54"/>
        <v>0</v>
      </c>
      <c r="AN312" s="207">
        <f t="shared" si="54"/>
        <v>0</v>
      </c>
      <c r="AO312" s="207">
        <f t="shared" si="60"/>
        <v>0</v>
      </c>
      <c r="AP312" s="207">
        <f t="shared" si="60"/>
        <v>0</v>
      </c>
      <c r="AQ312" s="207">
        <f t="shared" si="60"/>
        <v>0</v>
      </c>
      <c r="AR312" s="207">
        <f t="shared" si="52"/>
        <v>0</v>
      </c>
      <c r="AS312" s="207">
        <f t="shared" si="52"/>
        <v>0</v>
      </c>
      <c r="AT312" s="207">
        <f t="shared" si="52"/>
        <v>0</v>
      </c>
      <c r="AU312" s="208">
        <f t="shared" si="57"/>
        <v>0</v>
      </c>
      <c r="AV312" s="208">
        <f t="shared" si="64"/>
        <v>0</v>
      </c>
      <c r="AW312" s="208">
        <f t="shared" si="64"/>
        <v>0</v>
      </c>
      <c r="AX312" s="208">
        <f t="shared" si="64"/>
        <v>0</v>
      </c>
      <c r="AY312" s="208">
        <f t="shared" si="63"/>
        <v>0</v>
      </c>
      <c r="AZ312" s="208">
        <f t="shared" si="62"/>
        <v>0</v>
      </c>
      <c r="BA312" s="208">
        <f t="shared" si="62"/>
        <v>0</v>
      </c>
      <c r="BB312" s="208">
        <f t="shared" si="62"/>
        <v>0</v>
      </c>
      <c r="BC312" s="208">
        <f t="shared" si="61"/>
        <v>0</v>
      </c>
      <c r="BD312" s="208">
        <f t="shared" si="61"/>
        <v>0</v>
      </c>
      <c r="BE312" s="208">
        <f t="shared" si="61"/>
        <v>0</v>
      </c>
      <c r="BF312" s="208">
        <f t="shared" si="59"/>
        <v>0</v>
      </c>
      <c r="BG312" s="208">
        <f t="shared" si="59"/>
        <v>0</v>
      </c>
      <c r="BH312" s="208">
        <f t="shared" si="59"/>
        <v>0</v>
      </c>
      <c r="BI312" s="208">
        <f t="shared" si="59"/>
        <v>0</v>
      </c>
      <c r="BJ312" s="208">
        <f t="shared" si="59"/>
        <v>0</v>
      </c>
      <c r="BK312" s="208">
        <f t="shared" si="59"/>
        <v>0</v>
      </c>
      <c r="BL312" s="207">
        <f t="shared" si="58"/>
        <v>0</v>
      </c>
    </row>
    <row r="313" spans="1:64">
      <c r="A313" s="190" t="s">
        <v>514</v>
      </c>
      <c r="B313" s="205">
        <v>1.84E-2</v>
      </c>
      <c r="C313" s="205">
        <v>1.84E-2</v>
      </c>
      <c r="D313" s="206">
        <v>14414536.970000001</v>
      </c>
      <c r="E313" s="206">
        <v>15023571.51</v>
      </c>
      <c r="F313" s="206">
        <v>15023571.51</v>
      </c>
      <c r="G313" s="206">
        <v>15023571.51</v>
      </c>
      <c r="H313" s="206">
        <v>15023571.51</v>
      </c>
      <c r="I313" s="206">
        <v>15023571.51</v>
      </c>
      <c r="J313" s="206">
        <v>15023571.51</v>
      </c>
      <c r="K313" s="206">
        <v>15023571.51</v>
      </c>
      <c r="L313" s="206">
        <v>15023571.51</v>
      </c>
      <c r="M313" s="206">
        <v>15023571.51</v>
      </c>
      <c r="N313" s="206">
        <v>15023571.51</v>
      </c>
      <c r="O313" s="206">
        <v>15023571.51</v>
      </c>
      <c r="P313" s="192">
        <f t="shared" si="55"/>
        <v>179673823.57999998</v>
      </c>
      <c r="Q313" s="206">
        <v>15023571.51</v>
      </c>
      <c r="R313" s="206">
        <v>15023571.51</v>
      </c>
      <c r="S313" s="206">
        <v>15023571.51</v>
      </c>
      <c r="T313" s="206">
        <v>15023571.51</v>
      </c>
      <c r="U313" s="206">
        <v>15023571.51</v>
      </c>
      <c r="V313" s="206">
        <v>15023571.51</v>
      </c>
      <c r="W313" s="206">
        <v>15023571.51</v>
      </c>
      <c r="X313" s="206">
        <v>15023571.51</v>
      </c>
      <c r="Y313" s="206">
        <v>15023571.51</v>
      </c>
      <c r="Z313" s="206">
        <v>15023571.51</v>
      </c>
      <c r="AA313" s="206">
        <v>15023571.51</v>
      </c>
      <c r="AB313" s="206">
        <v>15023571.51</v>
      </c>
      <c r="AC313" s="206">
        <v>15023571.51</v>
      </c>
      <c r="AD313" s="206">
        <v>15023571.51</v>
      </c>
      <c r="AE313" s="206">
        <v>15023571.51</v>
      </c>
      <c r="AF313" s="206">
        <v>15023571.51</v>
      </c>
      <c r="AG313" s="192">
        <f t="shared" si="56"/>
        <v>180282858.11999997</v>
      </c>
      <c r="AI313" s="207">
        <f t="shared" si="54"/>
        <v>22102.29</v>
      </c>
      <c r="AJ313" s="207">
        <f t="shared" si="54"/>
        <v>23036.14</v>
      </c>
      <c r="AK313" s="207">
        <f t="shared" si="54"/>
        <v>23036.14</v>
      </c>
      <c r="AL313" s="207">
        <f t="shared" si="54"/>
        <v>23036.14</v>
      </c>
      <c r="AM313" s="207">
        <f t="shared" si="54"/>
        <v>23036.14</v>
      </c>
      <c r="AN313" s="207">
        <f t="shared" si="54"/>
        <v>23036.14</v>
      </c>
      <c r="AO313" s="207">
        <f t="shared" si="60"/>
        <v>23036.14</v>
      </c>
      <c r="AP313" s="207">
        <f t="shared" si="60"/>
        <v>23036.14</v>
      </c>
      <c r="AQ313" s="207">
        <f t="shared" si="60"/>
        <v>23036.14</v>
      </c>
      <c r="AR313" s="207">
        <f t="shared" si="52"/>
        <v>23036.14</v>
      </c>
      <c r="AS313" s="207">
        <f t="shared" si="52"/>
        <v>23036.14</v>
      </c>
      <c r="AT313" s="207">
        <f t="shared" si="52"/>
        <v>23036.14</v>
      </c>
      <c r="AU313" s="208">
        <f t="shared" si="57"/>
        <v>275499.83000000007</v>
      </c>
      <c r="AV313" s="208">
        <f t="shared" si="64"/>
        <v>23036.14</v>
      </c>
      <c r="AW313" s="208">
        <f t="shared" si="64"/>
        <v>23036.14</v>
      </c>
      <c r="AX313" s="208">
        <f t="shared" si="64"/>
        <v>23036.14</v>
      </c>
      <c r="AY313" s="208">
        <f t="shared" si="63"/>
        <v>23036.14</v>
      </c>
      <c r="AZ313" s="208">
        <f t="shared" si="62"/>
        <v>23036.14</v>
      </c>
      <c r="BA313" s="208">
        <f t="shared" si="62"/>
        <v>23036.14</v>
      </c>
      <c r="BB313" s="208">
        <f t="shared" si="62"/>
        <v>23036.14</v>
      </c>
      <c r="BC313" s="208">
        <f t="shared" si="61"/>
        <v>23036.14</v>
      </c>
      <c r="BD313" s="208">
        <f t="shared" si="61"/>
        <v>23036.14</v>
      </c>
      <c r="BE313" s="208">
        <f t="shared" si="61"/>
        <v>23036.14</v>
      </c>
      <c r="BF313" s="208">
        <f t="shared" si="59"/>
        <v>23036.14</v>
      </c>
      <c r="BG313" s="208">
        <f t="shared" si="59"/>
        <v>23036.14</v>
      </c>
      <c r="BH313" s="208">
        <f t="shared" si="59"/>
        <v>23036.14</v>
      </c>
      <c r="BI313" s="208">
        <f t="shared" si="59"/>
        <v>23036.14</v>
      </c>
      <c r="BJ313" s="208">
        <f t="shared" si="59"/>
        <v>23036.14</v>
      </c>
      <c r="BK313" s="208">
        <f t="shared" si="59"/>
        <v>23036.14</v>
      </c>
      <c r="BL313" s="207">
        <f t="shared" si="58"/>
        <v>276433.68000000005</v>
      </c>
    </row>
    <row r="314" spans="1:64">
      <c r="A314" s="190" t="s">
        <v>515</v>
      </c>
      <c r="B314" s="205">
        <v>1.84E-2</v>
      </c>
      <c r="C314" s="205">
        <v>1.84E-2</v>
      </c>
      <c r="D314" s="206">
        <v>31333694.780000001</v>
      </c>
      <c r="E314" s="206">
        <v>31333694.780000001</v>
      </c>
      <c r="F314" s="206">
        <v>31333694.780000001</v>
      </c>
      <c r="G314" s="206">
        <v>31333694.780000001</v>
      </c>
      <c r="H314" s="206">
        <v>31333694.780000001</v>
      </c>
      <c r="I314" s="206">
        <v>31333694.780000001</v>
      </c>
      <c r="J314" s="206">
        <v>31333694.780000001</v>
      </c>
      <c r="K314" s="206">
        <v>31333694.780000001</v>
      </c>
      <c r="L314" s="206">
        <v>31333694.780000001</v>
      </c>
      <c r="M314" s="206">
        <v>31333694.780000001</v>
      </c>
      <c r="N314" s="206">
        <v>31333694.780000001</v>
      </c>
      <c r="O314" s="206">
        <v>31333694.780000001</v>
      </c>
      <c r="P314" s="192">
        <f t="shared" si="55"/>
        <v>376004337.3599999</v>
      </c>
      <c r="Q314" s="206">
        <v>31333694.780000001</v>
      </c>
      <c r="R314" s="206">
        <v>31333694.780000001</v>
      </c>
      <c r="S314" s="206">
        <v>31333694.780000001</v>
      </c>
      <c r="T314" s="206">
        <v>31333694.780000001</v>
      </c>
      <c r="U314" s="206">
        <v>31333694.780000001</v>
      </c>
      <c r="V314" s="206">
        <v>31333694.780000001</v>
      </c>
      <c r="W314" s="206">
        <v>31333694.780000001</v>
      </c>
      <c r="X314" s="206">
        <v>31333694.780000001</v>
      </c>
      <c r="Y314" s="206">
        <v>31333694.780000001</v>
      </c>
      <c r="Z314" s="206">
        <v>31333694.780000001</v>
      </c>
      <c r="AA314" s="206">
        <v>31333694.780000001</v>
      </c>
      <c r="AB314" s="206">
        <v>31333694.780000001</v>
      </c>
      <c r="AC314" s="206">
        <v>31333694.780000001</v>
      </c>
      <c r="AD314" s="206">
        <v>31333694.780000001</v>
      </c>
      <c r="AE314" s="206">
        <v>31333694.780000001</v>
      </c>
      <c r="AF314" s="206">
        <v>31333694.780000001</v>
      </c>
      <c r="AG314" s="192">
        <f t="shared" si="56"/>
        <v>376004337.3599999</v>
      </c>
      <c r="AI314" s="207">
        <f t="shared" si="54"/>
        <v>48045</v>
      </c>
      <c r="AJ314" s="207">
        <f t="shared" si="54"/>
        <v>48045</v>
      </c>
      <c r="AK314" s="207">
        <f t="shared" si="54"/>
        <v>48045</v>
      </c>
      <c r="AL314" s="207">
        <f t="shared" si="54"/>
        <v>48045</v>
      </c>
      <c r="AM314" s="207">
        <f t="shared" si="54"/>
        <v>48045</v>
      </c>
      <c r="AN314" s="207">
        <f t="shared" si="54"/>
        <v>48045</v>
      </c>
      <c r="AO314" s="207">
        <f t="shared" si="60"/>
        <v>48045</v>
      </c>
      <c r="AP314" s="207">
        <f t="shared" si="60"/>
        <v>48045</v>
      </c>
      <c r="AQ314" s="207">
        <f t="shared" si="60"/>
        <v>48045</v>
      </c>
      <c r="AR314" s="207">
        <f t="shared" si="52"/>
        <v>48045</v>
      </c>
      <c r="AS314" s="207">
        <f t="shared" si="52"/>
        <v>48045</v>
      </c>
      <c r="AT314" s="207">
        <f t="shared" si="52"/>
        <v>48045</v>
      </c>
      <c r="AU314" s="208">
        <f t="shared" si="57"/>
        <v>576540</v>
      </c>
      <c r="AV314" s="208">
        <f t="shared" si="64"/>
        <v>48045</v>
      </c>
      <c r="AW314" s="208">
        <f t="shared" si="64"/>
        <v>48045</v>
      </c>
      <c r="AX314" s="208">
        <f t="shared" si="64"/>
        <v>48045</v>
      </c>
      <c r="AY314" s="208">
        <f t="shared" si="63"/>
        <v>48045</v>
      </c>
      <c r="AZ314" s="208">
        <f t="shared" si="62"/>
        <v>48045</v>
      </c>
      <c r="BA314" s="208">
        <f t="shared" si="62"/>
        <v>48045</v>
      </c>
      <c r="BB314" s="208">
        <f t="shared" si="62"/>
        <v>48045</v>
      </c>
      <c r="BC314" s="208">
        <f t="shared" si="61"/>
        <v>48045</v>
      </c>
      <c r="BD314" s="208">
        <f t="shared" si="61"/>
        <v>48045</v>
      </c>
      <c r="BE314" s="208">
        <f t="shared" si="61"/>
        <v>48045</v>
      </c>
      <c r="BF314" s="208">
        <f t="shared" si="59"/>
        <v>48045</v>
      </c>
      <c r="BG314" s="208">
        <f t="shared" si="59"/>
        <v>48045</v>
      </c>
      <c r="BH314" s="208">
        <f t="shared" si="59"/>
        <v>48045</v>
      </c>
      <c r="BI314" s="208">
        <f t="shared" si="59"/>
        <v>48045</v>
      </c>
      <c r="BJ314" s="208">
        <f t="shared" si="59"/>
        <v>48045</v>
      </c>
      <c r="BK314" s="208">
        <f t="shared" si="59"/>
        <v>48045</v>
      </c>
      <c r="BL314" s="207">
        <f t="shared" si="58"/>
        <v>576540</v>
      </c>
    </row>
    <row r="315" spans="1:64">
      <c r="A315" s="190" t="s">
        <v>516</v>
      </c>
      <c r="B315" s="205">
        <v>2.98E-2</v>
      </c>
      <c r="C315" s="205">
        <v>2.98E-2</v>
      </c>
      <c r="D315" s="206">
        <v>13877671.050000001</v>
      </c>
      <c r="E315" s="206">
        <v>13877671.050000001</v>
      </c>
      <c r="F315" s="206">
        <v>14165075.800000001</v>
      </c>
      <c r="G315" s="206">
        <v>14452480.539999999</v>
      </c>
      <c r="H315" s="206">
        <v>14452480.539999999</v>
      </c>
      <c r="I315" s="206">
        <v>14452480.539999999</v>
      </c>
      <c r="J315" s="206">
        <v>14452480.539999999</v>
      </c>
      <c r="K315" s="206">
        <v>14452480.539999999</v>
      </c>
      <c r="L315" s="206">
        <v>14452480.539999999</v>
      </c>
      <c r="M315" s="206">
        <v>14452480.539999999</v>
      </c>
      <c r="N315" s="206">
        <v>14452480.539999999</v>
      </c>
      <c r="O315" s="206">
        <v>14452480.539999999</v>
      </c>
      <c r="P315" s="192">
        <f t="shared" si="55"/>
        <v>171992742.75999996</v>
      </c>
      <c r="Q315" s="206">
        <v>14452480.539999999</v>
      </c>
      <c r="R315" s="206">
        <v>14452480.539999999</v>
      </c>
      <c r="S315" s="206">
        <v>14452480.539999999</v>
      </c>
      <c r="T315" s="206">
        <v>14452480.539999999</v>
      </c>
      <c r="U315" s="206">
        <v>14452480.539999999</v>
      </c>
      <c r="V315" s="206">
        <v>14452480.539999999</v>
      </c>
      <c r="W315" s="206">
        <v>14452480.539999999</v>
      </c>
      <c r="X315" s="206">
        <v>14452480.539999999</v>
      </c>
      <c r="Y315" s="206">
        <v>14452480.539999999</v>
      </c>
      <c r="Z315" s="206">
        <v>14452480.539999999</v>
      </c>
      <c r="AA315" s="206">
        <v>14452480.539999999</v>
      </c>
      <c r="AB315" s="206">
        <v>14452480.539999999</v>
      </c>
      <c r="AC315" s="206">
        <v>14452480.539999999</v>
      </c>
      <c r="AD315" s="206">
        <v>14452480.539999999</v>
      </c>
      <c r="AE315" s="206">
        <v>14452480.539999999</v>
      </c>
      <c r="AF315" s="206">
        <v>14452480.539999999</v>
      </c>
      <c r="AG315" s="192">
        <f t="shared" si="56"/>
        <v>173429766.47999993</v>
      </c>
      <c r="AI315" s="207">
        <f t="shared" si="54"/>
        <v>34462.879999999997</v>
      </c>
      <c r="AJ315" s="207">
        <f t="shared" si="54"/>
        <v>34462.879999999997</v>
      </c>
      <c r="AK315" s="207">
        <f t="shared" si="54"/>
        <v>35176.6</v>
      </c>
      <c r="AL315" s="207">
        <f t="shared" si="54"/>
        <v>35890.33</v>
      </c>
      <c r="AM315" s="207">
        <f t="shared" si="54"/>
        <v>35890.33</v>
      </c>
      <c r="AN315" s="207">
        <f t="shared" si="54"/>
        <v>35890.33</v>
      </c>
      <c r="AO315" s="207">
        <f t="shared" si="60"/>
        <v>35890.33</v>
      </c>
      <c r="AP315" s="207">
        <f t="shared" si="60"/>
        <v>35890.33</v>
      </c>
      <c r="AQ315" s="207">
        <f t="shared" si="60"/>
        <v>35890.33</v>
      </c>
      <c r="AR315" s="207">
        <f t="shared" si="52"/>
        <v>35890.33</v>
      </c>
      <c r="AS315" s="207">
        <f t="shared" si="52"/>
        <v>35890.33</v>
      </c>
      <c r="AT315" s="207">
        <f t="shared" si="52"/>
        <v>35890.33</v>
      </c>
      <c r="AU315" s="208">
        <f t="shared" si="57"/>
        <v>427115.33000000013</v>
      </c>
      <c r="AV315" s="208">
        <f t="shared" si="64"/>
        <v>35890.33</v>
      </c>
      <c r="AW315" s="208">
        <f t="shared" si="64"/>
        <v>35890.33</v>
      </c>
      <c r="AX315" s="208">
        <f t="shared" si="64"/>
        <v>35890.33</v>
      </c>
      <c r="AY315" s="208">
        <f t="shared" si="63"/>
        <v>35890.33</v>
      </c>
      <c r="AZ315" s="208">
        <f t="shared" si="62"/>
        <v>35890.33</v>
      </c>
      <c r="BA315" s="208">
        <f t="shared" si="62"/>
        <v>35890.33</v>
      </c>
      <c r="BB315" s="208">
        <f t="shared" si="62"/>
        <v>35890.33</v>
      </c>
      <c r="BC315" s="208">
        <f t="shared" si="61"/>
        <v>35890.33</v>
      </c>
      <c r="BD315" s="208">
        <f t="shared" si="61"/>
        <v>35890.33</v>
      </c>
      <c r="BE315" s="208">
        <f t="shared" si="61"/>
        <v>35890.33</v>
      </c>
      <c r="BF315" s="208">
        <f t="shared" si="59"/>
        <v>35890.33</v>
      </c>
      <c r="BG315" s="208">
        <f t="shared" si="59"/>
        <v>35890.33</v>
      </c>
      <c r="BH315" s="208">
        <f t="shared" si="59"/>
        <v>35890.33</v>
      </c>
      <c r="BI315" s="208">
        <f t="shared" si="59"/>
        <v>35890.33</v>
      </c>
      <c r="BJ315" s="208">
        <f t="shared" si="59"/>
        <v>35890.33</v>
      </c>
      <c r="BK315" s="208">
        <f t="shared" si="59"/>
        <v>35890.33</v>
      </c>
      <c r="BL315" s="207">
        <f t="shared" si="58"/>
        <v>430683.96000000014</v>
      </c>
    </row>
    <row r="316" spans="1:64">
      <c r="A316" s="190" t="s">
        <v>517</v>
      </c>
      <c r="B316" s="205">
        <v>2.98E-2</v>
      </c>
      <c r="C316" s="205">
        <v>2.98E-2</v>
      </c>
      <c r="D316" s="206">
        <v>93748132.090000004</v>
      </c>
      <c r="E316" s="206">
        <v>93882328.780000001</v>
      </c>
      <c r="F316" s="206">
        <v>94868944.459999993</v>
      </c>
      <c r="G316" s="206">
        <v>95878124.340000004</v>
      </c>
      <c r="H316" s="206">
        <v>95962369.730000004</v>
      </c>
      <c r="I316" s="206">
        <v>96717270.280000001</v>
      </c>
      <c r="J316" s="206">
        <v>98258208.915000007</v>
      </c>
      <c r="K316" s="206">
        <v>99172117.405000001</v>
      </c>
      <c r="L316" s="206">
        <v>99630305.499999985</v>
      </c>
      <c r="M316" s="206">
        <v>102599068.72999999</v>
      </c>
      <c r="N316" s="206">
        <v>105167814.575</v>
      </c>
      <c r="O316" s="206">
        <v>105208244.97500001</v>
      </c>
      <c r="P316" s="192">
        <f t="shared" si="55"/>
        <v>1181092929.7799997</v>
      </c>
      <c r="Q316" s="206">
        <v>105284689.30000001</v>
      </c>
      <c r="R316" s="206">
        <v>106943358.31000002</v>
      </c>
      <c r="S316" s="206">
        <v>108566013.36500001</v>
      </c>
      <c r="T316" s="206">
        <v>110054147.12</v>
      </c>
      <c r="U316" s="206">
        <v>111753981.55500001</v>
      </c>
      <c r="V316" s="206">
        <v>112006112.60500002</v>
      </c>
      <c r="W316" s="206">
        <v>112098742.74500002</v>
      </c>
      <c r="X316" s="206">
        <v>112191372.88500002</v>
      </c>
      <c r="Y316" s="206">
        <v>112983887.27500002</v>
      </c>
      <c r="Z316" s="206">
        <v>114487844.55000001</v>
      </c>
      <c r="AA316" s="206">
        <v>115236676.15500002</v>
      </c>
      <c r="AB316" s="206">
        <v>115271023.22000001</v>
      </c>
      <c r="AC316" s="206">
        <v>117696645.35500002</v>
      </c>
      <c r="AD316" s="206">
        <v>120122267.49000001</v>
      </c>
      <c r="AE316" s="206">
        <v>120156614.55000001</v>
      </c>
      <c r="AF316" s="206">
        <v>120190961.61000001</v>
      </c>
      <c r="AG316" s="192">
        <f t="shared" si="56"/>
        <v>1384196129.9949999</v>
      </c>
      <c r="AI316" s="207">
        <f t="shared" si="54"/>
        <v>232807.86</v>
      </c>
      <c r="AJ316" s="207">
        <f t="shared" si="54"/>
        <v>233141.12</v>
      </c>
      <c r="AK316" s="207">
        <f t="shared" si="54"/>
        <v>235591.21</v>
      </c>
      <c r="AL316" s="207">
        <f t="shared" si="54"/>
        <v>238097.34</v>
      </c>
      <c r="AM316" s="207">
        <f t="shared" si="54"/>
        <v>238306.55</v>
      </c>
      <c r="AN316" s="207">
        <f t="shared" si="54"/>
        <v>240181.22</v>
      </c>
      <c r="AO316" s="207">
        <f t="shared" si="60"/>
        <v>244007.89</v>
      </c>
      <c r="AP316" s="207">
        <f t="shared" si="60"/>
        <v>246277.42</v>
      </c>
      <c r="AQ316" s="207">
        <f t="shared" si="60"/>
        <v>247415.26</v>
      </c>
      <c r="AR316" s="207">
        <f t="shared" si="52"/>
        <v>254787.69</v>
      </c>
      <c r="AS316" s="207">
        <f t="shared" si="52"/>
        <v>261166.74</v>
      </c>
      <c r="AT316" s="207">
        <f t="shared" si="52"/>
        <v>261267.14</v>
      </c>
      <c r="AU316" s="208">
        <f t="shared" si="57"/>
        <v>2933047.44</v>
      </c>
      <c r="AV316" s="208">
        <f t="shared" si="64"/>
        <v>261456.98</v>
      </c>
      <c r="AW316" s="208">
        <f t="shared" si="64"/>
        <v>265576.01</v>
      </c>
      <c r="AX316" s="208">
        <f t="shared" si="64"/>
        <v>269605.59999999998</v>
      </c>
      <c r="AY316" s="208">
        <f t="shared" si="63"/>
        <v>273301.13</v>
      </c>
      <c r="AZ316" s="208">
        <f t="shared" si="62"/>
        <v>277522.39</v>
      </c>
      <c r="BA316" s="208">
        <f t="shared" si="62"/>
        <v>278148.51</v>
      </c>
      <c r="BB316" s="208">
        <f t="shared" si="62"/>
        <v>278378.53999999998</v>
      </c>
      <c r="BC316" s="208">
        <f t="shared" si="61"/>
        <v>278608.58</v>
      </c>
      <c r="BD316" s="208">
        <f t="shared" si="61"/>
        <v>280576.65000000002</v>
      </c>
      <c r="BE316" s="208">
        <f t="shared" si="61"/>
        <v>284311.48</v>
      </c>
      <c r="BF316" s="208">
        <f t="shared" si="59"/>
        <v>286171.08</v>
      </c>
      <c r="BG316" s="208">
        <f t="shared" si="59"/>
        <v>286256.37</v>
      </c>
      <c r="BH316" s="208">
        <f t="shared" si="59"/>
        <v>292280</v>
      </c>
      <c r="BI316" s="208">
        <f t="shared" si="59"/>
        <v>298303.63</v>
      </c>
      <c r="BJ316" s="208">
        <f t="shared" si="59"/>
        <v>298388.93</v>
      </c>
      <c r="BK316" s="208">
        <f t="shared" si="59"/>
        <v>298474.21999999997</v>
      </c>
      <c r="BL316" s="207">
        <f t="shared" si="58"/>
        <v>3437420.38</v>
      </c>
    </row>
    <row r="317" spans="1:64">
      <c r="A317" s="190" t="s">
        <v>518</v>
      </c>
      <c r="B317" s="205">
        <v>3.32E-2</v>
      </c>
      <c r="C317" s="205">
        <v>3.32E-2</v>
      </c>
      <c r="D317" s="206">
        <v>7391652.7800000003</v>
      </c>
      <c r="E317" s="206">
        <v>6900519.3499999996</v>
      </c>
      <c r="F317" s="206">
        <v>6613114.6100000003</v>
      </c>
      <c r="G317" s="206">
        <v>6325709.8600000003</v>
      </c>
      <c r="H317" s="206">
        <v>6325709.8600000003</v>
      </c>
      <c r="I317" s="206">
        <v>6325709.8600000003</v>
      </c>
      <c r="J317" s="206">
        <v>6325709.8600000003</v>
      </c>
      <c r="K317" s="206">
        <v>6325709.8600000003</v>
      </c>
      <c r="L317" s="206">
        <v>6325709.8600000003</v>
      </c>
      <c r="M317" s="206">
        <v>6325709.8600000003</v>
      </c>
      <c r="N317" s="206">
        <v>6325709.8600000003</v>
      </c>
      <c r="O317" s="206">
        <v>6325709.8600000003</v>
      </c>
      <c r="P317" s="192">
        <f t="shared" si="55"/>
        <v>77836675.480000004</v>
      </c>
      <c r="Q317" s="206">
        <v>6325709.8600000003</v>
      </c>
      <c r="R317" s="206">
        <v>6325709.8600000003</v>
      </c>
      <c r="S317" s="206">
        <v>6325709.8600000003</v>
      </c>
      <c r="T317" s="206">
        <v>6325709.8600000003</v>
      </c>
      <c r="U317" s="206">
        <v>6325709.8600000003</v>
      </c>
      <c r="V317" s="206">
        <v>6325709.8600000003</v>
      </c>
      <c r="W317" s="206">
        <v>6325709.8600000003</v>
      </c>
      <c r="X317" s="206">
        <v>6325709.8600000003</v>
      </c>
      <c r="Y317" s="206">
        <v>6325709.8600000003</v>
      </c>
      <c r="Z317" s="206">
        <v>6325709.8600000003</v>
      </c>
      <c r="AA317" s="206">
        <v>6325709.8600000003</v>
      </c>
      <c r="AB317" s="206">
        <v>6325709.8600000003</v>
      </c>
      <c r="AC317" s="206">
        <v>6325709.8600000003</v>
      </c>
      <c r="AD317" s="206">
        <v>6325709.8600000003</v>
      </c>
      <c r="AE317" s="206">
        <v>6325709.8600000003</v>
      </c>
      <c r="AF317" s="206">
        <v>6325709.8600000003</v>
      </c>
      <c r="AG317" s="192">
        <f t="shared" si="56"/>
        <v>75908518.320000008</v>
      </c>
      <c r="AI317" s="207">
        <f t="shared" si="54"/>
        <v>20450.240000000002</v>
      </c>
      <c r="AJ317" s="207">
        <f t="shared" si="54"/>
        <v>19091.439999999999</v>
      </c>
      <c r="AK317" s="207">
        <f t="shared" si="54"/>
        <v>18296.28</v>
      </c>
      <c r="AL317" s="207">
        <f t="shared" si="54"/>
        <v>17501.13</v>
      </c>
      <c r="AM317" s="207">
        <f t="shared" si="54"/>
        <v>17501.13</v>
      </c>
      <c r="AN317" s="207">
        <f t="shared" si="54"/>
        <v>17501.13</v>
      </c>
      <c r="AO317" s="207">
        <f t="shared" si="60"/>
        <v>17501.13</v>
      </c>
      <c r="AP317" s="207">
        <f t="shared" si="60"/>
        <v>17501.13</v>
      </c>
      <c r="AQ317" s="207">
        <f t="shared" si="60"/>
        <v>17501.13</v>
      </c>
      <c r="AR317" s="207">
        <f t="shared" si="52"/>
        <v>17501.13</v>
      </c>
      <c r="AS317" s="207">
        <f t="shared" si="52"/>
        <v>17501.13</v>
      </c>
      <c r="AT317" s="207">
        <f t="shared" si="52"/>
        <v>17501.13</v>
      </c>
      <c r="AU317" s="208">
        <f t="shared" si="57"/>
        <v>215348.13000000003</v>
      </c>
      <c r="AV317" s="208">
        <f t="shared" si="64"/>
        <v>17501.13</v>
      </c>
      <c r="AW317" s="208">
        <f t="shared" si="64"/>
        <v>17501.13</v>
      </c>
      <c r="AX317" s="208">
        <f t="shared" si="64"/>
        <v>17501.13</v>
      </c>
      <c r="AY317" s="208">
        <f t="shared" si="63"/>
        <v>17501.13</v>
      </c>
      <c r="AZ317" s="208">
        <f t="shared" si="62"/>
        <v>17501.13</v>
      </c>
      <c r="BA317" s="208">
        <f t="shared" si="62"/>
        <v>17501.13</v>
      </c>
      <c r="BB317" s="208">
        <f t="shared" si="62"/>
        <v>17501.13</v>
      </c>
      <c r="BC317" s="208">
        <f t="shared" si="61"/>
        <v>17501.13</v>
      </c>
      <c r="BD317" s="208">
        <f t="shared" si="61"/>
        <v>17501.13</v>
      </c>
      <c r="BE317" s="208">
        <f t="shared" si="61"/>
        <v>17501.13</v>
      </c>
      <c r="BF317" s="208">
        <f t="shared" si="59"/>
        <v>17501.13</v>
      </c>
      <c r="BG317" s="208">
        <f t="shared" si="59"/>
        <v>17501.13</v>
      </c>
      <c r="BH317" s="208">
        <f t="shared" si="59"/>
        <v>17501.13</v>
      </c>
      <c r="BI317" s="208">
        <f t="shared" si="59"/>
        <v>17501.13</v>
      </c>
      <c r="BJ317" s="208">
        <f t="shared" si="59"/>
        <v>17501.13</v>
      </c>
      <c r="BK317" s="208">
        <f t="shared" si="59"/>
        <v>17501.13</v>
      </c>
      <c r="BL317" s="207">
        <f t="shared" si="58"/>
        <v>210013.56000000003</v>
      </c>
    </row>
    <row r="318" spans="1:64">
      <c r="A318" s="190" t="s">
        <v>519</v>
      </c>
      <c r="B318" s="205">
        <v>3.32E-2</v>
      </c>
      <c r="C318" s="205">
        <v>3.32E-2</v>
      </c>
      <c r="D318" s="206">
        <v>59590724.490000002</v>
      </c>
      <c r="E318" s="206">
        <v>59684916.299999997</v>
      </c>
      <c r="F318" s="206">
        <v>59837518.210000001</v>
      </c>
      <c r="G318" s="206">
        <v>59968282.07</v>
      </c>
      <c r="H318" s="206">
        <v>60327396.530000001</v>
      </c>
      <c r="I318" s="206">
        <v>61370691.020000003</v>
      </c>
      <c r="J318" s="206">
        <v>62128316.625</v>
      </c>
      <c r="K318" s="206">
        <v>62156138.410000004</v>
      </c>
      <c r="L318" s="206">
        <v>62156138.410000004</v>
      </c>
      <c r="M318" s="206">
        <v>62156138.410000004</v>
      </c>
      <c r="N318" s="206">
        <v>62156138.410000004</v>
      </c>
      <c r="O318" s="206">
        <v>62156138.410000004</v>
      </c>
      <c r="P318" s="192">
        <f t="shared" si="55"/>
        <v>733688537.29499996</v>
      </c>
      <c r="Q318" s="206">
        <v>62156138.410000004</v>
      </c>
      <c r="R318" s="206">
        <v>62156138.410000004</v>
      </c>
      <c r="S318" s="206">
        <v>62156138.410000004</v>
      </c>
      <c r="T318" s="206">
        <v>62156138.410000004</v>
      </c>
      <c r="U318" s="206">
        <v>62156138.410000004</v>
      </c>
      <c r="V318" s="206">
        <v>62156138.410000004</v>
      </c>
      <c r="W318" s="206">
        <v>62156138.410000004</v>
      </c>
      <c r="X318" s="206">
        <v>62156138.410000004</v>
      </c>
      <c r="Y318" s="206">
        <v>62156138.410000004</v>
      </c>
      <c r="Z318" s="206">
        <v>67159051.49000001</v>
      </c>
      <c r="AA318" s="206">
        <v>72161964.570000008</v>
      </c>
      <c r="AB318" s="206">
        <v>72161964.570000008</v>
      </c>
      <c r="AC318" s="206">
        <v>72161964.570000008</v>
      </c>
      <c r="AD318" s="206">
        <v>72161964.570000008</v>
      </c>
      <c r="AE318" s="206">
        <v>72161964.570000008</v>
      </c>
      <c r="AF318" s="206">
        <v>72161964.570000008</v>
      </c>
      <c r="AG318" s="192">
        <f t="shared" si="56"/>
        <v>810911530.96000016</v>
      </c>
      <c r="AI318" s="207">
        <f t="shared" si="54"/>
        <v>164867.67000000001</v>
      </c>
      <c r="AJ318" s="207">
        <f t="shared" si="54"/>
        <v>165128.26999999999</v>
      </c>
      <c r="AK318" s="207">
        <f t="shared" si="54"/>
        <v>165550.47</v>
      </c>
      <c r="AL318" s="207">
        <f t="shared" si="54"/>
        <v>165912.25</v>
      </c>
      <c r="AM318" s="207">
        <f t="shared" si="54"/>
        <v>166905.79999999999</v>
      </c>
      <c r="AN318" s="207">
        <f t="shared" si="54"/>
        <v>169792.25</v>
      </c>
      <c r="AO318" s="207">
        <f t="shared" si="60"/>
        <v>171888.34</v>
      </c>
      <c r="AP318" s="207">
        <f t="shared" si="60"/>
        <v>171965.32</v>
      </c>
      <c r="AQ318" s="207">
        <f t="shared" si="60"/>
        <v>171965.32</v>
      </c>
      <c r="AR318" s="207">
        <f t="shared" si="60"/>
        <v>171965.32</v>
      </c>
      <c r="AS318" s="207">
        <f t="shared" si="60"/>
        <v>171965.32</v>
      </c>
      <c r="AT318" s="207">
        <f t="shared" si="60"/>
        <v>171965.32</v>
      </c>
      <c r="AU318" s="208">
        <f t="shared" si="57"/>
        <v>2029871.6500000004</v>
      </c>
      <c r="AV318" s="208">
        <f t="shared" si="64"/>
        <v>171965.32</v>
      </c>
      <c r="AW318" s="208">
        <f t="shared" si="64"/>
        <v>171965.32</v>
      </c>
      <c r="AX318" s="208">
        <f t="shared" si="64"/>
        <v>171965.32</v>
      </c>
      <c r="AY318" s="208">
        <f t="shared" si="63"/>
        <v>171965.32</v>
      </c>
      <c r="AZ318" s="208">
        <f t="shared" si="62"/>
        <v>171965.32</v>
      </c>
      <c r="BA318" s="208">
        <f t="shared" si="62"/>
        <v>171965.32</v>
      </c>
      <c r="BB318" s="208">
        <f t="shared" si="62"/>
        <v>171965.32</v>
      </c>
      <c r="BC318" s="208">
        <f t="shared" si="61"/>
        <v>171965.32</v>
      </c>
      <c r="BD318" s="208">
        <f t="shared" si="61"/>
        <v>171965.32</v>
      </c>
      <c r="BE318" s="208">
        <f t="shared" si="61"/>
        <v>185806.71</v>
      </c>
      <c r="BF318" s="208">
        <f t="shared" si="59"/>
        <v>199648.1</v>
      </c>
      <c r="BG318" s="208">
        <f t="shared" si="59"/>
        <v>199648.1</v>
      </c>
      <c r="BH318" s="208">
        <f t="shared" si="59"/>
        <v>199648.1</v>
      </c>
      <c r="BI318" s="208">
        <f t="shared" si="59"/>
        <v>199648.1</v>
      </c>
      <c r="BJ318" s="208">
        <f t="shared" si="59"/>
        <v>199648.1</v>
      </c>
      <c r="BK318" s="208">
        <f t="shared" si="59"/>
        <v>199648.1</v>
      </c>
      <c r="BL318" s="207">
        <f t="shared" si="58"/>
        <v>2243521.9100000006</v>
      </c>
    </row>
    <row r="319" spans="1:64">
      <c r="A319" s="190" t="s">
        <v>520</v>
      </c>
      <c r="B319" s="205">
        <v>1.83E-2</v>
      </c>
      <c r="C319" s="205">
        <v>1.83E-2</v>
      </c>
      <c r="D319" s="206">
        <v>1941041.52</v>
      </c>
      <c r="E319" s="206">
        <v>1941041.52</v>
      </c>
      <c r="F319" s="206">
        <v>1941041.52</v>
      </c>
      <c r="G319" s="206">
        <v>1941041.52</v>
      </c>
      <c r="H319" s="206">
        <v>1941041.52</v>
      </c>
      <c r="I319" s="206">
        <v>1941041.52</v>
      </c>
      <c r="J319" s="206">
        <v>1941041.52</v>
      </c>
      <c r="K319" s="206">
        <v>1941041.52</v>
      </c>
      <c r="L319" s="206">
        <v>1941041.52</v>
      </c>
      <c r="M319" s="206">
        <v>1941041.52</v>
      </c>
      <c r="N319" s="206">
        <v>1941041.52</v>
      </c>
      <c r="O319" s="206">
        <v>1941041.52</v>
      </c>
      <c r="P319" s="192">
        <f t="shared" si="55"/>
        <v>23292498.239999998</v>
      </c>
      <c r="Q319" s="206">
        <v>1941041.52</v>
      </c>
      <c r="R319" s="206">
        <v>1941041.52</v>
      </c>
      <c r="S319" s="206">
        <v>1941041.52</v>
      </c>
      <c r="T319" s="206">
        <v>1941041.52</v>
      </c>
      <c r="U319" s="206">
        <v>1941041.52</v>
      </c>
      <c r="V319" s="206">
        <v>1941041.52</v>
      </c>
      <c r="W319" s="206">
        <v>1941041.52</v>
      </c>
      <c r="X319" s="206">
        <v>1941041.52</v>
      </c>
      <c r="Y319" s="206">
        <v>1941041.52</v>
      </c>
      <c r="Z319" s="206">
        <v>1941041.52</v>
      </c>
      <c r="AA319" s="206">
        <v>1941041.52</v>
      </c>
      <c r="AB319" s="206">
        <v>1941041.52</v>
      </c>
      <c r="AC319" s="206">
        <v>1941041.52</v>
      </c>
      <c r="AD319" s="206">
        <v>1941041.52</v>
      </c>
      <c r="AE319" s="206">
        <v>1941041.52</v>
      </c>
      <c r="AF319" s="206">
        <v>1941041.52</v>
      </c>
      <c r="AG319" s="192">
        <f t="shared" si="56"/>
        <v>23292498.239999998</v>
      </c>
      <c r="AI319" s="207">
        <f t="shared" si="54"/>
        <v>2960.09</v>
      </c>
      <c r="AJ319" s="207">
        <f t="shared" si="54"/>
        <v>2960.09</v>
      </c>
      <c r="AK319" s="207">
        <f t="shared" si="54"/>
        <v>2960.09</v>
      </c>
      <c r="AL319" s="207">
        <f t="shared" ref="AL319:AT367" si="65">ROUND(G319*$B319/12,2)</f>
        <v>2960.09</v>
      </c>
      <c r="AM319" s="207">
        <f t="shared" si="65"/>
        <v>2960.09</v>
      </c>
      <c r="AN319" s="207">
        <f t="shared" si="65"/>
        <v>2960.09</v>
      </c>
      <c r="AO319" s="207">
        <f t="shared" si="60"/>
        <v>2960.09</v>
      </c>
      <c r="AP319" s="207">
        <f t="shared" si="60"/>
        <v>2960.09</v>
      </c>
      <c r="AQ319" s="207">
        <f t="shared" si="60"/>
        <v>2960.09</v>
      </c>
      <c r="AR319" s="207">
        <f t="shared" si="60"/>
        <v>2960.09</v>
      </c>
      <c r="AS319" s="207">
        <f t="shared" si="60"/>
        <v>2960.09</v>
      </c>
      <c r="AT319" s="207">
        <f t="shared" si="60"/>
        <v>2960.09</v>
      </c>
      <c r="AU319" s="208">
        <f t="shared" si="57"/>
        <v>35521.08</v>
      </c>
      <c r="AV319" s="208">
        <f t="shared" si="64"/>
        <v>2960.09</v>
      </c>
      <c r="AW319" s="208">
        <f t="shared" si="64"/>
        <v>2960.09</v>
      </c>
      <c r="AX319" s="208">
        <f t="shared" si="64"/>
        <v>2960.09</v>
      </c>
      <c r="AY319" s="208">
        <f t="shared" si="63"/>
        <v>2960.09</v>
      </c>
      <c r="AZ319" s="208">
        <f t="shared" si="62"/>
        <v>2960.09</v>
      </c>
      <c r="BA319" s="208">
        <f t="shared" si="62"/>
        <v>2960.09</v>
      </c>
      <c r="BB319" s="208">
        <f t="shared" si="62"/>
        <v>2960.09</v>
      </c>
      <c r="BC319" s="208">
        <f t="shared" si="61"/>
        <v>2960.09</v>
      </c>
      <c r="BD319" s="208">
        <f t="shared" si="61"/>
        <v>2960.09</v>
      </c>
      <c r="BE319" s="208">
        <f t="shared" si="61"/>
        <v>2960.09</v>
      </c>
      <c r="BF319" s="208">
        <f t="shared" si="59"/>
        <v>2960.09</v>
      </c>
      <c r="BG319" s="208">
        <f t="shared" si="59"/>
        <v>2960.09</v>
      </c>
      <c r="BH319" s="208">
        <f t="shared" si="59"/>
        <v>2960.09</v>
      </c>
      <c r="BI319" s="208">
        <f t="shared" si="59"/>
        <v>2960.09</v>
      </c>
      <c r="BJ319" s="208">
        <f t="shared" si="59"/>
        <v>2960.09</v>
      </c>
      <c r="BK319" s="208">
        <f t="shared" si="59"/>
        <v>2960.09</v>
      </c>
      <c r="BL319" s="207">
        <f t="shared" si="58"/>
        <v>35521.08</v>
      </c>
    </row>
    <row r="320" spans="1:64">
      <c r="A320" s="190" t="s">
        <v>521</v>
      </c>
      <c r="B320" s="205">
        <v>2.4400000000000002E-2</v>
      </c>
      <c r="C320" s="205">
        <v>2.4400000000000002E-2</v>
      </c>
      <c r="D320" s="206">
        <v>8498390.5500000007</v>
      </c>
      <c r="E320" s="206">
        <v>8498390.5500000007</v>
      </c>
      <c r="F320" s="206">
        <v>8498390.5500000007</v>
      </c>
      <c r="G320" s="206">
        <v>8498390.5500000007</v>
      </c>
      <c r="H320" s="206">
        <v>8498390.5500000007</v>
      </c>
      <c r="I320" s="206">
        <v>8498390.5500000007</v>
      </c>
      <c r="J320" s="206">
        <v>8498390.5500000007</v>
      </c>
      <c r="K320" s="206">
        <v>8498390.5500000007</v>
      </c>
      <c r="L320" s="206">
        <v>8498390.5500000007</v>
      </c>
      <c r="M320" s="206">
        <v>8498390.5500000007</v>
      </c>
      <c r="N320" s="206">
        <v>8498390.5500000007</v>
      </c>
      <c r="O320" s="206">
        <v>8498390.5500000007</v>
      </c>
      <c r="P320" s="192">
        <f t="shared" si="55"/>
        <v>101980686.59999998</v>
      </c>
      <c r="Q320" s="206">
        <v>8498390.5500000007</v>
      </c>
      <c r="R320" s="206">
        <v>8498390.5500000007</v>
      </c>
      <c r="S320" s="206">
        <v>8498390.5500000007</v>
      </c>
      <c r="T320" s="206">
        <v>8498390.5500000007</v>
      </c>
      <c r="U320" s="206">
        <v>8498390.5500000007</v>
      </c>
      <c r="V320" s="206">
        <v>8498390.5500000007</v>
      </c>
      <c r="W320" s="206">
        <v>8498390.5500000007</v>
      </c>
      <c r="X320" s="206">
        <v>8498390.5500000007</v>
      </c>
      <c r="Y320" s="206">
        <v>8498390.5500000007</v>
      </c>
      <c r="Z320" s="206">
        <v>8498390.5500000007</v>
      </c>
      <c r="AA320" s="206">
        <v>8498390.5500000007</v>
      </c>
      <c r="AB320" s="206">
        <v>8498390.5500000007</v>
      </c>
      <c r="AC320" s="206">
        <v>8498390.5500000007</v>
      </c>
      <c r="AD320" s="206">
        <v>8498390.5500000007</v>
      </c>
      <c r="AE320" s="206">
        <v>8498390.5500000007</v>
      </c>
      <c r="AF320" s="206">
        <v>8498390.5500000007</v>
      </c>
      <c r="AG320" s="192">
        <f t="shared" si="56"/>
        <v>101980686.59999998</v>
      </c>
      <c r="AI320" s="207">
        <f t="shared" ref="AI320:AT377" si="66">ROUND(D320*$B320/12,2)</f>
        <v>17280.060000000001</v>
      </c>
      <c r="AJ320" s="207">
        <f t="shared" si="66"/>
        <v>17280.060000000001</v>
      </c>
      <c r="AK320" s="207">
        <f t="shared" si="66"/>
        <v>17280.060000000001</v>
      </c>
      <c r="AL320" s="207">
        <f t="shared" si="65"/>
        <v>17280.060000000001</v>
      </c>
      <c r="AM320" s="207">
        <f t="shared" si="65"/>
        <v>17280.060000000001</v>
      </c>
      <c r="AN320" s="207">
        <f t="shared" si="65"/>
        <v>17280.060000000001</v>
      </c>
      <c r="AO320" s="207">
        <f t="shared" si="60"/>
        <v>17280.060000000001</v>
      </c>
      <c r="AP320" s="207">
        <f t="shared" si="60"/>
        <v>17280.060000000001</v>
      </c>
      <c r="AQ320" s="207">
        <f t="shared" si="60"/>
        <v>17280.060000000001</v>
      </c>
      <c r="AR320" s="207">
        <f t="shared" si="60"/>
        <v>17280.060000000001</v>
      </c>
      <c r="AS320" s="207">
        <f t="shared" si="60"/>
        <v>17280.060000000001</v>
      </c>
      <c r="AT320" s="207">
        <f t="shared" si="60"/>
        <v>17280.060000000001</v>
      </c>
      <c r="AU320" s="208">
        <f t="shared" si="57"/>
        <v>207360.72</v>
      </c>
      <c r="AV320" s="208">
        <f t="shared" si="64"/>
        <v>17280.060000000001</v>
      </c>
      <c r="AW320" s="208">
        <f t="shared" si="64"/>
        <v>17280.060000000001</v>
      </c>
      <c r="AX320" s="208">
        <f t="shared" si="64"/>
        <v>17280.060000000001</v>
      </c>
      <c r="AY320" s="208">
        <f t="shared" si="63"/>
        <v>17280.060000000001</v>
      </c>
      <c r="AZ320" s="208">
        <f t="shared" si="62"/>
        <v>17280.060000000001</v>
      </c>
      <c r="BA320" s="208">
        <f t="shared" si="62"/>
        <v>17280.060000000001</v>
      </c>
      <c r="BB320" s="208">
        <f t="shared" si="62"/>
        <v>17280.060000000001</v>
      </c>
      <c r="BC320" s="208">
        <f t="shared" si="61"/>
        <v>17280.060000000001</v>
      </c>
      <c r="BD320" s="208">
        <f t="shared" si="61"/>
        <v>17280.060000000001</v>
      </c>
      <c r="BE320" s="208">
        <f t="shared" si="61"/>
        <v>17280.060000000001</v>
      </c>
      <c r="BF320" s="208">
        <f t="shared" si="59"/>
        <v>17280.060000000001</v>
      </c>
      <c r="BG320" s="208">
        <f t="shared" si="59"/>
        <v>17280.060000000001</v>
      </c>
      <c r="BH320" s="208">
        <f t="shared" si="59"/>
        <v>17280.060000000001</v>
      </c>
      <c r="BI320" s="208">
        <f t="shared" si="59"/>
        <v>17280.060000000001</v>
      </c>
      <c r="BJ320" s="208">
        <f t="shared" si="59"/>
        <v>17280.060000000001</v>
      </c>
      <c r="BK320" s="208">
        <f t="shared" si="59"/>
        <v>17280.060000000001</v>
      </c>
      <c r="BL320" s="207">
        <f t="shared" si="58"/>
        <v>207360.72</v>
      </c>
    </row>
    <row r="321" spans="1:68">
      <c r="A321" s="190" t="s">
        <v>522</v>
      </c>
      <c r="B321" s="205">
        <v>0</v>
      </c>
      <c r="C321" s="205">
        <v>0</v>
      </c>
      <c r="D321" s="206">
        <v>519009.11</v>
      </c>
      <c r="E321" s="206">
        <v>519009.11</v>
      </c>
      <c r="F321" s="206">
        <v>519009.11</v>
      </c>
      <c r="G321" s="206">
        <v>519009.11</v>
      </c>
      <c r="H321" s="206">
        <v>519009.11</v>
      </c>
      <c r="I321" s="206">
        <v>519009.11</v>
      </c>
      <c r="J321" s="206">
        <v>519009.11</v>
      </c>
      <c r="K321" s="206">
        <v>519009.11</v>
      </c>
      <c r="L321" s="206">
        <v>519009.11</v>
      </c>
      <c r="M321" s="206">
        <v>519009.11</v>
      </c>
      <c r="N321" s="206">
        <v>519009.11</v>
      </c>
      <c r="O321" s="206">
        <v>519009.11</v>
      </c>
      <c r="P321" s="192">
        <f t="shared" si="55"/>
        <v>6228109.3200000003</v>
      </c>
      <c r="Q321" s="206">
        <v>519009.11</v>
      </c>
      <c r="R321" s="206">
        <v>519009.11</v>
      </c>
      <c r="S321" s="206">
        <v>519009.11</v>
      </c>
      <c r="T321" s="206">
        <v>519009.11</v>
      </c>
      <c r="U321" s="206">
        <v>519009.11</v>
      </c>
      <c r="V321" s="206">
        <v>519009.11</v>
      </c>
      <c r="W321" s="206">
        <v>519009.11</v>
      </c>
      <c r="X321" s="206">
        <v>519009.11</v>
      </c>
      <c r="Y321" s="206">
        <v>519009.11</v>
      </c>
      <c r="Z321" s="206">
        <v>519009.11</v>
      </c>
      <c r="AA321" s="206">
        <v>519009.11</v>
      </c>
      <c r="AB321" s="206">
        <v>519009.11</v>
      </c>
      <c r="AC321" s="206">
        <v>519009.11</v>
      </c>
      <c r="AD321" s="206">
        <v>519009.11</v>
      </c>
      <c r="AE321" s="206">
        <v>519009.11</v>
      </c>
      <c r="AF321" s="206">
        <v>519009.11</v>
      </c>
      <c r="AG321" s="192">
        <f t="shared" si="56"/>
        <v>6228109.3200000003</v>
      </c>
      <c r="AI321" s="207">
        <f t="shared" si="66"/>
        <v>0</v>
      </c>
      <c r="AJ321" s="207">
        <f t="shared" si="66"/>
        <v>0</v>
      </c>
      <c r="AK321" s="207">
        <f t="shared" si="66"/>
        <v>0</v>
      </c>
      <c r="AL321" s="207">
        <f t="shared" si="65"/>
        <v>0</v>
      </c>
      <c r="AM321" s="207">
        <f t="shared" si="65"/>
        <v>0</v>
      </c>
      <c r="AN321" s="207">
        <f t="shared" si="65"/>
        <v>0</v>
      </c>
      <c r="AO321" s="207">
        <f t="shared" si="60"/>
        <v>0</v>
      </c>
      <c r="AP321" s="207">
        <f t="shared" si="60"/>
        <v>0</v>
      </c>
      <c r="AQ321" s="207">
        <f t="shared" si="60"/>
        <v>0</v>
      </c>
      <c r="AR321" s="207">
        <f t="shared" si="60"/>
        <v>0</v>
      </c>
      <c r="AS321" s="207">
        <f t="shared" si="60"/>
        <v>0</v>
      </c>
      <c r="AT321" s="207">
        <f t="shared" si="60"/>
        <v>0</v>
      </c>
      <c r="AU321" s="208">
        <f t="shared" si="57"/>
        <v>0</v>
      </c>
      <c r="AV321" s="208">
        <f t="shared" si="64"/>
        <v>0</v>
      </c>
      <c r="AW321" s="208">
        <f t="shared" si="64"/>
        <v>0</v>
      </c>
      <c r="AX321" s="208">
        <f t="shared" si="64"/>
        <v>0</v>
      </c>
      <c r="AY321" s="208">
        <f t="shared" si="63"/>
        <v>0</v>
      </c>
      <c r="AZ321" s="208">
        <f t="shared" si="62"/>
        <v>0</v>
      </c>
      <c r="BA321" s="208">
        <f t="shared" si="62"/>
        <v>0</v>
      </c>
      <c r="BB321" s="208">
        <f t="shared" si="62"/>
        <v>0</v>
      </c>
      <c r="BC321" s="208">
        <f t="shared" si="61"/>
        <v>0</v>
      </c>
      <c r="BD321" s="208">
        <f t="shared" si="61"/>
        <v>0</v>
      </c>
      <c r="BE321" s="208">
        <f t="shared" si="61"/>
        <v>0</v>
      </c>
      <c r="BF321" s="208">
        <f t="shared" si="59"/>
        <v>0</v>
      </c>
      <c r="BG321" s="208">
        <f t="shared" si="59"/>
        <v>0</v>
      </c>
      <c r="BH321" s="208">
        <f t="shared" si="59"/>
        <v>0</v>
      </c>
      <c r="BI321" s="208">
        <f t="shared" si="59"/>
        <v>0</v>
      </c>
      <c r="BJ321" s="208">
        <f t="shared" si="59"/>
        <v>0</v>
      </c>
      <c r="BK321" s="208">
        <f t="shared" si="59"/>
        <v>0</v>
      </c>
      <c r="BL321" s="207">
        <f t="shared" si="58"/>
        <v>0</v>
      </c>
    </row>
    <row r="322" spans="1:68">
      <c r="A322" s="190" t="s">
        <v>523</v>
      </c>
      <c r="B322" s="205">
        <v>0</v>
      </c>
      <c r="C322" s="205">
        <v>0</v>
      </c>
      <c r="D322" s="206">
        <v>4117062.41</v>
      </c>
      <c r="E322" s="206">
        <v>4117062.41</v>
      </c>
      <c r="F322" s="206">
        <v>4117062.41</v>
      </c>
      <c r="G322" s="206">
        <v>4117062.41</v>
      </c>
      <c r="H322" s="206">
        <v>4117062.41</v>
      </c>
      <c r="I322" s="206">
        <v>4117062.41</v>
      </c>
      <c r="J322" s="206">
        <v>4117062.41</v>
      </c>
      <c r="K322" s="206">
        <v>4117062.41</v>
      </c>
      <c r="L322" s="206">
        <v>4117062.41</v>
      </c>
      <c r="M322" s="206">
        <v>4117062.41</v>
      </c>
      <c r="N322" s="206">
        <v>4117062.41</v>
      </c>
      <c r="O322" s="206">
        <v>4117062.41</v>
      </c>
      <c r="P322" s="192">
        <f t="shared" si="55"/>
        <v>49404748.919999987</v>
      </c>
      <c r="Q322" s="206">
        <v>4117062.41</v>
      </c>
      <c r="R322" s="206">
        <v>4117062.41</v>
      </c>
      <c r="S322" s="206">
        <v>4117062.41</v>
      </c>
      <c r="T322" s="206">
        <v>4117062.41</v>
      </c>
      <c r="U322" s="206">
        <v>4117062.41</v>
      </c>
      <c r="V322" s="206">
        <v>4117062.41</v>
      </c>
      <c r="W322" s="206">
        <v>4117062.41</v>
      </c>
      <c r="X322" s="206">
        <v>4117062.41</v>
      </c>
      <c r="Y322" s="206">
        <v>4117062.41</v>
      </c>
      <c r="Z322" s="206">
        <v>4117062.41</v>
      </c>
      <c r="AA322" s="206">
        <v>4117062.41</v>
      </c>
      <c r="AB322" s="206">
        <v>4117062.41</v>
      </c>
      <c r="AC322" s="206">
        <v>4117062.41</v>
      </c>
      <c r="AD322" s="206">
        <v>4117062.41</v>
      </c>
      <c r="AE322" s="206">
        <v>4117062.41</v>
      </c>
      <c r="AF322" s="206">
        <v>4117062.41</v>
      </c>
      <c r="AG322" s="192">
        <f t="shared" si="56"/>
        <v>49404748.919999987</v>
      </c>
      <c r="AI322" s="207">
        <f t="shared" si="66"/>
        <v>0</v>
      </c>
      <c r="AJ322" s="207">
        <f t="shared" si="66"/>
        <v>0</v>
      </c>
      <c r="AK322" s="207">
        <f t="shared" si="66"/>
        <v>0</v>
      </c>
      <c r="AL322" s="207">
        <f t="shared" si="65"/>
        <v>0</v>
      </c>
      <c r="AM322" s="207">
        <f t="shared" si="65"/>
        <v>0</v>
      </c>
      <c r="AN322" s="207">
        <f t="shared" si="65"/>
        <v>0</v>
      </c>
      <c r="AO322" s="207">
        <f t="shared" si="60"/>
        <v>0</v>
      </c>
      <c r="AP322" s="207">
        <f t="shared" si="60"/>
        <v>0</v>
      </c>
      <c r="AQ322" s="207">
        <f t="shared" si="60"/>
        <v>0</v>
      </c>
      <c r="AR322" s="207">
        <f t="shared" si="60"/>
        <v>0</v>
      </c>
      <c r="AS322" s="207">
        <f t="shared" si="60"/>
        <v>0</v>
      </c>
      <c r="AT322" s="207">
        <f t="shared" si="60"/>
        <v>0</v>
      </c>
      <c r="AU322" s="208">
        <f t="shared" si="57"/>
        <v>0</v>
      </c>
      <c r="AV322" s="208">
        <f t="shared" si="64"/>
        <v>0</v>
      </c>
      <c r="AW322" s="208">
        <f t="shared" si="64"/>
        <v>0</v>
      </c>
      <c r="AX322" s="208">
        <f t="shared" si="64"/>
        <v>0</v>
      </c>
      <c r="AY322" s="208">
        <f t="shared" si="63"/>
        <v>0</v>
      </c>
      <c r="AZ322" s="208">
        <f t="shared" si="62"/>
        <v>0</v>
      </c>
      <c r="BA322" s="208">
        <f t="shared" si="62"/>
        <v>0</v>
      </c>
      <c r="BB322" s="208">
        <f t="shared" si="62"/>
        <v>0</v>
      </c>
      <c r="BC322" s="208">
        <f t="shared" si="61"/>
        <v>0</v>
      </c>
      <c r="BD322" s="208">
        <f t="shared" si="61"/>
        <v>0</v>
      </c>
      <c r="BE322" s="208">
        <f t="shared" si="61"/>
        <v>0</v>
      </c>
      <c r="BF322" s="208">
        <f t="shared" si="59"/>
        <v>0</v>
      </c>
      <c r="BG322" s="208">
        <f t="shared" si="59"/>
        <v>0</v>
      </c>
      <c r="BH322" s="208">
        <f t="shared" si="59"/>
        <v>0</v>
      </c>
      <c r="BI322" s="208">
        <f t="shared" si="59"/>
        <v>0</v>
      </c>
      <c r="BJ322" s="208">
        <f t="shared" si="59"/>
        <v>0</v>
      </c>
      <c r="BK322" s="208">
        <f t="shared" si="59"/>
        <v>0</v>
      </c>
      <c r="BL322" s="207">
        <f t="shared" si="58"/>
        <v>0</v>
      </c>
    </row>
    <row r="323" spans="1:68">
      <c r="A323" s="190" t="s">
        <v>524</v>
      </c>
      <c r="B323" s="205">
        <v>0</v>
      </c>
      <c r="C323" s="205">
        <v>0</v>
      </c>
      <c r="D323" s="206">
        <v>2377982.9900000002</v>
      </c>
      <c r="E323" s="206">
        <v>2377982.9900000002</v>
      </c>
      <c r="F323" s="206">
        <v>2377982.9900000002</v>
      </c>
      <c r="G323" s="206">
        <v>2377982.9900000002</v>
      </c>
      <c r="H323" s="206">
        <v>2377982.9900000002</v>
      </c>
      <c r="I323" s="206">
        <v>2377982.9900000002</v>
      </c>
      <c r="J323" s="206">
        <v>2377982.9900000002</v>
      </c>
      <c r="K323" s="206">
        <v>2377982.9900000002</v>
      </c>
      <c r="L323" s="206">
        <v>2377982.9900000002</v>
      </c>
      <c r="M323" s="206">
        <v>2377982.9900000002</v>
      </c>
      <c r="N323" s="206">
        <v>2377982.9900000002</v>
      </c>
      <c r="O323" s="206">
        <v>2377982.9900000002</v>
      </c>
      <c r="P323" s="192">
        <f t="shared" si="55"/>
        <v>28535795.88000001</v>
      </c>
      <c r="Q323" s="206">
        <v>2377982.9900000002</v>
      </c>
      <c r="R323" s="206">
        <v>2377982.9900000002</v>
      </c>
      <c r="S323" s="206">
        <v>2377982.9900000002</v>
      </c>
      <c r="T323" s="206">
        <v>2377982.9900000002</v>
      </c>
      <c r="U323" s="206">
        <v>2377982.9900000002</v>
      </c>
      <c r="V323" s="206">
        <v>2377982.9900000002</v>
      </c>
      <c r="W323" s="206">
        <v>2377982.9900000002</v>
      </c>
      <c r="X323" s="206">
        <v>2377982.9900000002</v>
      </c>
      <c r="Y323" s="206">
        <v>2377982.9900000002</v>
      </c>
      <c r="Z323" s="206">
        <v>2377982.9900000002</v>
      </c>
      <c r="AA323" s="206">
        <v>2377982.9900000002</v>
      </c>
      <c r="AB323" s="206">
        <v>2377982.9900000002</v>
      </c>
      <c r="AC323" s="206">
        <v>2377982.9900000002</v>
      </c>
      <c r="AD323" s="206">
        <v>2377982.9900000002</v>
      </c>
      <c r="AE323" s="206">
        <v>2377982.9900000002</v>
      </c>
      <c r="AF323" s="206">
        <v>2377982.9900000002</v>
      </c>
      <c r="AG323" s="192">
        <f t="shared" si="56"/>
        <v>28535795.88000001</v>
      </c>
      <c r="AI323" s="207">
        <f t="shared" si="66"/>
        <v>0</v>
      </c>
      <c r="AJ323" s="207">
        <f t="shared" si="66"/>
        <v>0</v>
      </c>
      <c r="AK323" s="207">
        <f t="shared" si="66"/>
        <v>0</v>
      </c>
      <c r="AL323" s="207">
        <f t="shared" si="65"/>
        <v>0</v>
      </c>
      <c r="AM323" s="207">
        <f t="shared" si="65"/>
        <v>0</v>
      </c>
      <c r="AN323" s="207">
        <f t="shared" si="65"/>
        <v>0</v>
      </c>
      <c r="AO323" s="207">
        <f t="shared" si="60"/>
        <v>0</v>
      </c>
      <c r="AP323" s="207">
        <f t="shared" si="60"/>
        <v>0</v>
      </c>
      <c r="AQ323" s="207">
        <f t="shared" si="60"/>
        <v>0</v>
      </c>
      <c r="AR323" s="207">
        <f t="shared" si="60"/>
        <v>0</v>
      </c>
      <c r="AS323" s="207">
        <f t="shared" si="60"/>
        <v>0</v>
      </c>
      <c r="AT323" s="207">
        <f t="shared" si="60"/>
        <v>0</v>
      </c>
      <c r="AU323" s="208">
        <f t="shared" si="57"/>
        <v>0</v>
      </c>
      <c r="AV323" s="208">
        <f t="shared" si="64"/>
        <v>0</v>
      </c>
      <c r="AW323" s="208">
        <f t="shared" si="64"/>
        <v>0</v>
      </c>
      <c r="AX323" s="208">
        <f t="shared" si="64"/>
        <v>0</v>
      </c>
      <c r="AY323" s="208">
        <f t="shared" si="63"/>
        <v>0</v>
      </c>
      <c r="AZ323" s="208">
        <f t="shared" si="62"/>
        <v>0</v>
      </c>
      <c r="BA323" s="208">
        <f t="shared" si="62"/>
        <v>0</v>
      </c>
      <c r="BB323" s="208">
        <f t="shared" si="62"/>
        <v>0</v>
      </c>
      <c r="BC323" s="208">
        <f t="shared" si="61"/>
        <v>0</v>
      </c>
      <c r="BD323" s="208">
        <f t="shared" si="61"/>
        <v>0</v>
      </c>
      <c r="BE323" s="208">
        <f t="shared" si="61"/>
        <v>0</v>
      </c>
      <c r="BF323" s="208">
        <f t="shared" si="59"/>
        <v>0</v>
      </c>
      <c r="BG323" s="208">
        <f t="shared" si="59"/>
        <v>0</v>
      </c>
      <c r="BH323" s="208">
        <f t="shared" si="59"/>
        <v>0</v>
      </c>
      <c r="BI323" s="208">
        <f t="shared" si="59"/>
        <v>0</v>
      </c>
      <c r="BJ323" s="208">
        <f t="shared" si="59"/>
        <v>0</v>
      </c>
      <c r="BK323" s="208">
        <f t="shared" si="59"/>
        <v>0</v>
      </c>
      <c r="BL323" s="207">
        <f t="shared" si="58"/>
        <v>0</v>
      </c>
    </row>
    <row r="324" spans="1:68">
      <c r="A324" s="190" t="s">
        <v>525</v>
      </c>
      <c r="B324" s="205">
        <v>2.0499999999999997E-2</v>
      </c>
      <c r="C324" s="205">
        <v>2.0499999999999997E-2</v>
      </c>
      <c r="D324" s="206">
        <v>12951866.82</v>
      </c>
      <c r="E324" s="206">
        <v>12990159.609999999</v>
      </c>
      <c r="F324" s="206">
        <v>13028452.4</v>
      </c>
      <c r="G324" s="206">
        <v>13034910.24</v>
      </c>
      <c r="H324" s="206">
        <v>13041368.08</v>
      </c>
      <c r="I324" s="206">
        <v>13041056.050000001</v>
      </c>
      <c r="J324" s="206">
        <v>13480519.404999999</v>
      </c>
      <c r="K324" s="206">
        <v>14397472.984999999</v>
      </c>
      <c r="L324" s="206">
        <v>15351829.375</v>
      </c>
      <c r="M324" s="206">
        <v>16214649.550000001</v>
      </c>
      <c r="N324" s="206">
        <v>19100843.030000001</v>
      </c>
      <c r="O324" s="206">
        <v>24099342.535</v>
      </c>
      <c r="P324" s="192">
        <f t="shared" si="55"/>
        <v>180732470.08000001</v>
      </c>
      <c r="Q324" s="206">
        <v>26597290.539999999</v>
      </c>
      <c r="R324" s="206">
        <v>26597290.539999999</v>
      </c>
      <c r="S324" s="206">
        <v>26597290.539999999</v>
      </c>
      <c r="T324" s="206">
        <v>26597290.539999999</v>
      </c>
      <c r="U324" s="206">
        <v>26597290.539999999</v>
      </c>
      <c r="V324" s="206">
        <v>26597290.539999999</v>
      </c>
      <c r="W324" s="206">
        <v>26597290.539999999</v>
      </c>
      <c r="X324" s="206">
        <v>26597290.539999999</v>
      </c>
      <c r="Y324" s="206">
        <v>26597290.539999999</v>
      </c>
      <c r="Z324" s="206">
        <v>26804069.099999998</v>
      </c>
      <c r="AA324" s="206">
        <v>27010847.66</v>
      </c>
      <c r="AB324" s="206">
        <v>27010847.66</v>
      </c>
      <c r="AC324" s="206">
        <v>27010847.66</v>
      </c>
      <c r="AD324" s="206">
        <v>27010847.66</v>
      </c>
      <c r="AE324" s="206">
        <v>27010847.66</v>
      </c>
      <c r="AF324" s="206">
        <v>27010847.66</v>
      </c>
      <c r="AG324" s="192">
        <f t="shared" si="56"/>
        <v>321855607.75999999</v>
      </c>
      <c r="AI324" s="207">
        <f t="shared" si="66"/>
        <v>22126.11</v>
      </c>
      <c r="AJ324" s="207">
        <f t="shared" si="66"/>
        <v>22191.52</v>
      </c>
      <c r="AK324" s="207">
        <f t="shared" si="66"/>
        <v>22256.94</v>
      </c>
      <c r="AL324" s="207">
        <f t="shared" si="65"/>
        <v>22267.97</v>
      </c>
      <c r="AM324" s="207">
        <f t="shared" si="65"/>
        <v>22279</v>
      </c>
      <c r="AN324" s="207">
        <f t="shared" si="65"/>
        <v>22278.47</v>
      </c>
      <c r="AO324" s="207">
        <f t="shared" si="60"/>
        <v>23029.22</v>
      </c>
      <c r="AP324" s="207">
        <f t="shared" si="60"/>
        <v>24595.68</v>
      </c>
      <c r="AQ324" s="207">
        <f t="shared" si="60"/>
        <v>26226.04</v>
      </c>
      <c r="AR324" s="207">
        <f t="shared" si="60"/>
        <v>27700.03</v>
      </c>
      <c r="AS324" s="207">
        <f t="shared" si="60"/>
        <v>32630.61</v>
      </c>
      <c r="AT324" s="207">
        <f t="shared" si="60"/>
        <v>41169.71</v>
      </c>
      <c r="AU324" s="208">
        <f t="shared" si="57"/>
        <v>308751.30000000005</v>
      </c>
      <c r="AV324" s="208">
        <f t="shared" si="64"/>
        <v>45437.04</v>
      </c>
      <c r="AW324" s="208">
        <f t="shared" si="64"/>
        <v>45437.04</v>
      </c>
      <c r="AX324" s="208">
        <f t="shared" si="64"/>
        <v>45437.04</v>
      </c>
      <c r="AY324" s="208">
        <f t="shared" si="63"/>
        <v>45437.04</v>
      </c>
      <c r="AZ324" s="208">
        <f t="shared" si="62"/>
        <v>45437.04</v>
      </c>
      <c r="BA324" s="208">
        <f t="shared" si="62"/>
        <v>45437.04</v>
      </c>
      <c r="BB324" s="208">
        <f t="shared" si="62"/>
        <v>45437.04</v>
      </c>
      <c r="BC324" s="208">
        <f t="shared" si="61"/>
        <v>45437.04</v>
      </c>
      <c r="BD324" s="208">
        <f t="shared" si="61"/>
        <v>45437.04</v>
      </c>
      <c r="BE324" s="208">
        <f t="shared" si="61"/>
        <v>45790.28</v>
      </c>
      <c r="BF324" s="208">
        <f t="shared" si="59"/>
        <v>46143.53</v>
      </c>
      <c r="BG324" s="208">
        <f t="shared" si="59"/>
        <v>46143.53</v>
      </c>
      <c r="BH324" s="208">
        <f t="shared" si="59"/>
        <v>46143.53</v>
      </c>
      <c r="BI324" s="208">
        <f t="shared" si="59"/>
        <v>46143.53</v>
      </c>
      <c r="BJ324" s="208">
        <f t="shared" si="59"/>
        <v>46143.53</v>
      </c>
      <c r="BK324" s="208">
        <f t="shared" si="59"/>
        <v>46143.53</v>
      </c>
      <c r="BL324" s="207">
        <f t="shared" si="58"/>
        <v>549836.66000000015</v>
      </c>
    </row>
    <row r="325" spans="1:68">
      <c r="A325" s="190" t="s">
        <v>526</v>
      </c>
      <c r="B325" s="205">
        <v>2.1000000000000001E-2</v>
      </c>
      <c r="C325" s="205">
        <v>2.1000000000000001E-2</v>
      </c>
      <c r="D325" s="206">
        <v>168936699.49000001</v>
      </c>
      <c r="E325" s="206">
        <v>169688980.21000001</v>
      </c>
      <c r="F325" s="206">
        <v>170478268.30000001</v>
      </c>
      <c r="G325" s="206">
        <v>172041463.43000001</v>
      </c>
      <c r="H325" s="206">
        <v>173554086.78</v>
      </c>
      <c r="I325" s="206">
        <v>173893464.84</v>
      </c>
      <c r="J325" s="206">
        <v>175560610.035</v>
      </c>
      <c r="K325" s="206">
        <v>177549649.14000002</v>
      </c>
      <c r="L325" s="206">
        <v>178138118.10499999</v>
      </c>
      <c r="M325" s="206">
        <v>181159740.39000002</v>
      </c>
      <c r="N325" s="206">
        <v>184008449.78500003</v>
      </c>
      <c r="O325" s="206">
        <v>184284940.14000002</v>
      </c>
      <c r="P325" s="192">
        <f t="shared" si="55"/>
        <v>2109294470.6450005</v>
      </c>
      <c r="Q325" s="206">
        <v>184784513.68000004</v>
      </c>
      <c r="R325" s="206">
        <v>185537767.46500003</v>
      </c>
      <c r="S325" s="206">
        <v>186233200.78000006</v>
      </c>
      <c r="T325" s="206">
        <v>187277051.40000007</v>
      </c>
      <c r="U325" s="206">
        <v>188296177.14000008</v>
      </c>
      <c r="V325" s="206">
        <v>188935475.27500007</v>
      </c>
      <c r="W325" s="206">
        <v>189552612.02500004</v>
      </c>
      <c r="X325" s="206">
        <v>190093903.79500005</v>
      </c>
      <c r="Y325" s="206">
        <v>191128167.34500006</v>
      </c>
      <c r="Z325" s="206">
        <v>192571976.80000004</v>
      </c>
      <c r="AA325" s="206">
        <v>193350390.89000008</v>
      </c>
      <c r="AB325" s="206">
        <v>193422348.82000005</v>
      </c>
      <c r="AC325" s="206">
        <v>193528456.10500005</v>
      </c>
      <c r="AD325" s="206">
        <v>193634239.30000004</v>
      </c>
      <c r="AE325" s="206">
        <v>193782607.07500005</v>
      </c>
      <c r="AF325" s="206">
        <v>194427628.76500008</v>
      </c>
      <c r="AG325" s="192">
        <f t="shared" si="56"/>
        <v>2302723983.3350005</v>
      </c>
      <c r="AI325" s="207">
        <f t="shared" si="66"/>
        <v>295639.21999999997</v>
      </c>
      <c r="AJ325" s="207">
        <f t="shared" si="66"/>
        <v>296955.71999999997</v>
      </c>
      <c r="AK325" s="207">
        <f t="shared" si="66"/>
        <v>298336.96999999997</v>
      </c>
      <c r="AL325" s="207">
        <f t="shared" si="65"/>
        <v>301072.56</v>
      </c>
      <c r="AM325" s="207">
        <f t="shared" si="65"/>
        <v>303719.65000000002</v>
      </c>
      <c r="AN325" s="207">
        <f t="shared" si="65"/>
        <v>304313.56</v>
      </c>
      <c r="AO325" s="207">
        <f t="shared" si="60"/>
        <v>307231.07</v>
      </c>
      <c r="AP325" s="207">
        <f t="shared" si="60"/>
        <v>310711.89</v>
      </c>
      <c r="AQ325" s="207">
        <f t="shared" si="60"/>
        <v>311741.71000000002</v>
      </c>
      <c r="AR325" s="207">
        <f t="shared" si="60"/>
        <v>317029.55</v>
      </c>
      <c r="AS325" s="207">
        <f t="shared" si="60"/>
        <v>322014.78999999998</v>
      </c>
      <c r="AT325" s="207">
        <f t="shared" si="60"/>
        <v>322498.65000000002</v>
      </c>
      <c r="AU325" s="208">
        <f t="shared" si="57"/>
        <v>3691265.34</v>
      </c>
      <c r="AV325" s="208">
        <f t="shared" si="64"/>
        <v>323372.90000000002</v>
      </c>
      <c r="AW325" s="208">
        <f t="shared" si="64"/>
        <v>324691.09000000003</v>
      </c>
      <c r="AX325" s="208">
        <f t="shared" si="64"/>
        <v>325908.09999999998</v>
      </c>
      <c r="AY325" s="208">
        <f t="shared" si="63"/>
        <v>327734.84000000003</v>
      </c>
      <c r="AZ325" s="208">
        <f t="shared" si="62"/>
        <v>329518.31</v>
      </c>
      <c r="BA325" s="208">
        <f t="shared" si="62"/>
        <v>330637.08</v>
      </c>
      <c r="BB325" s="208">
        <f t="shared" si="62"/>
        <v>331717.07</v>
      </c>
      <c r="BC325" s="208">
        <f t="shared" si="61"/>
        <v>332664.33</v>
      </c>
      <c r="BD325" s="208">
        <f t="shared" si="61"/>
        <v>334474.28999999998</v>
      </c>
      <c r="BE325" s="208">
        <f t="shared" si="61"/>
        <v>337000.96000000002</v>
      </c>
      <c r="BF325" s="208">
        <f t="shared" si="59"/>
        <v>338363.18</v>
      </c>
      <c r="BG325" s="208">
        <f t="shared" si="59"/>
        <v>338489.11</v>
      </c>
      <c r="BH325" s="208">
        <f t="shared" si="59"/>
        <v>338674.8</v>
      </c>
      <c r="BI325" s="208">
        <f t="shared" si="59"/>
        <v>338859.92</v>
      </c>
      <c r="BJ325" s="208">
        <f t="shared" si="59"/>
        <v>339119.56</v>
      </c>
      <c r="BK325" s="208">
        <f t="shared" si="59"/>
        <v>340248.35</v>
      </c>
      <c r="BL325" s="207">
        <f t="shared" si="58"/>
        <v>4029766.96</v>
      </c>
    </row>
    <row r="326" spans="1:68">
      <c r="A326" s="190" t="s">
        <v>527</v>
      </c>
      <c r="B326" s="205">
        <v>0</v>
      </c>
      <c r="C326" s="205">
        <v>0</v>
      </c>
      <c r="D326" s="206">
        <v>11748.710000000001</v>
      </c>
      <c r="E326" s="206">
        <v>11748.710000000001</v>
      </c>
      <c r="F326" s="206">
        <v>11748.710000000001</v>
      </c>
      <c r="G326" s="206">
        <v>11748.710000000001</v>
      </c>
      <c r="H326" s="206">
        <v>11748.710000000001</v>
      </c>
      <c r="I326" s="206">
        <v>11748.710000000001</v>
      </c>
      <c r="J326" s="206">
        <v>11748.710000000001</v>
      </c>
      <c r="K326" s="206">
        <v>11748.710000000001</v>
      </c>
      <c r="L326" s="206">
        <v>11748.710000000001</v>
      </c>
      <c r="M326" s="206">
        <v>11748.710000000001</v>
      </c>
      <c r="N326" s="206">
        <v>11748.710000000001</v>
      </c>
      <c r="O326" s="206">
        <v>11748.710000000001</v>
      </c>
      <c r="P326" s="192">
        <f t="shared" ref="P326:P389" si="67">SUM(D326:O326)</f>
        <v>140984.52000000005</v>
      </c>
      <c r="Q326" s="206">
        <v>11748.710000000001</v>
      </c>
      <c r="R326" s="206">
        <v>11748.710000000001</v>
      </c>
      <c r="S326" s="206">
        <v>11748.710000000001</v>
      </c>
      <c r="T326" s="206">
        <v>11748.710000000001</v>
      </c>
      <c r="U326" s="206">
        <v>11748.710000000001</v>
      </c>
      <c r="V326" s="206">
        <v>11748.710000000001</v>
      </c>
      <c r="W326" s="206">
        <v>11748.710000000001</v>
      </c>
      <c r="X326" s="206">
        <v>11748.710000000001</v>
      </c>
      <c r="Y326" s="206">
        <v>11748.710000000001</v>
      </c>
      <c r="Z326" s="206">
        <v>11748.710000000001</v>
      </c>
      <c r="AA326" s="206">
        <v>11748.710000000001</v>
      </c>
      <c r="AB326" s="206">
        <v>11748.710000000001</v>
      </c>
      <c r="AC326" s="206">
        <v>11748.710000000001</v>
      </c>
      <c r="AD326" s="206">
        <v>11748.710000000001</v>
      </c>
      <c r="AE326" s="206">
        <v>11748.710000000001</v>
      </c>
      <c r="AF326" s="206">
        <v>11748.710000000001</v>
      </c>
      <c r="AG326" s="192">
        <f t="shared" ref="AG326:AG389" si="68">SUM(U326:AF326)</f>
        <v>140984.52000000005</v>
      </c>
      <c r="AI326" s="207">
        <f t="shared" si="66"/>
        <v>0</v>
      </c>
      <c r="AJ326" s="207">
        <f t="shared" si="66"/>
        <v>0</v>
      </c>
      <c r="AK326" s="207">
        <f t="shared" si="66"/>
        <v>0</v>
      </c>
      <c r="AL326" s="207">
        <f t="shared" si="65"/>
        <v>0</v>
      </c>
      <c r="AM326" s="207">
        <f t="shared" si="65"/>
        <v>0</v>
      </c>
      <c r="AN326" s="207">
        <f t="shared" si="65"/>
        <v>0</v>
      </c>
      <c r="AO326" s="207">
        <f t="shared" si="60"/>
        <v>0</v>
      </c>
      <c r="AP326" s="207">
        <f t="shared" si="60"/>
        <v>0</v>
      </c>
      <c r="AQ326" s="207">
        <f t="shared" si="60"/>
        <v>0</v>
      </c>
      <c r="AR326" s="207">
        <f t="shared" si="60"/>
        <v>0</v>
      </c>
      <c r="AS326" s="207">
        <f t="shared" si="60"/>
        <v>0</v>
      </c>
      <c r="AT326" s="207">
        <f t="shared" si="60"/>
        <v>0</v>
      </c>
      <c r="AU326" s="208">
        <f t="shared" ref="AU326:AU389" si="69">SUM(AI326:AT326)</f>
        <v>0</v>
      </c>
      <c r="AV326" s="208">
        <f t="shared" si="64"/>
        <v>0</v>
      </c>
      <c r="AW326" s="208">
        <f t="shared" si="64"/>
        <v>0</v>
      </c>
      <c r="AX326" s="208">
        <f t="shared" si="64"/>
        <v>0</v>
      </c>
      <c r="AY326" s="208">
        <f t="shared" si="63"/>
        <v>0</v>
      </c>
      <c r="AZ326" s="208">
        <f t="shared" si="62"/>
        <v>0</v>
      </c>
      <c r="BA326" s="208">
        <f t="shared" si="62"/>
        <v>0</v>
      </c>
      <c r="BB326" s="208">
        <f t="shared" si="62"/>
        <v>0</v>
      </c>
      <c r="BC326" s="208">
        <f t="shared" si="61"/>
        <v>0</v>
      </c>
      <c r="BD326" s="208">
        <f t="shared" si="61"/>
        <v>0</v>
      </c>
      <c r="BE326" s="208">
        <f t="shared" si="61"/>
        <v>0</v>
      </c>
      <c r="BF326" s="208">
        <f t="shared" si="59"/>
        <v>0</v>
      </c>
      <c r="BG326" s="208">
        <f t="shared" si="59"/>
        <v>0</v>
      </c>
      <c r="BH326" s="208">
        <f t="shared" si="59"/>
        <v>0</v>
      </c>
      <c r="BI326" s="208">
        <f t="shared" si="59"/>
        <v>0</v>
      </c>
      <c r="BJ326" s="208">
        <f t="shared" si="59"/>
        <v>0</v>
      </c>
      <c r="BK326" s="208">
        <f t="shared" si="59"/>
        <v>0</v>
      </c>
      <c r="BL326" s="207">
        <f t="shared" ref="BL326:BL389" si="70">SUM(AZ326:BK326)</f>
        <v>0</v>
      </c>
    </row>
    <row r="327" spans="1:68">
      <c r="A327" s="190" t="s">
        <v>528</v>
      </c>
      <c r="B327" s="205">
        <v>2.7100000000000003E-2</v>
      </c>
      <c r="C327" s="205">
        <v>2.7100000000000003E-2</v>
      </c>
      <c r="D327" s="206">
        <v>223488338.53</v>
      </c>
      <c r="E327" s="206">
        <v>224661376.66999999</v>
      </c>
      <c r="F327" s="206">
        <v>226922118.30000001</v>
      </c>
      <c r="G327" s="206">
        <v>227928996.03999999</v>
      </c>
      <c r="H327" s="206">
        <v>231418413.05000001</v>
      </c>
      <c r="I327" s="206">
        <v>235497575.06</v>
      </c>
      <c r="J327" s="206">
        <v>237592425.62</v>
      </c>
      <c r="K327" s="206">
        <v>238861678.52500001</v>
      </c>
      <c r="L327" s="206">
        <v>239310833.35500002</v>
      </c>
      <c r="M327" s="206">
        <v>241452781.36000001</v>
      </c>
      <c r="N327" s="206">
        <v>243772165.60500005</v>
      </c>
      <c r="O327" s="206">
        <v>244477152.95500001</v>
      </c>
      <c r="P327" s="192">
        <f t="shared" si="67"/>
        <v>2815383855.0700002</v>
      </c>
      <c r="Q327" s="206">
        <v>245113437.26500002</v>
      </c>
      <c r="R327" s="206">
        <v>245761237.125</v>
      </c>
      <c r="S327" s="206">
        <v>246373876.54000002</v>
      </c>
      <c r="T327" s="206">
        <v>246921738.28500003</v>
      </c>
      <c r="U327" s="206">
        <v>247333012.84000006</v>
      </c>
      <c r="V327" s="206">
        <v>247627678.37500006</v>
      </c>
      <c r="W327" s="206">
        <v>248080665.64500004</v>
      </c>
      <c r="X327" s="206">
        <v>248586268.06500006</v>
      </c>
      <c r="Y327" s="206">
        <v>249054064.3300001</v>
      </c>
      <c r="Z327" s="206">
        <v>249725658.63000008</v>
      </c>
      <c r="AA327" s="206">
        <v>250519954.69500008</v>
      </c>
      <c r="AB327" s="206">
        <v>251246702.78000006</v>
      </c>
      <c r="AC327" s="206">
        <v>251938106.71000004</v>
      </c>
      <c r="AD327" s="206">
        <v>252643100.52000007</v>
      </c>
      <c r="AE327" s="206">
        <v>253298026.4250001</v>
      </c>
      <c r="AF327" s="206">
        <v>253901474.6400001</v>
      </c>
      <c r="AG327" s="192">
        <f t="shared" si="68"/>
        <v>3003954713.6550007</v>
      </c>
      <c r="AI327" s="207">
        <f t="shared" si="66"/>
        <v>504711.16</v>
      </c>
      <c r="AJ327" s="207">
        <f t="shared" si="66"/>
        <v>507360.28</v>
      </c>
      <c r="AK327" s="207">
        <f t="shared" si="66"/>
        <v>512465.78</v>
      </c>
      <c r="AL327" s="207">
        <f t="shared" si="65"/>
        <v>514739.65</v>
      </c>
      <c r="AM327" s="207">
        <f t="shared" si="65"/>
        <v>522619.92</v>
      </c>
      <c r="AN327" s="207">
        <f t="shared" si="65"/>
        <v>531832.02</v>
      </c>
      <c r="AO327" s="207">
        <f t="shared" si="60"/>
        <v>536562.89</v>
      </c>
      <c r="AP327" s="207">
        <f t="shared" si="60"/>
        <v>539429.29</v>
      </c>
      <c r="AQ327" s="207">
        <f t="shared" si="60"/>
        <v>540443.63</v>
      </c>
      <c r="AR327" s="207">
        <f t="shared" si="60"/>
        <v>545280.86</v>
      </c>
      <c r="AS327" s="207">
        <f t="shared" si="60"/>
        <v>550518.81000000006</v>
      </c>
      <c r="AT327" s="207">
        <f t="shared" si="60"/>
        <v>552110.9</v>
      </c>
      <c r="AU327" s="208">
        <f t="shared" si="69"/>
        <v>6358075.1900000013</v>
      </c>
      <c r="AV327" s="208">
        <f t="shared" si="64"/>
        <v>553547.85</v>
      </c>
      <c r="AW327" s="208">
        <f t="shared" si="64"/>
        <v>555010.79</v>
      </c>
      <c r="AX327" s="208">
        <f t="shared" si="64"/>
        <v>556394.34</v>
      </c>
      <c r="AY327" s="208">
        <f t="shared" si="63"/>
        <v>557631.59</v>
      </c>
      <c r="AZ327" s="208">
        <f t="shared" si="62"/>
        <v>558560.39</v>
      </c>
      <c r="BA327" s="208">
        <f t="shared" si="62"/>
        <v>559225.84</v>
      </c>
      <c r="BB327" s="208">
        <f t="shared" si="62"/>
        <v>560248.84</v>
      </c>
      <c r="BC327" s="208">
        <f t="shared" si="61"/>
        <v>561390.66</v>
      </c>
      <c r="BD327" s="208">
        <f t="shared" si="61"/>
        <v>562447.1</v>
      </c>
      <c r="BE327" s="208">
        <f t="shared" si="61"/>
        <v>563963.78</v>
      </c>
      <c r="BF327" s="208">
        <f t="shared" si="59"/>
        <v>565757.56000000006</v>
      </c>
      <c r="BG327" s="208">
        <f t="shared" si="59"/>
        <v>567398.80000000005</v>
      </c>
      <c r="BH327" s="208">
        <f t="shared" si="59"/>
        <v>568960.22</v>
      </c>
      <c r="BI327" s="208">
        <f t="shared" si="59"/>
        <v>570552.34</v>
      </c>
      <c r="BJ327" s="208">
        <f t="shared" si="59"/>
        <v>572031.38</v>
      </c>
      <c r="BK327" s="208">
        <f t="shared" si="59"/>
        <v>573394.16</v>
      </c>
      <c r="BL327" s="207">
        <f t="shared" si="70"/>
        <v>6783931.0700000003</v>
      </c>
    </row>
    <row r="328" spans="1:68">
      <c r="A328" s="190" t="s">
        <v>529</v>
      </c>
      <c r="B328" s="205">
        <v>2.06E-2</v>
      </c>
      <c r="C328" s="205">
        <v>2.06E-2</v>
      </c>
      <c r="D328" s="206">
        <v>380247197.67000002</v>
      </c>
      <c r="E328" s="206">
        <v>381262489.80000001</v>
      </c>
      <c r="F328" s="206">
        <v>383964262.20999998</v>
      </c>
      <c r="G328" s="206">
        <v>385561376.99000001</v>
      </c>
      <c r="H328" s="206">
        <v>388540476.79000002</v>
      </c>
      <c r="I328" s="206">
        <v>390435714.25</v>
      </c>
      <c r="J328" s="206">
        <v>392351259.52999997</v>
      </c>
      <c r="K328" s="206">
        <v>395269897.69999993</v>
      </c>
      <c r="L328" s="206">
        <v>396578285.31499994</v>
      </c>
      <c r="M328" s="206">
        <v>401594890.005</v>
      </c>
      <c r="N328" s="206">
        <v>406885323.90499991</v>
      </c>
      <c r="O328" s="206">
        <v>408581300.60999995</v>
      </c>
      <c r="P328" s="192">
        <f t="shared" si="67"/>
        <v>4711272474.7749996</v>
      </c>
      <c r="Q328" s="206">
        <v>410333742.9749999</v>
      </c>
      <c r="R328" s="206">
        <v>412160994.71999985</v>
      </c>
      <c r="S328" s="206">
        <v>413848024.11499989</v>
      </c>
      <c r="T328" s="206">
        <v>417100100.24999988</v>
      </c>
      <c r="U328" s="206">
        <v>420396744.55999988</v>
      </c>
      <c r="V328" s="206">
        <v>421990662.2299999</v>
      </c>
      <c r="W328" s="206">
        <v>423662914.34999985</v>
      </c>
      <c r="X328" s="206">
        <v>425497742.44499981</v>
      </c>
      <c r="Y328" s="206">
        <v>427184605.92499983</v>
      </c>
      <c r="Z328" s="206">
        <v>432506691.39499992</v>
      </c>
      <c r="AA328" s="206">
        <v>437947065.17999983</v>
      </c>
      <c r="AB328" s="206">
        <v>439686147.40499991</v>
      </c>
      <c r="AC328" s="206">
        <v>441612245.77499992</v>
      </c>
      <c r="AD328" s="206">
        <v>443582573.77499986</v>
      </c>
      <c r="AE328" s="206">
        <v>445297783.75499988</v>
      </c>
      <c r="AF328" s="206">
        <v>447169968.53499991</v>
      </c>
      <c r="AG328" s="192">
        <f t="shared" si="68"/>
        <v>5206535145.329999</v>
      </c>
      <c r="AI328" s="207">
        <f t="shared" si="66"/>
        <v>652757.68999999994</v>
      </c>
      <c r="AJ328" s="207">
        <f t="shared" si="66"/>
        <v>654500.61</v>
      </c>
      <c r="AK328" s="207">
        <f t="shared" si="66"/>
        <v>659138.65</v>
      </c>
      <c r="AL328" s="207">
        <f t="shared" si="65"/>
        <v>661880.36</v>
      </c>
      <c r="AM328" s="207">
        <f t="shared" si="65"/>
        <v>666994.49</v>
      </c>
      <c r="AN328" s="207">
        <f t="shared" si="65"/>
        <v>670247.98</v>
      </c>
      <c r="AO328" s="207">
        <f t="shared" si="60"/>
        <v>673536.33</v>
      </c>
      <c r="AP328" s="207">
        <f t="shared" si="60"/>
        <v>678546.66</v>
      </c>
      <c r="AQ328" s="207">
        <f t="shared" si="60"/>
        <v>680792.72</v>
      </c>
      <c r="AR328" s="207">
        <f t="shared" si="60"/>
        <v>689404.56</v>
      </c>
      <c r="AS328" s="207">
        <f t="shared" si="60"/>
        <v>698486.47</v>
      </c>
      <c r="AT328" s="207">
        <f t="shared" si="60"/>
        <v>701397.9</v>
      </c>
      <c r="AU328" s="208">
        <f t="shared" si="69"/>
        <v>8087684.419999999</v>
      </c>
      <c r="AV328" s="208">
        <f t="shared" si="64"/>
        <v>704406.26</v>
      </c>
      <c r="AW328" s="208">
        <f t="shared" si="64"/>
        <v>707543.04000000004</v>
      </c>
      <c r="AX328" s="208">
        <f t="shared" si="64"/>
        <v>710439.11</v>
      </c>
      <c r="AY328" s="208">
        <f t="shared" si="63"/>
        <v>716021.84</v>
      </c>
      <c r="AZ328" s="208">
        <f t="shared" si="62"/>
        <v>721681.08</v>
      </c>
      <c r="BA328" s="208">
        <f t="shared" si="62"/>
        <v>724417.3</v>
      </c>
      <c r="BB328" s="208">
        <f t="shared" si="62"/>
        <v>727288</v>
      </c>
      <c r="BC328" s="208">
        <f t="shared" si="61"/>
        <v>730437.79</v>
      </c>
      <c r="BD328" s="208">
        <f t="shared" si="61"/>
        <v>733333.57</v>
      </c>
      <c r="BE328" s="208">
        <f t="shared" si="61"/>
        <v>742469.82</v>
      </c>
      <c r="BF328" s="208">
        <f t="shared" si="59"/>
        <v>751809.13</v>
      </c>
      <c r="BG328" s="208">
        <f t="shared" si="59"/>
        <v>754794.55</v>
      </c>
      <c r="BH328" s="208">
        <f t="shared" si="59"/>
        <v>758101.02</v>
      </c>
      <c r="BI328" s="208">
        <f t="shared" si="59"/>
        <v>761483.42</v>
      </c>
      <c r="BJ328" s="208">
        <f t="shared" si="59"/>
        <v>764427.86</v>
      </c>
      <c r="BK328" s="208">
        <f t="shared" si="59"/>
        <v>767641.78</v>
      </c>
      <c r="BL328" s="207">
        <f t="shared" si="70"/>
        <v>8937885.3200000003</v>
      </c>
    </row>
    <row r="329" spans="1:68">
      <c r="A329" s="190" t="s">
        <v>530</v>
      </c>
      <c r="B329" s="205">
        <v>1.6E-2</v>
      </c>
      <c r="C329" s="205">
        <v>1.6E-2</v>
      </c>
      <c r="D329" s="206">
        <v>89487472.950000003</v>
      </c>
      <c r="E329" s="206">
        <v>87774727.719999999</v>
      </c>
      <c r="F329" s="206">
        <v>87861238.400000006</v>
      </c>
      <c r="G329" s="206">
        <v>87700233.930000007</v>
      </c>
      <c r="H329" s="206">
        <v>87639597.549999997</v>
      </c>
      <c r="I329" s="206">
        <v>87815957</v>
      </c>
      <c r="J329" s="206">
        <v>87857645.859999999</v>
      </c>
      <c r="K329" s="206">
        <v>87857645.859999999</v>
      </c>
      <c r="L329" s="206">
        <v>87857645.859999999</v>
      </c>
      <c r="M329" s="206">
        <v>93003720.430000007</v>
      </c>
      <c r="N329" s="206">
        <v>98149795</v>
      </c>
      <c r="O329" s="206">
        <v>98149795</v>
      </c>
      <c r="P329" s="192">
        <f t="shared" si="67"/>
        <v>1081155475.5599999</v>
      </c>
      <c r="Q329" s="206">
        <v>98149795</v>
      </c>
      <c r="R329" s="206">
        <v>98149795</v>
      </c>
      <c r="S329" s="206">
        <v>98149795</v>
      </c>
      <c r="T329" s="206">
        <v>98149795</v>
      </c>
      <c r="U329" s="206">
        <v>98149795</v>
      </c>
      <c r="V329" s="206">
        <v>98149795</v>
      </c>
      <c r="W329" s="206">
        <v>98149795</v>
      </c>
      <c r="X329" s="206">
        <v>98149795</v>
      </c>
      <c r="Y329" s="206">
        <v>98149795</v>
      </c>
      <c r="Z329" s="206">
        <v>103623049.345</v>
      </c>
      <c r="AA329" s="206">
        <v>109096303.69</v>
      </c>
      <c r="AB329" s="206">
        <v>109096303.69</v>
      </c>
      <c r="AC329" s="206">
        <v>109096303.69</v>
      </c>
      <c r="AD329" s="206">
        <v>109096303.69</v>
      </c>
      <c r="AE329" s="206">
        <v>109096303.69</v>
      </c>
      <c r="AF329" s="206">
        <v>109096303.69</v>
      </c>
      <c r="AG329" s="192">
        <f t="shared" si="68"/>
        <v>1248949846.4850004</v>
      </c>
      <c r="AI329" s="207">
        <f t="shared" si="66"/>
        <v>119316.63</v>
      </c>
      <c r="AJ329" s="207">
        <f t="shared" si="66"/>
        <v>117032.97</v>
      </c>
      <c r="AK329" s="207">
        <f t="shared" si="66"/>
        <v>117148.32</v>
      </c>
      <c r="AL329" s="207">
        <f t="shared" si="65"/>
        <v>116933.65</v>
      </c>
      <c r="AM329" s="207">
        <f t="shared" si="65"/>
        <v>116852.8</v>
      </c>
      <c r="AN329" s="207">
        <f t="shared" si="65"/>
        <v>117087.94</v>
      </c>
      <c r="AO329" s="207">
        <f t="shared" si="60"/>
        <v>117143.53</v>
      </c>
      <c r="AP329" s="207">
        <f t="shared" si="60"/>
        <v>117143.53</v>
      </c>
      <c r="AQ329" s="207">
        <f t="shared" si="60"/>
        <v>117143.53</v>
      </c>
      <c r="AR329" s="207">
        <f t="shared" si="60"/>
        <v>124004.96</v>
      </c>
      <c r="AS329" s="207">
        <f t="shared" si="60"/>
        <v>130866.39</v>
      </c>
      <c r="AT329" s="207">
        <f t="shared" si="60"/>
        <v>130866.39</v>
      </c>
      <c r="AU329" s="208">
        <f t="shared" si="69"/>
        <v>1441540.64</v>
      </c>
      <c r="AV329" s="208">
        <f t="shared" si="64"/>
        <v>130866.39</v>
      </c>
      <c r="AW329" s="208">
        <f t="shared" si="64"/>
        <v>130866.39</v>
      </c>
      <c r="AX329" s="208">
        <f t="shared" si="64"/>
        <v>130866.39</v>
      </c>
      <c r="AY329" s="208">
        <f t="shared" si="63"/>
        <v>130866.39</v>
      </c>
      <c r="AZ329" s="208">
        <f t="shared" si="62"/>
        <v>130866.39</v>
      </c>
      <c r="BA329" s="208">
        <f t="shared" si="62"/>
        <v>130866.39</v>
      </c>
      <c r="BB329" s="208">
        <f t="shared" si="62"/>
        <v>130866.39</v>
      </c>
      <c r="BC329" s="208">
        <f t="shared" si="61"/>
        <v>130866.39</v>
      </c>
      <c r="BD329" s="208">
        <f t="shared" si="61"/>
        <v>130866.39</v>
      </c>
      <c r="BE329" s="208">
        <f t="shared" si="61"/>
        <v>138164.07</v>
      </c>
      <c r="BF329" s="208">
        <f t="shared" si="59"/>
        <v>145461.74</v>
      </c>
      <c r="BG329" s="208">
        <f t="shared" si="59"/>
        <v>145461.74</v>
      </c>
      <c r="BH329" s="208">
        <f t="shared" si="59"/>
        <v>145461.74</v>
      </c>
      <c r="BI329" s="208">
        <f t="shared" si="59"/>
        <v>145461.74</v>
      </c>
      <c r="BJ329" s="208">
        <f t="shared" si="59"/>
        <v>145461.74</v>
      </c>
      <c r="BK329" s="208">
        <f t="shared" si="59"/>
        <v>145461.74</v>
      </c>
      <c r="BL329" s="207">
        <f t="shared" si="70"/>
        <v>1665266.46</v>
      </c>
    </row>
    <row r="330" spans="1:68">
      <c r="A330" s="190" t="s">
        <v>531</v>
      </c>
      <c r="B330" s="205">
        <v>2.0599999999999997E-2</v>
      </c>
      <c r="C330" s="205">
        <v>2.0599999999999997E-2</v>
      </c>
      <c r="D330" s="206">
        <v>321853460.70999998</v>
      </c>
      <c r="E330" s="206">
        <v>327543400.44999999</v>
      </c>
      <c r="F330" s="206">
        <v>331163419.92000002</v>
      </c>
      <c r="G330" s="206">
        <v>332981328.06999999</v>
      </c>
      <c r="H330" s="206">
        <v>334377085.51999998</v>
      </c>
      <c r="I330" s="206">
        <v>336035639.51999998</v>
      </c>
      <c r="J330" s="206">
        <v>338155719.66000009</v>
      </c>
      <c r="K330" s="206">
        <v>340520960.86000007</v>
      </c>
      <c r="L330" s="206">
        <v>342820002.315</v>
      </c>
      <c r="M330" s="206">
        <v>346577384.95499998</v>
      </c>
      <c r="N330" s="206">
        <v>350233182.94</v>
      </c>
      <c r="O330" s="206">
        <v>352055915.57499999</v>
      </c>
      <c r="P330" s="192">
        <f t="shared" si="67"/>
        <v>4054317500.4949999</v>
      </c>
      <c r="Q330" s="206">
        <v>353640932.09000003</v>
      </c>
      <c r="R330" s="206">
        <v>355395355.32500011</v>
      </c>
      <c r="S330" s="206">
        <v>357286969.8350001</v>
      </c>
      <c r="T330" s="206">
        <v>359158850.58500004</v>
      </c>
      <c r="U330" s="206">
        <v>360808509.1450001</v>
      </c>
      <c r="V330" s="206">
        <v>362504706.07000011</v>
      </c>
      <c r="W330" s="206">
        <v>364321888.09500009</v>
      </c>
      <c r="X330" s="206">
        <v>366174048.50500011</v>
      </c>
      <c r="Y330" s="206">
        <v>368160978.81500006</v>
      </c>
      <c r="Z330" s="206">
        <v>371272081.44500005</v>
      </c>
      <c r="AA330" s="206">
        <v>374376723.59000009</v>
      </c>
      <c r="AB330" s="206">
        <v>376076522.67000008</v>
      </c>
      <c r="AC330" s="206">
        <v>377569725.28000009</v>
      </c>
      <c r="AD330" s="206">
        <v>379201177.60500014</v>
      </c>
      <c r="AE330" s="206">
        <v>380953088.77500015</v>
      </c>
      <c r="AF330" s="206">
        <v>382693371.05500019</v>
      </c>
      <c r="AG330" s="192">
        <f t="shared" si="68"/>
        <v>4464112821.0500011</v>
      </c>
      <c r="AI330" s="207">
        <f t="shared" si="66"/>
        <v>552515.11</v>
      </c>
      <c r="AJ330" s="207">
        <f t="shared" si="66"/>
        <v>562282.84</v>
      </c>
      <c r="AK330" s="207">
        <f t="shared" si="66"/>
        <v>568497.19999999995</v>
      </c>
      <c r="AL330" s="207">
        <f t="shared" si="65"/>
        <v>571617.94999999995</v>
      </c>
      <c r="AM330" s="207">
        <f t="shared" si="65"/>
        <v>574014</v>
      </c>
      <c r="AN330" s="207">
        <f t="shared" si="65"/>
        <v>576861.18000000005</v>
      </c>
      <c r="AO330" s="207">
        <f t="shared" si="60"/>
        <v>580500.65</v>
      </c>
      <c r="AP330" s="207">
        <f t="shared" si="60"/>
        <v>584560.98</v>
      </c>
      <c r="AQ330" s="207">
        <f t="shared" si="60"/>
        <v>588507.67000000004</v>
      </c>
      <c r="AR330" s="207">
        <f t="shared" si="60"/>
        <v>594957.84</v>
      </c>
      <c r="AS330" s="207">
        <f t="shared" si="60"/>
        <v>601233.63</v>
      </c>
      <c r="AT330" s="207">
        <f t="shared" si="60"/>
        <v>604362.66</v>
      </c>
      <c r="AU330" s="208">
        <f t="shared" si="69"/>
        <v>6959911.71</v>
      </c>
      <c r="AV330" s="208">
        <f t="shared" si="64"/>
        <v>607083.6</v>
      </c>
      <c r="AW330" s="208">
        <f t="shared" si="64"/>
        <v>610095.35999999999</v>
      </c>
      <c r="AX330" s="208">
        <f t="shared" si="64"/>
        <v>613342.63</v>
      </c>
      <c r="AY330" s="208">
        <f t="shared" si="63"/>
        <v>616556.03</v>
      </c>
      <c r="AZ330" s="208">
        <f t="shared" si="62"/>
        <v>619387.93999999994</v>
      </c>
      <c r="BA330" s="208">
        <f t="shared" si="62"/>
        <v>622299.75</v>
      </c>
      <c r="BB330" s="208">
        <f t="shared" si="62"/>
        <v>625419.24</v>
      </c>
      <c r="BC330" s="208">
        <f t="shared" si="61"/>
        <v>628598.78</v>
      </c>
      <c r="BD330" s="208">
        <f t="shared" si="61"/>
        <v>632009.68000000005</v>
      </c>
      <c r="BE330" s="208">
        <f t="shared" si="61"/>
        <v>637350.41</v>
      </c>
      <c r="BF330" s="208">
        <f t="shared" si="61"/>
        <v>642680.04</v>
      </c>
      <c r="BG330" s="208">
        <f t="shared" si="61"/>
        <v>645598.03</v>
      </c>
      <c r="BH330" s="208">
        <f t="shared" si="61"/>
        <v>648161.36</v>
      </c>
      <c r="BI330" s="208">
        <f t="shared" si="61"/>
        <v>650962.02</v>
      </c>
      <c r="BJ330" s="208">
        <f t="shared" si="61"/>
        <v>653969.47</v>
      </c>
      <c r="BK330" s="208">
        <f t="shared" si="61"/>
        <v>656956.94999999995</v>
      </c>
      <c r="BL330" s="207">
        <f t="shared" si="70"/>
        <v>7663393.6699999999</v>
      </c>
    </row>
    <row r="331" spans="1:68">
      <c r="A331" s="190" t="s">
        <v>532</v>
      </c>
      <c r="B331" s="205">
        <v>2.3299999999999998E-2</v>
      </c>
      <c r="C331" s="205">
        <v>2.3299999999999998E-2</v>
      </c>
      <c r="D331" s="206">
        <v>174391897.83000001</v>
      </c>
      <c r="E331" s="206">
        <v>175130479.94</v>
      </c>
      <c r="F331" s="206">
        <v>176176771.52000001</v>
      </c>
      <c r="G331" s="206">
        <v>176495103.31</v>
      </c>
      <c r="H331" s="206">
        <v>177005930.87</v>
      </c>
      <c r="I331" s="206">
        <v>177768196.97999999</v>
      </c>
      <c r="J331" s="206">
        <v>178073324.98500001</v>
      </c>
      <c r="K331" s="206">
        <v>178106408.155</v>
      </c>
      <c r="L331" s="206">
        <v>178068403.02000001</v>
      </c>
      <c r="M331" s="206">
        <v>178034577.97999999</v>
      </c>
      <c r="N331" s="206">
        <v>178207799.04499999</v>
      </c>
      <c r="O331" s="206">
        <v>178540559.39500001</v>
      </c>
      <c r="P331" s="192">
        <f t="shared" si="67"/>
        <v>2125999453.03</v>
      </c>
      <c r="Q331" s="206">
        <v>178875676.125</v>
      </c>
      <c r="R331" s="206">
        <v>179232635.715</v>
      </c>
      <c r="S331" s="206">
        <v>179569944.39500001</v>
      </c>
      <c r="T331" s="206">
        <v>179922561.22500002</v>
      </c>
      <c r="U331" s="206">
        <v>180249966.06500003</v>
      </c>
      <c r="V331" s="206">
        <v>180497277.90500003</v>
      </c>
      <c r="W331" s="206">
        <v>180851957.55500001</v>
      </c>
      <c r="X331" s="206">
        <v>181289415.73500004</v>
      </c>
      <c r="Y331" s="206">
        <v>181640463.13000005</v>
      </c>
      <c r="Z331" s="206">
        <v>181894683.16500002</v>
      </c>
      <c r="AA331" s="206">
        <v>182173090.54499999</v>
      </c>
      <c r="AB331" s="206">
        <v>182537355.67000002</v>
      </c>
      <c r="AC331" s="206">
        <v>182903683.51000005</v>
      </c>
      <c r="AD331" s="206">
        <v>183264168.79000008</v>
      </c>
      <c r="AE331" s="206">
        <v>183605208.45000005</v>
      </c>
      <c r="AF331" s="206">
        <v>183961979.48500004</v>
      </c>
      <c r="AG331" s="192">
        <f t="shared" si="68"/>
        <v>2184869250.0050001</v>
      </c>
      <c r="AI331" s="207">
        <f t="shared" si="66"/>
        <v>338610.93</v>
      </c>
      <c r="AJ331" s="207">
        <f t="shared" si="66"/>
        <v>340045.02</v>
      </c>
      <c r="AK331" s="207">
        <f t="shared" si="66"/>
        <v>342076.56</v>
      </c>
      <c r="AL331" s="207">
        <f t="shared" si="65"/>
        <v>342694.66</v>
      </c>
      <c r="AM331" s="207">
        <f t="shared" si="65"/>
        <v>343686.52</v>
      </c>
      <c r="AN331" s="207">
        <f t="shared" si="65"/>
        <v>345166.58</v>
      </c>
      <c r="AO331" s="207">
        <f t="shared" si="60"/>
        <v>345759.04</v>
      </c>
      <c r="AP331" s="207">
        <f t="shared" si="60"/>
        <v>345823.28</v>
      </c>
      <c r="AQ331" s="207">
        <f t="shared" si="60"/>
        <v>345749.48</v>
      </c>
      <c r="AR331" s="207">
        <f t="shared" si="60"/>
        <v>345683.81</v>
      </c>
      <c r="AS331" s="207">
        <f t="shared" si="60"/>
        <v>346020.14</v>
      </c>
      <c r="AT331" s="207">
        <f t="shared" si="60"/>
        <v>346666.25</v>
      </c>
      <c r="AU331" s="208">
        <f t="shared" si="69"/>
        <v>4127982.27</v>
      </c>
      <c r="AV331" s="208">
        <f t="shared" si="64"/>
        <v>347316.94</v>
      </c>
      <c r="AW331" s="208">
        <f t="shared" si="64"/>
        <v>348010.03</v>
      </c>
      <c r="AX331" s="208">
        <f t="shared" si="64"/>
        <v>348664.98</v>
      </c>
      <c r="AY331" s="208">
        <f t="shared" si="63"/>
        <v>349349.64</v>
      </c>
      <c r="AZ331" s="208">
        <f t="shared" si="62"/>
        <v>349985.35</v>
      </c>
      <c r="BA331" s="208">
        <f t="shared" si="62"/>
        <v>350465.55</v>
      </c>
      <c r="BB331" s="208">
        <f t="shared" si="62"/>
        <v>351154.22</v>
      </c>
      <c r="BC331" s="208">
        <f t="shared" si="61"/>
        <v>352003.62</v>
      </c>
      <c r="BD331" s="208">
        <f t="shared" si="61"/>
        <v>352685.23</v>
      </c>
      <c r="BE331" s="208">
        <f t="shared" si="61"/>
        <v>353178.84</v>
      </c>
      <c r="BF331" s="208">
        <f t="shared" si="61"/>
        <v>353719.42</v>
      </c>
      <c r="BG331" s="208">
        <f t="shared" si="61"/>
        <v>354426.7</v>
      </c>
      <c r="BH331" s="208">
        <f t="shared" si="61"/>
        <v>355137.99</v>
      </c>
      <c r="BI331" s="208">
        <f t="shared" si="61"/>
        <v>355837.93</v>
      </c>
      <c r="BJ331" s="208">
        <f t="shared" si="61"/>
        <v>356500.11</v>
      </c>
      <c r="BK331" s="208">
        <f t="shared" si="61"/>
        <v>357192.84</v>
      </c>
      <c r="BL331" s="207">
        <f t="shared" si="70"/>
        <v>4242287.8</v>
      </c>
    </row>
    <row r="332" spans="1:68">
      <c r="A332" s="190" t="s">
        <v>533</v>
      </c>
      <c r="B332" s="205">
        <v>3.73E-2</v>
      </c>
      <c r="C332" s="205">
        <v>3.73E-2</v>
      </c>
      <c r="D332" s="206">
        <v>14130897.369999999</v>
      </c>
      <c r="E332" s="206">
        <v>14145097.470000001</v>
      </c>
      <c r="F332" s="206">
        <v>14172247.17</v>
      </c>
      <c r="G332" s="206">
        <v>14185196.77</v>
      </c>
      <c r="H332" s="206">
        <v>14194348.529999999</v>
      </c>
      <c r="I332" s="206">
        <v>14212622.93</v>
      </c>
      <c r="J332" s="206">
        <v>14221745.58</v>
      </c>
      <c r="K332" s="206">
        <v>14221745.58</v>
      </c>
      <c r="L332" s="206">
        <v>14221745.58</v>
      </c>
      <c r="M332" s="206">
        <v>14221745.58</v>
      </c>
      <c r="N332" s="206">
        <v>14221745.58</v>
      </c>
      <c r="O332" s="206">
        <v>14221745.58</v>
      </c>
      <c r="P332" s="192">
        <f t="shared" si="67"/>
        <v>170370883.72000003</v>
      </c>
      <c r="Q332" s="206">
        <v>14221745.58</v>
      </c>
      <c r="R332" s="206">
        <v>14221745.58</v>
      </c>
      <c r="S332" s="206">
        <v>14221745.58</v>
      </c>
      <c r="T332" s="206">
        <v>14221745.58</v>
      </c>
      <c r="U332" s="206">
        <v>14221745.58</v>
      </c>
      <c r="V332" s="206">
        <v>14221745.58</v>
      </c>
      <c r="W332" s="206">
        <v>14221745.58</v>
      </c>
      <c r="X332" s="206">
        <v>14221745.58</v>
      </c>
      <c r="Y332" s="206">
        <v>14221745.58</v>
      </c>
      <c r="Z332" s="206">
        <v>14377586.195</v>
      </c>
      <c r="AA332" s="206">
        <v>14533426.810000001</v>
      </c>
      <c r="AB332" s="206">
        <v>14533426.810000001</v>
      </c>
      <c r="AC332" s="206">
        <v>14533426.810000001</v>
      </c>
      <c r="AD332" s="206">
        <v>14533426.810000001</v>
      </c>
      <c r="AE332" s="206">
        <v>14533426.810000001</v>
      </c>
      <c r="AF332" s="206">
        <v>14533426.810000001</v>
      </c>
      <c r="AG332" s="192">
        <f t="shared" si="68"/>
        <v>172686874.95500001</v>
      </c>
      <c r="AI332" s="207">
        <f t="shared" si="66"/>
        <v>43923.54</v>
      </c>
      <c r="AJ332" s="207">
        <f t="shared" si="66"/>
        <v>43967.68</v>
      </c>
      <c r="AK332" s="207">
        <f t="shared" si="66"/>
        <v>44052.07</v>
      </c>
      <c r="AL332" s="207">
        <f t="shared" si="65"/>
        <v>44092.32</v>
      </c>
      <c r="AM332" s="207">
        <f t="shared" si="65"/>
        <v>44120.77</v>
      </c>
      <c r="AN332" s="207">
        <f t="shared" si="65"/>
        <v>44177.57</v>
      </c>
      <c r="AO332" s="207">
        <f t="shared" si="60"/>
        <v>44205.93</v>
      </c>
      <c r="AP332" s="207">
        <f t="shared" si="60"/>
        <v>44205.93</v>
      </c>
      <c r="AQ332" s="207">
        <f t="shared" si="60"/>
        <v>44205.93</v>
      </c>
      <c r="AR332" s="207">
        <f t="shared" si="60"/>
        <v>44205.93</v>
      </c>
      <c r="AS332" s="207">
        <f t="shared" si="60"/>
        <v>44205.93</v>
      </c>
      <c r="AT332" s="207">
        <f t="shared" si="60"/>
        <v>44205.93</v>
      </c>
      <c r="AU332" s="208">
        <f t="shared" si="69"/>
        <v>529569.53</v>
      </c>
      <c r="AV332" s="208">
        <f t="shared" si="64"/>
        <v>44205.93</v>
      </c>
      <c r="AW332" s="208">
        <f t="shared" si="64"/>
        <v>44205.93</v>
      </c>
      <c r="AX332" s="208">
        <f t="shared" si="64"/>
        <v>44205.93</v>
      </c>
      <c r="AY332" s="208">
        <f t="shared" si="63"/>
        <v>44205.93</v>
      </c>
      <c r="AZ332" s="208">
        <f t="shared" si="62"/>
        <v>44205.93</v>
      </c>
      <c r="BA332" s="208">
        <f t="shared" si="62"/>
        <v>44205.93</v>
      </c>
      <c r="BB332" s="208">
        <f t="shared" si="62"/>
        <v>44205.93</v>
      </c>
      <c r="BC332" s="208">
        <f t="shared" si="61"/>
        <v>44205.93</v>
      </c>
      <c r="BD332" s="208">
        <f t="shared" si="61"/>
        <v>44205.93</v>
      </c>
      <c r="BE332" s="208">
        <f t="shared" si="61"/>
        <v>44690.33</v>
      </c>
      <c r="BF332" s="208">
        <f t="shared" si="61"/>
        <v>45174.74</v>
      </c>
      <c r="BG332" s="208">
        <f t="shared" si="61"/>
        <v>45174.74</v>
      </c>
      <c r="BH332" s="208">
        <f t="shared" si="61"/>
        <v>45174.74</v>
      </c>
      <c r="BI332" s="208">
        <f t="shared" si="61"/>
        <v>45174.74</v>
      </c>
      <c r="BJ332" s="208">
        <f t="shared" si="61"/>
        <v>45174.74</v>
      </c>
      <c r="BK332" s="208">
        <f t="shared" si="61"/>
        <v>45174.74</v>
      </c>
      <c r="BL332" s="207">
        <f t="shared" si="70"/>
        <v>536768.41999999993</v>
      </c>
    </row>
    <row r="333" spans="1:68">
      <c r="A333" s="190" t="s">
        <v>534</v>
      </c>
      <c r="B333" s="205">
        <v>2.63E-2</v>
      </c>
      <c r="C333" s="205">
        <v>2.63E-2</v>
      </c>
      <c r="D333" s="206">
        <v>25472004.34</v>
      </c>
      <c r="E333" s="206">
        <v>25472004.34</v>
      </c>
      <c r="F333" s="206">
        <v>25472004.34</v>
      </c>
      <c r="G333" s="206">
        <v>25472004.34</v>
      </c>
      <c r="H333" s="206">
        <v>25472004.34</v>
      </c>
      <c r="I333" s="206">
        <v>25472004.34</v>
      </c>
      <c r="J333" s="206">
        <v>25647113.809999999</v>
      </c>
      <c r="K333" s="206">
        <v>26124054.015000001</v>
      </c>
      <c r="L333" s="206">
        <v>26425884.75</v>
      </c>
      <c r="M333" s="206">
        <v>26827951.305</v>
      </c>
      <c r="N333" s="206">
        <v>27230017.859999999</v>
      </c>
      <c r="O333" s="206">
        <v>27230017.859999999</v>
      </c>
      <c r="P333" s="192">
        <f t="shared" si="67"/>
        <v>312317065.64000005</v>
      </c>
      <c r="Q333" s="206">
        <v>27230017.859999999</v>
      </c>
      <c r="R333" s="206">
        <v>27230017.859999999</v>
      </c>
      <c r="S333" s="206">
        <v>27230017.859999999</v>
      </c>
      <c r="T333" s="206">
        <v>27230017.859999999</v>
      </c>
      <c r="U333" s="206">
        <v>27255017.859999999</v>
      </c>
      <c r="V333" s="206">
        <v>27280017.859999999</v>
      </c>
      <c r="W333" s="206">
        <v>27280017.859999999</v>
      </c>
      <c r="X333" s="206">
        <v>27280017.859999999</v>
      </c>
      <c r="Y333" s="206">
        <v>27280017.859999999</v>
      </c>
      <c r="Z333" s="206">
        <v>27280017.859999999</v>
      </c>
      <c r="AA333" s="206">
        <v>27280017.859999999</v>
      </c>
      <c r="AB333" s="206">
        <v>27280017.859999999</v>
      </c>
      <c r="AC333" s="206">
        <v>27280017.859999999</v>
      </c>
      <c r="AD333" s="206">
        <v>27280017.859999999</v>
      </c>
      <c r="AE333" s="206">
        <v>27280017.859999999</v>
      </c>
      <c r="AF333" s="206">
        <v>27280017.859999999</v>
      </c>
      <c r="AG333" s="192">
        <f t="shared" si="68"/>
        <v>327335214.32000011</v>
      </c>
      <c r="AI333" s="207">
        <f t="shared" si="66"/>
        <v>55826.14</v>
      </c>
      <c r="AJ333" s="207">
        <f t="shared" si="66"/>
        <v>55826.14</v>
      </c>
      <c r="AK333" s="207">
        <f t="shared" si="66"/>
        <v>55826.14</v>
      </c>
      <c r="AL333" s="207">
        <f t="shared" si="65"/>
        <v>55826.14</v>
      </c>
      <c r="AM333" s="207">
        <f t="shared" si="65"/>
        <v>55826.14</v>
      </c>
      <c r="AN333" s="207">
        <f t="shared" si="65"/>
        <v>55826.14</v>
      </c>
      <c r="AO333" s="207">
        <f t="shared" si="60"/>
        <v>56209.919999999998</v>
      </c>
      <c r="AP333" s="207">
        <f t="shared" si="60"/>
        <v>57255.22</v>
      </c>
      <c r="AQ333" s="207">
        <f t="shared" si="60"/>
        <v>57916.73</v>
      </c>
      <c r="AR333" s="207">
        <f t="shared" si="60"/>
        <v>58797.93</v>
      </c>
      <c r="AS333" s="207">
        <f t="shared" si="60"/>
        <v>59679.12</v>
      </c>
      <c r="AT333" s="207">
        <f t="shared" si="60"/>
        <v>59679.12</v>
      </c>
      <c r="AU333" s="208">
        <f t="shared" si="69"/>
        <v>684494.88</v>
      </c>
      <c r="AV333" s="208">
        <f t="shared" si="64"/>
        <v>59679.12</v>
      </c>
      <c r="AW333" s="208">
        <f t="shared" si="64"/>
        <v>59679.12</v>
      </c>
      <c r="AX333" s="208">
        <f t="shared" si="64"/>
        <v>59679.12</v>
      </c>
      <c r="AY333" s="208">
        <f t="shared" si="63"/>
        <v>59679.12</v>
      </c>
      <c r="AZ333" s="208">
        <f t="shared" si="62"/>
        <v>59733.91</v>
      </c>
      <c r="BA333" s="208">
        <f t="shared" si="62"/>
        <v>59788.71</v>
      </c>
      <c r="BB333" s="208">
        <f t="shared" si="62"/>
        <v>59788.71</v>
      </c>
      <c r="BC333" s="208">
        <f t="shared" si="61"/>
        <v>59788.71</v>
      </c>
      <c r="BD333" s="208">
        <f t="shared" si="61"/>
        <v>59788.71</v>
      </c>
      <c r="BE333" s="208">
        <f t="shared" si="61"/>
        <v>59788.71</v>
      </c>
      <c r="BF333" s="208">
        <f t="shared" si="61"/>
        <v>59788.71</v>
      </c>
      <c r="BG333" s="208">
        <f t="shared" si="61"/>
        <v>59788.71</v>
      </c>
      <c r="BH333" s="208">
        <f t="shared" si="61"/>
        <v>59788.71</v>
      </c>
      <c r="BI333" s="208">
        <f t="shared" si="61"/>
        <v>59788.71</v>
      </c>
      <c r="BJ333" s="208">
        <f t="shared" si="61"/>
        <v>59788.71</v>
      </c>
      <c r="BK333" s="208">
        <f t="shared" si="61"/>
        <v>59788.71</v>
      </c>
      <c r="BL333" s="207">
        <f t="shared" si="70"/>
        <v>717409.72</v>
      </c>
    </row>
    <row r="334" spans="1:68">
      <c r="A334" s="190" t="s">
        <v>535</v>
      </c>
      <c r="B334" s="205">
        <v>2.7900000000000001E-2</v>
      </c>
      <c r="C334" s="205">
        <v>2.7900000000000001E-2</v>
      </c>
      <c r="D334" s="206">
        <v>34702449.219999999</v>
      </c>
      <c r="E334" s="206">
        <v>34779031.890000001</v>
      </c>
      <c r="F334" s="206">
        <v>34939630.899999999</v>
      </c>
      <c r="G334" s="206">
        <v>35023647.229999997</v>
      </c>
      <c r="H334" s="206">
        <v>35190370.520000003</v>
      </c>
      <c r="I334" s="206">
        <v>35374546.799999997</v>
      </c>
      <c r="J334" s="206">
        <v>35412384.684999995</v>
      </c>
      <c r="K334" s="206">
        <v>35716037.945</v>
      </c>
      <c r="L334" s="206">
        <v>35969677.5</v>
      </c>
      <c r="M334" s="206">
        <v>35884509.780000001</v>
      </c>
      <c r="N334" s="206">
        <v>35898469.710000001</v>
      </c>
      <c r="O334" s="206">
        <v>36044335.530000001</v>
      </c>
      <c r="P334" s="192">
        <f t="shared" si="67"/>
        <v>424935091.71000004</v>
      </c>
      <c r="Q334" s="206">
        <v>36150998.357858799</v>
      </c>
      <c r="R334" s="206">
        <v>36194969.888576396</v>
      </c>
      <c r="S334" s="206">
        <v>36219255.049294002</v>
      </c>
      <c r="T334" s="206">
        <v>36237259.357152797</v>
      </c>
      <c r="U334" s="206">
        <v>36258159.477152795</v>
      </c>
      <c r="V334" s="206">
        <v>36277453.272152796</v>
      </c>
      <c r="W334" s="206">
        <v>36289843.352152795</v>
      </c>
      <c r="X334" s="206">
        <v>36304150.882152803</v>
      </c>
      <c r="Y334" s="206">
        <v>36313409.607152797</v>
      </c>
      <c r="Z334" s="206">
        <v>36305289.464439064</v>
      </c>
      <c r="AA334" s="206">
        <v>36309411.285710722</v>
      </c>
      <c r="AB334" s="206">
        <v>36322366.623681508</v>
      </c>
      <c r="AC334" s="206">
        <v>36328464.186652295</v>
      </c>
      <c r="AD334" s="206">
        <v>36335683.074623078</v>
      </c>
      <c r="AE334" s="206">
        <v>36334308.57259386</v>
      </c>
      <c r="AF334" s="206">
        <v>36328205.26556465</v>
      </c>
      <c r="AG334" s="192">
        <f t="shared" si="68"/>
        <v>435706745.0640291</v>
      </c>
      <c r="AI334" s="207">
        <f t="shared" si="66"/>
        <v>80683.19</v>
      </c>
      <c r="AJ334" s="207">
        <f t="shared" si="66"/>
        <v>80861.25</v>
      </c>
      <c r="AK334" s="207">
        <f t="shared" si="66"/>
        <v>81234.64</v>
      </c>
      <c r="AL334" s="207">
        <f t="shared" si="65"/>
        <v>81429.98</v>
      </c>
      <c r="AM334" s="207">
        <f t="shared" si="65"/>
        <v>81817.61</v>
      </c>
      <c r="AN334" s="207">
        <f t="shared" si="65"/>
        <v>82245.820000000007</v>
      </c>
      <c r="AO334" s="207">
        <f t="shared" si="60"/>
        <v>82333.789999999994</v>
      </c>
      <c r="AP334" s="207">
        <f t="shared" si="60"/>
        <v>83039.789999999994</v>
      </c>
      <c r="AQ334" s="207">
        <f t="shared" si="60"/>
        <v>83629.5</v>
      </c>
      <c r="AR334" s="207">
        <f t="shared" si="60"/>
        <v>83431.490000000005</v>
      </c>
      <c r="AS334" s="207">
        <f t="shared" si="60"/>
        <v>83463.94</v>
      </c>
      <c r="AT334" s="207">
        <f t="shared" si="60"/>
        <v>83803.08</v>
      </c>
      <c r="AU334" s="208">
        <f t="shared" si="69"/>
        <v>987974.08</v>
      </c>
      <c r="AV334" s="208">
        <f t="shared" si="64"/>
        <v>84051.07</v>
      </c>
      <c r="AW334" s="208">
        <f t="shared" si="64"/>
        <v>84153.3</v>
      </c>
      <c r="AX334" s="208">
        <f t="shared" si="64"/>
        <v>84209.77</v>
      </c>
      <c r="AY334" s="208">
        <f t="shared" si="63"/>
        <v>84251.63</v>
      </c>
      <c r="AZ334" s="208">
        <f t="shared" si="62"/>
        <v>84300.22</v>
      </c>
      <c r="BA334" s="208">
        <f t="shared" si="62"/>
        <v>84345.08</v>
      </c>
      <c r="BB334" s="208">
        <f t="shared" si="62"/>
        <v>84373.89</v>
      </c>
      <c r="BC334" s="208">
        <f t="shared" si="61"/>
        <v>84407.15</v>
      </c>
      <c r="BD334" s="208">
        <f t="shared" si="61"/>
        <v>84428.68</v>
      </c>
      <c r="BE334" s="208">
        <f t="shared" si="61"/>
        <v>84409.8</v>
      </c>
      <c r="BF334" s="208">
        <f t="shared" si="61"/>
        <v>84419.38</v>
      </c>
      <c r="BG334" s="208">
        <f t="shared" si="61"/>
        <v>84449.5</v>
      </c>
      <c r="BH334" s="208">
        <f t="shared" si="61"/>
        <v>84463.679999999993</v>
      </c>
      <c r="BI334" s="208">
        <f t="shared" si="61"/>
        <v>84480.46</v>
      </c>
      <c r="BJ334" s="208">
        <f t="shared" si="61"/>
        <v>84477.27</v>
      </c>
      <c r="BK334" s="208">
        <f t="shared" si="61"/>
        <v>84463.08</v>
      </c>
      <c r="BL334" s="207">
        <f t="shared" si="70"/>
        <v>1013018.1899999998</v>
      </c>
    </row>
    <row r="335" spans="1:68">
      <c r="A335" s="190" t="s">
        <v>536</v>
      </c>
      <c r="B335" s="205">
        <v>6.8500000000000005E-2</v>
      </c>
      <c r="C335" s="205">
        <v>6.8500000000000005E-2</v>
      </c>
      <c r="D335" s="206">
        <v>3009964.83</v>
      </c>
      <c r="E335" s="206">
        <v>3010317.48</v>
      </c>
      <c r="F335" s="206">
        <v>3010670.16</v>
      </c>
      <c r="G335" s="206">
        <v>3012931.61</v>
      </c>
      <c r="H335" s="206">
        <v>3015030.87</v>
      </c>
      <c r="I335" s="206">
        <v>3015218.59</v>
      </c>
      <c r="J335" s="206">
        <v>3015392.17</v>
      </c>
      <c r="K335" s="206">
        <v>3015392.17</v>
      </c>
      <c r="L335" s="206">
        <v>3015392.17</v>
      </c>
      <c r="M335" s="206">
        <v>3015392.17</v>
      </c>
      <c r="N335" s="206">
        <v>3015392.17</v>
      </c>
      <c r="O335" s="206">
        <v>3015392.17</v>
      </c>
      <c r="P335" s="192">
        <f t="shared" si="67"/>
        <v>36166486.56000001</v>
      </c>
      <c r="Q335" s="206">
        <v>3015392.17</v>
      </c>
      <c r="R335" s="206">
        <v>3015392.17</v>
      </c>
      <c r="S335" s="206">
        <v>3015392.17</v>
      </c>
      <c r="T335" s="206">
        <v>3015392.17</v>
      </c>
      <c r="U335" s="206">
        <v>3015392.17</v>
      </c>
      <c r="V335" s="206">
        <v>3015392.17</v>
      </c>
      <c r="W335" s="206">
        <v>3015392.17</v>
      </c>
      <c r="X335" s="206">
        <v>3015392.17</v>
      </c>
      <c r="Y335" s="206">
        <v>3015392.17</v>
      </c>
      <c r="Z335" s="206">
        <v>3015392.17</v>
      </c>
      <c r="AA335" s="206">
        <v>3015392.17</v>
      </c>
      <c r="AB335" s="206">
        <v>3015392.17</v>
      </c>
      <c r="AC335" s="206">
        <v>3015392.17</v>
      </c>
      <c r="AD335" s="206">
        <v>3015392.17</v>
      </c>
      <c r="AE335" s="206">
        <v>3015392.17</v>
      </c>
      <c r="AF335" s="206">
        <v>3015392.17</v>
      </c>
      <c r="AG335" s="192">
        <f t="shared" si="68"/>
        <v>36184706.040000007</v>
      </c>
      <c r="AI335" s="207">
        <f t="shared" si="66"/>
        <v>17181.88</v>
      </c>
      <c r="AJ335" s="207">
        <f t="shared" si="66"/>
        <v>17183.900000000001</v>
      </c>
      <c r="AK335" s="207">
        <f t="shared" si="66"/>
        <v>17185.91</v>
      </c>
      <c r="AL335" s="207">
        <f t="shared" si="65"/>
        <v>17198.82</v>
      </c>
      <c r="AM335" s="207">
        <f t="shared" si="65"/>
        <v>17210.8</v>
      </c>
      <c r="AN335" s="207">
        <f t="shared" si="65"/>
        <v>17211.87</v>
      </c>
      <c r="AO335" s="207">
        <f t="shared" si="60"/>
        <v>17212.86</v>
      </c>
      <c r="AP335" s="207">
        <f t="shared" si="60"/>
        <v>17212.86</v>
      </c>
      <c r="AQ335" s="207">
        <f t="shared" si="60"/>
        <v>17212.86</v>
      </c>
      <c r="AR335" s="207">
        <f t="shared" si="60"/>
        <v>17212.86</v>
      </c>
      <c r="AS335" s="207">
        <f t="shared" si="60"/>
        <v>17212.86</v>
      </c>
      <c r="AT335" s="207">
        <f t="shared" si="60"/>
        <v>17212.86</v>
      </c>
      <c r="AU335" s="208">
        <f t="shared" si="69"/>
        <v>206450.33999999997</v>
      </c>
      <c r="AV335" s="208">
        <f t="shared" si="64"/>
        <v>17212.86</v>
      </c>
      <c r="AW335" s="208">
        <f t="shared" si="64"/>
        <v>17212.86</v>
      </c>
      <c r="AX335" s="208">
        <f t="shared" si="64"/>
        <v>17212.86</v>
      </c>
      <c r="AY335" s="208">
        <f t="shared" si="63"/>
        <v>17212.86</v>
      </c>
      <c r="AZ335" s="208">
        <f t="shared" si="62"/>
        <v>17212.86</v>
      </c>
      <c r="BA335" s="208">
        <f t="shared" si="62"/>
        <v>17212.86</v>
      </c>
      <c r="BB335" s="208">
        <f t="shared" si="62"/>
        <v>17212.86</v>
      </c>
      <c r="BC335" s="208">
        <f t="shared" si="61"/>
        <v>17212.86</v>
      </c>
      <c r="BD335" s="208">
        <f t="shared" si="61"/>
        <v>17212.86</v>
      </c>
      <c r="BE335" s="208">
        <f t="shared" si="61"/>
        <v>17212.86</v>
      </c>
      <c r="BF335" s="208">
        <f t="shared" si="61"/>
        <v>17212.86</v>
      </c>
      <c r="BG335" s="208">
        <f t="shared" si="61"/>
        <v>17212.86</v>
      </c>
      <c r="BH335" s="208">
        <f t="shared" si="61"/>
        <v>17212.86</v>
      </c>
      <c r="BI335" s="208">
        <f t="shared" si="61"/>
        <v>17212.86</v>
      </c>
      <c r="BJ335" s="208">
        <f t="shared" si="61"/>
        <v>17212.86</v>
      </c>
      <c r="BK335" s="208">
        <f t="shared" si="61"/>
        <v>17212.86</v>
      </c>
      <c r="BL335" s="207">
        <f t="shared" si="70"/>
        <v>206554.31999999995</v>
      </c>
      <c r="BP335" s="207">
        <f>BL335</f>
        <v>206554.31999999995</v>
      </c>
    </row>
    <row r="336" spans="1:68">
      <c r="A336" s="190" t="s">
        <v>537</v>
      </c>
      <c r="B336" s="205">
        <v>3.3000000000000002E-2</v>
      </c>
      <c r="C336" s="205">
        <v>3.3000000000000002E-2</v>
      </c>
      <c r="D336" s="206">
        <v>5927405.0899999999</v>
      </c>
      <c r="E336" s="206">
        <v>5927405.0899999999</v>
      </c>
      <c r="F336" s="206">
        <v>5927405.0899999999</v>
      </c>
      <c r="G336" s="206">
        <v>5927405.0899999999</v>
      </c>
      <c r="H336" s="206">
        <v>5927405.0899999999</v>
      </c>
      <c r="I336" s="206">
        <v>5927405.0899999999</v>
      </c>
      <c r="J336" s="206">
        <v>5927405.0899999999</v>
      </c>
      <c r="K336" s="206">
        <v>5927405.0899999999</v>
      </c>
      <c r="L336" s="206">
        <v>5927405.0899999999</v>
      </c>
      <c r="M336" s="206">
        <v>5927405.0899999999</v>
      </c>
      <c r="N336" s="206">
        <v>5927405.0899999999</v>
      </c>
      <c r="O336" s="206">
        <v>5927405.0899999999</v>
      </c>
      <c r="P336" s="192">
        <f t="shared" si="67"/>
        <v>71128861.080000013</v>
      </c>
      <c r="Q336" s="206">
        <v>5927405.0899999999</v>
      </c>
      <c r="R336" s="206">
        <v>5927405.0899999999</v>
      </c>
      <c r="S336" s="206">
        <v>5927405.0899999999</v>
      </c>
      <c r="T336" s="206">
        <v>5927405.0899999999</v>
      </c>
      <c r="U336" s="206">
        <v>5927405.0899999999</v>
      </c>
      <c r="V336" s="206">
        <v>5927405.0899999999</v>
      </c>
      <c r="W336" s="206">
        <v>5927405.0899999999</v>
      </c>
      <c r="X336" s="206">
        <v>5927405.0899999999</v>
      </c>
      <c r="Y336" s="206">
        <v>5927405.0899999999</v>
      </c>
      <c r="Z336" s="206">
        <v>5927405.0899999999</v>
      </c>
      <c r="AA336" s="206">
        <v>5927405.0899999999</v>
      </c>
      <c r="AB336" s="206">
        <v>5927405.0899999999</v>
      </c>
      <c r="AC336" s="206">
        <v>5927405.0899999999</v>
      </c>
      <c r="AD336" s="206">
        <v>5927405.0899999999</v>
      </c>
      <c r="AE336" s="206">
        <v>5927405.0899999999</v>
      </c>
      <c r="AF336" s="206">
        <v>5927405.0899999999</v>
      </c>
      <c r="AG336" s="192">
        <f t="shared" si="68"/>
        <v>71128861.080000013</v>
      </c>
      <c r="AI336" s="207">
        <f t="shared" si="66"/>
        <v>16300.36</v>
      </c>
      <c r="AJ336" s="207">
        <f t="shared" si="66"/>
        <v>16300.36</v>
      </c>
      <c r="AK336" s="207">
        <f t="shared" si="66"/>
        <v>16300.36</v>
      </c>
      <c r="AL336" s="207">
        <f t="shared" si="65"/>
        <v>16300.36</v>
      </c>
      <c r="AM336" s="207">
        <f t="shared" si="65"/>
        <v>16300.36</v>
      </c>
      <c r="AN336" s="207">
        <f t="shared" si="65"/>
        <v>16300.36</v>
      </c>
      <c r="AO336" s="207">
        <f t="shared" si="60"/>
        <v>16300.36</v>
      </c>
      <c r="AP336" s="207">
        <f t="shared" si="60"/>
        <v>16300.36</v>
      </c>
      <c r="AQ336" s="207">
        <f t="shared" si="60"/>
        <v>16300.36</v>
      </c>
      <c r="AR336" s="207">
        <f t="shared" si="60"/>
        <v>16300.36</v>
      </c>
      <c r="AS336" s="207">
        <f t="shared" si="60"/>
        <v>16300.36</v>
      </c>
      <c r="AT336" s="207">
        <f t="shared" si="60"/>
        <v>16300.36</v>
      </c>
      <c r="AU336" s="208">
        <f t="shared" si="69"/>
        <v>195604.31999999995</v>
      </c>
      <c r="AV336" s="208">
        <f t="shared" si="64"/>
        <v>16300.36</v>
      </c>
      <c r="AW336" s="208">
        <f t="shared" si="64"/>
        <v>16300.36</v>
      </c>
      <c r="AX336" s="208">
        <f t="shared" si="64"/>
        <v>16300.36</v>
      </c>
      <c r="AY336" s="208">
        <f t="shared" si="63"/>
        <v>16300.36</v>
      </c>
      <c r="AZ336" s="208">
        <f t="shared" si="62"/>
        <v>16300.36</v>
      </c>
      <c r="BA336" s="208">
        <f t="shared" si="62"/>
        <v>16300.36</v>
      </c>
      <c r="BB336" s="208">
        <f t="shared" si="62"/>
        <v>16300.36</v>
      </c>
      <c r="BC336" s="208">
        <f t="shared" si="61"/>
        <v>16300.36</v>
      </c>
      <c r="BD336" s="208">
        <f t="shared" si="61"/>
        <v>16300.36</v>
      </c>
      <c r="BE336" s="208">
        <f t="shared" si="61"/>
        <v>16300.36</v>
      </c>
      <c r="BF336" s="208">
        <f t="shared" si="61"/>
        <v>16300.36</v>
      </c>
      <c r="BG336" s="208">
        <f t="shared" si="61"/>
        <v>16300.36</v>
      </c>
      <c r="BH336" s="208">
        <f t="shared" si="61"/>
        <v>16300.36</v>
      </c>
      <c r="BI336" s="208">
        <f t="shared" si="61"/>
        <v>16300.36</v>
      </c>
      <c r="BJ336" s="208">
        <f t="shared" si="61"/>
        <v>16300.36</v>
      </c>
      <c r="BK336" s="208">
        <f t="shared" si="61"/>
        <v>16300.36</v>
      </c>
      <c r="BL336" s="207">
        <f t="shared" si="70"/>
        <v>195604.31999999995</v>
      </c>
    </row>
    <row r="337" spans="1:68">
      <c r="A337" s="190" t="s">
        <v>538</v>
      </c>
      <c r="B337" s="205">
        <v>0.1</v>
      </c>
      <c r="C337" s="205">
        <v>0.1</v>
      </c>
      <c r="D337" s="206">
        <v>175550.89</v>
      </c>
      <c r="E337" s="206">
        <v>175856.19</v>
      </c>
      <c r="F337" s="206">
        <v>176161.49</v>
      </c>
      <c r="G337" s="206">
        <v>176161.49</v>
      </c>
      <c r="H337" s="206">
        <v>176161.49</v>
      </c>
      <c r="I337" s="206">
        <v>176161.49</v>
      </c>
      <c r="J337" s="206">
        <v>179774.535</v>
      </c>
      <c r="K337" s="206">
        <v>183387.58</v>
      </c>
      <c r="L337" s="206">
        <v>183387.58</v>
      </c>
      <c r="M337" s="206">
        <v>183387.58</v>
      </c>
      <c r="N337" s="206">
        <v>183387.58</v>
      </c>
      <c r="O337" s="206">
        <v>183387.58</v>
      </c>
      <c r="P337" s="192">
        <f t="shared" si="67"/>
        <v>2152765.4750000001</v>
      </c>
      <c r="Q337" s="206">
        <v>183387.58</v>
      </c>
      <c r="R337" s="206">
        <v>183387.58</v>
      </c>
      <c r="S337" s="206">
        <v>183387.58</v>
      </c>
      <c r="T337" s="206">
        <v>183387.58</v>
      </c>
      <c r="U337" s="206">
        <v>183387.58</v>
      </c>
      <c r="V337" s="206">
        <v>183387.58</v>
      </c>
      <c r="W337" s="206">
        <v>183387.58</v>
      </c>
      <c r="X337" s="206">
        <v>183387.58</v>
      </c>
      <c r="Y337" s="206">
        <v>183387.58</v>
      </c>
      <c r="Z337" s="206">
        <v>183387.58</v>
      </c>
      <c r="AA337" s="206">
        <v>183387.58</v>
      </c>
      <c r="AB337" s="206">
        <v>183387.58</v>
      </c>
      <c r="AC337" s="206">
        <v>183387.58</v>
      </c>
      <c r="AD337" s="206">
        <v>183387.58</v>
      </c>
      <c r="AE337" s="206">
        <v>183387.58</v>
      </c>
      <c r="AF337" s="206">
        <v>183387.58</v>
      </c>
      <c r="AG337" s="192">
        <f t="shared" si="68"/>
        <v>2200650.9600000004</v>
      </c>
      <c r="AI337" s="207">
        <f t="shared" si="66"/>
        <v>1462.92</v>
      </c>
      <c r="AJ337" s="207">
        <f t="shared" si="66"/>
        <v>1465.47</v>
      </c>
      <c r="AK337" s="207">
        <f t="shared" si="66"/>
        <v>1468.01</v>
      </c>
      <c r="AL337" s="207">
        <f t="shared" si="65"/>
        <v>1468.01</v>
      </c>
      <c r="AM337" s="207">
        <f t="shared" si="65"/>
        <v>1468.01</v>
      </c>
      <c r="AN337" s="207">
        <f t="shared" si="65"/>
        <v>1468.01</v>
      </c>
      <c r="AO337" s="207">
        <f t="shared" si="60"/>
        <v>1498.12</v>
      </c>
      <c r="AP337" s="207">
        <f t="shared" si="60"/>
        <v>1528.23</v>
      </c>
      <c r="AQ337" s="207">
        <f t="shared" si="60"/>
        <v>1528.23</v>
      </c>
      <c r="AR337" s="207">
        <f t="shared" si="60"/>
        <v>1528.23</v>
      </c>
      <c r="AS337" s="207">
        <f t="shared" si="60"/>
        <v>1528.23</v>
      </c>
      <c r="AT337" s="207">
        <f t="shared" si="60"/>
        <v>1528.23</v>
      </c>
      <c r="AU337" s="208">
        <f t="shared" si="69"/>
        <v>17939.699999999997</v>
      </c>
      <c r="AV337" s="208">
        <f t="shared" si="64"/>
        <v>1528.23</v>
      </c>
      <c r="AW337" s="208">
        <f t="shared" si="64"/>
        <v>1528.23</v>
      </c>
      <c r="AX337" s="208">
        <f t="shared" si="64"/>
        <v>1528.23</v>
      </c>
      <c r="AY337" s="208">
        <f t="shared" si="63"/>
        <v>1528.23</v>
      </c>
      <c r="AZ337" s="208">
        <f t="shared" si="62"/>
        <v>1528.23</v>
      </c>
      <c r="BA337" s="208">
        <f t="shared" si="62"/>
        <v>1528.23</v>
      </c>
      <c r="BB337" s="208">
        <f t="shared" si="62"/>
        <v>1528.23</v>
      </c>
      <c r="BC337" s="208">
        <f t="shared" si="61"/>
        <v>1528.23</v>
      </c>
      <c r="BD337" s="208">
        <f t="shared" si="61"/>
        <v>1528.23</v>
      </c>
      <c r="BE337" s="208">
        <f t="shared" si="61"/>
        <v>1528.23</v>
      </c>
      <c r="BF337" s="208">
        <f t="shared" si="61"/>
        <v>1528.23</v>
      </c>
      <c r="BG337" s="208">
        <f t="shared" si="61"/>
        <v>1528.23</v>
      </c>
      <c r="BH337" s="208">
        <f t="shared" si="61"/>
        <v>1528.23</v>
      </c>
      <c r="BI337" s="208">
        <f t="shared" si="61"/>
        <v>1528.23</v>
      </c>
      <c r="BJ337" s="208">
        <f t="shared" si="61"/>
        <v>1528.23</v>
      </c>
      <c r="BK337" s="208">
        <f t="shared" si="61"/>
        <v>1528.23</v>
      </c>
      <c r="BL337" s="207">
        <f t="shared" si="70"/>
        <v>18338.759999999998</v>
      </c>
    </row>
    <row r="338" spans="1:68">
      <c r="A338" s="190" t="s">
        <v>539</v>
      </c>
      <c r="B338" s="205">
        <v>5.3800000000000001E-2</v>
      </c>
      <c r="C338" s="205">
        <v>5.3800000000000001E-2</v>
      </c>
      <c r="D338" s="206">
        <v>62220611.609999999</v>
      </c>
      <c r="E338" s="206">
        <v>62213469.299999997</v>
      </c>
      <c r="F338" s="206">
        <v>62469163.659999996</v>
      </c>
      <c r="G338" s="206">
        <v>62567712.689999998</v>
      </c>
      <c r="H338" s="206">
        <v>62924360.350000001</v>
      </c>
      <c r="I338" s="206">
        <v>63444967.869999997</v>
      </c>
      <c r="J338" s="206">
        <v>63840691.584999993</v>
      </c>
      <c r="K338" s="206">
        <v>64444756.88499999</v>
      </c>
      <c r="L338" s="206">
        <v>65119073.254999988</v>
      </c>
      <c r="M338" s="206">
        <v>65659742.124999985</v>
      </c>
      <c r="N338" s="206">
        <v>66116579.784999982</v>
      </c>
      <c r="O338" s="206">
        <v>66547212.159999982</v>
      </c>
      <c r="P338" s="192">
        <f t="shared" si="67"/>
        <v>767568341.27499986</v>
      </c>
      <c r="Q338" s="206">
        <v>66992870.144999981</v>
      </c>
      <c r="R338" s="206">
        <v>67468411.384999976</v>
      </c>
      <c r="S338" s="206">
        <v>67963001.259999976</v>
      </c>
      <c r="T338" s="206">
        <v>68425745.769999981</v>
      </c>
      <c r="U338" s="206">
        <v>68844517.844999969</v>
      </c>
      <c r="V338" s="206">
        <v>69291500.989999965</v>
      </c>
      <c r="W338" s="206">
        <v>69765196.044999957</v>
      </c>
      <c r="X338" s="206">
        <v>70298172.644999966</v>
      </c>
      <c r="Y338" s="206">
        <v>70843674.584999964</v>
      </c>
      <c r="Z338" s="206">
        <v>71291796.589999959</v>
      </c>
      <c r="AA338" s="206">
        <v>71733838.019999951</v>
      </c>
      <c r="AB338" s="206">
        <v>72211089.594999954</v>
      </c>
      <c r="AC338" s="206">
        <v>72704371.724999964</v>
      </c>
      <c r="AD338" s="206">
        <v>73228016.689999968</v>
      </c>
      <c r="AE338" s="206">
        <v>73771407.449999973</v>
      </c>
      <c r="AF338" s="206">
        <v>74282239.179999977</v>
      </c>
      <c r="AG338" s="192">
        <f t="shared" si="68"/>
        <v>858265821.35999954</v>
      </c>
      <c r="AI338" s="207">
        <f t="shared" si="66"/>
        <v>278955.74</v>
      </c>
      <c r="AJ338" s="207">
        <f t="shared" si="66"/>
        <v>278923.71999999997</v>
      </c>
      <c r="AK338" s="207">
        <f t="shared" si="66"/>
        <v>280070.08</v>
      </c>
      <c r="AL338" s="207">
        <f t="shared" si="65"/>
        <v>280511.90999999997</v>
      </c>
      <c r="AM338" s="207">
        <f t="shared" si="65"/>
        <v>282110.88</v>
      </c>
      <c r="AN338" s="207">
        <f t="shared" si="65"/>
        <v>284444.94</v>
      </c>
      <c r="AO338" s="207">
        <f t="shared" si="60"/>
        <v>286219.09999999998</v>
      </c>
      <c r="AP338" s="207">
        <f t="shared" si="60"/>
        <v>288927.33</v>
      </c>
      <c r="AQ338" s="207">
        <f t="shared" si="60"/>
        <v>291950.51</v>
      </c>
      <c r="AR338" s="207">
        <f t="shared" si="60"/>
        <v>294374.51</v>
      </c>
      <c r="AS338" s="207">
        <f t="shared" si="60"/>
        <v>296422.67</v>
      </c>
      <c r="AT338" s="207">
        <f t="shared" si="60"/>
        <v>298353.33</v>
      </c>
      <c r="AU338" s="208">
        <f t="shared" si="69"/>
        <v>3441264.7199999997</v>
      </c>
      <c r="AV338" s="208">
        <f t="shared" si="64"/>
        <v>300351.37</v>
      </c>
      <c r="AW338" s="208">
        <f t="shared" si="64"/>
        <v>302483.38</v>
      </c>
      <c r="AX338" s="208">
        <f t="shared" si="64"/>
        <v>304700.78999999998</v>
      </c>
      <c r="AY338" s="208">
        <f t="shared" si="63"/>
        <v>306775.43</v>
      </c>
      <c r="AZ338" s="208">
        <f t="shared" si="62"/>
        <v>308652.92</v>
      </c>
      <c r="BA338" s="208">
        <f t="shared" si="62"/>
        <v>310656.90000000002</v>
      </c>
      <c r="BB338" s="208">
        <f t="shared" si="62"/>
        <v>312780.63</v>
      </c>
      <c r="BC338" s="208">
        <f t="shared" si="61"/>
        <v>315170.14</v>
      </c>
      <c r="BD338" s="208">
        <f t="shared" si="61"/>
        <v>317615.81</v>
      </c>
      <c r="BE338" s="208">
        <f t="shared" si="61"/>
        <v>319624.89</v>
      </c>
      <c r="BF338" s="208">
        <f t="shared" si="61"/>
        <v>321606.71000000002</v>
      </c>
      <c r="BG338" s="208">
        <f t="shared" si="61"/>
        <v>323746.39</v>
      </c>
      <c r="BH338" s="208">
        <f t="shared" si="61"/>
        <v>325957.93</v>
      </c>
      <c r="BI338" s="208">
        <f t="shared" si="61"/>
        <v>328305.61</v>
      </c>
      <c r="BJ338" s="208">
        <f t="shared" si="61"/>
        <v>330741.81</v>
      </c>
      <c r="BK338" s="208">
        <f t="shared" si="61"/>
        <v>333032.03999999998</v>
      </c>
      <c r="BL338" s="207">
        <f t="shared" si="70"/>
        <v>3847891.7800000003</v>
      </c>
    </row>
    <row r="339" spans="1:68">
      <c r="A339" s="190" t="s">
        <v>540</v>
      </c>
      <c r="B339" s="205">
        <v>3.6400000000000002E-2</v>
      </c>
      <c r="C339" s="205">
        <v>3.6400000000000002E-2</v>
      </c>
      <c r="D339" s="206">
        <v>64541351.740000002</v>
      </c>
      <c r="E339" s="206">
        <v>65247923.780000001</v>
      </c>
      <c r="F339" s="206">
        <v>65374823.539999999</v>
      </c>
      <c r="G339" s="206">
        <v>65410717.460000001</v>
      </c>
      <c r="H339" s="206">
        <v>65610665.590000004</v>
      </c>
      <c r="I339" s="206">
        <v>65829075.200000003</v>
      </c>
      <c r="J339" s="206">
        <v>65847536.670000002</v>
      </c>
      <c r="K339" s="206">
        <v>65847536.670000002</v>
      </c>
      <c r="L339" s="206">
        <v>65847536.670000002</v>
      </c>
      <c r="M339" s="206">
        <v>65847536.670000002</v>
      </c>
      <c r="N339" s="206">
        <v>65847536.670000002</v>
      </c>
      <c r="O339" s="206">
        <v>65847536.670000002</v>
      </c>
      <c r="P339" s="192">
        <f t="shared" si="67"/>
        <v>787099777.32999992</v>
      </c>
      <c r="Q339" s="206">
        <v>65847536.670000002</v>
      </c>
      <c r="R339" s="206">
        <v>65847536.670000002</v>
      </c>
      <c r="S339" s="206">
        <v>65847536.670000002</v>
      </c>
      <c r="T339" s="206">
        <v>65847536.670000002</v>
      </c>
      <c r="U339" s="206">
        <v>65847536.670000002</v>
      </c>
      <c r="V339" s="206">
        <v>65847536.670000002</v>
      </c>
      <c r="W339" s="206">
        <v>65847536.670000002</v>
      </c>
      <c r="X339" s="206">
        <v>65847536.670000002</v>
      </c>
      <c r="Y339" s="206">
        <v>65847536.670000002</v>
      </c>
      <c r="Z339" s="206">
        <v>65847536.670000002</v>
      </c>
      <c r="AA339" s="206">
        <v>65847536.670000002</v>
      </c>
      <c r="AB339" s="206">
        <v>65847536.670000002</v>
      </c>
      <c r="AC339" s="206">
        <v>65847536.670000002</v>
      </c>
      <c r="AD339" s="206">
        <v>65847536.670000002</v>
      </c>
      <c r="AE339" s="206">
        <v>65847536.670000002</v>
      </c>
      <c r="AF339" s="206">
        <v>65847536.670000002</v>
      </c>
      <c r="AG339" s="192">
        <f t="shared" si="68"/>
        <v>790170440.03999996</v>
      </c>
      <c r="AI339" s="207">
        <f t="shared" si="66"/>
        <v>195775.43</v>
      </c>
      <c r="AJ339" s="207">
        <f t="shared" si="66"/>
        <v>197918.7</v>
      </c>
      <c r="AK339" s="207">
        <f t="shared" si="66"/>
        <v>198303.63</v>
      </c>
      <c r="AL339" s="207">
        <f t="shared" si="65"/>
        <v>198412.51</v>
      </c>
      <c r="AM339" s="207">
        <f t="shared" si="65"/>
        <v>199019.02</v>
      </c>
      <c r="AN339" s="207">
        <f t="shared" si="65"/>
        <v>199681.53</v>
      </c>
      <c r="AO339" s="207">
        <f t="shared" si="60"/>
        <v>199737.53</v>
      </c>
      <c r="AP339" s="207">
        <f t="shared" si="60"/>
        <v>199737.53</v>
      </c>
      <c r="AQ339" s="207">
        <f t="shared" si="60"/>
        <v>199737.53</v>
      </c>
      <c r="AR339" s="207">
        <f t="shared" si="60"/>
        <v>199737.53</v>
      </c>
      <c r="AS339" s="207">
        <f t="shared" si="60"/>
        <v>199737.53</v>
      </c>
      <c r="AT339" s="207">
        <f t="shared" si="60"/>
        <v>199737.53</v>
      </c>
      <c r="AU339" s="208">
        <f t="shared" si="69"/>
        <v>2387536</v>
      </c>
      <c r="AV339" s="208">
        <f t="shared" si="64"/>
        <v>199737.53</v>
      </c>
      <c r="AW339" s="208">
        <f t="shared" si="64"/>
        <v>199737.53</v>
      </c>
      <c r="AX339" s="208">
        <f t="shared" si="64"/>
        <v>199737.53</v>
      </c>
      <c r="AY339" s="208">
        <f t="shared" si="63"/>
        <v>199737.53</v>
      </c>
      <c r="AZ339" s="208">
        <f t="shared" si="62"/>
        <v>199737.53</v>
      </c>
      <c r="BA339" s="208">
        <f t="shared" si="62"/>
        <v>199737.53</v>
      </c>
      <c r="BB339" s="208">
        <f t="shared" si="62"/>
        <v>199737.53</v>
      </c>
      <c r="BC339" s="208">
        <f t="shared" si="61"/>
        <v>199737.53</v>
      </c>
      <c r="BD339" s="208">
        <f t="shared" si="61"/>
        <v>199737.53</v>
      </c>
      <c r="BE339" s="208">
        <f t="shared" si="61"/>
        <v>199737.53</v>
      </c>
      <c r="BF339" s="208">
        <f t="shared" si="61"/>
        <v>199737.53</v>
      </c>
      <c r="BG339" s="208">
        <f t="shared" si="61"/>
        <v>199737.53</v>
      </c>
      <c r="BH339" s="208">
        <f t="shared" si="61"/>
        <v>199737.53</v>
      </c>
      <c r="BI339" s="208">
        <f t="shared" si="61"/>
        <v>199737.53</v>
      </c>
      <c r="BJ339" s="208">
        <f t="shared" si="61"/>
        <v>199737.53</v>
      </c>
      <c r="BK339" s="208">
        <f t="shared" si="61"/>
        <v>199737.53</v>
      </c>
      <c r="BL339" s="207">
        <f t="shared" si="70"/>
        <v>2396850.36</v>
      </c>
    </row>
    <row r="340" spans="1:68">
      <c r="A340" s="190" t="s">
        <v>541</v>
      </c>
      <c r="B340" s="205">
        <v>0</v>
      </c>
      <c r="C340" s="205">
        <v>0</v>
      </c>
      <c r="D340" s="206">
        <v>0</v>
      </c>
      <c r="E340" s="206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6">
        <v>0</v>
      </c>
      <c r="P340" s="192">
        <f t="shared" si="67"/>
        <v>0</v>
      </c>
      <c r="Q340" s="206">
        <v>0</v>
      </c>
      <c r="R340" s="206">
        <v>0</v>
      </c>
      <c r="S340" s="206">
        <v>0</v>
      </c>
      <c r="T340" s="206">
        <v>0</v>
      </c>
      <c r="U340" s="206">
        <v>0</v>
      </c>
      <c r="V340" s="206">
        <v>0</v>
      </c>
      <c r="W340" s="206">
        <v>0</v>
      </c>
      <c r="X340" s="206">
        <v>0</v>
      </c>
      <c r="Y340" s="206">
        <v>0</v>
      </c>
      <c r="Z340" s="206">
        <v>0</v>
      </c>
      <c r="AA340" s="206">
        <v>0</v>
      </c>
      <c r="AB340" s="206">
        <v>0</v>
      </c>
      <c r="AC340" s="206">
        <v>0</v>
      </c>
      <c r="AD340" s="206">
        <v>0</v>
      </c>
      <c r="AE340" s="206">
        <v>0</v>
      </c>
      <c r="AF340" s="206">
        <v>0</v>
      </c>
      <c r="AG340" s="192">
        <f t="shared" si="68"/>
        <v>0</v>
      </c>
      <c r="AI340" s="207">
        <f t="shared" si="66"/>
        <v>0</v>
      </c>
      <c r="AJ340" s="207">
        <f t="shared" si="66"/>
        <v>0</v>
      </c>
      <c r="AK340" s="207">
        <f t="shared" si="66"/>
        <v>0</v>
      </c>
      <c r="AL340" s="207">
        <f t="shared" si="65"/>
        <v>0</v>
      </c>
      <c r="AM340" s="207">
        <f t="shared" si="65"/>
        <v>0</v>
      </c>
      <c r="AN340" s="207">
        <f t="shared" si="65"/>
        <v>0</v>
      </c>
      <c r="AO340" s="207">
        <f t="shared" si="60"/>
        <v>0</v>
      </c>
      <c r="AP340" s="207">
        <f t="shared" si="60"/>
        <v>0</v>
      </c>
      <c r="AQ340" s="207">
        <f t="shared" si="60"/>
        <v>0</v>
      </c>
      <c r="AR340" s="207">
        <f t="shared" si="60"/>
        <v>0</v>
      </c>
      <c r="AS340" s="207">
        <f t="shared" si="60"/>
        <v>0</v>
      </c>
      <c r="AT340" s="207">
        <f t="shared" si="60"/>
        <v>0</v>
      </c>
      <c r="AU340" s="208">
        <f t="shared" si="69"/>
        <v>0</v>
      </c>
      <c r="AV340" s="208">
        <f t="shared" si="64"/>
        <v>0</v>
      </c>
      <c r="AW340" s="208">
        <f t="shared" si="64"/>
        <v>0</v>
      </c>
      <c r="AX340" s="208">
        <f t="shared" si="64"/>
        <v>0</v>
      </c>
      <c r="AY340" s="208">
        <f t="shared" si="63"/>
        <v>0</v>
      </c>
      <c r="AZ340" s="208">
        <f t="shared" si="62"/>
        <v>0</v>
      </c>
      <c r="BA340" s="208">
        <f t="shared" si="62"/>
        <v>0</v>
      </c>
      <c r="BB340" s="208">
        <f t="shared" si="62"/>
        <v>0</v>
      </c>
      <c r="BC340" s="208">
        <f t="shared" si="61"/>
        <v>0</v>
      </c>
      <c r="BD340" s="208">
        <f t="shared" si="61"/>
        <v>0</v>
      </c>
      <c r="BE340" s="208">
        <f t="shared" si="61"/>
        <v>0</v>
      </c>
      <c r="BF340" s="208">
        <f t="shared" si="61"/>
        <v>0</v>
      </c>
      <c r="BG340" s="208">
        <f t="shared" si="61"/>
        <v>0</v>
      </c>
      <c r="BH340" s="208">
        <f t="shared" si="61"/>
        <v>0</v>
      </c>
      <c r="BI340" s="208">
        <f t="shared" si="61"/>
        <v>0</v>
      </c>
      <c r="BJ340" s="208">
        <f t="shared" si="61"/>
        <v>0</v>
      </c>
      <c r="BK340" s="208">
        <f t="shared" si="61"/>
        <v>0</v>
      </c>
      <c r="BL340" s="207">
        <f t="shared" si="70"/>
        <v>0</v>
      </c>
    </row>
    <row r="341" spans="1:68">
      <c r="A341" s="190" t="s">
        <v>542</v>
      </c>
      <c r="B341" s="205">
        <v>5.33E-2</v>
      </c>
      <c r="C341" s="205">
        <v>5.33E-2</v>
      </c>
      <c r="D341" s="206">
        <v>396787.73</v>
      </c>
      <c r="E341" s="206">
        <v>396787.73</v>
      </c>
      <c r="F341" s="206">
        <v>396787.73</v>
      </c>
      <c r="G341" s="206">
        <v>393794.45</v>
      </c>
      <c r="H341" s="206">
        <v>390801.16000000003</v>
      </c>
      <c r="I341" s="206">
        <v>390801.16000000003</v>
      </c>
      <c r="J341" s="206">
        <v>390801.16000000003</v>
      </c>
      <c r="K341" s="206">
        <v>390801.16000000003</v>
      </c>
      <c r="L341" s="206">
        <v>390801.16000000003</v>
      </c>
      <c r="M341" s="206">
        <v>390801.16000000003</v>
      </c>
      <c r="N341" s="206">
        <v>390801.16000000003</v>
      </c>
      <c r="O341" s="206">
        <v>390801.16000000003</v>
      </c>
      <c r="P341" s="192">
        <f t="shared" si="67"/>
        <v>4710566.9200000009</v>
      </c>
      <c r="Q341" s="206">
        <v>390801.16000000003</v>
      </c>
      <c r="R341" s="206">
        <v>390801.16000000003</v>
      </c>
      <c r="S341" s="206">
        <v>390801.16000000003</v>
      </c>
      <c r="T341" s="206">
        <v>390801.16000000003</v>
      </c>
      <c r="U341" s="206">
        <v>390801.16000000003</v>
      </c>
      <c r="V341" s="206">
        <v>390801.16000000003</v>
      </c>
      <c r="W341" s="206">
        <v>390801.16000000003</v>
      </c>
      <c r="X341" s="206">
        <v>390801.16000000003</v>
      </c>
      <c r="Y341" s="206">
        <v>390801.16000000003</v>
      </c>
      <c r="Z341" s="206">
        <v>390801.16000000003</v>
      </c>
      <c r="AA341" s="206">
        <v>390801.16000000003</v>
      </c>
      <c r="AB341" s="206">
        <v>390801.16000000003</v>
      </c>
      <c r="AC341" s="206">
        <v>390801.16000000003</v>
      </c>
      <c r="AD341" s="206">
        <v>390801.16000000003</v>
      </c>
      <c r="AE341" s="206">
        <v>390801.16000000003</v>
      </c>
      <c r="AF341" s="206">
        <v>390801.16000000003</v>
      </c>
      <c r="AG341" s="192">
        <f t="shared" si="68"/>
        <v>4689613.9200000009</v>
      </c>
      <c r="AI341" s="207">
        <f t="shared" si="66"/>
        <v>1762.4</v>
      </c>
      <c r="AJ341" s="207">
        <f t="shared" si="66"/>
        <v>1762.4</v>
      </c>
      <c r="AK341" s="207">
        <f t="shared" si="66"/>
        <v>1762.4</v>
      </c>
      <c r="AL341" s="207">
        <f t="shared" si="65"/>
        <v>1749.1</v>
      </c>
      <c r="AM341" s="207">
        <f t="shared" si="65"/>
        <v>1735.81</v>
      </c>
      <c r="AN341" s="207">
        <f t="shared" si="65"/>
        <v>1735.81</v>
      </c>
      <c r="AO341" s="207">
        <f t="shared" si="60"/>
        <v>1735.81</v>
      </c>
      <c r="AP341" s="207">
        <f t="shared" si="60"/>
        <v>1735.81</v>
      </c>
      <c r="AQ341" s="207">
        <f t="shared" si="60"/>
        <v>1735.81</v>
      </c>
      <c r="AR341" s="207">
        <f t="shared" si="60"/>
        <v>1735.81</v>
      </c>
      <c r="AS341" s="207">
        <f t="shared" si="60"/>
        <v>1735.81</v>
      </c>
      <c r="AT341" s="207">
        <f t="shared" si="60"/>
        <v>1735.81</v>
      </c>
      <c r="AU341" s="208">
        <f t="shared" si="69"/>
        <v>20922.780000000002</v>
      </c>
      <c r="AV341" s="208">
        <f t="shared" si="64"/>
        <v>1735.81</v>
      </c>
      <c r="AW341" s="208">
        <f t="shared" si="64"/>
        <v>1735.81</v>
      </c>
      <c r="AX341" s="208">
        <f t="shared" si="64"/>
        <v>1735.81</v>
      </c>
      <c r="AY341" s="208">
        <f t="shared" si="63"/>
        <v>1735.81</v>
      </c>
      <c r="AZ341" s="208">
        <f t="shared" si="62"/>
        <v>1735.81</v>
      </c>
      <c r="BA341" s="208">
        <f t="shared" si="62"/>
        <v>1735.81</v>
      </c>
      <c r="BB341" s="208">
        <f t="shared" si="62"/>
        <v>1735.81</v>
      </c>
      <c r="BC341" s="208">
        <f t="shared" si="61"/>
        <v>1735.81</v>
      </c>
      <c r="BD341" s="208">
        <f t="shared" si="61"/>
        <v>1735.81</v>
      </c>
      <c r="BE341" s="208">
        <f t="shared" si="61"/>
        <v>1735.81</v>
      </c>
      <c r="BF341" s="208">
        <f t="shared" si="61"/>
        <v>1735.81</v>
      </c>
      <c r="BG341" s="208">
        <f t="shared" si="61"/>
        <v>1735.81</v>
      </c>
      <c r="BH341" s="208">
        <f t="shared" si="61"/>
        <v>1735.81</v>
      </c>
      <c r="BI341" s="208">
        <f t="shared" si="61"/>
        <v>1735.81</v>
      </c>
      <c r="BJ341" s="208">
        <f t="shared" si="61"/>
        <v>1735.81</v>
      </c>
      <c r="BK341" s="208">
        <f t="shared" si="61"/>
        <v>1735.81</v>
      </c>
      <c r="BL341" s="207">
        <f t="shared" si="70"/>
        <v>20829.72</v>
      </c>
    </row>
    <row r="342" spans="1:68">
      <c r="A342" s="190" t="s">
        <v>543</v>
      </c>
      <c r="B342" s="205">
        <v>4.2799999999999998E-2</v>
      </c>
      <c r="C342" s="205">
        <v>4.2799999999999998E-2</v>
      </c>
      <c r="D342" s="206">
        <v>6999523.5099999998</v>
      </c>
      <c r="E342" s="206">
        <v>7187139.5300000003</v>
      </c>
      <c r="F342" s="206">
        <v>7222089.1500000004</v>
      </c>
      <c r="G342" s="206">
        <v>7208440.6500000004</v>
      </c>
      <c r="H342" s="206">
        <v>7130882.6900000004</v>
      </c>
      <c r="I342" s="206">
        <v>7101922.8499999996</v>
      </c>
      <c r="J342" s="206">
        <v>7769456.2349999994</v>
      </c>
      <c r="K342" s="206">
        <v>8534392.75</v>
      </c>
      <c r="L342" s="206">
        <v>8688094.1749999989</v>
      </c>
      <c r="M342" s="206">
        <v>8837026.1549999993</v>
      </c>
      <c r="N342" s="206">
        <v>8965856.0349999983</v>
      </c>
      <c r="O342" s="206">
        <v>9038248.4249999989</v>
      </c>
      <c r="P342" s="192">
        <f t="shared" si="67"/>
        <v>94683072.154999986</v>
      </c>
      <c r="Q342" s="206">
        <v>9128140.834999999</v>
      </c>
      <c r="R342" s="206">
        <v>9220998.7449999992</v>
      </c>
      <c r="S342" s="206">
        <v>9296356.6349999998</v>
      </c>
      <c r="T342" s="206">
        <v>9377645.5250000004</v>
      </c>
      <c r="U342" s="206">
        <v>9350500.0500000007</v>
      </c>
      <c r="V342" s="206">
        <v>9322432.3050000016</v>
      </c>
      <c r="W342" s="206">
        <v>9515298.9299999997</v>
      </c>
      <c r="X342" s="206">
        <v>9700191.3250000011</v>
      </c>
      <c r="Y342" s="206">
        <v>9775618.0150000006</v>
      </c>
      <c r="Z342" s="206">
        <v>10044648.220000003</v>
      </c>
      <c r="AA342" s="206">
        <v>10292486.255000001</v>
      </c>
      <c r="AB342" s="206">
        <v>10328562.905000001</v>
      </c>
      <c r="AC342" s="206">
        <v>10364639.555000002</v>
      </c>
      <c r="AD342" s="206">
        <v>10403681.705000002</v>
      </c>
      <c r="AE342" s="206">
        <v>10492723.855000002</v>
      </c>
      <c r="AF342" s="206">
        <v>10496618.090000004</v>
      </c>
      <c r="AG342" s="192">
        <f t="shared" si="68"/>
        <v>120087401.21000002</v>
      </c>
      <c r="AI342" s="207">
        <f t="shared" si="66"/>
        <v>24964.97</v>
      </c>
      <c r="AJ342" s="207">
        <f t="shared" si="66"/>
        <v>25634.13</v>
      </c>
      <c r="AK342" s="207">
        <f t="shared" si="66"/>
        <v>25758.78</v>
      </c>
      <c r="AL342" s="207">
        <f t="shared" si="65"/>
        <v>25710.1</v>
      </c>
      <c r="AM342" s="207">
        <f t="shared" si="65"/>
        <v>25433.48</v>
      </c>
      <c r="AN342" s="207">
        <f t="shared" si="65"/>
        <v>25330.19</v>
      </c>
      <c r="AO342" s="207">
        <f t="shared" si="60"/>
        <v>27711.06</v>
      </c>
      <c r="AP342" s="207">
        <f t="shared" si="60"/>
        <v>30439.33</v>
      </c>
      <c r="AQ342" s="207">
        <f t="shared" si="60"/>
        <v>30987.54</v>
      </c>
      <c r="AR342" s="207">
        <f t="shared" si="60"/>
        <v>31518.73</v>
      </c>
      <c r="AS342" s="207">
        <f t="shared" si="60"/>
        <v>31978.22</v>
      </c>
      <c r="AT342" s="207">
        <f t="shared" si="60"/>
        <v>32236.42</v>
      </c>
      <c r="AU342" s="208">
        <f t="shared" si="69"/>
        <v>337702.95</v>
      </c>
      <c r="AV342" s="208">
        <f t="shared" si="64"/>
        <v>32557.040000000001</v>
      </c>
      <c r="AW342" s="208">
        <f t="shared" si="64"/>
        <v>32888.230000000003</v>
      </c>
      <c r="AX342" s="208">
        <f t="shared" si="64"/>
        <v>33157.01</v>
      </c>
      <c r="AY342" s="208">
        <f t="shared" si="63"/>
        <v>33446.94</v>
      </c>
      <c r="AZ342" s="208">
        <f t="shared" si="62"/>
        <v>33350.120000000003</v>
      </c>
      <c r="BA342" s="208">
        <f t="shared" si="62"/>
        <v>33250.01</v>
      </c>
      <c r="BB342" s="208">
        <f t="shared" si="62"/>
        <v>33937.9</v>
      </c>
      <c r="BC342" s="208">
        <f t="shared" si="61"/>
        <v>34597.35</v>
      </c>
      <c r="BD342" s="208">
        <f t="shared" si="61"/>
        <v>34866.370000000003</v>
      </c>
      <c r="BE342" s="208">
        <f t="shared" si="61"/>
        <v>35825.910000000003</v>
      </c>
      <c r="BF342" s="208">
        <f t="shared" si="61"/>
        <v>36709.870000000003</v>
      </c>
      <c r="BG342" s="208">
        <f t="shared" si="61"/>
        <v>36838.54</v>
      </c>
      <c r="BH342" s="208">
        <f t="shared" si="61"/>
        <v>36967.21</v>
      </c>
      <c r="BI342" s="208">
        <f t="shared" si="61"/>
        <v>37106.46</v>
      </c>
      <c r="BJ342" s="208">
        <f t="shared" si="61"/>
        <v>37424.050000000003</v>
      </c>
      <c r="BK342" s="208">
        <f t="shared" si="61"/>
        <v>37437.94</v>
      </c>
      <c r="BL342" s="207">
        <f t="shared" si="70"/>
        <v>428311.73000000004</v>
      </c>
    </row>
    <row r="343" spans="1:68">
      <c r="A343" s="190" t="s">
        <v>544</v>
      </c>
      <c r="B343" s="205">
        <v>0.30320000000000003</v>
      </c>
      <c r="C343" s="205">
        <v>0.30320000000000003</v>
      </c>
      <c r="D343" s="206">
        <v>0</v>
      </c>
      <c r="E343" s="206">
        <v>0</v>
      </c>
      <c r="F343" s="206">
        <v>0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0</v>
      </c>
      <c r="O343" s="206">
        <v>0</v>
      </c>
      <c r="P343" s="192">
        <f t="shared" si="67"/>
        <v>0</v>
      </c>
      <c r="Q343" s="206">
        <v>0</v>
      </c>
      <c r="R343" s="206">
        <v>0</v>
      </c>
      <c r="S343" s="206">
        <v>0</v>
      </c>
      <c r="T343" s="206">
        <v>0</v>
      </c>
      <c r="U343" s="206">
        <v>0</v>
      </c>
      <c r="V343" s="206">
        <v>0</v>
      </c>
      <c r="W343" s="206">
        <v>0</v>
      </c>
      <c r="X343" s="206">
        <v>0</v>
      </c>
      <c r="Y343" s="206">
        <v>0</v>
      </c>
      <c r="Z343" s="206">
        <v>0</v>
      </c>
      <c r="AA343" s="206">
        <v>0</v>
      </c>
      <c r="AB343" s="206">
        <v>0</v>
      </c>
      <c r="AC343" s="206">
        <v>0</v>
      </c>
      <c r="AD343" s="206">
        <v>0</v>
      </c>
      <c r="AE343" s="206">
        <v>0</v>
      </c>
      <c r="AF343" s="206">
        <v>0</v>
      </c>
      <c r="AG343" s="192">
        <f t="shared" si="68"/>
        <v>0</v>
      </c>
      <c r="AI343" s="207">
        <f t="shared" si="66"/>
        <v>0</v>
      </c>
      <c r="AJ343" s="207">
        <f t="shared" si="66"/>
        <v>0</v>
      </c>
      <c r="AK343" s="207">
        <f t="shared" si="66"/>
        <v>0</v>
      </c>
      <c r="AL343" s="207">
        <f t="shared" si="65"/>
        <v>0</v>
      </c>
      <c r="AM343" s="207">
        <f t="shared" si="65"/>
        <v>0</v>
      </c>
      <c r="AN343" s="207">
        <f t="shared" si="65"/>
        <v>0</v>
      </c>
      <c r="AO343" s="207">
        <f t="shared" si="60"/>
        <v>0</v>
      </c>
      <c r="AP343" s="207">
        <f t="shared" si="60"/>
        <v>0</v>
      </c>
      <c r="AQ343" s="207">
        <f t="shared" si="60"/>
        <v>0</v>
      </c>
      <c r="AR343" s="207">
        <f t="shared" si="60"/>
        <v>0</v>
      </c>
      <c r="AS343" s="207">
        <f t="shared" si="60"/>
        <v>0</v>
      </c>
      <c r="AT343" s="207">
        <f t="shared" si="60"/>
        <v>0</v>
      </c>
      <c r="AU343" s="208">
        <f t="shared" si="69"/>
        <v>0</v>
      </c>
      <c r="AV343" s="208">
        <f t="shared" si="64"/>
        <v>0</v>
      </c>
      <c r="AW343" s="208">
        <f t="shared" si="64"/>
        <v>0</v>
      </c>
      <c r="AX343" s="208">
        <f t="shared" si="64"/>
        <v>0</v>
      </c>
      <c r="AY343" s="208">
        <f t="shared" si="63"/>
        <v>0</v>
      </c>
      <c r="AZ343" s="208">
        <f t="shared" si="62"/>
        <v>0</v>
      </c>
      <c r="BA343" s="208">
        <f t="shared" si="62"/>
        <v>0</v>
      </c>
      <c r="BB343" s="208">
        <f t="shared" si="62"/>
        <v>0</v>
      </c>
      <c r="BC343" s="208">
        <f t="shared" si="61"/>
        <v>0</v>
      </c>
      <c r="BD343" s="208">
        <f t="shared" si="61"/>
        <v>0</v>
      </c>
      <c r="BE343" s="208">
        <f t="shared" si="61"/>
        <v>0</v>
      </c>
      <c r="BF343" s="208">
        <f t="shared" si="61"/>
        <v>0</v>
      </c>
      <c r="BG343" s="208">
        <f t="shared" si="61"/>
        <v>0</v>
      </c>
      <c r="BH343" s="208">
        <f t="shared" si="61"/>
        <v>0</v>
      </c>
      <c r="BI343" s="208">
        <f t="shared" si="61"/>
        <v>0</v>
      </c>
      <c r="BJ343" s="208">
        <f t="shared" si="61"/>
        <v>0</v>
      </c>
      <c r="BK343" s="208">
        <f t="shared" si="61"/>
        <v>0</v>
      </c>
      <c r="BL343" s="207">
        <f t="shared" si="70"/>
        <v>0</v>
      </c>
    </row>
    <row r="344" spans="1:68">
      <c r="A344" s="190" t="s">
        <v>545</v>
      </c>
      <c r="B344" s="205">
        <v>3.5700000000000003E-2</v>
      </c>
      <c r="C344" s="205">
        <v>3.5700000000000003E-2</v>
      </c>
      <c r="D344" s="206">
        <v>196248.24</v>
      </c>
      <c r="E344" s="206">
        <v>291881.97000000003</v>
      </c>
      <c r="F344" s="206">
        <v>291881.97000000003</v>
      </c>
      <c r="G344" s="206">
        <v>196248.24</v>
      </c>
      <c r="H344" s="206">
        <v>196248.24</v>
      </c>
      <c r="I344" s="206">
        <v>196248.24</v>
      </c>
      <c r="J344" s="206">
        <v>196248.24</v>
      </c>
      <c r="K344" s="206">
        <v>196248.24</v>
      </c>
      <c r="L344" s="206">
        <v>196248.24</v>
      </c>
      <c r="M344" s="206">
        <v>196248.24</v>
      </c>
      <c r="N344" s="206">
        <v>196248.24</v>
      </c>
      <c r="O344" s="206">
        <v>196248.24</v>
      </c>
      <c r="P344" s="192">
        <f t="shared" si="67"/>
        <v>2546246.3400000008</v>
      </c>
      <c r="Q344" s="206">
        <v>196248.24</v>
      </c>
      <c r="R344" s="206">
        <v>196248.24</v>
      </c>
      <c r="S344" s="206">
        <v>196248.24</v>
      </c>
      <c r="T344" s="206">
        <v>196248.24</v>
      </c>
      <c r="U344" s="206">
        <v>196248.24</v>
      </c>
      <c r="V344" s="206">
        <v>196248.24</v>
      </c>
      <c r="W344" s="206">
        <v>196248.24</v>
      </c>
      <c r="X344" s="206">
        <v>196248.24</v>
      </c>
      <c r="Y344" s="206">
        <v>196248.24</v>
      </c>
      <c r="Z344" s="206">
        <v>196248.24</v>
      </c>
      <c r="AA344" s="206">
        <v>196248.24</v>
      </c>
      <c r="AB344" s="206">
        <v>196248.24</v>
      </c>
      <c r="AC344" s="206">
        <v>196248.24</v>
      </c>
      <c r="AD344" s="206">
        <v>196248.24</v>
      </c>
      <c r="AE344" s="206">
        <v>196248.24</v>
      </c>
      <c r="AF344" s="206">
        <v>196248.24</v>
      </c>
      <c r="AG344" s="192">
        <f t="shared" si="68"/>
        <v>2354978.88</v>
      </c>
      <c r="AI344" s="207">
        <f t="shared" si="66"/>
        <v>583.84</v>
      </c>
      <c r="AJ344" s="207">
        <f t="shared" si="66"/>
        <v>868.35</v>
      </c>
      <c r="AK344" s="207">
        <f t="shared" si="66"/>
        <v>868.35</v>
      </c>
      <c r="AL344" s="207">
        <f t="shared" si="65"/>
        <v>583.84</v>
      </c>
      <c r="AM344" s="207">
        <f t="shared" si="65"/>
        <v>583.84</v>
      </c>
      <c r="AN344" s="207">
        <f t="shared" si="65"/>
        <v>583.84</v>
      </c>
      <c r="AO344" s="207">
        <f t="shared" si="60"/>
        <v>583.84</v>
      </c>
      <c r="AP344" s="207">
        <f t="shared" si="60"/>
        <v>583.84</v>
      </c>
      <c r="AQ344" s="207">
        <f t="shared" si="60"/>
        <v>583.84</v>
      </c>
      <c r="AR344" s="207">
        <f t="shared" si="60"/>
        <v>583.84</v>
      </c>
      <c r="AS344" s="207">
        <f t="shared" si="60"/>
        <v>583.84</v>
      </c>
      <c r="AT344" s="207">
        <f t="shared" si="60"/>
        <v>583.84</v>
      </c>
      <c r="AU344" s="208">
        <f t="shared" si="69"/>
        <v>7575.1000000000013</v>
      </c>
      <c r="AV344" s="208">
        <f t="shared" si="64"/>
        <v>583.84</v>
      </c>
      <c r="AW344" s="208">
        <f t="shared" si="64"/>
        <v>583.84</v>
      </c>
      <c r="AX344" s="208">
        <f t="shared" si="64"/>
        <v>583.84</v>
      </c>
      <c r="AY344" s="208">
        <f t="shared" si="63"/>
        <v>583.84</v>
      </c>
      <c r="AZ344" s="208">
        <f t="shared" si="62"/>
        <v>583.84</v>
      </c>
      <c r="BA344" s="208">
        <f t="shared" si="62"/>
        <v>583.84</v>
      </c>
      <c r="BB344" s="208">
        <f t="shared" si="62"/>
        <v>583.84</v>
      </c>
      <c r="BC344" s="208">
        <f t="shared" si="61"/>
        <v>583.84</v>
      </c>
      <c r="BD344" s="208">
        <f t="shared" si="61"/>
        <v>583.84</v>
      </c>
      <c r="BE344" s="208">
        <f t="shared" si="61"/>
        <v>583.84</v>
      </c>
      <c r="BF344" s="208">
        <f t="shared" si="61"/>
        <v>583.84</v>
      </c>
      <c r="BG344" s="208">
        <f t="shared" si="61"/>
        <v>583.84</v>
      </c>
      <c r="BH344" s="208">
        <f t="shared" si="61"/>
        <v>583.84</v>
      </c>
      <c r="BI344" s="208">
        <f t="shared" si="61"/>
        <v>583.84</v>
      </c>
      <c r="BJ344" s="208">
        <f t="shared" si="61"/>
        <v>583.84</v>
      </c>
      <c r="BK344" s="208">
        <f t="shared" si="61"/>
        <v>583.84</v>
      </c>
      <c r="BL344" s="207">
        <f t="shared" si="70"/>
        <v>7006.0800000000008</v>
      </c>
    </row>
    <row r="345" spans="1:68">
      <c r="A345" s="190" t="s">
        <v>546</v>
      </c>
      <c r="B345" s="205">
        <v>0.12280000000000001</v>
      </c>
      <c r="C345" s="205">
        <v>0.12280000000000001</v>
      </c>
      <c r="D345" s="206">
        <v>6804108.75</v>
      </c>
      <c r="E345" s="206">
        <v>6804139.3499999996</v>
      </c>
      <c r="F345" s="206">
        <v>6804139.3499999996</v>
      </c>
      <c r="G345" s="206">
        <v>6804139.3499999996</v>
      </c>
      <c r="H345" s="206">
        <v>6804139.3499999996</v>
      </c>
      <c r="I345" s="206">
        <v>6804831.6299999999</v>
      </c>
      <c r="J345" s="206">
        <v>6823761.1299999999</v>
      </c>
      <c r="K345" s="206">
        <v>6842840.0899999999</v>
      </c>
      <c r="L345" s="206">
        <v>6844726.504999999</v>
      </c>
      <c r="M345" s="206">
        <v>6846878.3549999995</v>
      </c>
      <c r="N345" s="206">
        <v>6850631.335</v>
      </c>
      <c r="O345" s="206">
        <v>6855922.9849999994</v>
      </c>
      <c r="P345" s="192">
        <f t="shared" si="67"/>
        <v>81890258.179999992</v>
      </c>
      <c r="Q345" s="206">
        <v>6861214.6549999993</v>
      </c>
      <c r="R345" s="206">
        <v>6866506.3249999993</v>
      </c>
      <c r="S345" s="206">
        <v>6871797.9949999992</v>
      </c>
      <c r="T345" s="206">
        <v>6877089.6649999991</v>
      </c>
      <c r="U345" s="206">
        <v>6882381.334999999</v>
      </c>
      <c r="V345" s="206">
        <v>6887673.004999999</v>
      </c>
      <c r="W345" s="206">
        <v>6892964.6749999989</v>
      </c>
      <c r="X345" s="206">
        <v>6898256.3449999988</v>
      </c>
      <c r="Y345" s="206">
        <v>6903548.0149999987</v>
      </c>
      <c r="Z345" s="206">
        <v>6908839.6849999987</v>
      </c>
      <c r="AA345" s="206">
        <v>6914277.2049999982</v>
      </c>
      <c r="AB345" s="206">
        <v>6919860.5549999988</v>
      </c>
      <c r="AC345" s="206">
        <v>6925443.8849999988</v>
      </c>
      <c r="AD345" s="206">
        <v>6931027.2149999989</v>
      </c>
      <c r="AE345" s="206">
        <v>6936610.544999999</v>
      </c>
      <c r="AF345" s="206">
        <v>6942193.8749999991</v>
      </c>
      <c r="AG345" s="192">
        <f t="shared" si="68"/>
        <v>82943076.339999989</v>
      </c>
      <c r="AI345" s="207">
        <f t="shared" si="66"/>
        <v>69628.710000000006</v>
      </c>
      <c r="AJ345" s="207">
        <f t="shared" si="66"/>
        <v>69629.03</v>
      </c>
      <c r="AK345" s="207">
        <f t="shared" si="66"/>
        <v>69629.03</v>
      </c>
      <c r="AL345" s="207">
        <f t="shared" si="65"/>
        <v>69629.03</v>
      </c>
      <c r="AM345" s="207">
        <f t="shared" si="65"/>
        <v>69629.03</v>
      </c>
      <c r="AN345" s="207">
        <f t="shared" si="65"/>
        <v>69636.11</v>
      </c>
      <c r="AO345" s="207">
        <f t="shared" si="60"/>
        <v>69829.820000000007</v>
      </c>
      <c r="AP345" s="207">
        <f t="shared" si="60"/>
        <v>70025.06</v>
      </c>
      <c r="AQ345" s="207">
        <f t="shared" si="60"/>
        <v>70044.37</v>
      </c>
      <c r="AR345" s="207">
        <f t="shared" si="60"/>
        <v>70066.39</v>
      </c>
      <c r="AS345" s="207">
        <f t="shared" si="60"/>
        <v>70104.789999999994</v>
      </c>
      <c r="AT345" s="207">
        <f t="shared" si="60"/>
        <v>70158.95</v>
      </c>
      <c r="AU345" s="208">
        <f t="shared" si="69"/>
        <v>838010.32</v>
      </c>
      <c r="AV345" s="208">
        <f t="shared" si="64"/>
        <v>70213.100000000006</v>
      </c>
      <c r="AW345" s="208">
        <f t="shared" si="64"/>
        <v>70267.25</v>
      </c>
      <c r="AX345" s="208">
        <f t="shared" si="64"/>
        <v>70321.399999999994</v>
      </c>
      <c r="AY345" s="208">
        <f t="shared" si="63"/>
        <v>70375.55</v>
      </c>
      <c r="AZ345" s="208">
        <f t="shared" si="62"/>
        <v>70429.7</v>
      </c>
      <c r="BA345" s="208">
        <f t="shared" si="62"/>
        <v>70483.850000000006</v>
      </c>
      <c r="BB345" s="208">
        <f t="shared" si="62"/>
        <v>70538.009999999995</v>
      </c>
      <c r="BC345" s="208">
        <f t="shared" si="61"/>
        <v>70592.160000000003</v>
      </c>
      <c r="BD345" s="208">
        <f t="shared" si="61"/>
        <v>70646.31</v>
      </c>
      <c r="BE345" s="208">
        <f t="shared" si="61"/>
        <v>70700.460000000006</v>
      </c>
      <c r="BF345" s="208">
        <f t="shared" si="61"/>
        <v>70756.100000000006</v>
      </c>
      <c r="BG345" s="208">
        <f t="shared" si="61"/>
        <v>70813.240000000005</v>
      </c>
      <c r="BH345" s="208">
        <f t="shared" si="61"/>
        <v>70870.38</v>
      </c>
      <c r="BI345" s="208">
        <f t="shared" si="61"/>
        <v>70927.509999999995</v>
      </c>
      <c r="BJ345" s="208">
        <f t="shared" si="61"/>
        <v>70984.649999999994</v>
      </c>
      <c r="BK345" s="208">
        <f t="shared" si="61"/>
        <v>71041.78</v>
      </c>
      <c r="BL345" s="207">
        <f t="shared" si="70"/>
        <v>848784.15</v>
      </c>
      <c r="BP345" s="207">
        <f>BL345</f>
        <v>848784.15</v>
      </c>
    </row>
    <row r="346" spans="1:68">
      <c r="A346" s="190" t="s">
        <v>547</v>
      </c>
      <c r="B346" s="205">
        <v>0</v>
      </c>
      <c r="C346" s="205">
        <v>0</v>
      </c>
      <c r="D346" s="206">
        <v>476.1345</v>
      </c>
      <c r="E346" s="206">
        <v>476.1345</v>
      </c>
      <c r="F346" s="206">
        <v>476.1345</v>
      </c>
      <c r="G346" s="206">
        <v>476.1345</v>
      </c>
      <c r="H346" s="206">
        <v>476.1345</v>
      </c>
      <c r="I346" s="206">
        <v>476.1345</v>
      </c>
      <c r="J346" s="206">
        <v>476.1345</v>
      </c>
      <c r="K346" s="206">
        <v>476.1345</v>
      </c>
      <c r="L346" s="206">
        <v>476.1345</v>
      </c>
      <c r="M346" s="206">
        <v>476.1345</v>
      </c>
      <c r="N346" s="206">
        <v>476.1345</v>
      </c>
      <c r="O346" s="206">
        <v>476.1345</v>
      </c>
      <c r="P346" s="192">
        <f t="shared" si="67"/>
        <v>5713.6140000000005</v>
      </c>
      <c r="Q346" s="206">
        <v>476.1345</v>
      </c>
      <c r="R346" s="206">
        <v>476.1345</v>
      </c>
      <c r="S346" s="206">
        <v>476.1345</v>
      </c>
      <c r="T346" s="206">
        <v>476.1345</v>
      </c>
      <c r="U346" s="206">
        <v>476.1345</v>
      </c>
      <c r="V346" s="206">
        <v>476.1345</v>
      </c>
      <c r="W346" s="206">
        <v>476.1345</v>
      </c>
      <c r="X346" s="206">
        <v>476.1345</v>
      </c>
      <c r="Y346" s="206">
        <v>476.1345</v>
      </c>
      <c r="Z346" s="206">
        <v>476.1345</v>
      </c>
      <c r="AA346" s="206">
        <v>476.1345</v>
      </c>
      <c r="AB346" s="206">
        <v>476.1345</v>
      </c>
      <c r="AC346" s="206">
        <v>476.1345</v>
      </c>
      <c r="AD346" s="206">
        <v>476.1345</v>
      </c>
      <c r="AE346" s="206">
        <v>476.1345</v>
      </c>
      <c r="AF346" s="206">
        <v>476.1345</v>
      </c>
      <c r="AG346" s="192">
        <f t="shared" si="68"/>
        <v>5713.6140000000005</v>
      </c>
      <c r="AI346" s="207">
        <f t="shared" si="66"/>
        <v>0</v>
      </c>
      <c r="AJ346" s="207">
        <f t="shared" si="66"/>
        <v>0</v>
      </c>
      <c r="AK346" s="207">
        <f t="shared" si="66"/>
        <v>0</v>
      </c>
      <c r="AL346" s="207">
        <f t="shared" si="65"/>
        <v>0</v>
      </c>
      <c r="AM346" s="207">
        <f t="shared" si="65"/>
        <v>0</v>
      </c>
      <c r="AN346" s="207">
        <f t="shared" si="65"/>
        <v>0</v>
      </c>
      <c r="AO346" s="207">
        <f t="shared" si="60"/>
        <v>0</v>
      </c>
      <c r="AP346" s="207">
        <f t="shared" si="60"/>
        <v>0</v>
      </c>
      <c r="AQ346" s="207">
        <f t="shared" si="60"/>
        <v>0</v>
      </c>
      <c r="AR346" s="207">
        <f t="shared" si="60"/>
        <v>0</v>
      </c>
      <c r="AS346" s="207">
        <f t="shared" si="60"/>
        <v>0</v>
      </c>
      <c r="AT346" s="207">
        <f t="shared" si="60"/>
        <v>0</v>
      </c>
      <c r="AU346" s="208">
        <f t="shared" si="69"/>
        <v>0</v>
      </c>
      <c r="AV346" s="208">
        <f t="shared" si="64"/>
        <v>0</v>
      </c>
      <c r="AW346" s="208">
        <f t="shared" si="64"/>
        <v>0</v>
      </c>
      <c r="AX346" s="208">
        <f t="shared" si="64"/>
        <v>0</v>
      </c>
      <c r="AY346" s="208">
        <f t="shared" si="63"/>
        <v>0</v>
      </c>
      <c r="AZ346" s="208">
        <f t="shared" si="62"/>
        <v>0</v>
      </c>
      <c r="BA346" s="208">
        <f t="shared" si="62"/>
        <v>0</v>
      </c>
      <c r="BB346" s="208">
        <f t="shared" si="62"/>
        <v>0</v>
      </c>
      <c r="BC346" s="208">
        <f t="shared" si="61"/>
        <v>0</v>
      </c>
      <c r="BD346" s="208">
        <f t="shared" si="61"/>
        <v>0</v>
      </c>
      <c r="BE346" s="208">
        <f t="shared" si="61"/>
        <v>0</v>
      </c>
      <c r="BF346" s="208">
        <f t="shared" si="61"/>
        <v>0</v>
      </c>
      <c r="BG346" s="208">
        <f t="shared" si="61"/>
        <v>0</v>
      </c>
      <c r="BH346" s="208">
        <f t="shared" si="61"/>
        <v>0</v>
      </c>
      <c r="BI346" s="208">
        <f t="shared" si="61"/>
        <v>0</v>
      </c>
      <c r="BJ346" s="208">
        <f t="shared" si="61"/>
        <v>0</v>
      </c>
      <c r="BK346" s="208">
        <f t="shared" si="61"/>
        <v>0</v>
      </c>
      <c r="BL346" s="207">
        <f t="shared" si="70"/>
        <v>0</v>
      </c>
    </row>
    <row r="347" spans="1:68">
      <c r="A347" s="190" t="s">
        <v>548</v>
      </c>
      <c r="B347" s="205">
        <v>0</v>
      </c>
      <c r="C347" s="205">
        <v>0</v>
      </c>
      <c r="D347" s="206">
        <v>43546.1967</v>
      </c>
      <c r="E347" s="206">
        <v>43546.1967</v>
      </c>
      <c r="F347" s="206">
        <v>43546.1967</v>
      </c>
      <c r="G347" s="206">
        <v>43546.1967</v>
      </c>
      <c r="H347" s="206">
        <v>43546.1967</v>
      </c>
      <c r="I347" s="206">
        <v>43546.1967</v>
      </c>
      <c r="J347" s="206">
        <v>43546.1967</v>
      </c>
      <c r="K347" s="206">
        <v>43546.1967</v>
      </c>
      <c r="L347" s="206">
        <v>43546.1967</v>
      </c>
      <c r="M347" s="206">
        <v>43546.1967</v>
      </c>
      <c r="N347" s="206">
        <v>43546.1967</v>
      </c>
      <c r="O347" s="206">
        <v>43546.1967</v>
      </c>
      <c r="P347" s="192">
        <f t="shared" si="67"/>
        <v>522554.36039999989</v>
      </c>
      <c r="Q347" s="206">
        <v>43546.1967</v>
      </c>
      <c r="R347" s="206">
        <v>43546.1967</v>
      </c>
      <c r="S347" s="206">
        <v>43546.1967</v>
      </c>
      <c r="T347" s="206">
        <v>43546.1967</v>
      </c>
      <c r="U347" s="206">
        <v>43546.1967</v>
      </c>
      <c r="V347" s="206">
        <v>43546.1967</v>
      </c>
      <c r="W347" s="206">
        <v>43546.1967</v>
      </c>
      <c r="X347" s="206">
        <v>43546.1967</v>
      </c>
      <c r="Y347" s="206">
        <v>43546.1967</v>
      </c>
      <c r="Z347" s="206">
        <v>43546.1967</v>
      </c>
      <c r="AA347" s="206">
        <v>43546.1967</v>
      </c>
      <c r="AB347" s="206">
        <v>43546.1967</v>
      </c>
      <c r="AC347" s="206">
        <v>43546.1967</v>
      </c>
      <c r="AD347" s="206">
        <v>43546.1967</v>
      </c>
      <c r="AE347" s="206">
        <v>43546.1967</v>
      </c>
      <c r="AF347" s="206">
        <v>43546.1967</v>
      </c>
      <c r="AG347" s="192">
        <f t="shared" si="68"/>
        <v>522554.36039999989</v>
      </c>
      <c r="AI347" s="207">
        <f t="shared" si="66"/>
        <v>0</v>
      </c>
      <c r="AJ347" s="207">
        <f t="shared" si="66"/>
        <v>0</v>
      </c>
      <c r="AK347" s="207">
        <f t="shared" si="66"/>
        <v>0</v>
      </c>
      <c r="AL347" s="207">
        <f t="shared" si="65"/>
        <v>0</v>
      </c>
      <c r="AM347" s="207">
        <f t="shared" si="65"/>
        <v>0</v>
      </c>
      <c r="AN347" s="207">
        <f t="shared" si="65"/>
        <v>0</v>
      </c>
      <c r="AO347" s="207">
        <f t="shared" si="60"/>
        <v>0</v>
      </c>
      <c r="AP347" s="207">
        <f t="shared" si="60"/>
        <v>0</v>
      </c>
      <c r="AQ347" s="207">
        <f t="shared" si="60"/>
        <v>0</v>
      </c>
      <c r="AR347" s="207">
        <f t="shared" si="60"/>
        <v>0</v>
      </c>
      <c r="AS347" s="207">
        <f t="shared" si="60"/>
        <v>0</v>
      </c>
      <c r="AT347" s="207">
        <f t="shared" si="60"/>
        <v>0</v>
      </c>
      <c r="AU347" s="208">
        <f t="shared" si="69"/>
        <v>0</v>
      </c>
      <c r="AV347" s="208">
        <f t="shared" si="64"/>
        <v>0</v>
      </c>
      <c r="AW347" s="208">
        <f t="shared" si="64"/>
        <v>0</v>
      </c>
      <c r="AX347" s="208">
        <f t="shared" si="64"/>
        <v>0</v>
      </c>
      <c r="AY347" s="208">
        <f t="shared" si="63"/>
        <v>0</v>
      </c>
      <c r="AZ347" s="208">
        <f t="shared" si="62"/>
        <v>0</v>
      </c>
      <c r="BA347" s="208">
        <f t="shared" si="62"/>
        <v>0</v>
      </c>
      <c r="BB347" s="208">
        <f t="shared" si="62"/>
        <v>0</v>
      </c>
      <c r="BC347" s="208">
        <f t="shared" si="61"/>
        <v>0</v>
      </c>
      <c r="BD347" s="208">
        <f t="shared" si="61"/>
        <v>0</v>
      </c>
      <c r="BE347" s="208">
        <f t="shared" si="61"/>
        <v>0</v>
      </c>
      <c r="BF347" s="208">
        <f t="shared" si="61"/>
        <v>0</v>
      </c>
      <c r="BG347" s="208">
        <f t="shared" si="61"/>
        <v>0</v>
      </c>
      <c r="BH347" s="208">
        <f t="shared" si="61"/>
        <v>0</v>
      </c>
      <c r="BI347" s="208">
        <f t="shared" si="61"/>
        <v>0</v>
      </c>
      <c r="BJ347" s="208">
        <f t="shared" si="61"/>
        <v>0</v>
      </c>
      <c r="BK347" s="208">
        <f t="shared" si="61"/>
        <v>0</v>
      </c>
      <c r="BL347" s="207">
        <f t="shared" si="70"/>
        <v>0</v>
      </c>
    </row>
    <row r="348" spans="1:68">
      <c r="A348" s="190" t="s">
        <v>549</v>
      </c>
      <c r="B348" s="205">
        <v>0</v>
      </c>
      <c r="C348" s="205">
        <v>0</v>
      </c>
      <c r="D348" s="206">
        <v>172.45169999999999</v>
      </c>
      <c r="E348" s="206">
        <v>172.45169999999999</v>
      </c>
      <c r="F348" s="206">
        <v>172.45169999999999</v>
      </c>
      <c r="G348" s="206">
        <v>172.45169999999999</v>
      </c>
      <c r="H348" s="206">
        <v>172.45169999999999</v>
      </c>
      <c r="I348" s="206">
        <v>172.45169999999999</v>
      </c>
      <c r="J348" s="206">
        <v>172.45169999999999</v>
      </c>
      <c r="K348" s="206">
        <v>172.45169999999999</v>
      </c>
      <c r="L348" s="206">
        <v>172.45169999999999</v>
      </c>
      <c r="M348" s="206">
        <v>172.45169999999999</v>
      </c>
      <c r="N348" s="206">
        <v>172.45169999999999</v>
      </c>
      <c r="O348" s="206">
        <v>172.45169999999999</v>
      </c>
      <c r="P348" s="192">
        <f t="shared" si="67"/>
        <v>2069.4204000000004</v>
      </c>
      <c r="Q348" s="206">
        <v>172.45169999999999</v>
      </c>
      <c r="R348" s="206">
        <v>172.45169999999999</v>
      </c>
      <c r="S348" s="206">
        <v>172.45169999999999</v>
      </c>
      <c r="T348" s="206">
        <v>172.45169999999999</v>
      </c>
      <c r="U348" s="206">
        <v>172.45169999999999</v>
      </c>
      <c r="V348" s="206">
        <v>172.45169999999999</v>
      </c>
      <c r="W348" s="206">
        <v>172.45169999999999</v>
      </c>
      <c r="X348" s="206">
        <v>172.45169999999999</v>
      </c>
      <c r="Y348" s="206">
        <v>172.45169999999999</v>
      </c>
      <c r="Z348" s="206">
        <v>172.45169999999999</v>
      </c>
      <c r="AA348" s="206">
        <v>172.45169999999999</v>
      </c>
      <c r="AB348" s="206">
        <v>172.45169999999999</v>
      </c>
      <c r="AC348" s="206">
        <v>172.45169999999999</v>
      </c>
      <c r="AD348" s="206">
        <v>172.45169999999999</v>
      </c>
      <c r="AE348" s="206">
        <v>172.45169999999999</v>
      </c>
      <c r="AF348" s="206">
        <v>172.45169999999999</v>
      </c>
      <c r="AG348" s="192">
        <f t="shared" si="68"/>
        <v>2069.4204000000004</v>
      </c>
      <c r="AI348" s="207">
        <f t="shared" si="66"/>
        <v>0</v>
      </c>
      <c r="AJ348" s="207">
        <f t="shared" si="66"/>
        <v>0</v>
      </c>
      <c r="AK348" s="207">
        <f t="shared" si="66"/>
        <v>0</v>
      </c>
      <c r="AL348" s="207">
        <f t="shared" si="65"/>
        <v>0</v>
      </c>
      <c r="AM348" s="207">
        <f t="shared" si="65"/>
        <v>0</v>
      </c>
      <c r="AN348" s="207">
        <f t="shared" si="65"/>
        <v>0</v>
      </c>
      <c r="AO348" s="207">
        <f t="shared" si="60"/>
        <v>0</v>
      </c>
      <c r="AP348" s="207">
        <f t="shared" si="60"/>
        <v>0</v>
      </c>
      <c r="AQ348" s="207">
        <f t="shared" si="60"/>
        <v>0</v>
      </c>
      <c r="AR348" s="207">
        <f t="shared" si="60"/>
        <v>0</v>
      </c>
      <c r="AS348" s="207">
        <f t="shared" si="60"/>
        <v>0</v>
      </c>
      <c r="AT348" s="207">
        <f t="shared" si="60"/>
        <v>0</v>
      </c>
      <c r="AU348" s="208">
        <f t="shared" si="69"/>
        <v>0</v>
      </c>
      <c r="AV348" s="208">
        <f t="shared" si="64"/>
        <v>0</v>
      </c>
      <c r="AW348" s="208">
        <f t="shared" si="64"/>
        <v>0</v>
      </c>
      <c r="AX348" s="208">
        <f t="shared" si="64"/>
        <v>0</v>
      </c>
      <c r="AY348" s="208">
        <f t="shared" si="63"/>
        <v>0</v>
      </c>
      <c r="AZ348" s="208">
        <f t="shared" si="62"/>
        <v>0</v>
      </c>
      <c r="BA348" s="208">
        <f t="shared" si="62"/>
        <v>0</v>
      </c>
      <c r="BB348" s="208">
        <f t="shared" si="62"/>
        <v>0</v>
      </c>
      <c r="BC348" s="208">
        <f t="shared" si="62"/>
        <v>0</v>
      </c>
      <c r="BD348" s="208">
        <f t="shared" si="62"/>
        <v>0</v>
      </c>
      <c r="BE348" s="208">
        <f t="shared" si="62"/>
        <v>0</v>
      </c>
      <c r="BF348" s="208">
        <f t="shared" si="62"/>
        <v>0</v>
      </c>
      <c r="BG348" s="208">
        <f t="shared" si="62"/>
        <v>0</v>
      </c>
      <c r="BH348" s="208">
        <f t="shared" si="62"/>
        <v>0</v>
      </c>
      <c r="BI348" s="208">
        <f t="shared" si="62"/>
        <v>0</v>
      </c>
      <c r="BJ348" s="208">
        <f t="shared" si="62"/>
        <v>0</v>
      </c>
      <c r="BK348" s="208">
        <f t="shared" si="62"/>
        <v>0</v>
      </c>
      <c r="BL348" s="207">
        <f t="shared" si="70"/>
        <v>0</v>
      </c>
    </row>
    <row r="349" spans="1:68">
      <c r="A349" s="190" t="s">
        <v>550</v>
      </c>
      <c r="B349" s="205">
        <v>0</v>
      </c>
      <c r="C349" s="205">
        <v>0</v>
      </c>
      <c r="D349" s="206">
        <v>424711.62209999992</v>
      </c>
      <c r="E349" s="206">
        <v>424711.62209999992</v>
      </c>
      <c r="F349" s="206">
        <v>424711.62209999992</v>
      </c>
      <c r="G349" s="206">
        <v>424711.62209999992</v>
      </c>
      <c r="H349" s="206">
        <v>424711.62209999992</v>
      </c>
      <c r="I349" s="206">
        <v>424711.62209999992</v>
      </c>
      <c r="J349" s="206">
        <v>424711.62209999992</v>
      </c>
      <c r="K349" s="206">
        <v>424711.62209999992</v>
      </c>
      <c r="L349" s="206">
        <v>424711.62209999992</v>
      </c>
      <c r="M349" s="206">
        <v>424711.62209999992</v>
      </c>
      <c r="N349" s="206">
        <v>424711.62209999992</v>
      </c>
      <c r="O349" s="206">
        <v>424711.62209999992</v>
      </c>
      <c r="P349" s="192">
        <f t="shared" si="67"/>
        <v>5096539.4651999995</v>
      </c>
      <c r="Q349" s="206">
        <v>424711.62209999992</v>
      </c>
      <c r="R349" s="206">
        <v>424711.62209999992</v>
      </c>
      <c r="S349" s="206">
        <v>424711.62209999992</v>
      </c>
      <c r="T349" s="206">
        <v>424711.62209999992</v>
      </c>
      <c r="U349" s="206">
        <v>424711.62209999992</v>
      </c>
      <c r="V349" s="206">
        <v>424711.62209999992</v>
      </c>
      <c r="W349" s="206">
        <v>424711.62209999992</v>
      </c>
      <c r="X349" s="206">
        <v>424711.62209999992</v>
      </c>
      <c r="Y349" s="206">
        <v>424711.62209999992</v>
      </c>
      <c r="Z349" s="206">
        <v>424711.62209999992</v>
      </c>
      <c r="AA349" s="206">
        <v>424711.62209999992</v>
      </c>
      <c r="AB349" s="206">
        <v>424711.62209999992</v>
      </c>
      <c r="AC349" s="206">
        <v>424711.62209999992</v>
      </c>
      <c r="AD349" s="206">
        <v>424711.62209999992</v>
      </c>
      <c r="AE349" s="206">
        <v>424711.62209999992</v>
      </c>
      <c r="AF349" s="206">
        <v>424711.62209999992</v>
      </c>
      <c r="AG349" s="192">
        <f t="shared" si="68"/>
        <v>5096539.4651999995</v>
      </c>
      <c r="AI349" s="207">
        <f t="shared" si="66"/>
        <v>0</v>
      </c>
      <c r="AJ349" s="207">
        <f t="shared" si="66"/>
        <v>0</v>
      </c>
      <c r="AK349" s="207">
        <f t="shared" si="66"/>
        <v>0</v>
      </c>
      <c r="AL349" s="207">
        <f t="shared" si="65"/>
        <v>0</v>
      </c>
      <c r="AM349" s="207">
        <f t="shared" si="65"/>
        <v>0</v>
      </c>
      <c r="AN349" s="207">
        <f t="shared" si="65"/>
        <v>0</v>
      </c>
      <c r="AO349" s="207">
        <f t="shared" si="60"/>
        <v>0</v>
      </c>
      <c r="AP349" s="207">
        <f t="shared" si="60"/>
        <v>0</v>
      </c>
      <c r="AQ349" s="207">
        <f t="shared" si="60"/>
        <v>0</v>
      </c>
      <c r="AR349" s="207">
        <f t="shared" si="60"/>
        <v>0</v>
      </c>
      <c r="AS349" s="207">
        <f t="shared" si="60"/>
        <v>0</v>
      </c>
      <c r="AT349" s="207">
        <f t="shared" si="60"/>
        <v>0</v>
      </c>
      <c r="AU349" s="208">
        <f t="shared" si="69"/>
        <v>0</v>
      </c>
      <c r="AV349" s="208">
        <f t="shared" si="64"/>
        <v>0</v>
      </c>
      <c r="AW349" s="208">
        <f t="shared" si="64"/>
        <v>0</v>
      </c>
      <c r="AX349" s="208">
        <f t="shared" si="64"/>
        <v>0</v>
      </c>
      <c r="AY349" s="208">
        <f t="shared" si="63"/>
        <v>0</v>
      </c>
      <c r="AZ349" s="208">
        <f t="shared" si="62"/>
        <v>0</v>
      </c>
      <c r="BA349" s="208">
        <f t="shared" si="62"/>
        <v>0</v>
      </c>
      <c r="BB349" s="208">
        <f t="shared" si="62"/>
        <v>0</v>
      </c>
      <c r="BC349" s="208">
        <f t="shared" si="62"/>
        <v>0</v>
      </c>
      <c r="BD349" s="208">
        <f t="shared" si="62"/>
        <v>0</v>
      </c>
      <c r="BE349" s="208">
        <f t="shared" si="62"/>
        <v>0</v>
      </c>
      <c r="BF349" s="208">
        <f t="shared" si="62"/>
        <v>0</v>
      </c>
      <c r="BG349" s="208">
        <f t="shared" si="62"/>
        <v>0</v>
      </c>
      <c r="BH349" s="208">
        <f t="shared" si="62"/>
        <v>0</v>
      </c>
      <c r="BI349" s="208">
        <f t="shared" si="62"/>
        <v>0</v>
      </c>
      <c r="BJ349" s="208">
        <f t="shared" si="62"/>
        <v>0</v>
      </c>
      <c r="BK349" s="208">
        <f t="shared" si="62"/>
        <v>0</v>
      </c>
      <c r="BL349" s="207">
        <f t="shared" si="70"/>
        <v>0</v>
      </c>
    </row>
    <row r="350" spans="1:68">
      <c r="A350" s="190" t="s">
        <v>551</v>
      </c>
      <c r="B350" s="205">
        <v>0</v>
      </c>
      <c r="C350" s="205">
        <v>0</v>
      </c>
      <c r="D350" s="206">
        <v>57809.780100000004</v>
      </c>
      <c r="E350" s="206">
        <v>57809.780100000004</v>
      </c>
      <c r="F350" s="206">
        <v>57809.780100000004</v>
      </c>
      <c r="G350" s="206">
        <v>57809.780100000004</v>
      </c>
      <c r="H350" s="206">
        <v>57809.780100000004</v>
      </c>
      <c r="I350" s="206">
        <v>57809.780100000004</v>
      </c>
      <c r="J350" s="206">
        <v>57809.780100000004</v>
      </c>
      <c r="K350" s="206">
        <v>57809.780100000004</v>
      </c>
      <c r="L350" s="206">
        <v>57809.780100000004</v>
      </c>
      <c r="M350" s="206">
        <v>57809.780100000004</v>
      </c>
      <c r="N350" s="206">
        <v>57809.780100000004</v>
      </c>
      <c r="O350" s="206">
        <v>57809.780100000004</v>
      </c>
      <c r="P350" s="192">
        <f t="shared" si="67"/>
        <v>693717.36119999981</v>
      </c>
      <c r="Q350" s="206">
        <v>57809.780100000004</v>
      </c>
      <c r="R350" s="206">
        <v>57809.780100000004</v>
      </c>
      <c r="S350" s="206">
        <v>57809.780100000004</v>
      </c>
      <c r="T350" s="206">
        <v>57809.780100000004</v>
      </c>
      <c r="U350" s="206">
        <v>57809.780100000004</v>
      </c>
      <c r="V350" s="206">
        <v>57809.780100000004</v>
      </c>
      <c r="W350" s="206">
        <v>57809.780100000004</v>
      </c>
      <c r="X350" s="206">
        <v>57809.780100000004</v>
      </c>
      <c r="Y350" s="206">
        <v>57809.780100000004</v>
      </c>
      <c r="Z350" s="206">
        <v>57809.780100000004</v>
      </c>
      <c r="AA350" s="206">
        <v>57809.780100000004</v>
      </c>
      <c r="AB350" s="206">
        <v>57809.780100000004</v>
      </c>
      <c r="AC350" s="206">
        <v>57809.780100000004</v>
      </c>
      <c r="AD350" s="206">
        <v>57809.780100000004</v>
      </c>
      <c r="AE350" s="206">
        <v>57809.780100000004</v>
      </c>
      <c r="AF350" s="206">
        <v>57809.780100000004</v>
      </c>
      <c r="AG350" s="192">
        <f t="shared" si="68"/>
        <v>693717.36119999981</v>
      </c>
      <c r="AI350" s="207">
        <f t="shared" si="66"/>
        <v>0</v>
      </c>
      <c r="AJ350" s="207">
        <f t="shared" si="66"/>
        <v>0</v>
      </c>
      <c r="AK350" s="207">
        <f t="shared" si="66"/>
        <v>0</v>
      </c>
      <c r="AL350" s="207">
        <f t="shared" si="65"/>
        <v>0</v>
      </c>
      <c r="AM350" s="207">
        <f t="shared" si="65"/>
        <v>0</v>
      </c>
      <c r="AN350" s="207">
        <f t="shared" si="65"/>
        <v>0</v>
      </c>
      <c r="AO350" s="207">
        <f t="shared" si="65"/>
        <v>0</v>
      </c>
      <c r="AP350" s="207">
        <f t="shared" si="65"/>
        <v>0</v>
      </c>
      <c r="AQ350" s="207">
        <f t="shared" si="65"/>
        <v>0</v>
      </c>
      <c r="AR350" s="207">
        <f t="shared" si="65"/>
        <v>0</v>
      </c>
      <c r="AS350" s="207">
        <f t="shared" si="65"/>
        <v>0</v>
      </c>
      <c r="AT350" s="207">
        <f t="shared" si="65"/>
        <v>0</v>
      </c>
      <c r="AU350" s="208">
        <f t="shared" si="69"/>
        <v>0</v>
      </c>
      <c r="AV350" s="208">
        <f t="shared" si="64"/>
        <v>0</v>
      </c>
      <c r="AW350" s="208">
        <f t="shared" si="64"/>
        <v>0</v>
      </c>
      <c r="AX350" s="208">
        <f t="shared" si="64"/>
        <v>0</v>
      </c>
      <c r="AY350" s="208">
        <f t="shared" si="63"/>
        <v>0</v>
      </c>
      <c r="AZ350" s="208">
        <f t="shared" si="62"/>
        <v>0</v>
      </c>
      <c r="BA350" s="208">
        <f t="shared" si="62"/>
        <v>0</v>
      </c>
      <c r="BB350" s="208">
        <f t="shared" si="62"/>
        <v>0</v>
      </c>
      <c r="BC350" s="208">
        <f t="shared" si="62"/>
        <v>0</v>
      </c>
      <c r="BD350" s="208">
        <f t="shared" si="62"/>
        <v>0</v>
      </c>
      <c r="BE350" s="208">
        <f t="shared" si="62"/>
        <v>0</v>
      </c>
      <c r="BF350" s="208">
        <f t="shared" si="62"/>
        <v>0</v>
      </c>
      <c r="BG350" s="208">
        <f t="shared" si="62"/>
        <v>0</v>
      </c>
      <c r="BH350" s="208">
        <f t="shared" si="62"/>
        <v>0</v>
      </c>
      <c r="BI350" s="208">
        <f t="shared" si="62"/>
        <v>0</v>
      </c>
      <c r="BJ350" s="208">
        <f t="shared" si="62"/>
        <v>0</v>
      </c>
      <c r="BK350" s="208">
        <f t="shared" si="62"/>
        <v>0</v>
      </c>
      <c r="BL350" s="207">
        <f t="shared" si="70"/>
        <v>0</v>
      </c>
    </row>
    <row r="351" spans="1:68">
      <c r="A351" s="190" t="s">
        <v>552</v>
      </c>
      <c r="B351" s="205">
        <v>0</v>
      </c>
      <c r="C351" s="205">
        <v>0</v>
      </c>
      <c r="D351" s="206">
        <v>0</v>
      </c>
      <c r="E351" s="206">
        <v>0</v>
      </c>
      <c r="F351" s="206">
        <v>0</v>
      </c>
      <c r="G351" s="206">
        <v>0</v>
      </c>
      <c r="H351" s="206">
        <v>0</v>
      </c>
      <c r="I351" s="206">
        <v>0</v>
      </c>
      <c r="J351" s="206">
        <v>0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192">
        <f t="shared" si="67"/>
        <v>0</v>
      </c>
      <c r="Q351" s="206">
        <v>0</v>
      </c>
      <c r="R351" s="206">
        <v>0</v>
      </c>
      <c r="S351" s="206">
        <v>0</v>
      </c>
      <c r="T351" s="206">
        <v>0</v>
      </c>
      <c r="U351" s="206">
        <v>0</v>
      </c>
      <c r="V351" s="206">
        <v>0</v>
      </c>
      <c r="W351" s="206">
        <v>0</v>
      </c>
      <c r="X351" s="206">
        <v>0</v>
      </c>
      <c r="Y351" s="206">
        <v>0</v>
      </c>
      <c r="Z351" s="206">
        <v>0</v>
      </c>
      <c r="AA351" s="206">
        <v>0</v>
      </c>
      <c r="AB351" s="206">
        <v>0</v>
      </c>
      <c r="AC351" s="206">
        <v>0</v>
      </c>
      <c r="AD351" s="206">
        <v>0</v>
      </c>
      <c r="AE351" s="206">
        <v>0</v>
      </c>
      <c r="AF351" s="206">
        <v>0</v>
      </c>
      <c r="AG351" s="192">
        <f t="shared" si="68"/>
        <v>0</v>
      </c>
      <c r="AI351" s="207">
        <f t="shared" si="66"/>
        <v>0</v>
      </c>
      <c r="AJ351" s="207">
        <f t="shared" si="66"/>
        <v>0</v>
      </c>
      <c r="AK351" s="207">
        <f t="shared" si="66"/>
        <v>0</v>
      </c>
      <c r="AL351" s="207">
        <f t="shared" si="65"/>
        <v>0</v>
      </c>
      <c r="AM351" s="207">
        <f t="shared" si="65"/>
        <v>0</v>
      </c>
      <c r="AN351" s="207">
        <f t="shared" si="65"/>
        <v>0</v>
      </c>
      <c r="AO351" s="207">
        <f t="shared" si="65"/>
        <v>0</v>
      </c>
      <c r="AP351" s="207">
        <f t="shared" si="65"/>
        <v>0</v>
      </c>
      <c r="AQ351" s="207">
        <f t="shared" si="65"/>
        <v>0</v>
      </c>
      <c r="AR351" s="207">
        <f t="shared" si="65"/>
        <v>0</v>
      </c>
      <c r="AS351" s="207">
        <f t="shared" si="65"/>
        <v>0</v>
      </c>
      <c r="AT351" s="207">
        <f t="shared" si="65"/>
        <v>0</v>
      </c>
      <c r="AU351" s="208">
        <f t="shared" si="69"/>
        <v>0</v>
      </c>
      <c r="AV351" s="208">
        <f t="shared" si="64"/>
        <v>0</v>
      </c>
      <c r="AW351" s="208">
        <f t="shared" si="64"/>
        <v>0</v>
      </c>
      <c r="AX351" s="208">
        <f t="shared" si="64"/>
        <v>0</v>
      </c>
      <c r="AY351" s="208">
        <f t="shared" si="63"/>
        <v>0</v>
      </c>
      <c r="AZ351" s="208">
        <f t="shared" si="62"/>
        <v>0</v>
      </c>
      <c r="BA351" s="208">
        <f t="shared" si="62"/>
        <v>0</v>
      </c>
      <c r="BB351" s="208">
        <f t="shared" si="62"/>
        <v>0</v>
      </c>
      <c r="BC351" s="208">
        <f t="shared" si="62"/>
        <v>0</v>
      </c>
      <c r="BD351" s="208">
        <f t="shared" si="62"/>
        <v>0</v>
      </c>
      <c r="BE351" s="208">
        <f t="shared" si="62"/>
        <v>0</v>
      </c>
      <c r="BF351" s="208">
        <f t="shared" si="62"/>
        <v>0</v>
      </c>
      <c r="BG351" s="208">
        <f t="shared" si="62"/>
        <v>0</v>
      </c>
      <c r="BH351" s="208">
        <f t="shared" si="62"/>
        <v>0</v>
      </c>
      <c r="BI351" s="208">
        <f t="shared" si="62"/>
        <v>0</v>
      </c>
      <c r="BJ351" s="208">
        <f t="shared" si="62"/>
        <v>0</v>
      </c>
      <c r="BK351" s="208">
        <f t="shared" si="62"/>
        <v>0</v>
      </c>
      <c r="BL351" s="207">
        <f t="shared" si="70"/>
        <v>0</v>
      </c>
    </row>
    <row r="352" spans="1:68">
      <c r="A352" s="190" t="s">
        <v>553</v>
      </c>
      <c r="B352" s="205">
        <v>0.2172</v>
      </c>
      <c r="C352" s="205">
        <v>0.2172</v>
      </c>
      <c r="D352" s="206">
        <v>44897846.193899997</v>
      </c>
      <c r="E352" s="206">
        <v>44945497.690499999</v>
      </c>
      <c r="F352" s="206">
        <v>45089943.235799998</v>
      </c>
      <c r="G352" s="206">
        <v>45146580.078000002</v>
      </c>
      <c r="H352" s="206">
        <v>45049464.585899994</v>
      </c>
      <c r="I352" s="206">
        <v>44030595.9441</v>
      </c>
      <c r="J352" s="206">
        <v>46230917.703450002</v>
      </c>
      <c r="K352" s="206">
        <v>49587976.738950007</v>
      </c>
      <c r="L352" s="206">
        <v>50155193.526300006</v>
      </c>
      <c r="M352" s="206">
        <v>51684826.350149997</v>
      </c>
      <c r="N352" s="206">
        <v>52546691.394900002</v>
      </c>
      <c r="O352" s="206">
        <v>52689453.191849992</v>
      </c>
      <c r="P352" s="192">
        <f t="shared" si="67"/>
        <v>572054986.63380003</v>
      </c>
      <c r="Q352" s="206">
        <v>52815670.765649997</v>
      </c>
      <c r="R352" s="206">
        <v>55638703.210950002</v>
      </c>
      <c r="S352" s="206">
        <v>58958443.834500007</v>
      </c>
      <c r="T352" s="206">
        <v>62471214.645600013</v>
      </c>
      <c r="U352" s="206">
        <v>66012190.497000016</v>
      </c>
      <c r="V352" s="206">
        <v>66265224.982050002</v>
      </c>
      <c r="W352" s="206">
        <v>67470191.709150016</v>
      </c>
      <c r="X352" s="206">
        <v>68141935.63395001</v>
      </c>
      <c r="Y352" s="206">
        <v>68188146.431249991</v>
      </c>
      <c r="Z352" s="206">
        <v>69363109.474350005</v>
      </c>
      <c r="AA352" s="206">
        <v>69523670.9322</v>
      </c>
      <c r="AB352" s="206">
        <v>69034771.032000005</v>
      </c>
      <c r="AC352" s="206">
        <v>68887042.708200008</v>
      </c>
      <c r="AD352" s="206">
        <v>68721941.019299999</v>
      </c>
      <c r="AE352" s="206">
        <v>68647109.82585001</v>
      </c>
      <c r="AF352" s="206">
        <v>69016010.497800022</v>
      </c>
      <c r="AG352" s="192">
        <f t="shared" si="68"/>
        <v>819271344.74310005</v>
      </c>
      <c r="AI352" s="207">
        <f t="shared" si="66"/>
        <v>812651.02</v>
      </c>
      <c r="AJ352" s="207">
        <f t="shared" si="66"/>
        <v>813513.51</v>
      </c>
      <c r="AK352" s="207">
        <f t="shared" si="66"/>
        <v>816127.97</v>
      </c>
      <c r="AL352" s="207">
        <f t="shared" si="65"/>
        <v>817153.1</v>
      </c>
      <c r="AM352" s="207">
        <f t="shared" si="65"/>
        <v>815395.31</v>
      </c>
      <c r="AN352" s="207">
        <f t="shared" si="65"/>
        <v>796953.79</v>
      </c>
      <c r="AO352" s="207">
        <f t="shared" si="65"/>
        <v>836779.61</v>
      </c>
      <c r="AP352" s="207">
        <f t="shared" si="65"/>
        <v>897542.38</v>
      </c>
      <c r="AQ352" s="207">
        <f t="shared" si="65"/>
        <v>907809</v>
      </c>
      <c r="AR352" s="207">
        <f t="shared" si="65"/>
        <v>935495.36</v>
      </c>
      <c r="AS352" s="207">
        <f t="shared" si="65"/>
        <v>951095.11</v>
      </c>
      <c r="AT352" s="207">
        <f t="shared" si="65"/>
        <v>953679.1</v>
      </c>
      <c r="AU352" s="208">
        <f t="shared" si="69"/>
        <v>10354195.26</v>
      </c>
      <c r="AV352" s="208">
        <f t="shared" si="64"/>
        <v>955963.64</v>
      </c>
      <c r="AW352" s="208">
        <f t="shared" si="64"/>
        <v>1007060.53</v>
      </c>
      <c r="AX352" s="208">
        <f t="shared" si="64"/>
        <v>1067147.83</v>
      </c>
      <c r="AY352" s="208">
        <f t="shared" si="63"/>
        <v>1130728.99</v>
      </c>
      <c r="AZ352" s="208">
        <f t="shared" si="62"/>
        <v>1194820.6499999999</v>
      </c>
      <c r="BA352" s="208">
        <f t="shared" si="62"/>
        <v>1199400.57</v>
      </c>
      <c r="BB352" s="208">
        <f t="shared" si="62"/>
        <v>1221210.47</v>
      </c>
      <c r="BC352" s="208">
        <f t="shared" si="62"/>
        <v>1233369.03</v>
      </c>
      <c r="BD352" s="208">
        <f t="shared" si="62"/>
        <v>1234205.45</v>
      </c>
      <c r="BE352" s="208">
        <f t="shared" si="62"/>
        <v>1255472.28</v>
      </c>
      <c r="BF352" s="208">
        <f t="shared" si="62"/>
        <v>1258378.44</v>
      </c>
      <c r="BG352" s="208">
        <f t="shared" si="62"/>
        <v>1249529.3600000001</v>
      </c>
      <c r="BH352" s="208">
        <f t="shared" si="62"/>
        <v>1246855.47</v>
      </c>
      <c r="BI352" s="208">
        <f t="shared" si="62"/>
        <v>1243867.1299999999</v>
      </c>
      <c r="BJ352" s="208">
        <f t="shared" si="62"/>
        <v>1242512.69</v>
      </c>
      <c r="BK352" s="208">
        <f t="shared" si="62"/>
        <v>1249189.79</v>
      </c>
      <c r="BL352" s="207">
        <f t="shared" si="70"/>
        <v>14828811.330000002</v>
      </c>
    </row>
    <row r="353" spans="1:64">
      <c r="A353" s="190" t="s">
        <v>554</v>
      </c>
      <c r="B353" s="205">
        <v>0.1004</v>
      </c>
      <c r="C353" s="205">
        <v>0.1004</v>
      </c>
      <c r="D353" s="206">
        <v>10879724.985299999</v>
      </c>
      <c r="E353" s="206">
        <v>10879724.985299999</v>
      </c>
      <c r="F353" s="206">
        <v>10879724.985299999</v>
      </c>
      <c r="G353" s="206">
        <v>10879724.985299999</v>
      </c>
      <c r="H353" s="206">
        <v>10790723.5275</v>
      </c>
      <c r="I353" s="206">
        <v>10701722.069699999</v>
      </c>
      <c r="J353" s="206">
        <v>10822694.22555</v>
      </c>
      <c r="K353" s="206">
        <v>10931827.1061</v>
      </c>
      <c r="L353" s="206">
        <v>10919987.830799999</v>
      </c>
      <c r="M353" s="206">
        <v>10919987.830799999</v>
      </c>
      <c r="N353" s="206">
        <v>10919987.830799999</v>
      </c>
      <c r="O353" s="206">
        <v>10870347.767999999</v>
      </c>
      <c r="P353" s="192">
        <f t="shared" si="67"/>
        <v>130396178.13044998</v>
      </c>
      <c r="Q353" s="206">
        <v>10820707.7052</v>
      </c>
      <c r="R353" s="206">
        <v>10769272.669499999</v>
      </c>
      <c r="S353" s="206">
        <v>9956184.8666999992</v>
      </c>
      <c r="T353" s="206">
        <v>9194532.0995999984</v>
      </c>
      <c r="U353" s="206">
        <v>9194532.0995999984</v>
      </c>
      <c r="V353" s="206">
        <v>9194532.0995999984</v>
      </c>
      <c r="W353" s="206">
        <v>9194532.0995999984</v>
      </c>
      <c r="X353" s="206">
        <v>9194532.0995999984</v>
      </c>
      <c r="Y353" s="206">
        <v>9146938.5975000001</v>
      </c>
      <c r="Z353" s="206">
        <v>9099345.0954</v>
      </c>
      <c r="AA353" s="206">
        <v>9099345.0954</v>
      </c>
      <c r="AB353" s="206">
        <v>9099345.0954</v>
      </c>
      <c r="AC353" s="206">
        <v>9099345.0954</v>
      </c>
      <c r="AD353" s="206">
        <v>9099345.0954</v>
      </c>
      <c r="AE353" s="206">
        <v>9099345.0954</v>
      </c>
      <c r="AF353" s="206">
        <v>9040314.8674499989</v>
      </c>
      <c r="AG353" s="192">
        <f t="shared" si="68"/>
        <v>109561452.43575001</v>
      </c>
      <c r="AI353" s="207">
        <f t="shared" si="66"/>
        <v>91027.03</v>
      </c>
      <c r="AJ353" s="207">
        <f t="shared" si="66"/>
        <v>91027.03</v>
      </c>
      <c r="AK353" s="207">
        <f t="shared" si="66"/>
        <v>91027.03</v>
      </c>
      <c r="AL353" s="207">
        <f t="shared" si="65"/>
        <v>91027.03</v>
      </c>
      <c r="AM353" s="207">
        <f t="shared" si="65"/>
        <v>90282.39</v>
      </c>
      <c r="AN353" s="207">
        <f t="shared" si="65"/>
        <v>89537.74</v>
      </c>
      <c r="AO353" s="207">
        <f t="shared" si="65"/>
        <v>90549.88</v>
      </c>
      <c r="AP353" s="207">
        <f t="shared" si="65"/>
        <v>91462.95</v>
      </c>
      <c r="AQ353" s="207">
        <f t="shared" si="65"/>
        <v>91363.9</v>
      </c>
      <c r="AR353" s="207">
        <f t="shared" si="65"/>
        <v>91363.9</v>
      </c>
      <c r="AS353" s="207">
        <f t="shared" si="65"/>
        <v>91363.9</v>
      </c>
      <c r="AT353" s="207">
        <f t="shared" si="65"/>
        <v>90948.58</v>
      </c>
      <c r="AU353" s="208">
        <f t="shared" si="69"/>
        <v>1090981.3600000001</v>
      </c>
      <c r="AV353" s="208">
        <f t="shared" si="64"/>
        <v>90533.25</v>
      </c>
      <c r="AW353" s="208">
        <f t="shared" si="64"/>
        <v>90102.91</v>
      </c>
      <c r="AX353" s="208">
        <f t="shared" si="64"/>
        <v>83300.08</v>
      </c>
      <c r="AY353" s="208">
        <f t="shared" si="63"/>
        <v>76927.59</v>
      </c>
      <c r="AZ353" s="208">
        <f t="shared" si="62"/>
        <v>76927.59</v>
      </c>
      <c r="BA353" s="208">
        <f t="shared" si="62"/>
        <v>76927.59</v>
      </c>
      <c r="BB353" s="208">
        <f t="shared" si="62"/>
        <v>76927.59</v>
      </c>
      <c r="BC353" s="208">
        <f t="shared" si="62"/>
        <v>76927.59</v>
      </c>
      <c r="BD353" s="208">
        <f t="shared" si="62"/>
        <v>76529.39</v>
      </c>
      <c r="BE353" s="208">
        <f t="shared" si="62"/>
        <v>76131.19</v>
      </c>
      <c r="BF353" s="208">
        <f t="shared" si="62"/>
        <v>76131.19</v>
      </c>
      <c r="BG353" s="208">
        <f t="shared" si="62"/>
        <v>76131.19</v>
      </c>
      <c r="BH353" s="208">
        <f t="shared" si="62"/>
        <v>76131.19</v>
      </c>
      <c r="BI353" s="208">
        <f t="shared" si="62"/>
        <v>76131.19</v>
      </c>
      <c r="BJ353" s="208">
        <f t="shared" si="62"/>
        <v>76131.19</v>
      </c>
      <c r="BK353" s="208">
        <f t="shared" si="62"/>
        <v>75637.3</v>
      </c>
      <c r="BL353" s="207">
        <f t="shared" si="70"/>
        <v>916664.19</v>
      </c>
    </row>
    <row r="354" spans="1:64">
      <c r="A354" s="190" t="s">
        <v>555</v>
      </c>
      <c r="B354" s="205">
        <v>0</v>
      </c>
      <c r="C354" s="205">
        <v>0</v>
      </c>
      <c r="D354" s="206">
        <v>0</v>
      </c>
      <c r="E354" s="206">
        <v>0</v>
      </c>
      <c r="F354" s="206">
        <v>0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0</v>
      </c>
      <c r="N354" s="206">
        <v>0</v>
      </c>
      <c r="O354" s="206">
        <v>0</v>
      </c>
      <c r="P354" s="192">
        <f t="shared" si="67"/>
        <v>0</v>
      </c>
      <c r="Q354" s="206">
        <v>0</v>
      </c>
      <c r="R354" s="206">
        <v>0</v>
      </c>
      <c r="S354" s="206">
        <v>0</v>
      </c>
      <c r="T354" s="206">
        <v>0</v>
      </c>
      <c r="U354" s="206">
        <v>0</v>
      </c>
      <c r="V354" s="206">
        <v>0</v>
      </c>
      <c r="W354" s="206">
        <v>0</v>
      </c>
      <c r="X354" s="206">
        <v>0</v>
      </c>
      <c r="Y354" s="206">
        <v>0</v>
      </c>
      <c r="Z354" s="206">
        <v>0</v>
      </c>
      <c r="AA354" s="206">
        <v>0</v>
      </c>
      <c r="AB354" s="206">
        <v>0</v>
      </c>
      <c r="AC354" s="206">
        <v>0</v>
      </c>
      <c r="AD354" s="206">
        <v>0</v>
      </c>
      <c r="AE354" s="206">
        <v>0</v>
      </c>
      <c r="AF354" s="206">
        <v>0</v>
      </c>
      <c r="AG354" s="192">
        <f t="shared" si="68"/>
        <v>0</v>
      </c>
      <c r="AI354" s="207">
        <f t="shared" si="66"/>
        <v>0</v>
      </c>
      <c r="AJ354" s="207">
        <f t="shared" si="66"/>
        <v>0</v>
      </c>
      <c r="AK354" s="207">
        <f t="shared" si="66"/>
        <v>0</v>
      </c>
      <c r="AL354" s="207">
        <f t="shared" si="65"/>
        <v>0</v>
      </c>
      <c r="AM354" s="207">
        <f t="shared" si="65"/>
        <v>0</v>
      </c>
      <c r="AN354" s="207">
        <f t="shared" si="65"/>
        <v>0</v>
      </c>
      <c r="AO354" s="207">
        <f t="shared" si="65"/>
        <v>0</v>
      </c>
      <c r="AP354" s="207">
        <f t="shared" si="65"/>
        <v>0</v>
      </c>
      <c r="AQ354" s="207">
        <f t="shared" si="65"/>
        <v>0</v>
      </c>
      <c r="AR354" s="207">
        <f t="shared" si="65"/>
        <v>0</v>
      </c>
      <c r="AS354" s="207">
        <f t="shared" si="65"/>
        <v>0</v>
      </c>
      <c r="AT354" s="207">
        <f t="shared" si="65"/>
        <v>0</v>
      </c>
      <c r="AU354" s="208">
        <f t="shared" si="69"/>
        <v>0</v>
      </c>
      <c r="AV354" s="208">
        <f t="shared" si="64"/>
        <v>0</v>
      </c>
      <c r="AW354" s="208">
        <f t="shared" si="64"/>
        <v>0</v>
      </c>
      <c r="AX354" s="208">
        <f t="shared" si="64"/>
        <v>0</v>
      </c>
      <c r="AY354" s="208">
        <f t="shared" si="63"/>
        <v>0</v>
      </c>
      <c r="AZ354" s="208">
        <f t="shared" si="62"/>
        <v>0</v>
      </c>
      <c r="BA354" s="208">
        <f t="shared" si="62"/>
        <v>0</v>
      </c>
      <c r="BB354" s="208">
        <f t="shared" si="62"/>
        <v>0</v>
      </c>
      <c r="BC354" s="208">
        <f t="shared" si="62"/>
        <v>0</v>
      </c>
      <c r="BD354" s="208">
        <f t="shared" si="62"/>
        <v>0</v>
      </c>
      <c r="BE354" s="208">
        <f t="shared" si="62"/>
        <v>0</v>
      </c>
      <c r="BF354" s="208">
        <f t="shared" si="62"/>
        <v>0</v>
      </c>
      <c r="BG354" s="208">
        <f t="shared" si="62"/>
        <v>0</v>
      </c>
      <c r="BH354" s="208">
        <f t="shared" si="62"/>
        <v>0</v>
      </c>
      <c r="BI354" s="208">
        <f t="shared" si="62"/>
        <v>0</v>
      </c>
      <c r="BJ354" s="208">
        <f t="shared" si="62"/>
        <v>0</v>
      </c>
      <c r="BK354" s="208">
        <f t="shared" si="62"/>
        <v>0</v>
      </c>
      <c r="BL354" s="207">
        <f t="shared" si="70"/>
        <v>0</v>
      </c>
    </row>
    <row r="355" spans="1:64">
      <c r="A355" s="190" t="s">
        <v>556</v>
      </c>
      <c r="B355" s="205">
        <v>0</v>
      </c>
      <c r="C355" s="205">
        <v>0</v>
      </c>
      <c r="D355" s="206">
        <v>1079432.1152999999</v>
      </c>
      <c r="E355" s="206">
        <v>1079432.1152999999</v>
      </c>
      <c r="F355" s="206">
        <v>1079432.1152999999</v>
      </c>
      <c r="G355" s="206">
        <v>1079432.1152999999</v>
      </c>
      <c r="H355" s="206">
        <v>1079432.1152999999</v>
      </c>
      <c r="I355" s="206">
        <v>1079432.1152999999</v>
      </c>
      <c r="J355" s="206">
        <v>1079432.1152999999</v>
      </c>
      <c r="K355" s="206">
        <v>1079432.1152999999</v>
      </c>
      <c r="L355" s="206">
        <v>1079432.1152999999</v>
      </c>
      <c r="M355" s="206">
        <v>1079432.1152999999</v>
      </c>
      <c r="N355" s="206">
        <v>1079432.1152999999</v>
      </c>
      <c r="O355" s="206">
        <v>1079432.1152999999</v>
      </c>
      <c r="P355" s="192">
        <f t="shared" si="67"/>
        <v>12953185.383599998</v>
      </c>
      <c r="Q355" s="206">
        <v>1079432.1152999999</v>
      </c>
      <c r="R355" s="206">
        <v>1079432.1152999999</v>
      </c>
      <c r="S355" s="206">
        <v>1079432.1152999999</v>
      </c>
      <c r="T355" s="206">
        <v>1079432.1152999999</v>
      </c>
      <c r="U355" s="206">
        <v>1079432.1152999999</v>
      </c>
      <c r="V355" s="206">
        <v>1079432.1152999999</v>
      </c>
      <c r="W355" s="206">
        <v>1079432.1152999999</v>
      </c>
      <c r="X355" s="206">
        <v>1079432.1152999999</v>
      </c>
      <c r="Y355" s="206">
        <v>1079432.1152999999</v>
      </c>
      <c r="Z355" s="206">
        <v>1079432.1152999999</v>
      </c>
      <c r="AA355" s="206">
        <v>1079432.1152999999</v>
      </c>
      <c r="AB355" s="206">
        <v>1079432.1152999999</v>
      </c>
      <c r="AC355" s="206">
        <v>1079432.1152999999</v>
      </c>
      <c r="AD355" s="206">
        <v>1079432.1152999999</v>
      </c>
      <c r="AE355" s="206">
        <v>1079432.1152999999</v>
      </c>
      <c r="AF355" s="206">
        <v>1079432.1152999999</v>
      </c>
      <c r="AG355" s="192">
        <f t="shared" si="68"/>
        <v>12953185.383599998</v>
      </c>
      <c r="AI355" s="207">
        <f t="shared" si="66"/>
        <v>0</v>
      </c>
      <c r="AJ355" s="207">
        <f t="shared" si="66"/>
        <v>0</v>
      </c>
      <c r="AK355" s="207">
        <f t="shared" si="66"/>
        <v>0</v>
      </c>
      <c r="AL355" s="207">
        <f t="shared" si="65"/>
        <v>0</v>
      </c>
      <c r="AM355" s="207">
        <f t="shared" si="65"/>
        <v>0</v>
      </c>
      <c r="AN355" s="207">
        <f t="shared" si="65"/>
        <v>0</v>
      </c>
      <c r="AO355" s="207">
        <f t="shared" si="65"/>
        <v>0</v>
      </c>
      <c r="AP355" s="207">
        <f t="shared" si="65"/>
        <v>0</v>
      </c>
      <c r="AQ355" s="207">
        <f t="shared" si="65"/>
        <v>0</v>
      </c>
      <c r="AR355" s="207">
        <f t="shared" si="65"/>
        <v>0</v>
      </c>
      <c r="AS355" s="207">
        <f t="shared" si="65"/>
        <v>0</v>
      </c>
      <c r="AT355" s="207">
        <f t="shared" si="65"/>
        <v>0</v>
      </c>
      <c r="AU355" s="208">
        <f t="shared" si="69"/>
        <v>0</v>
      </c>
      <c r="AV355" s="208">
        <f t="shared" si="64"/>
        <v>0</v>
      </c>
      <c r="AW355" s="208">
        <f t="shared" si="64"/>
        <v>0</v>
      </c>
      <c r="AX355" s="208">
        <f t="shared" si="64"/>
        <v>0</v>
      </c>
      <c r="AY355" s="208">
        <f t="shared" si="63"/>
        <v>0</v>
      </c>
      <c r="AZ355" s="208">
        <f t="shared" si="62"/>
        <v>0</v>
      </c>
      <c r="BA355" s="208">
        <f t="shared" si="62"/>
        <v>0</v>
      </c>
      <c r="BB355" s="208">
        <f t="shared" si="62"/>
        <v>0</v>
      </c>
      <c r="BC355" s="208">
        <f t="shared" si="62"/>
        <v>0</v>
      </c>
      <c r="BD355" s="208">
        <f t="shared" si="62"/>
        <v>0</v>
      </c>
      <c r="BE355" s="208">
        <f t="shared" si="62"/>
        <v>0</v>
      </c>
      <c r="BF355" s="208">
        <f t="shared" si="62"/>
        <v>0</v>
      </c>
      <c r="BG355" s="208">
        <f t="shared" si="62"/>
        <v>0</v>
      </c>
      <c r="BH355" s="208">
        <f t="shared" si="62"/>
        <v>0</v>
      </c>
      <c r="BI355" s="208">
        <f t="shared" si="62"/>
        <v>0</v>
      </c>
      <c r="BJ355" s="208">
        <f t="shared" si="62"/>
        <v>0</v>
      </c>
      <c r="BK355" s="208">
        <f t="shared" si="62"/>
        <v>0</v>
      </c>
      <c r="BL355" s="207">
        <f t="shared" si="70"/>
        <v>0</v>
      </c>
    </row>
    <row r="356" spans="1:64">
      <c r="A356" s="190" t="s">
        <v>557</v>
      </c>
      <c r="B356" s="205">
        <v>1.15E-2</v>
      </c>
      <c r="C356" s="205">
        <v>1.15E-2</v>
      </c>
      <c r="D356" s="206">
        <v>0</v>
      </c>
      <c r="E356" s="206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0</v>
      </c>
      <c r="P356" s="192">
        <f t="shared" si="67"/>
        <v>0</v>
      </c>
      <c r="Q356" s="206">
        <v>0</v>
      </c>
      <c r="R356" s="206">
        <v>0</v>
      </c>
      <c r="S356" s="206">
        <v>0</v>
      </c>
      <c r="T356" s="206">
        <v>0</v>
      </c>
      <c r="U356" s="206">
        <v>0</v>
      </c>
      <c r="V356" s="206">
        <v>0</v>
      </c>
      <c r="W356" s="206">
        <v>0</v>
      </c>
      <c r="X356" s="206">
        <v>0</v>
      </c>
      <c r="Y356" s="206">
        <v>0</v>
      </c>
      <c r="Z356" s="206">
        <v>0</v>
      </c>
      <c r="AA356" s="206">
        <v>0</v>
      </c>
      <c r="AB356" s="206">
        <v>0</v>
      </c>
      <c r="AC356" s="206">
        <v>0</v>
      </c>
      <c r="AD356" s="206">
        <v>0</v>
      </c>
      <c r="AE356" s="206">
        <v>0</v>
      </c>
      <c r="AF356" s="206">
        <v>0</v>
      </c>
      <c r="AG356" s="192">
        <f t="shared" si="68"/>
        <v>0</v>
      </c>
      <c r="AI356" s="207">
        <f t="shared" si="66"/>
        <v>0</v>
      </c>
      <c r="AJ356" s="207">
        <f t="shared" si="66"/>
        <v>0</v>
      </c>
      <c r="AK356" s="207">
        <f t="shared" si="66"/>
        <v>0</v>
      </c>
      <c r="AL356" s="207">
        <f t="shared" si="65"/>
        <v>0</v>
      </c>
      <c r="AM356" s="207">
        <f t="shared" si="65"/>
        <v>0</v>
      </c>
      <c r="AN356" s="207">
        <f t="shared" si="65"/>
        <v>0</v>
      </c>
      <c r="AO356" s="207">
        <f t="shared" si="65"/>
        <v>0</v>
      </c>
      <c r="AP356" s="207">
        <f t="shared" si="65"/>
        <v>0</v>
      </c>
      <c r="AQ356" s="207">
        <f t="shared" si="65"/>
        <v>0</v>
      </c>
      <c r="AR356" s="207">
        <f t="shared" si="65"/>
        <v>0</v>
      </c>
      <c r="AS356" s="207">
        <f t="shared" si="65"/>
        <v>0</v>
      </c>
      <c r="AT356" s="207">
        <f t="shared" si="65"/>
        <v>0</v>
      </c>
      <c r="AU356" s="208">
        <f t="shared" si="69"/>
        <v>0</v>
      </c>
      <c r="AV356" s="208">
        <f t="shared" si="64"/>
        <v>0</v>
      </c>
      <c r="AW356" s="208">
        <f t="shared" si="64"/>
        <v>0</v>
      </c>
      <c r="AX356" s="208">
        <f t="shared" si="64"/>
        <v>0</v>
      </c>
      <c r="AY356" s="208">
        <f t="shared" si="63"/>
        <v>0</v>
      </c>
      <c r="AZ356" s="208">
        <f t="shared" si="62"/>
        <v>0</v>
      </c>
      <c r="BA356" s="208">
        <f t="shared" si="62"/>
        <v>0</v>
      </c>
      <c r="BB356" s="208">
        <f t="shared" si="62"/>
        <v>0</v>
      </c>
      <c r="BC356" s="208">
        <f t="shared" si="62"/>
        <v>0</v>
      </c>
      <c r="BD356" s="208">
        <f t="shared" si="62"/>
        <v>0</v>
      </c>
      <c r="BE356" s="208">
        <f t="shared" si="62"/>
        <v>0</v>
      </c>
      <c r="BF356" s="208">
        <f t="shared" si="62"/>
        <v>0</v>
      </c>
      <c r="BG356" s="208">
        <f t="shared" si="62"/>
        <v>0</v>
      </c>
      <c r="BH356" s="208">
        <f t="shared" si="62"/>
        <v>0</v>
      </c>
      <c r="BI356" s="208">
        <f t="shared" si="62"/>
        <v>0</v>
      </c>
      <c r="BJ356" s="208">
        <f t="shared" si="62"/>
        <v>0</v>
      </c>
      <c r="BK356" s="208">
        <f t="shared" si="62"/>
        <v>0</v>
      </c>
      <c r="BL356" s="207">
        <f t="shared" si="70"/>
        <v>0</v>
      </c>
    </row>
    <row r="357" spans="1:64">
      <c r="A357" s="190" t="s">
        <v>558</v>
      </c>
      <c r="B357" s="205">
        <v>2.75E-2</v>
      </c>
      <c r="C357" s="205">
        <v>2.75E-2</v>
      </c>
      <c r="D357" s="206">
        <v>27755307.704700001</v>
      </c>
      <c r="E357" s="206">
        <v>27141866.944499996</v>
      </c>
      <c r="F357" s="206">
        <v>26398369.719599999</v>
      </c>
      <c r="G357" s="206">
        <v>26272750.493099999</v>
      </c>
      <c r="H357" s="206">
        <v>26300911.580399994</v>
      </c>
      <c r="I357" s="206">
        <v>26326835.108100001</v>
      </c>
      <c r="J357" s="206">
        <v>27559984.436700001</v>
      </c>
      <c r="K357" s="206">
        <v>30903983.1798</v>
      </c>
      <c r="L357" s="206">
        <v>33286892.090549998</v>
      </c>
      <c r="M357" s="206">
        <v>38120575.251900002</v>
      </c>
      <c r="N357" s="206">
        <v>42743211.159599997</v>
      </c>
      <c r="O357" s="206">
        <v>43069162.036350004</v>
      </c>
      <c r="P357" s="192">
        <f t="shared" si="67"/>
        <v>375879849.70530003</v>
      </c>
      <c r="Q357" s="206">
        <v>43378193.81295</v>
      </c>
      <c r="R357" s="206">
        <v>43463958.874049999</v>
      </c>
      <c r="S357" s="206">
        <v>43549767.922650002</v>
      </c>
      <c r="T357" s="206">
        <v>43658778.962999992</v>
      </c>
      <c r="U357" s="206">
        <v>43767915.048599996</v>
      </c>
      <c r="V357" s="206">
        <v>43971539.478899993</v>
      </c>
      <c r="W357" s="206">
        <v>44306991.458999991</v>
      </c>
      <c r="X357" s="206">
        <v>44629325.669699997</v>
      </c>
      <c r="Y357" s="206">
        <v>44834298.346199997</v>
      </c>
      <c r="Z357" s="206">
        <v>47357761.060799994</v>
      </c>
      <c r="AA357" s="206">
        <v>49823776.045199998</v>
      </c>
      <c r="AB357" s="206">
        <v>49828665.454199992</v>
      </c>
      <c r="AC357" s="206">
        <v>49853810.986199997</v>
      </c>
      <c r="AD357" s="206">
        <v>49871024.909550004</v>
      </c>
      <c r="AE357" s="206">
        <v>49873221.362400003</v>
      </c>
      <c r="AF357" s="206">
        <v>50104172.352600001</v>
      </c>
      <c r="AG357" s="192">
        <f t="shared" si="68"/>
        <v>568222502.17334998</v>
      </c>
      <c r="AI357" s="207">
        <f t="shared" si="66"/>
        <v>63605.91</v>
      </c>
      <c r="AJ357" s="207">
        <f t="shared" si="66"/>
        <v>62200.11</v>
      </c>
      <c r="AK357" s="207">
        <f t="shared" si="66"/>
        <v>60496.26</v>
      </c>
      <c r="AL357" s="207">
        <f t="shared" si="65"/>
        <v>60208.39</v>
      </c>
      <c r="AM357" s="207">
        <f t="shared" si="65"/>
        <v>60272.92</v>
      </c>
      <c r="AN357" s="207">
        <f t="shared" si="65"/>
        <v>60332.33</v>
      </c>
      <c r="AO357" s="207">
        <f t="shared" si="65"/>
        <v>63158.3</v>
      </c>
      <c r="AP357" s="207">
        <f t="shared" si="65"/>
        <v>70821.63</v>
      </c>
      <c r="AQ357" s="207">
        <f t="shared" si="65"/>
        <v>76282.460000000006</v>
      </c>
      <c r="AR357" s="207">
        <f t="shared" si="65"/>
        <v>87359.65</v>
      </c>
      <c r="AS357" s="207">
        <f t="shared" si="65"/>
        <v>97953.19</v>
      </c>
      <c r="AT357" s="207">
        <f t="shared" si="65"/>
        <v>98700.160000000003</v>
      </c>
      <c r="AU357" s="208">
        <f t="shared" si="69"/>
        <v>861391.30999999994</v>
      </c>
      <c r="AV357" s="208">
        <f t="shared" si="64"/>
        <v>99408.36</v>
      </c>
      <c r="AW357" s="208">
        <f t="shared" si="64"/>
        <v>99604.91</v>
      </c>
      <c r="AX357" s="208">
        <f t="shared" si="64"/>
        <v>99801.55</v>
      </c>
      <c r="AY357" s="208">
        <f t="shared" si="63"/>
        <v>100051.37</v>
      </c>
      <c r="AZ357" s="208">
        <f t="shared" si="62"/>
        <v>100301.47</v>
      </c>
      <c r="BA357" s="208">
        <f t="shared" si="62"/>
        <v>100768.11</v>
      </c>
      <c r="BB357" s="208">
        <f t="shared" si="62"/>
        <v>101536.86</v>
      </c>
      <c r="BC357" s="208">
        <f t="shared" ref="BC357:BK385" si="71">ROUND(X357*$C357/12,2)</f>
        <v>102275.54</v>
      </c>
      <c r="BD357" s="208">
        <f t="shared" si="71"/>
        <v>102745.27</v>
      </c>
      <c r="BE357" s="208">
        <f t="shared" si="71"/>
        <v>108528.2</v>
      </c>
      <c r="BF357" s="208">
        <f t="shared" si="71"/>
        <v>114179.49</v>
      </c>
      <c r="BG357" s="208">
        <f t="shared" si="71"/>
        <v>114190.69</v>
      </c>
      <c r="BH357" s="208">
        <f t="shared" si="71"/>
        <v>114248.32000000001</v>
      </c>
      <c r="BI357" s="208">
        <f t="shared" si="71"/>
        <v>114287.77</v>
      </c>
      <c r="BJ357" s="208">
        <f t="shared" si="71"/>
        <v>114292.8</v>
      </c>
      <c r="BK357" s="208">
        <f t="shared" si="71"/>
        <v>114822.06</v>
      </c>
      <c r="BL357" s="207">
        <f t="shared" si="70"/>
        <v>1302176.58</v>
      </c>
    </row>
    <row r="358" spans="1:64">
      <c r="A358" s="190" t="s">
        <v>559</v>
      </c>
      <c r="B358" s="205">
        <v>2.75E-2</v>
      </c>
      <c r="C358" s="205">
        <v>2.75E-2</v>
      </c>
      <c r="D358" s="206">
        <v>669642.43319999997</v>
      </c>
      <c r="E358" s="206">
        <v>662293.2845999999</v>
      </c>
      <c r="F358" s="206">
        <v>662293.2845999999</v>
      </c>
      <c r="G358" s="206">
        <v>663631.62929999991</v>
      </c>
      <c r="H358" s="206">
        <v>664969.96709999989</v>
      </c>
      <c r="I358" s="206">
        <v>643023.82019999996</v>
      </c>
      <c r="J358" s="206">
        <v>621077.66639999987</v>
      </c>
      <c r="K358" s="206">
        <v>621077.66639999987</v>
      </c>
      <c r="L358" s="206">
        <v>621077.66639999987</v>
      </c>
      <c r="M358" s="206">
        <v>621077.66639999987</v>
      </c>
      <c r="N358" s="206">
        <v>621077.66639999987</v>
      </c>
      <c r="O358" s="206">
        <v>621077.66639999987</v>
      </c>
      <c r="P358" s="192">
        <f t="shared" si="67"/>
        <v>7692320.4173999969</v>
      </c>
      <c r="Q358" s="206">
        <v>621077.66639999987</v>
      </c>
      <c r="R358" s="206">
        <v>621077.66639999987</v>
      </c>
      <c r="S358" s="206">
        <v>621077.66639999987</v>
      </c>
      <c r="T358" s="206">
        <v>621077.66639999987</v>
      </c>
      <c r="U358" s="206">
        <v>621077.66639999987</v>
      </c>
      <c r="V358" s="206">
        <v>621077.66639999987</v>
      </c>
      <c r="W358" s="206">
        <v>621077.66639999987</v>
      </c>
      <c r="X358" s="206">
        <v>621077.66639999987</v>
      </c>
      <c r="Y358" s="206">
        <v>621077.66639999987</v>
      </c>
      <c r="Z358" s="206">
        <v>621077.66639999987</v>
      </c>
      <c r="AA358" s="206">
        <v>621077.66639999987</v>
      </c>
      <c r="AB358" s="206">
        <v>621077.66639999987</v>
      </c>
      <c r="AC358" s="206">
        <v>621077.66639999987</v>
      </c>
      <c r="AD358" s="206">
        <v>621077.66639999987</v>
      </c>
      <c r="AE358" s="206">
        <v>621077.66639999987</v>
      </c>
      <c r="AF358" s="206">
        <v>621077.66639999987</v>
      </c>
      <c r="AG358" s="192">
        <f t="shared" si="68"/>
        <v>7452931.9967999971</v>
      </c>
      <c r="AI358" s="207">
        <f t="shared" si="66"/>
        <v>1534.6</v>
      </c>
      <c r="AJ358" s="207">
        <f t="shared" si="66"/>
        <v>1517.76</v>
      </c>
      <c r="AK358" s="207">
        <f t="shared" si="66"/>
        <v>1517.76</v>
      </c>
      <c r="AL358" s="207">
        <f t="shared" si="65"/>
        <v>1520.82</v>
      </c>
      <c r="AM358" s="207">
        <f t="shared" si="65"/>
        <v>1523.89</v>
      </c>
      <c r="AN358" s="207">
        <f t="shared" si="65"/>
        <v>1473.6</v>
      </c>
      <c r="AO358" s="207">
        <f t="shared" si="65"/>
        <v>1423.3</v>
      </c>
      <c r="AP358" s="207">
        <f t="shared" si="65"/>
        <v>1423.3</v>
      </c>
      <c r="AQ358" s="207">
        <f t="shared" si="65"/>
        <v>1423.3</v>
      </c>
      <c r="AR358" s="207">
        <f t="shared" si="65"/>
        <v>1423.3</v>
      </c>
      <c r="AS358" s="207">
        <f t="shared" si="65"/>
        <v>1423.3</v>
      </c>
      <c r="AT358" s="207">
        <f t="shared" si="65"/>
        <v>1423.3</v>
      </c>
      <c r="AU358" s="208">
        <f t="shared" si="69"/>
        <v>17628.229999999996</v>
      </c>
      <c r="AV358" s="208">
        <f t="shared" si="64"/>
        <v>1423.3</v>
      </c>
      <c r="AW358" s="208">
        <f t="shared" si="64"/>
        <v>1423.3</v>
      </c>
      <c r="AX358" s="208">
        <f t="shared" si="64"/>
        <v>1423.3</v>
      </c>
      <c r="AY358" s="208">
        <f t="shared" si="63"/>
        <v>1423.3</v>
      </c>
      <c r="AZ358" s="208">
        <f t="shared" ref="AZ358:BE414" si="72">ROUND(U358*$C358/12,2)</f>
        <v>1423.3</v>
      </c>
      <c r="BA358" s="208">
        <f t="shared" si="72"/>
        <v>1423.3</v>
      </c>
      <c r="BB358" s="208">
        <f t="shared" si="72"/>
        <v>1423.3</v>
      </c>
      <c r="BC358" s="208">
        <f t="shared" si="71"/>
        <v>1423.3</v>
      </c>
      <c r="BD358" s="208">
        <f t="shared" si="71"/>
        <v>1423.3</v>
      </c>
      <c r="BE358" s="208">
        <f t="shared" si="71"/>
        <v>1423.3</v>
      </c>
      <c r="BF358" s="208">
        <f t="shared" si="71"/>
        <v>1423.3</v>
      </c>
      <c r="BG358" s="208">
        <f t="shared" si="71"/>
        <v>1423.3</v>
      </c>
      <c r="BH358" s="208">
        <f t="shared" si="71"/>
        <v>1423.3</v>
      </c>
      <c r="BI358" s="208">
        <f t="shared" si="71"/>
        <v>1423.3</v>
      </c>
      <c r="BJ358" s="208">
        <f t="shared" si="71"/>
        <v>1423.3</v>
      </c>
      <c r="BK358" s="208">
        <f t="shared" si="71"/>
        <v>1423.3</v>
      </c>
      <c r="BL358" s="207">
        <f t="shared" si="70"/>
        <v>17079.599999999995</v>
      </c>
    </row>
    <row r="359" spans="1:64">
      <c r="A359" s="190" t="s">
        <v>560</v>
      </c>
      <c r="B359" s="205">
        <v>2.75E-2</v>
      </c>
      <c r="C359" s="205">
        <v>2.75E-2</v>
      </c>
      <c r="D359" s="206">
        <v>2089738.8093000001</v>
      </c>
      <c r="E359" s="206">
        <v>2090104.9992</v>
      </c>
      <c r="F359" s="206">
        <v>2540738.9897999996</v>
      </c>
      <c r="G359" s="206">
        <v>3064732.3589999997</v>
      </c>
      <c r="H359" s="206">
        <v>3138189.8969999994</v>
      </c>
      <c r="I359" s="206">
        <v>3132977.5265999995</v>
      </c>
      <c r="J359" s="206">
        <v>3127765.1492999997</v>
      </c>
      <c r="K359" s="206">
        <v>3127765.1492999997</v>
      </c>
      <c r="L359" s="206">
        <v>3127765.1492999997</v>
      </c>
      <c r="M359" s="206">
        <v>3127765.1492999997</v>
      </c>
      <c r="N359" s="206">
        <v>3127765.1492999997</v>
      </c>
      <c r="O359" s="206">
        <v>3127765.1492999997</v>
      </c>
      <c r="P359" s="192">
        <f t="shared" si="67"/>
        <v>34823073.476700008</v>
      </c>
      <c r="Q359" s="206">
        <v>3127765.1492999997</v>
      </c>
      <c r="R359" s="206">
        <v>3127765.1492999997</v>
      </c>
      <c r="S359" s="206">
        <v>3127765.1492999997</v>
      </c>
      <c r="T359" s="206">
        <v>3127765.1492999997</v>
      </c>
      <c r="U359" s="206">
        <v>3127765.1492999997</v>
      </c>
      <c r="V359" s="206">
        <v>3127765.1492999997</v>
      </c>
      <c r="W359" s="206">
        <v>3127765.1492999997</v>
      </c>
      <c r="X359" s="206">
        <v>3127765.1492999997</v>
      </c>
      <c r="Y359" s="206">
        <v>3127765.1492999997</v>
      </c>
      <c r="Z359" s="206">
        <v>3127765.1492999997</v>
      </c>
      <c r="AA359" s="206">
        <v>3127765.1492999997</v>
      </c>
      <c r="AB359" s="206">
        <v>3127765.1492999997</v>
      </c>
      <c r="AC359" s="206">
        <v>3127765.1492999997</v>
      </c>
      <c r="AD359" s="206">
        <v>3127765.1492999997</v>
      </c>
      <c r="AE359" s="206">
        <v>3127765.1492999997</v>
      </c>
      <c r="AF359" s="206">
        <v>3127765.1492999997</v>
      </c>
      <c r="AG359" s="192">
        <f t="shared" si="68"/>
        <v>37533181.791600004</v>
      </c>
      <c r="AI359" s="207">
        <f t="shared" si="66"/>
        <v>4788.9799999999996</v>
      </c>
      <c r="AJ359" s="207">
        <f t="shared" si="66"/>
        <v>4789.82</v>
      </c>
      <c r="AK359" s="207">
        <f t="shared" si="66"/>
        <v>5822.53</v>
      </c>
      <c r="AL359" s="207">
        <f t="shared" si="65"/>
        <v>7023.34</v>
      </c>
      <c r="AM359" s="207">
        <f t="shared" si="65"/>
        <v>7191.69</v>
      </c>
      <c r="AN359" s="207">
        <f t="shared" si="65"/>
        <v>7179.74</v>
      </c>
      <c r="AO359" s="207">
        <f t="shared" si="65"/>
        <v>7167.8</v>
      </c>
      <c r="AP359" s="207">
        <f t="shared" si="65"/>
        <v>7167.8</v>
      </c>
      <c r="AQ359" s="207">
        <f t="shared" si="65"/>
        <v>7167.8</v>
      </c>
      <c r="AR359" s="207">
        <f t="shared" si="65"/>
        <v>7167.8</v>
      </c>
      <c r="AS359" s="207">
        <f t="shared" si="65"/>
        <v>7167.8</v>
      </c>
      <c r="AT359" s="207">
        <f t="shared" si="65"/>
        <v>7167.8</v>
      </c>
      <c r="AU359" s="208">
        <f t="shared" si="69"/>
        <v>79802.900000000009</v>
      </c>
      <c r="AV359" s="208">
        <f t="shared" si="64"/>
        <v>7167.8</v>
      </c>
      <c r="AW359" s="208">
        <f t="shared" si="64"/>
        <v>7167.8</v>
      </c>
      <c r="AX359" s="208">
        <f t="shared" si="64"/>
        <v>7167.8</v>
      </c>
      <c r="AY359" s="208">
        <f t="shared" si="63"/>
        <v>7167.8</v>
      </c>
      <c r="AZ359" s="208">
        <f t="shared" si="72"/>
        <v>7167.8</v>
      </c>
      <c r="BA359" s="208">
        <f t="shared" si="72"/>
        <v>7167.8</v>
      </c>
      <c r="BB359" s="208">
        <f t="shared" si="72"/>
        <v>7167.8</v>
      </c>
      <c r="BC359" s="208">
        <f t="shared" si="71"/>
        <v>7167.8</v>
      </c>
      <c r="BD359" s="208">
        <f t="shared" si="71"/>
        <v>7167.8</v>
      </c>
      <c r="BE359" s="208">
        <f t="shared" si="71"/>
        <v>7167.8</v>
      </c>
      <c r="BF359" s="208">
        <f t="shared" si="71"/>
        <v>7167.8</v>
      </c>
      <c r="BG359" s="208">
        <f t="shared" si="71"/>
        <v>7167.8</v>
      </c>
      <c r="BH359" s="208">
        <f t="shared" si="71"/>
        <v>7167.8</v>
      </c>
      <c r="BI359" s="208">
        <f t="shared" si="71"/>
        <v>7167.8</v>
      </c>
      <c r="BJ359" s="208">
        <f t="shared" si="71"/>
        <v>7167.8</v>
      </c>
      <c r="BK359" s="208">
        <f t="shared" si="71"/>
        <v>7167.8</v>
      </c>
      <c r="BL359" s="207">
        <f t="shared" si="70"/>
        <v>86013.60000000002</v>
      </c>
    </row>
    <row r="360" spans="1:64">
      <c r="A360" s="190" t="s">
        <v>561</v>
      </c>
      <c r="B360" s="205">
        <v>2.75E-2</v>
      </c>
      <c r="C360" s="205">
        <v>2.75E-2</v>
      </c>
      <c r="D360" s="206">
        <v>19888331.7894</v>
      </c>
      <c r="E360" s="206">
        <v>19936142.710499998</v>
      </c>
      <c r="F360" s="206">
        <v>19983737.095799997</v>
      </c>
      <c r="G360" s="206">
        <v>20001275.922899999</v>
      </c>
      <c r="H360" s="206">
        <v>20057155.158899996</v>
      </c>
      <c r="I360" s="206">
        <v>20308633.538699999</v>
      </c>
      <c r="J360" s="206">
        <v>20521988.0592</v>
      </c>
      <c r="K360" s="206">
        <v>20521988.0592</v>
      </c>
      <c r="L360" s="206">
        <v>20521988.0592</v>
      </c>
      <c r="M360" s="206">
        <v>20521988.0592</v>
      </c>
      <c r="N360" s="206">
        <v>20521988.0592</v>
      </c>
      <c r="O360" s="206">
        <v>20521988.0592</v>
      </c>
      <c r="P360" s="192">
        <f t="shared" si="67"/>
        <v>243307204.57139993</v>
      </c>
      <c r="Q360" s="206">
        <v>20521988.0592</v>
      </c>
      <c r="R360" s="206">
        <v>20521988.0592</v>
      </c>
      <c r="S360" s="206">
        <v>20521988.0592</v>
      </c>
      <c r="T360" s="206">
        <v>20521988.0592</v>
      </c>
      <c r="U360" s="206">
        <v>20521988.0592</v>
      </c>
      <c r="V360" s="206">
        <v>20521988.0592</v>
      </c>
      <c r="W360" s="206">
        <v>20521988.0592</v>
      </c>
      <c r="X360" s="206">
        <v>20521988.0592</v>
      </c>
      <c r="Y360" s="206">
        <v>20521988.0592</v>
      </c>
      <c r="Z360" s="206">
        <v>20521988.0592</v>
      </c>
      <c r="AA360" s="206">
        <v>20521988.0592</v>
      </c>
      <c r="AB360" s="206">
        <v>20521988.0592</v>
      </c>
      <c r="AC360" s="206">
        <v>20521988.0592</v>
      </c>
      <c r="AD360" s="206">
        <v>20521988.0592</v>
      </c>
      <c r="AE360" s="206">
        <v>20521988.0592</v>
      </c>
      <c r="AF360" s="206">
        <v>20521988.0592</v>
      </c>
      <c r="AG360" s="192">
        <f t="shared" si="68"/>
        <v>246263856.71039996</v>
      </c>
      <c r="AI360" s="207">
        <f t="shared" si="66"/>
        <v>45577.43</v>
      </c>
      <c r="AJ360" s="207">
        <f t="shared" si="66"/>
        <v>45686.99</v>
      </c>
      <c r="AK360" s="207">
        <f t="shared" si="66"/>
        <v>45796.06</v>
      </c>
      <c r="AL360" s="207">
        <f t="shared" si="65"/>
        <v>45836.26</v>
      </c>
      <c r="AM360" s="207">
        <f t="shared" si="65"/>
        <v>45964.31</v>
      </c>
      <c r="AN360" s="207">
        <f t="shared" si="65"/>
        <v>46540.62</v>
      </c>
      <c r="AO360" s="207">
        <f t="shared" si="65"/>
        <v>47029.56</v>
      </c>
      <c r="AP360" s="207">
        <f t="shared" si="65"/>
        <v>47029.56</v>
      </c>
      <c r="AQ360" s="207">
        <f t="shared" si="65"/>
        <v>47029.56</v>
      </c>
      <c r="AR360" s="207">
        <f t="shared" si="65"/>
        <v>47029.56</v>
      </c>
      <c r="AS360" s="207">
        <f t="shared" si="65"/>
        <v>47029.56</v>
      </c>
      <c r="AT360" s="207">
        <f t="shared" si="65"/>
        <v>47029.56</v>
      </c>
      <c r="AU360" s="208">
        <f t="shared" si="69"/>
        <v>557579.03</v>
      </c>
      <c r="AV360" s="208">
        <f t="shared" si="64"/>
        <v>47029.56</v>
      </c>
      <c r="AW360" s="208">
        <f t="shared" si="64"/>
        <v>47029.56</v>
      </c>
      <c r="AX360" s="208">
        <f t="shared" si="64"/>
        <v>47029.56</v>
      </c>
      <c r="AY360" s="208">
        <f t="shared" si="63"/>
        <v>47029.56</v>
      </c>
      <c r="AZ360" s="208">
        <f t="shared" si="72"/>
        <v>47029.56</v>
      </c>
      <c r="BA360" s="208">
        <f t="shared" si="72"/>
        <v>47029.56</v>
      </c>
      <c r="BB360" s="208">
        <f t="shared" si="72"/>
        <v>47029.56</v>
      </c>
      <c r="BC360" s="208">
        <f t="shared" si="71"/>
        <v>47029.56</v>
      </c>
      <c r="BD360" s="208">
        <f t="shared" si="71"/>
        <v>47029.56</v>
      </c>
      <c r="BE360" s="208">
        <f t="shared" si="71"/>
        <v>47029.56</v>
      </c>
      <c r="BF360" s="208">
        <f t="shared" si="71"/>
        <v>47029.56</v>
      </c>
      <c r="BG360" s="208">
        <f t="shared" si="71"/>
        <v>47029.56</v>
      </c>
      <c r="BH360" s="208">
        <f t="shared" si="71"/>
        <v>47029.56</v>
      </c>
      <c r="BI360" s="208">
        <f t="shared" si="71"/>
        <v>47029.56</v>
      </c>
      <c r="BJ360" s="208">
        <f t="shared" si="71"/>
        <v>47029.56</v>
      </c>
      <c r="BK360" s="208">
        <f t="shared" si="71"/>
        <v>47029.56</v>
      </c>
      <c r="BL360" s="207">
        <f t="shared" si="70"/>
        <v>564354.72</v>
      </c>
    </row>
    <row r="361" spans="1:64">
      <c r="A361" s="190" t="s">
        <v>562</v>
      </c>
      <c r="B361" s="205">
        <v>2.75E-2</v>
      </c>
      <c r="C361" s="205">
        <v>2.75E-2</v>
      </c>
      <c r="D361" s="206">
        <v>198668.5191</v>
      </c>
      <c r="E361" s="206">
        <v>198668.5191</v>
      </c>
      <c r="F361" s="206">
        <v>198668.5191</v>
      </c>
      <c r="G361" s="206">
        <v>197330.1813</v>
      </c>
      <c r="H361" s="206">
        <v>195991.83659999998</v>
      </c>
      <c r="I361" s="206">
        <v>193967.8113</v>
      </c>
      <c r="J361" s="206">
        <v>191943.77909999999</v>
      </c>
      <c r="K361" s="206">
        <v>191943.77909999999</v>
      </c>
      <c r="L361" s="206">
        <v>191943.77909999999</v>
      </c>
      <c r="M361" s="206">
        <v>191943.77909999999</v>
      </c>
      <c r="N361" s="206">
        <v>191943.77909999999</v>
      </c>
      <c r="O361" s="206">
        <v>191943.77909999999</v>
      </c>
      <c r="P361" s="192">
        <f t="shared" si="67"/>
        <v>2334958.0610999996</v>
      </c>
      <c r="Q361" s="206">
        <v>191943.77909999999</v>
      </c>
      <c r="R361" s="206">
        <v>191943.77909999999</v>
      </c>
      <c r="S361" s="206">
        <v>191943.77909999999</v>
      </c>
      <c r="T361" s="206">
        <v>191943.77909999999</v>
      </c>
      <c r="U361" s="206">
        <v>191943.77909999999</v>
      </c>
      <c r="V361" s="206">
        <v>191943.77909999999</v>
      </c>
      <c r="W361" s="206">
        <v>191943.77909999999</v>
      </c>
      <c r="X361" s="206">
        <v>191943.77909999999</v>
      </c>
      <c r="Y361" s="206">
        <v>191943.77909999999</v>
      </c>
      <c r="Z361" s="206">
        <v>191943.77909999999</v>
      </c>
      <c r="AA361" s="206">
        <v>191943.77909999999</v>
      </c>
      <c r="AB361" s="206">
        <v>191943.77909999999</v>
      </c>
      <c r="AC361" s="206">
        <v>191943.77909999999</v>
      </c>
      <c r="AD361" s="206">
        <v>191943.77909999999</v>
      </c>
      <c r="AE361" s="206">
        <v>191943.77909999999</v>
      </c>
      <c r="AF361" s="206">
        <v>191943.77909999999</v>
      </c>
      <c r="AG361" s="192">
        <f t="shared" si="68"/>
        <v>2303325.3491999996</v>
      </c>
      <c r="AI361" s="207">
        <f t="shared" si="66"/>
        <v>455.28</v>
      </c>
      <c r="AJ361" s="207">
        <f t="shared" si="66"/>
        <v>455.28</v>
      </c>
      <c r="AK361" s="207">
        <f t="shared" si="66"/>
        <v>455.28</v>
      </c>
      <c r="AL361" s="207">
        <f t="shared" si="65"/>
        <v>452.21</v>
      </c>
      <c r="AM361" s="207">
        <f t="shared" si="65"/>
        <v>449.15</v>
      </c>
      <c r="AN361" s="207">
        <f t="shared" si="65"/>
        <v>444.51</v>
      </c>
      <c r="AO361" s="207">
        <f t="shared" si="65"/>
        <v>439.87</v>
      </c>
      <c r="AP361" s="207">
        <f t="shared" si="65"/>
        <v>439.87</v>
      </c>
      <c r="AQ361" s="207">
        <f t="shared" si="65"/>
        <v>439.87</v>
      </c>
      <c r="AR361" s="207">
        <f t="shared" si="65"/>
        <v>439.87</v>
      </c>
      <c r="AS361" s="207">
        <f t="shared" si="65"/>
        <v>439.87</v>
      </c>
      <c r="AT361" s="207">
        <f t="shared" si="65"/>
        <v>439.87</v>
      </c>
      <c r="AU361" s="208">
        <f t="shared" si="69"/>
        <v>5350.9299999999994</v>
      </c>
      <c r="AV361" s="208">
        <f t="shared" si="64"/>
        <v>439.87</v>
      </c>
      <c r="AW361" s="208">
        <f t="shared" si="64"/>
        <v>439.87</v>
      </c>
      <c r="AX361" s="208">
        <f t="shared" si="64"/>
        <v>439.87</v>
      </c>
      <c r="AY361" s="208">
        <f t="shared" si="63"/>
        <v>439.87</v>
      </c>
      <c r="AZ361" s="208">
        <f t="shared" si="72"/>
        <v>439.87</v>
      </c>
      <c r="BA361" s="208">
        <f t="shared" si="72"/>
        <v>439.87</v>
      </c>
      <c r="BB361" s="208">
        <f t="shared" si="72"/>
        <v>439.87</v>
      </c>
      <c r="BC361" s="208">
        <f t="shared" si="71"/>
        <v>439.87</v>
      </c>
      <c r="BD361" s="208">
        <f t="shared" si="71"/>
        <v>439.87</v>
      </c>
      <c r="BE361" s="208">
        <f t="shared" si="71"/>
        <v>439.87</v>
      </c>
      <c r="BF361" s="208">
        <f t="shared" si="71"/>
        <v>439.87</v>
      </c>
      <c r="BG361" s="208">
        <f t="shared" si="71"/>
        <v>439.87</v>
      </c>
      <c r="BH361" s="208">
        <f t="shared" si="71"/>
        <v>439.87</v>
      </c>
      <c r="BI361" s="208">
        <f t="shared" si="71"/>
        <v>439.87</v>
      </c>
      <c r="BJ361" s="208">
        <f t="shared" si="71"/>
        <v>439.87</v>
      </c>
      <c r="BK361" s="208">
        <f t="shared" si="71"/>
        <v>439.87</v>
      </c>
      <c r="BL361" s="207">
        <f t="shared" si="70"/>
        <v>5278.44</v>
      </c>
    </row>
    <row r="362" spans="1:64">
      <c r="A362" s="190" t="s">
        <v>563</v>
      </c>
      <c r="B362" s="205">
        <v>2.5600000000000001E-2</v>
      </c>
      <c r="C362" s="205">
        <v>2.5600000000000001E-2</v>
      </c>
      <c r="D362" s="206">
        <v>275729.5821</v>
      </c>
      <c r="E362" s="206">
        <v>275729.5821</v>
      </c>
      <c r="F362" s="206">
        <v>275729.5821</v>
      </c>
      <c r="G362" s="206">
        <v>275729.5821</v>
      </c>
      <c r="H362" s="206">
        <v>275729.5821</v>
      </c>
      <c r="I362" s="206">
        <v>275729.5821</v>
      </c>
      <c r="J362" s="206">
        <v>275729.5821</v>
      </c>
      <c r="K362" s="206">
        <v>275729.5821</v>
      </c>
      <c r="L362" s="206">
        <v>275729.5821</v>
      </c>
      <c r="M362" s="206">
        <v>275729.5821</v>
      </c>
      <c r="N362" s="206">
        <v>275729.5821</v>
      </c>
      <c r="O362" s="206">
        <v>275729.5821</v>
      </c>
      <c r="P362" s="192">
        <f t="shared" si="67"/>
        <v>3308754.9852000009</v>
      </c>
      <c r="Q362" s="206">
        <v>275729.5821</v>
      </c>
      <c r="R362" s="206">
        <v>275729.5821</v>
      </c>
      <c r="S362" s="206">
        <v>275729.5821</v>
      </c>
      <c r="T362" s="206">
        <v>275729.5821</v>
      </c>
      <c r="U362" s="206">
        <v>275729.5821</v>
      </c>
      <c r="V362" s="206">
        <v>275729.5821</v>
      </c>
      <c r="W362" s="206">
        <v>275729.5821</v>
      </c>
      <c r="X362" s="206">
        <v>275729.5821</v>
      </c>
      <c r="Y362" s="206">
        <v>275729.5821</v>
      </c>
      <c r="Z362" s="206">
        <v>275729.5821</v>
      </c>
      <c r="AA362" s="206">
        <v>275729.5821</v>
      </c>
      <c r="AB362" s="206">
        <v>275729.5821</v>
      </c>
      <c r="AC362" s="206">
        <v>275729.5821</v>
      </c>
      <c r="AD362" s="206">
        <v>275729.5821</v>
      </c>
      <c r="AE362" s="206">
        <v>275729.5821</v>
      </c>
      <c r="AF362" s="206">
        <v>275729.5821</v>
      </c>
      <c r="AG362" s="192">
        <f t="shared" si="68"/>
        <v>3308754.9852000009</v>
      </c>
      <c r="AI362" s="207">
        <f t="shared" si="66"/>
        <v>588.22</v>
      </c>
      <c r="AJ362" s="207">
        <f t="shared" si="66"/>
        <v>588.22</v>
      </c>
      <c r="AK362" s="207">
        <f t="shared" si="66"/>
        <v>588.22</v>
      </c>
      <c r="AL362" s="207">
        <f t="shared" si="65"/>
        <v>588.22</v>
      </c>
      <c r="AM362" s="207">
        <f t="shared" si="65"/>
        <v>588.22</v>
      </c>
      <c r="AN362" s="207">
        <f t="shared" si="65"/>
        <v>588.22</v>
      </c>
      <c r="AO362" s="207">
        <f t="shared" si="65"/>
        <v>588.22</v>
      </c>
      <c r="AP362" s="207">
        <f t="shared" si="65"/>
        <v>588.22</v>
      </c>
      <c r="AQ362" s="207">
        <f t="shared" si="65"/>
        <v>588.22</v>
      </c>
      <c r="AR362" s="207">
        <f t="shared" si="65"/>
        <v>588.22</v>
      </c>
      <c r="AS362" s="207">
        <f t="shared" si="65"/>
        <v>588.22</v>
      </c>
      <c r="AT362" s="207">
        <f t="shared" si="65"/>
        <v>588.22</v>
      </c>
      <c r="AU362" s="208">
        <f t="shared" si="69"/>
        <v>7058.6400000000021</v>
      </c>
      <c r="AV362" s="208">
        <f t="shared" si="64"/>
        <v>588.22</v>
      </c>
      <c r="AW362" s="208">
        <f t="shared" si="64"/>
        <v>588.22</v>
      </c>
      <c r="AX362" s="208">
        <f t="shared" si="64"/>
        <v>588.22</v>
      </c>
      <c r="AY362" s="208">
        <f t="shared" si="63"/>
        <v>588.22</v>
      </c>
      <c r="AZ362" s="208">
        <f t="shared" si="72"/>
        <v>588.22</v>
      </c>
      <c r="BA362" s="208">
        <f t="shared" si="72"/>
        <v>588.22</v>
      </c>
      <c r="BB362" s="208">
        <f t="shared" si="72"/>
        <v>588.22</v>
      </c>
      <c r="BC362" s="208">
        <f t="shared" si="71"/>
        <v>588.22</v>
      </c>
      <c r="BD362" s="208">
        <f t="shared" si="71"/>
        <v>588.22</v>
      </c>
      <c r="BE362" s="208">
        <f t="shared" si="71"/>
        <v>588.22</v>
      </c>
      <c r="BF362" s="208">
        <f t="shared" si="71"/>
        <v>588.22</v>
      </c>
      <c r="BG362" s="208">
        <f t="shared" si="71"/>
        <v>588.22</v>
      </c>
      <c r="BH362" s="208">
        <f t="shared" si="71"/>
        <v>588.22</v>
      </c>
      <c r="BI362" s="208">
        <f t="shared" si="71"/>
        <v>588.22</v>
      </c>
      <c r="BJ362" s="208">
        <f t="shared" si="71"/>
        <v>588.22</v>
      </c>
      <c r="BK362" s="208">
        <f t="shared" si="71"/>
        <v>588.22</v>
      </c>
      <c r="BL362" s="207">
        <f t="shared" si="70"/>
        <v>7058.6400000000021</v>
      </c>
    </row>
    <row r="363" spans="1:64">
      <c r="A363" s="190" t="s">
        <v>564</v>
      </c>
      <c r="B363" s="205">
        <v>1.9399999999999997E-2</v>
      </c>
      <c r="C363" s="205">
        <v>1.9399999999999997E-2</v>
      </c>
      <c r="D363" s="206">
        <v>7166962.2626999998</v>
      </c>
      <c r="E363" s="206">
        <v>7171243.8506999994</v>
      </c>
      <c r="F363" s="206">
        <v>7175525.4386999998</v>
      </c>
      <c r="G363" s="206">
        <v>7172231.2337999996</v>
      </c>
      <c r="H363" s="206">
        <v>7168937.0219999999</v>
      </c>
      <c r="I363" s="206">
        <v>7168937.0219999999</v>
      </c>
      <c r="J363" s="206">
        <v>7210062.2467499999</v>
      </c>
      <c r="K363" s="206">
        <v>7251187.4715000009</v>
      </c>
      <c r="L363" s="206">
        <v>7251187.4715000009</v>
      </c>
      <c r="M363" s="206">
        <v>7251187.4715000009</v>
      </c>
      <c r="N363" s="206">
        <v>7251187.4715000009</v>
      </c>
      <c r="O363" s="206">
        <v>7251187.4715000009</v>
      </c>
      <c r="P363" s="192">
        <f t="shared" si="67"/>
        <v>86489836.434149981</v>
      </c>
      <c r="Q363" s="206">
        <v>7251187.4715000009</v>
      </c>
      <c r="R363" s="206">
        <v>7251187.4715000009</v>
      </c>
      <c r="S363" s="206">
        <v>7251187.4715000009</v>
      </c>
      <c r="T363" s="206">
        <v>7251187.4715000009</v>
      </c>
      <c r="U363" s="206">
        <v>7251187.4715000009</v>
      </c>
      <c r="V363" s="206">
        <v>7251187.4715000009</v>
      </c>
      <c r="W363" s="206">
        <v>7251187.4715000009</v>
      </c>
      <c r="X363" s="206">
        <v>7251187.4715000009</v>
      </c>
      <c r="Y363" s="206">
        <v>7251187.4715000009</v>
      </c>
      <c r="Z363" s="206">
        <v>7251187.4715000009</v>
      </c>
      <c r="AA363" s="206">
        <v>7251187.4715000009</v>
      </c>
      <c r="AB363" s="206">
        <v>7251187.4715000009</v>
      </c>
      <c r="AC363" s="206">
        <v>7251187.4715000009</v>
      </c>
      <c r="AD363" s="206">
        <v>7251187.4715000009</v>
      </c>
      <c r="AE363" s="206">
        <v>7251187.4715000009</v>
      </c>
      <c r="AF363" s="206">
        <v>7251187.4715000009</v>
      </c>
      <c r="AG363" s="192">
        <f t="shared" si="68"/>
        <v>87014249.657999992</v>
      </c>
      <c r="AI363" s="207">
        <f t="shared" si="66"/>
        <v>11586.59</v>
      </c>
      <c r="AJ363" s="207">
        <f t="shared" si="66"/>
        <v>11593.51</v>
      </c>
      <c r="AK363" s="207">
        <f t="shared" si="66"/>
        <v>11600.43</v>
      </c>
      <c r="AL363" s="207">
        <f t="shared" si="65"/>
        <v>11595.11</v>
      </c>
      <c r="AM363" s="207">
        <f t="shared" si="65"/>
        <v>11589.78</v>
      </c>
      <c r="AN363" s="207">
        <f t="shared" si="65"/>
        <v>11589.78</v>
      </c>
      <c r="AO363" s="207">
        <f t="shared" si="65"/>
        <v>11656.27</v>
      </c>
      <c r="AP363" s="207">
        <f t="shared" si="65"/>
        <v>11722.75</v>
      </c>
      <c r="AQ363" s="207">
        <f t="shared" si="65"/>
        <v>11722.75</v>
      </c>
      <c r="AR363" s="207">
        <f t="shared" si="65"/>
        <v>11722.75</v>
      </c>
      <c r="AS363" s="207">
        <f t="shared" si="65"/>
        <v>11722.75</v>
      </c>
      <c r="AT363" s="207">
        <f t="shared" si="65"/>
        <v>11722.75</v>
      </c>
      <c r="AU363" s="208">
        <f t="shared" si="69"/>
        <v>139825.22</v>
      </c>
      <c r="AV363" s="208">
        <f t="shared" si="64"/>
        <v>11722.75</v>
      </c>
      <c r="AW363" s="208">
        <f t="shared" si="64"/>
        <v>11722.75</v>
      </c>
      <c r="AX363" s="208">
        <f t="shared" si="64"/>
        <v>11722.75</v>
      </c>
      <c r="AY363" s="208">
        <f t="shared" si="63"/>
        <v>11722.75</v>
      </c>
      <c r="AZ363" s="208">
        <f t="shared" si="72"/>
        <v>11722.75</v>
      </c>
      <c r="BA363" s="208">
        <f t="shared" si="72"/>
        <v>11722.75</v>
      </c>
      <c r="BB363" s="208">
        <f t="shared" si="72"/>
        <v>11722.75</v>
      </c>
      <c r="BC363" s="208">
        <f t="shared" si="71"/>
        <v>11722.75</v>
      </c>
      <c r="BD363" s="208">
        <f t="shared" si="71"/>
        <v>11722.75</v>
      </c>
      <c r="BE363" s="208">
        <f t="shared" si="71"/>
        <v>11722.75</v>
      </c>
      <c r="BF363" s="208">
        <f t="shared" si="71"/>
        <v>11722.75</v>
      </c>
      <c r="BG363" s="208">
        <f t="shared" si="71"/>
        <v>11722.75</v>
      </c>
      <c r="BH363" s="208">
        <f t="shared" si="71"/>
        <v>11722.75</v>
      </c>
      <c r="BI363" s="208">
        <f t="shared" si="71"/>
        <v>11722.75</v>
      </c>
      <c r="BJ363" s="208">
        <f t="shared" si="71"/>
        <v>11722.75</v>
      </c>
      <c r="BK363" s="208">
        <f t="shared" si="71"/>
        <v>11722.75</v>
      </c>
      <c r="BL363" s="207">
        <f t="shared" si="70"/>
        <v>140673</v>
      </c>
    </row>
    <row r="364" spans="1:64">
      <c r="A364" s="190" t="s">
        <v>565</v>
      </c>
      <c r="B364" s="205">
        <v>2.6100000000000002E-2</v>
      </c>
      <c r="C364" s="205">
        <v>2.6100000000000002E-2</v>
      </c>
      <c r="D364" s="206">
        <v>715347.73649999988</v>
      </c>
      <c r="E364" s="206">
        <v>715347.73649999988</v>
      </c>
      <c r="F364" s="206">
        <v>715347.73649999988</v>
      </c>
      <c r="G364" s="206">
        <v>715344.92819999997</v>
      </c>
      <c r="H364" s="206">
        <v>715342.1129999999</v>
      </c>
      <c r="I364" s="206">
        <v>715342.1129999999</v>
      </c>
      <c r="J364" s="206">
        <v>715342.1129999999</v>
      </c>
      <c r="K364" s="206">
        <v>715342.1129999999</v>
      </c>
      <c r="L364" s="206">
        <v>715342.1129999999</v>
      </c>
      <c r="M364" s="206">
        <v>715342.1129999999</v>
      </c>
      <c r="N364" s="206">
        <v>715342.1129999999</v>
      </c>
      <c r="O364" s="206">
        <v>715342.1129999999</v>
      </c>
      <c r="P364" s="192">
        <f t="shared" si="67"/>
        <v>8584125.0416999981</v>
      </c>
      <c r="Q364" s="206">
        <v>715342.1129999999</v>
      </c>
      <c r="R364" s="206">
        <v>715342.1129999999</v>
      </c>
      <c r="S364" s="206">
        <v>715342.1129999999</v>
      </c>
      <c r="T364" s="206">
        <v>715342.1129999999</v>
      </c>
      <c r="U364" s="206">
        <v>715342.1129999999</v>
      </c>
      <c r="V364" s="206">
        <v>715342.1129999999</v>
      </c>
      <c r="W364" s="206">
        <v>715342.1129999999</v>
      </c>
      <c r="X364" s="206">
        <v>715342.1129999999</v>
      </c>
      <c r="Y364" s="206">
        <v>715342.1129999999</v>
      </c>
      <c r="Z364" s="206">
        <v>715342.1129999999</v>
      </c>
      <c r="AA364" s="206">
        <v>715342.1129999999</v>
      </c>
      <c r="AB364" s="206">
        <v>715342.1129999999</v>
      </c>
      <c r="AC364" s="206">
        <v>715342.1129999999</v>
      </c>
      <c r="AD364" s="206">
        <v>715342.1129999999</v>
      </c>
      <c r="AE364" s="206">
        <v>715342.1129999999</v>
      </c>
      <c r="AF364" s="206">
        <v>715342.1129999999</v>
      </c>
      <c r="AG364" s="192">
        <f t="shared" si="68"/>
        <v>8584105.3559999987</v>
      </c>
      <c r="AI364" s="207">
        <f t="shared" si="66"/>
        <v>1555.88</v>
      </c>
      <c r="AJ364" s="207">
        <f t="shared" si="66"/>
        <v>1555.88</v>
      </c>
      <c r="AK364" s="207">
        <f t="shared" si="66"/>
        <v>1555.88</v>
      </c>
      <c r="AL364" s="207">
        <f t="shared" si="65"/>
        <v>1555.88</v>
      </c>
      <c r="AM364" s="207">
        <f t="shared" si="65"/>
        <v>1555.87</v>
      </c>
      <c r="AN364" s="207">
        <f t="shared" si="65"/>
        <v>1555.87</v>
      </c>
      <c r="AO364" s="207">
        <f t="shared" si="65"/>
        <v>1555.87</v>
      </c>
      <c r="AP364" s="207">
        <f t="shared" si="65"/>
        <v>1555.87</v>
      </c>
      <c r="AQ364" s="207">
        <f t="shared" si="65"/>
        <v>1555.87</v>
      </c>
      <c r="AR364" s="207">
        <f t="shared" si="65"/>
        <v>1555.87</v>
      </c>
      <c r="AS364" s="207">
        <f t="shared" si="65"/>
        <v>1555.87</v>
      </c>
      <c r="AT364" s="207">
        <f t="shared" si="65"/>
        <v>1555.87</v>
      </c>
      <c r="AU364" s="208">
        <f t="shared" si="69"/>
        <v>18670.479999999996</v>
      </c>
      <c r="AV364" s="208">
        <f t="shared" si="64"/>
        <v>1555.87</v>
      </c>
      <c r="AW364" s="208">
        <f t="shared" si="64"/>
        <v>1555.87</v>
      </c>
      <c r="AX364" s="208">
        <f t="shared" si="64"/>
        <v>1555.87</v>
      </c>
      <c r="AY364" s="208">
        <f t="shared" si="63"/>
        <v>1555.87</v>
      </c>
      <c r="AZ364" s="208">
        <f t="shared" si="72"/>
        <v>1555.87</v>
      </c>
      <c r="BA364" s="208">
        <f t="shared" si="72"/>
        <v>1555.87</v>
      </c>
      <c r="BB364" s="208">
        <f t="shared" si="72"/>
        <v>1555.87</v>
      </c>
      <c r="BC364" s="208">
        <f t="shared" si="71"/>
        <v>1555.87</v>
      </c>
      <c r="BD364" s="208">
        <f t="shared" si="71"/>
        <v>1555.87</v>
      </c>
      <c r="BE364" s="208">
        <f t="shared" si="71"/>
        <v>1555.87</v>
      </c>
      <c r="BF364" s="208">
        <f t="shared" si="71"/>
        <v>1555.87</v>
      </c>
      <c r="BG364" s="208">
        <f t="shared" si="71"/>
        <v>1555.87</v>
      </c>
      <c r="BH364" s="208">
        <f t="shared" si="71"/>
        <v>1555.87</v>
      </c>
      <c r="BI364" s="208">
        <f t="shared" si="71"/>
        <v>1555.87</v>
      </c>
      <c r="BJ364" s="208">
        <f t="shared" si="71"/>
        <v>1555.87</v>
      </c>
      <c r="BK364" s="208">
        <f t="shared" si="71"/>
        <v>1555.87</v>
      </c>
      <c r="BL364" s="207">
        <f t="shared" si="70"/>
        <v>18670.439999999995</v>
      </c>
    </row>
    <row r="365" spans="1:64">
      <c r="A365" s="190" t="s">
        <v>566</v>
      </c>
      <c r="B365" s="205">
        <v>1.9700000000000002E-2</v>
      </c>
      <c r="C365" s="205">
        <v>1.9700000000000002E-2</v>
      </c>
      <c r="D365" s="206">
        <v>758798.84429999988</v>
      </c>
      <c r="E365" s="206">
        <v>758798.84429999988</v>
      </c>
      <c r="F365" s="206">
        <v>758798.84429999988</v>
      </c>
      <c r="G365" s="206">
        <v>758798.84429999988</v>
      </c>
      <c r="H365" s="206">
        <v>758798.84429999988</v>
      </c>
      <c r="I365" s="206">
        <v>758798.84429999988</v>
      </c>
      <c r="J365" s="206">
        <v>758798.84429999988</v>
      </c>
      <c r="K365" s="206">
        <v>758798.84429999988</v>
      </c>
      <c r="L365" s="206">
        <v>758798.84429999988</v>
      </c>
      <c r="M365" s="206">
        <v>758798.84429999988</v>
      </c>
      <c r="N365" s="206">
        <v>758798.84429999988</v>
      </c>
      <c r="O365" s="206">
        <v>758798.84429999988</v>
      </c>
      <c r="P365" s="192">
        <f t="shared" si="67"/>
        <v>9105586.1315999981</v>
      </c>
      <c r="Q365" s="206">
        <v>758798.84429999988</v>
      </c>
      <c r="R365" s="206">
        <v>758798.84429999988</v>
      </c>
      <c r="S365" s="206">
        <v>758798.84429999988</v>
      </c>
      <c r="T365" s="206">
        <v>758798.84429999988</v>
      </c>
      <c r="U365" s="206">
        <v>758798.84429999988</v>
      </c>
      <c r="V365" s="206">
        <v>758798.84429999988</v>
      </c>
      <c r="W365" s="206">
        <v>758798.84429999988</v>
      </c>
      <c r="X365" s="206">
        <v>758798.84429999988</v>
      </c>
      <c r="Y365" s="206">
        <v>758798.84429999988</v>
      </c>
      <c r="Z365" s="206">
        <v>758798.84429999988</v>
      </c>
      <c r="AA365" s="206">
        <v>758798.84429999988</v>
      </c>
      <c r="AB365" s="206">
        <v>758798.84429999988</v>
      </c>
      <c r="AC365" s="206">
        <v>758798.84429999988</v>
      </c>
      <c r="AD365" s="206">
        <v>758798.84429999988</v>
      </c>
      <c r="AE365" s="206">
        <v>758798.84429999988</v>
      </c>
      <c r="AF365" s="206">
        <v>758798.84429999988</v>
      </c>
      <c r="AG365" s="192">
        <f t="shared" si="68"/>
        <v>9105586.1315999981</v>
      </c>
      <c r="AI365" s="207">
        <f t="shared" si="66"/>
        <v>1245.69</v>
      </c>
      <c r="AJ365" s="207">
        <f t="shared" si="66"/>
        <v>1245.69</v>
      </c>
      <c r="AK365" s="207">
        <f t="shared" si="66"/>
        <v>1245.69</v>
      </c>
      <c r="AL365" s="207">
        <f t="shared" si="65"/>
        <v>1245.69</v>
      </c>
      <c r="AM365" s="207">
        <f t="shared" si="65"/>
        <v>1245.69</v>
      </c>
      <c r="AN365" s="207">
        <f t="shared" si="65"/>
        <v>1245.69</v>
      </c>
      <c r="AO365" s="207">
        <f t="shared" si="65"/>
        <v>1245.69</v>
      </c>
      <c r="AP365" s="207">
        <f t="shared" si="65"/>
        <v>1245.69</v>
      </c>
      <c r="AQ365" s="207">
        <f t="shared" si="65"/>
        <v>1245.69</v>
      </c>
      <c r="AR365" s="207">
        <f t="shared" si="65"/>
        <v>1245.69</v>
      </c>
      <c r="AS365" s="207">
        <f t="shared" si="65"/>
        <v>1245.69</v>
      </c>
      <c r="AT365" s="207">
        <f t="shared" si="65"/>
        <v>1245.69</v>
      </c>
      <c r="AU365" s="208">
        <f t="shared" si="69"/>
        <v>14948.280000000004</v>
      </c>
      <c r="AV365" s="208">
        <f t="shared" si="64"/>
        <v>1245.69</v>
      </c>
      <c r="AW365" s="208">
        <f t="shared" si="64"/>
        <v>1245.69</v>
      </c>
      <c r="AX365" s="208">
        <f t="shared" si="64"/>
        <v>1245.69</v>
      </c>
      <c r="AY365" s="208">
        <f t="shared" si="63"/>
        <v>1245.69</v>
      </c>
      <c r="AZ365" s="208">
        <f t="shared" si="72"/>
        <v>1245.69</v>
      </c>
      <c r="BA365" s="208">
        <f t="shared" si="72"/>
        <v>1245.69</v>
      </c>
      <c r="BB365" s="208">
        <f t="shared" si="72"/>
        <v>1245.69</v>
      </c>
      <c r="BC365" s="208">
        <f t="shared" si="71"/>
        <v>1245.69</v>
      </c>
      <c r="BD365" s="208">
        <f t="shared" si="71"/>
        <v>1245.69</v>
      </c>
      <c r="BE365" s="208">
        <f t="shared" si="71"/>
        <v>1245.69</v>
      </c>
      <c r="BF365" s="208">
        <f t="shared" si="71"/>
        <v>1245.69</v>
      </c>
      <c r="BG365" s="208">
        <f t="shared" si="71"/>
        <v>1245.69</v>
      </c>
      <c r="BH365" s="208">
        <f t="shared" si="71"/>
        <v>1245.69</v>
      </c>
      <c r="BI365" s="208">
        <f t="shared" si="71"/>
        <v>1245.69</v>
      </c>
      <c r="BJ365" s="208">
        <f t="shared" si="71"/>
        <v>1245.69</v>
      </c>
      <c r="BK365" s="208">
        <f t="shared" si="71"/>
        <v>1245.69</v>
      </c>
      <c r="BL365" s="207">
        <f t="shared" si="70"/>
        <v>14948.280000000004</v>
      </c>
    </row>
    <row r="366" spans="1:64">
      <c r="A366" s="190" t="s">
        <v>567</v>
      </c>
      <c r="B366" s="205">
        <v>1.41E-2</v>
      </c>
      <c r="C366" s="205">
        <v>1.41E-2</v>
      </c>
      <c r="D366" s="206">
        <v>5759074.9190999996</v>
      </c>
      <c r="E366" s="206">
        <v>5728617.8567999993</v>
      </c>
      <c r="F366" s="206">
        <v>5690811.6527999993</v>
      </c>
      <c r="G366" s="206">
        <v>5628232.6409999998</v>
      </c>
      <c r="H366" s="206">
        <v>5582521.5830999995</v>
      </c>
      <c r="I366" s="206">
        <v>5613977.6756999996</v>
      </c>
      <c r="J366" s="206">
        <v>5621363.2010999992</v>
      </c>
      <c r="K366" s="206">
        <v>5614160.5877999989</v>
      </c>
      <c r="L366" s="206">
        <v>5614160.5877999989</v>
      </c>
      <c r="M366" s="206">
        <v>5634599.9816999985</v>
      </c>
      <c r="N366" s="206">
        <v>5651430.9895499991</v>
      </c>
      <c r="O366" s="206">
        <v>5647822.6034999993</v>
      </c>
      <c r="P366" s="192">
        <f t="shared" si="67"/>
        <v>67786774.279949978</v>
      </c>
      <c r="Q366" s="206">
        <v>5612375.2610999988</v>
      </c>
      <c r="R366" s="206">
        <v>5576927.9186999993</v>
      </c>
      <c r="S366" s="206">
        <v>5575354.1873999992</v>
      </c>
      <c r="T366" s="206">
        <v>5563034.7755999994</v>
      </c>
      <c r="U366" s="206">
        <v>5552289.0950999986</v>
      </c>
      <c r="V366" s="206">
        <v>5552289.0950999986</v>
      </c>
      <c r="W366" s="206">
        <v>5552289.0950999986</v>
      </c>
      <c r="X366" s="206">
        <v>5508096.9962999988</v>
      </c>
      <c r="Y366" s="206">
        <v>5463904.897499999</v>
      </c>
      <c r="Z366" s="206">
        <v>5463904.897499999</v>
      </c>
      <c r="AA366" s="206">
        <v>5463904.897499999</v>
      </c>
      <c r="AB366" s="206">
        <v>5459380.0292999987</v>
      </c>
      <c r="AC366" s="206">
        <v>5454855.1610999992</v>
      </c>
      <c r="AD366" s="206">
        <v>5454855.1610999992</v>
      </c>
      <c r="AE366" s="206">
        <v>5454855.1610999992</v>
      </c>
      <c r="AF366" s="206">
        <v>5454855.1610999992</v>
      </c>
      <c r="AG366" s="192">
        <f t="shared" si="68"/>
        <v>65835479.647799991</v>
      </c>
      <c r="AI366" s="207">
        <f t="shared" si="66"/>
        <v>6766.91</v>
      </c>
      <c r="AJ366" s="207">
        <f t="shared" si="66"/>
        <v>6731.13</v>
      </c>
      <c r="AK366" s="207">
        <f t="shared" si="66"/>
        <v>6686.7</v>
      </c>
      <c r="AL366" s="207">
        <f t="shared" si="65"/>
        <v>6613.17</v>
      </c>
      <c r="AM366" s="207">
        <f t="shared" si="65"/>
        <v>6559.46</v>
      </c>
      <c r="AN366" s="207">
        <f t="shared" si="65"/>
        <v>6596.42</v>
      </c>
      <c r="AO366" s="207">
        <f t="shared" si="65"/>
        <v>6605.1</v>
      </c>
      <c r="AP366" s="207">
        <f t="shared" si="65"/>
        <v>6596.64</v>
      </c>
      <c r="AQ366" s="207">
        <f t="shared" si="65"/>
        <v>6596.64</v>
      </c>
      <c r="AR366" s="207">
        <f t="shared" si="65"/>
        <v>6620.65</v>
      </c>
      <c r="AS366" s="207">
        <f t="shared" si="65"/>
        <v>6640.43</v>
      </c>
      <c r="AT366" s="207">
        <f t="shared" si="65"/>
        <v>6636.19</v>
      </c>
      <c r="AU366" s="208">
        <f t="shared" si="69"/>
        <v>79649.440000000002</v>
      </c>
      <c r="AV366" s="208">
        <f t="shared" si="64"/>
        <v>6594.54</v>
      </c>
      <c r="AW366" s="208">
        <f t="shared" si="64"/>
        <v>6552.89</v>
      </c>
      <c r="AX366" s="208">
        <f t="shared" si="64"/>
        <v>6551.04</v>
      </c>
      <c r="AY366" s="208">
        <f t="shared" si="64"/>
        <v>6536.57</v>
      </c>
      <c r="AZ366" s="208">
        <f t="shared" si="72"/>
        <v>6523.94</v>
      </c>
      <c r="BA366" s="208">
        <f t="shared" si="72"/>
        <v>6523.94</v>
      </c>
      <c r="BB366" s="208">
        <f t="shared" si="72"/>
        <v>6523.94</v>
      </c>
      <c r="BC366" s="208">
        <f t="shared" si="71"/>
        <v>6472.01</v>
      </c>
      <c r="BD366" s="208">
        <f t="shared" si="71"/>
        <v>6420.09</v>
      </c>
      <c r="BE366" s="208">
        <f t="shared" si="71"/>
        <v>6420.09</v>
      </c>
      <c r="BF366" s="208">
        <f t="shared" si="71"/>
        <v>6420.09</v>
      </c>
      <c r="BG366" s="208">
        <f t="shared" si="71"/>
        <v>6414.77</v>
      </c>
      <c r="BH366" s="208">
        <f t="shared" si="71"/>
        <v>6409.45</v>
      </c>
      <c r="BI366" s="208">
        <f t="shared" si="71"/>
        <v>6409.45</v>
      </c>
      <c r="BJ366" s="208">
        <f t="shared" si="71"/>
        <v>6409.45</v>
      </c>
      <c r="BK366" s="208">
        <f t="shared" si="71"/>
        <v>6409.45</v>
      </c>
      <c r="BL366" s="207">
        <f t="shared" si="70"/>
        <v>77356.67</v>
      </c>
    </row>
    <row r="367" spans="1:64">
      <c r="A367" s="190" t="s">
        <v>568</v>
      </c>
      <c r="B367" s="205">
        <v>0.1353</v>
      </c>
      <c r="C367" s="205">
        <v>0.1353</v>
      </c>
      <c r="D367" s="206">
        <v>1054485.7725</v>
      </c>
      <c r="E367" s="206">
        <v>1029829.5471</v>
      </c>
      <c r="F367" s="206">
        <v>1004759.8184999998</v>
      </c>
      <c r="G367" s="206">
        <v>1004346.3221999998</v>
      </c>
      <c r="H367" s="206">
        <v>1020042.8492999999</v>
      </c>
      <c r="I367" s="206">
        <v>1035739.3764</v>
      </c>
      <c r="J367" s="206">
        <v>943884.17519999994</v>
      </c>
      <c r="K367" s="206">
        <v>852028.97400000005</v>
      </c>
      <c r="L367" s="206">
        <v>852028.97400000005</v>
      </c>
      <c r="M367" s="206">
        <v>852028.97400000005</v>
      </c>
      <c r="N367" s="206">
        <v>852028.97400000005</v>
      </c>
      <c r="O367" s="206">
        <v>852028.97400000005</v>
      </c>
      <c r="P367" s="192">
        <f t="shared" si="67"/>
        <v>11353232.731199998</v>
      </c>
      <c r="Q367" s="206">
        <v>860312.76899999997</v>
      </c>
      <c r="R367" s="206">
        <v>868596.56400000001</v>
      </c>
      <c r="S367" s="206">
        <v>868596.56400000001</v>
      </c>
      <c r="T367" s="206">
        <v>876880.35899999994</v>
      </c>
      <c r="U367" s="206">
        <v>895681.82400000002</v>
      </c>
      <c r="V367" s="206">
        <v>920223.054</v>
      </c>
      <c r="W367" s="206">
        <v>942530.40899999999</v>
      </c>
      <c r="X367" s="206">
        <v>950814.20400000003</v>
      </c>
      <c r="Y367" s="206">
        <v>950814.20400000003</v>
      </c>
      <c r="Z367" s="206">
        <v>1131312.0906</v>
      </c>
      <c r="AA367" s="206">
        <v>1312159.2206999999</v>
      </c>
      <c r="AB367" s="206">
        <v>1306734.51315</v>
      </c>
      <c r="AC367" s="206">
        <v>1301942.29755</v>
      </c>
      <c r="AD367" s="206">
        <v>1306765.7115000002</v>
      </c>
      <c r="AE367" s="206">
        <v>1283934.6844500001</v>
      </c>
      <c r="AF367" s="206">
        <v>1268551.5174000002</v>
      </c>
      <c r="AG367" s="192">
        <f t="shared" si="68"/>
        <v>13571463.730350003</v>
      </c>
      <c r="AI367" s="207">
        <f t="shared" si="66"/>
        <v>11889.33</v>
      </c>
      <c r="AJ367" s="207">
        <f t="shared" si="66"/>
        <v>11611.33</v>
      </c>
      <c r="AK367" s="207">
        <f t="shared" si="66"/>
        <v>11328.67</v>
      </c>
      <c r="AL367" s="207">
        <f t="shared" si="65"/>
        <v>11324</v>
      </c>
      <c r="AM367" s="207">
        <f t="shared" si="65"/>
        <v>11500.98</v>
      </c>
      <c r="AN367" s="207">
        <f t="shared" si="65"/>
        <v>11677.96</v>
      </c>
      <c r="AO367" s="207">
        <f t="shared" si="65"/>
        <v>10642.29</v>
      </c>
      <c r="AP367" s="207">
        <f t="shared" si="65"/>
        <v>9606.6299999999992</v>
      </c>
      <c r="AQ367" s="207">
        <f t="shared" si="65"/>
        <v>9606.6299999999992</v>
      </c>
      <c r="AR367" s="207">
        <f t="shared" si="65"/>
        <v>9606.6299999999992</v>
      </c>
      <c r="AS367" s="207">
        <f t="shared" si="65"/>
        <v>9606.6299999999992</v>
      </c>
      <c r="AT367" s="207">
        <f t="shared" si="65"/>
        <v>9606.6299999999992</v>
      </c>
      <c r="AU367" s="208">
        <f t="shared" si="69"/>
        <v>128007.71000000002</v>
      </c>
      <c r="AV367" s="208">
        <f t="shared" ref="AV367:AY414" si="73">ROUND(Q367*$B367/12,2)</f>
        <v>9700.0300000000007</v>
      </c>
      <c r="AW367" s="208">
        <f t="shared" si="73"/>
        <v>9793.43</v>
      </c>
      <c r="AX367" s="208">
        <f t="shared" si="73"/>
        <v>9793.43</v>
      </c>
      <c r="AY367" s="208">
        <f t="shared" si="73"/>
        <v>9886.83</v>
      </c>
      <c r="AZ367" s="208">
        <f t="shared" si="72"/>
        <v>10098.81</v>
      </c>
      <c r="BA367" s="208">
        <f t="shared" si="72"/>
        <v>10375.51</v>
      </c>
      <c r="BB367" s="208">
        <f t="shared" si="72"/>
        <v>10627.03</v>
      </c>
      <c r="BC367" s="208">
        <f t="shared" si="71"/>
        <v>10720.43</v>
      </c>
      <c r="BD367" s="208">
        <f t="shared" si="71"/>
        <v>10720.43</v>
      </c>
      <c r="BE367" s="208">
        <f t="shared" si="71"/>
        <v>12755.54</v>
      </c>
      <c r="BF367" s="208">
        <f t="shared" si="71"/>
        <v>14794.6</v>
      </c>
      <c r="BG367" s="208">
        <f t="shared" si="71"/>
        <v>14733.43</v>
      </c>
      <c r="BH367" s="208">
        <f t="shared" si="71"/>
        <v>14679.4</v>
      </c>
      <c r="BI367" s="208">
        <f t="shared" si="71"/>
        <v>14733.78</v>
      </c>
      <c r="BJ367" s="208">
        <f t="shared" si="71"/>
        <v>14476.36</v>
      </c>
      <c r="BK367" s="208">
        <f t="shared" si="71"/>
        <v>14302.92</v>
      </c>
      <c r="BL367" s="207">
        <f t="shared" si="70"/>
        <v>153018.24000000002</v>
      </c>
    </row>
    <row r="368" spans="1:64">
      <c r="A368" s="190" t="s">
        <v>569</v>
      </c>
      <c r="B368" s="205">
        <v>0.18590000000000001</v>
      </c>
      <c r="C368" s="205">
        <v>0.18590000000000001</v>
      </c>
      <c r="D368" s="206">
        <v>18023290.424399998</v>
      </c>
      <c r="E368" s="206">
        <v>18075062.442299999</v>
      </c>
      <c r="F368" s="206">
        <v>18125833.884299997</v>
      </c>
      <c r="G368" s="206">
        <v>17642921.279699996</v>
      </c>
      <c r="H368" s="206">
        <v>17110879.164000001</v>
      </c>
      <c r="I368" s="206">
        <v>17006361.510599997</v>
      </c>
      <c r="J368" s="206">
        <v>16995075.660149999</v>
      </c>
      <c r="K368" s="206">
        <v>17289523.155149996</v>
      </c>
      <c r="L368" s="206">
        <v>17610620.627099998</v>
      </c>
      <c r="M368" s="206">
        <v>17880264.119399998</v>
      </c>
      <c r="N368" s="206">
        <v>18043793.439749997</v>
      </c>
      <c r="O368" s="206">
        <v>18012988.752</v>
      </c>
      <c r="P368" s="192">
        <f t="shared" si="67"/>
        <v>211816614.45884997</v>
      </c>
      <c r="Q368" s="206">
        <v>18117757.210049998</v>
      </c>
      <c r="R368" s="206">
        <v>18209272.5207</v>
      </c>
      <c r="S368" s="206">
        <v>17936185.003799997</v>
      </c>
      <c r="T368" s="206">
        <v>17758549.678799998</v>
      </c>
      <c r="U368" s="206">
        <v>17839400.390849996</v>
      </c>
      <c r="V368" s="206">
        <v>17742386.670299996</v>
      </c>
      <c r="W368" s="206">
        <v>17650027.617299996</v>
      </c>
      <c r="X368" s="206">
        <v>17491896.998399999</v>
      </c>
      <c r="Y368" s="206">
        <v>17650679.891549997</v>
      </c>
      <c r="Z368" s="206">
        <v>18898593.170849998</v>
      </c>
      <c r="AA368" s="206">
        <v>19822399.519050002</v>
      </c>
      <c r="AB368" s="206">
        <v>19676827.141650002</v>
      </c>
      <c r="AC368" s="206">
        <v>19403737.83075</v>
      </c>
      <c r="AD368" s="206">
        <v>19168360.880399998</v>
      </c>
      <c r="AE368" s="206">
        <v>18982139.881949998</v>
      </c>
      <c r="AF368" s="206">
        <v>18810579.717149999</v>
      </c>
      <c r="AG368" s="192">
        <f t="shared" si="68"/>
        <v>223137029.71019998</v>
      </c>
      <c r="AI368" s="207">
        <f t="shared" si="66"/>
        <v>279210.81</v>
      </c>
      <c r="AJ368" s="207">
        <f t="shared" si="66"/>
        <v>280012.84000000003</v>
      </c>
      <c r="AK368" s="207">
        <f t="shared" si="66"/>
        <v>280799.38</v>
      </c>
      <c r="AL368" s="207">
        <f t="shared" si="66"/>
        <v>273318.26</v>
      </c>
      <c r="AM368" s="207">
        <f t="shared" si="66"/>
        <v>265076.03999999998</v>
      </c>
      <c r="AN368" s="207">
        <f t="shared" si="66"/>
        <v>263456.88</v>
      </c>
      <c r="AO368" s="207">
        <f t="shared" si="66"/>
        <v>263282.05</v>
      </c>
      <c r="AP368" s="207">
        <f t="shared" si="66"/>
        <v>267843.53000000003</v>
      </c>
      <c r="AQ368" s="207">
        <f t="shared" si="66"/>
        <v>272817.86</v>
      </c>
      <c r="AR368" s="207">
        <f t="shared" si="66"/>
        <v>276995.09000000003</v>
      </c>
      <c r="AS368" s="207">
        <f t="shared" si="66"/>
        <v>279528.43</v>
      </c>
      <c r="AT368" s="207">
        <f t="shared" si="66"/>
        <v>279051.21999999997</v>
      </c>
      <c r="AU368" s="208">
        <f t="shared" si="69"/>
        <v>3281392.3899999997</v>
      </c>
      <c r="AV368" s="208">
        <f t="shared" si="73"/>
        <v>280674.26</v>
      </c>
      <c r="AW368" s="208">
        <f t="shared" si="73"/>
        <v>282091.98</v>
      </c>
      <c r="AX368" s="208">
        <f t="shared" si="73"/>
        <v>277861.40000000002</v>
      </c>
      <c r="AY368" s="208">
        <f t="shared" si="73"/>
        <v>275109.53000000003</v>
      </c>
      <c r="AZ368" s="208">
        <f t="shared" si="72"/>
        <v>276362.03999999998</v>
      </c>
      <c r="BA368" s="208">
        <f t="shared" si="72"/>
        <v>274859.14</v>
      </c>
      <c r="BB368" s="208">
        <f t="shared" si="72"/>
        <v>273428.34000000003</v>
      </c>
      <c r="BC368" s="208">
        <f t="shared" si="71"/>
        <v>270978.64</v>
      </c>
      <c r="BD368" s="208">
        <f t="shared" si="71"/>
        <v>273438.45</v>
      </c>
      <c r="BE368" s="208">
        <f t="shared" si="71"/>
        <v>292770.71000000002</v>
      </c>
      <c r="BF368" s="208">
        <f t="shared" si="71"/>
        <v>307082.01</v>
      </c>
      <c r="BG368" s="208">
        <f t="shared" si="71"/>
        <v>304826.84999999998</v>
      </c>
      <c r="BH368" s="208">
        <f t="shared" si="71"/>
        <v>300596.24</v>
      </c>
      <c r="BI368" s="208">
        <f t="shared" si="71"/>
        <v>296949.86</v>
      </c>
      <c r="BJ368" s="208">
        <f t="shared" si="71"/>
        <v>294064.98</v>
      </c>
      <c r="BK368" s="208">
        <f t="shared" si="71"/>
        <v>291407.23</v>
      </c>
      <c r="BL368" s="207">
        <f t="shared" si="70"/>
        <v>3456764.4899999998</v>
      </c>
    </row>
    <row r="369" spans="1:64">
      <c r="A369" s="190" t="s">
        <v>570</v>
      </c>
      <c r="B369" s="205">
        <v>0.21709999999999999</v>
      </c>
      <c r="C369" s="205">
        <v>0.21709999999999999</v>
      </c>
      <c r="D369" s="206">
        <v>4158572.4885</v>
      </c>
      <c r="E369" s="206">
        <v>4168523.8340999996</v>
      </c>
      <c r="F369" s="206">
        <v>4173834.7985999999</v>
      </c>
      <c r="G369" s="206">
        <v>4663160.8220999995</v>
      </c>
      <c r="H369" s="206">
        <v>5098553.5820999993</v>
      </c>
      <c r="I369" s="206">
        <v>4703542.0509000001</v>
      </c>
      <c r="J369" s="206">
        <v>4362455.2168499995</v>
      </c>
      <c r="K369" s="206">
        <v>4350514.7047499996</v>
      </c>
      <c r="L369" s="206">
        <v>4678310.7760499995</v>
      </c>
      <c r="M369" s="206">
        <v>5082974.6862000003</v>
      </c>
      <c r="N369" s="206">
        <v>5148687.6503999997</v>
      </c>
      <c r="O369" s="206">
        <v>5149653.4537499994</v>
      </c>
      <c r="P369" s="192">
        <f t="shared" si="67"/>
        <v>55738784.064300001</v>
      </c>
      <c r="Q369" s="206">
        <v>5155670.2640999993</v>
      </c>
      <c r="R369" s="206">
        <v>5167326.4340999993</v>
      </c>
      <c r="S369" s="206">
        <v>5178982.6040999992</v>
      </c>
      <c r="T369" s="206">
        <v>5188996.0393499993</v>
      </c>
      <c r="U369" s="206">
        <v>4668741.2315999996</v>
      </c>
      <c r="V369" s="206">
        <v>4150129.1585999993</v>
      </c>
      <c r="W369" s="206">
        <v>4161411.1139999996</v>
      </c>
      <c r="X369" s="206">
        <v>4126064.7185999993</v>
      </c>
      <c r="Y369" s="206">
        <v>4090902.1529999999</v>
      </c>
      <c r="Z369" s="206">
        <v>4664389.5982499998</v>
      </c>
      <c r="AA369" s="206">
        <v>5233016.4212999996</v>
      </c>
      <c r="AB369" s="206">
        <v>5236901.8113000002</v>
      </c>
      <c r="AC369" s="206">
        <v>5245838.2083000001</v>
      </c>
      <c r="AD369" s="206">
        <v>5257494.3783</v>
      </c>
      <c r="AE369" s="206">
        <v>5269150.5482999999</v>
      </c>
      <c r="AF369" s="206">
        <v>5241181.2913499996</v>
      </c>
      <c r="AG369" s="192">
        <f t="shared" si="68"/>
        <v>57345220.632900007</v>
      </c>
      <c r="AI369" s="207">
        <f t="shared" si="66"/>
        <v>75235.509999999995</v>
      </c>
      <c r="AJ369" s="207">
        <f t="shared" si="66"/>
        <v>75415.539999999994</v>
      </c>
      <c r="AK369" s="207">
        <f t="shared" si="66"/>
        <v>75511.63</v>
      </c>
      <c r="AL369" s="207">
        <f t="shared" si="66"/>
        <v>84364.35</v>
      </c>
      <c r="AM369" s="207">
        <f t="shared" si="66"/>
        <v>92241.33</v>
      </c>
      <c r="AN369" s="207">
        <f t="shared" si="66"/>
        <v>85094.91</v>
      </c>
      <c r="AO369" s="207">
        <f t="shared" si="66"/>
        <v>78924.09</v>
      </c>
      <c r="AP369" s="207">
        <f t="shared" si="66"/>
        <v>78708.06</v>
      </c>
      <c r="AQ369" s="207">
        <f t="shared" si="66"/>
        <v>84638.44</v>
      </c>
      <c r="AR369" s="207">
        <f t="shared" si="66"/>
        <v>91959.48</v>
      </c>
      <c r="AS369" s="207">
        <f t="shared" si="66"/>
        <v>93148.34</v>
      </c>
      <c r="AT369" s="207">
        <f t="shared" si="66"/>
        <v>93165.81</v>
      </c>
      <c r="AU369" s="208">
        <f t="shared" si="69"/>
        <v>1008407.4899999998</v>
      </c>
      <c r="AV369" s="208">
        <f t="shared" si="73"/>
        <v>93274.67</v>
      </c>
      <c r="AW369" s="208">
        <f t="shared" si="73"/>
        <v>93485.55</v>
      </c>
      <c r="AX369" s="208">
        <f t="shared" si="73"/>
        <v>93696.43</v>
      </c>
      <c r="AY369" s="208">
        <f t="shared" si="73"/>
        <v>93877.59</v>
      </c>
      <c r="AZ369" s="208">
        <f t="shared" si="72"/>
        <v>84465.31</v>
      </c>
      <c r="BA369" s="208">
        <f t="shared" si="72"/>
        <v>75082.75</v>
      </c>
      <c r="BB369" s="208">
        <f>ROUND(W369*$C369/12,2)</f>
        <v>75286.86</v>
      </c>
      <c r="BC369" s="208">
        <f t="shared" si="71"/>
        <v>74647.39</v>
      </c>
      <c r="BD369" s="208">
        <f t="shared" si="71"/>
        <v>74011.240000000005</v>
      </c>
      <c r="BE369" s="208">
        <f t="shared" si="71"/>
        <v>84386.58</v>
      </c>
      <c r="BF369" s="208">
        <f t="shared" si="71"/>
        <v>94673.99</v>
      </c>
      <c r="BG369" s="208">
        <f t="shared" si="71"/>
        <v>94744.28</v>
      </c>
      <c r="BH369" s="208">
        <f t="shared" si="71"/>
        <v>94905.96</v>
      </c>
      <c r="BI369" s="208">
        <f t="shared" si="71"/>
        <v>95116.84</v>
      </c>
      <c r="BJ369" s="208">
        <f t="shared" si="71"/>
        <v>95327.72</v>
      </c>
      <c r="BK369" s="208">
        <f t="shared" si="71"/>
        <v>94821.7</v>
      </c>
      <c r="BL369" s="207">
        <f t="shared" si="70"/>
        <v>1037470.6199999999</v>
      </c>
    </row>
    <row r="370" spans="1:64">
      <c r="A370" s="190" t="s">
        <v>571</v>
      </c>
      <c r="B370" s="205">
        <v>0.18590000000000001</v>
      </c>
      <c r="C370" s="205">
        <v>0.18590000000000001</v>
      </c>
      <c r="D370" s="206">
        <v>0</v>
      </c>
      <c r="E370" s="206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192">
        <f t="shared" si="67"/>
        <v>0</v>
      </c>
      <c r="Q370" s="206">
        <v>0</v>
      </c>
      <c r="R370" s="206">
        <v>0</v>
      </c>
      <c r="S370" s="206">
        <v>0</v>
      </c>
      <c r="T370" s="206">
        <v>0</v>
      </c>
      <c r="U370" s="206">
        <v>0</v>
      </c>
      <c r="V370" s="206">
        <v>0</v>
      </c>
      <c r="W370" s="206">
        <v>0</v>
      </c>
      <c r="X370" s="206">
        <v>0</v>
      </c>
      <c r="Y370" s="206">
        <v>0</v>
      </c>
      <c r="Z370" s="206">
        <v>0</v>
      </c>
      <c r="AA370" s="206">
        <v>0</v>
      </c>
      <c r="AB370" s="206">
        <v>0</v>
      </c>
      <c r="AC370" s="206">
        <v>0</v>
      </c>
      <c r="AD370" s="206">
        <v>0</v>
      </c>
      <c r="AE370" s="206">
        <v>0</v>
      </c>
      <c r="AF370" s="206">
        <v>0</v>
      </c>
      <c r="AG370" s="192">
        <f t="shared" si="68"/>
        <v>0</v>
      </c>
      <c r="AI370" s="207">
        <f t="shared" si="66"/>
        <v>0</v>
      </c>
      <c r="AJ370" s="207">
        <f t="shared" si="66"/>
        <v>0</v>
      </c>
      <c r="AK370" s="207">
        <f t="shared" si="66"/>
        <v>0</v>
      </c>
      <c r="AL370" s="207">
        <f t="shared" si="66"/>
        <v>0</v>
      </c>
      <c r="AM370" s="207">
        <f t="shared" si="66"/>
        <v>0</v>
      </c>
      <c r="AN370" s="207">
        <f t="shared" si="66"/>
        <v>0</v>
      </c>
      <c r="AO370" s="207">
        <f t="shared" si="66"/>
        <v>0</v>
      </c>
      <c r="AP370" s="207">
        <f t="shared" si="66"/>
        <v>0</v>
      </c>
      <c r="AQ370" s="207">
        <f t="shared" si="66"/>
        <v>0</v>
      </c>
      <c r="AR370" s="207">
        <f t="shared" si="66"/>
        <v>0</v>
      </c>
      <c r="AS370" s="207">
        <f t="shared" si="66"/>
        <v>0</v>
      </c>
      <c r="AT370" s="207">
        <f t="shared" si="66"/>
        <v>0</v>
      </c>
      <c r="AU370" s="208">
        <f t="shared" si="69"/>
        <v>0</v>
      </c>
      <c r="AV370" s="208">
        <f t="shared" si="73"/>
        <v>0</v>
      </c>
      <c r="AW370" s="208">
        <f t="shared" si="73"/>
        <v>0</v>
      </c>
      <c r="AX370" s="208">
        <f t="shared" si="73"/>
        <v>0</v>
      </c>
      <c r="AY370" s="208">
        <f t="shared" si="73"/>
        <v>0</v>
      </c>
      <c r="AZ370" s="208">
        <f t="shared" si="72"/>
        <v>0</v>
      </c>
      <c r="BA370" s="208">
        <f t="shared" si="72"/>
        <v>0</v>
      </c>
      <c r="BB370" s="208">
        <f t="shared" si="72"/>
        <v>0</v>
      </c>
      <c r="BC370" s="208">
        <f t="shared" si="71"/>
        <v>0</v>
      </c>
      <c r="BD370" s="208">
        <f t="shared" si="71"/>
        <v>0</v>
      </c>
      <c r="BE370" s="208">
        <f t="shared" si="71"/>
        <v>0</v>
      </c>
      <c r="BF370" s="208">
        <f t="shared" si="71"/>
        <v>0</v>
      </c>
      <c r="BG370" s="208">
        <f t="shared" si="71"/>
        <v>0</v>
      </c>
      <c r="BH370" s="208">
        <f t="shared" si="71"/>
        <v>0</v>
      </c>
      <c r="BI370" s="208">
        <f t="shared" si="71"/>
        <v>0</v>
      </c>
      <c r="BJ370" s="208">
        <f t="shared" si="71"/>
        <v>0</v>
      </c>
      <c r="BK370" s="208">
        <f t="shared" si="71"/>
        <v>0</v>
      </c>
      <c r="BL370" s="207">
        <f t="shared" si="70"/>
        <v>0</v>
      </c>
    </row>
    <row r="371" spans="1:64">
      <c r="A371" s="190" t="s">
        <v>572</v>
      </c>
      <c r="B371" s="205">
        <v>0.1142</v>
      </c>
      <c r="C371" s="205">
        <v>0.1142</v>
      </c>
      <c r="D371" s="206">
        <v>622052.89170000004</v>
      </c>
      <c r="E371" s="206">
        <v>622052.89170000004</v>
      </c>
      <c r="F371" s="206">
        <v>625062.16110000003</v>
      </c>
      <c r="G371" s="206">
        <v>628071.43050000002</v>
      </c>
      <c r="H371" s="206">
        <v>628071.43050000002</v>
      </c>
      <c r="I371" s="206">
        <v>628071.43050000002</v>
      </c>
      <c r="J371" s="206">
        <v>628071.43050000002</v>
      </c>
      <c r="K371" s="206">
        <v>628071.43050000002</v>
      </c>
      <c r="L371" s="206">
        <v>756949.73400000005</v>
      </c>
      <c r="M371" s="206">
        <v>885828.03749999998</v>
      </c>
      <c r="N371" s="206">
        <v>885828.03749999998</v>
      </c>
      <c r="O371" s="206">
        <v>885828.03749999998</v>
      </c>
      <c r="P371" s="192">
        <f t="shared" si="67"/>
        <v>8423958.9434999991</v>
      </c>
      <c r="Q371" s="206">
        <v>885828.03749999998</v>
      </c>
      <c r="R371" s="206">
        <v>885828.03749999998</v>
      </c>
      <c r="S371" s="206">
        <v>885828.03749999998</v>
      </c>
      <c r="T371" s="206">
        <v>885828.03749999998</v>
      </c>
      <c r="U371" s="206">
        <v>885828.03749999998</v>
      </c>
      <c r="V371" s="206">
        <v>885828.03749999998</v>
      </c>
      <c r="W371" s="206">
        <v>885828.03749999998</v>
      </c>
      <c r="X371" s="206">
        <v>885828.03749999998</v>
      </c>
      <c r="Y371" s="206">
        <v>1016794.35</v>
      </c>
      <c r="Z371" s="206">
        <v>1154745.5325</v>
      </c>
      <c r="AA371" s="206">
        <v>1168278.0194999999</v>
      </c>
      <c r="AB371" s="206">
        <v>1181373.2535000001</v>
      </c>
      <c r="AC371" s="206">
        <v>1194468.4875</v>
      </c>
      <c r="AD371" s="206">
        <v>1207563.7215000002</v>
      </c>
      <c r="AE371" s="206">
        <v>1220658.9555000002</v>
      </c>
      <c r="AF371" s="206">
        <v>1246849.0750500003</v>
      </c>
      <c r="AG371" s="192">
        <f t="shared" si="68"/>
        <v>12934043.545049999</v>
      </c>
      <c r="AI371" s="207">
        <f t="shared" si="66"/>
        <v>5919.87</v>
      </c>
      <c r="AJ371" s="207">
        <f t="shared" si="66"/>
        <v>5919.87</v>
      </c>
      <c r="AK371" s="207">
        <f t="shared" si="66"/>
        <v>5948.51</v>
      </c>
      <c r="AL371" s="207">
        <f t="shared" si="66"/>
        <v>5977.15</v>
      </c>
      <c r="AM371" s="207">
        <f t="shared" si="66"/>
        <v>5977.15</v>
      </c>
      <c r="AN371" s="207">
        <f t="shared" si="66"/>
        <v>5977.15</v>
      </c>
      <c r="AO371" s="207">
        <f t="shared" si="66"/>
        <v>5977.15</v>
      </c>
      <c r="AP371" s="207">
        <f t="shared" si="66"/>
        <v>5977.15</v>
      </c>
      <c r="AQ371" s="207">
        <f t="shared" si="66"/>
        <v>7203.64</v>
      </c>
      <c r="AR371" s="207">
        <f t="shared" si="66"/>
        <v>8430.1299999999992</v>
      </c>
      <c r="AS371" s="207">
        <f t="shared" si="66"/>
        <v>8430.1299999999992</v>
      </c>
      <c r="AT371" s="207">
        <f t="shared" si="66"/>
        <v>8430.1299999999992</v>
      </c>
      <c r="AU371" s="208">
        <f t="shared" si="69"/>
        <v>80168.030000000013</v>
      </c>
      <c r="AV371" s="208">
        <f t="shared" si="73"/>
        <v>8430.1299999999992</v>
      </c>
      <c r="AW371" s="208">
        <f t="shared" si="73"/>
        <v>8430.1299999999992</v>
      </c>
      <c r="AX371" s="208">
        <f t="shared" si="73"/>
        <v>8430.1299999999992</v>
      </c>
      <c r="AY371" s="208">
        <f t="shared" si="73"/>
        <v>8430.1299999999992</v>
      </c>
      <c r="AZ371" s="208">
        <f t="shared" si="72"/>
        <v>8430.1299999999992</v>
      </c>
      <c r="BA371" s="208">
        <f t="shared" si="72"/>
        <v>8430.1299999999992</v>
      </c>
      <c r="BB371" s="208">
        <f t="shared" si="72"/>
        <v>8430.1299999999992</v>
      </c>
      <c r="BC371" s="208">
        <f t="shared" si="71"/>
        <v>8430.1299999999992</v>
      </c>
      <c r="BD371" s="208">
        <f t="shared" si="71"/>
        <v>9676.49</v>
      </c>
      <c r="BE371" s="208">
        <f t="shared" si="71"/>
        <v>10989.33</v>
      </c>
      <c r="BF371" s="208">
        <f t="shared" si="71"/>
        <v>11118.11</v>
      </c>
      <c r="BG371" s="208">
        <f t="shared" si="71"/>
        <v>11242.74</v>
      </c>
      <c r="BH371" s="208">
        <f t="shared" si="71"/>
        <v>11367.36</v>
      </c>
      <c r="BI371" s="208">
        <f t="shared" si="71"/>
        <v>11491.98</v>
      </c>
      <c r="BJ371" s="208">
        <f t="shared" si="71"/>
        <v>11616.6</v>
      </c>
      <c r="BK371" s="208">
        <f t="shared" si="71"/>
        <v>11865.85</v>
      </c>
      <c r="BL371" s="207">
        <f t="shared" si="70"/>
        <v>123088.98000000001</v>
      </c>
    </row>
    <row r="372" spans="1:64">
      <c r="A372" s="190" t="s">
        <v>573</v>
      </c>
      <c r="B372" s="205">
        <v>5.6300000000000003E-2</v>
      </c>
      <c r="C372" s="205">
        <v>5.6300000000000003E-2</v>
      </c>
      <c r="D372" s="206">
        <v>49298.499000000003</v>
      </c>
      <c r="E372" s="206">
        <v>49298.499000000003</v>
      </c>
      <c r="F372" s="206">
        <v>49298.499000000003</v>
      </c>
      <c r="G372" s="206">
        <v>49298.499000000003</v>
      </c>
      <c r="H372" s="206">
        <v>49298.499000000003</v>
      </c>
      <c r="I372" s="206">
        <v>49298.499000000003</v>
      </c>
      <c r="J372" s="206">
        <v>49298.499000000003</v>
      </c>
      <c r="K372" s="206">
        <v>49298.499000000003</v>
      </c>
      <c r="L372" s="206">
        <v>49298.499000000003</v>
      </c>
      <c r="M372" s="206">
        <v>49298.499000000003</v>
      </c>
      <c r="N372" s="206">
        <v>49298.499000000003</v>
      </c>
      <c r="O372" s="206">
        <v>49298.499000000003</v>
      </c>
      <c r="P372" s="192">
        <f t="shared" si="67"/>
        <v>591581.98800000001</v>
      </c>
      <c r="Q372" s="206">
        <v>49298.499000000003</v>
      </c>
      <c r="R372" s="206">
        <v>49298.499000000003</v>
      </c>
      <c r="S372" s="206">
        <v>49298.499000000003</v>
      </c>
      <c r="T372" s="206">
        <v>49298.499000000003</v>
      </c>
      <c r="U372" s="206">
        <v>49298.499000000003</v>
      </c>
      <c r="V372" s="206">
        <v>49298.499000000003</v>
      </c>
      <c r="W372" s="206">
        <v>49298.499000000003</v>
      </c>
      <c r="X372" s="206">
        <v>49298.499000000003</v>
      </c>
      <c r="Y372" s="206">
        <v>49298.499000000003</v>
      </c>
      <c r="Z372" s="206">
        <v>49298.499000000003</v>
      </c>
      <c r="AA372" s="206">
        <v>49298.499000000003</v>
      </c>
      <c r="AB372" s="206">
        <v>49298.499000000003</v>
      </c>
      <c r="AC372" s="206">
        <v>49298.499000000003</v>
      </c>
      <c r="AD372" s="206">
        <v>49298.499000000003</v>
      </c>
      <c r="AE372" s="206">
        <v>49298.499000000003</v>
      </c>
      <c r="AF372" s="206">
        <v>49298.499000000003</v>
      </c>
      <c r="AG372" s="192">
        <f t="shared" si="68"/>
        <v>591581.98800000001</v>
      </c>
      <c r="AI372" s="207">
        <f t="shared" si="66"/>
        <v>231.29</v>
      </c>
      <c r="AJ372" s="207">
        <f t="shared" si="66"/>
        <v>231.29</v>
      </c>
      <c r="AK372" s="207">
        <f t="shared" si="66"/>
        <v>231.29</v>
      </c>
      <c r="AL372" s="207">
        <f t="shared" si="66"/>
        <v>231.29</v>
      </c>
      <c r="AM372" s="207">
        <f t="shared" si="66"/>
        <v>231.29</v>
      </c>
      <c r="AN372" s="207">
        <f t="shared" si="66"/>
        <v>231.29</v>
      </c>
      <c r="AO372" s="207">
        <f t="shared" si="66"/>
        <v>231.29</v>
      </c>
      <c r="AP372" s="207">
        <f t="shared" si="66"/>
        <v>231.29</v>
      </c>
      <c r="AQ372" s="207">
        <f t="shared" si="66"/>
        <v>231.29</v>
      </c>
      <c r="AR372" s="207">
        <f t="shared" si="66"/>
        <v>231.29</v>
      </c>
      <c r="AS372" s="207">
        <f t="shared" si="66"/>
        <v>231.29</v>
      </c>
      <c r="AT372" s="207">
        <f t="shared" si="66"/>
        <v>231.29</v>
      </c>
      <c r="AU372" s="208">
        <f t="shared" si="69"/>
        <v>2775.48</v>
      </c>
      <c r="AV372" s="208">
        <f t="shared" si="73"/>
        <v>231.29</v>
      </c>
      <c r="AW372" s="208">
        <f t="shared" si="73"/>
        <v>231.29</v>
      </c>
      <c r="AX372" s="208">
        <f t="shared" si="73"/>
        <v>231.29</v>
      </c>
      <c r="AY372" s="208">
        <f t="shared" si="73"/>
        <v>231.29</v>
      </c>
      <c r="AZ372" s="208">
        <f t="shared" si="72"/>
        <v>231.29</v>
      </c>
      <c r="BA372" s="208">
        <f t="shared" si="72"/>
        <v>231.29</v>
      </c>
      <c r="BB372" s="208">
        <f t="shared" si="72"/>
        <v>231.29</v>
      </c>
      <c r="BC372" s="208">
        <f t="shared" si="71"/>
        <v>231.29</v>
      </c>
      <c r="BD372" s="208">
        <f t="shared" si="71"/>
        <v>231.29</v>
      </c>
      <c r="BE372" s="208">
        <f t="shared" si="71"/>
        <v>231.29</v>
      </c>
      <c r="BF372" s="208">
        <f t="shared" si="71"/>
        <v>231.29</v>
      </c>
      <c r="BG372" s="208">
        <f t="shared" si="71"/>
        <v>231.29</v>
      </c>
      <c r="BH372" s="208">
        <f t="shared" si="71"/>
        <v>231.29</v>
      </c>
      <c r="BI372" s="208">
        <f t="shared" si="71"/>
        <v>231.29</v>
      </c>
      <c r="BJ372" s="208">
        <f t="shared" si="71"/>
        <v>231.29</v>
      </c>
      <c r="BK372" s="208">
        <f t="shared" si="71"/>
        <v>231.29</v>
      </c>
      <c r="BL372" s="207">
        <f t="shared" si="70"/>
        <v>2775.48</v>
      </c>
    </row>
    <row r="373" spans="1:64">
      <c r="A373" s="190" t="s">
        <v>574</v>
      </c>
      <c r="B373" s="205">
        <v>5.1499999999999997E-2</v>
      </c>
      <c r="C373" s="205">
        <v>5.1499999999999997E-2</v>
      </c>
      <c r="D373" s="206">
        <v>1176817.6527</v>
      </c>
      <c r="E373" s="206">
        <v>1176817.6527</v>
      </c>
      <c r="F373" s="206">
        <v>1176817.6527</v>
      </c>
      <c r="G373" s="206">
        <v>815012.48879999993</v>
      </c>
      <c r="H373" s="206">
        <v>453207.32489999995</v>
      </c>
      <c r="I373" s="206">
        <v>453207.32489999995</v>
      </c>
      <c r="J373" s="206">
        <v>453207.32489999995</v>
      </c>
      <c r="K373" s="206">
        <v>453207.32489999995</v>
      </c>
      <c r="L373" s="206">
        <v>730550.44784999988</v>
      </c>
      <c r="M373" s="206">
        <v>1157336.6377499998</v>
      </c>
      <c r="N373" s="206">
        <v>1306779.7046999999</v>
      </c>
      <c r="O373" s="206">
        <v>1306779.7046999999</v>
      </c>
      <c r="P373" s="192">
        <f t="shared" si="67"/>
        <v>10659741.241500001</v>
      </c>
      <c r="Q373" s="206">
        <v>1306779.7046999999</v>
      </c>
      <c r="R373" s="206">
        <v>1306779.7046999999</v>
      </c>
      <c r="S373" s="206">
        <v>1306779.7046999999</v>
      </c>
      <c r="T373" s="206">
        <v>1306779.7046999999</v>
      </c>
      <c r="U373" s="206">
        <v>1306779.7046999999</v>
      </c>
      <c r="V373" s="206">
        <v>1306779.7046999999</v>
      </c>
      <c r="W373" s="206">
        <v>1306779.7046999999</v>
      </c>
      <c r="X373" s="206">
        <v>1306779.7046999999</v>
      </c>
      <c r="Y373" s="206">
        <v>1376628.4046999998</v>
      </c>
      <c r="Z373" s="206">
        <v>1446477.1046999998</v>
      </c>
      <c r="AA373" s="206">
        <v>1446477.1046999998</v>
      </c>
      <c r="AB373" s="206">
        <v>1446477.1046999998</v>
      </c>
      <c r="AC373" s="206">
        <v>1446477.1046999998</v>
      </c>
      <c r="AD373" s="206">
        <v>1446477.1046999998</v>
      </c>
      <c r="AE373" s="206">
        <v>1446477.1046999998</v>
      </c>
      <c r="AF373" s="206">
        <v>1446477.1046999998</v>
      </c>
      <c r="AG373" s="192">
        <f t="shared" si="68"/>
        <v>16729086.956399994</v>
      </c>
      <c r="AI373" s="207">
        <f t="shared" si="66"/>
        <v>5050.51</v>
      </c>
      <c r="AJ373" s="207">
        <f t="shared" si="66"/>
        <v>5050.51</v>
      </c>
      <c r="AK373" s="207">
        <f t="shared" si="66"/>
        <v>5050.51</v>
      </c>
      <c r="AL373" s="207">
        <f t="shared" si="66"/>
        <v>3497.76</v>
      </c>
      <c r="AM373" s="207">
        <f t="shared" si="66"/>
        <v>1945.01</v>
      </c>
      <c r="AN373" s="207">
        <f t="shared" si="66"/>
        <v>1945.01</v>
      </c>
      <c r="AO373" s="207">
        <f t="shared" si="66"/>
        <v>1945.01</v>
      </c>
      <c r="AP373" s="207">
        <f t="shared" si="66"/>
        <v>1945.01</v>
      </c>
      <c r="AQ373" s="207">
        <f t="shared" si="66"/>
        <v>3135.28</v>
      </c>
      <c r="AR373" s="207">
        <f t="shared" si="66"/>
        <v>4966.8999999999996</v>
      </c>
      <c r="AS373" s="207">
        <f t="shared" si="66"/>
        <v>5608.26</v>
      </c>
      <c r="AT373" s="207">
        <f t="shared" si="66"/>
        <v>5608.26</v>
      </c>
      <c r="AU373" s="208">
        <f t="shared" si="69"/>
        <v>45748.03</v>
      </c>
      <c r="AV373" s="208">
        <f t="shared" si="73"/>
        <v>5608.26</v>
      </c>
      <c r="AW373" s="208">
        <f t="shared" si="73"/>
        <v>5608.26</v>
      </c>
      <c r="AX373" s="208">
        <f t="shared" si="73"/>
        <v>5608.26</v>
      </c>
      <c r="AY373" s="208">
        <f t="shared" si="73"/>
        <v>5608.26</v>
      </c>
      <c r="AZ373" s="208">
        <f t="shared" si="72"/>
        <v>5608.26</v>
      </c>
      <c r="BA373" s="208">
        <f t="shared" si="72"/>
        <v>5608.26</v>
      </c>
      <c r="BB373" s="208">
        <f t="shared" si="72"/>
        <v>5608.26</v>
      </c>
      <c r="BC373" s="208">
        <f t="shared" si="71"/>
        <v>5608.26</v>
      </c>
      <c r="BD373" s="208">
        <f t="shared" si="71"/>
        <v>5908.03</v>
      </c>
      <c r="BE373" s="208">
        <f t="shared" si="71"/>
        <v>6207.8</v>
      </c>
      <c r="BF373" s="208">
        <f t="shared" si="71"/>
        <v>6207.8</v>
      </c>
      <c r="BG373" s="208">
        <f t="shared" si="71"/>
        <v>6207.8</v>
      </c>
      <c r="BH373" s="208">
        <f t="shared" si="71"/>
        <v>6207.8</v>
      </c>
      <c r="BI373" s="208">
        <f t="shared" si="71"/>
        <v>6207.8</v>
      </c>
      <c r="BJ373" s="208">
        <f t="shared" si="71"/>
        <v>6207.8</v>
      </c>
      <c r="BK373" s="208">
        <f t="shared" si="71"/>
        <v>6207.8</v>
      </c>
      <c r="BL373" s="207">
        <f t="shared" si="70"/>
        <v>71795.670000000013</v>
      </c>
    </row>
    <row r="374" spans="1:64">
      <c r="A374" s="190" t="s">
        <v>575</v>
      </c>
      <c r="B374" s="205">
        <v>4.2500000000000003E-2</v>
      </c>
      <c r="C374" s="205">
        <v>4.2500000000000003E-2</v>
      </c>
      <c r="D374" s="206">
        <v>2965322.2856999999</v>
      </c>
      <c r="E374" s="206">
        <v>3002096.6154</v>
      </c>
      <c r="F374" s="206">
        <v>3040254.9401999996</v>
      </c>
      <c r="G374" s="206">
        <v>2878815.1088999999</v>
      </c>
      <c r="H374" s="206">
        <v>2715728.3303999999</v>
      </c>
      <c r="I374" s="206">
        <v>2698984.1556000002</v>
      </c>
      <c r="J374" s="206">
        <v>2700774.0156</v>
      </c>
      <c r="K374" s="206">
        <v>2728455.6632999997</v>
      </c>
      <c r="L374" s="206">
        <v>2749143.1535999998</v>
      </c>
      <c r="M374" s="206">
        <v>2777933.0378999994</v>
      </c>
      <c r="N374" s="206">
        <v>2798874.1583999996</v>
      </c>
      <c r="O374" s="206">
        <v>2802565.2788999993</v>
      </c>
      <c r="P374" s="192">
        <f t="shared" si="67"/>
        <v>33858946.743900001</v>
      </c>
      <c r="Q374" s="206">
        <v>2802565.2788999993</v>
      </c>
      <c r="R374" s="206">
        <v>2806251.5452499995</v>
      </c>
      <c r="S374" s="206">
        <v>2809937.8115999997</v>
      </c>
      <c r="T374" s="206">
        <v>2800906.2704999996</v>
      </c>
      <c r="U374" s="206">
        <v>2795559.6329999994</v>
      </c>
      <c r="V374" s="206">
        <v>2799244.5365999998</v>
      </c>
      <c r="W374" s="206">
        <v>2799244.5365999998</v>
      </c>
      <c r="X374" s="206">
        <v>2802922.0571999997</v>
      </c>
      <c r="Y374" s="206">
        <v>2806599.5777999996</v>
      </c>
      <c r="Z374" s="206">
        <v>2806599.5777999996</v>
      </c>
      <c r="AA374" s="206">
        <v>2810290.6982999998</v>
      </c>
      <c r="AB374" s="206">
        <v>2813981.8187999995</v>
      </c>
      <c r="AC374" s="206">
        <v>2813981.8187999995</v>
      </c>
      <c r="AD374" s="206">
        <v>2817668.0851499997</v>
      </c>
      <c r="AE374" s="206">
        <v>2821354.3514999994</v>
      </c>
      <c r="AF374" s="206">
        <v>2798392.0829999996</v>
      </c>
      <c r="AG374" s="192">
        <f t="shared" si="68"/>
        <v>33685838.774549991</v>
      </c>
      <c r="AI374" s="207">
        <f t="shared" si="66"/>
        <v>10502.18</v>
      </c>
      <c r="AJ374" s="207">
        <f t="shared" si="66"/>
        <v>10632.43</v>
      </c>
      <c r="AK374" s="207">
        <f t="shared" si="66"/>
        <v>10767.57</v>
      </c>
      <c r="AL374" s="207">
        <f t="shared" si="66"/>
        <v>10195.799999999999</v>
      </c>
      <c r="AM374" s="207">
        <f t="shared" si="66"/>
        <v>9618.2000000000007</v>
      </c>
      <c r="AN374" s="207">
        <f t="shared" si="66"/>
        <v>9558.9</v>
      </c>
      <c r="AO374" s="207">
        <f t="shared" si="66"/>
        <v>9565.24</v>
      </c>
      <c r="AP374" s="207">
        <f t="shared" si="66"/>
        <v>9663.2800000000007</v>
      </c>
      <c r="AQ374" s="207">
        <f t="shared" si="66"/>
        <v>9736.5499999999993</v>
      </c>
      <c r="AR374" s="207">
        <f t="shared" si="66"/>
        <v>9838.51</v>
      </c>
      <c r="AS374" s="207">
        <f t="shared" si="66"/>
        <v>9912.68</v>
      </c>
      <c r="AT374" s="207">
        <f t="shared" si="66"/>
        <v>9925.75</v>
      </c>
      <c r="AU374" s="208">
        <f t="shared" si="69"/>
        <v>119917.09</v>
      </c>
      <c r="AV374" s="208">
        <f t="shared" si="73"/>
        <v>9925.75</v>
      </c>
      <c r="AW374" s="208">
        <f t="shared" si="73"/>
        <v>9938.81</v>
      </c>
      <c r="AX374" s="208">
        <f t="shared" si="73"/>
        <v>9951.86</v>
      </c>
      <c r="AY374" s="208">
        <f t="shared" si="73"/>
        <v>9919.8799999999992</v>
      </c>
      <c r="AZ374" s="208">
        <f t="shared" si="72"/>
        <v>9900.94</v>
      </c>
      <c r="BA374" s="208">
        <f t="shared" si="72"/>
        <v>9913.99</v>
      </c>
      <c r="BB374" s="208">
        <f t="shared" si="72"/>
        <v>9913.99</v>
      </c>
      <c r="BC374" s="208">
        <f t="shared" si="71"/>
        <v>9927.02</v>
      </c>
      <c r="BD374" s="208">
        <f t="shared" si="71"/>
        <v>9940.0400000000009</v>
      </c>
      <c r="BE374" s="208">
        <f t="shared" si="71"/>
        <v>9940.0400000000009</v>
      </c>
      <c r="BF374" s="208">
        <f t="shared" si="71"/>
        <v>9953.11</v>
      </c>
      <c r="BG374" s="208">
        <f t="shared" si="71"/>
        <v>9966.19</v>
      </c>
      <c r="BH374" s="208">
        <f t="shared" si="71"/>
        <v>9966.19</v>
      </c>
      <c r="BI374" s="208">
        <f t="shared" si="71"/>
        <v>9979.24</v>
      </c>
      <c r="BJ374" s="208">
        <f t="shared" si="71"/>
        <v>9992.2999999999993</v>
      </c>
      <c r="BK374" s="208">
        <f t="shared" si="71"/>
        <v>9910.9699999999993</v>
      </c>
      <c r="BL374" s="207">
        <f t="shared" si="70"/>
        <v>119304.02000000002</v>
      </c>
    </row>
    <row r="375" spans="1:64">
      <c r="A375" s="190" t="s">
        <v>576</v>
      </c>
      <c r="B375" s="205">
        <v>0.61240000000000006</v>
      </c>
      <c r="C375" s="205">
        <v>0.61240000000000006</v>
      </c>
      <c r="D375" s="206">
        <v>0</v>
      </c>
      <c r="E375" s="206">
        <v>0</v>
      </c>
      <c r="F375" s="206">
        <v>0</v>
      </c>
      <c r="G375" s="206">
        <v>0</v>
      </c>
      <c r="H375" s="206">
        <v>0</v>
      </c>
      <c r="I375" s="206">
        <v>0</v>
      </c>
      <c r="J375" s="206">
        <v>0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192">
        <f t="shared" si="67"/>
        <v>0</v>
      </c>
      <c r="Q375" s="206">
        <v>0</v>
      </c>
      <c r="R375" s="206">
        <v>0</v>
      </c>
      <c r="S375" s="206">
        <v>0</v>
      </c>
      <c r="T375" s="206">
        <v>0</v>
      </c>
      <c r="U375" s="206">
        <v>0</v>
      </c>
      <c r="V375" s="206">
        <v>0</v>
      </c>
      <c r="W375" s="206">
        <v>0</v>
      </c>
      <c r="X375" s="206">
        <v>0</v>
      </c>
      <c r="Y375" s="206">
        <v>0</v>
      </c>
      <c r="Z375" s="206">
        <v>0</v>
      </c>
      <c r="AA375" s="206">
        <v>0</v>
      </c>
      <c r="AB375" s="206">
        <v>0</v>
      </c>
      <c r="AC375" s="206">
        <v>0</v>
      </c>
      <c r="AD375" s="206">
        <v>0</v>
      </c>
      <c r="AE375" s="206">
        <v>0</v>
      </c>
      <c r="AF375" s="206">
        <v>0</v>
      </c>
      <c r="AG375" s="192">
        <f t="shared" si="68"/>
        <v>0</v>
      </c>
      <c r="AI375" s="207">
        <f t="shared" si="66"/>
        <v>0</v>
      </c>
      <c r="AJ375" s="207">
        <f t="shared" si="66"/>
        <v>0</v>
      </c>
      <c r="AK375" s="207">
        <f t="shared" si="66"/>
        <v>0</v>
      </c>
      <c r="AL375" s="207">
        <f t="shared" si="66"/>
        <v>0</v>
      </c>
      <c r="AM375" s="207">
        <f t="shared" si="66"/>
        <v>0</v>
      </c>
      <c r="AN375" s="207">
        <f t="shared" si="66"/>
        <v>0</v>
      </c>
      <c r="AO375" s="207">
        <f t="shared" si="66"/>
        <v>0</v>
      </c>
      <c r="AP375" s="207">
        <f t="shared" si="66"/>
        <v>0</v>
      </c>
      <c r="AQ375" s="207">
        <f t="shared" si="66"/>
        <v>0</v>
      </c>
      <c r="AR375" s="207">
        <f t="shared" si="66"/>
        <v>0</v>
      </c>
      <c r="AS375" s="207">
        <f t="shared" si="66"/>
        <v>0</v>
      </c>
      <c r="AT375" s="207">
        <f t="shared" si="66"/>
        <v>0</v>
      </c>
      <c r="AU375" s="208">
        <f t="shared" si="69"/>
        <v>0</v>
      </c>
      <c r="AV375" s="208">
        <f t="shared" si="73"/>
        <v>0</v>
      </c>
      <c r="AW375" s="208">
        <f t="shared" si="73"/>
        <v>0</v>
      </c>
      <c r="AX375" s="208">
        <f t="shared" si="73"/>
        <v>0</v>
      </c>
      <c r="AY375" s="208">
        <f t="shared" si="73"/>
        <v>0</v>
      </c>
      <c r="AZ375" s="208">
        <f t="shared" si="72"/>
        <v>0</v>
      </c>
      <c r="BA375" s="208">
        <f t="shared" si="72"/>
        <v>0</v>
      </c>
      <c r="BB375" s="208">
        <f t="shared" si="72"/>
        <v>0</v>
      </c>
      <c r="BC375" s="208">
        <f t="shared" si="71"/>
        <v>0</v>
      </c>
      <c r="BD375" s="208">
        <f t="shared" si="71"/>
        <v>0</v>
      </c>
      <c r="BE375" s="208">
        <f t="shared" si="71"/>
        <v>0</v>
      </c>
      <c r="BF375" s="208">
        <f t="shared" si="71"/>
        <v>0</v>
      </c>
      <c r="BG375" s="208">
        <f t="shared" si="71"/>
        <v>0</v>
      </c>
      <c r="BH375" s="208">
        <f t="shared" si="71"/>
        <v>0</v>
      </c>
      <c r="BI375" s="208">
        <f t="shared" si="71"/>
        <v>0</v>
      </c>
      <c r="BJ375" s="208">
        <f t="shared" si="71"/>
        <v>0</v>
      </c>
      <c r="BK375" s="208">
        <f t="shared" si="71"/>
        <v>0</v>
      </c>
      <c r="BL375" s="207">
        <f t="shared" si="70"/>
        <v>0</v>
      </c>
    </row>
    <row r="376" spans="1:64">
      <c r="A376" s="190" t="s">
        <v>577</v>
      </c>
      <c r="B376" s="205">
        <v>1.4E-2</v>
      </c>
      <c r="C376" s="205">
        <v>1.4E-2</v>
      </c>
      <c r="D376" s="206">
        <v>20284.268100000001</v>
      </c>
      <c r="E376" s="206">
        <v>20284.268100000001</v>
      </c>
      <c r="F376" s="206">
        <v>20284.268100000001</v>
      </c>
      <c r="G376" s="206">
        <v>20284.268100000001</v>
      </c>
      <c r="H376" s="206">
        <v>20284.268100000001</v>
      </c>
      <c r="I376" s="206">
        <v>20284.268100000001</v>
      </c>
      <c r="J376" s="206">
        <v>20284.268100000001</v>
      </c>
      <c r="K376" s="206">
        <v>28219.268100000001</v>
      </c>
      <c r="L376" s="206">
        <v>36154.268100000001</v>
      </c>
      <c r="M376" s="206">
        <v>36154.268100000001</v>
      </c>
      <c r="N376" s="206">
        <v>36154.268100000001</v>
      </c>
      <c r="O376" s="206">
        <v>36154.268100000001</v>
      </c>
      <c r="P376" s="192">
        <f t="shared" si="67"/>
        <v>314826.21719999996</v>
      </c>
      <c r="Q376" s="206">
        <v>36154.268100000001</v>
      </c>
      <c r="R376" s="206">
        <v>36154.268100000001</v>
      </c>
      <c r="S376" s="206">
        <v>36154.268100000001</v>
      </c>
      <c r="T376" s="206">
        <v>36154.268100000001</v>
      </c>
      <c r="U376" s="206">
        <v>36154.268100000001</v>
      </c>
      <c r="V376" s="206">
        <v>36154.268100000001</v>
      </c>
      <c r="W376" s="206">
        <v>36154.268100000001</v>
      </c>
      <c r="X376" s="206">
        <v>36154.268100000001</v>
      </c>
      <c r="Y376" s="206">
        <v>36154.268100000001</v>
      </c>
      <c r="Z376" s="206">
        <v>36154.268100000001</v>
      </c>
      <c r="AA376" s="206">
        <v>36154.268100000001</v>
      </c>
      <c r="AB376" s="206">
        <v>36154.268100000001</v>
      </c>
      <c r="AC376" s="206">
        <v>36154.268100000001</v>
      </c>
      <c r="AD376" s="206">
        <v>36154.268100000001</v>
      </c>
      <c r="AE376" s="206">
        <v>36154.268100000001</v>
      </c>
      <c r="AF376" s="206">
        <v>36154.268100000001</v>
      </c>
      <c r="AG376" s="192">
        <f t="shared" si="68"/>
        <v>433851.2171999999</v>
      </c>
      <c r="AI376" s="207">
        <f t="shared" si="66"/>
        <v>23.66</v>
      </c>
      <c r="AJ376" s="207">
        <f t="shared" si="66"/>
        <v>23.66</v>
      </c>
      <c r="AK376" s="207">
        <f t="shared" si="66"/>
        <v>23.66</v>
      </c>
      <c r="AL376" s="207">
        <f t="shared" si="66"/>
        <v>23.66</v>
      </c>
      <c r="AM376" s="207">
        <f t="shared" si="66"/>
        <v>23.66</v>
      </c>
      <c r="AN376" s="207">
        <f t="shared" si="66"/>
        <v>23.66</v>
      </c>
      <c r="AO376" s="207">
        <f t="shared" si="66"/>
        <v>23.66</v>
      </c>
      <c r="AP376" s="207">
        <f t="shared" si="66"/>
        <v>32.92</v>
      </c>
      <c r="AQ376" s="207">
        <f t="shared" si="66"/>
        <v>42.18</v>
      </c>
      <c r="AR376" s="207">
        <f t="shared" si="66"/>
        <v>42.18</v>
      </c>
      <c r="AS376" s="207">
        <f t="shared" si="66"/>
        <v>42.18</v>
      </c>
      <c r="AT376" s="207">
        <f t="shared" si="66"/>
        <v>42.18</v>
      </c>
      <c r="AU376" s="208">
        <f t="shared" si="69"/>
        <v>367.26000000000005</v>
      </c>
      <c r="AV376" s="208">
        <f t="shared" si="73"/>
        <v>42.18</v>
      </c>
      <c r="AW376" s="208">
        <f t="shared" si="73"/>
        <v>42.18</v>
      </c>
      <c r="AX376" s="208">
        <f t="shared" si="73"/>
        <v>42.18</v>
      </c>
      <c r="AY376" s="208">
        <f t="shared" si="73"/>
        <v>42.18</v>
      </c>
      <c r="AZ376" s="208">
        <f t="shared" si="72"/>
        <v>42.18</v>
      </c>
      <c r="BA376" s="208">
        <f t="shared" si="72"/>
        <v>42.18</v>
      </c>
      <c r="BB376" s="208">
        <f t="shared" si="72"/>
        <v>42.18</v>
      </c>
      <c r="BC376" s="208">
        <f t="shared" si="71"/>
        <v>42.18</v>
      </c>
      <c r="BD376" s="208">
        <f t="shared" si="71"/>
        <v>42.18</v>
      </c>
      <c r="BE376" s="208">
        <f t="shared" si="71"/>
        <v>42.18</v>
      </c>
      <c r="BF376" s="208">
        <f t="shared" si="71"/>
        <v>42.18</v>
      </c>
      <c r="BG376" s="208">
        <f t="shared" si="71"/>
        <v>42.18</v>
      </c>
      <c r="BH376" s="208">
        <f t="shared" si="71"/>
        <v>42.18</v>
      </c>
      <c r="BI376" s="208">
        <f t="shared" si="71"/>
        <v>42.18</v>
      </c>
      <c r="BJ376" s="208">
        <f t="shared" si="71"/>
        <v>42.18</v>
      </c>
      <c r="BK376" s="208">
        <f t="shared" si="71"/>
        <v>42.18</v>
      </c>
      <c r="BL376" s="207">
        <f t="shared" si="70"/>
        <v>506.16</v>
      </c>
    </row>
    <row r="377" spans="1:64">
      <c r="A377" s="190" t="s">
        <v>578</v>
      </c>
      <c r="B377" s="205">
        <v>7.9000000000000008E-3</v>
      </c>
      <c r="C377" s="205">
        <v>7.9000000000000008E-3</v>
      </c>
      <c r="D377" s="206">
        <v>344553.25949999999</v>
      </c>
      <c r="E377" s="206">
        <v>344553.25949999999</v>
      </c>
      <c r="F377" s="206">
        <v>344553.25949999999</v>
      </c>
      <c r="G377" s="206">
        <v>344553.25949999999</v>
      </c>
      <c r="H377" s="206">
        <v>344553.25949999999</v>
      </c>
      <c r="I377" s="206">
        <v>344553.25949999999</v>
      </c>
      <c r="J377" s="206">
        <v>344553.25949999999</v>
      </c>
      <c r="K377" s="206">
        <v>344553.25949999999</v>
      </c>
      <c r="L377" s="206">
        <v>344553.25949999999</v>
      </c>
      <c r="M377" s="206">
        <v>344553.25949999999</v>
      </c>
      <c r="N377" s="206">
        <v>344553.25949999999</v>
      </c>
      <c r="O377" s="206">
        <v>344553.25949999999</v>
      </c>
      <c r="P377" s="192">
        <f t="shared" si="67"/>
        <v>4134639.1140000005</v>
      </c>
      <c r="Q377" s="206">
        <v>344553.25949999999</v>
      </c>
      <c r="R377" s="206">
        <v>344553.25949999999</v>
      </c>
      <c r="S377" s="206">
        <v>344553.25949999999</v>
      </c>
      <c r="T377" s="206">
        <v>344553.25949999999</v>
      </c>
      <c r="U377" s="206">
        <v>344553.25949999999</v>
      </c>
      <c r="V377" s="206">
        <v>344553.25949999999</v>
      </c>
      <c r="W377" s="206">
        <v>344553.25949999999</v>
      </c>
      <c r="X377" s="206">
        <v>344553.25949999999</v>
      </c>
      <c r="Y377" s="206">
        <v>344553.25949999999</v>
      </c>
      <c r="Z377" s="206">
        <v>344553.25949999999</v>
      </c>
      <c r="AA377" s="206">
        <v>344553.25949999999</v>
      </c>
      <c r="AB377" s="206">
        <v>344553.25949999999</v>
      </c>
      <c r="AC377" s="206">
        <v>344553.25949999999</v>
      </c>
      <c r="AD377" s="206">
        <v>344553.25949999999</v>
      </c>
      <c r="AE377" s="206">
        <v>344553.25949999999</v>
      </c>
      <c r="AF377" s="206">
        <v>344553.25949999999</v>
      </c>
      <c r="AG377" s="192">
        <f t="shared" si="68"/>
        <v>4134639.1140000005</v>
      </c>
      <c r="AI377" s="207">
        <f t="shared" si="66"/>
        <v>226.83</v>
      </c>
      <c r="AJ377" s="207">
        <f t="shared" si="66"/>
        <v>226.83</v>
      </c>
      <c r="AK377" s="207">
        <f t="shared" si="66"/>
        <v>226.83</v>
      </c>
      <c r="AL377" s="207">
        <f t="shared" ref="AL377:AT405" si="74">ROUND(G377*$B377/12,2)</f>
        <v>226.83</v>
      </c>
      <c r="AM377" s="207">
        <f t="shared" si="74"/>
        <v>226.83</v>
      </c>
      <c r="AN377" s="207">
        <f t="shared" si="74"/>
        <v>226.83</v>
      </c>
      <c r="AO377" s="207">
        <f t="shared" si="74"/>
        <v>226.83</v>
      </c>
      <c r="AP377" s="207">
        <f t="shared" si="74"/>
        <v>226.83</v>
      </c>
      <c r="AQ377" s="207">
        <f t="shared" si="74"/>
        <v>226.83</v>
      </c>
      <c r="AR377" s="207">
        <f t="shared" si="74"/>
        <v>226.83</v>
      </c>
      <c r="AS377" s="207">
        <f t="shared" si="74"/>
        <v>226.83</v>
      </c>
      <c r="AT377" s="207">
        <f t="shared" si="74"/>
        <v>226.83</v>
      </c>
      <c r="AU377" s="208">
        <f t="shared" si="69"/>
        <v>2721.9599999999996</v>
      </c>
      <c r="AV377" s="208">
        <f t="shared" si="73"/>
        <v>226.83</v>
      </c>
      <c r="AW377" s="208">
        <f t="shared" si="73"/>
        <v>226.83</v>
      </c>
      <c r="AX377" s="208">
        <f t="shared" si="73"/>
        <v>226.83</v>
      </c>
      <c r="AY377" s="208">
        <f t="shared" si="73"/>
        <v>226.83</v>
      </c>
      <c r="AZ377" s="208">
        <f t="shared" si="72"/>
        <v>226.83</v>
      </c>
      <c r="BA377" s="208">
        <f t="shared" si="72"/>
        <v>226.83</v>
      </c>
      <c r="BB377" s="208">
        <f t="shared" si="72"/>
        <v>226.83</v>
      </c>
      <c r="BC377" s="208">
        <f t="shared" si="71"/>
        <v>226.83</v>
      </c>
      <c r="BD377" s="208">
        <f t="shared" si="71"/>
        <v>226.83</v>
      </c>
      <c r="BE377" s="208">
        <f t="shared" si="71"/>
        <v>226.83</v>
      </c>
      <c r="BF377" s="208">
        <f t="shared" si="71"/>
        <v>226.83</v>
      </c>
      <c r="BG377" s="208">
        <f t="shared" si="71"/>
        <v>226.83</v>
      </c>
      <c r="BH377" s="208">
        <f t="shared" si="71"/>
        <v>226.83</v>
      </c>
      <c r="BI377" s="208">
        <f t="shared" si="71"/>
        <v>226.83</v>
      </c>
      <c r="BJ377" s="208">
        <f t="shared" si="71"/>
        <v>226.83</v>
      </c>
      <c r="BK377" s="208">
        <f t="shared" si="71"/>
        <v>226.83</v>
      </c>
      <c r="BL377" s="207">
        <f t="shared" si="70"/>
        <v>2721.9599999999996</v>
      </c>
    </row>
    <row r="378" spans="1:64">
      <c r="A378" s="190" t="s">
        <v>579</v>
      </c>
      <c r="B378" s="205">
        <v>7.9000000000000008E-3</v>
      </c>
      <c r="C378" s="205">
        <v>7.9000000000000008E-3</v>
      </c>
      <c r="D378" s="206">
        <v>14066046.156599998</v>
      </c>
      <c r="E378" s="206">
        <v>14066046.156599998</v>
      </c>
      <c r="F378" s="206">
        <v>14066046.156599998</v>
      </c>
      <c r="G378" s="206">
        <v>14066046.156599998</v>
      </c>
      <c r="H378" s="206">
        <v>14080175.755799999</v>
      </c>
      <c r="I378" s="206">
        <v>14094305.348099997</v>
      </c>
      <c r="J378" s="206">
        <v>14175830.904299999</v>
      </c>
      <c r="K378" s="206">
        <v>14274548.324549999</v>
      </c>
      <c r="L378" s="206">
        <v>14315726.727599999</v>
      </c>
      <c r="M378" s="206">
        <v>14377923.745049996</v>
      </c>
      <c r="N378" s="206">
        <v>14416134.223499998</v>
      </c>
      <c r="O378" s="206">
        <v>14416134.223499998</v>
      </c>
      <c r="P378" s="192">
        <f t="shared" si="67"/>
        <v>170414963.87879997</v>
      </c>
      <c r="Q378" s="206">
        <v>14416134.223499998</v>
      </c>
      <c r="R378" s="206">
        <v>14416134.223499998</v>
      </c>
      <c r="S378" s="206">
        <v>14416134.223499998</v>
      </c>
      <c r="T378" s="206">
        <v>14416134.223499998</v>
      </c>
      <c r="U378" s="206">
        <v>14416134.223499998</v>
      </c>
      <c r="V378" s="206">
        <v>14416134.223499998</v>
      </c>
      <c r="W378" s="206">
        <v>14416134.223499998</v>
      </c>
      <c r="X378" s="206">
        <v>14416134.223499998</v>
      </c>
      <c r="Y378" s="206">
        <v>14416134.223499998</v>
      </c>
      <c r="Z378" s="206">
        <v>14621840.473499998</v>
      </c>
      <c r="AA378" s="206">
        <v>14827546.723499998</v>
      </c>
      <c r="AB378" s="206">
        <v>14827546.723499998</v>
      </c>
      <c r="AC378" s="206">
        <v>14827546.723499998</v>
      </c>
      <c r="AD378" s="206">
        <v>14827546.723499998</v>
      </c>
      <c r="AE378" s="206">
        <v>14827546.723499998</v>
      </c>
      <c r="AF378" s="206">
        <v>14827546.723499998</v>
      </c>
      <c r="AG378" s="192">
        <f t="shared" si="68"/>
        <v>175667791.93199998</v>
      </c>
      <c r="AI378" s="207">
        <f t="shared" ref="AI378:AN414" si="75">ROUND(D378*$B378/12,2)</f>
        <v>9260.15</v>
      </c>
      <c r="AJ378" s="207">
        <f t="shared" si="75"/>
        <v>9260.15</v>
      </c>
      <c r="AK378" s="207">
        <f t="shared" si="75"/>
        <v>9260.15</v>
      </c>
      <c r="AL378" s="207">
        <f t="shared" si="74"/>
        <v>9260.15</v>
      </c>
      <c r="AM378" s="207">
        <f t="shared" si="74"/>
        <v>9269.4500000000007</v>
      </c>
      <c r="AN378" s="207">
        <f t="shared" si="74"/>
        <v>9278.75</v>
      </c>
      <c r="AO378" s="207">
        <f t="shared" si="74"/>
        <v>9332.42</v>
      </c>
      <c r="AP378" s="207">
        <f t="shared" si="74"/>
        <v>9397.41</v>
      </c>
      <c r="AQ378" s="207">
        <f t="shared" si="74"/>
        <v>9424.52</v>
      </c>
      <c r="AR378" s="207">
        <f t="shared" si="74"/>
        <v>9465.4699999999993</v>
      </c>
      <c r="AS378" s="207">
        <f t="shared" si="74"/>
        <v>9490.6200000000008</v>
      </c>
      <c r="AT378" s="207">
        <f t="shared" si="74"/>
        <v>9490.6200000000008</v>
      </c>
      <c r="AU378" s="208">
        <f t="shared" si="69"/>
        <v>112189.86</v>
      </c>
      <c r="AV378" s="208">
        <f t="shared" si="73"/>
        <v>9490.6200000000008</v>
      </c>
      <c r="AW378" s="208">
        <f t="shared" si="73"/>
        <v>9490.6200000000008</v>
      </c>
      <c r="AX378" s="208">
        <f t="shared" si="73"/>
        <v>9490.6200000000008</v>
      </c>
      <c r="AY378" s="208">
        <f t="shared" si="73"/>
        <v>9490.6200000000008</v>
      </c>
      <c r="AZ378" s="208">
        <f t="shared" si="72"/>
        <v>9490.6200000000008</v>
      </c>
      <c r="BA378" s="208">
        <f t="shared" si="72"/>
        <v>9490.6200000000008</v>
      </c>
      <c r="BB378" s="208">
        <f t="shared" si="72"/>
        <v>9490.6200000000008</v>
      </c>
      <c r="BC378" s="208">
        <f t="shared" si="71"/>
        <v>9490.6200000000008</v>
      </c>
      <c r="BD378" s="208">
        <f t="shared" si="71"/>
        <v>9490.6200000000008</v>
      </c>
      <c r="BE378" s="208">
        <f t="shared" si="71"/>
        <v>9626.0400000000009</v>
      </c>
      <c r="BF378" s="208">
        <f t="shared" si="71"/>
        <v>9761.4699999999993</v>
      </c>
      <c r="BG378" s="208">
        <f t="shared" si="71"/>
        <v>9761.4699999999993</v>
      </c>
      <c r="BH378" s="208">
        <f t="shared" si="71"/>
        <v>9761.4699999999993</v>
      </c>
      <c r="BI378" s="208">
        <f t="shared" si="71"/>
        <v>9761.4699999999993</v>
      </c>
      <c r="BJ378" s="208">
        <f t="shared" si="71"/>
        <v>9761.4699999999993</v>
      </c>
      <c r="BK378" s="208">
        <f t="shared" si="71"/>
        <v>9761.4699999999993</v>
      </c>
      <c r="BL378" s="207">
        <f t="shared" si="70"/>
        <v>115647.96</v>
      </c>
    </row>
    <row r="379" spans="1:64">
      <c r="A379" s="190" t="s">
        <v>580</v>
      </c>
      <c r="B379" s="205">
        <v>3.1300000000000001E-2</v>
      </c>
      <c r="C379" s="205">
        <v>3.1300000000000001E-2</v>
      </c>
      <c r="D379" s="206">
        <v>11766995.9232</v>
      </c>
      <c r="E379" s="206">
        <v>11768727.250499999</v>
      </c>
      <c r="F379" s="206">
        <v>11768937.320999999</v>
      </c>
      <c r="G379" s="206">
        <v>12235609.588799998</v>
      </c>
      <c r="H379" s="206">
        <v>12700399.550399998</v>
      </c>
      <c r="I379" s="206">
        <v>12707070.373799998</v>
      </c>
      <c r="J379" s="206">
        <v>13184335.7907</v>
      </c>
      <c r="K379" s="206">
        <v>13672450.7469</v>
      </c>
      <c r="L379" s="206">
        <v>13761791.315549998</v>
      </c>
      <c r="M379" s="206">
        <v>14011021.395899998</v>
      </c>
      <c r="N379" s="206">
        <v>14190103.512899999</v>
      </c>
      <c r="O379" s="206">
        <v>14190103.512899999</v>
      </c>
      <c r="P379" s="192">
        <f t="shared" si="67"/>
        <v>155957546.28255001</v>
      </c>
      <c r="Q379" s="206">
        <v>15538949.4816</v>
      </c>
      <c r="R379" s="206">
        <v>16948053.967949998</v>
      </c>
      <c r="S379" s="206">
        <v>17068571.003249999</v>
      </c>
      <c r="T379" s="206">
        <v>17189088.038550001</v>
      </c>
      <c r="U379" s="206">
        <v>17309605.073850002</v>
      </c>
      <c r="V379" s="206">
        <v>17430122.10915</v>
      </c>
      <c r="W379" s="206">
        <v>17550639.144450001</v>
      </c>
      <c r="X379" s="206">
        <v>17703603.070950001</v>
      </c>
      <c r="Y379" s="206">
        <v>17861202.269100003</v>
      </c>
      <c r="Z379" s="206">
        <v>18107596.149300002</v>
      </c>
      <c r="AA379" s="206">
        <v>18289096.240200002</v>
      </c>
      <c r="AB379" s="206">
        <v>18289096.240200002</v>
      </c>
      <c r="AC379" s="206">
        <v>18289096.240200002</v>
      </c>
      <c r="AD379" s="206">
        <v>18289096.240200002</v>
      </c>
      <c r="AE379" s="206">
        <v>18289096.240200002</v>
      </c>
      <c r="AF379" s="206">
        <v>18289096.240200002</v>
      </c>
      <c r="AG379" s="192">
        <f t="shared" si="68"/>
        <v>215697345.25800008</v>
      </c>
      <c r="AI379" s="207">
        <f t="shared" si="75"/>
        <v>30692.25</v>
      </c>
      <c r="AJ379" s="207">
        <f t="shared" si="75"/>
        <v>30696.76</v>
      </c>
      <c r="AK379" s="207">
        <f t="shared" si="75"/>
        <v>30697.31</v>
      </c>
      <c r="AL379" s="207">
        <f t="shared" si="74"/>
        <v>31914.55</v>
      </c>
      <c r="AM379" s="207">
        <f t="shared" si="74"/>
        <v>33126.879999999997</v>
      </c>
      <c r="AN379" s="207">
        <f t="shared" si="74"/>
        <v>33144.28</v>
      </c>
      <c r="AO379" s="207">
        <f t="shared" si="74"/>
        <v>34389.14</v>
      </c>
      <c r="AP379" s="207">
        <f t="shared" si="74"/>
        <v>35662.31</v>
      </c>
      <c r="AQ379" s="207">
        <f t="shared" si="74"/>
        <v>35895.339999999997</v>
      </c>
      <c r="AR379" s="207">
        <f t="shared" si="74"/>
        <v>36545.410000000003</v>
      </c>
      <c r="AS379" s="207">
        <f t="shared" si="74"/>
        <v>37012.519999999997</v>
      </c>
      <c r="AT379" s="207">
        <f t="shared" si="74"/>
        <v>37012.519999999997</v>
      </c>
      <c r="AU379" s="208">
        <f t="shared" si="69"/>
        <v>406789.27</v>
      </c>
      <c r="AV379" s="208">
        <f t="shared" si="73"/>
        <v>40530.76</v>
      </c>
      <c r="AW379" s="208">
        <f t="shared" si="73"/>
        <v>44206.17</v>
      </c>
      <c r="AX379" s="208">
        <f t="shared" si="73"/>
        <v>44520.52</v>
      </c>
      <c r="AY379" s="208">
        <f t="shared" si="73"/>
        <v>44834.87</v>
      </c>
      <c r="AZ379" s="208">
        <f t="shared" si="72"/>
        <v>45149.22</v>
      </c>
      <c r="BA379" s="208">
        <f t="shared" si="72"/>
        <v>45463.57</v>
      </c>
      <c r="BB379" s="208">
        <f t="shared" si="72"/>
        <v>45777.919999999998</v>
      </c>
      <c r="BC379" s="208">
        <f t="shared" si="71"/>
        <v>46176.9</v>
      </c>
      <c r="BD379" s="208">
        <f t="shared" si="71"/>
        <v>46587.97</v>
      </c>
      <c r="BE379" s="208">
        <f t="shared" si="71"/>
        <v>47230.65</v>
      </c>
      <c r="BF379" s="208">
        <f t="shared" si="71"/>
        <v>47704.06</v>
      </c>
      <c r="BG379" s="208">
        <f t="shared" si="71"/>
        <v>47704.06</v>
      </c>
      <c r="BH379" s="208">
        <f t="shared" si="71"/>
        <v>47704.06</v>
      </c>
      <c r="BI379" s="208">
        <f t="shared" si="71"/>
        <v>47704.06</v>
      </c>
      <c r="BJ379" s="208">
        <f t="shared" si="71"/>
        <v>47704.06</v>
      </c>
      <c r="BK379" s="208">
        <f t="shared" si="71"/>
        <v>47704.06</v>
      </c>
      <c r="BL379" s="207">
        <f t="shared" si="70"/>
        <v>562610.59000000008</v>
      </c>
    </row>
    <row r="380" spans="1:64">
      <c r="A380" s="190" t="s">
        <v>581</v>
      </c>
      <c r="B380" s="205">
        <v>4.24E-2</v>
      </c>
      <c r="C380" s="205">
        <v>4.24E-2</v>
      </c>
      <c r="D380" s="206">
        <v>629097.75</v>
      </c>
      <c r="E380" s="206">
        <v>629097.75</v>
      </c>
      <c r="F380" s="206">
        <v>629097.75</v>
      </c>
      <c r="G380" s="206">
        <v>629097.75</v>
      </c>
      <c r="H380" s="206">
        <v>629097.75</v>
      </c>
      <c r="I380" s="206">
        <v>629097.75</v>
      </c>
      <c r="J380" s="206">
        <v>634143.65</v>
      </c>
      <c r="K380" s="206">
        <v>639189.55000000005</v>
      </c>
      <c r="L380" s="206">
        <v>639189.55000000005</v>
      </c>
      <c r="M380" s="206">
        <v>639189.55000000005</v>
      </c>
      <c r="N380" s="206">
        <v>639189.55000000005</v>
      </c>
      <c r="O380" s="206">
        <v>639189.55000000005</v>
      </c>
      <c r="P380" s="192">
        <f t="shared" si="67"/>
        <v>7604677.8999999994</v>
      </c>
      <c r="Q380" s="206">
        <v>639189.55000000005</v>
      </c>
      <c r="R380" s="206">
        <v>639189.55000000005</v>
      </c>
      <c r="S380" s="206">
        <v>639189.55000000005</v>
      </c>
      <c r="T380" s="206">
        <v>639189.55000000005</v>
      </c>
      <c r="U380" s="206">
        <v>639189.55000000005</v>
      </c>
      <c r="V380" s="206">
        <v>639189.55000000005</v>
      </c>
      <c r="W380" s="206">
        <v>639189.55000000005</v>
      </c>
      <c r="X380" s="206">
        <v>639189.55000000005</v>
      </c>
      <c r="Y380" s="206">
        <v>639189.55000000005</v>
      </c>
      <c r="Z380" s="206">
        <v>639189.55000000005</v>
      </c>
      <c r="AA380" s="206">
        <v>639189.55000000005</v>
      </c>
      <c r="AB380" s="206">
        <v>639189.55000000005</v>
      </c>
      <c r="AC380" s="206">
        <v>639189.55000000005</v>
      </c>
      <c r="AD380" s="206">
        <v>639189.55000000005</v>
      </c>
      <c r="AE380" s="206">
        <v>639189.55000000005</v>
      </c>
      <c r="AF380" s="206">
        <v>639189.55000000005</v>
      </c>
      <c r="AG380" s="192">
        <f t="shared" si="68"/>
        <v>7670274.5999999987</v>
      </c>
      <c r="AI380" s="207">
        <f t="shared" si="75"/>
        <v>2222.81</v>
      </c>
      <c r="AJ380" s="207">
        <f t="shared" si="75"/>
        <v>2222.81</v>
      </c>
      <c r="AK380" s="207">
        <f t="shared" si="75"/>
        <v>2222.81</v>
      </c>
      <c r="AL380" s="207">
        <f t="shared" si="74"/>
        <v>2222.81</v>
      </c>
      <c r="AM380" s="207">
        <f t="shared" si="74"/>
        <v>2222.81</v>
      </c>
      <c r="AN380" s="207">
        <f t="shared" si="74"/>
        <v>2222.81</v>
      </c>
      <c r="AO380" s="207">
        <f t="shared" si="74"/>
        <v>2240.64</v>
      </c>
      <c r="AP380" s="207">
        <f t="shared" si="74"/>
        <v>2258.4699999999998</v>
      </c>
      <c r="AQ380" s="207">
        <f t="shared" si="74"/>
        <v>2258.4699999999998</v>
      </c>
      <c r="AR380" s="207">
        <f t="shared" si="74"/>
        <v>2258.4699999999998</v>
      </c>
      <c r="AS380" s="207">
        <f t="shared" si="74"/>
        <v>2258.4699999999998</v>
      </c>
      <c r="AT380" s="207">
        <f t="shared" si="74"/>
        <v>2258.4699999999998</v>
      </c>
      <c r="AU380" s="208">
        <f t="shared" si="69"/>
        <v>26869.850000000002</v>
      </c>
      <c r="AV380" s="208">
        <f t="shared" si="73"/>
        <v>2258.4699999999998</v>
      </c>
      <c r="AW380" s="208">
        <f t="shared" si="73"/>
        <v>2258.4699999999998</v>
      </c>
      <c r="AX380" s="208">
        <f t="shared" si="73"/>
        <v>2258.4699999999998</v>
      </c>
      <c r="AY380" s="208">
        <f t="shared" si="73"/>
        <v>2258.4699999999998</v>
      </c>
      <c r="AZ380" s="208">
        <f t="shared" si="72"/>
        <v>2258.4699999999998</v>
      </c>
      <c r="BA380" s="208">
        <f t="shared" si="72"/>
        <v>2258.4699999999998</v>
      </c>
      <c r="BB380" s="208">
        <f t="shared" si="72"/>
        <v>2258.4699999999998</v>
      </c>
      <c r="BC380" s="208">
        <f t="shared" si="71"/>
        <v>2258.4699999999998</v>
      </c>
      <c r="BD380" s="208">
        <f t="shared" si="71"/>
        <v>2258.4699999999998</v>
      </c>
      <c r="BE380" s="208">
        <f t="shared" si="71"/>
        <v>2258.4699999999998</v>
      </c>
      <c r="BF380" s="208">
        <f t="shared" si="71"/>
        <v>2258.4699999999998</v>
      </c>
      <c r="BG380" s="208">
        <f t="shared" si="71"/>
        <v>2258.4699999999998</v>
      </c>
      <c r="BH380" s="208">
        <f t="shared" si="71"/>
        <v>2258.4699999999998</v>
      </c>
      <c r="BI380" s="208">
        <f t="shared" si="71"/>
        <v>2258.4699999999998</v>
      </c>
      <c r="BJ380" s="208">
        <f t="shared" si="71"/>
        <v>2258.4699999999998</v>
      </c>
      <c r="BK380" s="208">
        <f t="shared" si="71"/>
        <v>2258.4699999999998</v>
      </c>
      <c r="BL380" s="207">
        <f t="shared" si="70"/>
        <v>27101.640000000003</v>
      </c>
    </row>
    <row r="381" spans="1:64">
      <c r="A381" s="190" t="s">
        <v>582</v>
      </c>
      <c r="B381" s="205">
        <v>4.6100000000000002E-2</v>
      </c>
      <c r="C381" s="205">
        <v>4.6100000000000002E-2</v>
      </c>
      <c r="D381" s="206">
        <v>503250.72000000003</v>
      </c>
      <c r="E381" s="206">
        <v>503250.72000000003</v>
      </c>
      <c r="F381" s="206">
        <v>635499.57000000007</v>
      </c>
      <c r="G381" s="206">
        <v>626617.92000000004</v>
      </c>
      <c r="H381" s="206">
        <v>489492.25</v>
      </c>
      <c r="I381" s="206">
        <v>515994.42</v>
      </c>
      <c r="J381" s="206">
        <v>538491.76</v>
      </c>
      <c r="K381" s="206">
        <v>538491.76</v>
      </c>
      <c r="L381" s="206">
        <v>538491.76</v>
      </c>
      <c r="M381" s="206">
        <v>538491.76</v>
      </c>
      <c r="N381" s="206">
        <v>538491.76</v>
      </c>
      <c r="O381" s="206">
        <v>538491.76</v>
      </c>
      <c r="P381" s="192">
        <f t="shared" si="67"/>
        <v>6505056.1599999992</v>
      </c>
      <c r="Q381" s="206">
        <v>538491.76</v>
      </c>
      <c r="R381" s="206">
        <v>538491.76</v>
      </c>
      <c r="S381" s="206">
        <v>538491.76</v>
      </c>
      <c r="T381" s="206">
        <v>538491.76</v>
      </c>
      <c r="U381" s="206">
        <v>538491.76</v>
      </c>
      <c r="V381" s="206">
        <v>538491.76</v>
      </c>
      <c r="W381" s="206">
        <v>538491.76</v>
      </c>
      <c r="X381" s="206">
        <v>538491.76</v>
      </c>
      <c r="Y381" s="206">
        <v>538491.76</v>
      </c>
      <c r="Z381" s="206">
        <v>538491.76</v>
      </c>
      <c r="AA381" s="206">
        <v>538491.76</v>
      </c>
      <c r="AB381" s="206">
        <v>538491.76</v>
      </c>
      <c r="AC381" s="206">
        <v>538491.76</v>
      </c>
      <c r="AD381" s="206">
        <v>538491.76</v>
      </c>
      <c r="AE381" s="206">
        <v>538491.76</v>
      </c>
      <c r="AF381" s="206">
        <v>538491.76</v>
      </c>
      <c r="AG381" s="192">
        <f t="shared" si="68"/>
        <v>6461901.1199999982</v>
      </c>
      <c r="AI381" s="207">
        <f t="shared" si="75"/>
        <v>1933.32</v>
      </c>
      <c r="AJ381" s="207">
        <f t="shared" si="75"/>
        <v>1933.32</v>
      </c>
      <c r="AK381" s="207">
        <f t="shared" si="75"/>
        <v>2441.38</v>
      </c>
      <c r="AL381" s="207">
        <f t="shared" si="74"/>
        <v>2407.2600000000002</v>
      </c>
      <c r="AM381" s="207">
        <f t="shared" si="74"/>
        <v>1880.47</v>
      </c>
      <c r="AN381" s="207">
        <f t="shared" si="74"/>
        <v>1982.28</v>
      </c>
      <c r="AO381" s="207">
        <f t="shared" si="74"/>
        <v>2068.71</v>
      </c>
      <c r="AP381" s="207">
        <f t="shared" si="74"/>
        <v>2068.71</v>
      </c>
      <c r="AQ381" s="207">
        <f t="shared" si="74"/>
        <v>2068.71</v>
      </c>
      <c r="AR381" s="207">
        <f t="shared" si="74"/>
        <v>2068.71</v>
      </c>
      <c r="AS381" s="207">
        <f t="shared" si="74"/>
        <v>2068.71</v>
      </c>
      <c r="AT381" s="207">
        <f t="shared" si="74"/>
        <v>2068.71</v>
      </c>
      <c r="AU381" s="208">
        <f t="shared" si="69"/>
        <v>24990.289999999997</v>
      </c>
      <c r="AV381" s="208">
        <f t="shared" si="73"/>
        <v>2068.71</v>
      </c>
      <c r="AW381" s="208">
        <f t="shared" si="73"/>
        <v>2068.71</v>
      </c>
      <c r="AX381" s="208">
        <f t="shared" si="73"/>
        <v>2068.71</v>
      </c>
      <c r="AY381" s="208">
        <f t="shared" si="73"/>
        <v>2068.71</v>
      </c>
      <c r="AZ381" s="208">
        <f t="shared" si="72"/>
        <v>2068.71</v>
      </c>
      <c r="BA381" s="208">
        <f t="shared" si="72"/>
        <v>2068.71</v>
      </c>
      <c r="BB381" s="208">
        <f t="shared" si="72"/>
        <v>2068.71</v>
      </c>
      <c r="BC381" s="208">
        <f t="shared" si="71"/>
        <v>2068.71</v>
      </c>
      <c r="BD381" s="208">
        <f t="shared" si="71"/>
        <v>2068.71</v>
      </c>
      <c r="BE381" s="208">
        <f t="shared" si="71"/>
        <v>2068.71</v>
      </c>
      <c r="BF381" s="208">
        <f t="shared" si="71"/>
        <v>2068.71</v>
      </c>
      <c r="BG381" s="208">
        <f t="shared" si="71"/>
        <v>2068.71</v>
      </c>
      <c r="BH381" s="208">
        <f t="shared" si="71"/>
        <v>2068.71</v>
      </c>
      <c r="BI381" s="208">
        <f t="shared" si="71"/>
        <v>2068.71</v>
      </c>
      <c r="BJ381" s="208">
        <f t="shared" si="71"/>
        <v>2068.71</v>
      </c>
      <c r="BK381" s="208">
        <f t="shared" si="71"/>
        <v>2068.71</v>
      </c>
      <c r="BL381" s="207">
        <f t="shared" si="70"/>
        <v>24824.519999999993</v>
      </c>
    </row>
    <row r="382" spans="1:64">
      <c r="A382" s="190" t="s">
        <v>583</v>
      </c>
      <c r="B382" s="205">
        <v>4.36E-2</v>
      </c>
      <c r="C382" s="205">
        <v>4.36E-2</v>
      </c>
      <c r="D382" s="206">
        <v>0</v>
      </c>
      <c r="E382" s="206">
        <v>0</v>
      </c>
      <c r="F382" s="206">
        <v>0</v>
      </c>
      <c r="G382" s="206">
        <v>129719.92</v>
      </c>
      <c r="H382" s="206">
        <v>259439.84</v>
      </c>
      <c r="I382" s="206">
        <v>259439.84</v>
      </c>
      <c r="J382" s="206">
        <v>259439.84</v>
      </c>
      <c r="K382" s="206">
        <v>259439.84</v>
      </c>
      <c r="L382" s="206">
        <v>259439.84</v>
      </c>
      <c r="M382" s="206">
        <v>259439.84</v>
      </c>
      <c r="N382" s="206">
        <v>259439.84</v>
      </c>
      <c r="O382" s="206">
        <v>259439.84</v>
      </c>
      <c r="P382" s="192">
        <f t="shared" si="67"/>
        <v>2205238.64</v>
      </c>
      <c r="Q382" s="206">
        <v>259439.84</v>
      </c>
      <c r="R382" s="206">
        <v>259439.84</v>
      </c>
      <c r="S382" s="206">
        <v>259439.84</v>
      </c>
      <c r="T382" s="206">
        <v>259439.84</v>
      </c>
      <c r="U382" s="206">
        <v>259439.84</v>
      </c>
      <c r="V382" s="206">
        <v>259439.84</v>
      </c>
      <c r="W382" s="206">
        <v>259439.84</v>
      </c>
      <c r="X382" s="206">
        <v>259439.84</v>
      </c>
      <c r="Y382" s="206">
        <v>259439.84</v>
      </c>
      <c r="Z382" s="206">
        <v>259439.84</v>
      </c>
      <c r="AA382" s="206">
        <v>259439.84</v>
      </c>
      <c r="AB382" s="206">
        <v>259439.84</v>
      </c>
      <c r="AC382" s="206">
        <v>259439.84</v>
      </c>
      <c r="AD382" s="206">
        <v>259439.84</v>
      </c>
      <c r="AE382" s="206">
        <v>259439.84</v>
      </c>
      <c r="AF382" s="206">
        <v>259439.84</v>
      </c>
      <c r="AG382" s="192">
        <f t="shared" si="68"/>
        <v>3113278.0799999996</v>
      </c>
      <c r="AI382" s="207">
        <f t="shared" si="75"/>
        <v>0</v>
      </c>
      <c r="AJ382" s="207">
        <f t="shared" si="75"/>
        <v>0</v>
      </c>
      <c r="AK382" s="207">
        <f t="shared" si="75"/>
        <v>0</v>
      </c>
      <c r="AL382" s="207">
        <f t="shared" si="74"/>
        <v>471.32</v>
      </c>
      <c r="AM382" s="207">
        <f t="shared" si="74"/>
        <v>942.63</v>
      </c>
      <c r="AN382" s="207">
        <f t="shared" si="74"/>
        <v>942.63</v>
      </c>
      <c r="AO382" s="207">
        <f t="shared" si="74"/>
        <v>942.63</v>
      </c>
      <c r="AP382" s="207">
        <f t="shared" si="74"/>
        <v>942.63</v>
      </c>
      <c r="AQ382" s="207">
        <f t="shared" si="74"/>
        <v>942.63</v>
      </c>
      <c r="AR382" s="207">
        <f t="shared" si="74"/>
        <v>942.63</v>
      </c>
      <c r="AS382" s="207">
        <f t="shared" si="74"/>
        <v>942.63</v>
      </c>
      <c r="AT382" s="207">
        <f t="shared" si="74"/>
        <v>942.63</v>
      </c>
      <c r="AU382" s="208">
        <f t="shared" si="69"/>
        <v>8012.3600000000006</v>
      </c>
      <c r="AV382" s="208">
        <f t="shared" si="73"/>
        <v>942.63</v>
      </c>
      <c r="AW382" s="208">
        <f t="shared" si="73"/>
        <v>942.63</v>
      </c>
      <c r="AX382" s="208">
        <f t="shared" si="73"/>
        <v>942.63</v>
      </c>
      <c r="AY382" s="208">
        <f t="shared" si="73"/>
        <v>942.63</v>
      </c>
      <c r="AZ382" s="208">
        <f t="shared" si="72"/>
        <v>942.63</v>
      </c>
      <c r="BA382" s="208">
        <f t="shared" si="72"/>
        <v>942.63</v>
      </c>
      <c r="BB382" s="208">
        <f t="shared" si="72"/>
        <v>942.63</v>
      </c>
      <c r="BC382" s="208">
        <f t="shared" si="71"/>
        <v>942.63</v>
      </c>
      <c r="BD382" s="208">
        <f t="shared" si="71"/>
        <v>942.63</v>
      </c>
      <c r="BE382" s="208">
        <f t="shared" si="71"/>
        <v>942.63</v>
      </c>
      <c r="BF382" s="208">
        <f t="shared" si="71"/>
        <v>942.63</v>
      </c>
      <c r="BG382" s="208">
        <f t="shared" si="71"/>
        <v>942.63</v>
      </c>
      <c r="BH382" s="208">
        <f t="shared" si="71"/>
        <v>942.63</v>
      </c>
      <c r="BI382" s="208">
        <f t="shared" si="71"/>
        <v>942.63</v>
      </c>
      <c r="BJ382" s="208">
        <f t="shared" si="71"/>
        <v>942.63</v>
      </c>
      <c r="BK382" s="208">
        <f t="shared" si="71"/>
        <v>942.63</v>
      </c>
      <c r="BL382" s="207">
        <f t="shared" si="70"/>
        <v>11311.559999999998</v>
      </c>
    </row>
    <row r="383" spans="1:64">
      <c r="A383" s="190" t="s">
        <v>584</v>
      </c>
      <c r="B383" s="205">
        <v>4.2500000000000003E-2</v>
      </c>
      <c r="C383" s="205">
        <v>4.2500000000000003E-2</v>
      </c>
      <c r="D383" s="206">
        <v>0</v>
      </c>
      <c r="E383" s="206">
        <v>0</v>
      </c>
      <c r="F383" s="206">
        <v>0</v>
      </c>
      <c r="G383" s="206">
        <v>11942.36</v>
      </c>
      <c r="H383" s="206">
        <v>23884.71</v>
      </c>
      <c r="I383" s="206">
        <v>23884.71</v>
      </c>
      <c r="J383" s="206">
        <v>23884.71</v>
      </c>
      <c r="K383" s="206">
        <v>23884.71</v>
      </c>
      <c r="L383" s="206">
        <v>23884.71</v>
      </c>
      <c r="M383" s="206">
        <v>23884.71</v>
      </c>
      <c r="N383" s="206">
        <v>23884.71</v>
      </c>
      <c r="O383" s="206">
        <v>23884.71</v>
      </c>
      <c r="P383" s="192">
        <f t="shared" si="67"/>
        <v>203020.03999999995</v>
      </c>
      <c r="Q383" s="206">
        <v>23884.71</v>
      </c>
      <c r="R383" s="206">
        <v>23884.71</v>
      </c>
      <c r="S383" s="206">
        <v>23884.71</v>
      </c>
      <c r="T383" s="206">
        <v>23884.71</v>
      </c>
      <c r="U383" s="206">
        <v>23884.71</v>
      </c>
      <c r="V383" s="206">
        <v>23884.71</v>
      </c>
      <c r="W383" s="206">
        <v>23884.71</v>
      </c>
      <c r="X383" s="206">
        <v>23884.71</v>
      </c>
      <c r="Y383" s="206">
        <v>23884.71</v>
      </c>
      <c r="Z383" s="206">
        <v>23884.71</v>
      </c>
      <c r="AA383" s="206">
        <v>23884.71</v>
      </c>
      <c r="AB383" s="206">
        <v>23884.71</v>
      </c>
      <c r="AC383" s="206">
        <v>23884.71</v>
      </c>
      <c r="AD383" s="206">
        <v>23884.71</v>
      </c>
      <c r="AE383" s="206">
        <v>23884.71</v>
      </c>
      <c r="AF383" s="206">
        <v>23884.71</v>
      </c>
      <c r="AG383" s="192">
        <f t="shared" si="68"/>
        <v>286616.51999999996</v>
      </c>
      <c r="AI383" s="207">
        <f t="shared" si="75"/>
        <v>0</v>
      </c>
      <c r="AJ383" s="207">
        <f t="shared" si="75"/>
        <v>0</v>
      </c>
      <c r="AK383" s="207">
        <f t="shared" si="75"/>
        <v>0</v>
      </c>
      <c r="AL383" s="207">
        <f t="shared" si="74"/>
        <v>42.3</v>
      </c>
      <c r="AM383" s="207">
        <f t="shared" si="74"/>
        <v>84.59</v>
      </c>
      <c r="AN383" s="207">
        <f t="shared" si="74"/>
        <v>84.59</v>
      </c>
      <c r="AO383" s="207">
        <f t="shared" si="74"/>
        <v>84.59</v>
      </c>
      <c r="AP383" s="207">
        <f t="shared" si="74"/>
        <v>84.59</v>
      </c>
      <c r="AQ383" s="207">
        <f t="shared" si="74"/>
        <v>84.59</v>
      </c>
      <c r="AR383" s="207">
        <f t="shared" si="74"/>
        <v>84.59</v>
      </c>
      <c r="AS383" s="207">
        <f t="shared" si="74"/>
        <v>84.59</v>
      </c>
      <c r="AT383" s="207">
        <f t="shared" si="74"/>
        <v>84.59</v>
      </c>
      <c r="AU383" s="208">
        <f t="shared" si="69"/>
        <v>719.02000000000021</v>
      </c>
      <c r="AV383" s="208">
        <f t="shared" si="73"/>
        <v>84.59</v>
      </c>
      <c r="AW383" s="208">
        <f t="shared" si="73"/>
        <v>84.59</v>
      </c>
      <c r="AX383" s="208">
        <f t="shared" si="73"/>
        <v>84.59</v>
      </c>
      <c r="AY383" s="208">
        <f t="shared" si="73"/>
        <v>84.59</v>
      </c>
      <c r="AZ383" s="208">
        <f t="shared" si="72"/>
        <v>84.59</v>
      </c>
      <c r="BA383" s="208">
        <f t="shared" si="72"/>
        <v>84.59</v>
      </c>
      <c r="BB383" s="208">
        <f t="shared" si="72"/>
        <v>84.59</v>
      </c>
      <c r="BC383" s="208">
        <f t="shared" si="71"/>
        <v>84.59</v>
      </c>
      <c r="BD383" s="208">
        <f t="shared" si="71"/>
        <v>84.59</v>
      </c>
      <c r="BE383" s="208">
        <f t="shared" si="71"/>
        <v>84.59</v>
      </c>
      <c r="BF383" s="208">
        <f t="shared" si="71"/>
        <v>84.59</v>
      </c>
      <c r="BG383" s="208">
        <f t="shared" si="71"/>
        <v>84.59</v>
      </c>
      <c r="BH383" s="208">
        <f t="shared" si="71"/>
        <v>84.59</v>
      </c>
      <c r="BI383" s="208">
        <f t="shared" si="71"/>
        <v>84.59</v>
      </c>
      <c r="BJ383" s="208">
        <f t="shared" si="71"/>
        <v>84.59</v>
      </c>
      <c r="BK383" s="208">
        <f t="shared" si="71"/>
        <v>84.59</v>
      </c>
      <c r="BL383" s="207">
        <f t="shared" si="70"/>
        <v>1015.0800000000003</v>
      </c>
    </row>
    <row r="384" spans="1:64">
      <c r="A384" s="190" t="s">
        <v>585</v>
      </c>
      <c r="B384" s="205">
        <v>0</v>
      </c>
      <c r="C384" s="205">
        <v>0</v>
      </c>
      <c r="D384" s="206">
        <v>0</v>
      </c>
      <c r="E384" s="206">
        <v>0</v>
      </c>
      <c r="F384" s="206">
        <v>10054.370000000001</v>
      </c>
      <c r="G384" s="206">
        <v>20108.740000000002</v>
      </c>
      <c r="H384" s="206">
        <v>20108.740000000002</v>
      </c>
      <c r="I384" s="206">
        <v>20108.740000000002</v>
      </c>
      <c r="J384" s="206">
        <v>20108.740000000002</v>
      </c>
      <c r="K384" s="206">
        <v>20108.740000000002</v>
      </c>
      <c r="L384" s="206">
        <v>20108.740000000002</v>
      </c>
      <c r="M384" s="206">
        <v>20108.740000000002</v>
      </c>
      <c r="N384" s="206">
        <v>20108.740000000002</v>
      </c>
      <c r="O384" s="206">
        <v>20108.740000000002</v>
      </c>
      <c r="P384" s="192">
        <f t="shared" si="67"/>
        <v>191033.03</v>
      </c>
      <c r="Q384" s="206">
        <v>20108.740000000002</v>
      </c>
      <c r="R384" s="206">
        <v>20108.740000000002</v>
      </c>
      <c r="S384" s="206">
        <v>20108.740000000002</v>
      </c>
      <c r="T384" s="206">
        <v>20108.740000000002</v>
      </c>
      <c r="U384" s="206">
        <v>20108.740000000002</v>
      </c>
      <c r="V384" s="206">
        <v>20108.740000000002</v>
      </c>
      <c r="W384" s="206">
        <v>20108.740000000002</v>
      </c>
      <c r="X384" s="206">
        <v>20108.740000000002</v>
      </c>
      <c r="Y384" s="206">
        <v>20108.740000000002</v>
      </c>
      <c r="Z384" s="206">
        <v>20108.740000000002</v>
      </c>
      <c r="AA384" s="206">
        <v>20108.740000000002</v>
      </c>
      <c r="AB384" s="206">
        <v>20108.740000000002</v>
      </c>
      <c r="AC384" s="206">
        <v>20108.740000000002</v>
      </c>
      <c r="AD384" s="206">
        <v>20108.740000000002</v>
      </c>
      <c r="AE384" s="206">
        <v>20108.740000000002</v>
      </c>
      <c r="AF384" s="206">
        <v>20108.740000000002</v>
      </c>
      <c r="AG384" s="192">
        <f t="shared" si="68"/>
        <v>241304.87999999998</v>
      </c>
      <c r="AI384" s="207">
        <f t="shared" si="75"/>
        <v>0</v>
      </c>
      <c r="AJ384" s="207">
        <f t="shared" si="75"/>
        <v>0</v>
      </c>
      <c r="AK384" s="207">
        <f t="shared" si="75"/>
        <v>0</v>
      </c>
      <c r="AL384" s="207">
        <f t="shared" si="74"/>
        <v>0</v>
      </c>
      <c r="AM384" s="207">
        <f t="shared" si="74"/>
        <v>0</v>
      </c>
      <c r="AN384" s="207">
        <f t="shared" si="74"/>
        <v>0</v>
      </c>
      <c r="AO384" s="207">
        <f t="shared" si="74"/>
        <v>0</v>
      </c>
      <c r="AP384" s="207">
        <f t="shared" si="74"/>
        <v>0</v>
      </c>
      <c r="AQ384" s="207">
        <f t="shared" si="74"/>
        <v>0</v>
      </c>
      <c r="AR384" s="207">
        <f t="shared" si="74"/>
        <v>0</v>
      </c>
      <c r="AS384" s="207">
        <f t="shared" si="74"/>
        <v>0</v>
      </c>
      <c r="AT384" s="207">
        <f t="shared" si="74"/>
        <v>0</v>
      </c>
      <c r="AU384" s="208">
        <f t="shared" si="69"/>
        <v>0</v>
      </c>
      <c r="AV384" s="208">
        <f t="shared" si="73"/>
        <v>0</v>
      </c>
      <c r="AW384" s="208">
        <f t="shared" si="73"/>
        <v>0</v>
      </c>
      <c r="AX384" s="208">
        <f t="shared" si="73"/>
        <v>0</v>
      </c>
      <c r="AY384" s="208">
        <f t="shared" si="73"/>
        <v>0</v>
      </c>
      <c r="AZ384" s="208">
        <f t="shared" si="72"/>
        <v>0</v>
      </c>
      <c r="BA384" s="208">
        <f t="shared" si="72"/>
        <v>0</v>
      </c>
      <c r="BB384" s="208">
        <f t="shared" si="72"/>
        <v>0</v>
      </c>
      <c r="BC384" s="208">
        <f t="shared" si="71"/>
        <v>0</v>
      </c>
      <c r="BD384" s="208">
        <f t="shared" si="71"/>
        <v>0</v>
      </c>
      <c r="BE384" s="208">
        <f t="shared" si="71"/>
        <v>0</v>
      </c>
      <c r="BF384" s="208">
        <f t="shared" si="71"/>
        <v>0</v>
      </c>
      <c r="BG384" s="208">
        <f t="shared" si="71"/>
        <v>0</v>
      </c>
      <c r="BH384" s="208">
        <f t="shared" si="71"/>
        <v>0</v>
      </c>
      <c r="BI384" s="208">
        <f t="shared" si="71"/>
        <v>0</v>
      </c>
      <c r="BJ384" s="208">
        <f t="shared" si="71"/>
        <v>0</v>
      </c>
      <c r="BK384" s="208">
        <f t="shared" si="71"/>
        <v>0</v>
      </c>
      <c r="BL384" s="207">
        <f t="shared" si="70"/>
        <v>0</v>
      </c>
    </row>
    <row r="385" spans="1:67">
      <c r="A385" s="190" t="s">
        <v>586</v>
      </c>
      <c r="B385" s="205">
        <v>2.1600000000000001E-2</v>
      </c>
      <c r="C385" s="205">
        <v>2.1600000000000001E-2</v>
      </c>
      <c r="D385" s="206">
        <v>742261.26</v>
      </c>
      <c r="E385" s="206">
        <v>742261.26</v>
      </c>
      <c r="F385" s="206">
        <v>743990.08</v>
      </c>
      <c r="G385" s="206">
        <v>745718.89</v>
      </c>
      <c r="H385" s="206">
        <v>745718.89</v>
      </c>
      <c r="I385" s="206">
        <v>745718.89</v>
      </c>
      <c r="J385" s="206">
        <v>746356.97</v>
      </c>
      <c r="K385" s="206">
        <v>746995.05</v>
      </c>
      <c r="L385" s="206">
        <v>746995.05</v>
      </c>
      <c r="M385" s="206">
        <v>746995.05</v>
      </c>
      <c r="N385" s="206">
        <v>746995.05</v>
      </c>
      <c r="O385" s="206">
        <v>746995.05</v>
      </c>
      <c r="P385" s="192">
        <f t="shared" si="67"/>
        <v>8947001.4900000002</v>
      </c>
      <c r="Q385" s="206">
        <v>746995.05</v>
      </c>
      <c r="R385" s="206">
        <v>746995.05</v>
      </c>
      <c r="S385" s="206">
        <v>746995.05</v>
      </c>
      <c r="T385" s="206">
        <v>746995.05</v>
      </c>
      <c r="U385" s="206">
        <v>746995.05</v>
      </c>
      <c r="V385" s="206">
        <v>746995.05</v>
      </c>
      <c r="W385" s="206">
        <v>746995.05</v>
      </c>
      <c r="X385" s="206">
        <v>746995.05</v>
      </c>
      <c r="Y385" s="206">
        <v>746995.05</v>
      </c>
      <c r="Z385" s="206">
        <v>746995.05</v>
      </c>
      <c r="AA385" s="206">
        <v>746995.05</v>
      </c>
      <c r="AB385" s="206">
        <v>746995.05</v>
      </c>
      <c r="AC385" s="206">
        <v>746995.05</v>
      </c>
      <c r="AD385" s="206">
        <v>746995.05</v>
      </c>
      <c r="AE385" s="206">
        <v>746995.05</v>
      </c>
      <c r="AF385" s="206">
        <v>746995.05</v>
      </c>
      <c r="AG385" s="192">
        <f t="shared" si="68"/>
        <v>8963940.5999999996</v>
      </c>
      <c r="AI385" s="207">
        <f t="shared" si="75"/>
        <v>1336.07</v>
      </c>
      <c r="AJ385" s="207">
        <f t="shared" si="75"/>
        <v>1336.07</v>
      </c>
      <c r="AK385" s="207">
        <f t="shared" si="75"/>
        <v>1339.18</v>
      </c>
      <c r="AL385" s="207">
        <f t="shared" si="74"/>
        <v>1342.29</v>
      </c>
      <c r="AM385" s="207">
        <f t="shared" si="74"/>
        <v>1342.29</v>
      </c>
      <c r="AN385" s="207">
        <f t="shared" si="74"/>
        <v>1342.29</v>
      </c>
      <c r="AO385" s="207">
        <f t="shared" si="74"/>
        <v>1343.44</v>
      </c>
      <c r="AP385" s="207">
        <f t="shared" si="74"/>
        <v>1344.59</v>
      </c>
      <c r="AQ385" s="207">
        <f t="shared" si="74"/>
        <v>1344.59</v>
      </c>
      <c r="AR385" s="207">
        <f t="shared" si="74"/>
        <v>1344.59</v>
      </c>
      <c r="AS385" s="207">
        <f t="shared" si="74"/>
        <v>1344.59</v>
      </c>
      <c r="AT385" s="207">
        <f t="shared" si="74"/>
        <v>1344.59</v>
      </c>
      <c r="AU385" s="208">
        <f t="shared" si="69"/>
        <v>16104.58</v>
      </c>
      <c r="AV385" s="208">
        <f t="shared" si="73"/>
        <v>1344.59</v>
      </c>
      <c r="AW385" s="208">
        <f t="shared" si="73"/>
        <v>1344.59</v>
      </c>
      <c r="AX385" s="208">
        <f t="shared" si="73"/>
        <v>1344.59</v>
      </c>
      <c r="AY385" s="208">
        <f t="shared" si="73"/>
        <v>1344.59</v>
      </c>
      <c r="AZ385" s="208">
        <f t="shared" si="72"/>
        <v>1344.59</v>
      </c>
      <c r="BA385" s="208">
        <f t="shared" si="72"/>
        <v>1344.59</v>
      </c>
      <c r="BB385" s="208">
        <f t="shared" si="72"/>
        <v>1344.59</v>
      </c>
      <c r="BC385" s="208">
        <f t="shared" si="71"/>
        <v>1344.59</v>
      </c>
      <c r="BD385" s="208">
        <f t="shared" si="71"/>
        <v>1344.59</v>
      </c>
      <c r="BE385" s="208">
        <f t="shared" si="71"/>
        <v>1344.59</v>
      </c>
      <c r="BF385" s="208">
        <f t="shared" ref="BF385:BK414" si="76">ROUND(AA385*$C385/12,2)</f>
        <v>1344.59</v>
      </c>
      <c r="BG385" s="208">
        <f t="shared" si="76"/>
        <v>1344.59</v>
      </c>
      <c r="BH385" s="208">
        <f t="shared" si="76"/>
        <v>1344.59</v>
      </c>
      <c r="BI385" s="208">
        <f t="shared" si="76"/>
        <v>1344.59</v>
      </c>
      <c r="BJ385" s="208">
        <f t="shared" si="76"/>
        <v>1344.59</v>
      </c>
      <c r="BK385" s="208">
        <f t="shared" si="76"/>
        <v>1344.59</v>
      </c>
      <c r="BL385" s="207">
        <f t="shared" si="70"/>
        <v>16135.08</v>
      </c>
    </row>
    <row r="386" spans="1:67">
      <c r="A386" s="190" t="s">
        <v>587</v>
      </c>
      <c r="B386" s="205">
        <v>3.61E-2</v>
      </c>
      <c r="C386" s="205">
        <v>3.61E-2</v>
      </c>
      <c r="D386" s="206">
        <v>0</v>
      </c>
      <c r="E386" s="206">
        <v>0</v>
      </c>
      <c r="F386" s="206">
        <v>0</v>
      </c>
      <c r="G386" s="206">
        <v>0</v>
      </c>
      <c r="H386" s="206">
        <v>0</v>
      </c>
      <c r="I386" s="206">
        <v>0</v>
      </c>
      <c r="J386" s="206">
        <v>8152480.75</v>
      </c>
      <c r="K386" s="206">
        <v>9758509.5700000003</v>
      </c>
      <c r="L386" s="206">
        <v>11524971.57</v>
      </c>
      <c r="M386" s="206">
        <v>13543248.34</v>
      </c>
      <c r="N386" s="206">
        <v>14678286.609999999</v>
      </c>
      <c r="O386" s="206">
        <v>14678286.609999999</v>
      </c>
      <c r="P386" s="192">
        <f t="shared" si="67"/>
        <v>72335783.450000003</v>
      </c>
      <c r="Q386" s="206">
        <v>14678286.609999999</v>
      </c>
      <c r="R386" s="206">
        <v>25394725.125</v>
      </c>
      <c r="S386" s="206">
        <v>36111163.640000001</v>
      </c>
      <c r="T386" s="206">
        <v>36111163.640000001</v>
      </c>
      <c r="U386" s="206">
        <v>36111163.640000001</v>
      </c>
      <c r="V386" s="206">
        <v>36111163.640000001</v>
      </c>
      <c r="W386" s="206">
        <v>36111163.640000001</v>
      </c>
      <c r="X386" s="206">
        <v>36111163.640000001</v>
      </c>
      <c r="Y386" s="206">
        <v>36111163.640000001</v>
      </c>
      <c r="Z386" s="206">
        <v>36111163.640000001</v>
      </c>
      <c r="AA386" s="206">
        <v>36111163.640000001</v>
      </c>
      <c r="AB386" s="206">
        <v>36111163.640000001</v>
      </c>
      <c r="AC386" s="206">
        <v>36111163.640000001</v>
      </c>
      <c r="AD386" s="206">
        <v>36111163.640000001</v>
      </c>
      <c r="AE386" s="206">
        <v>36111163.640000001</v>
      </c>
      <c r="AF386" s="206">
        <v>36111163.640000001</v>
      </c>
      <c r="AG386" s="192">
        <f t="shared" si="68"/>
        <v>433333963.67999989</v>
      </c>
      <c r="AI386" s="207">
        <f t="shared" si="75"/>
        <v>0</v>
      </c>
      <c r="AJ386" s="207">
        <f t="shared" si="75"/>
        <v>0</v>
      </c>
      <c r="AK386" s="207">
        <f t="shared" si="75"/>
        <v>0</v>
      </c>
      <c r="AL386" s="207">
        <f t="shared" si="74"/>
        <v>0</v>
      </c>
      <c r="AM386" s="207">
        <f t="shared" si="74"/>
        <v>0</v>
      </c>
      <c r="AN386" s="207">
        <f t="shared" si="74"/>
        <v>0</v>
      </c>
      <c r="AO386" s="207">
        <f t="shared" si="74"/>
        <v>24525.38</v>
      </c>
      <c r="AP386" s="207">
        <f t="shared" si="74"/>
        <v>29356.85</v>
      </c>
      <c r="AQ386" s="207">
        <f t="shared" si="74"/>
        <v>34670.959999999999</v>
      </c>
      <c r="AR386" s="207">
        <f t="shared" si="74"/>
        <v>40742.61</v>
      </c>
      <c r="AS386" s="207">
        <f t="shared" si="74"/>
        <v>44157.18</v>
      </c>
      <c r="AT386" s="207">
        <f t="shared" si="74"/>
        <v>44157.18</v>
      </c>
      <c r="AU386" s="208">
        <f t="shared" si="69"/>
        <v>217610.16</v>
      </c>
      <c r="AV386" s="208">
        <f t="shared" si="73"/>
        <v>44157.18</v>
      </c>
      <c r="AW386" s="208">
        <f t="shared" si="73"/>
        <v>76395.8</v>
      </c>
      <c r="AX386" s="208">
        <f t="shared" si="73"/>
        <v>108634.42</v>
      </c>
      <c r="AY386" s="208">
        <f t="shared" si="73"/>
        <v>108634.42</v>
      </c>
      <c r="AZ386" s="208">
        <f t="shared" si="72"/>
        <v>108634.42</v>
      </c>
      <c r="BA386" s="208">
        <f t="shared" si="72"/>
        <v>108634.42</v>
      </c>
      <c r="BB386" s="208">
        <f t="shared" si="72"/>
        <v>108634.42</v>
      </c>
      <c r="BC386" s="208">
        <f t="shared" si="72"/>
        <v>108634.42</v>
      </c>
      <c r="BD386" s="208">
        <f t="shared" si="72"/>
        <v>108634.42</v>
      </c>
      <c r="BE386" s="208">
        <f t="shared" si="72"/>
        <v>108634.42</v>
      </c>
      <c r="BF386" s="208">
        <f t="shared" si="76"/>
        <v>108634.42</v>
      </c>
      <c r="BG386" s="208">
        <f t="shared" si="76"/>
        <v>108634.42</v>
      </c>
      <c r="BH386" s="208">
        <f t="shared" si="76"/>
        <v>108634.42</v>
      </c>
      <c r="BI386" s="208">
        <f t="shared" si="76"/>
        <v>108634.42</v>
      </c>
      <c r="BJ386" s="208">
        <f t="shared" si="76"/>
        <v>108634.42</v>
      </c>
      <c r="BK386" s="208">
        <f t="shared" si="76"/>
        <v>108634.42</v>
      </c>
      <c r="BL386" s="207">
        <f t="shared" si="70"/>
        <v>1303613.04</v>
      </c>
      <c r="BO386" s="207">
        <f t="shared" ref="BO386:BO391" si="77">BL386</f>
        <v>1303613.04</v>
      </c>
    </row>
    <row r="387" spans="1:67">
      <c r="A387" s="190" t="s">
        <v>588</v>
      </c>
      <c r="B387" s="205">
        <v>3.61E-2</v>
      </c>
      <c r="C387" s="205">
        <v>3.61E-2</v>
      </c>
      <c r="D387" s="206">
        <v>184957686.47999999</v>
      </c>
      <c r="E387" s="206">
        <v>184957686.47999999</v>
      </c>
      <c r="F387" s="206">
        <v>184957686.47999999</v>
      </c>
      <c r="G387" s="206">
        <v>186656215.02000001</v>
      </c>
      <c r="H387" s="206">
        <v>188354743.55000001</v>
      </c>
      <c r="I387" s="206">
        <v>188354743.55000001</v>
      </c>
      <c r="J387" s="206">
        <v>188354743.55000001</v>
      </c>
      <c r="K387" s="206">
        <v>188354743.55000001</v>
      </c>
      <c r="L387" s="206">
        <v>188354743.55000001</v>
      </c>
      <c r="M387" s="206">
        <v>188354743.55000001</v>
      </c>
      <c r="N387" s="206">
        <v>188354743.55000001</v>
      </c>
      <c r="O387" s="206">
        <v>188354743.55000001</v>
      </c>
      <c r="P387" s="192">
        <f t="shared" si="67"/>
        <v>2248367222.8599997</v>
      </c>
      <c r="Q387" s="206">
        <v>188354743.55000001</v>
      </c>
      <c r="R387" s="206">
        <v>188354743.55000001</v>
      </c>
      <c r="S387" s="206">
        <v>188354743.55000001</v>
      </c>
      <c r="T387" s="206">
        <v>188354743.55000001</v>
      </c>
      <c r="U387" s="206">
        <v>188354743.55000001</v>
      </c>
      <c r="V387" s="206">
        <v>188354743.55000001</v>
      </c>
      <c r="W387" s="206">
        <v>188354743.55000001</v>
      </c>
      <c r="X387" s="206">
        <v>188354743.55000001</v>
      </c>
      <c r="Y387" s="206">
        <v>188354743.55000001</v>
      </c>
      <c r="Z387" s="206">
        <v>188354743.55000001</v>
      </c>
      <c r="AA387" s="206">
        <v>188354743.55000001</v>
      </c>
      <c r="AB387" s="206">
        <v>188354743.55000001</v>
      </c>
      <c r="AC387" s="206">
        <v>188354743.55000001</v>
      </c>
      <c r="AD387" s="206">
        <v>188354743.55000001</v>
      </c>
      <c r="AE387" s="206">
        <v>188354743.55000001</v>
      </c>
      <c r="AF387" s="206">
        <v>188354743.55000001</v>
      </c>
      <c r="AG387" s="192">
        <f t="shared" si="68"/>
        <v>2260256922.5999999</v>
      </c>
      <c r="AI387" s="207">
        <f t="shared" si="75"/>
        <v>556414.37</v>
      </c>
      <c r="AJ387" s="207">
        <f t="shared" si="75"/>
        <v>556414.37</v>
      </c>
      <c r="AK387" s="207">
        <f t="shared" si="75"/>
        <v>556414.37</v>
      </c>
      <c r="AL387" s="207">
        <f t="shared" si="74"/>
        <v>561524.11</v>
      </c>
      <c r="AM387" s="207">
        <f t="shared" si="74"/>
        <v>566633.85</v>
      </c>
      <c r="AN387" s="207">
        <f t="shared" si="74"/>
        <v>566633.85</v>
      </c>
      <c r="AO387" s="207">
        <f t="shared" si="74"/>
        <v>566633.85</v>
      </c>
      <c r="AP387" s="207">
        <f t="shared" si="74"/>
        <v>566633.85</v>
      </c>
      <c r="AQ387" s="207">
        <f t="shared" si="74"/>
        <v>566633.85</v>
      </c>
      <c r="AR387" s="207">
        <f t="shared" si="74"/>
        <v>566633.85</v>
      </c>
      <c r="AS387" s="207">
        <f t="shared" si="74"/>
        <v>566633.85</v>
      </c>
      <c r="AT387" s="207">
        <f t="shared" si="74"/>
        <v>566633.85</v>
      </c>
      <c r="AU387" s="208">
        <f t="shared" si="69"/>
        <v>6763838.0199999986</v>
      </c>
      <c r="AV387" s="208">
        <f t="shared" si="73"/>
        <v>566633.85</v>
      </c>
      <c r="AW387" s="208">
        <f t="shared" si="73"/>
        <v>566633.85</v>
      </c>
      <c r="AX387" s="208">
        <f t="shared" si="73"/>
        <v>566633.85</v>
      </c>
      <c r="AY387" s="208">
        <f t="shared" si="73"/>
        <v>566633.85</v>
      </c>
      <c r="AZ387" s="208">
        <f t="shared" si="72"/>
        <v>566633.85</v>
      </c>
      <c r="BA387" s="208">
        <f t="shared" si="72"/>
        <v>566633.85</v>
      </c>
      <c r="BB387" s="208">
        <f t="shared" si="72"/>
        <v>566633.85</v>
      </c>
      <c r="BC387" s="208">
        <f t="shared" si="72"/>
        <v>566633.85</v>
      </c>
      <c r="BD387" s="208">
        <f t="shared" si="72"/>
        <v>566633.85</v>
      </c>
      <c r="BE387" s="208">
        <f t="shared" si="72"/>
        <v>566633.85</v>
      </c>
      <c r="BF387" s="208">
        <f t="shared" si="76"/>
        <v>566633.85</v>
      </c>
      <c r="BG387" s="208">
        <f t="shared" si="76"/>
        <v>566633.85</v>
      </c>
      <c r="BH387" s="208">
        <f t="shared" si="76"/>
        <v>566633.85</v>
      </c>
      <c r="BI387" s="208">
        <f t="shared" si="76"/>
        <v>566633.85</v>
      </c>
      <c r="BJ387" s="208">
        <f t="shared" si="76"/>
        <v>566633.85</v>
      </c>
      <c r="BK387" s="208">
        <f t="shared" si="76"/>
        <v>566633.85</v>
      </c>
      <c r="BL387" s="207">
        <f t="shared" si="70"/>
        <v>6799606.1999999983</v>
      </c>
      <c r="BO387" s="207">
        <f t="shared" si="77"/>
        <v>6799606.1999999983</v>
      </c>
    </row>
    <row r="388" spans="1:67">
      <c r="A388" s="190" t="s">
        <v>589</v>
      </c>
      <c r="B388" s="205">
        <v>2.3899999999999998E-2</v>
      </c>
      <c r="C388" s="205">
        <v>2.3899999999999998E-2</v>
      </c>
      <c r="D388" s="206">
        <v>0</v>
      </c>
      <c r="E388" s="206">
        <v>0</v>
      </c>
      <c r="F388" s="206">
        <v>0</v>
      </c>
      <c r="G388" s="206">
        <v>0</v>
      </c>
      <c r="H388" s="206">
        <v>0</v>
      </c>
      <c r="I388" s="206">
        <v>0</v>
      </c>
      <c r="J388" s="206">
        <v>44606090.629999995</v>
      </c>
      <c r="K388" s="206">
        <v>45176991.405000001</v>
      </c>
      <c r="L388" s="206">
        <v>45179748.450000003</v>
      </c>
      <c r="M388" s="206">
        <v>45179748.450000003</v>
      </c>
      <c r="N388" s="206">
        <v>45179748.450000003</v>
      </c>
      <c r="O388" s="206">
        <v>45179748.450000003</v>
      </c>
      <c r="P388" s="192">
        <f t="shared" si="67"/>
        <v>270502075.83499998</v>
      </c>
      <c r="Q388" s="206">
        <v>45179748.450000003</v>
      </c>
      <c r="R388" s="206">
        <v>45179748.450000003</v>
      </c>
      <c r="S388" s="206">
        <v>45179748.450000003</v>
      </c>
      <c r="T388" s="206">
        <v>45179748.450000003</v>
      </c>
      <c r="U388" s="206">
        <v>45179748.450000003</v>
      </c>
      <c r="V388" s="206">
        <v>45179748.450000003</v>
      </c>
      <c r="W388" s="206">
        <v>45179748.450000003</v>
      </c>
      <c r="X388" s="206">
        <v>45179748.450000003</v>
      </c>
      <c r="Y388" s="206">
        <v>45179748.450000003</v>
      </c>
      <c r="Z388" s="206">
        <v>45179748.450000003</v>
      </c>
      <c r="AA388" s="206">
        <v>45179748.450000003</v>
      </c>
      <c r="AB388" s="206">
        <v>45179748.450000003</v>
      </c>
      <c r="AC388" s="206">
        <v>45179748.450000003</v>
      </c>
      <c r="AD388" s="206">
        <v>45179748.450000003</v>
      </c>
      <c r="AE388" s="206">
        <v>45179748.450000003</v>
      </c>
      <c r="AF388" s="206">
        <v>45179748.450000003</v>
      </c>
      <c r="AG388" s="192">
        <f t="shared" si="68"/>
        <v>542156981.39999998</v>
      </c>
      <c r="AI388" s="207">
        <f t="shared" si="75"/>
        <v>0</v>
      </c>
      <c r="AJ388" s="207">
        <f t="shared" si="75"/>
        <v>0</v>
      </c>
      <c r="AK388" s="207">
        <f t="shared" si="75"/>
        <v>0</v>
      </c>
      <c r="AL388" s="207">
        <f t="shared" si="74"/>
        <v>0</v>
      </c>
      <c r="AM388" s="207">
        <f t="shared" si="74"/>
        <v>0</v>
      </c>
      <c r="AN388" s="207">
        <f t="shared" si="74"/>
        <v>0</v>
      </c>
      <c r="AO388" s="207">
        <f t="shared" si="74"/>
        <v>88840.46</v>
      </c>
      <c r="AP388" s="207">
        <f t="shared" si="74"/>
        <v>89977.51</v>
      </c>
      <c r="AQ388" s="207">
        <f t="shared" si="74"/>
        <v>89983</v>
      </c>
      <c r="AR388" s="207">
        <f t="shared" si="74"/>
        <v>89983</v>
      </c>
      <c r="AS388" s="207">
        <f t="shared" si="74"/>
        <v>89983</v>
      </c>
      <c r="AT388" s="207">
        <f t="shared" si="74"/>
        <v>89983</v>
      </c>
      <c r="AU388" s="208">
        <f t="shared" si="69"/>
        <v>538749.97</v>
      </c>
      <c r="AV388" s="208">
        <f t="shared" si="73"/>
        <v>89983</v>
      </c>
      <c r="AW388" s="208">
        <f t="shared" si="73"/>
        <v>89983</v>
      </c>
      <c r="AX388" s="208">
        <f t="shared" si="73"/>
        <v>89983</v>
      </c>
      <c r="AY388" s="208">
        <f t="shared" si="73"/>
        <v>89983</v>
      </c>
      <c r="AZ388" s="208">
        <f t="shared" si="72"/>
        <v>89983</v>
      </c>
      <c r="BA388" s="208">
        <f t="shared" si="72"/>
        <v>89983</v>
      </c>
      <c r="BB388" s="208">
        <f t="shared" si="72"/>
        <v>89983</v>
      </c>
      <c r="BC388" s="208">
        <f t="shared" si="72"/>
        <v>89983</v>
      </c>
      <c r="BD388" s="208">
        <f t="shared" si="72"/>
        <v>89983</v>
      </c>
      <c r="BE388" s="208">
        <f t="shared" si="72"/>
        <v>89983</v>
      </c>
      <c r="BF388" s="208">
        <f t="shared" si="76"/>
        <v>89983</v>
      </c>
      <c r="BG388" s="208">
        <f t="shared" si="76"/>
        <v>89983</v>
      </c>
      <c r="BH388" s="208">
        <f t="shared" si="76"/>
        <v>89983</v>
      </c>
      <c r="BI388" s="208">
        <f t="shared" si="76"/>
        <v>89983</v>
      </c>
      <c r="BJ388" s="208">
        <f t="shared" si="76"/>
        <v>89983</v>
      </c>
      <c r="BK388" s="208">
        <f t="shared" si="76"/>
        <v>89983</v>
      </c>
      <c r="BL388" s="207">
        <f t="shared" si="70"/>
        <v>1079796</v>
      </c>
      <c r="BO388" s="207">
        <f t="shared" si="77"/>
        <v>1079796</v>
      </c>
    </row>
    <row r="389" spans="1:67">
      <c r="A389" s="190" t="s">
        <v>590</v>
      </c>
      <c r="B389" s="205">
        <v>2.3899999999999998E-2</v>
      </c>
      <c r="C389" s="205">
        <v>2.3899999999999998E-2</v>
      </c>
      <c r="D389" s="206">
        <v>28202632.039999999</v>
      </c>
      <c r="E389" s="206">
        <v>28202632.039999999</v>
      </c>
      <c r="F389" s="206">
        <v>28202632.039999999</v>
      </c>
      <c r="G389" s="206">
        <v>28202632.039999999</v>
      </c>
      <c r="H389" s="206">
        <v>28202632.039999999</v>
      </c>
      <c r="I389" s="206">
        <v>28202632.039999999</v>
      </c>
      <c r="J389" s="206">
        <v>28202632.039999999</v>
      </c>
      <c r="K389" s="206">
        <v>28202632.039999999</v>
      </c>
      <c r="L389" s="206">
        <v>28202632.039999999</v>
      </c>
      <c r="M389" s="206">
        <v>28202632.039999999</v>
      </c>
      <c r="N389" s="206">
        <v>28202632.039999999</v>
      </c>
      <c r="O389" s="206">
        <v>28202632.039999999</v>
      </c>
      <c r="P389" s="192">
        <f t="shared" si="67"/>
        <v>338431584.48000002</v>
      </c>
      <c r="Q389" s="206">
        <v>28202632.039999999</v>
      </c>
      <c r="R389" s="206">
        <v>28202632.039999999</v>
      </c>
      <c r="S389" s="206">
        <v>28202632.039999999</v>
      </c>
      <c r="T389" s="206">
        <v>28202632.039999999</v>
      </c>
      <c r="U389" s="206">
        <v>28202632.039999999</v>
      </c>
      <c r="V389" s="206">
        <v>28202632.039999999</v>
      </c>
      <c r="W389" s="206">
        <v>28202632.039999999</v>
      </c>
      <c r="X389" s="206">
        <v>28202632.039999999</v>
      </c>
      <c r="Y389" s="206">
        <v>28202632.039999999</v>
      </c>
      <c r="Z389" s="206">
        <v>28202632.039999999</v>
      </c>
      <c r="AA389" s="206">
        <v>28202632.039999999</v>
      </c>
      <c r="AB389" s="206">
        <v>28202632.039999999</v>
      </c>
      <c r="AC389" s="206">
        <v>28202632.039999999</v>
      </c>
      <c r="AD389" s="206">
        <v>28202632.039999999</v>
      </c>
      <c r="AE389" s="206">
        <v>28202632.039999999</v>
      </c>
      <c r="AF389" s="206">
        <v>28202632.039999999</v>
      </c>
      <c r="AG389" s="192">
        <f t="shared" si="68"/>
        <v>338431584.48000002</v>
      </c>
      <c r="AI389" s="207">
        <f t="shared" si="75"/>
        <v>56170.239999999998</v>
      </c>
      <c r="AJ389" s="207">
        <f t="shared" si="75"/>
        <v>56170.239999999998</v>
      </c>
      <c r="AK389" s="207">
        <f t="shared" si="75"/>
        <v>56170.239999999998</v>
      </c>
      <c r="AL389" s="207">
        <f t="shared" si="74"/>
        <v>56170.239999999998</v>
      </c>
      <c r="AM389" s="207">
        <f t="shared" si="74"/>
        <v>56170.239999999998</v>
      </c>
      <c r="AN389" s="207">
        <f t="shared" si="74"/>
        <v>56170.239999999998</v>
      </c>
      <c r="AO389" s="207">
        <f t="shared" si="74"/>
        <v>56170.239999999998</v>
      </c>
      <c r="AP389" s="207">
        <f t="shared" si="74"/>
        <v>56170.239999999998</v>
      </c>
      <c r="AQ389" s="207">
        <f t="shared" si="74"/>
        <v>56170.239999999998</v>
      </c>
      <c r="AR389" s="207">
        <f t="shared" si="74"/>
        <v>56170.239999999998</v>
      </c>
      <c r="AS389" s="207">
        <f t="shared" si="74"/>
        <v>56170.239999999998</v>
      </c>
      <c r="AT389" s="207">
        <f t="shared" si="74"/>
        <v>56170.239999999998</v>
      </c>
      <c r="AU389" s="208">
        <f t="shared" si="69"/>
        <v>674042.88</v>
      </c>
      <c r="AV389" s="208">
        <f t="shared" si="73"/>
        <v>56170.239999999998</v>
      </c>
      <c r="AW389" s="208">
        <f t="shared" si="73"/>
        <v>56170.239999999998</v>
      </c>
      <c r="AX389" s="208">
        <f t="shared" si="73"/>
        <v>56170.239999999998</v>
      </c>
      <c r="AY389" s="208">
        <f t="shared" si="73"/>
        <v>56170.239999999998</v>
      </c>
      <c r="AZ389" s="208">
        <f t="shared" si="72"/>
        <v>56170.239999999998</v>
      </c>
      <c r="BA389" s="208">
        <f t="shared" si="72"/>
        <v>56170.239999999998</v>
      </c>
      <c r="BB389" s="208">
        <f t="shared" si="72"/>
        <v>56170.239999999998</v>
      </c>
      <c r="BC389" s="208">
        <f t="shared" si="72"/>
        <v>56170.239999999998</v>
      </c>
      <c r="BD389" s="208">
        <f t="shared" si="72"/>
        <v>56170.239999999998</v>
      </c>
      <c r="BE389" s="208">
        <f t="shared" si="72"/>
        <v>56170.239999999998</v>
      </c>
      <c r="BF389" s="208">
        <f t="shared" si="76"/>
        <v>56170.239999999998</v>
      </c>
      <c r="BG389" s="208">
        <f t="shared" si="76"/>
        <v>56170.239999999998</v>
      </c>
      <c r="BH389" s="208">
        <f t="shared" si="76"/>
        <v>56170.239999999998</v>
      </c>
      <c r="BI389" s="208">
        <f t="shared" si="76"/>
        <v>56170.239999999998</v>
      </c>
      <c r="BJ389" s="208">
        <f t="shared" si="76"/>
        <v>56170.239999999998</v>
      </c>
      <c r="BK389" s="208">
        <f t="shared" si="76"/>
        <v>56170.239999999998</v>
      </c>
      <c r="BL389" s="207">
        <f t="shared" si="70"/>
        <v>674042.88</v>
      </c>
      <c r="BO389" s="207">
        <f t="shared" si="77"/>
        <v>674042.88</v>
      </c>
    </row>
    <row r="390" spans="1:67">
      <c r="A390" s="190" t="s">
        <v>591</v>
      </c>
      <c r="B390" s="205">
        <v>2.3899999999999998E-2</v>
      </c>
      <c r="C390" s="205">
        <v>2.3899999999999998E-2</v>
      </c>
      <c r="D390" s="206">
        <v>33083.26</v>
      </c>
      <c r="E390" s="206">
        <v>33083.26</v>
      </c>
      <c r="F390" s="206">
        <v>33083.26</v>
      </c>
      <c r="G390" s="206">
        <v>33083.26</v>
      </c>
      <c r="H390" s="206">
        <v>33083.26</v>
      </c>
      <c r="I390" s="206">
        <v>33083.26</v>
      </c>
      <c r="J390" s="206">
        <v>33083.26</v>
      </c>
      <c r="K390" s="206">
        <v>33083.26</v>
      </c>
      <c r="L390" s="206">
        <v>33083.26</v>
      </c>
      <c r="M390" s="206">
        <v>33083.26</v>
      </c>
      <c r="N390" s="206">
        <v>33083.26</v>
      </c>
      <c r="O390" s="206">
        <v>33083.26</v>
      </c>
      <c r="P390" s="192">
        <f t="shared" ref="P390:P414" si="78">SUM(D390:O390)</f>
        <v>396999.12000000005</v>
      </c>
      <c r="Q390" s="206">
        <v>33083.26</v>
      </c>
      <c r="R390" s="206">
        <v>33083.26</v>
      </c>
      <c r="S390" s="206">
        <v>33083.26</v>
      </c>
      <c r="T390" s="206">
        <v>33083.26</v>
      </c>
      <c r="U390" s="206">
        <v>33083.26</v>
      </c>
      <c r="V390" s="206">
        <v>33083.26</v>
      </c>
      <c r="W390" s="206">
        <v>33083.26</v>
      </c>
      <c r="X390" s="206">
        <v>33083.26</v>
      </c>
      <c r="Y390" s="206">
        <v>33083.26</v>
      </c>
      <c r="Z390" s="206">
        <v>33083.26</v>
      </c>
      <c r="AA390" s="206">
        <v>33083.26</v>
      </c>
      <c r="AB390" s="206">
        <v>33083.26</v>
      </c>
      <c r="AC390" s="206">
        <v>33083.26</v>
      </c>
      <c r="AD390" s="206">
        <v>33083.26</v>
      </c>
      <c r="AE390" s="206">
        <v>33083.26</v>
      </c>
      <c r="AF390" s="206">
        <v>33083.26</v>
      </c>
      <c r="AG390" s="192">
        <f t="shared" ref="AG390:AG414" si="79">SUM(U390:AF390)</f>
        <v>396999.12000000005</v>
      </c>
      <c r="AI390" s="207">
        <f t="shared" si="75"/>
        <v>65.89</v>
      </c>
      <c r="AJ390" s="207">
        <f t="shared" si="75"/>
        <v>65.89</v>
      </c>
      <c r="AK390" s="207">
        <f t="shared" si="75"/>
        <v>65.89</v>
      </c>
      <c r="AL390" s="207">
        <f t="shared" si="74"/>
        <v>65.89</v>
      </c>
      <c r="AM390" s="207">
        <f t="shared" si="74"/>
        <v>65.89</v>
      </c>
      <c r="AN390" s="207">
        <f t="shared" si="74"/>
        <v>65.89</v>
      </c>
      <c r="AO390" s="207">
        <f t="shared" si="74"/>
        <v>65.89</v>
      </c>
      <c r="AP390" s="207">
        <f t="shared" si="74"/>
        <v>65.89</v>
      </c>
      <c r="AQ390" s="207">
        <f t="shared" si="74"/>
        <v>65.89</v>
      </c>
      <c r="AR390" s="207">
        <f t="shared" si="74"/>
        <v>65.89</v>
      </c>
      <c r="AS390" s="207">
        <f t="shared" si="74"/>
        <v>65.89</v>
      </c>
      <c r="AT390" s="207">
        <f t="shared" si="74"/>
        <v>65.89</v>
      </c>
      <c r="AU390" s="208">
        <f t="shared" ref="AU390:AU414" si="80">SUM(AI390:AT390)</f>
        <v>790.68</v>
      </c>
      <c r="AV390" s="208">
        <f t="shared" si="73"/>
        <v>65.89</v>
      </c>
      <c r="AW390" s="208">
        <f t="shared" si="73"/>
        <v>65.89</v>
      </c>
      <c r="AX390" s="208">
        <f t="shared" si="73"/>
        <v>65.89</v>
      </c>
      <c r="AY390" s="208">
        <f t="shared" si="73"/>
        <v>65.89</v>
      </c>
      <c r="AZ390" s="208">
        <f t="shared" si="72"/>
        <v>65.89</v>
      </c>
      <c r="BA390" s="208">
        <f t="shared" si="72"/>
        <v>65.89</v>
      </c>
      <c r="BB390" s="208">
        <f t="shared" si="72"/>
        <v>65.89</v>
      </c>
      <c r="BC390" s="208">
        <f t="shared" si="72"/>
        <v>65.89</v>
      </c>
      <c r="BD390" s="208">
        <f t="shared" si="72"/>
        <v>65.89</v>
      </c>
      <c r="BE390" s="208">
        <f t="shared" si="72"/>
        <v>65.89</v>
      </c>
      <c r="BF390" s="208">
        <f t="shared" si="76"/>
        <v>65.89</v>
      </c>
      <c r="BG390" s="208">
        <f t="shared" si="76"/>
        <v>65.89</v>
      </c>
      <c r="BH390" s="208">
        <f t="shared" si="76"/>
        <v>65.89</v>
      </c>
      <c r="BI390" s="208">
        <f t="shared" si="76"/>
        <v>65.89</v>
      </c>
      <c r="BJ390" s="208">
        <f t="shared" si="76"/>
        <v>65.89</v>
      </c>
      <c r="BK390" s="208">
        <f t="shared" si="76"/>
        <v>65.89</v>
      </c>
      <c r="BL390" s="207">
        <f t="shared" ref="BL390:BL414" si="81">SUM(AZ390:BK390)</f>
        <v>790.68</v>
      </c>
      <c r="BO390" s="207">
        <f t="shared" si="77"/>
        <v>790.68</v>
      </c>
    </row>
    <row r="391" spans="1:67">
      <c r="A391" s="190" t="s">
        <v>592</v>
      </c>
      <c r="B391" s="205">
        <v>2.3899999999999998E-2</v>
      </c>
      <c r="C391" s="205">
        <v>2.3899999999999998E-2</v>
      </c>
      <c r="D391" s="206">
        <v>0</v>
      </c>
      <c r="E391" s="206">
        <v>114032.63</v>
      </c>
      <c r="F391" s="206">
        <v>228065.26</v>
      </c>
      <c r="G391" s="206">
        <v>228065.26</v>
      </c>
      <c r="H391" s="206">
        <v>228065.26</v>
      </c>
      <c r="I391" s="206">
        <v>228065.26</v>
      </c>
      <c r="J391" s="206">
        <v>228065.26</v>
      </c>
      <c r="K391" s="206">
        <v>228065.26</v>
      </c>
      <c r="L391" s="206">
        <v>228065.26</v>
      </c>
      <c r="M391" s="206">
        <v>228065.26</v>
      </c>
      <c r="N391" s="206">
        <v>228065.26</v>
      </c>
      <c r="O391" s="206">
        <v>228065.26</v>
      </c>
      <c r="P391" s="192">
        <f t="shared" si="78"/>
        <v>2394685.2300000004</v>
      </c>
      <c r="Q391" s="206">
        <v>228065.26</v>
      </c>
      <c r="R391" s="206">
        <v>228065.26</v>
      </c>
      <c r="S391" s="206">
        <v>228065.26</v>
      </c>
      <c r="T391" s="206">
        <v>228065.26</v>
      </c>
      <c r="U391" s="206">
        <v>228065.26</v>
      </c>
      <c r="V391" s="206">
        <v>228065.26</v>
      </c>
      <c r="W391" s="206">
        <v>228065.26</v>
      </c>
      <c r="X391" s="206">
        <v>228065.26</v>
      </c>
      <c r="Y391" s="206">
        <v>228065.26</v>
      </c>
      <c r="Z391" s="206">
        <v>228065.26</v>
      </c>
      <c r="AA391" s="206">
        <v>228065.26</v>
      </c>
      <c r="AB391" s="206">
        <v>228065.26</v>
      </c>
      <c r="AC391" s="206">
        <v>228065.26</v>
      </c>
      <c r="AD391" s="206">
        <v>228065.26</v>
      </c>
      <c r="AE391" s="206">
        <v>228065.26</v>
      </c>
      <c r="AF391" s="206">
        <v>228065.26</v>
      </c>
      <c r="AG391" s="192">
        <f t="shared" si="79"/>
        <v>2736783.12</v>
      </c>
      <c r="AI391" s="207">
        <f t="shared" si="75"/>
        <v>0</v>
      </c>
      <c r="AJ391" s="207">
        <f t="shared" si="75"/>
        <v>227.11</v>
      </c>
      <c r="AK391" s="207">
        <f t="shared" si="75"/>
        <v>454.23</v>
      </c>
      <c r="AL391" s="207">
        <f t="shared" si="74"/>
        <v>454.23</v>
      </c>
      <c r="AM391" s="207">
        <f t="shared" si="74"/>
        <v>454.23</v>
      </c>
      <c r="AN391" s="207">
        <f t="shared" si="74"/>
        <v>454.23</v>
      </c>
      <c r="AO391" s="207">
        <f t="shared" si="74"/>
        <v>454.23</v>
      </c>
      <c r="AP391" s="207">
        <f t="shared" si="74"/>
        <v>454.23</v>
      </c>
      <c r="AQ391" s="207">
        <f t="shared" si="74"/>
        <v>454.23</v>
      </c>
      <c r="AR391" s="207">
        <f t="shared" si="74"/>
        <v>454.23</v>
      </c>
      <c r="AS391" s="207">
        <f t="shared" si="74"/>
        <v>454.23</v>
      </c>
      <c r="AT391" s="207">
        <f t="shared" si="74"/>
        <v>454.23</v>
      </c>
      <c r="AU391" s="208">
        <f t="shared" si="80"/>
        <v>4769.41</v>
      </c>
      <c r="AV391" s="208">
        <f t="shared" si="73"/>
        <v>454.23</v>
      </c>
      <c r="AW391" s="208">
        <f t="shared" si="73"/>
        <v>454.23</v>
      </c>
      <c r="AX391" s="208">
        <f t="shared" si="73"/>
        <v>454.23</v>
      </c>
      <c r="AY391" s="208">
        <f t="shared" si="73"/>
        <v>454.23</v>
      </c>
      <c r="AZ391" s="208">
        <f t="shared" si="72"/>
        <v>454.23</v>
      </c>
      <c r="BA391" s="208">
        <f t="shared" si="72"/>
        <v>454.23</v>
      </c>
      <c r="BB391" s="208">
        <f t="shared" si="72"/>
        <v>454.23</v>
      </c>
      <c r="BC391" s="208">
        <f t="shared" si="72"/>
        <v>454.23</v>
      </c>
      <c r="BD391" s="208">
        <f t="shared" si="72"/>
        <v>454.23</v>
      </c>
      <c r="BE391" s="208">
        <f t="shared" si="72"/>
        <v>454.23</v>
      </c>
      <c r="BF391" s="208">
        <f t="shared" si="76"/>
        <v>454.23</v>
      </c>
      <c r="BG391" s="208">
        <f t="shared" si="76"/>
        <v>454.23</v>
      </c>
      <c r="BH391" s="208">
        <f t="shared" si="76"/>
        <v>454.23</v>
      </c>
      <c r="BI391" s="208">
        <f t="shared" si="76"/>
        <v>454.23</v>
      </c>
      <c r="BJ391" s="208">
        <f t="shared" si="76"/>
        <v>454.23</v>
      </c>
      <c r="BK391" s="208">
        <f t="shared" si="76"/>
        <v>454.23</v>
      </c>
      <c r="BL391" s="207">
        <f t="shared" si="81"/>
        <v>5450.76</v>
      </c>
      <c r="BO391" s="207">
        <f t="shared" si="77"/>
        <v>5450.76</v>
      </c>
    </row>
    <row r="392" spans="1:67">
      <c r="A392" s="190" t="s">
        <v>593</v>
      </c>
      <c r="B392" s="205">
        <v>0</v>
      </c>
      <c r="C392" s="205">
        <v>0</v>
      </c>
      <c r="D392" s="206">
        <v>0</v>
      </c>
      <c r="E392" s="206">
        <v>0</v>
      </c>
      <c r="F392" s="206">
        <v>0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0</v>
      </c>
      <c r="P392" s="192">
        <f t="shared" si="78"/>
        <v>0</v>
      </c>
      <c r="Q392" s="206">
        <v>0</v>
      </c>
      <c r="R392" s="206">
        <v>0</v>
      </c>
      <c r="S392" s="206">
        <v>0</v>
      </c>
      <c r="T392" s="206">
        <v>0</v>
      </c>
      <c r="U392" s="206">
        <v>0</v>
      </c>
      <c r="V392" s="206">
        <v>0</v>
      </c>
      <c r="W392" s="206">
        <v>0</v>
      </c>
      <c r="X392" s="206">
        <v>0</v>
      </c>
      <c r="Y392" s="206">
        <v>0</v>
      </c>
      <c r="Z392" s="206">
        <v>0</v>
      </c>
      <c r="AA392" s="206">
        <v>0</v>
      </c>
      <c r="AB392" s="206">
        <v>0</v>
      </c>
      <c r="AC392" s="206">
        <v>0</v>
      </c>
      <c r="AD392" s="206">
        <v>0</v>
      </c>
      <c r="AE392" s="206">
        <v>0</v>
      </c>
      <c r="AF392" s="206">
        <v>0</v>
      </c>
      <c r="AG392" s="192">
        <f t="shared" si="79"/>
        <v>0</v>
      </c>
      <c r="AI392" s="207">
        <f t="shared" si="75"/>
        <v>0</v>
      </c>
      <c r="AJ392" s="207">
        <f t="shared" si="75"/>
        <v>0</v>
      </c>
      <c r="AK392" s="207">
        <f t="shared" si="75"/>
        <v>0</v>
      </c>
      <c r="AL392" s="207">
        <f t="shared" si="74"/>
        <v>0</v>
      </c>
      <c r="AM392" s="207">
        <f t="shared" si="74"/>
        <v>0</v>
      </c>
      <c r="AN392" s="207">
        <f t="shared" si="74"/>
        <v>0</v>
      </c>
      <c r="AO392" s="207">
        <f t="shared" si="74"/>
        <v>0</v>
      </c>
      <c r="AP392" s="207">
        <f t="shared" si="74"/>
        <v>0</v>
      </c>
      <c r="AQ392" s="207">
        <f t="shared" si="74"/>
        <v>0</v>
      </c>
      <c r="AR392" s="207">
        <f t="shared" si="74"/>
        <v>0</v>
      </c>
      <c r="AS392" s="207">
        <f t="shared" si="74"/>
        <v>0</v>
      </c>
      <c r="AT392" s="207">
        <f t="shared" si="74"/>
        <v>0</v>
      </c>
      <c r="AU392" s="208">
        <f t="shared" si="80"/>
        <v>0</v>
      </c>
      <c r="AV392" s="208">
        <f t="shared" si="73"/>
        <v>0</v>
      </c>
      <c r="AW392" s="208">
        <f t="shared" si="73"/>
        <v>0</v>
      </c>
      <c r="AX392" s="208">
        <f t="shared" si="73"/>
        <v>0</v>
      </c>
      <c r="AY392" s="208">
        <f t="shared" si="73"/>
        <v>0</v>
      </c>
      <c r="AZ392" s="208">
        <f t="shared" si="72"/>
        <v>0</v>
      </c>
      <c r="BA392" s="208">
        <f t="shared" si="72"/>
        <v>0</v>
      </c>
      <c r="BB392" s="208">
        <f t="shared" si="72"/>
        <v>0</v>
      </c>
      <c r="BC392" s="208">
        <f t="shared" si="72"/>
        <v>0</v>
      </c>
      <c r="BD392" s="208">
        <f t="shared" si="72"/>
        <v>0</v>
      </c>
      <c r="BE392" s="208">
        <f t="shared" si="72"/>
        <v>0</v>
      </c>
      <c r="BF392" s="208">
        <f t="shared" si="76"/>
        <v>0</v>
      </c>
      <c r="BG392" s="208">
        <f t="shared" si="76"/>
        <v>0</v>
      </c>
      <c r="BH392" s="208">
        <f t="shared" si="76"/>
        <v>0</v>
      </c>
      <c r="BI392" s="208">
        <f t="shared" si="76"/>
        <v>0</v>
      </c>
      <c r="BJ392" s="208">
        <f t="shared" si="76"/>
        <v>0</v>
      </c>
      <c r="BK392" s="208">
        <f t="shared" si="76"/>
        <v>0</v>
      </c>
      <c r="BL392" s="207">
        <f t="shared" si="81"/>
        <v>0</v>
      </c>
    </row>
    <row r="393" spans="1:67">
      <c r="A393" s="190" t="s">
        <v>594</v>
      </c>
      <c r="B393" s="205">
        <v>4.24E-2</v>
      </c>
      <c r="C393" s="205">
        <v>4.24E-2</v>
      </c>
      <c r="D393" s="206">
        <v>0</v>
      </c>
      <c r="E393" s="206">
        <v>0</v>
      </c>
      <c r="F393" s="206">
        <v>0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192">
        <f t="shared" si="78"/>
        <v>0</v>
      </c>
      <c r="Q393" s="206">
        <v>0</v>
      </c>
      <c r="R393" s="206">
        <v>0</v>
      </c>
      <c r="S393" s="206">
        <v>0</v>
      </c>
      <c r="T393" s="206">
        <v>0</v>
      </c>
      <c r="U393" s="206">
        <v>0</v>
      </c>
      <c r="V393" s="206">
        <v>0</v>
      </c>
      <c r="W393" s="206">
        <v>0</v>
      </c>
      <c r="X393" s="206">
        <v>0</v>
      </c>
      <c r="Y393" s="206">
        <v>0</v>
      </c>
      <c r="Z393" s="206">
        <v>0</v>
      </c>
      <c r="AA393" s="206">
        <v>0</v>
      </c>
      <c r="AB393" s="206">
        <v>0</v>
      </c>
      <c r="AC393" s="206">
        <v>0</v>
      </c>
      <c r="AD393" s="206">
        <v>0</v>
      </c>
      <c r="AE393" s="206">
        <v>0</v>
      </c>
      <c r="AF393" s="206">
        <v>0</v>
      </c>
      <c r="AG393" s="192">
        <f t="shared" si="79"/>
        <v>0</v>
      </c>
      <c r="AI393" s="207">
        <f t="shared" si="75"/>
        <v>0</v>
      </c>
      <c r="AJ393" s="207">
        <f t="shared" si="75"/>
        <v>0</v>
      </c>
      <c r="AK393" s="207">
        <f t="shared" si="75"/>
        <v>0</v>
      </c>
      <c r="AL393" s="207">
        <f t="shared" si="74"/>
        <v>0</v>
      </c>
      <c r="AM393" s="207">
        <f t="shared" si="74"/>
        <v>0</v>
      </c>
      <c r="AN393" s="207">
        <f t="shared" si="74"/>
        <v>0</v>
      </c>
      <c r="AO393" s="207">
        <f t="shared" si="74"/>
        <v>0</v>
      </c>
      <c r="AP393" s="207">
        <f t="shared" si="74"/>
        <v>0</v>
      </c>
      <c r="AQ393" s="207">
        <f t="shared" si="74"/>
        <v>0</v>
      </c>
      <c r="AR393" s="207">
        <f t="shared" si="74"/>
        <v>0</v>
      </c>
      <c r="AS393" s="207">
        <f t="shared" si="74"/>
        <v>0</v>
      </c>
      <c r="AT393" s="207">
        <f t="shared" si="74"/>
        <v>0</v>
      </c>
      <c r="AU393" s="208">
        <f t="shared" si="80"/>
        <v>0</v>
      </c>
      <c r="AV393" s="208">
        <f t="shared" si="73"/>
        <v>0</v>
      </c>
      <c r="AW393" s="208">
        <f t="shared" si="73"/>
        <v>0</v>
      </c>
      <c r="AX393" s="208">
        <f t="shared" si="73"/>
        <v>0</v>
      </c>
      <c r="AY393" s="208">
        <f t="shared" si="73"/>
        <v>0</v>
      </c>
      <c r="AZ393" s="208">
        <f t="shared" si="72"/>
        <v>0</v>
      </c>
      <c r="BA393" s="208">
        <f t="shared" si="72"/>
        <v>0</v>
      </c>
      <c r="BB393" s="208">
        <f t="shared" si="72"/>
        <v>0</v>
      </c>
      <c r="BC393" s="208">
        <f t="shared" si="72"/>
        <v>0</v>
      </c>
      <c r="BD393" s="208">
        <f t="shared" si="72"/>
        <v>0</v>
      </c>
      <c r="BE393" s="208">
        <f t="shared" si="72"/>
        <v>0</v>
      </c>
      <c r="BF393" s="208">
        <f t="shared" si="76"/>
        <v>0</v>
      </c>
      <c r="BG393" s="208">
        <f t="shared" si="76"/>
        <v>0</v>
      </c>
      <c r="BH393" s="208">
        <f t="shared" si="76"/>
        <v>0</v>
      </c>
      <c r="BI393" s="208">
        <f t="shared" si="76"/>
        <v>0</v>
      </c>
      <c r="BJ393" s="208">
        <f t="shared" si="76"/>
        <v>0</v>
      </c>
      <c r="BK393" s="208">
        <f t="shared" si="76"/>
        <v>0</v>
      </c>
      <c r="BL393" s="207">
        <f t="shared" si="81"/>
        <v>0</v>
      </c>
    </row>
    <row r="394" spans="1:67">
      <c r="A394" s="190" t="s">
        <v>595</v>
      </c>
      <c r="B394" s="205">
        <v>4.6100000000000002E-2</v>
      </c>
      <c r="C394" s="205">
        <v>4.6100000000000002E-2</v>
      </c>
      <c r="D394" s="206">
        <v>0</v>
      </c>
      <c r="E394" s="206">
        <v>0</v>
      </c>
      <c r="F394" s="206">
        <v>0</v>
      </c>
      <c r="G394" s="206">
        <v>0</v>
      </c>
      <c r="H394" s="206">
        <v>0</v>
      </c>
      <c r="I394" s="206">
        <v>0</v>
      </c>
      <c r="J394" s="206">
        <v>12230.525</v>
      </c>
      <c r="K394" s="206">
        <v>24461.05</v>
      </c>
      <c r="L394" s="206">
        <v>24461.05</v>
      </c>
      <c r="M394" s="206">
        <v>24461.05</v>
      </c>
      <c r="N394" s="206">
        <v>24461.05</v>
      </c>
      <c r="O394" s="206">
        <v>24461.05</v>
      </c>
      <c r="P394" s="192">
        <f t="shared" si="78"/>
        <v>134535.77499999999</v>
      </c>
      <c r="Q394" s="206">
        <v>24461.05</v>
      </c>
      <c r="R394" s="206">
        <v>24461.05</v>
      </c>
      <c r="S394" s="206">
        <v>24461.05</v>
      </c>
      <c r="T394" s="206">
        <v>24461.05</v>
      </c>
      <c r="U394" s="206">
        <v>24461.05</v>
      </c>
      <c r="V394" s="206">
        <v>24461.05</v>
      </c>
      <c r="W394" s="206">
        <v>24461.05</v>
      </c>
      <c r="X394" s="206">
        <v>24461.05</v>
      </c>
      <c r="Y394" s="206">
        <v>24461.05</v>
      </c>
      <c r="Z394" s="206">
        <v>425861.26999999996</v>
      </c>
      <c r="AA394" s="206">
        <v>827261.49</v>
      </c>
      <c r="AB394" s="206">
        <v>827261.49</v>
      </c>
      <c r="AC394" s="206">
        <v>827261.49</v>
      </c>
      <c r="AD394" s="206">
        <v>827261.49</v>
      </c>
      <c r="AE394" s="206">
        <v>827261.49</v>
      </c>
      <c r="AF394" s="206">
        <v>827261.49</v>
      </c>
      <c r="AG394" s="192">
        <f t="shared" si="79"/>
        <v>5511735.4600000009</v>
      </c>
      <c r="AI394" s="207">
        <f t="shared" si="75"/>
        <v>0</v>
      </c>
      <c r="AJ394" s="207">
        <f t="shared" si="75"/>
        <v>0</v>
      </c>
      <c r="AK394" s="207">
        <f t="shared" si="75"/>
        <v>0</v>
      </c>
      <c r="AL394" s="207">
        <f t="shared" si="74"/>
        <v>0</v>
      </c>
      <c r="AM394" s="207">
        <f t="shared" si="74"/>
        <v>0</v>
      </c>
      <c r="AN394" s="207">
        <f t="shared" si="74"/>
        <v>0</v>
      </c>
      <c r="AO394" s="207">
        <f t="shared" si="74"/>
        <v>46.99</v>
      </c>
      <c r="AP394" s="207">
        <f t="shared" si="74"/>
        <v>93.97</v>
      </c>
      <c r="AQ394" s="207">
        <f t="shared" si="74"/>
        <v>93.97</v>
      </c>
      <c r="AR394" s="207">
        <f t="shared" si="74"/>
        <v>93.97</v>
      </c>
      <c r="AS394" s="207">
        <f t="shared" si="74"/>
        <v>93.97</v>
      </c>
      <c r="AT394" s="207">
        <f t="shared" si="74"/>
        <v>93.97</v>
      </c>
      <c r="AU394" s="208">
        <f t="shared" si="80"/>
        <v>516.84</v>
      </c>
      <c r="AV394" s="208">
        <f t="shared" si="73"/>
        <v>93.97</v>
      </c>
      <c r="AW394" s="208">
        <f t="shared" si="73"/>
        <v>93.97</v>
      </c>
      <c r="AX394" s="208">
        <f t="shared" si="73"/>
        <v>93.97</v>
      </c>
      <c r="AY394" s="208">
        <f t="shared" si="73"/>
        <v>93.97</v>
      </c>
      <c r="AZ394" s="208">
        <f t="shared" si="72"/>
        <v>93.97</v>
      </c>
      <c r="BA394" s="208">
        <f t="shared" si="72"/>
        <v>93.97</v>
      </c>
      <c r="BB394" s="208">
        <f t="shared" si="72"/>
        <v>93.97</v>
      </c>
      <c r="BC394" s="208">
        <f t="shared" si="72"/>
        <v>93.97</v>
      </c>
      <c r="BD394" s="208">
        <f t="shared" si="72"/>
        <v>93.97</v>
      </c>
      <c r="BE394" s="208">
        <f t="shared" si="72"/>
        <v>1636.02</v>
      </c>
      <c r="BF394" s="208">
        <f t="shared" si="76"/>
        <v>3178.06</v>
      </c>
      <c r="BG394" s="208">
        <f t="shared" si="76"/>
        <v>3178.06</v>
      </c>
      <c r="BH394" s="208">
        <f t="shared" si="76"/>
        <v>3178.06</v>
      </c>
      <c r="BI394" s="208">
        <f t="shared" si="76"/>
        <v>3178.06</v>
      </c>
      <c r="BJ394" s="208">
        <f t="shared" si="76"/>
        <v>3178.06</v>
      </c>
      <c r="BK394" s="208">
        <f t="shared" si="76"/>
        <v>3178.06</v>
      </c>
      <c r="BL394" s="207">
        <f t="shared" si="81"/>
        <v>21174.23</v>
      </c>
    </row>
    <row r="395" spans="1:67">
      <c r="A395" s="190" t="s">
        <v>596</v>
      </c>
      <c r="B395" s="205">
        <v>4.36E-2</v>
      </c>
      <c r="C395" s="205">
        <v>4.36E-2</v>
      </c>
      <c r="D395" s="206">
        <v>0</v>
      </c>
      <c r="E395" s="206">
        <v>0</v>
      </c>
      <c r="F395" s="206">
        <v>0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192">
        <f t="shared" si="78"/>
        <v>0</v>
      </c>
      <c r="Q395" s="206">
        <v>0</v>
      </c>
      <c r="R395" s="206">
        <v>0</v>
      </c>
      <c r="S395" s="206">
        <v>0</v>
      </c>
      <c r="T395" s="206">
        <v>0</v>
      </c>
      <c r="U395" s="206">
        <v>0</v>
      </c>
      <c r="V395" s="206">
        <v>0</v>
      </c>
      <c r="W395" s="206">
        <v>0</v>
      </c>
      <c r="X395" s="206">
        <v>0</v>
      </c>
      <c r="Y395" s="206">
        <v>0</v>
      </c>
      <c r="Z395" s="206">
        <v>0</v>
      </c>
      <c r="AA395" s="206">
        <v>0</v>
      </c>
      <c r="AB395" s="206">
        <v>0</v>
      </c>
      <c r="AC395" s="206">
        <v>0</v>
      </c>
      <c r="AD395" s="206">
        <v>0</v>
      </c>
      <c r="AE395" s="206">
        <v>0</v>
      </c>
      <c r="AF395" s="206">
        <v>0</v>
      </c>
      <c r="AG395" s="192">
        <f t="shared" si="79"/>
        <v>0</v>
      </c>
      <c r="AI395" s="207">
        <f t="shared" si="75"/>
        <v>0</v>
      </c>
      <c r="AJ395" s="207">
        <f t="shared" si="75"/>
        <v>0</v>
      </c>
      <c r="AK395" s="207">
        <f t="shared" si="75"/>
        <v>0</v>
      </c>
      <c r="AL395" s="207">
        <f t="shared" si="74"/>
        <v>0</v>
      </c>
      <c r="AM395" s="207">
        <f t="shared" si="74"/>
        <v>0</v>
      </c>
      <c r="AN395" s="207">
        <f t="shared" si="74"/>
        <v>0</v>
      </c>
      <c r="AO395" s="207">
        <f t="shared" si="74"/>
        <v>0</v>
      </c>
      <c r="AP395" s="207">
        <f t="shared" si="74"/>
        <v>0</v>
      </c>
      <c r="AQ395" s="207">
        <f t="shared" si="74"/>
        <v>0</v>
      </c>
      <c r="AR395" s="207">
        <f t="shared" si="74"/>
        <v>0</v>
      </c>
      <c r="AS395" s="207">
        <f t="shared" si="74"/>
        <v>0</v>
      </c>
      <c r="AT395" s="207">
        <f t="shared" si="74"/>
        <v>0</v>
      </c>
      <c r="AU395" s="208">
        <f t="shared" si="80"/>
        <v>0</v>
      </c>
      <c r="AV395" s="208">
        <f t="shared" si="73"/>
        <v>0</v>
      </c>
      <c r="AW395" s="208">
        <f t="shared" si="73"/>
        <v>0</v>
      </c>
      <c r="AX395" s="208">
        <f t="shared" si="73"/>
        <v>0</v>
      </c>
      <c r="AY395" s="208">
        <f t="shared" si="73"/>
        <v>0</v>
      </c>
      <c r="AZ395" s="208">
        <f t="shared" si="72"/>
        <v>0</v>
      </c>
      <c r="BA395" s="208">
        <f t="shared" si="72"/>
        <v>0</v>
      </c>
      <c r="BB395" s="208">
        <f t="shared" si="72"/>
        <v>0</v>
      </c>
      <c r="BC395" s="208">
        <f t="shared" si="72"/>
        <v>0</v>
      </c>
      <c r="BD395" s="208">
        <f t="shared" si="72"/>
        <v>0</v>
      </c>
      <c r="BE395" s="208">
        <f t="shared" si="72"/>
        <v>0</v>
      </c>
      <c r="BF395" s="208">
        <f t="shared" si="76"/>
        <v>0</v>
      </c>
      <c r="BG395" s="208">
        <f t="shared" si="76"/>
        <v>0</v>
      </c>
      <c r="BH395" s="208">
        <f t="shared" si="76"/>
        <v>0</v>
      </c>
      <c r="BI395" s="208">
        <f t="shared" si="76"/>
        <v>0</v>
      </c>
      <c r="BJ395" s="208">
        <f t="shared" si="76"/>
        <v>0</v>
      </c>
      <c r="BK395" s="208">
        <f t="shared" si="76"/>
        <v>0</v>
      </c>
      <c r="BL395" s="207">
        <f t="shared" si="81"/>
        <v>0</v>
      </c>
    </row>
    <row r="396" spans="1:67">
      <c r="A396" s="190" t="s">
        <v>597</v>
      </c>
      <c r="B396" s="205">
        <v>4.2500000000000003E-2</v>
      </c>
      <c r="C396" s="205">
        <v>4.2500000000000003E-2</v>
      </c>
      <c r="D396" s="206">
        <v>0</v>
      </c>
      <c r="E396" s="206">
        <v>0</v>
      </c>
      <c r="F396" s="206">
        <v>0</v>
      </c>
      <c r="G396" s="206">
        <v>0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192">
        <f t="shared" si="78"/>
        <v>0</v>
      </c>
      <c r="Q396" s="206">
        <v>0</v>
      </c>
      <c r="R396" s="206">
        <v>0</v>
      </c>
      <c r="S396" s="206">
        <v>0</v>
      </c>
      <c r="T396" s="206">
        <v>0</v>
      </c>
      <c r="U396" s="206">
        <v>0</v>
      </c>
      <c r="V396" s="206">
        <v>0</v>
      </c>
      <c r="W396" s="206">
        <v>0</v>
      </c>
      <c r="X396" s="206">
        <v>0</v>
      </c>
      <c r="Y396" s="206">
        <v>0</v>
      </c>
      <c r="Z396" s="206">
        <v>0</v>
      </c>
      <c r="AA396" s="206">
        <v>0</v>
      </c>
      <c r="AB396" s="206">
        <v>0</v>
      </c>
      <c r="AC396" s="206">
        <v>0</v>
      </c>
      <c r="AD396" s="206">
        <v>0</v>
      </c>
      <c r="AE396" s="206">
        <v>0</v>
      </c>
      <c r="AF396" s="206">
        <v>0</v>
      </c>
      <c r="AG396" s="192">
        <f t="shared" si="79"/>
        <v>0</v>
      </c>
      <c r="AI396" s="207">
        <f t="shared" si="75"/>
        <v>0</v>
      </c>
      <c r="AJ396" s="207">
        <f t="shared" si="75"/>
        <v>0</v>
      </c>
      <c r="AK396" s="207">
        <f t="shared" si="75"/>
        <v>0</v>
      </c>
      <c r="AL396" s="207">
        <f t="shared" si="74"/>
        <v>0</v>
      </c>
      <c r="AM396" s="207">
        <f t="shared" si="74"/>
        <v>0</v>
      </c>
      <c r="AN396" s="207">
        <f t="shared" si="74"/>
        <v>0</v>
      </c>
      <c r="AO396" s="207">
        <f t="shared" si="74"/>
        <v>0</v>
      </c>
      <c r="AP396" s="207">
        <f t="shared" si="74"/>
        <v>0</v>
      </c>
      <c r="AQ396" s="207">
        <f t="shared" si="74"/>
        <v>0</v>
      </c>
      <c r="AR396" s="207">
        <f t="shared" si="74"/>
        <v>0</v>
      </c>
      <c r="AS396" s="207">
        <f t="shared" si="74"/>
        <v>0</v>
      </c>
      <c r="AT396" s="207">
        <f t="shared" si="74"/>
        <v>0</v>
      </c>
      <c r="AU396" s="208">
        <f t="shared" si="80"/>
        <v>0</v>
      </c>
      <c r="AV396" s="208">
        <f t="shared" si="73"/>
        <v>0</v>
      </c>
      <c r="AW396" s="208">
        <f t="shared" si="73"/>
        <v>0</v>
      </c>
      <c r="AX396" s="208">
        <f t="shared" si="73"/>
        <v>0</v>
      </c>
      <c r="AY396" s="208">
        <f t="shared" si="73"/>
        <v>0</v>
      </c>
      <c r="AZ396" s="208">
        <f t="shared" si="72"/>
        <v>0</v>
      </c>
      <c r="BA396" s="208">
        <f t="shared" si="72"/>
        <v>0</v>
      </c>
      <c r="BB396" s="208">
        <f t="shared" si="72"/>
        <v>0</v>
      </c>
      <c r="BC396" s="208">
        <f t="shared" si="72"/>
        <v>0</v>
      </c>
      <c r="BD396" s="208">
        <f t="shared" si="72"/>
        <v>0</v>
      </c>
      <c r="BE396" s="208">
        <f t="shared" si="72"/>
        <v>0</v>
      </c>
      <c r="BF396" s="208">
        <f t="shared" si="76"/>
        <v>0</v>
      </c>
      <c r="BG396" s="208">
        <f t="shared" si="76"/>
        <v>0</v>
      </c>
      <c r="BH396" s="208">
        <f t="shared" si="76"/>
        <v>0</v>
      </c>
      <c r="BI396" s="208">
        <f t="shared" si="76"/>
        <v>0</v>
      </c>
      <c r="BJ396" s="208">
        <f t="shared" si="76"/>
        <v>0</v>
      </c>
      <c r="BK396" s="208">
        <f t="shared" si="76"/>
        <v>0</v>
      </c>
      <c r="BL396" s="207">
        <f t="shared" si="81"/>
        <v>0</v>
      </c>
    </row>
    <row r="397" spans="1:67">
      <c r="A397" s="190" t="s">
        <v>598</v>
      </c>
      <c r="B397" s="205">
        <v>6.8500000000000005E-2</v>
      </c>
      <c r="C397" s="205">
        <v>6.8500000000000005E-2</v>
      </c>
      <c r="D397" s="206">
        <v>74083.259999999995</v>
      </c>
      <c r="E397" s="206">
        <v>74083.259999999995</v>
      </c>
      <c r="F397" s="206">
        <v>74083.259999999995</v>
      </c>
      <c r="G397" s="206">
        <v>74083.259999999995</v>
      </c>
      <c r="H397" s="206">
        <v>74083.259999999995</v>
      </c>
      <c r="I397" s="206">
        <v>74083.259999999995</v>
      </c>
      <c r="J397" s="206">
        <v>74083.259999999995</v>
      </c>
      <c r="K397" s="206">
        <v>74083.259999999995</v>
      </c>
      <c r="L397" s="206">
        <v>74083.259999999995</v>
      </c>
      <c r="M397" s="206">
        <v>74083.259999999995</v>
      </c>
      <c r="N397" s="206">
        <v>74083.259999999995</v>
      </c>
      <c r="O397" s="206">
        <v>74083.259999999995</v>
      </c>
      <c r="P397" s="192">
        <f t="shared" si="78"/>
        <v>888999.12</v>
      </c>
      <c r="Q397" s="206">
        <v>74083.259999999995</v>
      </c>
      <c r="R397" s="206">
        <v>74083.259999999995</v>
      </c>
      <c r="S397" s="206">
        <v>74083.259999999995</v>
      </c>
      <c r="T397" s="206">
        <v>74083.259999999995</v>
      </c>
      <c r="U397" s="206">
        <v>74083.259999999995</v>
      </c>
      <c r="V397" s="206">
        <v>74083.259999999995</v>
      </c>
      <c r="W397" s="206">
        <v>74083.259999999995</v>
      </c>
      <c r="X397" s="206">
        <v>74083.259999999995</v>
      </c>
      <c r="Y397" s="206">
        <v>74083.259999999995</v>
      </c>
      <c r="Z397" s="206">
        <v>74083.259999999995</v>
      </c>
      <c r="AA397" s="206">
        <v>74083.259999999995</v>
      </c>
      <c r="AB397" s="206">
        <v>74083.259999999995</v>
      </c>
      <c r="AC397" s="206">
        <v>74083.259999999995</v>
      </c>
      <c r="AD397" s="206">
        <v>74083.259999999995</v>
      </c>
      <c r="AE397" s="206">
        <v>74083.259999999995</v>
      </c>
      <c r="AF397" s="206">
        <v>74083.259999999995</v>
      </c>
      <c r="AG397" s="192">
        <f t="shared" si="79"/>
        <v>888999.12</v>
      </c>
      <c r="AI397" s="207">
        <f t="shared" si="75"/>
        <v>422.89</v>
      </c>
      <c r="AJ397" s="207">
        <f t="shared" si="75"/>
        <v>422.89</v>
      </c>
      <c r="AK397" s="207">
        <f t="shared" si="75"/>
        <v>422.89</v>
      </c>
      <c r="AL397" s="207">
        <f t="shared" si="74"/>
        <v>422.89</v>
      </c>
      <c r="AM397" s="207">
        <f t="shared" si="74"/>
        <v>422.89</v>
      </c>
      <c r="AN397" s="207">
        <f t="shared" si="74"/>
        <v>422.89</v>
      </c>
      <c r="AO397" s="207">
        <f t="shared" si="74"/>
        <v>422.89</v>
      </c>
      <c r="AP397" s="207">
        <f t="shared" si="74"/>
        <v>422.89</v>
      </c>
      <c r="AQ397" s="207">
        <f t="shared" si="74"/>
        <v>422.89</v>
      </c>
      <c r="AR397" s="207">
        <f t="shared" si="74"/>
        <v>422.89</v>
      </c>
      <c r="AS397" s="207">
        <f t="shared" si="74"/>
        <v>422.89</v>
      </c>
      <c r="AT397" s="207">
        <f t="shared" si="74"/>
        <v>422.89</v>
      </c>
      <c r="AU397" s="208">
        <f t="shared" si="80"/>
        <v>5074.68</v>
      </c>
      <c r="AV397" s="208">
        <f t="shared" si="73"/>
        <v>422.89</v>
      </c>
      <c r="AW397" s="208">
        <f t="shared" si="73"/>
        <v>422.89</v>
      </c>
      <c r="AX397" s="208">
        <f t="shared" si="73"/>
        <v>422.89</v>
      </c>
      <c r="AY397" s="208">
        <f t="shared" si="73"/>
        <v>422.89</v>
      </c>
      <c r="AZ397" s="208">
        <f t="shared" si="72"/>
        <v>422.89</v>
      </c>
      <c r="BA397" s="208">
        <f t="shared" si="72"/>
        <v>422.89</v>
      </c>
      <c r="BB397" s="208">
        <f t="shared" si="72"/>
        <v>422.89</v>
      </c>
      <c r="BC397" s="208">
        <f t="shared" si="72"/>
        <v>422.89</v>
      </c>
      <c r="BD397" s="208">
        <f t="shared" si="72"/>
        <v>422.89</v>
      </c>
      <c r="BE397" s="208">
        <f t="shared" si="72"/>
        <v>422.89</v>
      </c>
      <c r="BF397" s="208">
        <f t="shared" si="76"/>
        <v>422.89</v>
      </c>
      <c r="BG397" s="208">
        <f t="shared" si="76"/>
        <v>422.89</v>
      </c>
      <c r="BH397" s="208">
        <f t="shared" si="76"/>
        <v>422.89</v>
      </c>
      <c r="BI397" s="208">
        <f t="shared" si="76"/>
        <v>422.89</v>
      </c>
      <c r="BJ397" s="208">
        <f t="shared" si="76"/>
        <v>422.89</v>
      </c>
      <c r="BK397" s="208">
        <f t="shared" si="76"/>
        <v>422.89</v>
      </c>
      <c r="BL397" s="207">
        <f t="shared" si="81"/>
        <v>5074.68</v>
      </c>
    </row>
    <row r="398" spans="1:67">
      <c r="A398" s="190" t="s">
        <v>599</v>
      </c>
      <c r="B398" s="205">
        <v>0.2172</v>
      </c>
      <c r="C398" s="205">
        <v>0.2172</v>
      </c>
      <c r="D398" s="206">
        <v>0</v>
      </c>
      <c r="E398" s="206">
        <v>0</v>
      </c>
      <c r="F398" s="206">
        <v>0</v>
      </c>
      <c r="G398" s="206">
        <v>0</v>
      </c>
      <c r="H398" s="206">
        <v>0</v>
      </c>
      <c r="I398" s="206">
        <v>0</v>
      </c>
      <c r="J398" s="206">
        <v>263045.89859999996</v>
      </c>
      <c r="K398" s="206">
        <v>595969.86705</v>
      </c>
      <c r="L398" s="206">
        <v>687324.18689999997</v>
      </c>
      <c r="M398" s="206">
        <v>945792.41504999995</v>
      </c>
      <c r="N398" s="206">
        <v>1182784.3931999998</v>
      </c>
      <c r="O398" s="206">
        <v>1182784.3931999998</v>
      </c>
      <c r="P398" s="192">
        <f t="shared" si="78"/>
        <v>4857701.1539999992</v>
      </c>
      <c r="Q398" s="206">
        <v>1182784.3931999998</v>
      </c>
      <c r="R398" s="206">
        <v>1182784.3931999998</v>
      </c>
      <c r="S398" s="206">
        <v>1182784.3931999998</v>
      </c>
      <c r="T398" s="206">
        <v>1182784.3931999998</v>
      </c>
      <c r="U398" s="206">
        <v>1182784.3931999998</v>
      </c>
      <c r="V398" s="206">
        <v>1182784.3931999998</v>
      </c>
      <c r="W398" s="206">
        <v>1182784.3931999998</v>
      </c>
      <c r="X398" s="206">
        <v>1182784.3931999998</v>
      </c>
      <c r="Y398" s="206">
        <v>1182784.3931999998</v>
      </c>
      <c r="Z398" s="206">
        <v>1182784.3931999998</v>
      </c>
      <c r="AA398" s="206">
        <v>1182784.3931999998</v>
      </c>
      <c r="AB398" s="206">
        <v>1182784.3931999998</v>
      </c>
      <c r="AC398" s="206">
        <v>1182784.3931999998</v>
      </c>
      <c r="AD398" s="206">
        <v>1182784.3931999998</v>
      </c>
      <c r="AE398" s="206">
        <v>1182784.3931999998</v>
      </c>
      <c r="AF398" s="206">
        <v>1182784.3931999998</v>
      </c>
      <c r="AG398" s="192">
        <f t="shared" si="79"/>
        <v>14193412.718399994</v>
      </c>
      <c r="AI398" s="207">
        <f t="shared" si="75"/>
        <v>0</v>
      </c>
      <c r="AJ398" s="207">
        <f t="shared" si="75"/>
        <v>0</v>
      </c>
      <c r="AK398" s="207">
        <f t="shared" si="75"/>
        <v>0</v>
      </c>
      <c r="AL398" s="207">
        <f t="shared" si="74"/>
        <v>0</v>
      </c>
      <c r="AM398" s="207">
        <f t="shared" si="74"/>
        <v>0</v>
      </c>
      <c r="AN398" s="207">
        <f t="shared" si="74"/>
        <v>0</v>
      </c>
      <c r="AO398" s="207">
        <f t="shared" si="74"/>
        <v>4761.13</v>
      </c>
      <c r="AP398" s="207">
        <f t="shared" si="74"/>
        <v>10787.05</v>
      </c>
      <c r="AQ398" s="207">
        <f t="shared" si="74"/>
        <v>12440.57</v>
      </c>
      <c r="AR398" s="207">
        <f t="shared" si="74"/>
        <v>17118.84</v>
      </c>
      <c r="AS398" s="207">
        <f t="shared" si="74"/>
        <v>21408.400000000001</v>
      </c>
      <c r="AT398" s="207">
        <f t="shared" si="74"/>
        <v>21408.400000000001</v>
      </c>
      <c r="AU398" s="208">
        <f t="shared" si="80"/>
        <v>87924.389999999985</v>
      </c>
      <c r="AV398" s="208">
        <f t="shared" si="73"/>
        <v>21408.400000000001</v>
      </c>
      <c r="AW398" s="208">
        <f t="shared" si="73"/>
        <v>21408.400000000001</v>
      </c>
      <c r="AX398" s="208">
        <f t="shared" si="73"/>
        <v>21408.400000000001</v>
      </c>
      <c r="AY398" s="208">
        <f t="shared" si="73"/>
        <v>21408.400000000001</v>
      </c>
      <c r="AZ398" s="208">
        <f t="shared" si="72"/>
        <v>21408.400000000001</v>
      </c>
      <c r="BA398" s="208">
        <f t="shared" si="72"/>
        <v>21408.400000000001</v>
      </c>
      <c r="BB398" s="208">
        <f t="shared" si="72"/>
        <v>21408.400000000001</v>
      </c>
      <c r="BC398" s="208">
        <f t="shared" si="72"/>
        <v>21408.400000000001</v>
      </c>
      <c r="BD398" s="208">
        <f t="shared" si="72"/>
        <v>21408.400000000001</v>
      </c>
      <c r="BE398" s="208">
        <f t="shared" si="72"/>
        <v>21408.400000000001</v>
      </c>
      <c r="BF398" s="208">
        <f t="shared" si="76"/>
        <v>21408.400000000001</v>
      </c>
      <c r="BG398" s="208">
        <f t="shared" si="76"/>
        <v>21408.400000000001</v>
      </c>
      <c r="BH398" s="208">
        <f t="shared" si="76"/>
        <v>21408.400000000001</v>
      </c>
      <c r="BI398" s="208">
        <f t="shared" si="76"/>
        <v>21408.400000000001</v>
      </c>
      <c r="BJ398" s="208">
        <f t="shared" si="76"/>
        <v>21408.400000000001</v>
      </c>
      <c r="BK398" s="208">
        <f t="shared" si="76"/>
        <v>21408.400000000001</v>
      </c>
      <c r="BL398" s="207">
        <f t="shared" si="81"/>
        <v>256900.79999999996</v>
      </c>
    </row>
    <row r="399" spans="1:67">
      <c r="A399" s="190" t="s">
        <v>600</v>
      </c>
      <c r="B399" s="205">
        <v>0.2172</v>
      </c>
      <c r="C399" s="205">
        <v>0.2172</v>
      </c>
      <c r="D399" s="206">
        <v>0</v>
      </c>
      <c r="E399" s="206">
        <v>0</v>
      </c>
      <c r="F399" s="206">
        <v>0</v>
      </c>
      <c r="G399" s="206">
        <v>0</v>
      </c>
      <c r="H399" s="206">
        <v>0</v>
      </c>
      <c r="I399" s="206">
        <v>0</v>
      </c>
      <c r="J399" s="206">
        <v>0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192">
        <f t="shared" si="78"/>
        <v>0</v>
      </c>
      <c r="Q399" s="206">
        <v>0</v>
      </c>
      <c r="R399" s="206">
        <v>0</v>
      </c>
      <c r="S399" s="206">
        <v>0</v>
      </c>
      <c r="T399" s="206">
        <v>0</v>
      </c>
      <c r="U399" s="206">
        <v>0</v>
      </c>
      <c r="V399" s="206">
        <v>0</v>
      </c>
      <c r="W399" s="206">
        <v>0</v>
      </c>
      <c r="X399" s="206">
        <v>0</v>
      </c>
      <c r="Y399" s="206">
        <v>0</v>
      </c>
      <c r="Z399" s="206">
        <v>0</v>
      </c>
      <c r="AA399" s="206">
        <v>0</v>
      </c>
      <c r="AB399" s="206">
        <v>0</v>
      </c>
      <c r="AC399" s="206">
        <v>0</v>
      </c>
      <c r="AD399" s="206">
        <v>0</v>
      </c>
      <c r="AE399" s="206">
        <v>0</v>
      </c>
      <c r="AF399" s="206">
        <v>0</v>
      </c>
      <c r="AG399" s="192">
        <f t="shared" si="79"/>
        <v>0</v>
      </c>
      <c r="AI399" s="207">
        <f t="shared" si="75"/>
        <v>0</v>
      </c>
      <c r="AJ399" s="207">
        <f t="shared" si="75"/>
        <v>0</v>
      </c>
      <c r="AK399" s="207">
        <f t="shared" si="75"/>
        <v>0</v>
      </c>
      <c r="AL399" s="207">
        <f t="shared" si="74"/>
        <v>0</v>
      </c>
      <c r="AM399" s="207">
        <f t="shared" si="74"/>
        <v>0</v>
      </c>
      <c r="AN399" s="207">
        <f t="shared" si="74"/>
        <v>0</v>
      </c>
      <c r="AO399" s="207">
        <f t="shared" si="74"/>
        <v>0</v>
      </c>
      <c r="AP399" s="207">
        <f t="shared" si="74"/>
        <v>0</v>
      </c>
      <c r="AQ399" s="207">
        <f t="shared" si="74"/>
        <v>0</v>
      </c>
      <c r="AR399" s="207">
        <f t="shared" si="74"/>
        <v>0</v>
      </c>
      <c r="AS399" s="207">
        <f t="shared" si="74"/>
        <v>0</v>
      </c>
      <c r="AT399" s="207">
        <f t="shared" si="74"/>
        <v>0</v>
      </c>
      <c r="AU399" s="208">
        <f t="shared" si="80"/>
        <v>0</v>
      </c>
      <c r="AV399" s="208">
        <f t="shared" si="73"/>
        <v>0</v>
      </c>
      <c r="AW399" s="208">
        <f t="shared" si="73"/>
        <v>0</v>
      </c>
      <c r="AX399" s="208">
        <f t="shared" si="73"/>
        <v>0</v>
      </c>
      <c r="AY399" s="208">
        <f t="shared" si="73"/>
        <v>0</v>
      </c>
      <c r="AZ399" s="208">
        <f t="shared" si="72"/>
        <v>0</v>
      </c>
      <c r="BA399" s="208">
        <f t="shared" si="72"/>
        <v>0</v>
      </c>
      <c r="BB399" s="208">
        <f t="shared" si="72"/>
        <v>0</v>
      </c>
      <c r="BC399" s="208">
        <f t="shared" si="72"/>
        <v>0</v>
      </c>
      <c r="BD399" s="208">
        <f t="shared" si="72"/>
        <v>0</v>
      </c>
      <c r="BE399" s="208">
        <f t="shared" si="72"/>
        <v>0</v>
      </c>
      <c r="BF399" s="208">
        <f t="shared" si="76"/>
        <v>0</v>
      </c>
      <c r="BG399" s="208">
        <f t="shared" si="76"/>
        <v>0</v>
      </c>
      <c r="BH399" s="208">
        <f t="shared" si="76"/>
        <v>0</v>
      </c>
      <c r="BI399" s="208">
        <f t="shared" si="76"/>
        <v>0</v>
      </c>
      <c r="BJ399" s="208">
        <f t="shared" si="76"/>
        <v>0</v>
      </c>
      <c r="BK399" s="208">
        <f t="shared" si="76"/>
        <v>0</v>
      </c>
      <c r="BL399" s="207">
        <f t="shared" si="81"/>
        <v>0</v>
      </c>
    </row>
    <row r="400" spans="1:67">
      <c r="A400" s="190" t="s">
        <v>601</v>
      </c>
      <c r="B400" s="205">
        <v>2.75E-2</v>
      </c>
      <c r="C400" s="205">
        <v>2.75E-2</v>
      </c>
      <c r="D400" s="206">
        <v>0</v>
      </c>
      <c r="E400" s="206">
        <v>821872.78619999997</v>
      </c>
      <c r="F400" s="206">
        <v>1643745.5655</v>
      </c>
      <c r="G400" s="206">
        <v>1643745.5655</v>
      </c>
      <c r="H400" s="206">
        <v>1643745.5655</v>
      </c>
      <c r="I400" s="206">
        <v>1643745.5655</v>
      </c>
      <c r="J400" s="206">
        <v>1643745.5655</v>
      </c>
      <c r="K400" s="206">
        <v>1643745.5655</v>
      </c>
      <c r="L400" s="206">
        <v>1643745.5655</v>
      </c>
      <c r="M400" s="206">
        <v>1643745.5655</v>
      </c>
      <c r="N400" s="206">
        <v>1643745.5655</v>
      </c>
      <c r="O400" s="206">
        <v>1643745.5655</v>
      </c>
      <c r="P400" s="192">
        <f t="shared" si="78"/>
        <v>17259328.441200003</v>
      </c>
      <c r="Q400" s="206">
        <v>1643745.5655</v>
      </c>
      <c r="R400" s="206">
        <v>1643745.5655</v>
      </c>
      <c r="S400" s="206">
        <v>1643745.5655</v>
      </c>
      <c r="T400" s="206">
        <v>1643745.5655</v>
      </c>
      <c r="U400" s="206">
        <v>1643745.5655</v>
      </c>
      <c r="V400" s="206">
        <v>1643745.5655</v>
      </c>
      <c r="W400" s="206">
        <v>1643745.5655</v>
      </c>
      <c r="X400" s="206">
        <v>1643745.5655</v>
      </c>
      <c r="Y400" s="206">
        <v>1643745.5655</v>
      </c>
      <c r="Z400" s="206">
        <v>1643745.5655</v>
      </c>
      <c r="AA400" s="206">
        <v>1643745.5655</v>
      </c>
      <c r="AB400" s="206">
        <v>1643745.5655</v>
      </c>
      <c r="AC400" s="206">
        <v>1643745.5655</v>
      </c>
      <c r="AD400" s="206">
        <v>1643745.5655</v>
      </c>
      <c r="AE400" s="206">
        <v>1643745.5655</v>
      </c>
      <c r="AF400" s="206">
        <v>1643745.5655</v>
      </c>
      <c r="AG400" s="192">
        <f t="shared" si="79"/>
        <v>19724946.786000002</v>
      </c>
      <c r="AI400" s="207">
        <f t="shared" si="75"/>
        <v>0</v>
      </c>
      <c r="AJ400" s="207">
        <f t="shared" si="75"/>
        <v>1883.46</v>
      </c>
      <c r="AK400" s="207">
        <f t="shared" si="75"/>
        <v>3766.92</v>
      </c>
      <c r="AL400" s="207">
        <f t="shared" si="74"/>
        <v>3766.92</v>
      </c>
      <c r="AM400" s="207">
        <f t="shared" si="74"/>
        <v>3766.92</v>
      </c>
      <c r="AN400" s="207">
        <f t="shared" si="74"/>
        <v>3766.92</v>
      </c>
      <c r="AO400" s="207">
        <f t="shared" si="74"/>
        <v>3766.92</v>
      </c>
      <c r="AP400" s="207">
        <f t="shared" si="74"/>
        <v>3766.92</v>
      </c>
      <c r="AQ400" s="207">
        <f t="shared" si="74"/>
        <v>3766.92</v>
      </c>
      <c r="AR400" s="207">
        <f t="shared" si="74"/>
        <v>3766.92</v>
      </c>
      <c r="AS400" s="207">
        <f t="shared" si="74"/>
        <v>3766.92</v>
      </c>
      <c r="AT400" s="207">
        <f t="shared" si="74"/>
        <v>3766.92</v>
      </c>
      <c r="AU400" s="208">
        <f t="shared" si="80"/>
        <v>39552.659999999989</v>
      </c>
      <c r="AV400" s="208">
        <f t="shared" si="73"/>
        <v>3766.92</v>
      </c>
      <c r="AW400" s="208">
        <f t="shared" si="73"/>
        <v>3766.92</v>
      </c>
      <c r="AX400" s="208">
        <f t="shared" si="73"/>
        <v>3766.92</v>
      </c>
      <c r="AY400" s="208">
        <f t="shared" si="73"/>
        <v>3766.92</v>
      </c>
      <c r="AZ400" s="208">
        <f t="shared" si="72"/>
        <v>3766.92</v>
      </c>
      <c r="BA400" s="208">
        <f t="shared" si="72"/>
        <v>3766.92</v>
      </c>
      <c r="BB400" s="208">
        <f t="shared" si="72"/>
        <v>3766.92</v>
      </c>
      <c r="BC400" s="208">
        <f t="shared" si="72"/>
        <v>3766.92</v>
      </c>
      <c r="BD400" s="208">
        <f t="shared" si="72"/>
        <v>3766.92</v>
      </c>
      <c r="BE400" s="208">
        <f t="shared" si="72"/>
        <v>3766.92</v>
      </c>
      <c r="BF400" s="208">
        <f t="shared" si="76"/>
        <v>3766.92</v>
      </c>
      <c r="BG400" s="208">
        <f t="shared" si="76"/>
        <v>3766.92</v>
      </c>
      <c r="BH400" s="208">
        <f t="shared" si="76"/>
        <v>3766.92</v>
      </c>
      <c r="BI400" s="208">
        <f t="shared" si="76"/>
        <v>3766.92</v>
      </c>
      <c r="BJ400" s="208">
        <f t="shared" si="76"/>
        <v>3766.92</v>
      </c>
      <c r="BK400" s="208">
        <f t="shared" si="76"/>
        <v>3766.92</v>
      </c>
      <c r="BL400" s="207">
        <f t="shared" si="81"/>
        <v>45203.039999999986</v>
      </c>
    </row>
    <row r="401" spans="1:68">
      <c r="A401" s="190" t="s">
        <v>602</v>
      </c>
      <c r="B401" s="205">
        <v>7.9000000000000008E-3</v>
      </c>
      <c r="C401" s="205">
        <v>7.9000000000000008E-3</v>
      </c>
      <c r="D401" s="206">
        <v>0</v>
      </c>
      <c r="E401" s="206">
        <v>0</v>
      </c>
      <c r="F401" s="206">
        <v>0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0</v>
      </c>
      <c r="M401" s="206">
        <v>0</v>
      </c>
      <c r="N401" s="206">
        <v>0</v>
      </c>
      <c r="O401" s="206">
        <v>0</v>
      </c>
      <c r="P401" s="192">
        <f t="shared" si="78"/>
        <v>0</v>
      </c>
      <c r="Q401" s="206">
        <v>0</v>
      </c>
      <c r="R401" s="206">
        <v>0</v>
      </c>
      <c r="S401" s="206">
        <v>0</v>
      </c>
      <c r="T401" s="206">
        <v>0</v>
      </c>
      <c r="U401" s="206">
        <v>0</v>
      </c>
      <c r="V401" s="206">
        <v>0</v>
      </c>
      <c r="W401" s="206">
        <v>0</v>
      </c>
      <c r="X401" s="206">
        <v>0</v>
      </c>
      <c r="Y401" s="206">
        <v>0</v>
      </c>
      <c r="Z401" s="206">
        <v>0</v>
      </c>
      <c r="AA401" s="206">
        <v>0</v>
      </c>
      <c r="AB401" s="206">
        <v>0</v>
      </c>
      <c r="AC401" s="206">
        <v>0</v>
      </c>
      <c r="AD401" s="206">
        <v>0</v>
      </c>
      <c r="AE401" s="206">
        <v>0</v>
      </c>
      <c r="AF401" s="206">
        <v>0</v>
      </c>
      <c r="AG401" s="192">
        <f t="shared" si="79"/>
        <v>0</v>
      </c>
      <c r="AI401" s="207">
        <f t="shared" si="75"/>
        <v>0</v>
      </c>
      <c r="AJ401" s="207">
        <f t="shared" si="75"/>
        <v>0</v>
      </c>
      <c r="AK401" s="207">
        <f t="shared" si="75"/>
        <v>0</v>
      </c>
      <c r="AL401" s="207">
        <f t="shared" si="74"/>
        <v>0</v>
      </c>
      <c r="AM401" s="207">
        <f t="shared" si="74"/>
        <v>0</v>
      </c>
      <c r="AN401" s="207">
        <f t="shared" si="74"/>
        <v>0</v>
      </c>
      <c r="AO401" s="207">
        <f t="shared" si="74"/>
        <v>0</v>
      </c>
      <c r="AP401" s="207">
        <f t="shared" si="74"/>
        <v>0</v>
      </c>
      <c r="AQ401" s="207">
        <f t="shared" si="74"/>
        <v>0</v>
      </c>
      <c r="AR401" s="207">
        <f t="shared" si="74"/>
        <v>0</v>
      </c>
      <c r="AS401" s="207">
        <f t="shared" si="74"/>
        <v>0</v>
      </c>
      <c r="AT401" s="207">
        <f t="shared" si="74"/>
        <v>0</v>
      </c>
      <c r="AU401" s="208">
        <f t="shared" si="80"/>
        <v>0</v>
      </c>
      <c r="AV401" s="208">
        <f t="shared" si="73"/>
        <v>0</v>
      </c>
      <c r="AW401" s="208">
        <f t="shared" si="73"/>
        <v>0</v>
      </c>
      <c r="AX401" s="208">
        <f t="shared" si="73"/>
        <v>0</v>
      </c>
      <c r="AY401" s="208">
        <f t="shared" si="73"/>
        <v>0</v>
      </c>
      <c r="AZ401" s="208">
        <f t="shared" si="72"/>
        <v>0</v>
      </c>
      <c r="BA401" s="208">
        <f t="shared" si="72"/>
        <v>0</v>
      </c>
      <c r="BB401" s="208">
        <f t="shared" si="72"/>
        <v>0</v>
      </c>
      <c r="BC401" s="208">
        <f t="shared" si="72"/>
        <v>0</v>
      </c>
      <c r="BD401" s="208">
        <f t="shared" si="72"/>
        <v>0</v>
      </c>
      <c r="BE401" s="208">
        <f t="shared" si="72"/>
        <v>0</v>
      </c>
      <c r="BF401" s="208">
        <f t="shared" si="76"/>
        <v>0</v>
      </c>
      <c r="BG401" s="208">
        <f t="shared" si="76"/>
        <v>0</v>
      </c>
      <c r="BH401" s="208">
        <f t="shared" si="76"/>
        <v>0</v>
      </c>
      <c r="BI401" s="208">
        <f t="shared" si="76"/>
        <v>0</v>
      </c>
      <c r="BJ401" s="208">
        <f t="shared" si="76"/>
        <v>0</v>
      </c>
      <c r="BK401" s="208">
        <f t="shared" si="76"/>
        <v>0</v>
      </c>
      <c r="BL401" s="207">
        <f t="shared" si="81"/>
        <v>0</v>
      </c>
    </row>
    <row r="402" spans="1:68">
      <c r="A402" s="190" t="s">
        <v>603</v>
      </c>
      <c r="B402" s="205">
        <v>0.2172</v>
      </c>
      <c r="C402" s="205">
        <v>0.2172</v>
      </c>
      <c r="D402" s="206">
        <v>0</v>
      </c>
      <c r="E402" s="206">
        <v>0</v>
      </c>
      <c r="F402" s="206">
        <v>0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0</v>
      </c>
      <c r="N402" s="206">
        <v>0</v>
      </c>
      <c r="O402" s="206">
        <v>0</v>
      </c>
      <c r="P402" s="192">
        <f t="shared" si="78"/>
        <v>0</v>
      </c>
      <c r="Q402" s="206">
        <v>0</v>
      </c>
      <c r="R402" s="206">
        <v>0</v>
      </c>
      <c r="S402" s="206">
        <v>0</v>
      </c>
      <c r="T402" s="206">
        <v>0</v>
      </c>
      <c r="U402" s="206">
        <v>0</v>
      </c>
      <c r="V402" s="206">
        <v>0</v>
      </c>
      <c r="W402" s="206">
        <v>0</v>
      </c>
      <c r="X402" s="206">
        <v>0</v>
      </c>
      <c r="Y402" s="206">
        <v>0</v>
      </c>
      <c r="Z402" s="206">
        <v>0</v>
      </c>
      <c r="AA402" s="206">
        <v>0</v>
      </c>
      <c r="AB402" s="206">
        <v>0</v>
      </c>
      <c r="AC402" s="206">
        <v>0</v>
      </c>
      <c r="AD402" s="206">
        <v>0</v>
      </c>
      <c r="AE402" s="206">
        <v>0</v>
      </c>
      <c r="AF402" s="206">
        <v>0</v>
      </c>
      <c r="AG402" s="192">
        <f t="shared" si="79"/>
        <v>0</v>
      </c>
      <c r="AI402" s="207">
        <f t="shared" si="75"/>
        <v>0</v>
      </c>
      <c r="AJ402" s="207">
        <f t="shared" si="75"/>
        <v>0</v>
      </c>
      <c r="AK402" s="207">
        <f t="shared" si="75"/>
        <v>0</v>
      </c>
      <c r="AL402" s="207">
        <f t="shared" si="74"/>
        <v>0</v>
      </c>
      <c r="AM402" s="207">
        <f t="shared" si="74"/>
        <v>0</v>
      </c>
      <c r="AN402" s="207">
        <f t="shared" si="74"/>
        <v>0</v>
      </c>
      <c r="AO402" s="207">
        <f t="shared" si="74"/>
        <v>0</v>
      </c>
      <c r="AP402" s="207">
        <f t="shared" si="74"/>
        <v>0</v>
      </c>
      <c r="AQ402" s="207">
        <f t="shared" si="74"/>
        <v>0</v>
      </c>
      <c r="AR402" s="207">
        <f t="shared" si="74"/>
        <v>0</v>
      </c>
      <c r="AS402" s="207">
        <f t="shared" si="74"/>
        <v>0</v>
      </c>
      <c r="AT402" s="207">
        <f t="shared" si="74"/>
        <v>0</v>
      </c>
      <c r="AU402" s="208">
        <f t="shared" si="80"/>
        <v>0</v>
      </c>
      <c r="AV402" s="208">
        <f t="shared" si="73"/>
        <v>0</v>
      </c>
      <c r="AW402" s="208">
        <f t="shared" si="73"/>
        <v>0</v>
      </c>
      <c r="AX402" s="208">
        <f t="shared" si="73"/>
        <v>0</v>
      </c>
      <c r="AY402" s="208">
        <f t="shared" si="73"/>
        <v>0</v>
      </c>
      <c r="AZ402" s="208">
        <f t="shared" si="72"/>
        <v>0</v>
      </c>
      <c r="BA402" s="208">
        <f t="shared" si="72"/>
        <v>0</v>
      </c>
      <c r="BB402" s="208">
        <f t="shared" si="72"/>
        <v>0</v>
      </c>
      <c r="BC402" s="208">
        <f t="shared" si="72"/>
        <v>0</v>
      </c>
      <c r="BD402" s="208">
        <f t="shared" si="72"/>
        <v>0</v>
      </c>
      <c r="BE402" s="208">
        <f t="shared" si="72"/>
        <v>0</v>
      </c>
      <c r="BF402" s="208">
        <f t="shared" si="76"/>
        <v>0</v>
      </c>
      <c r="BG402" s="208">
        <f t="shared" si="76"/>
        <v>0</v>
      </c>
      <c r="BH402" s="208">
        <f t="shared" si="76"/>
        <v>0</v>
      </c>
      <c r="BI402" s="208">
        <f t="shared" si="76"/>
        <v>0</v>
      </c>
      <c r="BJ402" s="208">
        <f t="shared" si="76"/>
        <v>0</v>
      </c>
      <c r="BK402" s="208">
        <f t="shared" si="76"/>
        <v>0</v>
      </c>
      <c r="BL402" s="207">
        <f t="shared" si="81"/>
        <v>0</v>
      </c>
    </row>
    <row r="403" spans="1:68">
      <c r="A403" s="190" t="s">
        <v>604</v>
      </c>
      <c r="B403" s="205">
        <v>0</v>
      </c>
      <c r="C403" s="205">
        <v>0</v>
      </c>
      <c r="D403" s="206">
        <v>0</v>
      </c>
      <c r="E403" s="206">
        <v>0</v>
      </c>
      <c r="F403" s="206">
        <v>0</v>
      </c>
      <c r="G403" s="206">
        <v>0</v>
      </c>
      <c r="H403" s="206">
        <v>0</v>
      </c>
      <c r="I403" s="206">
        <v>0</v>
      </c>
      <c r="J403" s="206">
        <v>1312900.18</v>
      </c>
      <c r="K403" s="206">
        <v>1312900.18</v>
      </c>
      <c r="L403" s="206">
        <v>1312900.18</v>
      </c>
      <c r="M403" s="206">
        <v>1312900.18</v>
      </c>
      <c r="N403" s="206">
        <v>1312900.18</v>
      </c>
      <c r="O403" s="206">
        <v>1312900.18</v>
      </c>
      <c r="P403" s="192">
        <f t="shared" si="78"/>
        <v>7877401.0799999991</v>
      </c>
      <c r="Q403" s="206">
        <v>1312900.18</v>
      </c>
      <c r="R403" s="206">
        <v>1312900.18</v>
      </c>
      <c r="S403" s="206">
        <v>1312900.18</v>
      </c>
      <c r="T403" s="206">
        <v>1312900.18</v>
      </c>
      <c r="U403" s="206">
        <v>1312900.18</v>
      </c>
      <c r="V403" s="206">
        <v>1312900.18</v>
      </c>
      <c r="W403" s="206">
        <v>1312900.18</v>
      </c>
      <c r="X403" s="206">
        <v>1312900.18</v>
      </c>
      <c r="Y403" s="206">
        <v>1312900.18</v>
      </c>
      <c r="Z403" s="206">
        <v>1312900.18</v>
      </c>
      <c r="AA403" s="206">
        <v>1312900.18</v>
      </c>
      <c r="AB403" s="206">
        <v>1312900.18</v>
      </c>
      <c r="AC403" s="206">
        <v>1312900.18</v>
      </c>
      <c r="AD403" s="206">
        <v>1312900.18</v>
      </c>
      <c r="AE403" s="206">
        <v>1312900.18</v>
      </c>
      <c r="AF403" s="206">
        <v>1312900.18</v>
      </c>
      <c r="AG403" s="192">
        <f t="shared" si="79"/>
        <v>15754802.159999998</v>
      </c>
      <c r="AI403" s="207">
        <f t="shared" si="75"/>
        <v>0</v>
      </c>
      <c r="AJ403" s="207">
        <f t="shared" si="75"/>
        <v>0</v>
      </c>
      <c r="AK403" s="207">
        <f t="shared" si="75"/>
        <v>0</v>
      </c>
      <c r="AL403" s="207">
        <f t="shared" si="74"/>
        <v>0</v>
      </c>
      <c r="AM403" s="207">
        <f t="shared" si="74"/>
        <v>0</v>
      </c>
      <c r="AN403" s="207">
        <f t="shared" si="74"/>
        <v>0</v>
      </c>
      <c r="AO403" s="207">
        <f t="shared" si="74"/>
        <v>0</v>
      </c>
      <c r="AP403" s="207">
        <f t="shared" si="74"/>
        <v>0</v>
      </c>
      <c r="AQ403" s="207">
        <f t="shared" si="74"/>
        <v>0</v>
      </c>
      <c r="AR403" s="207">
        <f t="shared" si="74"/>
        <v>0</v>
      </c>
      <c r="AS403" s="207">
        <f t="shared" si="74"/>
        <v>0</v>
      </c>
      <c r="AT403" s="207">
        <f t="shared" si="74"/>
        <v>0</v>
      </c>
      <c r="AU403" s="208">
        <f t="shared" si="80"/>
        <v>0</v>
      </c>
      <c r="AV403" s="208">
        <f t="shared" si="73"/>
        <v>0</v>
      </c>
      <c r="AW403" s="208">
        <f t="shared" si="73"/>
        <v>0</v>
      </c>
      <c r="AX403" s="208">
        <f t="shared" si="73"/>
        <v>0</v>
      </c>
      <c r="AY403" s="208">
        <f t="shared" si="73"/>
        <v>0</v>
      </c>
      <c r="AZ403" s="208">
        <f t="shared" si="72"/>
        <v>0</v>
      </c>
      <c r="BA403" s="208">
        <f t="shared" si="72"/>
        <v>0</v>
      </c>
      <c r="BB403" s="208">
        <f t="shared" si="72"/>
        <v>0</v>
      </c>
      <c r="BC403" s="208">
        <f t="shared" si="72"/>
        <v>0</v>
      </c>
      <c r="BD403" s="208">
        <f t="shared" si="72"/>
        <v>0</v>
      </c>
      <c r="BE403" s="208">
        <f t="shared" si="72"/>
        <v>0</v>
      </c>
      <c r="BF403" s="208">
        <f t="shared" si="76"/>
        <v>0</v>
      </c>
      <c r="BG403" s="208">
        <f t="shared" si="76"/>
        <v>0</v>
      </c>
      <c r="BH403" s="208">
        <f t="shared" si="76"/>
        <v>0</v>
      </c>
      <c r="BI403" s="208">
        <f t="shared" si="76"/>
        <v>0</v>
      </c>
      <c r="BJ403" s="208">
        <f t="shared" si="76"/>
        <v>0</v>
      </c>
      <c r="BK403" s="208">
        <f t="shared" si="76"/>
        <v>0</v>
      </c>
      <c r="BL403" s="207">
        <f t="shared" si="81"/>
        <v>0</v>
      </c>
    </row>
    <row r="404" spans="1:68">
      <c r="A404" s="190" t="s">
        <v>605</v>
      </c>
      <c r="B404" s="205">
        <v>2.1600000000000001E-2</v>
      </c>
      <c r="C404" s="205">
        <v>2.1600000000000001E-2</v>
      </c>
      <c r="D404" s="206">
        <v>0</v>
      </c>
      <c r="E404" s="206">
        <v>0</v>
      </c>
      <c r="F404" s="206">
        <v>0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0</v>
      </c>
      <c r="P404" s="192">
        <f t="shared" si="78"/>
        <v>0</v>
      </c>
      <c r="Q404" s="206">
        <v>0</v>
      </c>
      <c r="R404" s="206">
        <v>0</v>
      </c>
      <c r="S404" s="206">
        <v>0</v>
      </c>
      <c r="T404" s="206">
        <v>0</v>
      </c>
      <c r="U404" s="206">
        <v>0</v>
      </c>
      <c r="V404" s="206">
        <v>0</v>
      </c>
      <c r="W404" s="206">
        <v>0</v>
      </c>
      <c r="X404" s="206">
        <v>0</v>
      </c>
      <c r="Y404" s="206">
        <v>0</v>
      </c>
      <c r="Z404" s="206">
        <v>0</v>
      </c>
      <c r="AA404" s="206">
        <v>0</v>
      </c>
      <c r="AB404" s="206">
        <v>0</v>
      </c>
      <c r="AC404" s="206">
        <v>0</v>
      </c>
      <c r="AD404" s="206">
        <v>0</v>
      </c>
      <c r="AE404" s="206">
        <v>0</v>
      </c>
      <c r="AF404" s="206">
        <v>0</v>
      </c>
      <c r="AG404" s="192">
        <f t="shared" si="79"/>
        <v>0</v>
      </c>
      <c r="AI404" s="207">
        <f t="shared" si="75"/>
        <v>0</v>
      </c>
      <c r="AJ404" s="207">
        <f t="shared" si="75"/>
        <v>0</v>
      </c>
      <c r="AK404" s="207">
        <f t="shared" si="75"/>
        <v>0</v>
      </c>
      <c r="AL404" s="207">
        <f t="shared" si="74"/>
        <v>0</v>
      </c>
      <c r="AM404" s="207">
        <f t="shared" si="74"/>
        <v>0</v>
      </c>
      <c r="AN404" s="207">
        <f t="shared" si="74"/>
        <v>0</v>
      </c>
      <c r="AO404" s="207">
        <f t="shared" si="74"/>
        <v>0</v>
      </c>
      <c r="AP404" s="207">
        <f t="shared" si="74"/>
        <v>0</v>
      </c>
      <c r="AQ404" s="207">
        <f t="shared" si="74"/>
        <v>0</v>
      </c>
      <c r="AR404" s="207">
        <f t="shared" si="74"/>
        <v>0</v>
      </c>
      <c r="AS404" s="207">
        <f t="shared" si="74"/>
        <v>0</v>
      </c>
      <c r="AT404" s="207">
        <f t="shared" si="74"/>
        <v>0</v>
      </c>
      <c r="AU404" s="208">
        <f t="shared" si="80"/>
        <v>0</v>
      </c>
      <c r="AV404" s="208">
        <f t="shared" si="73"/>
        <v>0</v>
      </c>
      <c r="AW404" s="208">
        <f t="shared" si="73"/>
        <v>0</v>
      </c>
      <c r="AX404" s="208">
        <f t="shared" si="73"/>
        <v>0</v>
      </c>
      <c r="AY404" s="208">
        <f t="shared" si="73"/>
        <v>0</v>
      </c>
      <c r="AZ404" s="208">
        <f t="shared" si="72"/>
        <v>0</v>
      </c>
      <c r="BA404" s="208">
        <f t="shared" si="72"/>
        <v>0</v>
      </c>
      <c r="BB404" s="208">
        <f t="shared" si="72"/>
        <v>0</v>
      </c>
      <c r="BC404" s="208">
        <f t="shared" si="72"/>
        <v>0</v>
      </c>
      <c r="BD404" s="208">
        <f t="shared" si="72"/>
        <v>0</v>
      </c>
      <c r="BE404" s="208">
        <f t="shared" si="72"/>
        <v>0</v>
      </c>
      <c r="BF404" s="208">
        <f t="shared" si="76"/>
        <v>0</v>
      </c>
      <c r="BG404" s="208">
        <f t="shared" si="76"/>
        <v>0</v>
      </c>
      <c r="BH404" s="208">
        <f t="shared" si="76"/>
        <v>0</v>
      </c>
      <c r="BI404" s="208">
        <f t="shared" si="76"/>
        <v>0</v>
      </c>
      <c r="BJ404" s="208">
        <f t="shared" si="76"/>
        <v>0</v>
      </c>
      <c r="BK404" s="208">
        <f t="shared" si="76"/>
        <v>0</v>
      </c>
      <c r="BL404" s="207">
        <f t="shared" si="81"/>
        <v>0</v>
      </c>
    </row>
    <row r="405" spans="1:68">
      <c r="A405" s="190" t="s">
        <v>606</v>
      </c>
      <c r="B405" s="205">
        <v>4.4699999999999997E-2</v>
      </c>
      <c r="C405" s="205">
        <v>4.4699999999999997E-2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2857025.33</v>
      </c>
      <c r="K405" s="206">
        <v>2857025.33</v>
      </c>
      <c r="L405" s="206">
        <v>2857025.33</v>
      </c>
      <c r="M405" s="206">
        <v>2857025.33</v>
      </c>
      <c r="N405" s="206">
        <v>2857025.33</v>
      </c>
      <c r="O405" s="206">
        <v>2857025.33</v>
      </c>
      <c r="P405" s="192">
        <f t="shared" si="78"/>
        <v>17142151.98</v>
      </c>
      <c r="Q405" s="206">
        <v>2857025.33</v>
      </c>
      <c r="R405" s="206">
        <v>2857025.33</v>
      </c>
      <c r="S405" s="206">
        <v>2857025.33</v>
      </c>
      <c r="T405" s="206">
        <v>2857025.33</v>
      </c>
      <c r="U405" s="206">
        <v>2857025.33</v>
      </c>
      <c r="V405" s="206">
        <v>2857025.33</v>
      </c>
      <c r="W405" s="206">
        <v>2857025.33</v>
      </c>
      <c r="X405" s="206">
        <v>2857025.33</v>
      </c>
      <c r="Y405" s="206">
        <v>2857025.33</v>
      </c>
      <c r="Z405" s="206">
        <v>2857025.33</v>
      </c>
      <c r="AA405" s="206">
        <v>2857025.33</v>
      </c>
      <c r="AB405" s="206">
        <v>2857025.33</v>
      </c>
      <c r="AC405" s="206">
        <v>2857025.33</v>
      </c>
      <c r="AD405" s="206">
        <v>2857025.33</v>
      </c>
      <c r="AE405" s="206">
        <v>2857025.33</v>
      </c>
      <c r="AF405" s="206">
        <v>2857025.33</v>
      </c>
      <c r="AG405" s="192">
        <f t="shared" si="79"/>
        <v>34284303.959999993</v>
      </c>
      <c r="AI405" s="207">
        <f t="shared" si="75"/>
        <v>0</v>
      </c>
      <c r="AJ405" s="207">
        <f t="shared" si="75"/>
        <v>0</v>
      </c>
      <c r="AK405" s="207">
        <f t="shared" si="75"/>
        <v>0</v>
      </c>
      <c r="AL405" s="207">
        <f t="shared" si="74"/>
        <v>0</v>
      </c>
      <c r="AM405" s="207">
        <f t="shared" si="74"/>
        <v>0</v>
      </c>
      <c r="AN405" s="207">
        <f t="shared" si="74"/>
        <v>0</v>
      </c>
      <c r="AO405" s="207">
        <f t="shared" ref="AO405:AT414" si="82">ROUND(J405*$B405/12,2)</f>
        <v>10642.42</v>
      </c>
      <c r="AP405" s="207">
        <f t="shared" si="82"/>
        <v>10642.42</v>
      </c>
      <c r="AQ405" s="207">
        <f t="shared" si="82"/>
        <v>10642.42</v>
      </c>
      <c r="AR405" s="207">
        <f t="shared" si="82"/>
        <v>10642.42</v>
      </c>
      <c r="AS405" s="207">
        <f t="shared" si="82"/>
        <v>10642.42</v>
      </c>
      <c r="AT405" s="207">
        <f t="shared" si="82"/>
        <v>10642.42</v>
      </c>
      <c r="AU405" s="208">
        <f t="shared" si="80"/>
        <v>63854.52</v>
      </c>
      <c r="AV405" s="208">
        <f t="shared" si="73"/>
        <v>10642.42</v>
      </c>
      <c r="AW405" s="208">
        <f t="shared" si="73"/>
        <v>10642.42</v>
      </c>
      <c r="AX405" s="208">
        <f t="shared" si="73"/>
        <v>10642.42</v>
      </c>
      <c r="AY405" s="208">
        <f t="shared" si="73"/>
        <v>10642.42</v>
      </c>
      <c r="AZ405" s="208">
        <f t="shared" si="72"/>
        <v>10642.42</v>
      </c>
      <c r="BA405" s="208">
        <f t="shared" si="72"/>
        <v>10642.42</v>
      </c>
      <c r="BB405" s="208">
        <f t="shared" si="72"/>
        <v>10642.42</v>
      </c>
      <c r="BC405" s="208">
        <f t="shared" si="72"/>
        <v>10642.42</v>
      </c>
      <c r="BD405" s="208">
        <f t="shared" si="72"/>
        <v>10642.42</v>
      </c>
      <c r="BE405" s="208">
        <f t="shared" si="72"/>
        <v>10642.42</v>
      </c>
      <c r="BF405" s="208">
        <f t="shared" si="76"/>
        <v>10642.42</v>
      </c>
      <c r="BG405" s="208">
        <f t="shared" si="76"/>
        <v>10642.42</v>
      </c>
      <c r="BH405" s="208">
        <f t="shared" si="76"/>
        <v>10642.42</v>
      </c>
      <c r="BI405" s="208">
        <f t="shared" si="76"/>
        <v>10642.42</v>
      </c>
      <c r="BJ405" s="208">
        <f t="shared" si="76"/>
        <v>10642.42</v>
      </c>
      <c r="BK405" s="208">
        <f t="shared" si="76"/>
        <v>10642.42</v>
      </c>
      <c r="BL405" s="207">
        <f t="shared" si="81"/>
        <v>127709.04</v>
      </c>
      <c r="BO405" s="207">
        <f>BL405</f>
        <v>127709.04</v>
      </c>
    </row>
    <row r="406" spans="1:68">
      <c r="A406" s="190" t="s">
        <v>607</v>
      </c>
      <c r="B406" s="205">
        <v>3.0200000000000001E-2</v>
      </c>
      <c r="C406" s="205">
        <v>3.0200000000000001E-2</v>
      </c>
      <c r="D406" s="206">
        <v>0</v>
      </c>
      <c r="E406" s="206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192">
        <f t="shared" si="78"/>
        <v>0</v>
      </c>
      <c r="Q406" s="206">
        <v>0</v>
      </c>
      <c r="R406" s="206">
        <v>0</v>
      </c>
      <c r="S406" s="206">
        <v>0</v>
      </c>
      <c r="T406" s="206">
        <v>0</v>
      </c>
      <c r="U406" s="206">
        <v>0</v>
      </c>
      <c r="V406" s="206">
        <v>0</v>
      </c>
      <c r="W406" s="206">
        <v>0</v>
      </c>
      <c r="X406" s="206">
        <v>0</v>
      </c>
      <c r="Y406" s="206">
        <v>0</v>
      </c>
      <c r="Z406" s="206">
        <v>0</v>
      </c>
      <c r="AA406" s="206">
        <v>0</v>
      </c>
      <c r="AB406" s="206">
        <v>0</v>
      </c>
      <c r="AC406" s="206">
        <v>0</v>
      </c>
      <c r="AD406" s="206">
        <v>0</v>
      </c>
      <c r="AE406" s="206">
        <v>0</v>
      </c>
      <c r="AF406" s="206">
        <v>0</v>
      </c>
      <c r="AG406" s="192">
        <f t="shared" si="79"/>
        <v>0</v>
      </c>
      <c r="AI406" s="207">
        <f t="shared" si="75"/>
        <v>0</v>
      </c>
      <c r="AJ406" s="207">
        <f t="shared" si="75"/>
        <v>0</v>
      </c>
      <c r="AK406" s="207">
        <f t="shared" si="75"/>
        <v>0</v>
      </c>
      <c r="AL406" s="207">
        <f t="shared" si="75"/>
        <v>0</v>
      </c>
      <c r="AM406" s="207">
        <f t="shared" si="75"/>
        <v>0</v>
      </c>
      <c r="AN406" s="207">
        <f t="shared" si="75"/>
        <v>0</v>
      </c>
      <c r="AO406" s="207">
        <f t="shared" si="82"/>
        <v>0</v>
      </c>
      <c r="AP406" s="207">
        <f t="shared" si="82"/>
        <v>0</v>
      </c>
      <c r="AQ406" s="207">
        <f t="shared" si="82"/>
        <v>0</v>
      </c>
      <c r="AR406" s="207">
        <f t="shared" si="82"/>
        <v>0</v>
      </c>
      <c r="AS406" s="207">
        <f t="shared" si="82"/>
        <v>0</v>
      </c>
      <c r="AT406" s="207">
        <f t="shared" si="82"/>
        <v>0</v>
      </c>
      <c r="AU406" s="208">
        <f t="shared" si="80"/>
        <v>0</v>
      </c>
      <c r="AV406" s="208">
        <f t="shared" si="73"/>
        <v>0</v>
      </c>
      <c r="AW406" s="208">
        <f t="shared" si="73"/>
        <v>0</v>
      </c>
      <c r="AX406" s="208">
        <f t="shared" si="73"/>
        <v>0</v>
      </c>
      <c r="AY406" s="208">
        <f t="shared" si="73"/>
        <v>0</v>
      </c>
      <c r="AZ406" s="208">
        <f t="shared" si="72"/>
        <v>0</v>
      </c>
      <c r="BA406" s="208">
        <f t="shared" si="72"/>
        <v>0</v>
      </c>
      <c r="BB406" s="208">
        <f t="shared" si="72"/>
        <v>0</v>
      </c>
      <c r="BC406" s="208">
        <f t="shared" si="72"/>
        <v>0</v>
      </c>
      <c r="BD406" s="208">
        <f t="shared" si="72"/>
        <v>0</v>
      </c>
      <c r="BE406" s="208">
        <f t="shared" si="72"/>
        <v>0</v>
      </c>
      <c r="BF406" s="208">
        <f t="shared" si="76"/>
        <v>0</v>
      </c>
      <c r="BG406" s="208">
        <f t="shared" si="76"/>
        <v>0</v>
      </c>
      <c r="BH406" s="208">
        <f t="shared" si="76"/>
        <v>0</v>
      </c>
      <c r="BI406" s="208">
        <f t="shared" si="76"/>
        <v>0</v>
      </c>
      <c r="BJ406" s="208">
        <f t="shared" si="76"/>
        <v>0</v>
      </c>
      <c r="BK406" s="208">
        <f t="shared" si="76"/>
        <v>0</v>
      </c>
      <c r="BL406" s="207">
        <f t="shared" si="81"/>
        <v>0</v>
      </c>
    </row>
    <row r="407" spans="1:68">
      <c r="A407" s="190" t="s">
        <v>608</v>
      </c>
      <c r="B407" s="205">
        <v>2.3899999999999998E-2</v>
      </c>
      <c r="C407" s="205">
        <v>2.3899999999999998E-2</v>
      </c>
      <c r="D407" s="206">
        <v>0</v>
      </c>
      <c r="E407" s="206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72722604.049999997</v>
      </c>
      <c r="K407" s="206">
        <v>75271791.149999991</v>
      </c>
      <c r="L407" s="206">
        <v>75267674.809999987</v>
      </c>
      <c r="M407" s="206">
        <v>75267674.809999987</v>
      </c>
      <c r="N407" s="206">
        <v>75267674.809999987</v>
      </c>
      <c r="O407" s="206">
        <v>75267674.809999987</v>
      </c>
      <c r="P407" s="192">
        <f t="shared" si="78"/>
        <v>449065094.44</v>
      </c>
      <c r="Q407" s="206">
        <v>75267674.809999987</v>
      </c>
      <c r="R407" s="206">
        <v>75267674.809999987</v>
      </c>
      <c r="S407" s="206">
        <v>75267674.809999987</v>
      </c>
      <c r="T407" s="206">
        <v>75267674.809999987</v>
      </c>
      <c r="U407" s="206">
        <v>75267674.809999987</v>
      </c>
      <c r="V407" s="206">
        <v>75267674.809999987</v>
      </c>
      <c r="W407" s="206">
        <v>75267674.809999987</v>
      </c>
      <c r="X407" s="206">
        <v>100494906.03999999</v>
      </c>
      <c r="Y407" s="206">
        <v>125722137.26999998</v>
      </c>
      <c r="Z407" s="206">
        <v>125722137.26999998</v>
      </c>
      <c r="AA407" s="206">
        <v>125722137.26999998</v>
      </c>
      <c r="AB407" s="206">
        <v>125722137.26999998</v>
      </c>
      <c r="AC407" s="206">
        <v>125722137.26999998</v>
      </c>
      <c r="AD407" s="206">
        <v>125722137.26999998</v>
      </c>
      <c r="AE407" s="206">
        <v>125722137.26999998</v>
      </c>
      <c r="AF407" s="206">
        <v>125722137.26999998</v>
      </c>
      <c r="AG407" s="192">
        <f t="shared" si="79"/>
        <v>1332075028.6299996</v>
      </c>
      <c r="AI407" s="207">
        <f t="shared" si="75"/>
        <v>0</v>
      </c>
      <c r="AJ407" s="207">
        <f t="shared" si="75"/>
        <v>0</v>
      </c>
      <c r="AK407" s="207">
        <f t="shared" si="75"/>
        <v>0</v>
      </c>
      <c r="AL407" s="207">
        <f t="shared" si="75"/>
        <v>0</v>
      </c>
      <c r="AM407" s="207">
        <f t="shared" si="75"/>
        <v>0</v>
      </c>
      <c r="AN407" s="207">
        <f t="shared" si="75"/>
        <v>0</v>
      </c>
      <c r="AO407" s="207">
        <f t="shared" si="82"/>
        <v>144839.19</v>
      </c>
      <c r="AP407" s="207">
        <f t="shared" si="82"/>
        <v>149916.32</v>
      </c>
      <c r="AQ407" s="207">
        <f t="shared" si="82"/>
        <v>149908.12</v>
      </c>
      <c r="AR407" s="207">
        <f t="shared" si="82"/>
        <v>149908.12</v>
      </c>
      <c r="AS407" s="207">
        <f t="shared" si="82"/>
        <v>149908.12</v>
      </c>
      <c r="AT407" s="207">
        <f t="shared" si="82"/>
        <v>149908.12</v>
      </c>
      <c r="AU407" s="208">
        <f t="shared" si="80"/>
        <v>894387.99</v>
      </c>
      <c r="AV407" s="208">
        <f t="shared" si="73"/>
        <v>149908.12</v>
      </c>
      <c r="AW407" s="208">
        <f t="shared" si="73"/>
        <v>149908.12</v>
      </c>
      <c r="AX407" s="208">
        <f t="shared" si="73"/>
        <v>149908.12</v>
      </c>
      <c r="AY407" s="208">
        <f t="shared" si="73"/>
        <v>149908.12</v>
      </c>
      <c r="AZ407" s="208">
        <f t="shared" si="72"/>
        <v>149908.12</v>
      </c>
      <c r="BA407" s="208">
        <f t="shared" si="72"/>
        <v>149908.12</v>
      </c>
      <c r="BB407" s="208">
        <f t="shared" si="72"/>
        <v>149908.12</v>
      </c>
      <c r="BC407" s="208">
        <f t="shared" si="72"/>
        <v>200152.35</v>
      </c>
      <c r="BD407" s="208">
        <f t="shared" si="72"/>
        <v>250396.59</v>
      </c>
      <c r="BE407" s="208">
        <f t="shared" si="72"/>
        <v>250396.59</v>
      </c>
      <c r="BF407" s="208">
        <f t="shared" si="76"/>
        <v>250396.59</v>
      </c>
      <c r="BG407" s="208">
        <f t="shared" si="76"/>
        <v>250396.59</v>
      </c>
      <c r="BH407" s="208">
        <f t="shared" si="76"/>
        <v>250396.59</v>
      </c>
      <c r="BI407" s="208">
        <f t="shared" si="76"/>
        <v>250396.59</v>
      </c>
      <c r="BJ407" s="208">
        <f t="shared" si="76"/>
        <v>250396.59</v>
      </c>
      <c r="BK407" s="208">
        <f t="shared" si="76"/>
        <v>250396.59</v>
      </c>
      <c r="BL407" s="207">
        <f t="shared" si="81"/>
        <v>2653049.4299999997</v>
      </c>
      <c r="BO407" s="207">
        <f>BL407</f>
        <v>2653049.4299999997</v>
      </c>
    </row>
    <row r="408" spans="1:68">
      <c r="A408" s="190" t="s">
        <v>609</v>
      </c>
      <c r="B408" s="205">
        <v>2.12E-2</v>
      </c>
      <c r="C408" s="205">
        <v>2.12E-2</v>
      </c>
      <c r="D408" s="206">
        <v>0</v>
      </c>
      <c r="E408" s="206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192">
        <f t="shared" si="78"/>
        <v>0</v>
      </c>
      <c r="Q408" s="206">
        <v>0</v>
      </c>
      <c r="R408" s="206">
        <v>0</v>
      </c>
      <c r="S408" s="206">
        <v>0</v>
      </c>
      <c r="T408" s="206">
        <v>0</v>
      </c>
      <c r="U408" s="206">
        <v>0</v>
      </c>
      <c r="V408" s="206">
        <v>0</v>
      </c>
      <c r="W408" s="206">
        <v>0</v>
      </c>
      <c r="X408" s="206">
        <v>0</v>
      </c>
      <c r="Y408" s="206">
        <v>0</v>
      </c>
      <c r="Z408" s="206">
        <v>0</v>
      </c>
      <c r="AA408" s="206">
        <v>0</v>
      </c>
      <c r="AB408" s="206">
        <v>0</v>
      </c>
      <c r="AC408" s="206">
        <v>0</v>
      </c>
      <c r="AD408" s="206">
        <v>0</v>
      </c>
      <c r="AE408" s="206">
        <v>0</v>
      </c>
      <c r="AF408" s="206">
        <v>0</v>
      </c>
      <c r="AG408" s="192">
        <f t="shared" si="79"/>
        <v>0</v>
      </c>
      <c r="AI408" s="207">
        <f t="shared" si="75"/>
        <v>0</v>
      </c>
      <c r="AJ408" s="207">
        <f t="shared" si="75"/>
        <v>0</v>
      </c>
      <c r="AK408" s="207">
        <f t="shared" si="75"/>
        <v>0</v>
      </c>
      <c r="AL408" s="207">
        <f t="shared" si="75"/>
        <v>0</v>
      </c>
      <c r="AM408" s="207">
        <f t="shared" si="75"/>
        <v>0</v>
      </c>
      <c r="AN408" s="207">
        <f t="shared" si="75"/>
        <v>0</v>
      </c>
      <c r="AO408" s="207">
        <f t="shared" si="82"/>
        <v>0</v>
      </c>
      <c r="AP408" s="207">
        <f t="shared" si="82"/>
        <v>0</v>
      </c>
      <c r="AQ408" s="207">
        <f t="shared" si="82"/>
        <v>0</v>
      </c>
      <c r="AR408" s="207">
        <f t="shared" si="82"/>
        <v>0</v>
      </c>
      <c r="AS408" s="207">
        <f t="shared" si="82"/>
        <v>0</v>
      </c>
      <c r="AT408" s="207">
        <f t="shared" si="82"/>
        <v>0</v>
      </c>
      <c r="AU408" s="208">
        <f t="shared" si="80"/>
        <v>0</v>
      </c>
      <c r="AV408" s="208">
        <f t="shared" si="73"/>
        <v>0</v>
      </c>
      <c r="AW408" s="208">
        <f t="shared" si="73"/>
        <v>0</v>
      </c>
      <c r="AX408" s="208">
        <f t="shared" si="73"/>
        <v>0</v>
      </c>
      <c r="AY408" s="208">
        <f t="shared" si="73"/>
        <v>0</v>
      </c>
      <c r="AZ408" s="208">
        <f t="shared" si="72"/>
        <v>0</v>
      </c>
      <c r="BA408" s="208">
        <f t="shared" si="72"/>
        <v>0</v>
      </c>
      <c r="BB408" s="208">
        <f t="shared" si="72"/>
        <v>0</v>
      </c>
      <c r="BC408" s="208">
        <f t="shared" si="72"/>
        <v>0</v>
      </c>
      <c r="BD408" s="208">
        <f t="shared" si="72"/>
        <v>0</v>
      </c>
      <c r="BE408" s="208">
        <f t="shared" si="72"/>
        <v>0</v>
      </c>
      <c r="BF408" s="208">
        <f t="shared" si="76"/>
        <v>0</v>
      </c>
      <c r="BG408" s="208">
        <f t="shared" si="76"/>
        <v>0</v>
      </c>
      <c r="BH408" s="208">
        <f t="shared" si="76"/>
        <v>0</v>
      </c>
      <c r="BI408" s="208">
        <f t="shared" si="76"/>
        <v>0</v>
      </c>
      <c r="BJ408" s="208">
        <f t="shared" si="76"/>
        <v>0</v>
      </c>
      <c r="BK408" s="208">
        <f t="shared" si="76"/>
        <v>0</v>
      </c>
      <c r="BL408" s="207">
        <f t="shared" si="81"/>
        <v>0</v>
      </c>
    </row>
    <row r="409" spans="1:68">
      <c r="A409" s="190" t="s">
        <v>610</v>
      </c>
      <c r="B409" s="205">
        <v>0</v>
      </c>
      <c r="C409" s="205">
        <v>0</v>
      </c>
      <c r="D409" s="206">
        <v>0</v>
      </c>
      <c r="E409" s="206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1254044.46</v>
      </c>
      <c r="K409" s="206">
        <v>1254044.46</v>
      </c>
      <c r="L409" s="206">
        <v>1254044.46</v>
      </c>
      <c r="M409" s="206">
        <v>1254044.46</v>
      </c>
      <c r="N409" s="206">
        <v>1254044.46</v>
      </c>
      <c r="O409" s="206">
        <v>1254044.46</v>
      </c>
      <c r="P409" s="192">
        <f t="shared" si="78"/>
        <v>7524266.7599999998</v>
      </c>
      <c r="Q409" s="206">
        <v>1254044.46</v>
      </c>
      <c r="R409" s="206">
        <v>1254044.46</v>
      </c>
      <c r="S409" s="206">
        <v>1254044.46</v>
      </c>
      <c r="T409" s="206">
        <v>1254044.46</v>
      </c>
      <c r="U409" s="206">
        <v>1254044.46</v>
      </c>
      <c r="V409" s="206">
        <v>1254044.46</v>
      </c>
      <c r="W409" s="206">
        <v>1254044.46</v>
      </c>
      <c r="X409" s="206">
        <v>1254044.46</v>
      </c>
      <c r="Y409" s="206">
        <v>1254044.46</v>
      </c>
      <c r="Z409" s="206">
        <v>1254044.46</v>
      </c>
      <c r="AA409" s="206">
        <v>1254044.46</v>
      </c>
      <c r="AB409" s="206">
        <v>1254044.46</v>
      </c>
      <c r="AC409" s="206">
        <v>1254044.46</v>
      </c>
      <c r="AD409" s="206">
        <v>1254044.46</v>
      </c>
      <c r="AE409" s="206">
        <v>1254044.46</v>
      </c>
      <c r="AF409" s="206">
        <v>1254044.46</v>
      </c>
      <c r="AG409" s="192">
        <f t="shared" si="79"/>
        <v>15048533.520000003</v>
      </c>
      <c r="AI409" s="207">
        <f t="shared" si="75"/>
        <v>0</v>
      </c>
      <c r="AJ409" s="207">
        <f t="shared" si="75"/>
        <v>0</v>
      </c>
      <c r="AK409" s="207">
        <f t="shared" si="75"/>
        <v>0</v>
      </c>
      <c r="AL409" s="207">
        <f t="shared" si="75"/>
        <v>0</v>
      </c>
      <c r="AM409" s="207">
        <f t="shared" si="75"/>
        <v>0</v>
      </c>
      <c r="AN409" s="207">
        <f t="shared" si="75"/>
        <v>0</v>
      </c>
      <c r="AO409" s="207">
        <f t="shared" si="82"/>
        <v>0</v>
      </c>
      <c r="AP409" s="207">
        <f t="shared" si="82"/>
        <v>0</v>
      </c>
      <c r="AQ409" s="207">
        <f t="shared" si="82"/>
        <v>0</v>
      </c>
      <c r="AR409" s="207">
        <f t="shared" si="82"/>
        <v>0</v>
      </c>
      <c r="AS409" s="207">
        <f t="shared" si="82"/>
        <v>0</v>
      </c>
      <c r="AT409" s="207">
        <f t="shared" si="82"/>
        <v>0</v>
      </c>
      <c r="AU409" s="208">
        <f t="shared" si="80"/>
        <v>0</v>
      </c>
      <c r="AV409" s="208">
        <f t="shared" si="73"/>
        <v>0</v>
      </c>
      <c r="AW409" s="208">
        <f t="shared" si="73"/>
        <v>0</v>
      </c>
      <c r="AX409" s="208">
        <f t="shared" si="73"/>
        <v>0</v>
      </c>
      <c r="AY409" s="208">
        <f t="shared" si="73"/>
        <v>0</v>
      </c>
      <c r="AZ409" s="208">
        <f t="shared" si="72"/>
        <v>0</v>
      </c>
      <c r="BA409" s="208">
        <f t="shared" si="72"/>
        <v>0</v>
      </c>
      <c r="BB409" s="208">
        <f t="shared" si="72"/>
        <v>0</v>
      </c>
      <c r="BC409" s="208">
        <f t="shared" si="72"/>
        <v>0</v>
      </c>
      <c r="BD409" s="208">
        <f t="shared" si="72"/>
        <v>0</v>
      </c>
      <c r="BE409" s="208">
        <f t="shared" si="72"/>
        <v>0</v>
      </c>
      <c r="BF409" s="208">
        <f t="shared" si="76"/>
        <v>0</v>
      </c>
      <c r="BG409" s="208">
        <f t="shared" si="76"/>
        <v>0</v>
      </c>
      <c r="BH409" s="208">
        <f t="shared" si="76"/>
        <v>0</v>
      </c>
      <c r="BI409" s="208">
        <f t="shared" si="76"/>
        <v>0</v>
      </c>
      <c r="BJ409" s="208">
        <f t="shared" si="76"/>
        <v>0</v>
      </c>
      <c r="BK409" s="208">
        <f t="shared" si="76"/>
        <v>0</v>
      </c>
      <c r="BL409" s="207">
        <f t="shared" si="81"/>
        <v>0</v>
      </c>
    </row>
    <row r="410" spans="1:68">
      <c r="A410" s="190" t="s">
        <v>611</v>
      </c>
      <c r="B410" s="205">
        <v>4.4699999999999997E-2</v>
      </c>
      <c r="C410" s="205">
        <v>4.4699999999999997E-2</v>
      </c>
      <c r="D410" s="206">
        <v>0</v>
      </c>
      <c r="E410" s="206">
        <v>0</v>
      </c>
      <c r="F410" s="206">
        <v>0</v>
      </c>
      <c r="G410" s="206">
        <v>0</v>
      </c>
      <c r="H410" s="206">
        <v>0</v>
      </c>
      <c r="I410" s="206">
        <v>0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192">
        <f t="shared" si="78"/>
        <v>0</v>
      </c>
      <c r="Q410" s="206">
        <v>0</v>
      </c>
      <c r="R410" s="206">
        <v>0</v>
      </c>
      <c r="S410" s="206">
        <v>0</v>
      </c>
      <c r="T410" s="206">
        <v>0</v>
      </c>
      <c r="U410" s="206">
        <v>0</v>
      </c>
      <c r="V410" s="206">
        <v>0</v>
      </c>
      <c r="W410" s="206">
        <v>0</v>
      </c>
      <c r="X410" s="206">
        <v>0</v>
      </c>
      <c r="Y410" s="206">
        <v>0</v>
      </c>
      <c r="Z410" s="206">
        <v>0</v>
      </c>
      <c r="AA410" s="206">
        <v>0</v>
      </c>
      <c r="AB410" s="206">
        <v>0</v>
      </c>
      <c r="AC410" s="206">
        <v>0</v>
      </c>
      <c r="AD410" s="206">
        <v>0</v>
      </c>
      <c r="AE410" s="206">
        <v>0</v>
      </c>
      <c r="AF410" s="206">
        <v>0</v>
      </c>
      <c r="AG410" s="192">
        <f t="shared" si="79"/>
        <v>0</v>
      </c>
      <c r="AI410" s="207">
        <f t="shared" si="75"/>
        <v>0</v>
      </c>
      <c r="AJ410" s="207">
        <f t="shared" si="75"/>
        <v>0</v>
      </c>
      <c r="AK410" s="207">
        <f t="shared" si="75"/>
        <v>0</v>
      </c>
      <c r="AL410" s="207">
        <f t="shared" si="75"/>
        <v>0</v>
      </c>
      <c r="AM410" s="207">
        <f t="shared" si="75"/>
        <v>0</v>
      </c>
      <c r="AN410" s="207">
        <f t="shared" si="75"/>
        <v>0</v>
      </c>
      <c r="AO410" s="207">
        <f t="shared" si="82"/>
        <v>0</v>
      </c>
      <c r="AP410" s="207">
        <f t="shared" si="82"/>
        <v>0</v>
      </c>
      <c r="AQ410" s="207">
        <f t="shared" si="82"/>
        <v>0</v>
      </c>
      <c r="AR410" s="207">
        <f t="shared" si="82"/>
        <v>0</v>
      </c>
      <c r="AS410" s="207">
        <f t="shared" si="82"/>
        <v>0</v>
      </c>
      <c r="AT410" s="207">
        <f t="shared" si="82"/>
        <v>0</v>
      </c>
      <c r="AU410" s="208">
        <f t="shared" si="80"/>
        <v>0</v>
      </c>
      <c r="AV410" s="208">
        <f t="shared" si="73"/>
        <v>0</v>
      </c>
      <c r="AW410" s="208">
        <f t="shared" si="73"/>
        <v>0</v>
      </c>
      <c r="AX410" s="208">
        <f t="shared" si="73"/>
        <v>0</v>
      </c>
      <c r="AY410" s="208">
        <f t="shared" si="73"/>
        <v>0</v>
      </c>
      <c r="AZ410" s="208">
        <f t="shared" si="72"/>
        <v>0</v>
      </c>
      <c r="BA410" s="208">
        <f t="shared" si="72"/>
        <v>0</v>
      </c>
      <c r="BB410" s="208">
        <f t="shared" si="72"/>
        <v>0</v>
      </c>
      <c r="BC410" s="208">
        <f t="shared" si="72"/>
        <v>0</v>
      </c>
      <c r="BD410" s="208">
        <f t="shared" si="72"/>
        <v>0</v>
      </c>
      <c r="BE410" s="208">
        <f t="shared" si="72"/>
        <v>0</v>
      </c>
      <c r="BF410" s="208">
        <f t="shared" si="76"/>
        <v>0</v>
      </c>
      <c r="BG410" s="208">
        <f t="shared" si="76"/>
        <v>0</v>
      </c>
      <c r="BH410" s="208">
        <f t="shared" si="76"/>
        <v>0</v>
      </c>
      <c r="BI410" s="208">
        <f t="shared" si="76"/>
        <v>0</v>
      </c>
      <c r="BJ410" s="208">
        <f t="shared" si="76"/>
        <v>0</v>
      </c>
      <c r="BK410" s="208">
        <f t="shared" si="76"/>
        <v>0</v>
      </c>
      <c r="BL410" s="207">
        <f t="shared" si="81"/>
        <v>0</v>
      </c>
    </row>
    <row r="411" spans="1:68">
      <c r="A411" s="190" t="s">
        <v>612</v>
      </c>
      <c r="B411" s="205">
        <v>3.0200000000000001E-2</v>
      </c>
      <c r="C411" s="205">
        <v>3.0200000000000001E-2</v>
      </c>
      <c r="D411" s="206">
        <v>0</v>
      </c>
      <c r="E411" s="206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8082568.8700000001</v>
      </c>
      <c r="K411" s="206">
        <v>8082568.8700000001</v>
      </c>
      <c r="L411" s="206">
        <v>8082568.8700000001</v>
      </c>
      <c r="M411" s="206">
        <v>8082568.8700000001</v>
      </c>
      <c r="N411" s="206">
        <v>8082568.8700000001</v>
      </c>
      <c r="O411" s="206">
        <v>8082568.8700000001</v>
      </c>
      <c r="P411" s="192">
        <f t="shared" si="78"/>
        <v>48495413.219999999</v>
      </c>
      <c r="Q411" s="206">
        <v>8082568.8700000001</v>
      </c>
      <c r="R411" s="206">
        <v>8082568.8700000001</v>
      </c>
      <c r="S411" s="206">
        <v>8082568.8700000001</v>
      </c>
      <c r="T411" s="206">
        <v>8082568.8700000001</v>
      </c>
      <c r="U411" s="206">
        <v>8082568.8700000001</v>
      </c>
      <c r="V411" s="206">
        <v>8082568.8700000001</v>
      </c>
      <c r="W411" s="206">
        <v>8082568.8700000001</v>
      </c>
      <c r="X411" s="206">
        <v>8082568.8700000001</v>
      </c>
      <c r="Y411" s="206">
        <v>8082568.8700000001</v>
      </c>
      <c r="Z411" s="206">
        <v>8082568.8700000001</v>
      </c>
      <c r="AA411" s="206">
        <v>8082568.8700000001</v>
      </c>
      <c r="AB411" s="206">
        <v>8082568.8700000001</v>
      </c>
      <c r="AC411" s="206">
        <v>8082568.8700000001</v>
      </c>
      <c r="AD411" s="206">
        <v>8082568.8700000001</v>
      </c>
      <c r="AE411" s="206">
        <v>8082568.8700000001</v>
      </c>
      <c r="AF411" s="206">
        <v>8082568.8700000001</v>
      </c>
      <c r="AG411" s="192">
        <f t="shared" si="79"/>
        <v>96990826.440000013</v>
      </c>
      <c r="AI411" s="207">
        <f t="shared" si="75"/>
        <v>0</v>
      </c>
      <c r="AJ411" s="207">
        <f t="shared" si="75"/>
        <v>0</v>
      </c>
      <c r="AK411" s="207">
        <f t="shared" si="75"/>
        <v>0</v>
      </c>
      <c r="AL411" s="207">
        <f t="shared" si="75"/>
        <v>0</v>
      </c>
      <c r="AM411" s="207">
        <f t="shared" si="75"/>
        <v>0</v>
      </c>
      <c r="AN411" s="207">
        <f t="shared" si="75"/>
        <v>0</v>
      </c>
      <c r="AO411" s="207">
        <f t="shared" si="82"/>
        <v>20341.13</v>
      </c>
      <c r="AP411" s="207">
        <f t="shared" si="82"/>
        <v>20341.13</v>
      </c>
      <c r="AQ411" s="207">
        <f t="shared" si="82"/>
        <v>20341.13</v>
      </c>
      <c r="AR411" s="207">
        <f t="shared" si="82"/>
        <v>20341.13</v>
      </c>
      <c r="AS411" s="207">
        <f t="shared" si="82"/>
        <v>20341.13</v>
      </c>
      <c r="AT411" s="207">
        <f t="shared" si="82"/>
        <v>20341.13</v>
      </c>
      <c r="AU411" s="208">
        <f t="shared" si="80"/>
        <v>122046.78000000001</v>
      </c>
      <c r="AV411" s="208">
        <f t="shared" si="73"/>
        <v>20341.13</v>
      </c>
      <c r="AW411" s="208">
        <f t="shared" si="73"/>
        <v>20341.13</v>
      </c>
      <c r="AX411" s="208">
        <f t="shared" si="73"/>
        <v>20341.13</v>
      </c>
      <c r="AY411" s="208">
        <f t="shared" si="73"/>
        <v>20341.13</v>
      </c>
      <c r="AZ411" s="208">
        <f t="shared" si="72"/>
        <v>20341.13</v>
      </c>
      <c r="BA411" s="208">
        <f t="shared" si="72"/>
        <v>20341.13</v>
      </c>
      <c r="BB411" s="208">
        <f t="shared" si="72"/>
        <v>20341.13</v>
      </c>
      <c r="BC411" s="208">
        <f t="shared" si="72"/>
        <v>20341.13</v>
      </c>
      <c r="BD411" s="208">
        <f t="shared" si="72"/>
        <v>20341.13</v>
      </c>
      <c r="BE411" s="208">
        <f t="shared" si="72"/>
        <v>20341.13</v>
      </c>
      <c r="BF411" s="208">
        <f t="shared" si="76"/>
        <v>20341.13</v>
      </c>
      <c r="BG411" s="208">
        <f t="shared" si="76"/>
        <v>20341.13</v>
      </c>
      <c r="BH411" s="208">
        <f t="shared" si="76"/>
        <v>20341.13</v>
      </c>
      <c r="BI411" s="208">
        <f t="shared" si="76"/>
        <v>20341.13</v>
      </c>
      <c r="BJ411" s="208">
        <f t="shared" si="76"/>
        <v>20341.13</v>
      </c>
      <c r="BK411" s="208">
        <f t="shared" si="76"/>
        <v>20341.13</v>
      </c>
      <c r="BL411" s="207">
        <f t="shared" si="81"/>
        <v>244093.56000000003</v>
      </c>
      <c r="BO411" s="207">
        <f t="shared" ref="BO411:BO413" si="83">BL411</f>
        <v>244093.56000000003</v>
      </c>
    </row>
    <row r="412" spans="1:68">
      <c r="A412" s="190" t="s">
        <v>613</v>
      </c>
      <c r="B412" s="205">
        <v>2.2100000000000002E-2</v>
      </c>
      <c r="C412" s="205">
        <v>2.2100000000000002E-2</v>
      </c>
      <c r="D412" s="206">
        <v>0</v>
      </c>
      <c r="E412" s="206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1372768.98</v>
      </c>
      <c r="K412" s="206">
        <v>1372768.98</v>
      </c>
      <c r="L412" s="206">
        <v>1372768.98</v>
      </c>
      <c r="M412" s="206">
        <v>1372768.98</v>
      </c>
      <c r="N412" s="206">
        <v>1372768.98</v>
      </c>
      <c r="O412" s="206">
        <v>1372768.98</v>
      </c>
      <c r="P412" s="192">
        <f t="shared" si="78"/>
        <v>8236613.8800000008</v>
      </c>
      <c r="Q412" s="206">
        <v>1372768.98</v>
      </c>
      <c r="R412" s="206">
        <v>1372768.98</v>
      </c>
      <c r="S412" s="206">
        <v>1372768.98</v>
      </c>
      <c r="T412" s="206">
        <v>1372768.98</v>
      </c>
      <c r="U412" s="206">
        <v>1372768.98</v>
      </c>
      <c r="V412" s="206">
        <v>1372768.98</v>
      </c>
      <c r="W412" s="206">
        <v>1372768.98</v>
      </c>
      <c r="X412" s="206">
        <v>1372768.98</v>
      </c>
      <c r="Y412" s="206">
        <v>1372768.98</v>
      </c>
      <c r="Z412" s="206">
        <v>1372768.98</v>
      </c>
      <c r="AA412" s="206">
        <v>1372768.98</v>
      </c>
      <c r="AB412" s="206">
        <v>1372768.98</v>
      </c>
      <c r="AC412" s="206">
        <v>1372768.98</v>
      </c>
      <c r="AD412" s="206">
        <v>1372768.98</v>
      </c>
      <c r="AE412" s="206">
        <v>1372768.98</v>
      </c>
      <c r="AF412" s="206">
        <v>1372768.98</v>
      </c>
      <c r="AG412" s="192">
        <f t="shared" si="79"/>
        <v>16473227.760000004</v>
      </c>
      <c r="AI412" s="207">
        <f t="shared" si="75"/>
        <v>0</v>
      </c>
      <c r="AJ412" s="207">
        <f t="shared" si="75"/>
        <v>0</v>
      </c>
      <c r="AK412" s="207">
        <f t="shared" si="75"/>
        <v>0</v>
      </c>
      <c r="AL412" s="207">
        <f t="shared" si="75"/>
        <v>0</v>
      </c>
      <c r="AM412" s="207">
        <f t="shared" si="75"/>
        <v>0</v>
      </c>
      <c r="AN412" s="207">
        <f t="shared" si="75"/>
        <v>0</v>
      </c>
      <c r="AO412" s="207">
        <f t="shared" si="82"/>
        <v>2528.1799999999998</v>
      </c>
      <c r="AP412" s="207">
        <f t="shared" si="82"/>
        <v>2528.1799999999998</v>
      </c>
      <c r="AQ412" s="207">
        <f t="shared" si="82"/>
        <v>2528.1799999999998</v>
      </c>
      <c r="AR412" s="207">
        <f t="shared" si="82"/>
        <v>2528.1799999999998</v>
      </c>
      <c r="AS412" s="207">
        <f t="shared" si="82"/>
        <v>2528.1799999999998</v>
      </c>
      <c r="AT412" s="207">
        <f t="shared" si="82"/>
        <v>2528.1799999999998</v>
      </c>
      <c r="AU412" s="208">
        <f t="shared" si="80"/>
        <v>15169.08</v>
      </c>
      <c r="AV412" s="208">
        <f t="shared" si="73"/>
        <v>2528.1799999999998</v>
      </c>
      <c r="AW412" s="208">
        <f t="shared" si="73"/>
        <v>2528.1799999999998</v>
      </c>
      <c r="AX412" s="208">
        <f t="shared" si="73"/>
        <v>2528.1799999999998</v>
      </c>
      <c r="AY412" s="208">
        <f t="shared" si="73"/>
        <v>2528.1799999999998</v>
      </c>
      <c r="AZ412" s="208">
        <f t="shared" si="72"/>
        <v>2528.1799999999998</v>
      </c>
      <c r="BA412" s="208">
        <f t="shared" si="72"/>
        <v>2528.1799999999998</v>
      </c>
      <c r="BB412" s="208">
        <f t="shared" si="72"/>
        <v>2528.1799999999998</v>
      </c>
      <c r="BC412" s="208">
        <f t="shared" si="72"/>
        <v>2528.1799999999998</v>
      </c>
      <c r="BD412" s="208">
        <f t="shared" si="72"/>
        <v>2528.1799999999998</v>
      </c>
      <c r="BE412" s="208">
        <f t="shared" si="72"/>
        <v>2528.1799999999998</v>
      </c>
      <c r="BF412" s="208">
        <f t="shared" si="76"/>
        <v>2528.1799999999998</v>
      </c>
      <c r="BG412" s="208">
        <f t="shared" si="76"/>
        <v>2528.1799999999998</v>
      </c>
      <c r="BH412" s="208">
        <f t="shared" si="76"/>
        <v>2528.1799999999998</v>
      </c>
      <c r="BI412" s="208">
        <f t="shared" si="76"/>
        <v>2528.1799999999998</v>
      </c>
      <c r="BJ412" s="208">
        <f t="shared" si="76"/>
        <v>2528.1799999999998</v>
      </c>
      <c r="BK412" s="208">
        <f t="shared" si="76"/>
        <v>2528.1799999999998</v>
      </c>
      <c r="BL412" s="207">
        <f t="shared" si="81"/>
        <v>30338.16</v>
      </c>
      <c r="BO412" s="207">
        <f t="shared" si="83"/>
        <v>30338.16</v>
      </c>
    </row>
    <row r="413" spans="1:68">
      <c r="A413" s="190" t="s">
        <v>614</v>
      </c>
      <c r="B413" s="205">
        <v>2.1600000000000001E-2</v>
      </c>
      <c r="C413" s="205">
        <v>2.1600000000000001E-2</v>
      </c>
      <c r="D413" s="206">
        <v>0</v>
      </c>
      <c r="E413" s="206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347709.29</v>
      </c>
      <c r="K413" s="206">
        <v>347709.29</v>
      </c>
      <c r="L413" s="206">
        <v>347709.29</v>
      </c>
      <c r="M413" s="206">
        <v>347709.29</v>
      </c>
      <c r="N413" s="206">
        <v>347709.29</v>
      </c>
      <c r="O413" s="206">
        <v>347709.29</v>
      </c>
      <c r="P413" s="192">
        <f t="shared" si="78"/>
        <v>2086255.74</v>
      </c>
      <c r="Q413" s="206">
        <v>347709.29</v>
      </c>
      <c r="R413" s="206">
        <v>347709.29</v>
      </c>
      <c r="S413" s="206">
        <v>347709.29</v>
      </c>
      <c r="T413" s="206">
        <v>347709.29</v>
      </c>
      <c r="U413" s="206">
        <v>347709.29</v>
      </c>
      <c r="V413" s="206">
        <v>347709.29</v>
      </c>
      <c r="W413" s="206">
        <v>347709.29</v>
      </c>
      <c r="X413" s="206">
        <v>347709.29</v>
      </c>
      <c r="Y413" s="206">
        <v>347709.29</v>
      </c>
      <c r="Z413" s="206">
        <v>347709.29</v>
      </c>
      <c r="AA413" s="206">
        <v>347709.29</v>
      </c>
      <c r="AB413" s="206">
        <v>347709.29</v>
      </c>
      <c r="AC413" s="206">
        <v>347709.29</v>
      </c>
      <c r="AD413" s="206">
        <v>347709.29</v>
      </c>
      <c r="AE413" s="206">
        <v>347709.29</v>
      </c>
      <c r="AF413" s="206">
        <v>347709.29</v>
      </c>
      <c r="AG413" s="192">
        <f t="shared" si="79"/>
        <v>4172511.48</v>
      </c>
      <c r="AI413" s="207">
        <f t="shared" si="75"/>
        <v>0</v>
      </c>
      <c r="AJ413" s="207">
        <f t="shared" si="75"/>
        <v>0</v>
      </c>
      <c r="AK413" s="207">
        <f t="shared" si="75"/>
        <v>0</v>
      </c>
      <c r="AL413" s="207">
        <f t="shared" si="75"/>
        <v>0</v>
      </c>
      <c r="AM413" s="207">
        <f t="shared" si="75"/>
        <v>0</v>
      </c>
      <c r="AN413" s="207">
        <f t="shared" si="75"/>
        <v>0</v>
      </c>
      <c r="AO413" s="207">
        <f t="shared" si="82"/>
        <v>625.88</v>
      </c>
      <c r="AP413" s="207">
        <f t="shared" si="82"/>
        <v>625.88</v>
      </c>
      <c r="AQ413" s="207">
        <f t="shared" si="82"/>
        <v>625.88</v>
      </c>
      <c r="AR413" s="207">
        <f t="shared" si="82"/>
        <v>625.88</v>
      </c>
      <c r="AS413" s="207">
        <f t="shared" si="82"/>
        <v>625.88</v>
      </c>
      <c r="AT413" s="207">
        <f t="shared" si="82"/>
        <v>625.88</v>
      </c>
      <c r="AU413" s="208">
        <f t="shared" si="80"/>
        <v>3755.28</v>
      </c>
      <c r="AV413" s="208">
        <f t="shared" si="73"/>
        <v>625.88</v>
      </c>
      <c r="AW413" s="208">
        <f t="shared" si="73"/>
        <v>625.88</v>
      </c>
      <c r="AX413" s="208">
        <f t="shared" si="73"/>
        <v>625.88</v>
      </c>
      <c r="AY413" s="208">
        <f t="shared" si="73"/>
        <v>625.88</v>
      </c>
      <c r="AZ413" s="208">
        <f t="shared" si="72"/>
        <v>625.88</v>
      </c>
      <c r="BA413" s="208">
        <f t="shared" si="72"/>
        <v>625.88</v>
      </c>
      <c r="BB413" s="208">
        <f t="shared" si="72"/>
        <v>625.88</v>
      </c>
      <c r="BC413" s="208">
        <f t="shared" si="72"/>
        <v>625.88</v>
      </c>
      <c r="BD413" s="208">
        <f t="shared" si="72"/>
        <v>625.88</v>
      </c>
      <c r="BE413" s="208">
        <f t="shared" si="72"/>
        <v>625.88</v>
      </c>
      <c r="BF413" s="208">
        <f t="shared" si="76"/>
        <v>625.88</v>
      </c>
      <c r="BG413" s="208">
        <f t="shared" si="76"/>
        <v>625.88</v>
      </c>
      <c r="BH413" s="208">
        <f t="shared" si="76"/>
        <v>625.88</v>
      </c>
      <c r="BI413" s="208">
        <f t="shared" si="76"/>
        <v>625.88</v>
      </c>
      <c r="BJ413" s="208">
        <f t="shared" si="76"/>
        <v>625.88</v>
      </c>
      <c r="BK413" s="208">
        <f t="shared" si="76"/>
        <v>625.88</v>
      </c>
      <c r="BL413" s="207">
        <f t="shared" si="81"/>
        <v>7510.56</v>
      </c>
      <c r="BO413" s="207">
        <f t="shared" si="83"/>
        <v>7510.56</v>
      </c>
    </row>
    <row r="414" spans="1:68">
      <c r="A414" s="190" t="s">
        <v>615</v>
      </c>
      <c r="B414" s="205">
        <v>2.3899999999999998E-2</v>
      </c>
      <c r="C414" s="205">
        <v>2.3899999999999998E-2</v>
      </c>
      <c r="D414" s="206">
        <v>0</v>
      </c>
      <c r="E414" s="206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3083590.3100000005</v>
      </c>
      <c r="K414" s="206">
        <v>3083590.3100000005</v>
      </c>
      <c r="L414" s="206">
        <v>3083590.3100000005</v>
      </c>
      <c r="M414" s="206">
        <v>3083590.3100000005</v>
      </c>
      <c r="N414" s="206">
        <v>3083590.3100000005</v>
      </c>
      <c r="O414" s="206">
        <v>3083590.3100000005</v>
      </c>
      <c r="P414" s="192">
        <f t="shared" si="78"/>
        <v>18501541.860000003</v>
      </c>
      <c r="Q414" s="206">
        <v>3083590.3100000005</v>
      </c>
      <c r="R414" s="206">
        <v>3083590.3100000005</v>
      </c>
      <c r="S414" s="206">
        <v>3083590.3100000005</v>
      </c>
      <c r="T414" s="206">
        <v>3083590.3100000005</v>
      </c>
      <c r="U414" s="206">
        <v>3083590.3100000005</v>
      </c>
      <c r="V414" s="206">
        <v>3083590.3100000005</v>
      </c>
      <c r="W414" s="206">
        <v>3083590.3100000005</v>
      </c>
      <c r="X414" s="206">
        <v>3083590.3100000005</v>
      </c>
      <c r="Y414" s="206">
        <v>3083590.3100000005</v>
      </c>
      <c r="Z414" s="206">
        <v>3083590.3100000005</v>
      </c>
      <c r="AA414" s="206">
        <v>3083590.3100000005</v>
      </c>
      <c r="AB414" s="206">
        <v>3083590.3100000005</v>
      </c>
      <c r="AC414" s="206">
        <v>3083590.3100000005</v>
      </c>
      <c r="AD414" s="206">
        <v>3083590.3100000005</v>
      </c>
      <c r="AE414" s="206">
        <v>3083590.3100000005</v>
      </c>
      <c r="AF414" s="206">
        <v>3083590.3100000005</v>
      </c>
      <c r="AG414" s="192">
        <f t="shared" si="79"/>
        <v>37003083.720000014</v>
      </c>
      <c r="AI414" s="207">
        <f t="shared" si="75"/>
        <v>0</v>
      </c>
      <c r="AJ414" s="207">
        <f t="shared" si="75"/>
        <v>0</v>
      </c>
      <c r="AK414" s="207">
        <f t="shared" si="75"/>
        <v>0</v>
      </c>
      <c r="AL414" s="207">
        <f t="shared" si="75"/>
        <v>0</v>
      </c>
      <c r="AM414" s="207">
        <f t="shared" si="75"/>
        <v>0</v>
      </c>
      <c r="AN414" s="207">
        <f t="shared" si="75"/>
        <v>0</v>
      </c>
      <c r="AO414" s="207">
        <f t="shared" si="82"/>
        <v>6141.48</v>
      </c>
      <c r="AP414" s="207">
        <f t="shared" si="82"/>
        <v>6141.48</v>
      </c>
      <c r="AQ414" s="207">
        <f t="shared" si="82"/>
        <v>6141.48</v>
      </c>
      <c r="AR414" s="207">
        <f t="shared" si="82"/>
        <v>6141.48</v>
      </c>
      <c r="AS414" s="207">
        <f t="shared" si="82"/>
        <v>6141.48</v>
      </c>
      <c r="AT414" s="207">
        <f t="shared" si="82"/>
        <v>6141.48</v>
      </c>
      <c r="AU414" s="208">
        <f t="shared" si="80"/>
        <v>36848.879999999997</v>
      </c>
      <c r="AV414" s="208">
        <f t="shared" si="73"/>
        <v>6141.48</v>
      </c>
      <c r="AW414" s="208">
        <f t="shared" si="73"/>
        <v>6141.48</v>
      </c>
      <c r="AX414" s="208">
        <f t="shared" si="73"/>
        <v>6141.48</v>
      </c>
      <c r="AY414" s="208">
        <f t="shared" si="73"/>
        <v>6141.48</v>
      </c>
      <c r="AZ414" s="208">
        <f t="shared" si="72"/>
        <v>6141.48</v>
      </c>
      <c r="BA414" s="208">
        <f t="shared" si="72"/>
        <v>6141.48</v>
      </c>
      <c r="BB414" s="208">
        <f t="shared" si="72"/>
        <v>6141.48</v>
      </c>
      <c r="BC414" s="208">
        <f t="shared" si="72"/>
        <v>6141.48</v>
      </c>
      <c r="BD414" s="208">
        <f t="shared" ref="BD414:BE414" si="84">ROUND(Y414*$C414/12,2)</f>
        <v>6141.48</v>
      </c>
      <c r="BE414" s="208">
        <f t="shared" si="84"/>
        <v>6141.48</v>
      </c>
      <c r="BF414" s="208">
        <f t="shared" si="76"/>
        <v>6141.48</v>
      </c>
      <c r="BG414" s="208">
        <f t="shared" si="76"/>
        <v>6141.48</v>
      </c>
      <c r="BH414" s="208">
        <f t="shared" si="76"/>
        <v>6141.48</v>
      </c>
      <c r="BI414" s="208">
        <f t="shared" si="76"/>
        <v>6141.48</v>
      </c>
      <c r="BJ414" s="208">
        <f t="shared" si="76"/>
        <v>6141.48</v>
      </c>
      <c r="BK414" s="208">
        <f t="shared" si="76"/>
        <v>6141.48</v>
      </c>
      <c r="BL414" s="211">
        <f t="shared" si="81"/>
        <v>73697.75999999998</v>
      </c>
      <c r="BO414" s="211">
        <f>BL414</f>
        <v>73697.75999999998</v>
      </c>
      <c r="BP414" s="212"/>
    </row>
    <row r="415" spans="1:68">
      <c r="J415" s="207">
        <f>SUM(J5:J414)</f>
        <v>6276981328.1162481</v>
      </c>
      <c r="K415" s="206">
        <f t="shared" ref="K415:BL415" si="85">SUM(K5:K414)</f>
        <v>6307481189.4011478</v>
      </c>
      <c r="L415" s="206">
        <f t="shared" si="85"/>
        <v>6334198569.8704996</v>
      </c>
      <c r="M415" s="206">
        <f t="shared" si="85"/>
        <v>6382289111.9856997</v>
      </c>
      <c r="N415" s="206">
        <f t="shared" si="85"/>
        <v>6422986975.4766006</v>
      </c>
      <c r="O415" s="206">
        <f t="shared" si="85"/>
        <v>6435275302.8025484</v>
      </c>
      <c r="P415" s="206">
        <f t="shared" si="85"/>
        <v>75503706798.447495</v>
      </c>
      <c r="Q415" s="206">
        <f t="shared" si="85"/>
        <v>6448937801.0827084</v>
      </c>
      <c r="R415" s="206">
        <f t="shared" si="85"/>
        <v>6481727693.7450781</v>
      </c>
      <c r="S415" s="206">
        <f t="shared" si="85"/>
        <v>6511363434.2735987</v>
      </c>
      <c r="T415" s="206">
        <f t="shared" si="85"/>
        <v>6531413473.0684557</v>
      </c>
      <c r="U415" s="206">
        <f t="shared" si="85"/>
        <v>6549329587.8120556</v>
      </c>
      <c r="V415" s="206">
        <f t="shared" si="85"/>
        <v>6558109197.5277538</v>
      </c>
      <c r="W415" s="206">
        <f t="shared" si="85"/>
        <v>6573553678.1626568</v>
      </c>
      <c r="X415" s="206">
        <f t="shared" si="85"/>
        <v>6618061310.7321529</v>
      </c>
      <c r="Y415" s="206">
        <f t="shared" si="85"/>
        <v>6673478747.3438568</v>
      </c>
      <c r="Z415" s="206">
        <f t="shared" si="85"/>
        <v>6738027514.3405895</v>
      </c>
      <c r="AA415" s="206">
        <f t="shared" si="85"/>
        <v>6782610534.4388599</v>
      </c>
      <c r="AB415" s="206">
        <f t="shared" si="85"/>
        <v>6784560763.1319809</v>
      </c>
      <c r="AC415" s="206">
        <f t="shared" si="85"/>
        <v>6790679610.1194553</v>
      </c>
      <c r="AD415" s="206">
        <f t="shared" si="85"/>
        <v>6799375582.0958233</v>
      </c>
      <c r="AE415" s="206">
        <f t="shared" si="85"/>
        <v>6805103710.6930428</v>
      </c>
      <c r="AF415" s="206">
        <f t="shared" si="85"/>
        <v>6817790257.7074661</v>
      </c>
      <c r="AG415" s="206">
        <f t="shared" si="85"/>
        <v>80490680494.105713</v>
      </c>
      <c r="AH415" s="206"/>
      <c r="AI415" s="206">
        <f t="shared" si="85"/>
        <v>17990198.409999989</v>
      </c>
      <c r="AJ415" s="206">
        <f t="shared" si="85"/>
        <v>18018757.50999999</v>
      </c>
      <c r="AK415" s="206">
        <f t="shared" si="85"/>
        <v>18046465</v>
      </c>
      <c r="AL415" s="206">
        <f t="shared" si="85"/>
        <v>18068615.640000001</v>
      </c>
      <c r="AM415" s="206">
        <f t="shared" si="85"/>
        <v>18097232.709999993</v>
      </c>
      <c r="AN415" s="206">
        <f t="shared" si="85"/>
        <v>18100539.68999999</v>
      </c>
      <c r="AO415" s="206">
        <f t="shared" si="85"/>
        <v>18184037.140000001</v>
      </c>
      <c r="AP415" s="206">
        <f t="shared" si="85"/>
        <v>18312169.07</v>
      </c>
      <c r="AQ415" s="206">
        <f t="shared" si="85"/>
        <v>18397519.649999991</v>
      </c>
      <c r="AR415" s="206">
        <f t="shared" si="85"/>
        <v>18542091.839999992</v>
      </c>
      <c r="AS415" s="206">
        <f t="shared" si="85"/>
        <v>18641363.869999994</v>
      </c>
      <c r="AT415" s="206">
        <f t="shared" si="85"/>
        <v>18660921.669999994</v>
      </c>
      <c r="AU415" s="206">
        <f t="shared" si="85"/>
        <v>219059912.19999999</v>
      </c>
      <c r="AV415" s="206">
        <f t="shared" si="85"/>
        <v>18689199.089999996</v>
      </c>
      <c r="AW415" s="206">
        <f t="shared" si="85"/>
        <v>18819616.759999994</v>
      </c>
      <c r="AX415" s="206">
        <f t="shared" si="85"/>
        <v>18949197.739999991</v>
      </c>
      <c r="AY415" s="206">
        <f t="shared" si="85"/>
        <v>19049047.559999999</v>
      </c>
      <c r="AZ415" s="206">
        <f t="shared" si="85"/>
        <v>19141355.869999994</v>
      </c>
      <c r="BA415" s="206">
        <f t="shared" si="85"/>
        <v>19154497</v>
      </c>
      <c r="BB415" s="206">
        <f t="shared" si="85"/>
        <v>19202188.789999999</v>
      </c>
      <c r="BC415" s="206">
        <f t="shared" si="85"/>
        <v>19304768.519999996</v>
      </c>
      <c r="BD415" s="206">
        <f t="shared" si="85"/>
        <v>19441551.679999989</v>
      </c>
      <c r="BE415" s="206">
        <f t="shared" si="85"/>
        <v>19640673.069999993</v>
      </c>
      <c r="BF415" s="206">
        <f t="shared" si="85"/>
        <v>19761152.719999991</v>
      </c>
      <c r="BG415" s="206">
        <f t="shared" si="85"/>
        <v>19752313.229999993</v>
      </c>
      <c r="BH415" s="206">
        <f t="shared" si="85"/>
        <v>19758366.749999993</v>
      </c>
      <c r="BI415" s="206">
        <f t="shared" si="85"/>
        <v>19773285.349999994</v>
      </c>
      <c r="BJ415" s="206">
        <f t="shared" si="85"/>
        <v>19781981.839999996</v>
      </c>
      <c r="BK415" s="206">
        <f t="shared" si="85"/>
        <v>19814196.469999988</v>
      </c>
      <c r="BL415" s="206">
        <f t="shared" si="85"/>
        <v>234526331.28999996</v>
      </c>
      <c r="BO415" s="206">
        <f t="shared" ref="BO415:BP415" si="86">SUM(BO5:BO414)</f>
        <v>13231921.419999998</v>
      </c>
      <c r="BP415" s="206">
        <f t="shared" si="86"/>
        <v>1055338.47</v>
      </c>
    </row>
    <row r="416" spans="1:68"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</row>
    <row r="417" spans="1:68">
      <c r="BL417" s="213"/>
      <c r="BO417" s="213"/>
      <c r="BP417" s="213"/>
    </row>
    <row r="418" spans="1:68">
      <c r="A418" s="189" t="s">
        <v>656</v>
      </c>
      <c r="BK418" s="215" t="s">
        <v>182</v>
      </c>
      <c r="BL418" s="241"/>
      <c r="BM418" s="217"/>
      <c r="BN418" s="217"/>
      <c r="BO418" s="216">
        <f>'AS Filed LGE Elect'!BO415</f>
        <v>16625862.439999998</v>
      </c>
      <c r="BP418" s="216">
        <f>'AS Filed LGE Elect'!BP415</f>
        <v>1055338.47</v>
      </c>
    </row>
    <row r="419" spans="1:68">
      <c r="A419" s="189" t="s">
        <v>657</v>
      </c>
      <c r="BK419" s="215"/>
      <c r="BL419" s="241"/>
      <c r="BM419" s="217"/>
      <c r="BN419" s="217"/>
      <c r="BO419" s="217"/>
      <c r="BP419" s="217"/>
    </row>
    <row r="420" spans="1:68" ht="16.5" thickBot="1">
      <c r="BK420" s="215" t="s">
        <v>659</v>
      </c>
      <c r="BL420" s="241"/>
      <c r="BM420" s="217"/>
      <c r="BN420" s="217"/>
      <c r="BO420" s="218">
        <f>BO418-BO415</f>
        <v>3393941.0199999996</v>
      </c>
      <c r="BP420" s="218">
        <f>BP415-BP418</f>
        <v>0</v>
      </c>
    </row>
    <row r="421" spans="1:68" ht="16.5" thickTop="1"/>
  </sheetData>
  <autoFilter ref="A4:BL415"/>
  <pageMargins left="0.7" right="0.7" top="0.75" bottom="0.75" header="0.3" footer="0.3"/>
  <pageSetup scale="32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421"/>
  <sheetViews>
    <sheetView zoomScale="90" zoomScaleNormal="90" workbookViewId="0">
      <pane xSplit="3" ySplit="4" topLeftCell="BI394" activePane="bottomRight" state="frozen"/>
      <selection pane="topRight" activeCell="D1" sqref="D1"/>
      <selection pane="bottomLeft" activeCell="A5" sqref="A5"/>
      <selection pane="bottomRight" activeCell="BL417" sqref="BL417"/>
    </sheetView>
  </sheetViews>
  <sheetFormatPr defaultRowHeight="15.75"/>
  <cols>
    <col min="1" max="1" width="43" style="190" bestFit="1" customWidth="1"/>
    <col min="2" max="2" width="13" style="189" bestFit="1" customWidth="1"/>
    <col min="3" max="3" width="13.140625" style="189" customWidth="1"/>
    <col min="4" max="33" width="26" style="190" customWidth="1"/>
    <col min="34" max="34" width="1.7109375" style="190" customWidth="1"/>
    <col min="35" max="35" width="20.140625" style="190" bestFit="1" customWidth="1"/>
    <col min="36" max="36" width="24" style="190" bestFit="1" customWidth="1"/>
    <col min="37" max="38" width="20.140625" style="190" bestFit="1" customWidth="1"/>
    <col min="39" max="39" width="24" style="190" bestFit="1" customWidth="1"/>
    <col min="40" max="46" width="20.140625" style="190" bestFit="1" customWidth="1"/>
    <col min="47" max="47" width="24" style="190" bestFit="1" customWidth="1"/>
    <col min="48" max="64" width="20.140625" style="190" bestFit="1" customWidth="1"/>
    <col min="65" max="66" width="9.140625" style="190"/>
    <col min="67" max="67" width="16.7109375" style="190" customWidth="1"/>
    <col min="68" max="68" width="15.85546875" style="190" customWidth="1"/>
    <col min="69" max="16384" width="9.140625" style="190"/>
  </cols>
  <sheetData>
    <row r="1" spans="1:68">
      <c r="A1" s="188" t="s">
        <v>194</v>
      </c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68">
      <c r="A2" s="188" t="s">
        <v>195</v>
      </c>
      <c r="J2" s="192"/>
    </row>
    <row r="3" spans="1:68">
      <c r="A3" s="193"/>
      <c r="B3" s="194"/>
      <c r="C3" s="194"/>
      <c r="D3" s="195">
        <v>43891</v>
      </c>
      <c r="E3" s="195">
        <v>43922</v>
      </c>
      <c r="F3" s="195">
        <v>43952</v>
      </c>
      <c r="G3" s="195">
        <v>43983</v>
      </c>
      <c r="H3" s="195">
        <v>44013</v>
      </c>
      <c r="I3" s="195">
        <v>44044</v>
      </c>
      <c r="J3" s="195">
        <v>44075</v>
      </c>
      <c r="K3" s="195">
        <v>44105</v>
      </c>
      <c r="L3" s="195">
        <v>44136</v>
      </c>
      <c r="M3" s="195">
        <v>44166</v>
      </c>
      <c r="N3" s="195">
        <v>44197</v>
      </c>
      <c r="O3" s="195">
        <v>44228</v>
      </c>
      <c r="P3" s="196" t="s">
        <v>196</v>
      </c>
      <c r="Q3" s="195">
        <v>44256</v>
      </c>
      <c r="R3" s="195">
        <v>44287</v>
      </c>
      <c r="S3" s="195">
        <v>44317</v>
      </c>
      <c r="T3" s="195">
        <v>44348</v>
      </c>
      <c r="U3" s="195">
        <v>44378</v>
      </c>
      <c r="V3" s="195">
        <v>44409</v>
      </c>
      <c r="W3" s="195">
        <v>44440</v>
      </c>
      <c r="X3" s="195">
        <v>44470</v>
      </c>
      <c r="Y3" s="195">
        <v>44501</v>
      </c>
      <c r="Z3" s="195">
        <v>44531</v>
      </c>
      <c r="AA3" s="195">
        <v>44562</v>
      </c>
      <c r="AB3" s="195">
        <v>44593</v>
      </c>
      <c r="AC3" s="195">
        <v>44621</v>
      </c>
      <c r="AD3" s="195">
        <v>44652</v>
      </c>
      <c r="AE3" s="195">
        <v>44682</v>
      </c>
      <c r="AF3" s="195">
        <v>44713</v>
      </c>
      <c r="AG3" s="197" t="s">
        <v>197</v>
      </c>
      <c r="AH3" s="195"/>
      <c r="AI3" s="195">
        <v>43891</v>
      </c>
      <c r="AJ3" s="195">
        <v>43922</v>
      </c>
      <c r="AK3" s="195">
        <v>43952</v>
      </c>
      <c r="AL3" s="195">
        <v>43983</v>
      </c>
      <c r="AM3" s="195">
        <v>44013</v>
      </c>
      <c r="AN3" s="195">
        <v>44044</v>
      </c>
      <c r="AO3" s="195">
        <v>44075</v>
      </c>
      <c r="AP3" s="195">
        <v>44105</v>
      </c>
      <c r="AQ3" s="195">
        <v>44136</v>
      </c>
      <c r="AR3" s="195">
        <v>44166</v>
      </c>
      <c r="AS3" s="195">
        <v>44197</v>
      </c>
      <c r="AT3" s="195">
        <v>44228</v>
      </c>
      <c r="AU3" s="196" t="s">
        <v>196</v>
      </c>
      <c r="AV3" s="195">
        <v>44256</v>
      </c>
      <c r="AW3" s="195">
        <v>44287</v>
      </c>
      <c r="AX3" s="195">
        <v>44317</v>
      </c>
      <c r="AY3" s="195">
        <v>44348</v>
      </c>
      <c r="AZ3" s="195">
        <v>44378</v>
      </c>
      <c r="BA3" s="195">
        <v>44409</v>
      </c>
      <c r="BB3" s="195">
        <v>44440</v>
      </c>
      <c r="BC3" s="195">
        <v>44470</v>
      </c>
      <c r="BD3" s="195">
        <v>44501</v>
      </c>
      <c r="BE3" s="195">
        <v>44531</v>
      </c>
      <c r="BF3" s="195">
        <v>44562</v>
      </c>
      <c r="BG3" s="195">
        <v>44593</v>
      </c>
      <c r="BH3" s="195">
        <v>44621</v>
      </c>
      <c r="BI3" s="195">
        <v>44652</v>
      </c>
      <c r="BJ3" s="195">
        <v>44682</v>
      </c>
      <c r="BK3" s="195">
        <v>44713</v>
      </c>
      <c r="BL3" s="197" t="s">
        <v>197</v>
      </c>
    </row>
    <row r="4" spans="1:68" s="203" customFormat="1" ht="48.75" customHeight="1">
      <c r="A4" s="198" t="s">
        <v>198</v>
      </c>
      <c r="B4" s="199" t="s">
        <v>199</v>
      </c>
      <c r="C4" s="199" t="s">
        <v>200</v>
      </c>
      <c r="D4" s="200" t="s">
        <v>201</v>
      </c>
      <c r="E4" s="200" t="s">
        <v>201</v>
      </c>
      <c r="F4" s="200" t="s">
        <v>201</v>
      </c>
      <c r="G4" s="200" t="s">
        <v>201</v>
      </c>
      <c r="H4" s="200" t="s">
        <v>201</v>
      </c>
      <c r="I4" s="200" t="s">
        <v>201</v>
      </c>
      <c r="J4" s="200" t="s">
        <v>202</v>
      </c>
      <c r="K4" s="200" t="s">
        <v>202</v>
      </c>
      <c r="L4" s="200" t="s">
        <v>202</v>
      </c>
      <c r="M4" s="200" t="s">
        <v>202</v>
      </c>
      <c r="N4" s="200" t="s">
        <v>202</v>
      </c>
      <c r="O4" s="200" t="s">
        <v>202</v>
      </c>
      <c r="P4" s="201" t="s">
        <v>202</v>
      </c>
      <c r="Q4" s="200" t="s">
        <v>202</v>
      </c>
      <c r="R4" s="200" t="s">
        <v>202</v>
      </c>
      <c r="S4" s="200" t="s">
        <v>202</v>
      </c>
      <c r="T4" s="200" t="s">
        <v>202</v>
      </c>
      <c r="U4" s="200" t="s">
        <v>202</v>
      </c>
      <c r="V4" s="200" t="s">
        <v>202</v>
      </c>
      <c r="W4" s="200" t="s">
        <v>202</v>
      </c>
      <c r="X4" s="200" t="s">
        <v>202</v>
      </c>
      <c r="Y4" s="200" t="s">
        <v>202</v>
      </c>
      <c r="Z4" s="200" t="s">
        <v>202</v>
      </c>
      <c r="AA4" s="200" t="s">
        <v>202</v>
      </c>
      <c r="AB4" s="200" t="s">
        <v>202</v>
      </c>
      <c r="AC4" s="200" t="s">
        <v>202</v>
      </c>
      <c r="AD4" s="200" t="s">
        <v>202</v>
      </c>
      <c r="AE4" s="200" t="s">
        <v>202</v>
      </c>
      <c r="AF4" s="200" t="s">
        <v>202</v>
      </c>
      <c r="AG4" s="200"/>
      <c r="AH4" s="200"/>
      <c r="AI4" s="202" t="s">
        <v>203</v>
      </c>
      <c r="AJ4" s="202" t="s">
        <v>203</v>
      </c>
      <c r="AK4" s="202" t="s">
        <v>203</v>
      </c>
      <c r="AL4" s="202" t="s">
        <v>203</v>
      </c>
      <c r="AM4" s="202" t="s">
        <v>203</v>
      </c>
      <c r="AN4" s="202" t="s">
        <v>203</v>
      </c>
      <c r="AO4" s="202" t="s">
        <v>203</v>
      </c>
      <c r="AP4" s="202" t="s">
        <v>203</v>
      </c>
      <c r="AQ4" s="202" t="s">
        <v>203</v>
      </c>
      <c r="AR4" s="202" t="s">
        <v>203</v>
      </c>
      <c r="AS4" s="202" t="s">
        <v>203</v>
      </c>
      <c r="AT4" s="202" t="s">
        <v>203</v>
      </c>
      <c r="AU4" s="202" t="s">
        <v>203</v>
      </c>
      <c r="AV4" s="202" t="s">
        <v>203</v>
      </c>
      <c r="AW4" s="202" t="s">
        <v>203</v>
      </c>
      <c r="AX4" s="202" t="s">
        <v>203</v>
      </c>
      <c r="AY4" s="202" t="s">
        <v>203</v>
      </c>
      <c r="AZ4" s="202" t="s">
        <v>203</v>
      </c>
      <c r="BA4" s="202" t="s">
        <v>203</v>
      </c>
      <c r="BB4" s="202" t="s">
        <v>203</v>
      </c>
      <c r="BC4" s="202" t="s">
        <v>203</v>
      </c>
      <c r="BD4" s="202" t="s">
        <v>203</v>
      </c>
      <c r="BE4" s="202" t="s">
        <v>203</v>
      </c>
      <c r="BF4" s="202" t="s">
        <v>203</v>
      </c>
      <c r="BG4" s="202" t="s">
        <v>203</v>
      </c>
      <c r="BH4" s="202" t="s">
        <v>203</v>
      </c>
      <c r="BI4" s="202" t="s">
        <v>203</v>
      </c>
      <c r="BJ4" s="202" t="s">
        <v>203</v>
      </c>
      <c r="BK4" s="202" t="s">
        <v>203</v>
      </c>
      <c r="BL4" s="202" t="s">
        <v>203</v>
      </c>
      <c r="BO4" s="204" t="s">
        <v>204</v>
      </c>
      <c r="BP4" s="204" t="s">
        <v>205</v>
      </c>
    </row>
    <row r="5" spans="1:68">
      <c r="A5" s="190" t="s">
        <v>206</v>
      </c>
      <c r="B5" s="205">
        <v>0</v>
      </c>
      <c r="C5" s="205">
        <v>0</v>
      </c>
      <c r="D5" s="206">
        <v>2240.29</v>
      </c>
      <c r="E5" s="206">
        <v>2240.29</v>
      </c>
      <c r="F5" s="206">
        <v>2240.29</v>
      </c>
      <c r="G5" s="206">
        <v>2240.29</v>
      </c>
      <c r="H5" s="206">
        <v>2240.29</v>
      </c>
      <c r="I5" s="206">
        <v>2240.29</v>
      </c>
      <c r="J5" s="206">
        <v>2240.29</v>
      </c>
      <c r="K5" s="206">
        <v>2240.29</v>
      </c>
      <c r="L5" s="206">
        <v>2240.29</v>
      </c>
      <c r="M5" s="206">
        <v>2240.29</v>
      </c>
      <c r="N5" s="206">
        <v>2240.29</v>
      </c>
      <c r="O5" s="206">
        <v>2240.29</v>
      </c>
      <c r="P5" s="192">
        <f>SUM(D5:O5)</f>
        <v>26883.480000000007</v>
      </c>
      <c r="Q5" s="206">
        <v>2240.29</v>
      </c>
      <c r="R5" s="206">
        <v>2240.29</v>
      </c>
      <c r="S5" s="206">
        <v>2240.29</v>
      </c>
      <c r="T5" s="206">
        <v>2240.29</v>
      </c>
      <c r="U5" s="206">
        <v>2240.29</v>
      </c>
      <c r="V5" s="206">
        <v>2240.29</v>
      </c>
      <c r="W5" s="206">
        <v>2240.29</v>
      </c>
      <c r="X5" s="206">
        <v>2240.29</v>
      </c>
      <c r="Y5" s="206">
        <v>2240.29</v>
      </c>
      <c r="Z5" s="206">
        <v>2240.29</v>
      </c>
      <c r="AA5" s="206">
        <v>2240.29</v>
      </c>
      <c r="AB5" s="206">
        <v>2240.29</v>
      </c>
      <c r="AC5" s="206">
        <v>2240.29</v>
      </c>
      <c r="AD5" s="206">
        <v>2240.29</v>
      </c>
      <c r="AE5" s="206">
        <v>2240.29</v>
      </c>
      <c r="AF5" s="206">
        <v>2240.29</v>
      </c>
      <c r="AG5" s="192">
        <f>SUM(U5:AF5)</f>
        <v>26883.480000000007</v>
      </c>
      <c r="AH5" s="192"/>
      <c r="AI5" s="207">
        <f>ROUND(D5*$B5/12,2)</f>
        <v>0</v>
      </c>
      <c r="AJ5" s="207">
        <f t="shared" ref="AJ5:AT20" si="0">ROUND(E5*$B5/12,2)</f>
        <v>0</v>
      </c>
      <c r="AK5" s="207">
        <f t="shared" si="0"/>
        <v>0</v>
      </c>
      <c r="AL5" s="207">
        <f t="shared" si="0"/>
        <v>0</v>
      </c>
      <c r="AM5" s="207">
        <f t="shared" si="0"/>
        <v>0</v>
      </c>
      <c r="AN5" s="207">
        <f t="shared" si="0"/>
        <v>0</v>
      </c>
      <c r="AO5" s="207">
        <f t="shared" si="0"/>
        <v>0</v>
      </c>
      <c r="AP5" s="207">
        <f t="shared" si="0"/>
        <v>0</v>
      </c>
      <c r="AQ5" s="207">
        <f t="shared" si="0"/>
        <v>0</v>
      </c>
      <c r="AR5" s="207">
        <f t="shared" si="0"/>
        <v>0</v>
      </c>
      <c r="AS5" s="207">
        <f t="shared" si="0"/>
        <v>0</v>
      </c>
      <c r="AT5" s="207">
        <f t="shared" si="0"/>
        <v>0</v>
      </c>
      <c r="AU5" s="208">
        <f>SUM(AI5:AT5)</f>
        <v>0</v>
      </c>
      <c r="AV5" s="208">
        <f>ROUND(Q5*$B5/12,2)</f>
        <v>0</v>
      </c>
      <c r="AW5" s="208">
        <f t="shared" ref="AW5:AY20" si="1">ROUND(R5*$B5/12,2)</f>
        <v>0</v>
      </c>
      <c r="AX5" s="208">
        <f t="shared" si="1"/>
        <v>0</v>
      </c>
      <c r="AY5" s="208">
        <f t="shared" si="1"/>
        <v>0</v>
      </c>
      <c r="AZ5" s="208">
        <f>ROUND(U5*$C5/12,2)</f>
        <v>0</v>
      </c>
      <c r="BA5" s="208">
        <f t="shared" ref="BA5:BK20" si="2">ROUND(V5*$C5/12,2)</f>
        <v>0</v>
      </c>
      <c r="BB5" s="208">
        <f t="shared" si="2"/>
        <v>0</v>
      </c>
      <c r="BC5" s="208">
        <f t="shared" si="2"/>
        <v>0</v>
      </c>
      <c r="BD5" s="208">
        <f t="shared" si="2"/>
        <v>0</v>
      </c>
      <c r="BE5" s="208">
        <f t="shared" si="2"/>
        <v>0</v>
      </c>
      <c r="BF5" s="208">
        <f t="shared" si="2"/>
        <v>0</v>
      </c>
      <c r="BG5" s="208">
        <f t="shared" si="2"/>
        <v>0</v>
      </c>
      <c r="BH5" s="208">
        <f t="shared" si="2"/>
        <v>0</v>
      </c>
      <c r="BI5" s="208">
        <f t="shared" si="2"/>
        <v>0</v>
      </c>
      <c r="BJ5" s="208">
        <f t="shared" si="2"/>
        <v>0</v>
      </c>
      <c r="BK5" s="208">
        <f t="shared" si="2"/>
        <v>0</v>
      </c>
      <c r="BL5" s="207">
        <f>SUM(AZ5:BK5)</f>
        <v>0</v>
      </c>
    </row>
    <row r="6" spans="1:68">
      <c r="A6" s="190" t="s">
        <v>207</v>
      </c>
      <c r="B6" s="205">
        <v>0</v>
      </c>
      <c r="C6" s="205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192">
        <f t="shared" ref="P6:P69" si="3">SUM(D6:O6)</f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192">
        <f t="shared" ref="AG6:AG69" si="4">SUM(U6:AF6)</f>
        <v>0</v>
      </c>
      <c r="AH6" s="192"/>
      <c r="AI6" s="207">
        <f t="shared" ref="AI6:AT41" si="5">ROUND(D6*$B6/12,2)</f>
        <v>0</v>
      </c>
      <c r="AJ6" s="207">
        <f t="shared" si="0"/>
        <v>0</v>
      </c>
      <c r="AK6" s="207">
        <f t="shared" si="0"/>
        <v>0</v>
      </c>
      <c r="AL6" s="207">
        <f t="shared" si="0"/>
        <v>0</v>
      </c>
      <c r="AM6" s="207">
        <f t="shared" si="0"/>
        <v>0</v>
      </c>
      <c r="AN6" s="207">
        <f t="shared" si="0"/>
        <v>0</v>
      </c>
      <c r="AO6" s="207">
        <f t="shared" si="0"/>
        <v>0</v>
      </c>
      <c r="AP6" s="207">
        <f t="shared" si="0"/>
        <v>0</v>
      </c>
      <c r="AQ6" s="207">
        <f t="shared" si="0"/>
        <v>0</v>
      </c>
      <c r="AR6" s="207">
        <f t="shared" si="0"/>
        <v>0</v>
      </c>
      <c r="AS6" s="207">
        <f t="shared" si="0"/>
        <v>0</v>
      </c>
      <c r="AT6" s="207">
        <f t="shared" si="0"/>
        <v>0</v>
      </c>
      <c r="AU6" s="208">
        <f t="shared" ref="AU6:AU69" si="6">SUM(AI6:AT6)</f>
        <v>0</v>
      </c>
      <c r="AV6" s="208">
        <f t="shared" ref="AV6:AY69" si="7">ROUND(Q6*$B6/12,2)</f>
        <v>0</v>
      </c>
      <c r="AW6" s="208">
        <f t="shared" si="1"/>
        <v>0</v>
      </c>
      <c r="AX6" s="208">
        <f t="shared" si="1"/>
        <v>0</v>
      </c>
      <c r="AY6" s="208">
        <f t="shared" si="1"/>
        <v>0</v>
      </c>
      <c r="AZ6" s="208">
        <f t="shared" ref="AZ6:BK40" si="8">ROUND(U6*$C6/12,2)</f>
        <v>0</v>
      </c>
      <c r="BA6" s="208">
        <f t="shared" si="2"/>
        <v>0</v>
      </c>
      <c r="BB6" s="208">
        <f t="shared" si="2"/>
        <v>0</v>
      </c>
      <c r="BC6" s="208">
        <f t="shared" si="2"/>
        <v>0</v>
      </c>
      <c r="BD6" s="208">
        <f t="shared" si="2"/>
        <v>0</v>
      </c>
      <c r="BE6" s="208">
        <f t="shared" si="2"/>
        <v>0</v>
      </c>
      <c r="BF6" s="208">
        <f t="shared" si="2"/>
        <v>0</v>
      </c>
      <c r="BG6" s="208">
        <f t="shared" si="2"/>
        <v>0</v>
      </c>
      <c r="BH6" s="208">
        <f t="shared" si="2"/>
        <v>0</v>
      </c>
      <c r="BI6" s="208">
        <f t="shared" si="2"/>
        <v>0</v>
      </c>
      <c r="BJ6" s="208">
        <f t="shared" si="2"/>
        <v>0</v>
      </c>
      <c r="BK6" s="208">
        <f t="shared" si="2"/>
        <v>0</v>
      </c>
      <c r="BL6" s="207">
        <f t="shared" ref="BL6:BL69" si="9">SUM(AZ6:BK6)</f>
        <v>0</v>
      </c>
    </row>
    <row r="7" spans="1:68">
      <c r="A7" s="190" t="s">
        <v>208</v>
      </c>
      <c r="B7" s="205">
        <v>0.2172</v>
      </c>
      <c r="C7" s="205">
        <v>0.2172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192">
        <f t="shared" si="3"/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192">
        <f t="shared" si="4"/>
        <v>0</v>
      </c>
      <c r="AH7" s="192"/>
      <c r="AI7" s="207">
        <f t="shared" si="5"/>
        <v>0</v>
      </c>
      <c r="AJ7" s="207">
        <f t="shared" si="0"/>
        <v>0</v>
      </c>
      <c r="AK7" s="207">
        <f t="shared" si="0"/>
        <v>0</v>
      </c>
      <c r="AL7" s="207">
        <f t="shared" si="0"/>
        <v>0</v>
      </c>
      <c r="AM7" s="207">
        <f t="shared" si="0"/>
        <v>0</v>
      </c>
      <c r="AN7" s="207">
        <f t="shared" si="0"/>
        <v>0</v>
      </c>
      <c r="AO7" s="207">
        <f t="shared" si="0"/>
        <v>0</v>
      </c>
      <c r="AP7" s="207">
        <f t="shared" si="0"/>
        <v>0</v>
      </c>
      <c r="AQ7" s="207">
        <f t="shared" si="0"/>
        <v>0</v>
      </c>
      <c r="AR7" s="207">
        <f t="shared" si="0"/>
        <v>0</v>
      </c>
      <c r="AS7" s="207">
        <f t="shared" si="0"/>
        <v>0</v>
      </c>
      <c r="AT7" s="207">
        <f t="shared" si="0"/>
        <v>0</v>
      </c>
      <c r="AU7" s="208">
        <f t="shared" si="6"/>
        <v>0</v>
      </c>
      <c r="AV7" s="208">
        <f t="shared" si="7"/>
        <v>0</v>
      </c>
      <c r="AW7" s="208">
        <f t="shared" si="1"/>
        <v>0</v>
      </c>
      <c r="AX7" s="208">
        <f t="shared" si="1"/>
        <v>0</v>
      </c>
      <c r="AY7" s="208">
        <f t="shared" si="1"/>
        <v>0</v>
      </c>
      <c r="AZ7" s="208">
        <f t="shared" si="8"/>
        <v>0</v>
      </c>
      <c r="BA7" s="208">
        <f t="shared" si="2"/>
        <v>0</v>
      </c>
      <c r="BB7" s="208">
        <f t="shared" si="2"/>
        <v>0</v>
      </c>
      <c r="BC7" s="208">
        <f t="shared" si="2"/>
        <v>0</v>
      </c>
      <c r="BD7" s="208">
        <f t="shared" si="2"/>
        <v>0</v>
      </c>
      <c r="BE7" s="208">
        <f t="shared" si="2"/>
        <v>0</v>
      </c>
      <c r="BF7" s="208">
        <f t="shared" si="2"/>
        <v>0</v>
      </c>
      <c r="BG7" s="208">
        <f t="shared" si="2"/>
        <v>0</v>
      </c>
      <c r="BH7" s="208">
        <f t="shared" si="2"/>
        <v>0</v>
      </c>
      <c r="BI7" s="208">
        <f t="shared" si="2"/>
        <v>0</v>
      </c>
      <c r="BJ7" s="208">
        <f t="shared" si="2"/>
        <v>0</v>
      </c>
      <c r="BK7" s="208">
        <f t="shared" si="2"/>
        <v>0</v>
      </c>
      <c r="BL7" s="207">
        <f t="shared" si="9"/>
        <v>0</v>
      </c>
    </row>
    <row r="8" spans="1:68">
      <c r="A8" s="190" t="s">
        <v>209</v>
      </c>
      <c r="B8" s="205">
        <v>0</v>
      </c>
      <c r="C8" s="205">
        <v>0</v>
      </c>
      <c r="D8" s="206">
        <v>7266610.4500000002</v>
      </c>
      <c r="E8" s="206">
        <v>7266610.4500000002</v>
      </c>
      <c r="F8" s="206">
        <v>7266610.4500000002</v>
      </c>
      <c r="G8" s="206">
        <v>7266610.4500000002</v>
      </c>
      <c r="H8" s="206">
        <v>7633146.25</v>
      </c>
      <c r="I8" s="206">
        <v>7633146.25</v>
      </c>
      <c r="J8" s="206">
        <v>7633146.25</v>
      </c>
      <c r="K8" s="206">
        <v>7633146.25</v>
      </c>
      <c r="L8" s="206">
        <v>7633146.25</v>
      </c>
      <c r="M8" s="206">
        <v>7633146.25</v>
      </c>
      <c r="N8" s="206">
        <v>7633146.25</v>
      </c>
      <c r="O8" s="206">
        <v>7633146.25</v>
      </c>
      <c r="P8" s="192">
        <f t="shared" si="3"/>
        <v>90131611.799999997</v>
      </c>
      <c r="Q8" s="206">
        <v>7633146.25</v>
      </c>
      <c r="R8" s="206">
        <v>7633146.25</v>
      </c>
      <c r="S8" s="206">
        <v>7633146.25</v>
      </c>
      <c r="T8" s="206">
        <v>7633146.25</v>
      </c>
      <c r="U8" s="206">
        <v>7993997.5099999998</v>
      </c>
      <c r="V8" s="206">
        <v>7993997.5099999998</v>
      </c>
      <c r="W8" s="206">
        <v>7993997.5099999998</v>
      </c>
      <c r="X8" s="206">
        <v>7993997.5099999998</v>
      </c>
      <c r="Y8" s="206">
        <v>7993997.5099999998</v>
      </c>
      <c r="Z8" s="206">
        <v>7993997.5099999998</v>
      </c>
      <c r="AA8" s="206">
        <v>7993997.5099999998</v>
      </c>
      <c r="AB8" s="206">
        <v>7993997.5099999998</v>
      </c>
      <c r="AC8" s="206">
        <v>7993997.5099999998</v>
      </c>
      <c r="AD8" s="206">
        <v>7993997.5099999998</v>
      </c>
      <c r="AE8" s="206">
        <v>7993997.5099999998</v>
      </c>
      <c r="AF8" s="206">
        <v>7993997.5099999998</v>
      </c>
      <c r="AG8" s="192">
        <f t="shared" si="4"/>
        <v>95927970.120000005</v>
      </c>
      <c r="AH8" s="192"/>
      <c r="AI8" s="207">
        <f t="shared" si="5"/>
        <v>0</v>
      </c>
      <c r="AJ8" s="207">
        <f t="shared" si="0"/>
        <v>0</v>
      </c>
      <c r="AK8" s="207">
        <f t="shared" si="0"/>
        <v>0</v>
      </c>
      <c r="AL8" s="207">
        <f t="shared" si="0"/>
        <v>0</v>
      </c>
      <c r="AM8" s="207">
        <f t="shared" si="0"/>
        <v>0</v>
      </c>
      <c r="AN8" s="207">
        <f t="shared" si="0"/>
        <v>0</v>
      </c>
      <c r="AO8" s="207">
        <f t="shared" si="0"/>
        <v>0</v>
      </c>
      <c r="AP8" s="207">
        <f t="shared" si="0"/>
        <v>0</v>
      </c>
      <c r="AQ8" s="207">
        <f t="shared" si="0"/>
        <v>0</v>
      </c>
      <c r="AR8" s="207">
        <f t="shared" si="0"/>
        <v>0</v>
      </c>
      <c r="AS8" s="207">
        <f t="shared" si="0"/>
        <v>0</v>
      </c>
      <c r="AT8" s="207">
        <f t="shared" si="0"/>
        <v>0</v>
      </c>
      <c r="AU8" s="208">
        <f t="shared" si="6"/>
        <v>0</v>
      </c>
      <c r="AV8" s="208">
        <f t="shared" si="7"/>
        <v>0</v>
      </c>
      <c r="AW8" s="208">
        <f t="shared" si="1"/>
        <v>0</v>
      </c>
      <c r="AX8" s="208">
        <f t="shared" si="1"/>
        <v>0</v>
      </c>
      <c r="AY8" s="208">
        <f t="shared" si="1"/>
        <v>0</v>
      </c>
      <c r="AZ8" s="208">
        <f t="shared" si="8"/>
        <v>0</v>
      </c>
      <c r="BA8" s="208">
        <f t="shared" si="2"/>
        <v>0</v>
      </c>
      <c r="BB8" s="208">
        <f t="shared" si="2"/>
        <v>0</v>
      </c>
      <c r="BC8" s="208">
        <f t="shared" si="2"/>
        <v>0</v>
      </c>
      <c r="BD8" s="208">
        <f t="shared" si="2"/>
        <v>0</v>
      </c>
      <c r="BE8" s="208">
        <f t="shared" si="2"/>
        <v>0</v>
      </c>
      <c r="BF8" s="208">
        <f t="shared" si="2"/>
        <v>0</v>
      </c>
      <c r="BG8" s="208">
        <f t="shared" si="2"/>
        <v>0</v>
      </c>
      <c r="BH8" s="208">
        <f t="shared" si="2"/>
        <v>0</v>
      </c>
      <c r="BI8" s="208">
        <f t="shared" si="2"/>
        <v>0</v>
      </c>
      <c r="BJ8" s="208">
        <f t="shared" si="2"/>
        <v>0</v>
      </c>
      <c r="BK8" s="208">
        <f t="shared" si="2"/>
        <v>0</v>
      </c>
      <c r="BL8" s="207">
        <f t="shared" si="9"/>
        <v>0</v>
      </c>
    </row>
    <row r="9" spans="1:68">
      <c r="A9" s="190" t="s">
        <v>210</v>
      </c>
      <c r="B9" s="205">
        <v>0</v>
      </c>
      <c r="C9" s="205">
        <v>0</v>
      </c>
      <c r="D9" s="206">
        <v>1254044.46</v>
      </c>
      <c r="E9" s="206">
        <v>1254044.46</v>
      </c>
      <c r="F9" s="206">
        <v>1254044.46</v>
      </c>
      <c r="G9" s="206">
        <v>1254044.46</v>
      </c>
      <c r="H9" s="206">
        <v>1254044.46</v>
      </c>
      <c r="I9" s="206">
        <v>1254044.46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192">
        <f t="shared" si="3"/>
        <v>7524266.7599999998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192">
        <f t="shared" si="4"/>
        <v>0</v>
      </c>
      <c r="AH9" s="192"/>
      <c r="AI9" s="207">
        <f t="shared" si="5"/>
        <v>0</v>
      </c>
      <c r="AJ9" s="207">
        <f t="shared" si="0"/>
        <v>0</v>
      </c>
      <c r="AK9" s="207">
        <f t="shared" si="0"/>
        <v>0</v>
      </c>
      <c r="AL9" s="207">
        <f t="shared" si="0"/>
        <v>0</v>
      </c>
      <c r="AM9" s="207">
        <f t="shared" si="0"/>
        <v>0</v>
      </c>
      <c r="AN9" s="207">
        <f t="shared" si="0"/>
        <v>0</v>
      </c>
      <c r="AO9" s="207">
        <f t="shared" si="0"/>
        <v>0</v>
      </c>
      <c r="AP9" s="207">
        <f t="shared" si="0"/>
        <v>0</v>
      </c>
      <c r="AQ9" s="207">
        <f t="shared" si="0"/>
        <v>0</v>
      </c>
      <c r="AR9" s="207">
        <f t="shared" si="0"/>
        <v>0</v>
      </c>
      <c r="AS9" s="207">
        <f t="shared" si="0"/>
        <v>0</v>
      </c>
      <c r="AT9" s="207">
        <f t="shared" si="0"/>
        <v>0</v>
      </c>
      <c r="AU9" s="208">
        <f t="shared" si="6"/>
        <v>0</v>
      </c>
      <c r="AV9" s="208">
        <f t="shared" si="7"/>
        <v>0</v>
      </c>
      <c r="AW9" s="208">
        <f t="shared" si="1"/>
        <v>0</v>
      </c>
      <c r="AX9" s="208">
        <f t="shared" si="1"/>
        <v>0</v>
      </c>
      <c r="AY9" s="208">
        <f t="shared" si="1"/>
        <v>0</v>
      </c>
      <c r="AZ9" s="208">
        <f t="shared" si="8"/>
        <v>0</v>
      </c>
      <c r="BA9" s="208">
        <f t="shared" si="2"/>
        <v>0</v>
      </c>
      <c r="BB9" s="208">
        <f t="shared" si="2"/>
        <v>0</v>
      </c>
      <c r="BC9" s="208">
        <f t="shared" si="2"/>
        <v>0</v>
      </c>
      <c r="BD9" s="208">
        <f t="shared" si="2"/>
        <v>0</v>
      </c>
      <c r="BE9" s="208">
        <f t="shared" si="2"/>
        <v>0</v>
      </c>
      <c r="BF9" s="208">
        <f t="shared" si="2"/>
        <v>0</v>
      </c>
      <c r="BG9" s="208">
        <f t="shared" si="2"/>
        <v>0</v>
      </c>
      <c r="BH9" s="208">
        <f t="shared" si="2"/>
        <v>0</v>
      </c>
      <c r="BI9" s="208">
        <f t="shared" si="2"/>
        <v>0</v>
      </c>
      <c r="BJ9" s="208">
        <f t="shared" si="2"/>
        <v>0</v>
      </c>
      <c r="BK9" s="208">
        <f t="shared" si="2"/>
        <v>0</v>
      </c>
      <c r="BL9" s="207">
        <f t="shared" si="9"/>
        <v>0</v>
      </c>
    </row>
    <row r="10" spans="1:68">
      <c r="A10" s="190" t="s">
        <v>211</v>
      </c>
      <c r="B10" s="205">
        <v>0</v>
      </c>
      <c r="C10" s="205">
        <v>0</v>
      </c>
      <c r="D10" s="206">
        <v>1312900.18</v>
      </c>
      <c r="E10" s="206">
        <v>1312900.18</v>
      </c>
      <c r="F10" s="206">
        <v>1312900.18</v>
      </c>
      <c r="G10" s="206">
        <v>1312900.18</v>
      </c>
      <c r="H10" s="206">
        <v>1312900.18</v>
      </c>
      <c r="I10" s="206">
        <v>1312900.18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192">
        <f t="shared" si="3"/>
        <v>7877401.0799999991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192">
        <f t="shared" si="4"/>
        <v>0</v>
      </c>
      <c r="AH10" s="192"/>
      <c r="AI10" s="207">
        <f t="shared" si="5"/>
        <v>0</v>
      </c>
      <c r="AJ10" s="207">
        <f t="shared" si="0"/>
        <v>0</v>
      </c>
      <c r="AK10" s="207">
        <f t="shared" si="0"/>
        <v>0</v>
      </c>
      <c r="AL10" s="207">
        <f t="shared" si="0"/>
        <v>0</v>
      </c>
      <c r="AM10" s="207">
        <f t="shared" si="0"/>
        <v>0</v>
      </c>
      <c r="AN10" s="207">
        <f t="shared" si="0"/>
        <v>0</v>
      </c>
      <c r="AO10" s="207">
        <f t="shared" si="0"/>
        <v>0</v>
      </c>
      <c r="AP10" s="207">
        <f t="shared" si="0"/>
        <v>0</v>
      </c>
      <c r="AQ10" s="207">
        <f t="shared" si="0"/>
        <v>0</v>
      </c>
      <c r="AR10" s="207">
        <f t="shared" si="0"/>
        <v>0</v>
      </c>
      <c r="AS10" s="207">
        <f t="shared" si="0"/>
        <v>0</v>
      </c>
      <c r="AT10" s="207">
        <f t="shared" si="0"/>
        <v>0</v>
      </c>
      <c r="AU10" s="208">
        <f t="shared" si="6"/>
        <v>0</v>
      </c>
      <c r="AV10" s="208">
        <f t="shared" si="7"/>
        <v>0</v>
      </c>
      <c r="AW10" s="208">
        <f t="shared" si="1"/>
        <v>0</v>
      </c>
      <c r="AX10" s="208">
        <f t="shared" si="1"/>
        <v>0</v>
      </c>
      <c r="AY10" s="208">
        <f t="shared" si="1"/>
        <v>0</v>
      </c>
      <c r="AZ10" s="208">
        <f t="shared" si="8"/>
        <v>0</v>
      </c>
      <c r="BA10" s="208">
        <f t="shared" si="2"/>
        <v>0</v>
      </c>
      <c r="BB10" s="208">
        <f t="shared" si="2"/>
        <v>0</v>
      </c>
      <c r="BC10" s="208">
        <f t="shared" si="2"/>
        <v>0</v>
      </c>
      <c r="BD10" s="208">
        <f t="shared" si="2"/>
        <v>0</v>
      </c>
      <c r="BE10" s="208">
        <f t="shared" si="2"/>
        <v>0</v>
      </c>
      <c r="BF10" s="208">
        <f t="shared" si="2"/>
        <v>0</v>
      </c>
      <c r="BG10" s="208">
        <f t="shared" si="2"/>
        <v>0</v>
      </c>
      <c r="BH10" s="208">
        <f t="shared" si="2"/>
        <v>0</v>
      </c>
      <c r="BI10" s="208">
        <f t="shared" si="2"/>
        <v>0</v>
      </c>
      <c r="BJ10" s="208">
        <f t="shared" si="2"/>
        <v>0</v>
      </c>
      <c r="BK10" s="208">
        <f t="shared" si="2"/>
        <v>0</v>
      </c>
      <c r="BL10" s="207">
        <f t="shared" si="9"/>
        <v>0</v>
      </c>
    </row>
    <row r="11" spans="1:68">
      <c r="A11" s="190" t="s">
        <v>212</v>
      </c>
      <c r="B11" s="205">
        <v>0</v>
      </c>
      <c r="C11" s="205">
        <v>0</v>
      </c>
      <c r="D11" s="206">
        <v>360851.26</v>
      </c>
      <c r="E11" s="206">
        <v>360851.26</v>
      </c>
      <c r="F11" s="206">
        <v>360851.26</v>
      </c>
      <c r="G11" s="206">
        <v>360851.26</v>
      </c>
      <c r="H11" s="206">
        <v>360851.26</v>
      </c>
      <c r="I11" s="206">
        <v>360851.26</v>
      </c>
      <c r="J11" s="206">
        <v>360851.26</v>
      </c>
      <c r="K11" s="206">
        <v>360851.26</v>
      </c>
      <c r="L11" s="206">
        <v>360851.26</v>
      </c>
      <c r="M11" s="206">
        <v>360851.26</v>
      </c>
      <c r="N11" s="206">
        <v>360851.26</v>
      </c>
      <c r="O11" s="206">
        <v>360851.26</v>
      </c>
      <c r="P11" s="192">
        <f t="shared" si="3"/>
        <v>4330215.1199999992</v>
      </c>
      <c r="Q11" s="206">
        <v>360851.26</v>
      </c>
      <c r="R11" s="206">
        <v>360851.26</v>
      </c>
      <c r="S11" s="206">
        <v>360851.26</v>
      </c>
      <c r="T11" s="206">
        <v>360851.26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192">
        <f t="shared" si="4"/>
        <v>0</v>
      </c>
      <c r="AH11" s="192"/>
      <c r="AI11" s="207">
        <f t="shared" si="5"/>
        <v>0</v>
      </c>
      <c r="AJ11" s="207">
        <f t="shared" si="0"/>
        <v>0</v>
      </c>
      <c r="AK11" s="207">
        <f t="shared" si="0"/>
        <v>0</v>
      </c>
      <c r="AL11" s="207">
        <f t="shared" si="0"/>
        <v>0</v>
      </c>
      <c r="AM11" s="207">
        <f t="shared" si="0"/>
        <v>0</v>
      </c>
      <c r="AN11" s="207">
        <f t="shared" si="0"/>
        <v>0</v>
      </c>
      <c r="AO11" s="207">
        <f t="shared" si="0"/>
        <v>0</v>
      </c>
      <c r="AP11" s="207">
        <f t="shared" si="0"/>
        <v>0</v>
      </c>
      <c r="AQ11" s="207">
        <f t="shared" si="0"/>
        <v>0</v>
      </c>
      <c r="AR11" s="207">
        <f t="shared" si="0"/>
        <v>0</v>
      </c>
      <c r="AS11" s="207">
        <f t="shared" si="0"/>
        <v>0</v>
      </c>
      <c r="AT11" s="207">
        <f t="shared" si="0"/>
        <v>0</v>
      </c>
      <c r="AU11" s="208">
        <f t="shared" si="6"/>
        <v>0</v>
      </c>
      <c r="AV11" s="208">
        <f t="shared" si="7"/>
        <v>0</v>
      </c>
      <c r="AW11" s="208">
        <f t="shared" si="1"/>
        <v>0</v>
      </c>
      <c r="AX11" s="208">
        <f t="shared" si="1"/>
        <v>0</v>
      </c>
      <c r="AY11" s="208">
        <f t="shared" si="1"/>
        <v>0</v>
      </c>
      <c r="AZ11" s="208">
        <f t="shared" si="8"/>
        <v>0</v>
      </c>
      <c r="BA11" s="208">
        <f t="shared" si="2"/>
        <v>0</v>
      </c>
      <c r="BB11" s="208">
        <f t="shared" si="2"/>
        <v>0</v>
      </c>
      <c r="BC11" s="208">
        <f t="shared" si="2"/>
        <v>0</v>
      </c>
      <c r="BD11" s="208">
        <f t="shared" si="2"/>
        <v>0</v>
      </c>
      <c r="BE11" s="208">
        <f t="shared" si="2"/>
        <v>0</v>
      </c>
      <c r="BF11" s="208">
        <f t="shared" si="2"/>
        <v>0</v>
      </c>
      <c r="BG11" s="208">
        <f t="shared" si="2"/>
        <v>0</v>
      </c>
      <c r="BH11" s="208">
        <f t="shared" si="2"/>
        <v>0</v>
      </c>
      <c r="BI11" s="208">
        <f t="shared" si="2"/>
        <v>0</v>
      </c>
      <c r="BJ11" s="208">
        <f t="shared" si="2"/>
        <v>0</v>
      </c>
      <c r="BK11" s="208">
        <f t="shared" si="2"/>
        <v>0</v>
      </c>
      <c r="BL11" s="207">
        <f t="shared" si="9"/>
        <v>0</v>
      </c>
    </row>
    <row r="12" spans="1:68">
      <c r="A12" s="190" t="s">
        <v>213</v>
      </c>
      <c r="B12" s="205">
        <v>0</v>
      </c>
      <c r="C12" s="205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192">
        <f t="shared" si="3"/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192">
        <f t="shared" si="4"/>
        <v>0</v>
      </c>
      <c r="AH12" s="192"/>
      <c r="AI12" s="207">
        <f t="shared" si="5"/>
        <v>0</v>
      </c>
      <c r="AJ12" s="207">
        <f t="shared" si="0"/>
        <v>0</v>
      </c>
      <c r="AK12" s="207">
        <f t="shared" si="0"/>
        <v>0</v>
      </c>
      <c r="AL12" s="207">
        <f t="shared" si="0"/>
        <v>0</v>
      </c>
      <c r="AM12" s="207">
        <f t="shared" si="0"/>
        <v>0</v>
      </c>
      <c r="AN12" s="207">
        <f t="shared" si="0"/>
        <v>0</v>
      </c>
      <c r="AO12" s="207">
        <f t="shared" si="0"/>
        <v>0</v>
      </c>
      <c r="AP12" s="207">
        <f t="shared" si="0"/>
        <v>0</v>
      </c>
      <c r="AQ12" s="207">
        <f t="shared" si="0"/>
        <v>0</v>
      </c>
      <c r="AR12" s="207">
        <f t="shared" si="0"/>
        <v>0</v>
      </c>
      <c r="AS12" s="207">
        <f t="shared" si="0"/>
        <v>0</v>
      </c>
      <c r="AT12" s="207">
        <f t="shared" si="0"/>
        <v>0</v>
      </c>
      <c r="AU12" s="208">
        <f t="shared" si="6"/>
        <v>0</v>
      </c>
      <c r="AV12" s="208">
        <f t="shared" si="7"/>
        <v>0</v>
      </c>
      <c r="AW12" s="208">
        <f t="shared" si="1"/>
        <v>0</v>
      </c>
      <c r="AX12" s="208">
        <f t="shared" si="1"/>
        <v>0</v>
      </c>
      <c r="AY12" s="208">
        <f t="shared" si="1"/>
        <v>0</v>
      </c>
      <c r="AZ12" s="208">
        <f t="shared" si="8"/>
        <v>0</v>
      </c>
      <c r="BA12" s="208">
        <f t="shared" si="2"/>
        <v>0</v>
      </c>
      <c r="BB12" s="208">
        <f t="shared" si="2"/>
        <v>0</v>
      </c>
      <c r="BC12" s="208">
        <f t="shared" si="2"/>
        <v>0</v>
      </c>
      <c r="BD12" s="208">
        <f t="shared" si="2"/>
        <v>0</v>
      </c>
      <c r="BE12" s="208">
        <f t="shared" si="2"/>
        <v>0</v>
      </c>
      <c r="BF12" s="208">
        <f t="shared" si="2"/>
        <v>0</v>
      </c>
      <c r="BG12" s="208">
        <f t="shared" si="2"/>
        <v>0</v>
      </c>
      <c r="BH12" s="208">
        <f t="shared" si="2"/>
        <v>0</v>
      </c>
      <c r="BI12" s="208">
        <f t="shared" si="2"/>
        <v>0</v>
      </c>
      <c r="BJ12" s="208">
        <f t="shared" si="2"/>
        <v>0</v>
      </c>
      <c r="BK12" s="208">
        <f t="shared" si="2"/>
        <v>0</v>
      </c>
      <c r="BL12" s="207">
        <f t="shared" si="9"/>
        <v>0</v>
      </c>
    </row>
    <row r="13" spans="1:68">
      <c r="A13" s="190" t="s">
        <v>214</v>
      </c>
      <c r="B13" s="243">
        <v>0</v>
      </c>
      <c r="C13" s="243">
        <v>0</v>
      </c>
      <c r="D13" s="206">
        <v>65888.59</v>
      </c>
      <c r="E13" s="206">
        <v>65888.59</v>
      </c>
      <c r="F13" s="206">
        <v>65888.59</v>
      </c>
      <c r="G13" s="206">
        <v>65888.59</v>
      </c>
      <c r="H13" s="206">
        <v>65888.59</v>
      </c>
      <c r="I13" s="206">
        <v>65888.59</v>
      </c>
      <c r="J13" s="206">
        <v>65888.59</v>
      </c>
      <c r="K13" s="206">
        <v>65888.59</v>
      </c>
      <c r="L13" s="206">
        <v>65888.59</v>
      </c>
      <c r="M13" s="206">
        <v>65888.59</v>
      </c>
      <c r="N13" s="206">
        <v>65888.59</v>
      </c>
      <c r="O13" s="206">
        <v>65888.59</v>
      </c>
      <c r="P13" s="192">
        <f t="shared" si="3"/>
        <v>790663.07999999973</v>
      </c>
      <c r="Q13" s="206">
        <v>65888.59</v>
      </c>
      <c r="R13" s="206">
        <v>65888.59</v>
      </c>
      <c r="S13" s="206">
        <v>65888.59</v>
      </c>
      <c r="T13" s="206">
        <v>65888.59</v>
      </c>
      <c r="U13" s="206">
        <v>65888.59</v>
      </c>
      <c r="V13" s="206">
        <v>65888.59</v>
      </c>
      <c r="W13" s="206">
        <v>65888.59</v>
      </c>
      <c r="X13" s="206">
        <v>65888.59</v>
      </c>
      <c r="Y13" s="206">
        <v>65888.59</v>
      </c>
      <c r="Z13" s="206">
        <v>65888.59</v>
      </c>
      <c r="AA13" s="206">
        <v>65888.59</v>
      </c>
      <c r="AB13" s="206">
        <v>65888.59</v>
      </c>
      <c r="AC13" s="206">
        <v>65888.59</v>
      </c>
      <c r="AD13" s="206">
        <v>65888.59</v>
      </c>
      <c r="AE13" s="206">
        <v>65888.59</v>
      </c>
      <c r="AF13" s="206">
        <v>65888.59</v>
      </c>
      <c r="AG13" s="192">
        <f t="shared" si="4"/>
        <v>790663.07999999973</v>
      </c>
      <c r="AH13" s="192"/>
      <c r="AI13" s="207">
        <f t="shared" si="5"/>
        <v>0</v>
      </c>
      <c r="AJ13" s="207">
        <f t="shared" si="0"/>
        <v>0</v>
      </c>
      <c r="AK13" s="207">
        <f t="shared" si="0"/>
        <v>0</v>
      </c>
      <c r="AL13" s="207">
        <f t="shared" si="0"/>
        <v>0</v>
      </c>
      <c r="AM13" s="207">
        <f t="shared" si="0"/>
        <v>0</v>
      </c>
      <c r="AN13" s="207">
        <f t="shared" si="0"/>
        <v>0</v>
      </c>
      <c r="AO13" s="207">
        <f t="shared" si="0"/>
        <v>0</v>
      </c>
      <c r="AP13" s="207">
        <f t="shared" si="0"/>
        <v>0</v>
      </c>
      <c r="AQ13" s="207">
        <f t="shared" si="0"/>
        <v>0</v>
      </c>
      <c r="AR13" s="207">
        <f t="shared" si="0"/>
        <v>0</v>
      </c>
      <c r="AS13" s="207">
        <f t="shared" si="0"/>
        <v>0</v>
      </c>
      <c r="AT13" s="207">
        <f t="shared" si="0"/>
        <v>0</v>
      </c>
      <c r="AU13" s="208">
        <f t="shared" si="6"/>
        <v>0</v>
      </c>
      <c r="AV13" s="208">
        <f t="shared" si="7"/>
        <v>0</v>
      </c>
      <c r="AW13" s="208">
        <f t="shared" si="1"/>
        <v>0</v>
      </c>
      <c r="AX13" s="208">
        <f t="shared" si="1"/>
        <v>0</v>
      </c>
      <c r="AY13" s="208">
        <f t="shared" si="1"/>
        <v>0</v>
      </c>
      <c r="AZ13" s="208">
        <f t="shared" si="8"/>
        <v>0</v>
      </c>
      <c r="BA13" s="208">
        <f t="shared" si="2"/>
        <v>0</v>
      </c>
      <c r="BB13" s="208">
        <f t="shared" si="2"/>
        <v>0</v>
      </c>
      <c r="BC13" s="208">
        <f t="shared" si="2"/>
        <v>0</v>
      </c>
      <c r="BD13" s="208">
        <f t="shared" si="2"/>
        <v>0</v>
      </c>
      <c r="BE13" s="208">
        <f t="shared" si="2"/>
        <v>0</v>
      </c>
      <c r="BF13" s="208">
        <f t="shared" si="2"/>
        <v>0</v>
      </c>
      <c r="BG13" s="208">
        <f t="shared" si="2"/>
        <v>0</v>
      </c>
      <c r="BH13" s="208">
        <f t="shared" si="2"/>
        <v>0</v>
      </c>
      <c r="BI13" s="208">
        <f t="shared" si="2"/>
        <v>0</v>
      </c>
      <c r="BJ13" s="208">
        <f t="shared" si="2"/>
        <v>0</v>
      </c>
      <c r="BK13" s="208">
        <f t="shared" si="2"/>
        <v>0</v>
      </c>
      <c r="BL13" s="207">
        <f t="shared" si="9"/>
        <v>0</v>
      </c>
    </row>
    <row r="14" spans="1:68">
      <c r="A14" s="190" t="s">
        <v>215</v>
      </c>
      <c r="B14" s="243">
        <v>0</v>
      </c>
      <c r="C14" s="243">
        <v>0</v>
      </c>
      <c r="D14" s="206">
        <v>373.59000000000003</v>
      </c>
      <c r="E14" s="206">
        <v>373.59000000000003</v>
      </c>
      <c r="F14" s="206">
        <v>373.59000000000003</v>
      </c>
      <c r="G14" s="206">
        <v>373.59000000000003</v>
      </c>
      <c r="H14" s="206">
        <v>373.59000000000003</v>
      </c>
      <c r="I14" s="206">
        <v>373.59000000000003</v>
      </c>
      <c r="J14" s="206">
        <v>373.59000000000003</v>
      </c>
      <c r="K14" s="206">
        <v>373.59000000000003</v>
      </c>
      <c r="L14" s="206">
        <v>373.59000000000003</v>
      </c>
      <c r="M14" s="206">
        <v>373.59000000000003</v>
      </c>
      <c r="N14" s="206">
        <v>373.59000000000003</v>
      </c>
      <c r="O14" s="206">
        <v>373.59000000000003</v>
      </c>
      <c r="P14" s="192">
        <f t="shared" si="3"/>
        <v>4483.0800000000008</v>
      </c>
      <c r="Q14" s="206">
        <v>373.59000000000003</v>
      </c>
      <c r="R14" s="206">
        <v>373.59000000000003</v>
      </c>
      <c r="S14" s="206">
        <v>373.59000000000003</v>
      </c>
      <c r="T14" s="206">
        <v>373.59000000000003</v>
      </c>
      <c r="U14" s="206">
        <v>373.59000000000003</v>
      </c>
      <c r="V14" s="206">
        <v>373.59000000000003</v>
      </c>
      <c r="W14" s="206">
        <v>373.59000000000003</v>
      </c>
      <c r="X14" s="206">
        <v>373.59000000000003</v>
      </c>
      <c r="Y14" s="206">
        <v>373.59000000000003</v>
      </c>
      <c r="Z14" s="206">
        <v>373.59000000000003</v>
      </c>
      <c r="AA14" s="206">
        <v>373.59000000000003</v>
      </c>
      <c r="AB14" s="206">
        <v>373.59000000000003</v>
      </c>
      <c r="AC14" s="206">
        <v>373.59000000000003</v>
      </c>
      <c r="AD14" s="206">
        <v>373.59000000000003</v>
      </c>
      <c r="AE14" s="206">
        <v>373.59000000000003</v>
      </c>
      <c r="AF14" s="206">
        <v>373.59000000000003</v>
      </c>
      <c r="AG14" s="192">
        <f t="shared" si="4"/>
        <v>4483.0800000000008</v>
      </c>
      <c r="AH14" s="192"/>
      <c r="AI14" s="207">
        <f t="shared" si="5"/>
        <v>0</v>
      </c>
      <c r="AJ14" s="207">
        <f t="shared" si="0"/>
        <v>0</v>
      </c>
      <c r="AK14" s="207">
        <f t="shared" si="0"/>
        <v>0</v>
      </c>
      <c r="AL14" s="207">
        <f t="shared" si="0"/>
        <v>0</v>
      </c>
      <c r="AM14" s="207">
        <f t="shared" si="0"/>
        <v>0</v>
      </c>
      <c r="AN14" s="207">
        <f t="shared" si="0"/>
        <v>0</v>
      </c>
      <c r="AO14" s="207">
        <f t="shared" si="0"/>
        <v>0</v>
      </c>
      <c r="AP14" s="207">
        <f t="shared" si="0"/>
        <v>0</v>
      </c>
      <c r="AQ14" s="207">
        <f t="shared" si="0"/>
        <v>0</v>
      </c>
      <c r="AR14" s="207">
        <f t="shared" si="0"/>
        <v>0</v>
      </c>
      <c r="AS14" s="207">
        <f t="shared" si="0"/>
        <v>0</v>
      </c>
      <c r="AT14" s="207">
        <f t="shared" si="0"/>
        <v>0</v>
      </c>
      <c r="AU14" s="208">
        <f t="shared" si="6"/>
        <v>0</v>
      </c>
      <c r="AV14" s="208">
        <f t="shared" si="7"/>
        <v>0</v>
      </c>
      <c r="AW14" s="208">
        <f t="shared" si="1"/>
        <v>0</v>
      </c>
      <c r="AX14" s="208">
        <f t="shared" si="1"/>
        <v>0</v>
      </c>
      <c r="AY14" s="208">
        <f t="shared" si="1"/>
        <v>0</v>
      </c>
      <c r="AZ14" s="208">
        <f t="shared" si="8"/>
        <v>0</v>
      </c>
      <c r="BA14" s="208">
        <f t="shared" si="2"/>
        <v>0</v>
      </c>
      <c r="BB14" s="208">
        <f t="shared" si="2"/>
        <v>0</v>
      </c>
      <c r="BC14" s="208">
        <f t="shared" si="2"/>
        <v>0</v>
      </c>
      <c r="BD14" s="208">
        <f t="shared" si="2"/>
        <v>0</v>
      </c>
      <c r="BE14" s="208">
        <f t="shared" si="2"/>
        <v>0</v>
      </c>
      <c r="BF14" s="208">
        <f t="shared" si="2"/>
        <v>0</v>
      </c>
      <c r="BG14" s="208">
        <f t="shared" si="2"/>
        <v>0</v>
      </c>
      <c r="BH14" s="208">
        <f t="shared" si="2"/>
        <v>0</v>
      </c>
      <c r="BI14" s="208">
        <f t="shared" si="2"/>
        <v>0</v>
      </c>
      <c r="BJ14" s="208">
        <f t="shared" si="2"/>
        <v>0</v>
      </c>
      <c r="BK14" s="208">
        <f t="shared" si="2"/>
        <v>0</v>
      </c>
      <c r="BL14" s="207">
        <f t="shared" si="9"/>
        <v>0</v>
      </c>
    </row>
    <row r="15" spans="1:68">
      <c r="A15" s="190" t="s">
        <v>216</v>
      </c>
      <c r="B15" s="243">
        <v>0</v>
      </c>
      <c r="C15" s="243">
        <v>0</v>
      </c>
      <c r="D15" s="206">
        <v>249.15</v>
      </c>
      <c r="E15" s="206">
        <v>249.15</v>
      </c>
      <c r="F15" s="206">
        <v>249.15</v>
      </c>
      <c r="G15" s="206">
        <v>249.15</v>
      </c>
      <c r="H15" s="206">
        <v>249.15</v>
      </c>
      <c r="I15" s="206">
        <v>249.15</v>
      </c>
      <c r="J15" s="206">
        <v>249.15</v>
      </c>
      <c r="K15" s="206">
        <v>249.15</v>
      </c>
      <c r="L15" s="206">
        <v>249.15</v>
      </c>
      <c r="M15" s="206">
        <v>249.15</v>
      </c>
      <c r="N15" s="206">
        <v>249.15</v>
      </c>
      <c r="O15" s="206">
        <v>249.15</v>
      </c>
      <c r="P15" s="192">
        <f t="shared" si="3"/>
        <v>2989.8000000000006</v>
      </c>
      <c r="Q15" s="206">
        <v>249.15</v>
      </c>
      <c r="R15" s="206">
        <v>249.15</v>
      </c>
      <c r="S15" s="206">
        <v>249.15</v>
      </c>
      <c r="T15" s="206">
        <v>249.15</v>
      </c>
      <c r="U15" s="206">
        <v>249.15</v>
      </c>
      <c r="V15" s="206">
        <v>249.15</v>
      </c>
      <c r="W15" s="206">
        <v>249.15</v>
      </c>
      <c r="X15" s="206">
        <v>249.15</v>
      </c>
      <c r="Y15" s="206">
        <v>249.15</v>
      </c>
      <c r="Z15" s="206">
        <v>249.15</v>
      </c>
      <c r="AA15" s="206">
        <v>249.15</v>
      </c>
      <c r="AB15" s="206">
        <v>249.15</v>
      </c>
      <c r="AC15" s="206">
        <v>249.15</v>
      </c>
      <c r="AD15" s="206">
        <v>249.15</v>
      </c>
      <c r="AE15" s="206">
        <v>249.15</v>
      </c>
      <c r="AF15" s="206">
        <v>249.15</v>
      </c>
      <c r="AG15" s="192">
        <f t="shared" si="4"/>
        <v>2989.8000000000006</v>
      </c>
      <c r="AH15" s="192"/>
      <c r="AI15" s="207">
        <f t="shared" si="5"/>
        <v>0</v>
      </c>
      <c r="AJ15" s="207">
        <f t="shared" si="0"/>
        <v>0</v>
      </c>
      <c r="AK15" s="207">
        <f t="shared" si="0"/>
        <v>0</v>
      </c>
      <c r="AL15" s="207">
        <f t="shared" si="0"/>
        <v>0</v>
      </c>
      <c r="AM15" s="207">
        <f t="shared" si="0"/>
        <v>0</v>
      </c>
      <c r="AN15" s="207">
        <f t="shared" si="0"/>
        <v>0</v>
      </c>
      <c r="AO15" s="207">
        <f t="shared" si="0"/>
        <v>0</v>
      </c>
      <c r="AP15" s="207">
        <f t="shared" si="0"/>
        <v>0</v>
      </c>
      <c r="AQ15" s="207">
        <f t="shared" si="0"/>
        <v>0</v>
      </c>
      <c r="AR15" s="207">
        <f t="shared" si="0"/>
        <v>0</v>
      </c>
      <c r="AS15" s="207">
        <f t="shared" si="0"/>
        <v>0</v>
      </c>
      <c r="AT15" s="207">
        <f t="shared" si="0"/>
        <v>0</v>
      </c>
      <c r="AU15" s="208">
        <f t="shared" si="6"/>
        <v>0</v>
      </c>
      <c r="AV15" s="208">
        <f t="shared" si="7"/>
        <v>0</v>
      </c>
      <c r="AW15" s="208">
        <f t="shared" si="1"/>
        <v>0</v>
      </c>
      <c r="AX15" s="208">
        <f t="shared" si="1"/>
        <v>0</v>
      </c>
      <c r="AY15" s="208">
        <f t="shared" si="1"/>
        <v>0</v>
      </c>
      <c r="AZ15" s="208">
        <f t="shared" si="8"/>
        <v>0</v>
      </c>
      <c r="BA15" s="208">
        <f t="shared" si="2"/>
        <v>0</v>
      </c>
      <c r="BB15" s="208">
        <f t="shared" si="2"/>
        <v>0</v>
      </c>
      <c r="BC15" s="208">
        <f t="shared" si="2"/>
        <v>0</v>
      </c>
      <c r="BD15" s="208">
        <f t="shared" si="2"/>
        <v>0</v>
      </c>
      <c r="BE15" s="208">
        <f t="shared" si="2"/>
        <v>0</v>
      </c>
      <c r="BF15" s="208">
        <f t="shared" si="2"/>
        <v>0</v>
      </c>
      <c r="BG15" s="208">
        <f t="shared" si="2"/>
        <v>0</v>
      </c>
      <c r="BH15" s="208">
        <f t="shared" si="2"/>
        <v>0</v>
      </c>
      <c r="BI15" s="208">
        <f t="shared" si="2"/>
        <v>0</v>
      </c>
      <c r="BJ15" s="208">
        <f t="shared" si="2"/>
        <v>0</v>
      </c>
      <c r="BK15" s="208">
        <f t="shared" si="2"/>
        <v>0</v>
      </c>
      <c r="BL15" s="207">
        <f t="shared" si="9"/>
        <v>0</v>
      </c>
    </row>
    <row r="16" spans="1:68">
      <c r="A16" s="190" t="s">
        <v>217</v>
      </c>
      <c r="B16" s="243">
        <v>0</v>
      </c>
      <c r="C16" s="243">
        <v>0</v>
      </c>
      <c r="D16" s="206">
        <v>17565.79</v>
      </c>
      <c r="E16" s="206">
        <v>17565.79</v>
      </c>
      <c r="F16" s="206">
        <v>17565.79</v>
      </c>
      <c r="G16" s="206">
        <v>17565.79</v>
      </c>
      <c r="H16" s="206">
        <v>17565.79</v>
      </c>
      <c r="I16" s="206">
        <v>17565.79</v>
      </c>
      <c r="J16" s="206">
        <v>17565.79</v>
      </c>
      <c r="K16" s="206">
        <v>17565.79</v>
      </c>
      <c r="L16" s="206">
        <v>17565.79</v>
      </c>
      <c r="M16" s="206">
        <v>17565.79</v>
      </c>
      <c r="N16" s="206">
        <v>17565.79</v>
      </c>
      <c r="O16" s="206">
        <v>17565.79</v>
      </c>
      <c r="P16" s="192">
        <f t="shared" si="3"/>
        <v>210789.48000000007</v>
      </c>
      <c r="Q16" s="206">
        <v>17565.79</v>
      </c>
      <c r="R16" s="206">
        <v>17565.79</v>
      </c>
      <c r="S16" s="206">
        <v>17565.79</v>
      </c>
      <c r="T16" s="206">
        <v>17565.79</v>
      </c>
      <c r="U16" s="206">
        <v>17565.79</v>
      </c>
      <c r="V16" s="206">
        <v>17565.79</v>
      </c>
      <c r="W16" s="206">
        <v>17565.79</v>
      </c>
      <c r="X16" s="206">
        <v>17565.79</v>
      </c>
      <c r="Y16" s="206">
        <v>17565.79</v>
      </c>
      <c r="Z16" s="206">
        <v>17565.79</v>
      </c>
      <c r="AA16" s="206">
        <v>17565.79</v>
      </c>
      <c r="AB16" s="206">
        <v>17565.79</v>
      </c>
      <c r="AC16" s="206">
        <v>17565.79</v>
      </c>
      <c r="AD16" s="206">
        <v>17565.79</v>
      </c>
      <c r="AE16" s="206">
        <v>17565.79</v>
      </c>
      <c r="AF16" s="206">
        <v>17565.79</v>
      </c>
      <c r="AG16" s="192">
        <f t="shared" si="4"/>
        <v>210789.48000000007</v>
      </c>
      <c r="AH16" s="192"/>
      <c r="AI16" s="207">
        <f t="shared" si="5"/>
        <v>0</v>
      </c>
      <c r="AJ16" s="207">
        <f t="shared" si="0"/>
        <v>0</v>
      </c>
      <c r="AK16" s="207">
        <f t="shared" si="0"/>
        <v>0</v>
      </c>
      <c r="AL16" s="207">
        <f t="shared" si="0"/>
        <v>0</v>
      </c>
      <c r="AM16" s="207">
        <f t="shared" si="0"/>
        <v>0</v>
      </c>
      <c r="AN16" s="207">
        <f t="shared" si="0"/>
        <v>0</v>
      </c>
      <c r="AO16" s="207">
        <f t="shared" si="0"/>
        <v>0</v>
      </c>
      <c r="AP16" s="207">
        <f t="shared" si="0"/>
        <v>0</v>
      </c>
      <c r="AQ16" s="207">
        <f t="shared" si="0"/>
        <v>0</v>
      </c>
      <c r="AR16" s="207">
        <f t="shared" si="0"/>
        <v>0</v>
      </c>
      <c r="AS16" s="207">
        <f t="shared" si="0"/>
        <v>0</v>
      </c>
      <c r="AT16" s="207">
        <f t="shared" si="0"/>
        <v>0</v>
      </c>
      <c r="AU16" s="208">
        <f t="shared" si="6"/>
        <v>0</v>
      </c>
      <c r="AV16" s="208">
        <f t="shared" si="7"/>
        <v>0</v>
      </c>
      <c r="AW16" s="208">
        <f t="shared" si="1"/>
        <v>0</v>
      </c>
      <c r="AX16" s="208">
        <f t="shared" si="1"/>
        <v>0</v>
      </c>
      <c r="AY16" s="208">
        <f t="shared" si="1"/>
        <v>0</v>
      </c>
      <c r="AZ16" s="208">
        <f t="shared" si="8"/>
        <v>0</v>
      </c>
      <c r="BA16" s="208">
        <f t="shared" si="2"/>
        <v>0</v>
      </c>
      <c r="BB16" s="208">
        <f t="shared" si="2"/>
        <v>0</v>
      </c>
      <c r="BC16" s="208">
        <f t="shared" si="2"/>
        <v>0</v>
      </c>
      <c r="BD16" s="208">
        <f t="shared" si="2"/>
        <v>0</v>
      </c>
      <c r="BE16" s="208">
        <f t="shared" si="2"/>
        <v>0</v>
      </c>
      <c r="BF16" s="208">
        <f t="shared" si="2"/>
        <v>0</v>
      </c>
      <c r="BG16" s="208">
        <f t="shared" si="2"/>
        <v>0</v>
      </c>
      <c r="BH16" s="208">
        <f t="shared" si="2"/>
        <v>0</v>
      </c>
      <c r="BI16" s="208">
        <f t="shared" si="2"/>
        <v>0</v>
      </c>
      <c r="BJ16" s="208">
        <f t="shared" si="2"/>
        <v>0</v>
      </c>
      <c r="BK16" s="208">
        <f t="shared" si="2"/>
        <v>0</v>
      </c>
      <c r="BL16" s="207">
        <f t="shared" si="9"/>
        <v>0</v>
      </c>
    </row>
    <row r="17" spans="1:64">
      <c r="A17" s="190" t="s">
        <v>218</v>
      </c>
      <c r="B17" s="243">
        <v>0</v>
      </c>
      <c r="C17" s="243">
        <v>0</v>
      </c>
      <c r="D17" s="206">
        <v>491.62</v>
      </c>
      <c r="E17" s="206">
        <v>491.62</v>
      </c>
      <c r="F17" s="206">
        <v>491.62</v>
      </c>
      <c r="G17" s="206">
        <v>491.62</v>
      </c>
      <c r="H17" s="206">
        <v>491.62</v>
      </c>
      <c r="I17" s="206">
        <v>491.62</v>
      </c>
      <c r="J17" s="206">
        <v>491.62</v>
      </c>
      <c r="K17" s="206">
        <v>491.62</v>
      </c>
      <c r="L17" s="206">
        <v>491.62</v>
      </c>
      <c r="M17" s="206">
        <v>491.62</v>
      </c>
      <c r="N17" s="206">
        <v>491.62</v>
      </c>
      <c r="O17" s="206">
        <v>491.62</v>
      </c>
      <c r="P17" s="192">
        <f t="shared" si="3"/>
        <v>5899.44</v>
      </c>
      <c r="Q17" s="206">
        <v>491.62</v>
      </c>
      <c r="R17" s="206">
        <v>491.62</v>
      </c>
      <c r="S17" s="206">
        <v>491.62</v>
      </c>
      <c r="T17" s="206">
        <v>491.62</v>
      </c>
      <c r="U17" s="206">
        <v>491.62</v>
      </c>
      <c r="V17" s="206">
        <v>491.62</v>
      </c>
      <c r="W17" s="206">
        <v>491.62</v>
      </c>
      <c r="X17" s="206">
        <v>491.62</v>
      </c>
      <c r="Y17" s="206">
        <v>491.62</v>
      </c>
      <c r="Z17" s="206">
        <v>491.62</v>
      </c>
      <c r="AA17" s="206">
        <v>491.62</v>
      </c>
      <c r="AB17" s="206">
        <v>491.62</v>
      </c>
      <c r="AC17" s="206">
        <v>491.62</v>
      </c>
      <c r="AD17" s="206">
        <v>491.62</v>
      </c>
      <c r="AE17" s="206">
        <v>491.62</v>
      </c>
      <c r="AF17" s="206">
        <v>491.62</v>
      </c>
      <c r="AG17" s="192">
        <f t="shared" si="4"/>
        <v>5899.44</v>
      </c>
      <c r="AH17" s="192"/>
      <c r="AI17" s="207">
        <f t="shared" si="5"/>
        <v>0</v>
      </c>
      <c r="AJ17" s="207">
        <f t="shared" si="0"/>
        <v>0</v>
      </c>
      <c r="AK17" s="207">
        <f t="shared" si="0"/>
        <v>0</v>
      </c>
      <c r="AL17" s="207">
        <f t="shared" si="0"/>
        <v>0</v>
      </c>
      <c r="AM17" s="207">
        <f t="shared" si="0"/>
        <v>0</v>
      </c>
      <c r="AN17" s="207">
        <f t="shared" si="0"/>
        <v>0</v>
      </c>
      <c r="AO17" s="207">
        <f t="shared" si="0"/>
        <v>0</v>
      </c>
      <c r="AP17" s="207">
        <f t="shared" si="0"/>
        <v>0</v>
      </c>
      <c r="AQ17" s="207">
        <f t="shared" si="0"/>
        <v>0</v>
      </c>
      <c r="AR17" s="207">
        <f t="shared" si="0"/>
        <v>0</v>
      </c>
      <c r="AS17" s="207">
        <f t="shared" si="0"/>
        <v>0</v>
      </c>
      <c r="AT17" s="207">
        <f t="shared" si="0"/>
        <v>0</v>
      </c>
      <c r="AU17" s="208">
        <f t="shared" si="6"/>
        <v>0</v>
      </c>
      <c r="AV17" s="208">
        <f t="shared" si="7"/>
        <v>0</v>
      </c>
      <c r="AW17" s="208">
        <f t="shared" si="1"/>
        <v>0</v>
      </c>
      <c r="AX17" s="208">
        <f t="shared" si="1"/>
        <v>0</v>
      </c>
      <c r="AY17" s="208">
        <f t="shared" si="1"/>
        <v>0</v>
      </c>
      <c r="AZ17" s="208">
        <f t="shared" si="8"/>
        <v>0</v>
      </c>
      <c r="BA17" s="208">
        <f t="shared" si="2"/>
        <v>0</v>
      </c>
      <c r="BB17" s="208">
        <f t="shared" si="2"/>
        <v>0</v>
      </c>
      <c r="BC17" s="208">
        <f t="shared" si="2"/>
        <v>0</v>
      </c>
      <c r="BD17" s="208">
        <f t="shared" si="2"/>
        <v>0</v>
      </c>
      <c r="BE17" s="208">
        <f t="shared" si="2"/>
        <v>0</v>
      </c>
      <c r="BF17" s="208">
        <f t="shared" si="2"/>
        <v>0</v>
      </c>
      <c r="BG17" s="208">
        <f t="shared" si="2"/>
        <v>0</v>
      </c>
      <c r="BH17" s="208">
        <f t="shared" si="2"/>
        <v>0</v>
      </c>
      <c r="BI17" s="208">
        <f t="shared" si="2"/>
        <v>0</v>
      </c>
      <c r="BJ17" s="208">
        <f t="shared" si="2"/>
        <v>0</v>
      </c>
      <c r="BK17" s="208">
        <f t="shared" si="2"/>
        <v>0</v>
      </c>
      <c r="BL17" s="207">
        <f t="shared" si="9"/>
        <v>0</v>
      </c>
    </row>
    <row r="18" spans="1:64">
      <c r="A18" s="190" t="s">
        <v>219</v>
      </c>
      <c r="B18" s="243">
        <v>0</v>
      </c>
      <c r="C18" s="243">
        <v>0</v>
      </c>
      <c r="D18" s="206">
        <v>260.37</v>
      </c>
      <c r="E18" s="206">
        <v>260.37</v>
      </c>
      <c r="F18" s="206">
        <v>260.37</v>
      </c>
      <c r="G18" s="206">
        <v>260.37</v>
      </c>
      <c r="H18" s="206">
        <v>260.37</v>
      </c>
      <c r="I18" s="206">
        <v>260.37</v>
      </c>
      <c r="J18" s="206">
        <v>260.37</v>
      </c>
      <c r="K18" s="206">
        <v>260.37</v>
      </c>
      <c r="L18" s="206">
        <v>260.37</v>
      </c>
      <c r="M18" s="206">
        <v>260.37</v>
      </c>
      <c r="N18" s="206">
        <v>260.37</v>
      </c>
      <c r="O18" s="206">
        <v>260.37</v>
      </c>
      <c r="P18" s="192">
        <f t="shared" si="3"/>
        <v>3124.4399999999991</v>
      </c>
      <c r="Q18" s="206">
        <v>260.37</v>
      </c>
      <c r="R18" s="206">
        <v>260.37</v>
      </c>
      <c r="S18" s="206">
        <v>260.37</v>
      </c>
      <c r="T18" s="206">
        <v>260.37</v>
      </c>
      <c r="U18" s="206">
        <v>260.37</v>
      </c>
      <c r="V18" s="206">
        <v>260.37</v>
      </c>
      <c r="W18" s="206">
        <v>260.37</v>
      </c>
      <c r="X18" s="206">
        <v>260.37</v>
      </c>
      <c r="Y18" s="206">
        <v>260.37</v>
      </c>
      <c r="Z18" s="206">
        <v>260.37</v>
      </c>
      <c r="AA18" s="206">
        <v>260.37</v>
      </c>
      <c r="AB18" s="206">
        <v>260.37</v>
      </c>
      <c r="AC18" s="206">
        <v>260.37</v>
      </c>
      <c r="AD18" s="206">
        <v>260.37</v>
      </c>
      <c r="AE18" s="206">
        <v>260.37</v>
      </c>
      <c r="AF18" s="206">
        <v>260.37</v>
      </c>
      <c r="AG18" s="192">
        <f t="shared" si="4"/>
        <v>3124.4399999999991</v>
      </c>
      <c r="AH18" s="192"/>
      <c r="AI18" s="207">
        <f t="shared" si="5"/>
        <v>0</v>
      </c>
      <c r="AJ18" s="207">
        <f t="shared" si="0"/>
        <v>0</v>
      </c>
      <c r="AK18" s="207">
        <f t="shared" si="0"/>
        <v>0</v>
      </c>
      <c r="AL18" s="207">
        <f t="shared" si="0"/>
        <v>0</v>
      </c>
      <c r="AM18" s="207">
        <f t="shared" si="0"/>
        <v>0</v>
      </c>
      <c r="AN18" s="207">
        <f t="shared" si="0"/>
        <v>0</v>
      </c>
      <c r="AO18" s="207">
        <f t="shared" si="0"/>
        <v>0</v>
      </c>
      <c r="AP18" s="207">
        <f t="shared" si="0"/>
        <v>0</v>
      </c>
      <c r="AQ18" s="207">
        <f t="shared" si="0"/>
        <v>0</v>
      </c>
      <c r="AR18" s="207">
        <f t="shared" si="0"/>
        <v>0</v>
      </c>
      <c r="AS18" s="207">
        <f t="shared" si="0"/>
        <v>0</v>
      </c>
      <c r="AT18" s="207">
        <f t="shared" si="0"/>
        <v>0</v>
      </c>
      <c r="AU18" s="208">
        <f t="shared" si="6"/>
        <v>0</v>
      </c>
      <c r="AV18" s="208">
        <f t="shared" si="7"/>
        <v>0</v>
      </c>
      <c r="AW18" s="208">
        <f t="shared" si="1"/>
        <v>0</v>
      </c>
      <c r="AX18" s="208">
        <f t="shared" si="1"/>
        <v>0</v>
      </c>
      <c r="AY18" s="208">
        <f t="shared" si="1"/>
        <v>0</v>
      </c>
      <c r="AZ18" s="208">
        <f t="shared" si="8"/>
        <v>0</v>
      </c>
      <c r="BA18" s="208">
        <f t="shared" si="2"/>
        <v>0</v>
      </c>
      <c r="BB18" s="208">
        <f t="shared" si="2"/>
        <v>0</v>
      </c>
      <c r="BC18" s="208">
        <f t="shared" si="2"/>
        <v>0</v>
      </c>
      <c r="BD18" s="208">
        <f t="shared" si="2"/>
        <v>0</v>
      </c>
      <c r="BE18" s="208">
        <f t="shared" si="2"/>
        <v>0</v>
      </c>
      <c r="BF18" s="208">
        <f t="shared" si="2"/>
        <v>0</v>
      </c>
      <c r="BG18" s="208">
        <f t="shared" si="2"/>
        <v>0</v>
      </c>
      <c r="BH18" s="208">
        <f t="shared" si="2"/>
        <v>0</v>
      </c>
      <c r="BI18" s="208">
        <f t="shared" si="2"/>
        <v>0</v>
      </c>
      <c r="BJ18" s="208">
        <f t="shared" si="2"/>
        <v>0</v>
      </c>
      <c r="BK18" s="208">
        <f t="shared" si="2"/>
        <v>0</v>
      </c>
      <c r="BL18" s="207">
        <f t="shared" si="9"/>
        <v>0</v>
      </c>
    </row>
    <row r="19" spans="1:64">
      <c r="A19" s="190" t="s">
        <v>220</v>
      </c>
      <c r="B19" s="243">
        <v>0</v>
      </c>
      <c r="C19" s="243">
        <v>0</v>
      </c>
      <c r="D19" s="206">
        <v>204172.9</v>
      </c>
      <c r="E19" s="206">
        <v>204172.9</v>
      </c>
      <c r="F19" s="206">
        <v>204172.9</v>
      </c>
      <c r="G19" s="206">
        <v>204172.9</v>
      </c>
      <c r="H19" s="206">
        <v>204172.9</v>
      </c>
      <c r="I19" s="206">
        <v>204172.9</v>
      </c>
      <c r="J19" s="206">
        <v>204172.9</v>
      </c>
      <c r="K19" s="206">
        <v>204172.9</v>
      </c>
      <c r="L19" s="206">
        <v>204172.9</v>
      </c>
      <c r="M19" s="206">
        <v>204172.9</v>
      </c>
      <c r="N19" s="206">
        <v>204172.9</v>
      </c>
      <c r="O19" s="206">
        <v>204172.9</v>
      </c>
      <c r="P19" s="192">
        <f t="shared" si="3"/>
        <v>2450074.7999999993</v>
      </c>
      <c r="Q19" s="206">
        <v>204172.9</v>
      </c>
      <c r="R19" s="206">
        <v>204172.9</v>
      </c>
      <c r="S19" s="206">
        <v>204172.9</v>
      </c>
      <c r="T19" s="206">
        <v>204172.9</v>
      </c>
      <c r="U19" s="206">
        <v>204172.9</v>
      </c>
      <c r="V19" s="206">
        <v>204172.9</v>
      </c>
      <c r="W19" s="206">
        <v>204172.9</v>
      </c>
      <c r="X19" s="206">
        <v>204172.9</v>
      </c>
      <c r="Y19" s="206">
        <v>204172.9</v>
      </c>
      <c r="Z19" s="206">
        <v>204172.9</v>
      </c>
      <c r="AA19" s="206">
        <v>204172.9</v>
      </c>
      <c r="AB19" s="206">
        <v>204172.9</v>
      </c>
      <c r="AC19" s="206">
        <v>204172.9</v>
      </c>
      <c r="AD19" s="206">
        <v>204172.9</v>
      </c>
      <c r="AE19" s="206">
        <v>204172.9</v>
      </c>
      <c r="AF19" s="206">
        <v>204172.9</v>
      </c>
      <c r="AG19" s="192">
        <f t="shared" si="4"/>
        <v>2450074.7999999993</v>
      </c>
      <c r="AH19" s="192"/>
      <c r="AI19" s="207">
        <f t="shared" si="5"/>
        <v>0</v>
      </c>
      <c r="AJ19" s="207">
        <f t="shared" si="0"/>
        <v>0</v>
      </c>
      <c r="AK19" s="207">
        <f t="shared" si="0"/>
        <v>0</v>
      </c>
      <c r="AL19" s="207">
        <f t="shared" si="0"/>
        <v>0</v>
      </c>
      <c r="AM19" s="207">
        <f t="shared" si="0"/>
        <v>0</v>
      </c>
      <c r="AN19" s="207">
        <f t="shared" si="0"/>
        <v>0</v>
      </c>
      <c r="AO19" s="207">
        <f t="shared" si="0"/>
        <v>0</v>
      </c>
      <c r="AP19" s="207">
        <f t="shared" si="0"/>
        <v>0</v>
      </c>
      <c r="AQ19" s="207">
        <f t="shared" si="0"/>
        <v>0</v>
      </c>
      <c r="AR19" s="207">
        <f t="shared" si="0"/>
        <v>0</v>
      </c>
      <c r="AS19" s="207">
        <f t="shared" si="0"/>
        <v>0</v>
      </c>
      <c r="AT19" s="207">
        <f t="shared" si="0"/>
        <v>0</v>
      </c>
      <c r="AU19" s="208">
        <f t="shared" si="6"/>
        <v>0</v>
      </c>
      <c r="AV19" s="208">
        <f t="shared" si="7"/>
        <v>0</v>
      </c>
      <c r="AW19" s="208">
        <f t="shared" si="1"/>
        <v>0</v>
      </c>
      <c r="AX19" s="208">
        <f t="shared" si="1"/>
        <v>0</v>
      </c>
      <c r="AY19" s="208">
        <f t="shared" si="1"/>
        <v>0</v>
      </c>
      <c r="AZ19" s="208">
        <f t="shared" si="8"/>
        <v>0</v>
      </c>
      <c r="BA19" s="208">
        <f t="shared" si="2"/>
        <v>0</v>
      </c>
      <c r="BB19" s="208">
        <f t="shared" si="2"/>
        <v>0</v>
      </c>
      <c r="BC19" s="208">
        <f t="shared" si="2"/>
        <v>0</v>
      </c>
      <c r="BD19" s="208">
        <f t="shared" si="2"/>
        <v>0</v>
      </c>
      <c r="BE19" s="208">
        <f t="shared" si="2"/>
        <v>0</v>
      </c>
      <c r="BF19" s="208">
        <f t="shared" si="2"/>
        <v>0</v>
      </c>
      <c r="BG19" s="208">
        <f t="shared" si="2"/>
        <v>0</v>
      </c>
      <c r="BH19" s="208">
        <f t="shared" si="2"/>
        <v>0</v>
      </c>
      <c r="BI19" s="208">
        <f t="shared" si="2"/>
        <v>0</v>
      </c>
      <c r="BJ19" s="208">
        <f t="shared" si="2"/>
        <v>0</v>
      </c>
      <c r="BK19" s="208">
        <f t="shared" si="2"/>
        <v>0</v>
      </c>
      <c r="BL19" s="207">
        <f t="shared" si="9"/>
        <v>0</v>
      </c>
    </row>
    <row r="20" spans="1:64">
      <c r="A20" s="190" t="s">
        <v>221</v>
      </c>
      <c r="B20" s="243">
        <v>0</v>
      </c>
      <c r="C20" s="243">
        <v>0</v>
      </c>
      <c r="D20" s="206">
        <v>373.59000000000003</v>
      </c>
      <c r="E20" s="206">
        <v>373.59000000000003</v>
      </c>
      <c r="F20" s="206">
        <v>373.59000000000003</v>
      </c>
      <c r="G20" s="206">
        <v>373.59000000000003</v>
      </c>
      <c r="H20" s="206">
        <v>373.59000000000003</v>
      </c>
      <c r="I20" s="206">
        <v>373.59000000000003</v>
      </c>
      <c r="J20" s="206">
        <v>373.59000000000003</v>
      </c>
      <c r="K20" s="206">
        <v>373.59000000000003</v>
      </c>
      <c r="L20" s="206">
        <v>373.59000000000003</v>
      </c>
      <c r="M20" s="206">
        <v>373.59000000000003</v>
      </c>
      <c r="N20" s="206">
        <v>373.59000000000003</v>
      </c>
      <c r="O20" s="206">
        <v>373.59000000000003</v>
      </c>
      <c r="P20" s="192">
        <f t="shared" si="3"/>
        <v>4483.0800000000008</v>
      </c>
      <c r="Q20" s="206">
        <v>373.59000000000003</v>
      </c>
      <c r="R20" s="206">
        <v>373.59000000000003</v>
      </c>
      <c r="S20" s="206">
        <v>373.59000000000003</v>
      </c>
      <c r="T20" s="206">
        <v>373.59000000000003</v>
      </c>
      <c r="U20" s="206">
        <v>373.59000000000003</v>
      </c>
      <c r="V20" s="206">
        <v>373.59000000000003</v>
      </c>
      <c r="W20" s="206">
        <v>373.59000000000003</v>
      </c>
      <c r="X20" s="206">
        <v>373.59000000000003</v>
      </c>
      <c r="Y20" s="206">
        <v>373.59000000000003</v>
      </c>
      <c r="Z20" s="206">
        <v>373.59000000000003</v>
      </c>
      <c r="AA20" s="206">
        <v>373.59000000000003</v>
      </c>
      <c r="AB20" s="206">
        <v>373.59000000000003</v>
      </c>
      <c r="AC20" s="206">
        <v>373.59000000000003</v>
      </c>
      <c r="AD20" s="206">
        <v>373.59000000000003</v>
      </c>
      <c r="AE20" s="206">
        <v>373.59000000000003</v>
      </c>
      <c r="AF20" s="206">
        <v>373.59000000000003</v>
      </c>
      <c r="AG20" s="192">
        <f t="shared" si="4"/>
        <v>4483.0800000000008</v>
      </c>
      <c r="AH20" s="192"/>
      <c r="AI20" s="207">
        <f t="shared" si="5"/>
        <v>0</v>
      </c>
      <c r="AJ20" s="207">
        <f t="shared" si="0"/>
        <v>0</v>
      </c>
      <c r="AK20" s="207">
        <f t="shared" si="0"/>
        <v>0</v>
      </c>
      <c r="AL20" s="207">
        <f t="shared" si="0"/>
        <v>0</v>
      </c>
      <c r="AM20" s="207">
        <f t="shared" si="0"/>
        <v>0</v>
      </c>
      <c r="AN20" s="207">
        <f t="shared" si="0"/>
        <v>0</v>
      </c>
      <c r="AO20" s="207">
        <f t="shared" si="0"/>
        <v>0</v>
      </c>
      <c r="AP20" s="207">
        <f t="shared" si="0"/>
        <v>0</v>
      </c>
      <c r="AQ20" s="207">
        <f t="shared" si="0"/>
        <v>0</v>
      </c>
      <c r="AR20" s="207">
        <f t="shared" si="0"/>
        <v>0</v>
      </c>
      <c r="AS20" s="207">
        <f t="shared" si="0"/>
        <v>0</v>
      </c>
      <c r="AT20" s="207">
        <f t="shared" si="0"/>
        <v>0</v>
      </c>
      <c r="AU20" s="208">
        <f t="shared" si="6"/>
        <v>0</v>
      </c>
      <c r="AV20" s="208">
        <f t="shared" si="7"/>
        <v>0</v>
      </c>
      <c r="AW20" s="208">
        <f t="shared" si="1"/>
        <v>0</v>
      </c>
      <c r="AX20" s="208">
        <f t="shared" si="1"/>
        <v>0</v>
      </c>
      <c r="AY20" s="208">
        <f t="shared" si="1"/>
        <v>0</v>
      </c>
      <c r="AZ20" s="208">
        <f t="shared" si="8"/>
        <v>0</v>
      </c>
      <c r="BA20" s="208">
        <f t="shared" si="2"/>
        <v>0</v>
      </c>
      <c r="BB20" s="208">
        <f t="shared" si="2"/>
        <v>0</v>
      </c>
      <c r="BC20" s="208">
        <f t="shared" si="2"/>
        <v>0</v>
      </c>
      <c r="BD20" s="208">
        <f t="shared" si="2"/>
        <v>0</v>
      </c>
      <c r="BE20" s="208">
        <f t="shared" si="2"/>
        <v>0</v>
      </c>
      <c r="BF20" s="208">
        <f t="shared" si="2"/>
        <v>0</v>
      </c>
      <c r="BG20" s="208">
        <f t="shared" si="2"/>
        <v>0</v>
      </c>
      <c r="BH20" s="208">
        <f t="shared" si="2"/>
        <v>0</v>
      </c>
      <c r="BI20" s="208">
        <f t="shared" si="2"/>
        <v>0</v>
      </c>
      <c r="BJ20" s="208">
        <f t="shared" si="2"/>
        <v>0</v>
      </c>
      <c r="BK20" s="208">
        <f t="shared" si="2"/>
        <v>0</v>
      </c>
      <c r="BL20" s="207">
        <f t="shared" si="9"/>
        <v>0</v>
      </c>
    </row>
    <row r="21" spans="1:64">
      <c r="A21" s="190" t="s">
        <v>222</v>
      </c>
      <c r="B21" s="243">
        <v>0</v>
      </c>
      <c r="C21" s="243">
        <v>0</v>
      </c>
      <c r="D21" s="206">
        <v>8900173.7599999998</v>
      </c>
      <c r="E21" s="206">
        <v>8446798.9199999999</v>
      </c>
      <c r="F21" s="206">
        <v>7993424.0700000003</v>
      </c>
      <c r="G21" s="206">
        <v>7993424.0700000003</v>
      </c>
      <c r="H21" s="206">
        <v>7993424.0700000003</v>
      </c>
      <c r="I21" s="206">
        <v>7993424.0700000003</v>
      </c>
      <c r="J21" s="206">
        <v>7993424.0700000003</v>
      </c>
      <c r="K21" s="206">
        <v>7993424.0700000003</v>
      </c>
      <c r="L21" s="206">
        <v>7993424.0700000003</v>
      </c>
      <c r="M21" s="206">
        <v>7993424.0700000003</v>
      </c>
      <c r="N21" s="206">
        <v>7993424.0700000003</v>
      </c>
      <c r="O21" s="206">
        <v>7993424.0700000003</v>
      </c>
      <c r="P21" s="192">
        <f t="shared" si="3"/>
        <v>97281213.379999995</v>
      </c>
      <c r="Q21" s="206">
        <v>7993424.0700000003</v>
      </c>
      <c r="R21" s="206">
        <v>7993424.0700000003</v>
      </c>
      <c r="S21" s="206">
        <v>7993424.0700000003</v>
      </c>
      <c r="T21" s="206">
        <v>7993424.0700000003</v>
      </c>
      <c r="U21" s="206">
        <v>7993424.0700000003</v>
      </c>
      <c r="V21" s="206">
        <v>7993424.0700000003</v>
      </c>
      <c r="W21" s="206">
        <v>7993424.0700000003</v>
      </c>
      <c r="X21" s="206">
        <v>7993424.0700000003</v>
      </c>
      <c r="Y21" s="206">
        <v>7993424.0700000003</v>
      </c>
      <c r="Z21" s="206">
        <v>7993424.0700000003</v>
      </c>
      <c r="AA21" s="206">
        <v>7993424.0700000003</v>
      </c>
      <c r="AB21" s="206">
        <v>7993424.0700000003</v>
      </c>
      <c r="AC21" s="206">
        <v>7993424.0700000003</v>
      </c>
      <c r="AD21" s="206">
        <v>7993424.0700000003</v>
      </c>
      <c r="AE21" s="206">
        <v>7993424.0700000003</v>
      </c>
      <c r="AF21" s="206">
        <v>7993424.0700000003</v>
      </c>
      <c r="AG21" s="192">
        <f t="shared" si="4"/>
        <v>95921088.839999974</v>
      </c>
      <c r="AH21" s="192"/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8">
        <f t="shared" si="6"/>
        <v>0</v>
      </c>
      <c r="AV21" s="208">
        <f t="shared" si="7"/>
        <v>0</v>
      </c>
      <c r="AW21" s="208">
        <f t="shared" si="7"/>
        <v>0</v>
      </c>
      <c r="AX21" s="208">
        <f t="shared" si="7"/>
        <v>0</v>
      </c>
      <c r="AY21" s="208">
        <f t="shared" si="7"/>
        <v>0</v>
      </c>
      <c r="AZ21" s="208">
        <f t="shared" si="8"/>
        <v>0</v>
      </c>
      <c r="BA21" s="208">
        <f t="shared" si="8"/>
        <v>0</v>
      </c>
      <c r="BB21" s="208">
        <f t="shared" si="8"/>
        <v>0</v>
      </c>
      <c r="BC21" s="208">
        <f t="shared" si="8"/>
        <v>0</v>
      </c>
      <c r="BD21" s="208">
        <f t="shared" si="8"/>
        <v>0</v>
      </c>
      <c r="BE21" s="208">
        <f t="shared" si="8"/>
        <v>0</v>
      </c>
      <c r="BF21" s="208">
        <f t="shared" si="8"/>
        <v>0</v>
      </c>
      <c r="BG21" s="208">
        <f t="shared" si="8"/>
        <v>0</v>
      </c>
      <c r="BH21" s="208">
        <f t="shared" si="8"/>
        <v>0</v>
      </c>
      <c r="BI21" s="208">
        <f t="shared" si="8"/>
        <v>0</v>
      </c>
      <c r="BJ21" s="208">
        <f t="shared" si="8"/>
        <v>0</v>
      </c>
      <c r="BK21" s="208">
        <f t="shared" si="8"/>
        <v>0</v>
      </c>
      <c r="BL21" s="207">
        <f t="shared" si="9"/>
        <v>0</v>
      </c>
    </row>
    <row r="22" spans="1:64">
      <c r="A22" s="190" t="s">
        <v>223</v>
      </c>
      <c r="B22" s="243">
        <v>2.6599999999999999E-2</v>
      </c>
      <c r="C22" s="243">
        <v>2.6599999999999999E-2</v>
      </c>
      <c r="D22" s="206">
        <v>2350495.38</v>
      </c>
      <c r="E22" s="206">
        <v>2350495.38</v>
      </c>
      <c r="F22" s="206">
        <v>2350495.38</v>
      </c>
      <c r="G22" s="206">
        <v>2350495.38</v>
      </c>
      <c r="H22" s="206">
        <v>2350495.38</v>
      </c>
      <c r="I22" s="206">
        <v>2350495.38</v>
      </c>
      <c r="J22" s="206">
        <v>2350495.38</v>
      </c>
      <c r="K22" s="206">
        <v>2350495.38</v>
      </c>
      <c r="L22" s="206">
        <v>2350495.38</v>
      </c>
      <c r="M22" s="206">
        <v>2350495.38</v>
      </c>
      <c r="N22" s="206">
        <v>2350495.38</v>
      </c>
      <c r="O22" s="206">
        <v>2350495.38</v>
      </c>
      <c r="P22" s="192">
        <f t="shared" si="3"/>
        <v>28205944.559999991</v>
      </c>
      <c r="Q22" s="206">
        <v>2350495.38</v>
      </c>
      <c r="R22" s="206">
        <v>2350495.38</v>
      </c>
      <c r="S22" s="206">
        <v>2350495.38</v>
      </c>
      <c r="T22" s="206">
        <v>2350495.38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192">
        <f t="shared" si="4"/>
        <v>0</v>
      </c>
      <c r="AH22" s="192"/>
      <c r="AI22" s="207">
        <f t="shared" si="5"/>
        <v>5210.26</v>
      </c>
      <c r="AJ22" s="207">
        <f t="shared" si="5"/>
        <v>5210.26</v>
      </c>
      <c r="AK22" s="207">
        <f t="shared" si="5"/>
        <v>5210.26</v>
      </c>
      <c r="AL22" s="207">
        <f t="shared" si="5"/>
        <v>5210.26</v>
      </c>
      <c r="AM22" s="207">
        <f t="shared" si="5"/>
        <v>5210.26</v>
      </c>
      <c r="AN22" s="207">
        <f t="shared" si="5"/>
        <v>5210.26</v>
      </c>
      <c r="AO22" s="207">
        <f t="shared" si="5"/>
        <v>5210.26</v>
      </c>
      <c r="AP22" s="207">
        <f t="shared" si="5"/>
        <v>5210.26</v>
      </c>
      <c r="AQ22" s="207">
        <f t="shared" si="5"/>
        <v>5210.26</v>
      </c>
      <c r="AR22" s="207">
        <f t="shared" si="5"/>
        <v>5210.26</v>
      </c>
      <c r="AS22" s="207">
        <f t="shared" si="5"/>
        <v>5210.26</v>
      </c>
      <c r="AT22" s="207">
        <f t="shared" si="5"/>
        <v>5210.26</v>
      </c>
      <c r="AU22" s="208">
        <f t="shared" si="6"/>
        <v>62523.120000000017</v>
      </c>
      <c r="AV22" s="208">
        <f t="shared" si="7"/>
        <v>5210.26</v>
      </c>
      <c r="AW22" s="208">
        <f t="shared" si="7"/>
        <v>5210.26</v>
      </c>
      <c r="AX22" s="208">
        <f t="shared" si="7"/>
        <v>5210.26</v>
      </c>
      <c r="AY22" s="208">
        <f t="shared" si="7"/>
        <v>5210.26</v>
      </c>
      <c r="AZ22" s="208">
        <f t="shared" si="8"/>
        <v>0</v>
      </c>
      <c r="BA22" s="208">
        <f t="shared" si="8"/>
        <v>0</v>
      </c>
      <c r="BB22" s="208">
        <f t="shared" si="8"/>
        <v>0</v>
      </c>
      <c r="BC22" s="208">
        <f t="shared" si="8"/>
        <v>0</v>
      </c>
      <c r="BD22" s="208">
        <f t="shared" si="8"/>
        <v>0</v>
      </c>
      <c r="BE22" s="208">
        <f t="shared" si="8"/>
        <v>0</v>
      </c>
      <c r="BF22" s="208">
        <f t="shared" si="8"/>
        <v>0</v>
      </c>
      <c r="BG22" s="208">
        <f t="shared" si="8"/>
        <v>0</v>
      </c>
      <c r="BH22" s="208">
        <f t="shared" si="8"/>
        <v>0</v>
      </c>
      <c r="BI22" s="208">
        <f t="shared" si="8"/>
        <v>0</v>
      </c>
      <c r="BJ22" s="208">
        <f t="shared" si="8"/>
        <v>0</v>
      </c>
      <c r="BK22" s="208">
        <f t="shared" si="8"/>
        <v>0</v>
      </c>
      <c r="BL22" s="207">
        <f t="shared" si="9"/>
        <v>0</v>
      </c>
    </row>
    <row r="23" spans="1:64">
      <c r="A23" s="190" t="s">
        <v>224</v>
      </c>
      <c r="B23" s="243">
        <v>2.6599999999999999E-2</v>
      </c>
      <c r="C23" s="243">
        <v>2.6599999999999999E-2</v>
      </c>
      <c r="D23" s="206">
        <v>3004421.91</v>
      </c>
      <c r="E23" s="206">
        <v>3004421.91</v>
      </c>
      <c r="F23" s="206">
        <v>3004421.91</v>
      </c>
      <c r="G23" s="206">
        <v>3004421.91</v>
      </c>
      <c r="H23" s="206">
        <v>3004421.91</v>
      </c>
      <c r="I23" s="206">
        <v>3004421.91</v>
      </c>
      <c r="J23" s="206">
        <v>3004421.91</v>
      </c>
      <c r="K23" s="206">
        <v>3004421.91</v>
      </c>
      <c r="L23" s="206">
        <v>3651787.5250000004</v>
      </c>
      <c r="M23" s="206">
        <v>4299153.1400000006</v>
      </c>
      <c r="N23" s="206">
        <v>4299153.1400000006</v>
      </c>
      <c r="O23" s="206">
        <v>4299153.1400000006</v>
      </c>
      <c r="P23" s="192">
        <f t="shared" si="3"/>
        <v>40584622.225000001</v>
      </c>
      <c r="Q23" s="206">
        <v>4299153.1400000006</v>
      </c>
      <c r="R23" s="206">
        <v>4299153.1400000006</v>
      </c>
      <c r="S23" s="206">
        <v>4299153.1400000006</v>
      </c>
      <c r="T23" s="206">
        <v>4299153.1400000006</v>
      </c>
      <c r="U23" s="206">
        <v>6649648.5200000005</v>
      </c>
      <c r="V23" s="206">
        <v>6649648.5200000005</v>
      </c>
      <c r="W23" s="206">
        <v>6649648.5200000005</v>
      </c>
      <c r="X23" s="206">
        <v>6649648.5200000005</v>
      </c>
      <c r="Y23" s="206">
        <v>6649648.5200000005</v>
      </c>
      <c r="Z23" s="206">
        <v>6649648.5200000005</v>
      </c>
      <c r="AA23" s="206">
        <v>6649648.5200000005</v>
      </c>
      <c r="AB23" s="206">
        <v>6649648.5200000005</v>
      </c>
      <c r="AC23" s="206">
        <v>6649648.5200000005</v>
      </c>
      <c r="AD23" s="206">
        <v>6649648.5200000005</v>
      </c>
      <c r="AE23" s="206">
        <v>6649648.5200000005</v>
      </c>
      <c r="AF23" s="206">
        <v>6649648.5200000005</v>
      </c>
      <c r="AG23" s="192">
        <f t="shared" si="4"/>
        <v>79795782.24000001</v>
      </c>
      <c r="AH23" s="192"/>
      <c r="AI23" s="207">
        <f t="shared" si="5"/>
        <v>6659.8</v>
      </c>
      <c r="AJ23" s="207">
        <f t="shared" si="5"/>
        <v>6659.8</v>
      </c>
      <c r="AK23" s="207">
        <f t="shared" si="5"/>
        <v>6659.8</v>
      </c>
      <c r="AL23" s="207">
        <f t="shared" si="5"/>
        <v>6659.8</v>
      </c>
      <c r="AM23" s="207">
        <f t="shared" si="5"/>
        <v>6659.8</v>
      </c>
      <c r="AN23" s="207">
        <f t="shared" si="5"/>
        <v>6659.8</v>
      </c>
      <c r="AO23" s="207">
        <f t="shared" si="5"/>
        <v>6659.8</v>
      </c>
      <c r="AP23" s="207">
        <f t="shared" si="5"/>
        <v>6659.8</v>
      </c>
      <c r="AQ23" s="207">
        <f t="shared" si="5"/>
        <v>8094.8</v>
      </c>
      <c r="AR23" s="207">
        <f t="shared" si="5"/>
        <v>9529.7900000000009</v>
      </c>
      <c r="AS23" s="207">
        <f t="shared" si="5"/>
        <v>9529.7900000000009</v>
      </c>
      <c r="AT23" s="207">
        <f t="shared" si="5"/>
        <v>9529.7900000000009</v>
      </c>
      <c r="AU23" s="208">
        <f t="shared" si="6"/>
        <v>89962.570000000036</v>
      </c>
      <c r="AV23" s="208">
        <f t="shared" si="7"/>
        <v>9529.7900000000009</v>
      </c>
      <c r="AW23" s="208">
        <f t="shared" si="7"/>
        <v>9529.7900000000009</v>
      </c>
      <c r="AX23" s="208">
        <f t="shared" si="7"/>
        <v>9529.7900000000009</v>
      </c>
      <c r="AY23" s="208">
        <f t="shared" si="7"/>
        <v>9529.7900000000009</v>
      </c>
      <c r="AZ23" s="208">
        <f t="shared" si="8"/>
        <v>14740.05</v>
      </c>
      <c r="BA23" s="208">
        <f t="shared" si="8"/>
        <v>14740.05</v>
      </c>
      <c r="BB23" s="208">
        <f t="shared" si="8"/>
        <v>14740.05</v>
      </c>
      <c r="BC23" s="208">
        <f t="shared" si="8"/>
        <v>14740.05</v>
      </c>
      <c r="BD23" s="208">
        <f t="shared" si="8"/>
        <v>14740.05</v>
      </c>
      <c r="BE23" s="208">
        <f t="shared" si="8"/>
        <v>14740.05</v>
      </c>
      <c r="BF23" s="208">
        <f t="shared" si="8"/>
        <v>14740.05</v>
      </c>
      <c r="BG23" s="208">
        <f t="shared" si="8"/>
        <v>14740.05</v>
      </c>
      <c r="BH23" s="208">
        <f t="shared" si="8"/>
        <v>14740.05</v>
      </c>
      <c r="BI23" s="208">
        <f t="shared" si="8"/>
        <v>14740.05</v>
      </c>
      <c r="BJ23" s="208">
        <f t="shared" si="8"/>
        <v>14740.05</v>
      </c>
      <c r="BK23" s="208">
        <f t="shared" si="8"/>
        <v>14740.05</v>
      </c>
      <c r="BL23" s="207">
        <f t="shared" si="9"/>
        <v>176880.59999999998</v>
      </c>
    </row>
    <row r="24" spans="1:64">
      <c r="A24" s="190" t="s">
        <v>225</v>
      </c>
      <c r="B24" s="243">
        <v>1.7600000000000001E-2</v>
      </c>
      <c r="C24" s="243">
        <v>1.7600000000000001E-2</v>
      </c>
      <c r="D24" s="206">
        <v>465.17</v>
      </c>
      <c r="E24" s="206">
        <v>465.17</v>
      </c>
      <c r="F24" s="206">
        <v>465.17</v>
      </c>
      <c r="G24" s="206">
        <v>465.17</v>
      </c>
      <c r="H24" s="206">
        <v>465.17</v>
      </c>
      <c r="I24" s="206">
        <v>465.17</v>
      </c>
      <c r="J24" s="206">
        <v>465.17</v>
      </c>
      <c r="K24" s="206">
        <v>465.17</v>
      </c>
      <c r="L24" s="206">
        <v>465.17</v>
      </c>
      <c r="M24" s="206">
        <v>465.17</v>
      </c>
      <c r="N24" s="206">
        <v>465.17</v>
      </c>
      <c r="O24" s="206">
        <v>465.17</v>
      </c>
      <c r="P24" s="192">
        <f t="shared" si="3"/>
        <v>5582.04</v>
      </c>
      <c r="Q24" s="206">
        <v>465.17</v>
      </c>
      <c r="R24" s="206">
        <v>465.17</v>
      </c>
      <c r="S24" s="206">
        <v>465.17</v>
      </c>
      <c r="T24" s="206">
        <v>465.17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192">
        <f t="shared" si="4"/>
        <v>0</v>
      </c>
      <c r="AH24" s="192"/>
      <c r="AI24" s="207">
        <f t="shared" si="5"/>
        <v>0.68</v>
      </c>
      <c r="AJ24" s="207">
        <f t="shared" si="5"/>
        <v>0.68</v>
      </c>
      <c r="AK24" s="207">
        <f t="shared" si="5"/>
        <v>0.68</v>
      </c>
      <c r="AL24" s="207">
        <f t="shared" si="5"/>
        <v>0.68</v>
      </c>
      <c r="AM24" s="207">
        <f t="shared" si="5"/>
        <v>0.68</v>
      </c>
      <c r="AN24" s="207">
        <f t="shared" si="5"/>
        <v>0.68</v>
      </c>
      <c r="AO24" s="207">
        <f t="shared" si="5"/>
        <v>0.68</v>
      </c>
      <c r="AP24" s="207">
        <f t="shared" si="5"/>
        <v>0.68</v>
      </c>
      <c r="AQ24" s="207">
        <f t="shared" si="5"/>
        <v>0.68</v>
      </c>
      <c r="AR24" s="207">
        <f t="shared" si="5"/>
        <v>0.68</v>
      </c>
      <c r="AS24" s="207">
        <f t="shared" si="5"/>
        <v>0.68</v>
      </c>
      <c r="AT24" s="207">
        <f t="shared" si="5"/>
        <v>0.68</v>
      </c>
      <c r="AU24" s="208">
        <f t="shared" si="6"/>
        <v>8.1599999999999984</v>
      </c>
      <c r="AV24" s="208">
        <f t="shared" si="7"/>
        <v>0.68</v>
      </c>
      <c r="AW24" s="208">
        <f t="shared" si="7"/>
        <v>0.68</v>
      </c>
      <c r="AX24" s="208">
        <f t="shared" si="7"/>
        <v>0.68</v>
      </c>
      <c r="AY24" s="208">
        <f t="shared" si="7"/>
        <v>0.68</v>
      </c>
      <c r="AZ24" s="208">
        <f t="shared" si="8"/>
        <v>0</v>
      </c>
      <c r="BA24" s="208">
        <f t="shared" si="8"/>
        <v>0</v>
      </c>
      <c r="BB24" s="208">
        <f t="shared" si="8"/>
        <v>0</v>
      </c>
      <c r="BC24" s="208">
        <f t="shared" si="8"/>
        <v>0</v>
      </c>
      <c r="BD24" s="208">
        <f t="shared" si="8"/>
        <v>0</v>
      </c>
      <c r="BE24" s="208">
        <f t="shared" si="8"/>
        <v>0</v>
      </c>
      <c r="BF24" s="208">
        <f t="shared" si="8"/>
        <v>0</v>
      </c>
      <c r="BG24" s="208">
        <f t="shared" si="8"/>
        <v>0</v>
      </c>
      <c r="BH24" s="208">
        <f t="shared" si="8"/>
        <v>0</v>
      </c>
      <c r="BI24" s="208">
        <f t="shared" si="8"/>
        <v>0</v>
      </c>
      <c r="BJ24" s="208">
        <f t="shared" si="8"/>
        <v>0</v>
      </c>
      <c r="BK24" s="208">
        <f t="shared" si="8"/>
        <v>0</v>
      </c>
      <c r="BL24" s="207">
        <f t="shared" si="9"/>
        <v>0</v>
      </c>
    </row>
    <row r="25" spans="1:64">
      <c r="A25" s="190" t="s">
        <v>226</v>
      </c>
      <c r="B25" s="243">
        <v>5.6099999999999997E-2</v>
      </c>
      <c r="C25" s="243">
        <v>5.6099999999999997E-2</v>
      </c>
      <c r="D25" s="206">
        <v>465.17</v>
      </c>
      <c r="E25" s="206">
        <v>465.17</v>
      </c>
      <c r="F25" s="206">
        <v>465.17</v>
      </c>
      <c r="G25" s="206">
        <v>465.17</v>
      </c>
      <c r="H25" s="206">
        <v>465.17</v>
      </c>
      <c r="I25" s="206">
        <v>465.17</v>
      </c>
      <c r="J25" s="206">
        <v>465.17</v>
      </c>
      <c r="K25" s="206">
        <v>465.17</v>
      </c>
      <c r="L25" s="206">
        <v>465.17</v>
      </c>
      <c r="M25" s="206">
        <v>465.17</v>
      </c>
      <c r="N25" s="206">
        <v>465.17</v>
      </c>
      <c r="O25" s="206">
        <v>465.17</v>
      </c>
      <c r="P25" s="192">
        <f t="shared" si="3"/>
        <v>5582.04</v>
      </c>
      <c r="Q25" s="206">
        <v>465.17</v>
      </c>
      <c r="R25" s="206">
        <v>465.17</v>
      </c>
      <c r="S25" s="206">
        <v>465.17</v>
      </c>
      <c r="T25" s="206">
        <v>465.17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192">
        <f t="shared" si="4"/>
        <v>0</v>
      </c>
      <c r="AH25" s="192"/>
      <c r="AI25" s="207">
        <f>ROUND(D25*$B25/12,2)</f>
        <v>2.17</v>
      </c>
      <c r="AJ25" s="207">
        <f t="shared" si="5"/>
        <v>2.17</v>
      </c>
      <c r="AK25" s="207">
        <f t="shared" si="5"/>
        <v>2.17</v>
      </c>
      <c r="AL25" s="207">
        <f t="shared" si="5"/>
        <v>2.17</v>
      </c>
      <c r="AM25" s="207">
        <f t="shared" si="5"/>
        <v>2.17</v>
      </c>
      <c r="AN25" s="207">
        <f t="shared" si="5"/>
        <v>2.17</v>
      </c>
      <c r="AO25" s="207">
        <f t="shared" si="5"/>
        <v>2.17</v>
      </c>
      <c r="AP25" s="207">
        <f t="shared" si="5"/>
        <v>2.17</v>
      </c>
      <c r="AQ25" s="207">
        <f t="shared" si="5"/>
        <v>2.17</v>
      </c>
      <c r="AR25" s="207">
        <f t="shared" si="5"/>
        <v>2.17</v>
      </c>
      <c r="AS25" s="207">
        <f t="shared" si="5"/>
        <v>2.17</v>
      </c>
      <c r="AT25" s="207">
        <f t="shared" si="5"/>
        <v>2.17</v>
      </c>
      <c r="AU25" s="208">
        <f t="shared" si="6"/>
        <v>26.040000000000006</v>
      </c>
      <c r="AV25" s="208">
        <f t="shared" si="7"/>
        <v>2.17</v>
      </c>
      <c r="AW25" s="208">
        <f t="shared" si="7"/>
        <v>2.17</v>
      </c>
      <c r="AX25" s="208">
        <f t="shared" si="7"/>
        <v>2.17</v>
      </c>
      <c r="AY25" s="208">
        <f t="shared" si="7"/>
        <v>2.17</v>
      </c>
      <c r="AZ25" s="208">
        <f t="shared" si="8"/>
        <v>0</v>
      </c>
      <c r="BA25" s="208">
        <f t="shared" si="8"/>
        <v>0</v>
      </c>
      <c r="BB25" s="208">
        <f t="shared" si="8"/>
        <v>0</v>
      </c>
      <c r="BC25" s="208">
        <f t="shared" si="8"/>
        <v>0</v>
      </c>
      <c r="BD25" s="208">
        <f t="shared" si="8"/>
        <v>0</v>
      </c>
      <c r="BE25" s="208">
        <f t="shared" si="8"/>
        <v>0</v>
      </c>
      <c r="BF25" s="208">
        <f t="shared" si="8"/>
        <v>0</v>
      </c>
      <c r="BG25" s="208">
        <f t="shared" si="8"/>
        <v>0</v>
      </c>
      <c r="BH25" s="208">
        <f t="shared" si="8"/>
        <v>0</v>
      </c>
      <c r="BI25" s="208">
        <f t="shared" si="8"/>
        <v>0</v>
      </c>
      <c r="BJ25" s="208">
        <f t="shared" si="8"/>
        <v>0</v>
      </c>
      <c r="BK25" s="208">
        <f t="shared" si="8"/>
        <v>0</v>
      </c>
      <c r="BL25" s="207">
        <f t="shared" si="9"/>
        <v>0</v>
      </c>
    </row>
    <row r="26" spans="1:64">
      <c r="A26" s="190" t="s">
        <v>227</v>
      </c>
      <c r="B26" s="243">
        <v>2.3100000000000002E-2</v>
      </c>
      <c r="C26" s="243">
        <v>2.3100000000000002E-2</v>
      </c>
      <c r="D26" s="206">
        <v>8027790.9900000002</v>
      </c>
      <c r="E26" s="206">
        <v>8027790.9900000002</v>
      </c>
      <c r="F26" s="206">
        <v>8027790.9900000002</v>
      </c>
      <c r="G26" s="206">
        <v>8027790.9900000002</v>
      </c>
      <c r="H26" s="206">
        <v>8027790.9900000002</v>
      </c>
      <c r="I26" s="206">
        <v>8027790.9900000002</v>
      </c>
      <c r="J26" s="206">
        <v>8027790.9900000002</v>
      </c>
      <c r="K26" s="206">
        <v>8027790.9900000002</v>
      </c>
      <c r="L26" s="206">
        <v>8027790.9900000002</v>
      </c>
      <c r="M26" s="206">
        <v>8027790.9900000002</v>
      </c>
      <c r="N26" s="206">
        <v>8027790.9900000002</v>
      </c>
      <c r="O26" s="206">
        <v>8027790.9900000002</v>
      </c>
      <c r="P26" s="192">
        <f t="shared" si="3"/>
        <v>96333491.879999995</v>
      </c>
      <c r="Q26" s="206">
        <v>8027790.9900000002</v>
      </c>
      <c r="R26" s="206">
        <v>8027790.9900000002</v>
      </c>
      <c r="S26" s="206">
        <v>8027790.9900000002</v>
      </c>
      <c r="T26" s="206">
        <v>8027790.9900000002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192">
        <f t="shared" si="4"/>
        <v>0</v>
      </c>
      <c r="AH26" s="192"/>
      <c r="AI26" s="207">
        <f t="shared" si="5"/>
        <v>15453.5</v>
      </c>
      <c r="AJ26" s="207">
        <f t="shared" si="5"/>
        <v>15453.5</v>
      </c>
      <c r="AK26" s="207">
        <f t="shared" si="5"/>
        <v>15453.5</v>
      </c>
      <c r="AL26" s="207">
        <f t="shared" si="5"/>
        <v>15453.5</v>
      </c>
      <c r="AM26" s="207">
        <f t="shared" si="5"/>
        <v>15453.5</v>
      </c>
      <c r="AN26" s="207">
        <f t="shared" si="5"/>
        <v>15453.5</v>
      </c>
      <c r="AO26" s="207">
        <f t="shared" si="5"/>
        <v>15453.5</v>
      </c>
      <c r="AP26" s="207">
        <f t="shared" si="5"/>
        <v>15453.5</v>
      </c>
      <c r="AQ26" s="207">
        <f t="shared" si="5"/>
        <v>15453.5</v>
      </c>
      <c r="AR26" s="207">
        <f t="shared" si="5"/>
        <v>15453.5</v>
      </c>
      <c r="AS26" s="207">
        <f t="shared" si="5"/>
        <v>15453.5</v>
      </c>
      <c r="AT26" s="207">
        <f t="shared" si="5"/>
        <v>15453.5</v>
      </c>
      <c r="AU26" s="208">
        <f t="shared" si="6"/>
        <v>185442</v>
      </c>
      <c r="AV26" s="208">
        <f t="shared" si="7"/>
        <v>15453.5</v>
      </c>
      <c r="AW26" s="208">
        <f t="shared" si="7"/>
        <v>15453.5</v>
      </c>
      <c r="AX26" s="208">
        <f t="shared" si="7"/>
        <v>15453.5</v>
      </c>
      <c r="AY26" s="208">
        <f t="shared" si="7"/>
        <v>15453.5</v>
      </c>
      <c r="AZ26" s="208">
        <f t="shared" si="8"/>
        <v>0</v>
      </c>
      <c r="BA26" s="208">
        <f t="shared" si="8"/>
        <v>0</v>
      </c>
      <c r="BB26" s="208">
        <f t="shared" si="8"/>
        <v>0</v>
      </c>
      <c r="BC26" s="208">
        <f t="shared" si="8"/>
        <v>0</v>
      </c>
      <c r="BD26" s="208">
        <f t="shared" si="8"/>
        <v>0</v>
      </c>
      <c r="BE26" s="208">
        <f t="shared" si="8"/>
        <v>0</v>
      </c>
      <c r="BF26" s="208">
        <f t="shared" si="8"/>
        <v>0</v>
      </c>
      <c r="BG26" s="208">
        <f t="shared" si="8"/>
        <v>0</v>
      </c>
      <c r="BH26" s="208">
        <f t="shared" si="8"/>
        <v>0</v>
      </c>
      <c r="BI26" s="208">
        <f t="shared" si="8"/>
        <v>0</v>
      </c>
      <c r="BJ26" s="208">
        <f t="shared" si="8"/>
        <v>0</v>
      </c>
      <c r="BK26" s="208">
        <f t="shared" si="8"/>
        <v>0</v>
      </c>
      <c r="BL26" s="207">
        <f t="shared" si="9"/>
        <v>0</v>
      </c>
    </row>
    <row r="27" spans="1:64">
      <c r="A27" s="190" t="s">
        <v>228</v>
      </c>
      <c r="B27" s="243">
        <v>2.2100000000000002E-2</v>
      </c>
      <c r="C27" s="243">
        <v>2.2100000000000002E-2</v>
      </c>
      <c r="D27" s="206">
        <v>69660460.340000004</v>
      </c>
      <c r="E27" s="206">
        <v>69612055.810000002</v>
      </c>
      <c r="F27" s="206">
        <v>69600334.790000007</v>
      </c>
      <c r="G27" s="206">
        <v>69553071.75</v>
      </c>
      <c r="H27" s="206">
        <v>69392634.819999993</v>
      </c>
      <c r="I27" s="206">
        <v>69316144.439999998</v>
      </c>
      <c r="J27" s="206">
        <v>69348579.090000004</v>
      </c>
      <c r="K27" s="206">
        <v>69424013.734999999</v>
      </c>
      <c r="L27" s="206">
        <v>70018013.734999985</v>
      </c>
      <c r="M27" s="206">
        <v>70569013.739999995</v>
      </c>
      <c r="N27" s="206">
        <v>70569013.739999995</v>
      </c>
      <c r="O27" s="206">
        <v>70569013.739999995</v>
      </c>
      <c r="P27" s="192">
        <f t="shared" si="3"/>
        <v>837632349.73000002</v>
      </c>
      <c r="Q27" s="206">
        <v>70569013.739999995</v>
      </c>
      <c r="R27" s="206">
        <v>70569013.739999995</v>
      </c>
      <c r="S27" s="206">
        <v>70569013.739999995</v>
      </c>
      <c r="T27" s="206">
        <v>70569013.739999995</v>
      </c>
      <c r="U27" s="206">
        <v>73586858.049999997</v>
      </c>
      <c r="V27" s="206">
        <v>73586858.049999997</v>
      </c>
      <c r="W27" s="206">
        <v>73856761.664999992</v>
      </c>
      <c r="X27" s="206">
        <v>74126665.280000001</v>
      </c>
      <c r="Y27" s="206">
        <v>74126665.280000001</v>
      </c>
      <c r="Z27" s="206">
        <v>74126665.280000001</v>
      </c>
      <c r="AA27" s="206">
        <v>74126665.280000001</v>
      </c>
      <c r="AB27" s="206">
        <v>74126665.280000001</v>
      </c>
      <c r="AC27" s="206">
        <v>74126665.280000001</v>
      </c>
      <c r="AD27" s="206">
        <v>74126665.280000001</v>
      </c>
      <c r="AE27" s="206">
        <v>74126665.280000001</v>
      </c>
      <c r="AF27" s="206">
        <v>74126665.280000001</v>
      </c>
      <c r="AG27" s="192">
        <f t="shared" si="4"/>
        <v>888170465.28499973</v>
      </c>
      <c r="AH27" s="192"/>
      <c r="AI27" s="207">
        <f t="shared" si="5"/>
        <v>128291.35</v>
      </c>
      <c r="AJ27" s="207">
        <f t="shared" si="5"/>
        <v>128202.2</v>
      </c>
      <c r="AK27" s="207">
        <f t="shared" si="5"/>
        <v>128180.62</v>
      </c>
      <c r="AL27" s="207">
        <f t="shared" si="5"/>
        <v>128093.57</v>
      </c>
      <c r="AM27" s="207">
        <f t="shared" si="5"/>
        <v>127798.1</v>
      </c>
      <c r="AN27" s="207">
        <f t="shared" si="5"/>
        <v>127657.23</v>
      </c>
      <c r="AO27" s="207">
        <f t="shared" si="5"/>
        <v>127716.97</v>
      </c>
      <c r="AP27" s="207">
        <f t="shared" si="5"/>
        <v>127855.89</v>
      </c>
      <c r="AQ27" s="207">
        <f t="shared" si="5"/>
        <v>128949.84</v>
      </c>
      <c r="AR27" s="207">
        <f t="shared" si="5"/>
        <v>129964.6</v>
      </c>
      <c r="AS27" s="207">
        <f t="shared" si="5"/>
        <v>129964.6</v>
      </c>
      <c r="AT27" s="207">
        <f t="shared" si="5"/>
        <v>129964.6</v>
      </c>
      <c r="AU27" s="208">
        <f t="shared" si="6"/>
        <v>1542639.5700000003</v>
      </c>
      <c r="AV27" s="208">
        <f t="shared" si="7"/>
        <v>129964.6</v>
      </c>
      <c r="AW27" s="208">
        <f t="shared" si="7"/>
        <v>129964.6</v>
      </c>
      <c r="AX27" s="208">
        <f t="shared" si="7"/>
        <v>129964.6</v>
      </c>
      <c r="AY27" s="208">
        <f t="shared" si="7"/>
        <v>129964.6</v>
      </c>
      <c r="AZ27" s="208">
        <f t="shared" si="8"/>
        <v>135522.46</v>
      </c>
      <c r="BA27" s="208">
        <f t="shared" si="8"/>
        <v>135522.46</v>
      </c>
      <c r="BB27" s="208">
        <f t="shared" si="8"/>
        <v>136019.54</v>
      </c>
      <c r="BC27" s="208">
        <f t="shared" si="8"/>
        <v>136516.60999999999</v>
      </c>
      <c r="BD27" s="208">
        <f t="shared" si="8"/>
        <v>136516.60999999999</v>
      </c>
      <c r="BE27" s="208">
        <f t="shared" si="8"/>
        <v>136516.60999999999</v>
      </c>
      <c r="BF27" s="208">
        <f t="shared" si="8"/>
        <v>136516.60999999999</v>
      </c>
      <c r="BG27" s="208">
        <f t="shared" si="8"/>
        <v>136516.60999999999</v>
      </c>
      <c r="BH27" s="208">
        <f t="shared" si="8"/>
        <v>136516.60999999999</v>
      </c>
      <c r="BI27" s="208">
        <f t="shared" si="8"/>
        <v>136516.60999999999</v>
      </c>
      <c r="BJ27" s="208">
        <f t="shared" si="8"/>
        <v>136516.60999999999</v>
      </c>
      <c r="BK27" s="208">
        <f t="shared" si="8"/>
        <v>136516.60999999999</v>
      </c>
      <c r="BL27" s="207">
        <f t="shared" si="9"/>
        <v>1635713.9499999993</v>
      </c>
    </row>
    <row r="28" spans="1:64">
      <c r="A28" s="190" t="s">
        <v>229</v>
      </c>
      <c r="B28" s="243">
        <v>2.2100000000000002E-2</v>
      </c>
      <c r="C28" s="243">
        <v>2.2100000000000002E-2</v>
      </c>
      <c r="D28" s="206">
        <v>3017844.31</v>
      </c>
      <c r="E28" s="206">
        <v>3017844.31</v>
      </c>
      <c r="F28" s="206">
        <v>3017844.31</v>
      </c>
      <c r="G28" s="206">
        <v>3017844.31</v>
      </c>
      <c r="H28" s="206">
        <v>3017844.31</v>
      </c>
      <c r="I28" s="206">
        <v>3017844.31</v>
      </c>
      <c r="J28" s="206">
        <v>3017844.31</v>
      </c>
      <c r="K28" s="206">
        <v>3017844.31</v>
      </c>
      <c r="L28" s="206">
        <v>3017844.31</v>
      </c>
      <c r="M28" s="206">
        <v>3017844.31</v>
      </c>
      <c r="N28" s="206">
        <v>3017844.31</v>
      </c>
      <c r="O28" s="206">
        <v>3017844.31</v>
      </c>
      <c r="P28" s="192">
        <f t="shared" si="3"/>
        <v>36214131.719999991</v>
      </c>
      <c r="Q28" s="206">
        <v>3017844.31</v>
      </c>
      <c r="R28" s="206">
        <v>3017844.31</v>
      </c>
      <c r="S28" s="206">
        <v>3017844.31</v>
      </c>
      <c r="T28" s="206">
        <v>3017844.31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192">
        <f t="shared" si="4"/>
        <v>0</v>
      </c>
      <c r="AH28" s="192"/>
      <c r="AI28" s="207">
        <f t="shared" si="5"/>
        <v>5557.86</v>
      </c>
      <c r="AJ28" s="207">
        <f t="shared" si="5"/>
        <v>5557.86</v>
      </c>
      <c r="AK28" s="207">
        <f t="shared" si="5"/>
        <v>5557.86</v>
      </c>
      <c r="AL28" s="207">
        <f t="shared" si="5"/>
        <v>5557.86</v>
      </c>
      <c r="AM28" s="207">
        <f t="shared" si="5"/>
        <v>5557.86</v>
      </c>
      <c r="AN28" s="207">
        <f t="shared" si="5"/>
        <v>5557.86</v>
      </c>
      <c r="AO28" s="207">
        <f t="shared" si="5"/>
        <v>5557.86</v>
      </c>
      <c r="AP28" s="207">
        <f t="shared" si="5"/>
        <v>5557.86</v>
      </c>
      <c r="AQ28" s="207">
        <f t="shared" si="5"/>
        <v>5557.86</v>
      </c>
      <c r="AR28" s="207">
        <f t="shared" si="5"/>
        <v>5557.86</v>
      </c>
      <c r="AS28" s="207">
        <f t="shared" si="5"/>
        <v>5557.86</v>
      </c>
      <c r="AT28" s="207">
        <f t="shared" si="5"/>
        <v>5557.86</v>
      </c>
      <c r="AU28" s="208">
        <f t="shared" si="6"/>
        <v>66694.319999999992</v>
      </c>
      <c r="AV28" s="208">
        <f t="shared" si="7"/>
        <v>5557.86</v>
      </c>
      <c r="AW28" s="208">
        <f t="shared" si="7"/>
        <v>5557.86</v>
      </c>
      <c r="AX28" s="208">
        <f t="shared" si="7"/>
        <v>5557.86</v>
      </c>
      <c r="AY28" s="208">
        <f t="shared" si="7"/>
        <v>5557.86</v>
      </c>
      <c r="AZ28" s="208">
        <f t="shared" si="8"/>
        <v>0</v>
      </c>
      <c r="BA28" s="208">
        <f t="shared" si="8"/>
        <v>0</v>
      </c>
      <c r="BB28" s="208">
        <f t="shared" si="8"/>
        <v>0</v>
      </c>
      <c r="BC28" s="208">
        <f t="shared" si="8"/>
        <v>0</v>
      </c>
      <c r="BD28" s="208">
        <f t="shared" si="8"/>
        <v>0</v>
      </c>
      <c r="BE28" s="208">
        <f t="shared" si="8"/>
        <v>0</v>
      </c>
      <c r="BF28" s="208">
        <f t="shared" si="8"/>
        <v>0</v>
      </c>
      <c r="BG28" s="208">
        <f t="shared" si="8"/>
        <v>0</v>
      </c>
      <c r="BH28" s="208">
        <f t="shared" si="8"/>
        <v>0</v>
      </c>
      <c r="BI28" s="208">
        <f t="shared" si="8"/>
        <v>0</v>
      </c>
      <c r="BJ28" s="208">
        <f t="shared" si="8"/>
        <v>0</v>
      </c>
      <c r="BK28" s="208">
        <f t="shared" si="8"/>
        <v>0</v>
      </c>
      <c r="BL28" s="207">
        <f t="shared" si="9"/>
        <v>0</v>
      </c>
    </row>
    <row r="29" spans="1:64">
      <c r="A29" s="190" t="s">
        <v>230</v>
      </c>
      <c r="B29" s="243">
        <v>1.83E-2</v>
      </c>
      <c r="C29" s="243">
        <v>1.83E-2</v>
      </c>
      <c r="D29" s="206">
        <v>2938080.04</v>
      </c>
      <c r="E29" s="206">
        <v>2938080.04</v>
      </c>
      <c r="F29" s="206">
        <v>2938080.04</v>
      </c>
      <c r="G29" s="206">
        <v>2938080.04</v>
      </c>
      <c r="H29" s="206">
        <v>2938080.04</v>
      </c>
      <c r="I29" s="206">
        <v>2938080.04</v>
      </c>
      <c r="J29" s="206">
        <v>2938080.04</v>
      </c>
      <c r="K29" s="206">
        <v>2938080.04</v>
      </c>
      <c r="L29" s="206">
        <v>2938080.04</v>
      </c>
      <c r="M29" s="206">
        <v>2938080.04</v>
      </c>
      <c r="N29" s="206">
        <v>2938080.04</v>
      </c>
      <c r="O29" s="206">
        <v>2938080.04</v>
      </c>
      <c r="P29" s="192">
        <f t="shared" si="3"/>
        <v>35256960.479999997</v>
      </c>
      <c r="Q29" s="206">
        <v>2938080.04</v>
      </c>
      <c r="R29" s="206">
        <v>2938080.04</v>
      </c>
      <c r="S29" s="206">
        <v>2938080.04</v>
      </c>
      <c r="T29" s="206">
        <v>2938080.04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192">
        <f t="shared" si="4"/>
        <v>0</v>
      </c>
      <c r="AH29" s="192"/>
      <c r="AI29" s="207">
        <f t="shared" si="5"/>
        <v>4480.57</v>
      </c>
      <c r="AJ29" s="207">
        <f t="shared" si="5"/>
        <v>4480.57</v>
      </c>
      <c r="AK29" s="207">
        <f t="shared" si="5"/>
        <v>4480.57</v>
      </c>
      <c r="AL29" s="207">
        <f t="shared" si="5"/>
        <v>4480.57</v>
      </c>
      <c r="AM29" s="207">
        <f t="shared" si="5"/>
        <v>4480.57</v>
      </c>
      <c r="AN29" s="207">
        <f t="shared" si="5"/>
        <v>4480.57</v>
      </c>
      <c r="AO29" s="207">
        <f t="shared" si="5"/>
        <v>4480.57</v>
      </c>
      <c r="AP29" s="207">
        <f t="shared" si="5"/>
        <v>4480.57</v>
      </c>
      <c r="AQ29" s="207">
        <f t="shared" si="5"/>
        <v>4480.57</v>
      </c>
      <c r="AR29" s="207">
        <f t="shared" si="5"/>
        <v>4480.57</v>
      </c>
      <c r="AS29" s="207">
        <f t="shared" si="5"/>
        <v>4480.57</v>
      </c>
      <c r="AT29" s="207">
        <f t="shared" si="5"/>
        <v>4480.57</v>
      </c>
      <c r="AU29" s="208">
        <f t="shared" si="6"/>
        <v>53766.84</v>
      </c>
      <c r="AV29" s="208">
        <f t="shared" si="7"/>
        <v>4480.57</v>
      </c>
      <c r="AW29" s="208">
        <f t="shared" si="7"/>
        <v>4480.57</v>
      </c>
      <c r="AX29" s="208">
        <f t="shared" si="7"/>
        <v>4480.57</v>
      </c>
      <c r="AY29" s="208">
        <f t="shared" si="7"/>
        <v>4480.57</v>
      </c>
      <c r="AZ29" s="208">
        <f t="shared" si="8"/>
        <v>0</v>
      </c>
      <c r="BA29" s="208">
        <f t="shared" si="8"/>
        <v>0</v>
      </c>
      <c r="BB29" s="208">
        <f t="shared" si="8"/>
        <v>0</v>
      </c>
      <c r="BC29" s="208">
        <f t="shared" si="8"/>
        <v>0</v>
      </c>
      <c r="BD29" s="208">
        <f t="shared" si="8"/>
        <v>0</v>
      </c>
      <c r="BE29" s="208">
        <f t="shared" si="8"/>
        <v>0</v>
      </c>
      <c r="BF29" s="208">
        <f t="shared" si="8"/>
        <v>0</v>
      </c>
      <c r="BG29" s="208">
        <f t="shared" si="8"/>
        <v>0</v>
      </c>
      <c r="BH29" s="208">
        <f t="shared" si="8"/>
        <v>0</v>
      </c>
      <c r="BI29" s="208">
        <f t="shared" si="8"/>
        <v>0</v>
      </c>
      <c r="BJ29" s="208">
        <f t="shared" si="8"/>
        <v>0</v>
      </c>
      <c r="BK29" s="208">
        <f t="shared" si="8"/>
        <v>0</v>
      </c>
      <c r="BL29" s="207">
        <f t="shared" si="9"/>
        <v>0</v>
      </c>
    </row>
    <row r="30" spans="1:64">
      <c r="A30" s="190" t="s">
        <v>231</v>
      </c>
      <c r="B30" s="243">
        <v>0</v>
      </c>
      <c r="C30" s="243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192">
        <f t="shared" si="3"/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192">
        <f t="shared" si="4"/>
        <v>0</v>
      </c>
      <c r="AH30" s="192"/>
      <c r="AI30" s="207">
        <f t="shared" si="5"/>
        <v>0</v>
      </c>
      <c r="AJ30" s="207">
        <f t="shared" si="5"/>
        <v>0</v>
      </c>
      <c r="AK30" s="207">
        <f t="shared" si="5"/>
        <v>0</v>
      </c>
      <c r="AL30" s="207">
        <f t="shared" si="5"/>
        <v>0</v>
      </c>
      <c r="AM30" s="207">
        <f t="shared" si="5"/>
        <v>0</v>
      </c>
      <c r="AN30" s="207">
        <f t="shared" si="5"/>
        <v>0</v>
      </c>
      <c r="AO30" s="207">
        <f t="shared" si="5"/>
        <v>0</v>
      </c>
      <c r="AP30" s="207">
        <f t="shared" si="5"/>
        <v>0</v>
      </c>
      <c r="AQ30" s="207">
        <f t="shared" si="5"/>
        <v>0</v>
      </c>
      <c r="AR30" s="207">
        <f t="shared" si="5"/>
        <v>0</v>
      </c>
      <c r="AS30" s="207">
        <f t="shared" si="5"/>
        <v>0</v>
      </c>
      <c r="AT30" s="207">
        <f t="shared" si="5"/>
        <v>0</v>
      </c>
      <c r="AU30" s="208">
        <f t="shared" si="6"/>
        <v>0</v>
      </c>
      <c r="AV30" s="208">
        <f t="shared" si="7"/>
        <v>0</v>
      </c>
      <c r="AW30" s="208">
        <f t="shared" si="7"/>
        <v>0</v>
      </c>
      <c r="AX30" s="208">
        <f t="shared" si="7"/>
        <v>0</v>
      </c>
      <c r="AY30" s="208">
        <f t="shared" si="7"/>
        <v>0</v>
      </c>
      <c r="AZ30" s="208">
        <f t="shared" si="8"/>
        <v>0</v>
      </c>
      <c r="BA30" s="208">
        <f t="shared" si="8"/>
        <v>0</v>
      </c>
      <c r="BB30" s="208">
        <f t="shared" si="8"/>
        <v>0</v>
      </c>
      <c r="BC30" s="208">
        <f t="shared" si="8"/>
        <v>0</v>
      </c>
      <c r="BD30" s="208">
        <f t="shared" si="8"/>
        <v>0</v>
      </c>
      <c r="BE30" s="208">
        <f t="shared" si="8"/>
        <v>0</v>
      </c>
      <c r="BF30" s="208">
        <f t="shared" si="8"/>
        <v>0</v>
      </c>
      <c r="BG30" s="208">
        <f t="shared" si="8"/>
        <v>0</v>
      </c>
      <c r="BH30" s="208">
        <f t="shared" si="8"/>
        <v>0</v>
      </c>
      <c r="BI30" s="208">
        <f t="shared" si="8"/>
        <v>0</v>
      </c>
      <c r="BJ30" s="208">
        <f t="shared" si="8"/>
        <v>0</v>
      </c>
      <c r="BK30" s="208">
        <f t="shared" si="8"/>
        <v>0</v>
      </c>
      <c r="BL30" s="207">
        <f t="shared" si="9"/>
        <v>0</v>
      </c>
    </row>
    <row r="31" spans="1:64">
      <c r="A31" s="190" t="s">
        <v>232</v>
      </c>
      <c r="B31" s="243">
        <v>1.7600000000000001E-2</v>
      </c>
      <c r="C31" s="243">
        <v>1.7600000000000001E-2</v>
      </c>
      <c r="D31" s="206">
        <v>18753608.969999999</v>
      </c>
      <c r="E31" s="206">
        <v>18753608.969999999</v>
      </c>
      <c r="F31" s="206">
        <v>18753608.969999999</v>
      </c>
      <c r="G31" s="206">
        <v>18753608.969999999</v>
      </c>
      <c r="H31" s="206">
        <v>18753608.969999999</v>
      </c>
      <c r="I31" s="206">
        <v>18753608.969999999</v>
      </c>
      <c r="J31" s="206">
        <v>19008383.599999998</v>
      </c>
      <c r="K31" s="206">
        <v>19263158.23</v>
      </c>
      <c r="L31" s="206">
        <v>19289658.225000001</v>
      </c>
      <c r="M31" s="206">
        <v>19398158.215</v>
      </c>
      <c r="N31" s="206">
        <v>19480158.209999997</v>
      </c>
      <c r="O31" s="206">
        <v>19480158.209999997</v>
      </c>
      <c r="P31" s="192">
        <f t="shared" si="3"/>
        <v>228441328.50999999</v>
      </c>
      <c r="Q31" s="206">
        <v>19480158.209999997</v>
      </c>
      <c r="R31" s="206">
        <v>19480158.209999997</v>
      </c>
      <c r="S31" s="206">
        <v>19480158.209999997</v>
      </c>
      <c r="T31" s="206">
        <v>19480158.209999997</v>
      </c>
      <c r="U31" s="206">
        <v>19480623.379999999</v>
      </c>
      <c r="V31" s="206">
        <v>19480623.379999999</v>
      </c>
      <c r="W31" s="206">
        <v>19480623.379999999</v>
      </c>
      <c r="X31" s="206">
        <v>19480623.379999999</v>
      </c>
      <c r="Y31" s="206">
        <v>19480623.379999999</v>
      </c>
      <c r="Z31" s="206">
        <v>19480623.379999999</v>
      </c>
      <c r="AA31" s="206">
        <v>19480623.379999999</v>
      </c>
      <c r="AB31" s="206">
        <v>19480623.379999999</v>
      </c>
      <c r="AC31" s="206">
        <v>19480623.379999999</v>
      </c>
      <c r="AD31" s="206">
        <v>19480623.379999999</v>
      </c>
      <c r="AE31" s="206">
        <v>19480623.379999999</v>
      </c>
      <c r="AF31" s="206">
        <v>19480623.379999999</v>
      </c>
      <c r="AG31" s="192">
        <f t="shared" si="4"/>
        <v>233767480.55999997</v>
      </c>
      <c r="AH31" s="192"/>
      <c r="AI31" s="207">
        <f t="shared" si="5"/>
        <v>27505.29</v>
      </c>
      <c r="AJ31" s="207">
        <f t="shared" si="5"/>
        <v>27505.29</v>
      </c>
      <c r="AK31" s="207">
        <f t="shared" si="5"/>
        <v>27505.29</v>
      </c>
      <c r="AL31" s="207">
        <f t="shared" si="5"/>
        <v>27505.29</v>
      </c>
      <c r="AM31" s="207">
        <f t="shared" si="5"/>
        <v>27505.29</v>
      </c>
      <c r="AN31" s="207">
        <f t="shared" si="5"/>
        <v>27505.29</v>
      </c>
      <c r="AO31" s="207">
        <f t="shared" si="5"/>
        <v>27878.959999999999</v>
      </c>
      <c r="AP31" s="207">
        <f t="shared" si="5"/>
        <v>28252.63</v>
      </c>
      <c r="AQ31" s="207">
        <f t="shared" si="5"/>
        <v>28291.5</v>
      </c>
      <c r="AR31" s="207">
        <f t="shared" si="5"/>
        <v>28450.63</v>
      </c>
      <c r="AS31" s="207">
        <f t="shared" si="5"/>
        <v>28570.9</v>
      </c>
      <c r="AT31" s="207">
        <f t="shared" si="5"/>
        <v>28570.9</v>
      </c>
      <c r="AU31" s="208">
        <f t="shared" si="6"/>
        <v>335047.26000000007</v>
      </c>
      <c r="AV31" s="208">
        <f t="shared" si="7"/>
        <v>28570.9</v>
      </c>
      <c r="AW31" s="208">
        <f t="shared" si="7"/>
        <v>28570.9</v>
      </c>
      <c r="AX31" s="208">
        <f t="shared" si="7"/>
        <v>28570.9</v>
      </c>
      <c r="AY31" s="208">
        <f t="shared" si="7"/>
        <v>28570.9</v>
      </c>
      <c r="AZ31" s="208">
        <f t="shared" si="8"/>
        <v>28571.58</v>
      </c>
      <c r="BA31" s="208">
        <f t="shared" si="8"/>
        <v>28571.58</v>
      </c>
      <c r="BB31" s="208">
        <f t="shared" si="8"/>
        <v>28571.58</v>
      </c>
      <c r="BC31" s="208">
        <f t="shared" si="8"/>
        <v>28571.58</v>
      </c>
      <c r="BD31" s="208">
        <f t="shared" si="8"/>
        <v>28571.58</v>
      </c>
      <c r="BE31" s="208">
        <f t="shared" si="8"/>
        <v>28571.58</v>
      </c>
      <c r="BF31" s="208">
        <f t="shared" si="8"/>
        <v>28571.58</v>
      </c>
      <c r="BG31" s="208">
        <f t="shared" si="8"/>
        <v>28571.58</v>
      </c>
      <c r="BH31" s="208">
        <f t="shared" si="8"/>
        <v>28571.58</v>
      </c>
      <c r="BI31" s="208">
        <f t="shared" si="8"/>
        <v>28571.58</v>
      </c>
      <c r="BJ31" s="208">
        <f t="shared" si="8"/>
        <v>28571.58</v>
      </c>
      <c r="BK31" s="208">
        <f t="shared" si="8"/>
        <v>28571.58</v>
      </c>
      <c r="BL31" s="207">
        <f t="shared" si="9"/>
        <v>342858.96000000014</v>
      </c>
    </row>
    <row r="32" spans="1:64">
      <c r="A32" s="190" t="s">
        <v>233</v>
      </c>
      <c r="B32" s="243">
        <v>5.6099999999999997E-2</v>
      </c>
      <c r="C32" s="243">
        <v>5.6099999999999997E-2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192">
        <f t="shared" si="3"/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465.17</v>
      </c>
      <c r="V32" s="206">
        <v>465.17</v>
      </c>
      <c r="W32" s="206">
        <v>465.17</v>
      </c>
      <c r="X32" s="206">
        <v>465.17</v>
      </c>
      <c r="Y32" s="206">
        <v>465.17</v>
      </c>
      <c r="Z32" s="206">
        <v>465.17</v>
      </c>
      <c r="AA32" s="206">
        <v>465.17</v>
      </c>
      <c r="AB32" s="206">
        <v>465.17</v>
      </c>
      <c r="AC32" s="206">
        <v>465.17</v>
      </c>
      <c r="AD32" s="206">
        <v>465.17</v>
      </c>
      <c r="AE32" s="206">
        <v>465.17</v>
      </c>
      <c r="AF32" s="206">
        <v>465.17</v>
      </c>
      <c r="AG32" s="192">
        <f t="shared" si="4"/>
        <v>5582.04</v>
      </c>
      <c r="AH32" s="192"/>
      <c r="AI32" s="207">
        <f t="shared" si="5"/>
        <v>0</v>
      </c>
      <c r="AJ32" s="207">
        <f t="shared" si="5"/>
        <v>0</v>
      </c>
      <c r="AK32" s="207">
        <f t="shared" si="5"/>
        <v>0</v>
      </c>
      <c r="AL32" s="207">
        <f t="shared" si="5"/>
        <v>0</v>
      </c>
      <c r="AM32" s="207">
        <f t="shared" si="5"/>
        <v>0</v>
      </c>
      <c r="AN32" s="207">
        <f t="shared" si="5"/>
        <v>0</v>
      </c>
      <c r="AO32" s="207">
        <f t="shared" si="5"/>
        <v>0</v>
      </c>
      <c r="AP32" s="207">
        <f t="shared" si="5"/>
        <v>0</v>
      </c>
      <c r="AQ32" s="207">
        <f t="shared" si="5"/>
        <v>0</v>
      </c>
      <c r="AR32" s="207">
        <f t="shared" si="5"/>
        <v>0</v>
      </c>
      <c r="AS32" s="207">
        <f t="shared" si="5"/>
        <v>0</v>
      </c>
      <c r="AT32" s="207">
        <f t="shared" si="5"/>
        <v>0</v>
      </c>
      <c r="AU32" s="208">
        <f t="shared" si="6"/>
        <v>0</v>
      </c>
      <c r="AV32" s="208">
        <f t="shared" si="7"/>
        <v>0</v>
      </c>
      <c r="AW32" s="208">
        <f t="shared" si="7"/>
        <v>0</v>
      </c>
      <c r="AX32" s="208">
        <f t="shared" si="7"/>
        <v>0</v>
      </c>
      <c r="AY32" s="208">
        <f t="shared" si="7"/>
        <v>0</v>
      </c>
      <c r="AZ32" s="208">
        <f t="shared" si="8"/>
        <v>2.17</v>
      </c>
      <c r="BA32" s="208">
        <f t="shared" si="8"/>
        <v>2.17</v>
      </c>
      <c r="BB32" s="208">
        <f t="shared" si="8"/>
        <v>2.17</v>
      </c>
      <c r="BC32" s="208">
        <f t="shared" si="8"/>
        <v>2.17</v>
      </c>
      <c r="BD32" s="208">
        <f t="shared" si="8"/>
        <v>2.17</v>
      </c>
      <c r="BE32" s="208">
        <f t="shared" si="8"/>
        <v>2.17</v>
      </c>
      <c r="BF32" s="208">
        <f t="shared" si="8"/>
        <v>2.17</v>
      </c>
      <c r="BG32" s="208">
        <f t="shared" si="8"/>
        <v>2.17</v>
      </c>
      <c r="BH32" s="208">
        <f t="shared" si="8"/>
        <v>2.17</v>
      </c>
      <c r="BI32" s="208">
        <f t="shared" si="8"/>
        <v>2.17</v>
      </c>
      <c r="BJ32" s="208">
        <f t="shared" si="8"/>
        <v>2.17</v>
      </c>
      <c r="BK32" s="208">
        <f t="shared" si="8"/>
        <v>2.17</v>
      </c>
      <c r="BL32" s="207">
        <f t="shared" si="9"/>
        <v>26.040000000000006</v>
      </c>
    </row>
    <row r="33" spans="1:64">
      <c r="A33" s="190" t="s">
        <v>234</v>
      </c>
      <c r="B33" s="243">
        <v>2.3100000000000002E-2</v>
      </c>
      <c r="C33" s="243">
        <v>2.3100000000000002E-2</v>
      </c>
      <c r="D33" s="206">
        <v>11788469.99</v>
      </c>
      <c r="E33" s="206">
        <v>11788063.689999999</v>
      </c>
      <c r="F33" s="206">
        <v>11777906.189999999</v>
      </c>
      <c r="G33" s="206">
        <v>11767748.689999999</v>
      </c>
      <c r="H33" s="206">
        <v>11766001.970000001</v>
      </c>
      <c r="I33" s="206">
        <v>11764255.24</v>
      </c>
      <c r="J33" s="206">
        <v>11846626.175000001</v>
      </c>
      <c r="K33" s="206">
        <v>11976497.104999999</v>
      </c>
      <c r="L33" s="206">
        <v>12170997.105</v>
      </c>
      <c r="M33" s="206">
        <v>12399997.104999999</v>
      </c>
      <c r="N33" s="206">
        <v>12481997.1</v>
      </c>
      <c r="O33" s="206">
        <v>12481997.1</v>
      </c>
      <c r="P33" s="192">
        <f t="shared" si="3"/>
        <v>144010557.46000001</v>
      </c>
      <c r="Q33" s="206">
        <v>12481997.1</v>
      </c>
      <c r="R33" s="206">
        <v>12481997.1</v>
      </c>
      <c r="S33" s="206">
        <v>12481997.1</v>
      </c>
      <c r="T33" s="206">
        <v>12481997.1</v>
      </c>
      <c r="U33" s="206">
        <v>20509788.09</v>
      </c>
      <c r="V33" s="206">
        <v>20509788.09</v>
      </c>
      <c r="W33" s="206">
        <v>20509788.09</v>
      </c>
      <c r="X33" s="206">
        <v>20509788.09</v>
      </c>
      <c r="Y33" s="206">
        <v>20509788.09</v>
      </c>
      <c r="Z33" s="206">
        <v>20509788.09</v>
      </c>
      <c r="AA33" s="206">
        <v>20509788.09</v>
      </c>
      <c r="AB33" s="206">
        <v>20509788.09</v>
      </c>
      <c r="AC33" s="206">
        <v>20509788.09</v>
      </c>
      <c r="AD33" s="206">
        <v>20509788.09</v>
      </c>
      <c r="AE33" s="206">
        <v>20509788.09</v>
      </c>
      <c r="AF33" s="206">
        <v>20509788.09</v>
      </c>
      <c r="AG33" s="192">
        <f t="shared" si="4"/>
        <v>246117457.08000001</v>
      </c>
      <c r="AH33" s="192"/>
      <c r="AI33" s="207">
        <f t="shared" si="5"/>
        <v>22692.799999999999</v>
      </c>
      <c r="AJ33" s="207">
        <f t="shared" si="5"/>
        <v>22692.02</v>
      </c>
      <c r="AK33" s="207">
        <f t="shared" si="5"/>
        <v>22672.47</v>
      </c>
      <c r="AL33" s="207">
        <f t="shared" si="5"/>
        <v>22652.92</v>
      </c>
      <c r="AM33" s="207">
        <f t="shared" si="5"/>
        <v>22649.55</v>
      </c>
      <c r="AN33" s="207">
        <f t="shared" si="5"/>
        <v>22646.19</v>
      </c>
      <c r="AO33" s="207">
        <f t="shared" si="5"/>
        <v>22804.76</v>
      </c>
      <c r="AP33" s="207">
        <f t="shared" si="5"/>
        <v>23054.76</v>
      </c>
      <c r="AQ33" s="207">
        <f t="shared" si="5"/>
        <v>23429.17</v>
      </c>
      <c r="AR33" s="207">
        <f t="shared" si="5"/>
        <v>23869.99</v>
      </c>
      <c r="AS33" s="207">
        <f t="shared" si="5"/>
        <v>24027.84</v>
      </c>
      <c r="AT33" s="207">
        <f t="shared" si="5"/>
        <v>24027.84</v>
      </c>
      <c r="AU33" s="208">
        <f t="shared" si="6"/>
        <v>277220.31</v>
      </c>
      <c r="AV33" s="208">
        <f t="shared" si="7"/>
        <v>24027.84</v>
      </c>
      <c r="AW33" s="208">
        <f t="shared" si="7"/>
        <v>24027.84</v>
      </c>
      <c r="AX33" s="208">
        <f t="shared" si="7"/>
        <v>24027.84</v>
      </c>
      <c r="AY33" s="208">
        <f t="shared" si="7"/>
        <v>24027.84</v>
      </c>
      <c r="AZ33" s="208">
        <f t="shared" si="8"/>
        <v>39481.339999999997</v>
      </c>
      <c r="BA33" s="208">
        <f t="shared" si="8"/>
        <v>39481.339999999997</v>
      </c>
      <c r="BB33" s="208">
        <f t="shared" si="8"/>
        <v>39481.339999999997</v>
      </c>
      <c r="BC33" s="208">
        <f t="shared" si="8"/>
        <v>39481.339999999997</v>
      </c>
      <c r="BD33" s="208">
        <f t="shared" si="8"/>
        <v>39481.339999999997</v>
      </c>
      <c r="BE33" s="208">
        <f t="shared" si="8"/>
        <v>39481.339999999997</v>
      </c>
      <c r="BF33" s="208">
        <f t="shared" si="8"/>
        <v>39481.339999999997</v>
      </c>
      <c r="BG33" s="208">
        <f t="shared" si="8"/>
        <v>39481.339999999997</v>
      </c>
      <c r="BH33" s="208">
        <f t="shared" si="8"/>
        <v>39481.339999999997</v>
      </c>
      <c r="BI33" s="208">
        <f t="shared" si="8"/>
        <v>39481.339999999997</v>
      </c>
      <c r="BJ33" s="208">
        <f t="shared" si="8"/>
        <v>39481.339999999997</v>
      </c>
      <c r="BK33" s="208">
        <f t="shared" si="8"/>
        <v>39481.339999999997</v>
      </c>
      <c r="BL33" s="207">
        <f t="shared" si="9"/>
        <v>473776.07999999984</v>
      </c>
    </row>
    <row r="34" spans="1:64">
      <c r="A34" s="190" t="s">
        <v>235</v>
      </c>
      <c r="B34" s="243">
        <v>5.2600000000000001E-2</v>
      </c>
      <c r="C34" s="243">
        <v>5.2600000000000001E-2</v>
      </c>
      <c r="D34" s="206">
        <v>124786.75</v>
      </c>
      <c r="E34" s="206">
        <v>124786.75</v>
      </c>
      <c r="F34" s="206">
        <v>124786.75</v>
      </c>
      <c r="G34" s="206">
        <v>124786.75</v>
      </c>
      <c r="H34" s="206">
        <v>124786.75</v>
      </c>
      <c r="I34" s="206">
        <v>124786.75</v>
      </c>
      <c r="J34" s="206">
        <v>124786.75</v>
      </c>
      <c r="K34" s="206">
        <v>124786.75</v>
      </c>
      <c r="L34" s="206">
        <v>124786.75</v>
      </c>
      <c r="M34" s="206">
        <v>124786.75</v>
      </c>
      <c r="N34" s="206">
        <v>124786.75</v>
      </c>
      <c r="O34" s="206">
        <v>124786.75</v>
      </c>
      <c r="P34" s="192">
        <f t="shared" si="3"/>
        <v>1497441</v>
      </c>
      <c r="Q34" s="206">
        <v>124786.75</v>
      </c>
      <c r="R34" s="206">
        <v>124786.75</v>
      </c>
      <c r="S34" s="206">
        <v>124786.75</v>
      </c>
      <c r="T34" s="206">
        <v>124786.75</v>
      </c>
      <c r="U34" s="206">
        <v>135376.32999999999</v>
      </c>
      <c r="V34" s="206">
        <v>135376.32999999999</v>
      </c>
      <c r="W34" s="206">
        <v>135376.32999999999</v>
      </c>
      <c r="X34" s="206">
        <v>135376.32999999999</v>
      </c>
      <c r="Y34" s="206">
        <v>135376.32999999999</v>
      </c>
      <c r="Z34" s="206">
        <v>135376.32999999999</v>
      </c>
      <c r="AA34" s="206">
        <v>135376.32999999999</v>
      </c>
      <c r="AB34" s="206">
        <v>135376.32999999999</v>
      </c>
      <c r="AC34" s="206">
        <v>135376.32999999999</v>
      </c>
      <c r="AD34" s="206">
        <v>135376.32999999999</v>
      </c>
      <c r="AE34" s="206">
        <v>135376.32999999999</v>
      </c>
      <c r="AF34" s="206">
        <v>135376.32999999999</v>
      </c>
      <c r="AG34" s="192">
        <f t="shared" si="4"/>
        <v>1624515.9600000002</v>
      </c>
      <c r="AH34" s="192"/>
      <c r="AI34" s="207">
        <f t="shared" si="5"/>
        <v>546.98</v>
      </c>
      <c r="AJ34" s="207">
        <f t="shared" si="5"/>
        <v>546.98</v>
      </c>
      <c r="AK34" s="207">
        <f t="shared" si="5"/>
        <v>546.98</v>
      </c>
      <c r="AL34" s="207">
        <f t="shared" si="5"/>
        <v>546.98</v>
      </c>
      <c r="AM34" s="207">
        <f t="shared" si="5"/>
        <v>546.98</v>
      </c>
      <c r="AN34" s="207">
        <f t="shared" si="5"/>
        <v>546.98</v>
      </c>
      <c r="AO34" s="207">
        <f t="shared" si="5"/>
        <v>546.98</v>
      </c>
      <c r="AP34" s="207">
        <f t="shared" si="5"/>
        <v>546.98</v>
      </c>
      <c r="AQ34" s="207">
        <f t="shared" si="5"/>
        <v>546.98</v>
      </c>
      <c r="AR34" s="207">
        <f t="shared" si="5"/>
        <v>546.98</v>
      </c>
      <c r="AS34" s="207">
        <f t="shared" si="5"/>
        <v>546.98</v>
      </c>
      <c r="AT34" s="207">
        <f t="shared" si="5"/>
        <v>546.98</v>
      </c>
      <c r="AU34" s="208">
        <f t="shared" si="6"/>
        <v>6563.7599999999984</v>
      </c>
      <c r="AV34" s="208">
        <f t="shared" si="7"/>
        <v>546.98</v>
      </c>
      <c r="AW34" s="208">
        <f t="shared" si="7"/>
        <v>546.98</v>
      </c>
      <c r="AX34" s="208">
        <f t="shared" si="7"/>
        <v>546.98</v>
      </c>
      <c r="AY34" s="208">
        <f t="shared" si="7"/>
        <v>546.98</v>
      </c>
      <c r="AZ34" s="208">
        <f t="shared" si="8"/>
        <v>593.4</v>
      </c>
      <c r="BA34" s="208">
        <f t="shared" si="8"/>
        <v>593.4</v>
      </c>
      <c r="BB34" s="208">
        <f t="shared" si="8"/>
        <v>593.4</v>
      </c>
      <c r="BC34" s="208">
        <f t="shared" si="8"/>
        <v>593.4</v>
      </c>
      <c r="BD34" s="208">
        <f t="shared" si="8"/>
        <v>593.4</v>
      </c>
      <c r="BE34" s="208">
        <f t="shared" si="8"/>
        <v>593.4</v>
      </c>
      <c r="BF34" s="208">
        <f t="shared" si="8"/>
        <v>593.4</v>
      </c>
      <c r="BG34" s="208">
        <f t="shared" si="8"/>
        <v>593.4</v>
      </c>
      <c r="BH34" s="208">
        <f t="shared" si="8"/>
        <v>593.4</v>
      </c>
      <c r="BI34" s="208">
        <f t="shared" si="8"/>
        <v>593.4</v>
      </c>
      <c r="BJ34" s="208">
        <f t="shared" si="8"/>
        <v>593.4</v>
      </c>
      <c r="BK34" s="208">
        <f t="shared" si="8"/>
        <v>593.4</v>
      </c>
      <c r="BL34" s="207">
        <f t="shared" si="9"/>
        <v>7120.7999999999984</v>
      </c>
    </row>
    <row r="35" spans="1:64">
      <c r="A35" s="190" t="s">
        <v>236</v>
      </c>
      <c r="B35" s="243">
        <v>1.83E-2</v>
      </c>
      <c r="C35" s="243">
        <v>1.83E-2</v>
      </c>
      <c r="D35" s="206">
        <v>24126952.829999998</v>
      </c>
      <c r="E35" s="206">
        <v>24126952.829999998</v>
      </c>
      <c r="F35" s="206">
        <v>24126952.829999998</v>
      </c>
      <c r="G35" s="206">
        <v>24126952.829999998</v>
      </c>
      <c r="H35" s="206">
        <v>23992168.309999999</v>
      </c>
      <c r="I35" s="206">
        <v>23857383.780000001</v>
      </c>
      <c r="J35" s="206">
        <v>23857383.780000001</v>
      </c>
      <c r="K35" s="206">
        <v>23982889.315000001</v>
      </c>
      <c r="L35" s="206">
        <v>24108394.850000001</v>
      </c>
      <c r="M35" s="206">
        <v>24197894.850000001</v>
      </c>
      <c r="N35" s="206">
        <v>24287394.850000001</v>
      </c>
      <c r="O35" s="206">
        <v>24287394.850000001</v>
      </c>
      <c r="P35" s="192">
        <f t="shared" si="3"/>
        <v>289078715.90499997</v>
      </c>
      <c r="Q35" s="206">
        <v>24287394.850000001</v>
      </c>
      <c r="R35" s="206">
        <v>24287394.850000001</v>
      </c>
      <c r="S35" s="206">
        <v>24287394.850000001</v>
      </c>
      <c r="T35" s="206">
        <v>24287394.850000001</v>
      </c>
      <c r="U35" s="206">
        <v>27225474.890000001</v>
      </c>
      <c r="V35" s="206">
        <v>27225474.890000001</v>
      </c>
      <c r="W35" s="206">
        <v>27225474.890000001</v>
      </c>
      <c r="X35" s="206">
        <v>27225474.890000001</v>
      </c>
      <c r="Y35" s="206">
        <v>27225474.890000001</v>
      </c>
      <c r="Z35" s="206">
        <v>27225474.890000001</v>
      </c>
      <c r="AA35" s="206">
        <v>27225474.890000001</v>
      </c>
      <c r="AB35" s="206">
        <v>27225474.890000001</v>
      </c>
      <c r="AC35" s="206">
        <v>27225474.890000001</v>
      </c>
      <c r="AD35" s="206">
        <v>27225474.890000001</v>
      </c>
      <c r="AE35" s="206">
        <v>27225474.890000001</v>
      </c>
      <c r="AF35" s="206">
        <v>27225474.890000001</v>
      </c>
      <c r="AG35" s="192">
        <f t="shared" si="4"/>
        <v>326705698.67999989</v>
      </c>
      <c r="AH35" s="192"/>
      <c r="AI35" s="207">
        <f t="shared" si="5"/>
        <v>36793.599999999999</v>
      </c>
      <c r="AJ35" s="207">
        <f t="shared" si="5"/>
        <v>36793.599999999999</v>
      </c>
      <c r="AK35" s="207">
        <f t="shared" si="5"/>
        <v>36793.599999999999</v>
      </c>
      <c r="AL35" s="207">
        <f t="shared" si="5"/>
        <v>36793.599999999999</v>
      </c>
      <c r="AM35" s="207">
        <f t="shared" si="5"/>
        <v>36588.06</v>
      </c>
      <c r="AN35" s="207">
        <f t="shared" si="5"/>
        <v>36382.51</v>
      </c>
      <c r="AO35" s="207">
        <f t="shared" si="5"/>
        <v>36382.51</v>
      </c>
      <c r="AP35" s="207">
        <f t="shared" si="5"/>
        <v>36573.910000000003</v>
      </c>
      <c r="AQ35" s="207">
        <f t="shared" si="5"/>
        <v>36765.300000000003</v>
      </c>
      <c r="AR35" s="207">
        <f t="shared" si="5"/>
        <v>36901.79</v>
      </c>
      <c r="AS35" s="207">
        <f t="shared" si="5"/>
        <v>37038.28</v>
      </c>
      <c r="AT35" s="207">
        <f t="shared" si="5"/>
        <v>37038.28</v>
      </c>
      <c r="AU35" s="208">
        <f t="shared" si="6"/>
        <v>440845.04000000004</v>
      </c>
      <c r="AV35" s="208">
        <f t="shared" si="7"/>
        <v>37038.28</v>
      </c>
      <c r="AW35" s="208">
        <f t="shared" si="7"/>
        <v>37038.28</v>
      </c>
      <c r="AX35" s="208">
        <f t="shared" si="7"/>
        <v>37038.28</v>
      </c>
      <c r="AY35" s="208">
        <f t="shared" si="7"/>
        <v>37038.28</v>
      </c>
      <c r="AZ35" s="208">
        <f t="shared" si="8"/>
        <v>41518.85</v>
      </c>
      <c r="BA35" s="208">
        <f t="shared" si="8"/>
        <v>41518.85</v>
      </c>
      <c r="BB35" s="208">
        <f t="shared" si="8"/>
        <v>41518.85</v>
      </c>
      <c r="BC35" s="208">
        <f t="shared" si="8"/>
        <v>41518.85</v>
      </c>
      <c r="BD35" s="208">
        <f t="shared" si="8"/>
        <v>41518.85</v>
      </c>
      <c r="BE35" s="208">
        <f t="shared" si="8"/>
        <v>41518.85</v>
      </c>
      <c r="BF35" s="208">
        <f t="shared" si="8"/>
        <v>41518.85</v>
      </c>
      <c r="BG35" s="208">
        <f t="shared" si="8"/>
        <v>41518.85</v>
      </c>
      <c r="BH35" s="208">
        <f t="shared" si="8"/>
        <v>41518.85</v>
      </c>
      <c r="BI35" s="208">
        <f t="shared" si="8"/>
        <v>41518.85</v>
      </c>
      <c r="BJ35" s="208">
        <f t="shared" si="8"/>
        <v>41518.85</v>
      </c>
      <c r="BK35" s="208">
        <f t="shared" si="8"/>
        <v>41518.85</v>
      </c>
      <c r="BL35" s="207">
        <f t="shared" si="9"/>
        <v>498226.1999999999</v>
      </c>
    </row>
    <row r="36" spans="1:64">
      <c r="A36" s="190" t="s">
        <v>237</v>
      </c>
      <c r="B36" s="243">
        <v>2.7999999999999997E-2</v>
      </c>
      <c r="C36" s="243">
        <v>2.7999999999999997E-2</v>
      </c>
      <c r="D36" s="206">
        <v>2453650.6</v>
      </c>
      <c r="E36" s="206">
        <v>2453650.6</v>
      </c>
      <c r="F36" s="206">
        <v>2453650.6</v>
      </c>
      <c r="G36" s="206">
        <v>2453650.6</v>
      </c>
      <c r="H36" s="206">
        <v>2453650.6</v>
      </c>
      <c r="I36" s="206">
        <v>2453650.6</v>
      </c>
      <c r="J36" s="206">
        <v>2453650.6</v>
      </c>
      <c r="K36" s="206">
        <v>2453650.6</v>
      </c>
      <c r="L36" s="206">
        <v>2453650.6</v>
      </c>
      <c r="M36" s="206">
        <v>2453650.6</v>
      </c>
      <c r="N36" s="206">
        <v>2453650.6</v>
      </c>
      <c r="O36" s="206">
        <v>2453650.6</v>
      </c>
      <c r="P36" s="192">
        <f t="shared" si="3"/>
        <v>29443807.200000007</v>
      </c>
      <c r="Q36" s="206">
        <v>2453650.6</v>
      </c>
      <c r="R36" s="206">
        <v>2453650.6</v>
      </c>
      <c r="S36" s="206">
        <v>2453650.6</v>
      </c>
      <c r="T36" s="206">
        <v>2453650.6</v>
      </c>
      <c r="U36" s="206">
        <v>2476547.4500000002</v>
      </c>
      <c r="V36" s="206">
        <v>2476547.4500000002</v>
      </c>
      <c r="W36" s="206">
        <v>2476547.4500000002</v>
      </c>
      <c r="X36" s="206">
        <v>2476547.4500000002</v>
      </c>
      <c r="Y36" s="206">
        <v>2476547.4500000002</v>
      </c>
      <c r="Z36" s="206">
        <v>2476547.4500000002</v>
      </c>
      <c r="AA36" s="206">
        <v>2476547.4500000002</v>
      </c>
      <c r="AB36" s="206">
        <v>2476547.4500000002</v>
      </c>
      <c r="AC36" s="206">
        <v>2476547.4500000002</v>
      </c>
      <c r="AD36" s="206">
        <v>2476547.4500000002</v>
      </c>
      <c r="AE36" s="206">
        <v>2476547.4500000002</v>
      </c>
      <c r="AF36" s="206">
        <v>2476547.4500000002</v>
      </c>
      <c r="AG36" s="192">
        <f t="shared" si="4"/>
        <v>29718569.399999995</v>
      </c>
      <c r="AH36" s="192"/>
      <c r="AI36" s="207">
        <f t="shared" si="5"/>
        <v>5725.18</v>
      </c>
      <c r="AJ36" s="207">
        <f t="shared" si="5"/>
        <v>5725.18</v>
      </c>
      <c r="AK36" s="207">
        <f t="shared" si="5"/>
        <v>5725.18</v>
      </c>
      <c r="AL36" s="207">
        <f t="shared" si="5"/>
        <v>5725.18</v>
      </c>
      <c r="AM36" s="207">
        <f t="shared" si="5"/>
        <v>5725.18</v>
      </c>
      <c r="AN36" s="207">
        <f t="shared" si="5"/>
        <v>5725.18</v>
      </c>
      <c r="AO36" s="207">
        <f t="shared" si="5"/>
        <v>5725.18</v>
      </c>
      <c r="AP36" s="207">
        <f t="shared" si="5"/>
        <v>5725.18</v>
      </c>
      <c r="AQ36" s="207">
        <f t="shared" si="5"/>
        <v>5725.18</v>
      </c>
      <c r="AR36" s="207">
        <f t="shared" si="5"/>
        <v>5725.18</v>
      </c>
      <c r="AS36" s="207">
        <f t="shared" si="5"/>
        <v>5725.18</v>
      </c>
      <c r="AT36" s="207">
        <f t="shared" si="5"/>
        <v>5725.18</v>
      </c>
      <c r="AU36" s="208">
        <f t="shared" si="6"/>
        <v>68702.16</v>
      </c>
      <c r="AV36" s="208">
        <f t="shared" si="7"/>
        <v>5725.18</v>
      </c>
      <c r="AW36" s="208">
        <f t="shared" si="7"/>
        <v>5725.18</v>
      </c>
      <c r="AX36" s="208">
        <f t="shared" si="7"/>
        <v>5725.18</v>
      </c>
      <c r="AY36" s="208">
        <f t="shared" si="7"/>
        <v>5725.18</v>
      </c>
      <c r="AZ36" s="208">
        <f t="shared" si="8"/>
        <v>5778.61</v>
      </c>
      <c r="BA36" s="208">
        <f t="shared" si="8"/>
        <v>5778.61</v>
      </c>
      <c r="BB36" s="208">
        <f t="shared" si="8"/>
        <v>5778.61</v>
      </c>
      <c r="BC36" s="208">
        <f t="shared" si="8"/>
        <v>5778.61</v>
      </c>
      <c r="BD36" s="208">
        <f t="shared" si="8"/>
        <v>5778.61</v>
      </c>
      <c r="BE36" s="208">
        <f t="shared" si="8"/>
        <v>5778.61</v>
      </c>
      <c r="BF36" s="208">
        <f t="shared" si="8"/>
        <v>5778.61</v>
      </c>
      <c r="BG36" s="208">
        <f t="shared" si="8"/>
        <v>5778.61</v>
      </c>
      <c r="BH36" s="208">
        <f t="shared" si="8"/>
        <v>5778.61</v>
      </c>
      <c r="BI36" s="208">
        <f t="shared" si="8"/>
        <v>5778.61</v>
      </c>
      <c r="BJ36" s="208">
        <f t="shared" si="8"/>
        <v>5778.61</v>
      </c>
      <c r="BK36" s="208">
        <f t="shared" si="8"/>
        <v>5778.61</v>
      </c>
      <c r="BL36" s="207">
        <f t="shared" si="9"/>
        <v>69343.319999999992</v>
      </c>
    </row>
    <row r="37" spans="1:64">
      <c r="A37" s="190" t="s">
        <v>238</v>
      </c>
      <c r="B37" s="243">
        <v>5.2600000000000001E-2</v>
      </c>
      <c r="C37" s="243">
        <v>5.2600000000000001E-2</v>
      </c>
      <c r="D37" s="206">
        <v>10589.58</v>
      </c>
      <c r="E37" s="206">
        <v>10589.58</v>
      </c>
      <c r="F37" s="206">
        <v>10589.58</v>
      </c>
      <c r="G37" s="206">
        <v>10589.58</v>
      </c>
      <c r="H37" s="206">
        <v>10589.58</v>
      </c>
      <c r="I37" s="206">
        <v>10589.58</v>
      </c>
      <c r="J37" s="206">
        <v>10589.58</v>
      </c>
      <c r="K37" s="206">
        <v>10589.58</v>
      </c>
      <c r="L37" s="206">
        <v>10589.58</v>
      </c>
      <c r="M37" s="206">
        <v>10589.58</v>
      </c>
      <c r="N37" s="206">
        <v>10589.58</v>
      </c>
      <c r="O37" s="206">
        <v>10589.58</v>
      </c>
      <c r="P37" s="192">
        <f t="shared" si="3"/>
        <v>127074.96</v>
      </c>
      <c r="Q37" s="206">
        <v>10589.58</v>
      </c>
      <c r="R37" s="206">
        <v>10589.58</v>
      </c>
      <c r="S37" s="206">
        <v>10589.58</v>
      </c>
      <c r="T37" s="206">
        <v>10589.58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192">
        <f t="shared" si="4"/>
        <v>0</v>
      </c>
      <c r="AH37" s="192"/>
      <c r="AI37" s="207">
        <f t="shared" si="5"/>
        <v>46.42</v>
      </c>
      <c r="AJ37" s="207">
        <f t="shared" si="5"/>
        <v>46.42</v>
      </c>
      <c r="AK37" s="207">
        <f t="shared" si="5"/>
        <v>46.42</v>
      </c>
      <c r="AL37" s="207">
        <f t="shared" si="5"/>
        <v>46.42</v>
      </c>
      <c r="AM37" s="207">
        <f t="shared" si="5"/>
        <v>46.42</v>
      </c>
      <c r="AN37" s="207">
        <f t="shared" si="5"/>
        <v>46.42</v>
      </c>
      <c r="AO37" s="207">
        <f t="shared" si="5"/>
        <v>46.42</v>
      </c>
      <c r="AP37" s="207">
        <f t="shared" si="5"/>
        <v>46.42</v>
      </c>
      <c r="AQ37" s="207">
        <f t="shared" si="5"/>
        <v>46.42</v>
      </c>
      <c r="AR37" s="207">
        <f t="shared" si="5"/>
        <v>46.42</v>
      </c>
      <c r="AS37" s="207">
        <f t="shared" si="5"/>
        <v>46.42</v>
      </c>
      <c r="AT37" s="207">
        <f t="shared" si="5"/>
        <v>46.42</v>
      </c>
      <c r="AU37" s="208">
        <f t="shared" si="6"/>
        <v>557.04000000000008</v>
      </c>
      <c r="AV37" s="208">
        <f t="shared" si="7"/>
        <v>46.42</v>
      </c>
      <c r="AW37" s="208">
        <f t="shared" si="7"/>
        <v>46.42</v>
      </c>
      <c r="AX37" s="208">
        <f t="shared" si="7"/>
        <v>46.42</v>
      </c>
      <c r="AY37" s="208">
        <f t="shared" si="7"/>
        <v>46.42</v>
      </c>
      <c r="AZ37" s="208">
        <f t="shared" si="8"/>
        <v>0</v>
      </c>
      <c r="BA37" s="208">
        <f t="shared" si="8"/>
        <v>0</v>
      </c>
      <c r="BB37" s="208">
        <f t="shared" si="8"/>
        <v>0</v>
      </c>
      <c r="BC37" s="208">
        <f t="shared" si="8"/>
        <v>0</v>
      </c>
      <c r="BD37" s="208">
        <f t="shared" si="8"/>
        <v>0</v>
      </c>
      <c r="BE37" s="208">
        <f t="shared" si="8"/>
        <v>0</v>
      </c>
      <c r="BF37" s="208">
        <f t="shared" si="8"/>
        <v>0</v>
      </c>
      <c r="BG37" s="208">
        <f t="shared" si="8"/>
        <v>0</v>
      </c>
      <c r="BH37" s="208">
        <f t="shared" si="8"/>
        <v>0</v>
      </c>
      <c r="BI37" s="208">
        <f t="shared" si="8"/>
        <v>0</v>
      </c>
      <c r="BJ37" s="208">
        <f t="shared" si="8"/>
        <v>0</v>
      </c>
      <c r="BK37" s="208">
        <f t="shared" si="8"/>
        <v>0</v>
      </c>
      <c r="BL37" s="207">
        <f t="shared" si="9"/>
        <v>0</v>
      </c>
    </row>
    <row r="38" spans="1:64">
      <c r="A38" s="190" t="s">
        <v>239</v>
      </c>
      <c r="B38" s="243">
        <v>2.7999999999999997E-2</v>
      </c>
      <c r="C38" s="243">
        <v>2.7999999999999997E-2</v>
      </c>
      <c r="D38" s="206">
        <v>22896.850000000002</v>
      </c>
      <c r="E38" s="206">
        <v>22896.850000000002</v>
      </c>
      <c r="F38" s="206">
        <v>22896.850000000002</v>
      </c>
      <c r="G38" s="206">
        <v>22896.850000000002</v>
      </c>
      <c r="H38" s="206">
        <v>22896.850000000002</v>
      </c>
      <c r="I38" s="206">
        <v>22896.850000000002</v>
      </c>
      <c r="J38" s="206">
        <v>22896.850000000002</v>
      </c>
      <c r="K38" s="206">
        <v>22896.850000000002</v>
      </c>
      <c r="L38" s="206">
        <v>22896.850000000002</v>
      </c>
      <c r="M38" s="206">
        <v>22896.850000000002</v>
      </c>
      <c r="N38" s="206">
        <v>22896.850000000002</v>
      </c>
      <c r="O38" s="206">
        <v>22896.850000000002</v>
      </c>
      <c r="P38" s="192">
        <f t="shared" si="3"/>
        <v>274762.2</v>
      </c>
      <c r="Q38" s="206">
        <v>22896.850000000002</v>
      </c>
      <c r="R38" s="206">
        <v>22896.850000000002</v>
      </c>
      <c r="S38" s="206">
        <v>22896.850000000002</v>
      </c>
      <c r="T38" s="206">
        <v>22896.850000000002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192">
        <f t="shared" si="4"/>
        <v>0</v>
      </c>
      <c r="AH38" s="192"/>
      <c r="AI38" s="207">
        <f t="shared" si="5"/>
        <v>53.43</v>
      </c>
      <c r="AJ38" s="207">
        <f t="shared" si="5"/>
        <v>53.43</v>
      </c>
      <c r="AK38" s="207">
        <f t="shared" si="5"/>
        <v>53.43</v>
      </c>
      <c r="AL38" s="207">
        <f t="shared" si="5"/>
        <v>53.43</v>
      </c>
      <c r="AM38" s="207">
        <f t="shared" si="5"/>
        <v>53.43</v>
      </c>
      <c r="AN38" s="207">
        <f t="shared" si="5"/>
        <v>53.43</v>
      </c>
      <c r="AO38" s="207">
        <f t="shared" si="5"/>
        <v>53.43</v>
      </c>
      <c r="AP38" s="207">
        <f t="shared" si="5"/>
        <v>53.43</v>
      </c>
      <c r="AQ38" s="207">
        <f t="shared" si="5"/>
        <v>53.43</v>
      </c>
      <c r="AR38" s="207">
        <f t="shared" si="5"/>
        <v>53.43</v>
      </c>
      <c r="AS38" s="207">
        <f t="shared" si="5"/>
        <v>53.43</v>
      </c>
      <c r="AT38" s="207">
        <f t="shared" si="5"/>
        <v>53.43</v>
      </c>
      <c r="AU38" s="208">
        <f t="shared" si="6"/>
        <v>641.15999999999985</v>
      </c>
      <c r="AV38" s="208">
        <f t="shared" si="7"/>
        <v>53.43</v>
      </c>
      <c r="AW38" s="208">
        <f t="shared" si="7"/>
        <v>53.43</v>
      </c>
      <c r="AX38" s="208">
        <f t="shared" si="7"/>
        <v>53.43</v>
      </c>
      <c r="AY38" s="208">
        <f t="shared" si="7"/>
        <v>53.43</v>
      </c>
      <c r="AZ38" s="208">
        <f t="shared" si="8"/>
        <v>0</v>
      </c>
      <c r="BA38" s="208">
        <f t="shared" si="8"/>
        <v>0</v>
      </c>
      <c r="BB38" s="208">
        <f t="shared" si="8"/>
        <v>0</v>
      </c>
      <c r="BC38" s="208">
        <f t="shared" si="8"/>
        <v>0</v>
      </c>
      <c r="BD38" s="208">
        <f t="shared" si="8"/>
        <v>0</v>
      </c>
      <c r="BE38" s="208">
        <f t="shared" si="8"/>
        <v>0</v>
      </c>
      <c r="BF38" s="208">
        <f t="shared" si="8"/>
        <v>0</v>
      </c>
      <c r="BG38" s="208">
        <f t="shared" si="8"/>
        <v>0</v>
      </c>
      <c r="BH38" s="208">
        <f t="shared" si="8"/>
        <v>0</v>
      </c>
      <c r="BI38" s="208">
        <f t="shared" si="8"/>
        <v>0</v>
      </c>
      <c r="BJ38" s="208">
        <f t="shared" si="8"/>
        <v>0</v>
      </c>
      <c r="BK38" s="208">
        <f t="shared" si="8"/>
        <v>0</v>
      </c>
      <c r="BL38" s="207">
        <f t="shared" si="9"/>
        <v>0</v>
      </c>
    </row>
    <row r="39" spans="1:64">
      <c r="A39" s="190" t="s">
        <v>240</v>
      </c>
      <c r="B39" s="243">
        <v>1.6799999999999999E-2</v>
      </c>
      <c r="C39" s="243">
        <v>1.6799999999999999E-2</v>
      </c>
      <c r="D39" s="206">
        <v>107981060.51000001</v>
      </c>
      <c r="E39" s="206">
        <v>107981060.51000001</v>
      </c>
      <c r="F39" s="206">
        <v>107952421.45999999</v>
      </c>
      <c r="G39" s="206">
        <v>107923782.41</v>
      </c>
      <c r="H39" s="206">
        <v>107923782.41</v>
      </c>
      <c r="I39" s="206">
        <v>107939112.76000001</v>
      </c>
      <c r="J39" s="206">
        <v>107976742.295</v>
      </c>
      <c r="K39" s="206">
        <v>108038805.68000001</v>
      </c>
      <c r="L39" s="206">
        <v>108078569.88000001</v>
      </c>
      <c r="M39" s="206">
        <v>108078569.88000001</v>
      </c>
      <c r="N39" s="206">
        <v>108078569.88000001</v>
      </c>
      <c r="O39" s="206">
        <v>108078569.88000001</v>
      </c>
      <c r="P39" s="192">
        <f t="shared" si="3"/>
        <v>1296031047.5550001</v>
      </c>
      <c r="Q39" s="206">
        <v>108078569.88000001</v>
      </c>
      <c r="R39" s="206">
        <v>108078569.88000001</v>
      </c>
      <c r="S39" s="206">
        <v>108078569.88000001</v>
      </c>
      <c r="T39" s="206">
        <v>108108566.215</v>
      </c>
      <c r="U39" s="206">
        <v>108340152.35000001</v>
      </c>
      <c r="V39" s="206">
        <v>108541742.15000001</v>
      </c>
      <c r="W39" s="206">
        <v>108541742.15000001</v>
      </c>
      <c r="X39" s="206">
        <v>108541742.15000001</v>
      </c>
      <c r="Y39" s="206">
        <v>108541742.15000001</v>
      </c>
      <c r="Z39" s="206">
        <v>108541742.15000001</v>
      </c>
      <c r="AA39" s="206">
        <v>108541742.15000001</v>
      </c>
      <c r="AB39" s="206">
        <v>108541742.15000001</v>
      </c>
      <c r="AC39" s="206">
        <v>108541742.15000001</v>
      </c>
      <c r="AD39" s="206">
        <v>108541742.15000001</v>
      </c>
      <c r="AE39" s="206">
        <v>108541742.15000001</v>
      </c>
      <c r="AF39" s="206">
        <v>108541742.15000001</v>
      </c>
      <c r="AG39" s="192">
        <f t="shared" si="4"/>
        <v>1302299316</v>
      </c>
      <c r="AH39" s="192"/>
      <c r="AI39" s="207">
        <f t="shared" si="5"/>
        <v>151173.48000000001</v>
      </c>
      <c r="AJ39" s="207">
        <f t="shared" si="5"/>
        <v>151173.48000000001</v>
      </c>
      <c r="AK39" s="207">
        <f t="shared" si="5"/>
        <v>151133.39000000001</v>
      </c>
      <c r="AL39" s="207">
        <f t="shared" si="5"/>
        <v>151093.29999999999</v>
      </c>
      <c r="AM39" s="207">
        <f t="shared" si="5"/>
        <v>151093.29999999999</v>
      </c>
      <c r="AN39" s="207">
        <f t="shared" si="5"/>
        <v>151114.76</v>
      </c>
      <c r="AO39" s="207">
        <f t="shared" si="5"/>
        <v>151167.44</v>
      </c>
      <c r="AP39" s="207">
        <f t="shared" si="5"/>
        <v>151254.32999999999</v>
      </c>
      <c r="AQ39" s="207">
        <f t="shared" si="5"/>
        <v>151310</v>
      </c>
      <c r="AR39" s="207">
        <f t="shared" si="5"/>
        <v>151310</v>
      </c>
      <c r="AS39" s="207">
        <f t="shared" si="5"/>
        <v>151310</v>
      </c>
      <c r="AT39" s="207">
        <f t="shared" si="5"/>
        <v>151310</v>
      </c>
      <c r="AU39" s="208">
        <f t="shared" si="6"/>
        <v>1814443.48</v>
      </c>
      <c r="AV39" s="208">
        <f t="shared" si="7"/>
        <v>151310</v>
      </c>
      <c r="AW39" s="208">
        <f t="shared" si="7"/>
        <v>151310</v>
      </c>
      <c r="AX39" s="208">
        <f t="shared" si="7"/>
        <v>151310</v>
      </c>
      <c r="AY39" s="208">
        <f t="shared" si="7"/>
        <v>151351.99</v>
      </c>
      <c r="AZ39" s="208">
        <f t="shared" si="8"/>
        <v>151676.21</v>
      </c>
      <c r="BA39" s="208">
        <f t="shared" si="8"/>
        <v>151958.44</v>
      </c>
      <c r="BB39" s="208">
        <f t="shared" si="8"/>
        <v>151958.44</v>
      </c>
      <c r="BC39" s="208">
        <f t="shared" si="8"/>
        <v>151958.44</v>
      </c>
      <c r="BD39" s="208">
        <f t="shared" si="8"/>
        <v>151958.44</v>
      </c>
      <c r="BE39" s="208">
        <f t="shared" si="8"/>
        <v>151958.44</v>
      </c>
      <c r="BF39" s="208">
        <f t="shared" si="8"/>
        <v>151958.44</v>
      </c>
      <c r="BG39" s="208">
        <f t="shared" si="8"/>
        <v>151958.44</v>
      </c>
      <c r="BH39" s="208">
        <f t="shared" si="8"/>
        <v>151958.44</v>
      </c>
      <c r="BI39" s="208">
        <f t="shared" si="8"/>
        <v>151958.44</v>
      </c>
      <c r="BJ39" s="208">
        <f t="shared" si="8"/>
        <v>151958.44</v>
      </c>
      <c r="BK39" s="208">
        <f t="shared" si="8"/>
        <v>151958.44</v>
      </c>
      <c r="BL39" s="207">
        <f t="shared" si="9"/>
        <v>1823219.0499999996</v>
      </c>
    </row>
    <row r="40" spans="1:64">
      <c r="A40" s="190" t="s">
        <v>241</v>
      </c>
      <c r="B40" s="243">
        <v>1.6799999999999999E-2</v>
      </c>
      <c r="C40" s="243">
        <v>1.6799999999999999E-2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192">
        <f t="shared" si="3"/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192">
        <f t="shared" si="4"/>
        <v>0</v>
      </c>
      <c r="AH40" s="192"/>
      <c r="AI40" s="207">
        <f t="shared" si="5"/>
        <v>0</v>
      </c>
      <c r="AJ40" s="207">
        <f t="shared" si="5"/>
        <v>0</v>
      </c>
      <c r="AK40" s="207">
        <f t="shared" si="5"/>
        <v>0</v>
      </c>
      <c r="AL40" s="207">
        <f t="shared" si="5"/>
        <v>0</v>
      </c>
      <c r="AM40" s="207">
        <f t="shared" si="5"/>
        <v>0</v>
      </c>
      <c r="AN40" s="207">
        <f t="shared" si="5"/>
        <v>0</v>
      </c>
      <c r="AO40" s="207">
        <f t="shared" si="5"/>
        <v>0</v>
      </c>
      <c r="AP40" s="207">
        <f t="shared" si="5"/>
        <v>0</v>
      </c>
      <c r="AQ40" s="207">
        <f t="shared" si="5"/>
        <v>0</v>
      </c>
      <c r="AR40" s="207">
        <f t="shared" si="5"/>
        <v>0</v>
      </c>
      <c r="AS40" s="207">
        <f t="shared" si="5"/>
        <v>0</v>
      </c>
      <c r="AT40" s="207">
        <f t="shared" si="5"/>
        <v>0</v>
      </c>
      <c r="AU40" s="208">
        <f t="shared" si="6"/>
        <v>0</v>
      </c>
      <c r="AV40" s="208">
        <f t="shared" si="7"/>
        <v>0</v>
      </c>
      <c r="AW40" s="208">
        <f t="shared" si="7"/>
        <v>0</v>
      </c>
      <c r="AX40" s="208">
        <f t="shared" si="7"/>
        <v>0</v>
      </c>
      <c r="AY40" s="208">
        <f t="shared" si="7"/>
        <v>0</v>
      </c>
      <c r="AZ40" s="208">
        <f t="shared" si="8"/>
        <v>0</v>
      </c>
      <c r="BA40" s="208">
        <f t="shared" si="8"/>
        <v>0</v>
      </c>
      <c r="BB40" s="208">
        <f t="shared" si="8"/>
        <v>0</v>
      </c>
      <c r="BC40" s="208">
        <f t="shared" si="8"/>
        <v>0</v>
      </c>
      <c r="BD40" s="208">
        <f t="shared" si="8"/>
        <v>0</v>
      </c>
      <c r="BE40" s="208">
        <f t="shared" si="8"/>
        <v>0</v>
      </c>
      <c r="BF40" s="208">
        <f t="shared" si="8"/>
        <v>0</v>
      </c>
      <c r="BG40" s="208">
        <f t="shared" si="8"/>
        <v>0</v>
      </c>
      <c r="BH40" s="208">
        <f t="shared" si="8"/>
        <v>0</v>
      </c>
      <c r="BI40" s="208">
        <f t="shared" si="8"/>
        <v>0</v>
      </c>
      <c r="BJ40" s="208">
        <f t="shared" si="8"/>
        <v>0</v>
      </c>
      <c r="BK40" s="208">
        <f t="shared" si="8"/>
        <v>0</v>
      </c>
      <c r="BL40" s="207">
        <f t="shared" si="9"/>
        <v>0</v>
      </c>
    </row>
    <row r="41" spans="1:64">
      <c r="A41" s="190" t="s">
        <v>242</v>
      </c>
      <c r="B41" s="243">
        <v>2.1600000000000001E-2</v>
      </c>
      <c r="C41" s="243">
        <v>2.1600000000000001E-2</v>
      </c>
      <c r="D41" s="206">
        <v>18030727.390000001</v>
      </c>
      <c r="E41" s="206">
        <v>18074794.5</v>
      </c>
      <c r="F41" s="206">
        <v>18082374.77</v>
      </c>
      <c r="G41" s="206">
        <v>18092833.600000001</v>
      </c>
      <c r="H41" s="206">
        <v>18129516.25</v>
      </c>
      <c r="I41" s="206">
        <v>18182981.460000001</v>
      </c>
      <c r="J41" s="206">
        <v>18263856.16</v>
      </c>
      <c r="K41" s="206">
        <v>18390184.16</v>
      </c>
      <c r="L41" s="206">
        <v>18534934.16</v>
      </c>
      <c r="M41" s="206">
        <v>18744445.585000001</v>
      </c>
      <c r="N41" s="206">
        <v>18877832.010000002</v>
      </c>
      <c r="O41" s="206">
        <v>18877832.010000002</v>
      </c>
      <c r="P41" s="192">
        <f t="shared" si="3"/>
        <v>220282312.05499998</v>
      </c>
      <c r="Q41" s="206">
        <v>18877832.010000002</v>
      </c>
      <c r="R41" s="206">
        <v>18877832.010000002</v>
      </c>
      <c r="S41" s="206">
        <v>18877832.010000002</v>
      </c>
      <c r="T41" s="206">
        <v>18877832.010000002</v>
      </c>
      <c r="U41" s="206">
        <v>19040942.75</v>
      </c>
      <c r="V41" s="206">
        <v>19040942.75</v>
      </c>
      <c r="W41" s="206">
        <v>19040942.75</v>
      </c>
      <c r="X41" s="206">
        <v>19040942.75</v>
      </c>
      <c r="Y41" s="206">
        <v>19040942.75</v>
      </c>
      <c r="Z41" s="206">
        <v>19041465.289999999</v>
      </c>
      <c r="AA41" s="206">
        <v>19041987.829999998</v>
      </c>
      <c r="AB41" s="206">
        <v>19041987.829999998</v>
      </c>
      <c r="AC41" s="206">
        <v>19041987.829999998</v>
      </c>
      <c r="AD41" s="206">
        <v>19041987.829999998</v>
      </c>
      <c r="AE41" s="206">
        <v>19041987.829999998</v>
      </c>
      <c r="AF41" s="206">
        <v>19041987.829999998</v>
      </c>
      <c r="AG41" s="192">
        <f t="shared" si="4"/>
        <v>228498106.01999992</v>
      </c>
      <c r="AH41" s="192"/>
      <c r="AI41" s="207">
        <f t="shared" si="5"/>
        <v>32455.31</v>
      </c>
      <c r="AJ41" s="207">
        <f t="shared" ref="AJ41:AT64" si="10">ROUND(E41*$B41/12,2)</f>
        <v>32534.63</v>
      </c>
      <c r="AK41" s="207">
        <f t="shared" si="10"/>
        <v>32548.27</v>
      </c>
      <c r="AL41" s="207">
        <f t="shared" si="10"/>
        <v>32567.1</v>
      </c>
      <c r="AM41" s="207">
        <f t="shared" si="10"/>
        <v>32633.13</v>
      </c>
      <c r="AN41" s="207">
        <f t="shared" si="10"/>
        <v>32729.37</v>
      </c>
      <c r="AO41" s="207">
        <f t="shared" si="10"/>
        <v>32874.94</v>
      </c>
      <c r="AP41" s="207">
        <f t="shared" si="10"/>
        <v>33102.33</v>
      </c>
      <c r="AQ41" s="207">
        <f t="shared" si="10"/>
        <v>33362.879999999997</v>
      </c>
      <c r="AR41" s="207">
        <f t="shared" si="10"/>
        <v>33740</v>
      </c>
      <c r="AS41" s="207">
        <f t="shared" si="10"/>
        <v>33980.1</v>
      </c>
      <c r="AT41" s="207">
        <f t="shared" si="10"/>
        <v>33980.1</v>
      </c>
      <c r="AU41" s="208">
        <f t="shared" si="6"/>
        <v>396508.15999999997</v>
      </c>
      <c r="AV41" s="208">
        <f t="shared" si="7"/>
        <v>33980.1</v>
      </c>
      <c r="AW41" s="208">
        <f t="shared" si="7"/>
        <v>33980.1</v>
      </c>
      <c r="AX41" s="208">
        <f t="shared" si="7"/>
        <v>33980.1</v>
      </c>
      <c r="AY41" s="208">
        <f t="shared" si="7"/>
        <v>33980.1</v>
      </c>
      <c r="AZ41" s="208">
        <f t="shared" ref="AZ41:BK62" si="11">ROUND(U41*$C41/12,2)</f>
        <v>34273.699999999997</v>
      </c>
      <c r="BA41" s="208">
        <f t="shared" si="11"/>
        <v>34273.699999999997</v>
      </c>
      <c r="BB41" s="208">
        <f t="shared" si="11"/>
        <v>34273.699999999997</v>
      </c>
      <c r="BC41" s="208">
        <f t="shared" si="11"/>
        <v>34273.699999999997</v>
      </c>
      <c r="BD41" s="208">
        <f t="shared" si="11"/>
        <v>34273.699999999997</v>
      </c>
      <c r="BE41" s="208">
        <f t="shared" si="11"/>
        <v>34274.639999999999</v>
      </c>
      <c r="BF41" s="208">
        <f t="shared" si="11"/>
        <v>34275.58</v>
      </c>
      <c r="BG41" s="208">
        <f t="shared" si="11"/>
        <v>34275.58</v>
      </c>
      <c r="BH41" s="208">
        <f t="shared" si="11"/>
        <v>34275.58</v>
      </c>
      <c r="BI41" s="208">
        <f t="shared" si="11"/>
        <v>34275.58</v>
      </c>
      <c r="BJ41" s="208">
        <f t="shared" si="11"/>
        <v>34275.58</v>
      </c>
      <c r="BK41" s="208">
        <f t="shared" si="11"/>
        <v>34275.58</v>
      </c>
      <c r="BL41" s="207">
        <f t="shared" si="9"/>
        <v>411296.62000000011</v>
      </c>
    </row>
    <row r="42" spans="1:64">
      <c r="A42" s="190" t="s">
        <v>243</v>
      </c>
      <c r="B42" s="243">
        <v>2.1600000000000001E-2</v>
      </c>
      <c r="C42" s="243">
        <v>2.1600000000000001E-2</v>
      </c>
      <c r="D42" s="206">
        <v>510820.03</v>
      </c>
      <c r="E42" s="206">
        <v>510820.03</v>
      </c>
      <c r="F42" s="206">
        <v>510820.03</v>
      </c>
      <c r="G42" s="206">
        <v>510820.03</v>
      </c>
      <c r="H42" s="206">
        <v>510820.03</v>
      </c>
      <c r="I42" s="206">
        <v>510820.03</v>
      </c>
      <c r="J42" s="206">
        <v>163110.74000000005</v>
      </c>
      <c r="K42" s="206">
        <v>163110.74000000005</v>
      </c>
      <c r="L42" s="206">
        <v>163110.74000000005</v>
      </c>
      <c r="M42" s="206">
        <v>163110.74000000005</v>
      </c>
      <c r="N42" s="206">
        <v>163110.74000000005</v>
      </c>
      <c r="O42" s="206">
        <v>163110.74000000005</v>
      </c>
      <c r="P42" s="192">
        <f t="shared" si="3"/>
        <v>4043584.620000002</v>
      </c>
      <c r="Q42" s="206">
        <v>163110.74000000005</v>
      </c>
      <c r="R42" s="206">
        <v>163110.74000000005</v>
      </c>
      <c r="S42" s="206">
        <v>163110.74000000005</v>
      </c>
      <c r="T42" s="206">
        <v>163110.74000000005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192">
        <f t="shared" si="4"/>
        <v>0</v>
      </c>
      <c r="AH42" s="192"/>
      <c r="AI42" s="207">
        <f t="shared" ref="AI42:AN105" si="12">ROUND(D42*$B42/12,2)</f>
        <v>919.48</v>
      </c>
      <c r="AJ42" s="207">
        <f t="shared" si="10"/>
        <v>919.48</v>
      </c>
      <c r="AK42" s="207">
        <f t="shared" si="10"/>
        <v>919.48</v>
      </c>
      <c r="AL42" s="207">
        <f t="shared" si="10"/>
        <v>919.48</v>
      </c>
      <c r="AM42" s="207">
        <f t="shared" si="10"/>
        <v>919.48</v>
      </c>
      <c r="AN42" s="207">
        <f t="shared" si="10"/>
        <v>919.48</v>
      </c>
      <c r="AO42" s="207">
        <f t="shared" si="10"/>
        <v>293.60000000000002</v>
      </c>
      <c r="AP42" s="207">
        <f t="shared" si="10"/>
        <v>293.60000000000002</v>
      </c>
      <c r="AQ42" s="207">
        <f t="shared" si="10"/>
        <v>293.60000000000002</v>
      </c>
      <c r="AR42" s="207">
        <f t="shared" si="10"/>
        <v>293.60000000000002</v>
      </c>
      <c r="AS42" s="207">
        <f t="shared" si="10"/>
        <v>293.60000000000002</v>
      </c>
      <c r="AT42" s="207">
        <f t="shared" si="10"/>
        <v>293.60000000000002</v>
      </c>
      <c r="AU42" s="208">
        <f t="shared" si="6"/>
        <v>7278.4800000000014</v>
      </c>
      <c r="AV42" s="208">
        <f t="shared" si="7"/>
        <v>293.60000000000002</v>
      </c>
      <c r="AW42" s="208">
        <f t="shared" si="7"/>
        <v>293.60000000000002</v>
      </c>
      <c r="AX42" s="208">
        <f t="shared" si="7"/>
        <v>293.60000000000002</v>
      </c>
      <c r="AY42" s="208">
        <f t="shared" si="7"/>
        <v>293.60000000000002</v>
      </c>
      <c r="AZ42" s="208">
        <f t="shared" si="11"/>
        <v>0</v>
      </c>
      <c r="BA42" s="208">
        <f t="shared" si="11"/>
        <v>0</v>
      </c>
      <c r="BB42" s="208">
        <f t="shared" si="11"/>
        <v>0</v>
      </c>
      <c r="BC42" s="208">
        <f t="shared" si="11"/>
        <v>0</v>
      </c>
      <c r="BD42" s="208">
        <f t="shared" si="11"/>
        <v>0</v>
      </c>
      <c r="BE42" s="208">
        <f t="shared" si="11"/>
        <v>0</v>
      </c>
      <c r="BF42" s="208">
        <f t="shared" si="11"/>
        <v>0</v>
      </c>
      <c r="BG42" s="208">
        <f t="shared" si="11"/>
        <v>0</v>
      </c>
      <c r="BH42" s="208">
        <f t="shared" si="11"/>
        <v>0</v>
      </c>
      <c r="BI42" s="208">
        <f t="shared" si="11"/>
        <v>0</v>
      </c>
      <c r="BJ42" s="208">
        <f t="shared" si="11"/>
        <v>0</v>
      </c>
      <c r="BK42" s="208">
        <f t="shared" si="11"/>
        <v>0</v>
      </c>
      <c r="BL42" s="207">
        <f t="shared" si="9"/>
        <v>0</v>
      </c>
    </row>
    <row r="43" spans="1:64">
      <c r="A43" s="190" t="s">
        <v>244</v>
      </c>
      <c r="B43" s="243">
        <v>3.5700000000000003E-2</v>
      </c>
      <c r="C43" s="243">
        <v>3.5700000000000003E-2</v>
      </c>
      <c r="D43" s="206">
        <v>889015.22</v>
      </c>
      <c r="E43" s="206">
        <v>889015.22</v>
      </c>
      <c r="F43" s="206">
        <v>889015.22</v>
      </c>
      <c r="G43" s="206">
        <v>889015.22</v>
      </c>
      <c r="H43" s="206">
        <v>889015.22</v>
      </c>
      <c r="I43" s="206">
        <v>889015.22</v>
      </c>
      <c r="J43" s="206">
        <v>889015.22</v>
      </c>
      <c r="K43" s="206">
        <v>889015.22</v>
      </c>
      <c r="L43" s="206">
        <v>889015.22</v>
      </c>
      <c r="M43" s="206">
        <v>889015.22</v>
      </c>
      <c r="N43" s="206">
        <v>889015.22</v>
      </c>
      <c r="O43" s="206">
        <v>889015.22</v>
      </c>
      <c r="P43" s="192">
        <f t="shared" si="3"/>
        <v>10668182.640000001</v>
      </c>
      <c r="Q43" s="206">
        <v>889015.22</v>
      </c>
      <c r="R43" s="206">
        <v>889015.22</v>
      </c>
      <c r="S43" s="206">
        <v>889015.22</v>
      </c>
      <c r="T43" s="206">
        <v>889015.22</v>
      </c>
      <c r="U43" s="206">
        <v>889015.22</v>
      </c>
      <c r="V43" s="206">
        <v>889015.22</v>
      </c>
      <c r="W43" s="206">
        <v>889015.22</v>
      </c>
      <c r="X43" s="206">
        <v>889015.22</v>
      </c>
      <c r="Y43" s="206">
        <v>889015.22</v>
      </c>
      <c r="Z43" s="206">
        <v>889015.22</v>
      </c>
      <c r="AA43" s="206">
        <v>889015.22</v>
      </c>
      <c r="AB43" s="206">
        <v>889015.22</v>
      </c>
      <c r="AC43" s="206">
        <v>889015.22</v>
      </c>
      <c r="AD43" s="206">
        <v>889015.22</v>
      </c>
      <c r="AE43" s="206">
        <v>889015.22</v>
      </c>
      <c r="AF43" s="206">
        <v>889015.22</v>
      </c>
      <c r="AG43" s="192">
        <f t="shared" si="4"/>
        <v>10668182.640000001</v>
      </c>
      <c r="AH43" s="192"/>
      <c r="AI43" s="207">
        <f t="shared" si="12"/>
        <v>2644.82</v>
      </c>
      <c r="AJ43" s="207">
        <f t="shared" si="10"/>
        <v>2644.82</v>
      </c>
      <c r="AK43" s="207">
        <f t="shared" si="10"/>
        <v>2644.82</v>
      </c>
      <c r="AL43" s="207">
        <f t="shared" si="10"/>
        <v>2644.82</v>
      </c>
      <c r="AM43" s="207">
        <f t="shared" si="10"/>
        <v>2644.82</v>
      </c>
      <c r="AN43" s="207">
        <f t="shared" si="10"/>
        <v>2644.82</v>
      </c>
      <c r="AO43" s="207">
        <f t="shared" si="10"/>
        <v>2644.82</v>
      </c>
      <c r="AP43" s="207">
        <f t="shared" si="10"/>
        <v>2644.82</v>
      </c>
      <c r="AQ43" s="207">
        <f t="shared" si="10"/>
        <v>2644.82</v>
      </c>
      <c r="AR43" s="207">
        <f t="shared" si="10"/>
        <v>2644.82</v>
      </c>
      <c r="AS43" s="207">
        <f t="shared" si="10"/>
        <v>2644.82</v>
      </c>
      <c r="AT43" s="207">
        <f t="shared" si="10"/>
        <v>2644.82</v>
      </c>
      <c r="AU43" s="208">
        <f t="shared" si="6"/>
        <v>31737.84</v>
      </c>
      <c r="AV43" s="208">
        <f t="shared" si="7"/>
        <v>2644.82</v>
      </c>
      <c r="AW43" s="208">
        <f t="shared" si="7"/>
        <v>2644.82</v>
      </c>
      <c r="AX43" s="208">
        <f t="shared" si="7"/>
        <v>2644.82</v>
      </c>
      <c r="AY43" s="208">
        <f t="shared" si="7"/>
        <v>2644.82</v>
      </c>
      <c r="AZ43" s="208">
        <f t="shared" si="11"/>
        <v>2644.82</v>
      </c>
      <c r="BA43" s="208">
        <f t="shared" si="11"/>
        <v>2644.82</v>
      </c>
      <c r="BB43" s="208">
        <f t="shared" si="11"/>
        <v>2644.82</v>
      </c>
      <c r="BC43" s="208">
        <f t="shared" si="11"/>
        <v>2644.82</v>
      </c>
      <c r="BD43" s="208">
        <f t="shared" si="11"/>
        <v>2644.82</v>
      </c>
      <c r="BE43" s="208">
        <f t="shared" si="11"/>
        <v>2644.82</v>
      </c>
      <c r="BF43" s="208">
        <f t="shared" si="11"/>
        <v>2644.82</v>
      </c>
      <c r="BG43" s="208">
        <f t="shared" si="11"/>
        <v>2644.82</v>
      </c>
      <c r="BH43" s="208">
        <f t="shared" si="11"/>
        <v>2644.82</v>
      </c>
      <c r="BI43" s="208">
        <f t="shared" si="11"/>
        <v>2644.82</v>
      </c>
      <c r="BJ43" s="208">
        <f t="shared" si="11"/>
        <v>2644.82</v>
      </c>
      <c r="BK43" s="208">
        <f t="shared" si="11"/>
        <v>2644.82</v>
      </c>
      <c r="BL43" s="207">
        <f t="shared" si="9"/>
        <v>31737.84</v>
      </c>
    </row>
    <row r="44" spans="1:64">
      <c r="A44" s="190" t="s">
        <v>245</v>
      </c>
      <c r="B44" s="243">
        <v>2.2499999999999999E-2</v>
      </c>
      <c r="C44" s="243">
        <v>2.2499999999999999E-2</v>
      </c>
      <c r="D44" s="206">
        <v>252621.17</v>
      </c>
      <c r="E44" s="206">
        <v>252621.17</v>
      </c>
      <c r="F44" s="206">
        <v>252621.17</v>
      </c>
      <c r="G44" s="206">
        <v>252621.17</v>
      </c>
      <c r="H44" s="206">
        <v>252621.17</v>
      </c>
      <c r="I44" s="206">
        <v>252621.17</v>
      </c>
      <c r="J44" s="206">
        <v>252621.17</v>
      </c>
      <c r="K44" s="206">
        <v>252621.17</v>
      </c>
      <c r="L44" s="206">
        <v>252621.17</v>
      </c>
      <c r="M44" s="206">
        <v>252621.17</v>
      </c>
      <c r="N44" s="206">
        <v>252621.17</v>
      </c>
      <c r="O44" s="206">
        <v>252621.17</v>
      </c>
      <c r="P44" s="192">
        <f t="shared" si="3"/>
        <v>3031454.0399999996</v>
      </c>
      <c r="Q44" s="206">
        <v>252621.17</v>
      </c>
      <c r="R44" s="206">
        <v>252621.17</v>
      </c>
      <c r="S44" s="206">
        <v>252621.17</v>
      </c>
      <c r="T44" s="206">
        <v>252621.17</v>
      </c>
      <c r="U44" s="206">
        <v>252621.17</v>
      </c>
      <c r="V44" s="206">
        <v>252621.17</v>
      </c>
      <c r="W44" s="206">
        <v>252621.17</v>
      </c>
      <c r="X44" s="206">
        <v>252621.17</v>
      </c>
      <c r="Y44" s="206">
        <v>252621.17</v>
      </c>
      <c r="Z44" s="206">
        <v>252621.17</v>
      </c>
      <c r="AA44" s="206">
        <v>252621.17</v>
      </c>
      <c r="AB44" s="206">
        <v>252621.17</v>
      </c>
      <c r="AC44" s="206">
        <v>252621.17</v>
      </c>
      <c r="AD44" s="206">
        <v>252621.17</v>
      </c>
      <c r="AE44" s="206">
        <v>252621.17</v>
      </c>
      <c r="AF44" s="206">
        <v>252621.17</v>
      </c>
      <c r="AG44" s="192">
        <f t="shared" si="4"/>
        <v>3031454.0399999996</v>
      </c>
      <c r="AH44" s="192"/>
      <c r="AI44" s="207">
        <f t="shared" si="12"/>
        <v>473.66</v>
      </c>
      <c r="AJ44" s="207">
        <f t="shared" si="10"/>
        <v>473.66</v>
      </c>
      <c r="AK44" s="207">
        <f t="shared" si="10"/>
        <v>473.66</v>
      </c>
      <c r="AL44" s="207">
        <f t="shared" si="10"/>
        <v>473.66</v>
      </c>
      <c r="AM44" s="207">
        <f t="shared" si="10"/>
        <v>473.66</v>
      </c>
      <c r="AN44" s="207">
        <f t="shared" si="10"/>
        <v>473.66</v>
      </c>
      <c r="AO44" s="207">
        <f t="shared" si="10"/>
        <v>473.66</v>
      </c>
      <c r="AP44" s="207">
        <f t="shared" si="10"/>
        <v>473.66</v>
      </c>
      <c r="AQ44" s="207">
        <f t="shared" si="10"/>
        <v>473.66</v>
      </c>
      <c r="AR44" s="207">
        <f t="shared" si="10"/>
        <v>473.66</v>
      </c>
      <c r="AS44" s="207">
        <f t="shared" si="10"/>
        <v>473.66</v>
      </c>
      <c r="AT44" s="207">
        <f t="shared" si="10"/>
        <v>473.66</v>
      </c>
      <c r="AU44" s="208">
        <f t="shared" si="6"/>
        <v>5683.9199999999992</v>
      </c>
      <c r="AV44" s="208">
        <f t="shared" si="7"/>
        <v>473.66</v>
      </c>
      <c r="AW44" s="208">
        <f t="shared" si="7"/>
        <v>473.66</v>
      </c>
      <c r="AX44" s="208">
        <f t="shared" si="7"/>
        <v>473.66</v>
      </c>
      <c r="AY44" s="208">
        <f t="shared" si="7"/>
        <v>473.66</v>
      </c>
      <c r="AZ44" s="208">
        <f t="shared" si="11"/>
        <v>473.66</v>
      </c>
      <c r="BA44" s="208">
        <f t="shared" si="11"/>
        <v>473.66</v>
      </c>
      <c r="BB44" s="208">
        <f t="shared" si="11"/>
        <v>473.66</v>
      </c>
      <c r="BC44" s="208">
        <f t="shared" si="11"/>
        <v>473.66</v>
      </c>
      <c r="BD44" s="208">
        <f t="shared" si="11"/>
        <v>473.66</v>
      </c>
      <c r="BE44" s="208">
        <f t="shared" si="11"/>
        <v>473.66</v>
      </c>
      <c r="BF44" s="208">
        <f t="shared" si="11"/>
        <v>473.66</v>
      </c>
      <c r="BG44" s="208">
        <f t="shared" si="11"/>
        <v>473.66</v>
      </c>
      <c r="BH44" s="208">
        <f t="shared" si="11"/>
        <v>473.66</v>
      </c>
      <c r="BI44" s="208">
        <f t="shared" si="11"/>
        <v>473.66</v>
      </c>
      <c r="BJ44" s="208">
        <f t="shared" si="11"/>
        <v>473.66</v>
      </c>
      <c r="BK44" s="208">
        <f t="shared" si="11"/>
        <v>473.66</v>
      </c>
      <c r="BL44" s="207">
        <f t="shared" si="9"/>
        <v>5683.9199999999992</v>
      </c>
    </row>
    <row r="45" spans="1:64">
      <c r="A45" s="190" t="s">
        <v>246</v>
      </c>
      <c r="B45" s="243">
        <v>2.6599999999999999E-2</v>
      </c>
      <c r="C45" s="243">
        <v>2.6599999999999999E-2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192">
        <f t="shared" si="3"/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192">
        <f t="shared" si="4"/>
        <v>0</v>
      </c>
      <c r="AH45" s="192"/>
      <c r="AI45" s="207">
        <f t="shared" si="12"/>
        <v>0</v>
      </c>
      <c r="AJ45" s="207">
        <f t="shared" si="10"/>
        <v>0</v>
      </c>
      <c r="AK45" s="207">
        <f t="shared" si="10"/>
        <v>0</v>
      </c>
      <c r="AL45" s="207">
        <f t="shared" si="10"/>
        <v>0</v>
      </c>
      <c r="AM45" s="207">
        <f t="shared" si="10"/>
        <v>0</v>
      </c>
      <c r="AN45" s="207">
        <f t="shared" si="10"/>
        <v>0</v>
      </c>
      <c r="AO45" s="207">
        <f t="shared" si="10"/>
        <v>0</v>
      </c>
      <c r="AP45" s="207">
        <f t="shared" si="10"/>
        <v>0</v>
      </c>
      <c r="AQ45" s="207">
        <f t="shared" si="10"/>
        <v>0</v>
      </c>
      <c r="AR45" s="207">
        <f t="shared" si="10"/>
        <v>0</v>
      </c>
      <c r="AS45" s="207">
        <f t="shared" si="10"/>
        <v>0</v>
      </c>
      <c r="AT45" s="207">
        <f t="shared" si="10"/>
        <v>0</v>
      </c>
      <c r="AU45" s="208">
        <f t="shared" si="6"/>
        <v>0</v>
      </c>
      <c r="AV45" s="208">
        <f t="shared" si="7"/>
        <v>0</v>
      </c>
      <c r="AW45" s="208">
        <f t="shared" si="7"/>
        <v>0</v>
      </c>
      <c r="AX45" s="208">
        <f t="shared" si="7"/>
        <v>0</v>
      </c>
      <c r="AY45" s="208">
        <f t="shared" si="7"/>
        <v>0</v>
      </c>
      <c r="AZ45" s="208">
        <f t="shared" si="11"/>
        <v>0</v>
      </c>
      <c r="BA45" s="208">
        <f t="shared" si="11"/>
        <v>0</v>
      </c>
      <c r="BB45" s="208">
        <f t="shared" si="11"/>
        <v>0</v>
      </c>
      <c r="BC45" s="208">
        <f t="shared" si="11"/>
        <v>0</v>
      </c>
      <c r="BD45" s="208">
        <f t="shared" si="11"/>
        <v>0</v>
      </c>
      <c r="BE45" s="208">
        <f t="shared" si="11"/>
        <v>0</v>
      </c>
      <c r="BF45" s="208">
        <f t="shared" si="11"/>
        <v>0</v>
      </c>
      <c r="BG45" s="208">
        <f t="shared" si="11"/>
        <v>0</v>
      </c>
      <c r="BH45" s="208">
        <f t="shared" si="11"/>
        <v>0</v>
      </c>
      <c r="BI45" s="208">
        <f t="shared" si="11"/>
        <v>0</v>
      </c>
      <c r="BJ45" s="208">
        <f t="shared" si="11"/>
        <v>0</v>
      </c>
      <c r="BK45" s="208">
        <f t="shared" si="11"/>
        <v>0</v>
      </c>
      <c r="BL45" s="207">
        <f t="shared" si="9"/>
        <v>0</v>
      </c>
    </row>
    <row r="46" spans="1:64">
      <c r="A46" s="190" t="s">
        <v>247</v>
      </c>
      <c r="B46" s="243">
        <v>6.9900000000000004E-2</v>
      </c>
      <c r="C46" s="243">
        <v>6.9900000000000004E-2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192">
        <f t="shared" si="3"/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192">
        <f t="shared" si="4"/>
        <v>0</v>
      </c>
      <c r="AH46" s="192"/>
      <c r="AI46" s="207">
        <f t="shared" si="12"/>
        <v>0</v>
      </c>
      <c r="AJ46" s="207">
        <f t="shared" si="10"/>
        <v>0</v>
      </c>
      <c r="AK46" s="207">
        <f t="shared" si="10"/>
        <v>0</v>
      </c>
      <c r="AL46" s="207">
        <f t="shared" si="10"/>
        <v>0</v>
      </c>
      <c r="AM46" s="207">
        <f t="shared" si="10"/>
        <v>0</v>
      </c>
      <c r="AN46" s="207">
        <f t="shared" si="10"/>
        <v>0</v>
      </c>
      <c r="AO46" s="207">
        <f t="shared" si="10"/>
        <v>0</v>
      </c>
      <c r="AP46" s="207">
        <f t="shared" si="10"/>
        <v>0</v>
      </c>
      <c r="AQ46" s="207">
        <f t="shared" si="10"/>
        <v>0</v>
      </c>
      <c r="AR46" s="207">
        <f t="shared" si="10"/>
        <v>0</v>
      </c>
      <c r="AS46" s="207">
        <f t="shared" si="10"/>
        <v>0</v>
      </c>
      <c r="AT46" s="207">
        <f t="shared" si="10"/>
        <v>0</v>
      </c>
      <c r="AU46" s="208">
        <f t="shared" si="6"/>
        <v>0</v>
      </c>
      <c r="AV46" s="208">
        <f t="shared" si="7"/>
        <v>0</v>
      </c>
      <c r="AW46" s="208">
        <f t="shared" si="7"/>
        <v>0</v>
      </c>
      <c r="AX46" s="208">
        <f t="shared" si="7"/>
        <v>0</v>
      </c>
      <c r="AY46" s="208">
        <f t="shared" si="7"/>
        <v>0</v>
      </c>
      <c r="AZ46" s="208">
        <f t="shared" si="11"/>
        <v>0</v>
      </c>
      <c r="BA46" s="208">
        <f t="shared" si="11"/>
        <v>0</v>
      </c>
      <c r="BB46" s="208">
        <f t="shared" si="11"/>
        <v>0</v>
      </c>
      <c r="BC46" s="208">
        <f t="shared" si="11"/>
        <v>0</v>
      </c>
      <c r="BD46" s="208">
        <f t="shared" si="11"/>
        <v>0</v>
      </c>
      <c r="BE46" s="208">
        <f t="shared" si="11"/>
        <v>0</v>
      </c>
      <c r="BF46" s="208">
        <f t="shared" si="11"/>
        <v>0</v>
      </c>
      <c r="BG46" s="208">
        <f t="shared" si="11"/>
        <v>0</v>
      </c>
      <c r="BH46" s="208">
        <f t="shared" si="11"/>
        <v>0</v>
      </c>
      <c r="BI46" s="208">
        <f t="shared" si="11"/>
        <v>0</v>
      </c>
      <c r="BJ46" s="208">
        <f t="shared" si="11"/>
        <v>0</v>
      </c>
      <c r="BK46" s="208">
        <f t="shared" si="11"/>
        <v>0</v>
      </c>
      <c r="BL46" s="207">
        <f t="shared" si="9"/>
        <v>0</v>
      </c>
    </row>
    <row r="47" spans="1:64">
      <c r="A47" s="190" t="s">
        <v>248</v>
      </c>
      <c r="B47" s="243">
        <v>1.6500000000000001E-2</v>
      </c>
      <c r="C47" s="243">
        <v>1.6500000000000001E-2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192">
        <f t="shared" si="3"/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192">
        <f t="shared" si="4"/>
        <v>0</v>
      </c>
      <c r="AH47" s="192"/>
      <c r="AI47" s="207">
        <f t="shared" si="12"/>
        <v>0</v>
      </c>
      <c r="AJ47" s="207">
        <f t="shared" si="10"/>
        <v>0</v>
      </c>
      <c r="AK47" s="207">
        <f t="shared" si="10"/>
        <v>0</v>
      </c>
      <c r="AL47" s="207">
        <f t="shared" si="10"/>
        <v>0</v>
      </c>
      <c r="AM47" s="207">
        <f t="shared" si="10"/>
        <v>0</v>
      </c>
      <c r="AN47" s="207">
        <f t="shared" si="10"/>
        <v>0</v>
      </c>
      <c r="AO47" s="207">
        <f t="shared" si="10"/>
        <v>0</v>
      </c>
      <c r="AP47" s="207">
        <f t="shared" si="10"/>
        <v>0</v>
      </c>
      <c r="AQ47" s="207">
        <f t="shared" si="10"/>
        <v>0</v>
      </c>
      <c r="AR47" s="207">
        <f t="shared" si="10"/>
        <v>0</v>
      </c>
      <c r="AS47" s="207">
        <f t="shared" si="10"/>
        <v>0</v>
      </c>
      <c r="AT47" s="207">
        <f t="shared" si="10"/>
        <v>0</v>
      </c>
      <c r="AU47" s="208">
        <f t="shared" si="6"/>
        <v>0</v>
      </c>
      <c r="AV47" s="208">
        <f t="shared" si="7"/>
        <v>0</v>
      </c>
      <c r="AW47" s="208">
        <f t="shared" si="7"/>
        <v>0</v>
      </c>
      <c r="AX47" s="208">
        <f t="shared" si="7"/>
        <v>0</v>
      </c>
      <c r="AY47" s="208">
        <f t="shared" si="7"/>
        <v>0</v>
      </c>
      <c r="AZ47" s="208">
        <f t="shared" si="11"/>
        <v>0</v>
      </c>
      <c r="BA47" s="208">
        <f t="shared" si="11"/>
        <v>0</v>
      </c>
      <c r="BB47" s="208">
        <f t="shared" si="11"/>
        <v>0</v>
      </c>
      <c r="BC47" s="208">
        <f t="shared" si="11"/>
        <v>0</v>
      </c>
      <c r="BD47" s="208">
        <f t="shared" si="11"/>
        <v>0</v>
      </c>
      <c r="BE47" s="208">
        <f t="shared" si="11"/>
        <v>0</v>
      </c>
      <c r="BF47" s="208">
        <f t="shared" si="11"/>
        <v>0</v>
      </c>
      <c r="BG47" s="208">
        <f t="shared" si="11"/>
        <v>0</v>
      </c>
      <c r="BH47" s="208">
        <f t="shared" si="11"/>
        <v>0</v>
      </c>
      <c r="BI47" s="208">
        <f t="shared" si="11"/>
        <v>0</v>
      </c>
      <c r="BJ47" s="208">
        <f t="shared" si="11"/>
        <v>0</v>
      </c>
      <c r="BK47" s="208">
        <f t="shared" si="11"/>
        <v>0</v>
      </c>
      <c r="BL47" s="207">
        <f t="shared" si="9"/>
        <v>0</v>
      </c>
    </row>
    <row r="48" spans="1:64">
      <c r="A48" s="190" t="s">
        <v>249</v>
      </c>
      <c r="B48" s="243">
        <v>0</v>
      </c>
      <c r="C48" s="243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192">
        <f t="shared" si="3"/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192">
        <f t="shared" si="4"/>
        <v>0</v>
      </c>
      <c r="AH48" s="192"/>
      <c r="AI48" s="207">
        <f t="shared" si="12"/>
        <v>0</v>
      </c>
      <c r="AJ48" s="207">
        <f t="shared" si="10"/>
        <v>0</v>
      </c>
      <c r="AK48" s="207">
        <f t="shared" si="10"/>
        <v>0</v>
      </c>
      <c r="AL48" s="207">
        <f t="shared" si="10"/>
        <v>0</v>
      </c>
      <c r="AM48" s="207">
        <f t="shared" si="10"/>
        <v>0</v>
      </c>
      <c r="AN48" s="207">
        <f t="shared" si="10"/>
        <v>0</v>
      </c>
      <c r="AO48" s="207">
        <f t="shared" si="10"/>
        <v>0</v>
      </c>
      <c r="AP48" s="207">
        <f t="shared" si="10"/>
        <v>0</v>
      </c>
      <c r="AQ48" s="207">
        <f t="shared" si="10"/>
        <v>0</v>
      </c>
      <c r="AR48" s="207">
        <f t="shared" si="10"/>
        <v>0</v>
      </c>
      <c r="AS48" s="207">
        <f t="shared" si="10"/>
        <v>0</v>
      </c>
      <c r="AT48" s="207">
        <f t="shared" si="10"/>
        <v>0</v>
      </c>
      <c r="AU48" s="208">
        <f t="shared" si="6"/>
        <v>0</v>
      </c>
      <c r="AV48" s="208">
        <f t="shared" si="7"/>
        <v>0</v>
      </c>
      <c r="AW48" s="208">
        <f t="shared" si="7"/>
        <v>0</v>
      </c>
      <c r="AX48" s="208">
        <f t="shared" si="7"/>
        <v>0</v>
      </c>
      <c r="AY48" s="208">
        <f t="shared" si="7"/>
        <v>0</v>
      </c>
      <c r="AZ48" s="208">
        <f t="shared" si="11"/>
        <v>0</v>
      </c>
      <c r="BA48" s="208">
        <f t="shared" si="11"/>
        <v>0</v>
      </c>
      <c r="BB48" s="208">
        <f t="shared" si="11"/>
        <v>0</v>
      </c>
      <c r="BC48" s="208">
        <f t="shared" si="11"/>
        <v>0</v>
      </c>
      <c r="BD48" s="208">
        <f t="shared" si="11"/>
        <v>0</v>
      </c>
      <c r="BE48" s="208">
        <f t="shared" si="11"/>
        <v>0</v>
      </c>
      <c r="BF48" s="208">
        <f t="shared" si="11"/>
        <v>0</v>
      </c>
      <c r="BG48" s="208">
        <f t="shared" si="11"/>
        <v>0</v>
      </c>
      <c r="BH48" s="208">
        <f t="shared" si="11"/>
        <v>0</v>
      </c>
      <c r="BI48" s="208">
        <f t="shared" si="11"/>
        <v>0</v>
      </c>
      <c r="BJ48" s="208">
        <f t="shared" si="11"/>
        <v>0</v>
      </c>
      <c r="BK48" s="208">
        <f t="shared" si="11"/>
        <v>0</v>
      </c>
      <c r="BL48" s="207">
        <f t="shared" si="9"/>
        <v>0</v>
      </c>
    </row>
    <row r="49" spans="1:67">
      <c r="A49" s="190" t="s">
        <v>250</v>
      </c>
      <c r="B49" s="243">
        <v>0</v>
      </c>
      <c r="C49" s="243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192">
        <f t="shared" si="3"/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192">
        <f t="shared" si="4"/>
        <v>0</v>
      </c>
      <c r="AH49" s="192"/>
      <c r="AI49" s="207">
        <f t="shared" si="12"/>
        <v>0</v>
      </c>
      <c r="AJ49" s="207">
        <f t="shared" si="10"/>
        <v>0</v>
      </c>
      <c r="AK49" s="207">
        <f t="shared" si="10"/>
        <v>0</v>
      </c>
      <c r="AL49" s="207">
        <f t="shared" si="10"/>
        <v>0</v>
      </c>
      <c r="AM49" s="207">
        <f t="shared" si="10"/>
        <v>0</v>
      </c>
      <c r="AN49" s="207">
        <f t="shared" si="10"/>
        <v>0</v>
      </c>
      <c r="AO49" s="207">
        <f t="shared" si="10"/>
        <v>0</v>
      </c>
      <c r="AP49" s="207">
        <f t="shared" si="10"/>
        <v>0</v>
      </c>
      <c r="AQ49" s="207">
        <f t="shared" si="10"/>
        <v>0</v>
      </c>
      <c r="AR49" s="207">
        <f t="shared" si="10"/>
        <v>0</v>
      </c>
      <c r="AS49" s="207">
        <f t="shared" si="10"/>
        <v>0</v>
      </c>
      <c r="AT49" s="207">
        <f t="shared" si="10"/>
        <v>0</v>
      </c>
      <c r="AU49" s="208">
        <f t="shared" si="6"/>
        <v>0</v>
      </c>
      <c r="AV49" s="208">
        <f t="shared" si="7"/>
        <v>0</v>
      </c>
      <c r="AW49" s="208">
        <f t="shared" si="7"/>
        <v>0</v>
      </c>
      <c r="AX49" s="208">
        <f t="shared" si="7"/>
        <v>0</v>
      </c>
      <c r="AY49" s="208">
        <f t="shared" si="7"/>
        <v>0</v>
      </c>
      <c r="AZ49" s="208">
        <f t="shared" si="11"/>
        <v>0</v>
      </c>
      <c r="BA49" s="208">
        <f t="shared" si="11"/>
        <v>0</v>
      </c>
      <c r="BB49" s="208">
        <f t="shared" si="11"/>
        <v>0</v>
      </c>
      <c r="BC49" s="208">
        <f t="shared" si="11"/>
        <v>0</v>
      </c>
      <c r="BD49" s="208">
        <f t="shared" si="11"/>
        <v>0</v>
      </c>
      <c r="BE49" s="208">
        <f t="shared" si="11"/>
        <v>0</v>
      </c>
      <c r="BF49" s="208">
        <f t="shared" si="11"/>
        <v>0</v>
      </c>
      <c r="BG49" s="208">
        <f t="shared" si="11"/>
        <v>0</v>
      </c>
      <c r="BH49" s="208">
        <f t="shared" si="11"/>
        <v>0</v>
      </c>
      <c r="BI49" s="208">
        <f t="shared" si="11"/>
        <v>0</v>
      </c>
      <c r="BJ49" s="208">
        <f t="shared" si="11"/>
        <v>0</v>
      </c>
      <c r="BK49" s="208">
        <f t="shared" si="11"/>
        <v>0</v>
      </c>
      <c r="BL49" s="207">
        <f t="shared" si="9"/>
        <v>0</v>
      </c>
    </row>
    <row r="50" spans="1:67">
      <c r="A50" s="190" t="s">
        <v>251</v>
      </c>
      <c r="B50" s="243">
        <v>0</v>
      </c>
      <c r="C50" s="243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192">
        <f t="shared" si="3"/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192">
        <f t="shared" si="4"/>
        <v>0</v>
      </c>
      <c r="AH50" s="192"/>
      <c r="AI50" s="207">
        <f t="shared" si="12"/>
        <v>0</v>
      </c>
      <c r="AJ50" s="207">
        <f t="shared" si="10"/>
        <v>0</v>
      </c>
      <c r="AK50" s="207">
        <f t="shared" si="10"/>
        <v>0</v>
      </c>
      <c r="AL50" s="207">
        <f t="shared" si="10"/>
        <v>0</v>
      </c>
      <c r="AM50" s="207">
        <f t="shared" si="10"/>
        <v>0</v>
      </c>
      <c r="AN50" s="207">
        <f t="shared" si="10"/>
        <v>0</v>
      </c>
      <c r="AO50" s="207">
        <f t="shared" si="10"/>
        <v>0</v>
      </c>
      <c r="AP50" s="207">
        <f t="shared" si="10"/>
        <v>0</v>
      </c>
      <c r="AQ50" s="207">
        <f t="shared" si="10"/>
        <v>0</v>
      </c>
      <c r="AR50" s="207">
        <f t="shared" si="10"/>
        <v>0</v>
      </c>
      <c r="AS50" s="207">
        <f t="shared" si="10"/>
        <v>0</v>
      </c>
      <c r="AT50" s="207">
        <f t="shared" si="10"/>
        <v>0</v>
      </c>
      <c r="AU50" s="208">
        <f t="shared" si="6"/>
        <v>0</v>
      </c>
      <c r="AV50" s="208">
        <f t="shared" si="7"/>
        <v>0</v>
      </c>
      <c r="AW50" s="208">
        <f t="shared" si="7"/>
        <v>0</v>
      </c>
      <c r="AX50" s="208">
        <f t="shared" si="7"/>
        <v>0</v>
      </c>
      <c r="AY50" s="208">
        <f t="shared" si="7"/>
        <v>0</v>
      </c>
      <c r="AZ50" s="208">
        <f t="shared" si="11"/>
        <v>0</v>
      </c>
      <c r="BA50" s="208">
        <f t="shared" si="11"/>
        <v>0</v>
      </c>
      <c r="BB50" s="208">
        <f t="shared" si="11"/>
        <v>0</v>
      </c>
      <c r="BC50" s="208">
        <f t="shared" si="11"/>
        <v>0</v>
      </c>
      <c r="BD50" s="208">
        <f t="shared" si="11"/>
        <v>0</v>
      </c>
      <c r="BE50" s="208">
        <f t="shared" si="11"/>
        <v>0</v>
      </c>
      <c r="BF50" s="208">
        <f t="shared" si="11"/>
        <v>0</v>
      </c>
      <c r="BG50" s="208">
        <f t="shared" si="11"/>
        <v>0</v>
      </c>
      <c r="BH50" s="208">
        <f t="shared" si="11"/>
        <v>0</v>
      </c>
      <c r="BI50" s="208">
        <f t="shared" si="11"/>
        <v>0</v>
      </c>
      <c r="BJ50" s="208">
        <f t="shared" si="11"/>
        <v>0</v>
      </c>
      <c r="BK50" s="208">
        <f t="shared" si="11"/>
        <v>0</v>
      </c>
      <c r="BL50" s="207">
        <f t="shared" si="9"/>
        <v>0</v>
      </c>
    </row>
    <row r="51" spans="1:67">
      <c r="A51" s="190" t="s">
        <v>252</v>
      </c>
      <c r="B51" s="243">
        <v>0</v>
      </c>
      <c r="C51" s="243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192">
        <f t="shared" si="3"/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192">
        <f t="shared" si="4"/>
        <v>0</v>
      </c>
      <c r="AH51" s="192"/>
      <c r="AI51" s="207">
        <f t="shared" si="12"/>
        <v>0</v>
      </c>
      <c r="AJ51" s="207">
        <f t="shared" si="10"/>
        <v>0</v>
      </c>
      <c r="AK51" s="207">
        <f t="shared" si="10"/>
        <v>0</v>
      </c>
      <c r="AL51" s="207">
        <f t="shared" si="10"/>
        <v>0</v>
      </c>
      <c r="AM51" s="207">
        <f t="shared" si="10"/>
        <v>0</v>
      </c>
      <c r="AN51" s="207">
        <f t="shared" si="10"/>
        <v>0</v>
      </c>
      <c r="AO51" s="207">
        <f t="shared" si="10"/>
        <v>0</v>
      </c>
      <c r="AP51" s="207">
        <f t="shared" si="10"/>
        <v>0</v>
      </c>
      <c r="AQ51" s="207">
        <f t="shared" si="10"/>
        <v>0</v>
      </c>
      <c r="AR51" s="207">
        <f t="shared" si="10"/>
        <v>0</v>
      </c>
      <c r="AS51" s="207">
        <f t="shared" si="10"/>
        <v>0</v>
      </c>
      <c r="AT51" s="207">
        <f t="shared" si="10"/>
        <v>0</v>
      </c>
      <c r="AU51" s="208">
        <f t="shared" si="6"/>
        <v>0</v>
      </c>
      <c r="AV51" s="208">
        <f t="shared" si="7"/>
        <v>0</v>
      </c>
      <c r="AW51" s="208">
        <f t="shared" si="7"/>
        <v>0</v>
      </c>
      <c r="AX51" s="208">
        <f t="shared" si="7"/>
        <v>0</v>
      </c>
      <c r="AY51" s="208">
        <f t="shared" si="7"/>
        <v>0</v>
      </c>
      <c r="AZ51" s="208">
        <f t="shared" si="11"/>
        <v>0</v>
      </c>
      <c r="BA51" s="208">
        <f t="shared" si="11"/>
        <v>0</v>
      </c>
      <c r="BB51" s="208">
        <f t="shared" si="11"/>
        <v>0</v>
      </c>
      <c r="BC51" s="208">
        <f t="shared" si="11"/>
        <v>0</v>
      </c>
      <c r="BD51" s="208">
        <f t="shared" si="11"/>
        <v>0</v>
      </c>
      <c r="BE51" s="208">
        <f t="shared" si="11"/>
        <v>0</v>
      </c>
      <c r="BF51" s="208">
        <f t="shared" si="11"/>
        <v>0</v>
      </c>
      <c r="BG51" s="208">
        <f t="shared" si="11"/>
        <v>0</v>
      </c>
      <c r="BH51" s="208">
        <f t="shared" si="11"/>
        <v>0</v>
      </c>
      <c r="BI51" s="208">
        <f t="shared" si="11"/>
        <v>0</v>
      </c>
      <c r="BJ51" s="208">
        <f t="shared" si="11"/>
        <v>0</v>
      </c>
      <c r="BK51" s="208">
        <f t="shared" si="11"/>
        <v>0</v>
      </c>
      <c r="BL51" s="207">
        <f t="shared" si="9"/>
        <v>0</v>
      </c>
    </row>
    <row r="52" spans="1:67">
      <c r="A52" s="190" t="s">
        <v>253</v>
      </c>
      <c r="B52" s="243">
        <v>0</v>
      </c>
      <c r="C52" s="243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192">
        <f t="shared" si="3"/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192">
        <f t="shared" si="4"/>
        <v>0</v>
      </c>
      <c r="AH52" s="192"/>
      <c r="AI52" s="207">
        <f t="shared" si="12"/>
        <v>0</v>
      </c>
      <c r="AJ52" s="207">
        <f t="shared" si="10"/>
        <v>0</v>
      </c>
      <c r="AK52" s="207">
        <f t="shared" si="10"/>
        <v>0</v>
      </c>
      <c r="AL52" s="207">
        <f t="shared" si="10"/>
        <v>0</v>
      </c>
      <c r="AM52" s="207">
        <f t="shared" si="10"/>
        <v>0</v>
      </c>
      <c r="AN52" s="207">
        <f t="shared" si="10"/>
        <v>0</v>
      </c>
      <c r="AO52" s="207">
        <f t="shared" si="10"/>
        <v>0</v>
      </c>
      <c r="AP52" s="207">
        <f t="shared" si="10"/>
        <v>0</v>
      </c>
      <c r="AQ52" s="207">
        <f t="shared" si="10"/>
        <v>0</v>
      </c>
      <c r="AR52" s="207">
        <f t="shared" si="10"/>
        <v>0</v>
      </c>
      <c r="AS52" s="207">
        <f t="shared" si="10"/>
        <v>0</v>
      </c>
      <c r="AT52" s="207">
        <f t="shared" si="10"/>
        <v>0</v>
      </c>
      <c r="AU52" s="208">
        <f t="shared" si="6"/>
        <v>0</v>
      </c>
      <c r="AV52" s="208">
        <f t="shared" si="7"/>
        <v>0</v>
      </c>
      <c r="AW52" s="208">
        <f t="shared" si="7"/>
        <v>0</v>
      </c>
      <c r="AX52" s="208">
        <f t="shared" si="7"/>
        <v>0</v>
      </c>
      <c r="AY52" s="208">
        <f t="shared" si="7"/>
        <v>0</v>
      </c>
      <c r="AZ52" s="208">
        <f t="shared" si="11"/>
        <v>0</v>
      </c>
      <c r="BA52" s="208">
        <f t="shared" si="11"/>
        <v>0</v>
      </c>
      <c r="BB52" s="208">
        <f t="shared" si="11"/>
        <v>0</v>
      </c>
      <c r="BC52" s="208">
        <f t="shared" si="11"/>
        <v>0</v>
      </c>
      <c r="BD52" s="208">
        <f t="shared" si="11"/>
        <v>0</v>
      </c>
      <c r="BE52" s="208">
        <f t="shared" si="11"/>
        <v>0</v>
      </c>
      <c r="BF52" s="208">
        <f t="shared" si="11"/>
        <v>0</v>
      </c>
      <c r="BG52" s="208">
        <f t="shared" si="11"/>
        <v>0</v>
      </c>
      <c r="BH52" s="208">
        <f t="shared" si="11"/>
        <v>0</v>
      </c>
      <c r="BI52" s="208">
        <f t="shared" si="11"/>
        <v>0</v>
      </c>
      <c r="BJ52" s="208">
        <f t="shared" si="11"/>
        <v>0</v>
      </c>
      <c r="BK52" s="208">
        <f t="shared" si="11"/>
        <v>0</v>
      </c>
      <c r="BL52" s="207">
        <f t="shared" si="9"/>
        <v>0</v>
      </c>
    </row>
    <row r="53" spans="1:67">
      <c r="A53" s="190" t="s">
        <v>254</v>
      </c>
      <c r="B53" s="243">
        <v>0</v>
      </c>
      <c r="C53" s="243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192">
        <f t="shared" si="3"/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192">
        <f t="shared" si="4"/>
        <v>0</v>
      </c>
      <c r="AH53" s="192"/>
      <c r="AI53" s="207">
        <f t="shared" si="12"/>
        <v>0</v>
      </c>
      <c r="AJ53" s="207">
        <f t="shared" si="10"/>
        <v>0</v>
      </c>
      <c r="AK53" s="207">
        <f t="shared" si="10"/>
        <v>0</v>
      </c>
      <c r="AL53" s="207">
        <f t="shared" si="10"/>
        <v>0</v>
      </c>
      <c r="AM53" s="207">
        <f t="shared" si="10"/>
        <v>0</v>
      </c>
      <c r="AN53" s="207">
        <f t="shared" si="10"/>
        <v>0</v>
      </c>
      <c r="AO53" s="207">
        <f t="shared" si="10"/>
        <v>0</v>
      </c>
      <c r="AP53" s="207">
        <f t="shared" si="10"/>
        <v>0</v>
      </c>
      <c r="AQ53" s="207">
        <f t="shared" si="10"/>
        <v>0</v>
      </c>
      <c r="AR53" s="207">
        <f t="shared" si="10"/>
        <v>0</v>
      </c>
      <c r="AS53" s="207">
        <f t="shared" si="10"/>
        <v>0</v>
      </c>
      <c r="AT53" s="207">
        <f t="shared" si="10"/>
        <v>0</v>
      </c>
      <c r="AU53" s="208">
        <f t="shared" si="6"/>
        <v>0</v>
      </c>
      <c r="AV53" s="208">
        <f t="shared" si="7"/>
        <v>0</v>
      </c>
      <c r="AW53" s="208">
        <f t="shared" si="7"/>
        <v>0</v>
      </c>
      <c r="AX53" s="208">
        <f t="shared" si="7"/>
        <v>0</v>
      </c>
      <c r="AY53" s="208">
        <f t="shared" si="7"/>
        <v>0</v>
      </c>
      <c r="AZ53" s="208">
        <f t="shared" si="11"/>
        <v>0</v>
      </c>
      <c r="BA53" s="208">
        <f t="shared" si="11"/>
        <v>0</v>
      </c>
      <c r="BB53" s="208">
        <f t="shared" si="11"/>
        <v>0</v>
      </c>
      <c r="BC53" s="208">
        <f t="shared" si="11"/>
        <v>0</v>
      </c>
      <c r="BD53" s="208">
        <f t="shared" si="11"/>
        <v>0</v>
      </c>
      <c r="BE53" s="208">
        <f t="shared" si="11"/>
        <v>0</v>
      </c>
      <c r="BF53" s="208">
        <f t="shared" si="11"/>
        <v>0</v>
      </c>
      <c r="BG53" s="208">
        <f t="shared" si="11"/>
        <v>0</v>
      </c>
      <c r="BH53" s="208">
        <f t="shared" si="11"/>
        <v>0</v>
      </c>
      <c r="BI53" s="208">
        <f t="shared" si="11"/>
        <v>0</v>
      </c>
      <c r="BJ53" s="208">
        <f t="shared" si="11"/>
        <v>0</v>
      </c>
      <c r="BK53" s="208">
        <f t="shared" si="11"/>
        <v>0</v>
      </c>
      <c r="BL53" s="207">
        <f t="shared" si="9"/>
        <v>0</v>
      </c>
    </row>
    <row r="54" spans="1:67">
      <c r="A54" s="190" t="s">
        <v>255</v>
      </c>
      <c r="B54" s="243">
        <v>0</v>
      </c>
      <c r="C54" s="243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192">
        <f t="shared" si="3"/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192">
        <f t="shared" si="4"/>
        <v>0</v>
      </c>
      <c r="AH54" s="192"/>
      <c r="AI54" s="207">
        <f t="shared" si="12"/>
        <v>0</v>
      </c>
      <c r="AJ54" s="207">
        <f t="shared" si="10"/>
        <v>0</v>
      </c>
      <c r="AK54" s="207">
        <f t="shared" si="10"/>
        <v>0</v>
      </c>
      <c r="AL54" s="207">
        <f t="shared" si="10"/>
        <v>0</v>
      </c>
      <c r="AM54" s="207">
        <f t="shared" si="10"/>
        <v>0</v>
      </c>
      <c r="AN54" s="207">
        <f t="shared" si="10"/>
        <v>0</v>
      </c>
      <c r="AO54" s="207">
        <f t="shared" si="10"/>
        <v>0</v>
      </c>
      <c r="AP54" s="207">
        <f t="shared" si="10"/>
        <v>0</v>
      </c>
      <c r="AQ54" s="207">
        <f t="shared" si="10"/>
        <v>0</v>
      </c>
      <c r="AR54" s="207">
        <f t="shared" si="10"/>
        <v>0</v>
      </c>
      <c r="AS54" s="207">
        <f t="shared" si="10"/>
        <v>0</v>
      </c>
      <c r="AT54" s="207">
        <f t="shared" si="10"/>
        <v>0</v>
      </c>
      <c r="AU54" s="208">
        <f t="shared" si="6"/>
        <v>0</v>
      </c>
      <c r="AV54" s="208">
        <f t="shared" si="7"/>
        <v>0</v>
      </c>
      <c r="AW54" s="208">
        <f t="shared" si="7"/>
        <v>0</v>
      </c>
      <c r="AX54" s="208">
        <f t="shared" si="7"/>
        <v>0</v>
      </c>
      <c r="AY54" s="208">
        <f t="shared" si="7"/>
        <v>0</v>
      </c>
      <c r="AZ54" s="208">
        <f t="shared" si="11"/>
        <v>0</v>
      </c>
      <c r="BA54" s="208">
        <f t="shared" si="11"/>
        <v>0</v>
      </c>
      <c r="BB54" s="208">
        <f t="shared" si="11"/>
        <v>0</v>
      </c>
      <c r="BC54" s="208">
        <f t="shared" si="11"/>
        <v>0</v>
      </c>
      <c r="BD54" s="208">
        <f t="shared" si="11"/>
        <v>0</v>
      </c>
      <c r="BE54" s="208">
        <f t="shared" si="11"/>
        <v>0</v>
      </c>
      <c r="BF54" s="208">
        <f t="shared" si="11"/>
        <v>0</v>
      </c>
      <c r="BG54" s="208">
        <f t="shared" si="11"/>
        <v>0</v>
      </c>
      <c r="BH54" s="208">
        <f t="shared" si="11"/>
        <v>0</v>
      </c>
      <c r="BI54" s="208">
        <f t="shared" si="11"/>
        <v>0</v>
      </c>
      <c r="BJ54" s="208">
        <f t="shared" si="11"/>
        <v>0</v>
      </c>
      <c r="BK54" s="208">
        <f t="shared" si="11"/>
        <v>0</v>
      </c>
      <c r="BL54" s="207">
        <f t="shared" si="9"/>
        <v>0</v>
      </c>
    </row>
    <row r="55" spans="1:67">
      <c r="A55" s="190" t="s">
        <v>256</v>
      </c>
      <c r="B55" s="243">
        <v>0</v>
      </c>
      <c r="C55" s="243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192">
        <f t="shared" si="3"/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192">
        <f t="shared" si="4"/>
        <v>0</v>
      </c>
      <c r="AH55" s="192"/>
      <c r="AI55" s="207">
        <f t="shared" si="12"/>
        <v>0</v>
      </c>
      <c r="AJ55" s="207">
        <f t="shared" si="10"/>
        <v>0</v>
      </c>
      <c r="AK55" s="207">
        <f t="shared" si="10"/>
        <v>0</v>
      </c>
      <c r="AL55" s="207">
        <f t="shared" si="10"/>
        <v>0</v>
      </c>
      <c r="AM55" s="207">
        <f t="shared" si="10"/>
        <v>0</v>
      </c>
      <c r="AN55" s="207">
        <f t="shared" si="10"/>
        <v>0</v>
      </c>
      <c r="AO55" s="207">
        <f t="shared" si="10"/>
        <v>0</v>
      </c>
      <c r="AP55" s="207">
        <f t="shared" si="10"/>
        <v>0</v>
      </c>
      <c r="AQ55" s="207">
        <f t="shared" si="10"/>
        <v>0</v>
      </c>
      <c r="AR55" s="207">
        <f t="shared" si="10"/>
        <v>0</v>
      </c>
      <c r="AS55" s="207">
        <f t="shared" si="10"/>
        <v>0</v>
      </c>
      <c r="AT55" s="207">
        <f t="shared" si="10"/>
        <v>0</v>
      </c>
      <c r="AU55" s="208">
        <f t="shared" si="6"/>
        <v>0</v>
      </c>
      <c r="AV55" s="208">
        <f t="shared" si="7"/>
        <v>0</v>
      </c>
      <c r="AW55" s="208">
        <f t="shared" si="7"/>
        <v>0</v>
      </c>
      <c r="AX55" s="208">
        <f t="shared" si="7"/>
        <v>0</v>
      </c>
      <c r="AY55" s="208">
        <f t="shared" si="7"/>
        <v>0</v>
      </c>
      <c r="AZ55" s="208">
        <f t="shared" si="11"/>
        <v>0</v>
      </c>
      <c r="BA55" s="208">
        <f t="shared" si="11"/>
        <v>0</v>
      </c>
      <c r="BB55" s="208">
        <f t="shared" si="11"/>
        <v>0</v>
      </c>
      <c r="BC55" s="208">
        <f t="shared" si="11"/>
        <v>0</v>
      </c>
      <c r="BD55" s="208">
        <f t="shared" si="11"/>
        <v>0</v>
      </c>
      <c r="BE55" s="208">
        <f t="shared" si="11"/>
        <v>0</v>
      </c>
      <c r="BF55" s="208">
        <f t="shared" si="11"/>
        <v>0</v>
      </c>
      <c r="BG55" s="208">
        <f t="shared" si="11"/>
        <v>0</v>
      </c>
      <c r="BH55" s="208">
        <f t="shared" si="11"/>
        <v>0</v>
      </c>
      <c r="BI55" s="208">
        <f t="shared" si="11"/>
        <v>0</v>
      </c>
      <c r="BJ55" s="208">
        <f t="shared" si="11"/>
        <v>0</v>
      </c>
      <c r="BK55" s="208">
        <f t="shared" si="11"/>
        <v>0</v>
      </c>
      <c r="BL55" s="207">
        <f t="shared" si="9"/>
        <v>0</v>
      </c>
    </row>
    <row r="56" spans="1:67">
      <c r="A56" s="190" t="s">
        <v>257</v>
      </c>
      <c r="B56" s="243">
        <v>0</v>
      </c>
      <c r="C56" s="243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192">
        <f t="shared" si="3"/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192">
        <f t="shared" si="4"/>
        <v>0</v>
      </c>
      <c r="AH56" s="192"/>
      <c r="AI56" s="207">
        <f t="shared" si="12"/>
        <v>0</v>
      </c>
      <c r="AJ56" s="207">
        <f t="shared" si="10"/>
        <v>0</v>
      </c>
      <c r="AK56" s="207">
        <f t="shared" si="10"/>
        <v>0</v>
      </c>
      <c r="AL56" s="207">
        <f t="shared" si="10"/>
        <v>0</v>
      </c>
      <c r="AM56" s="207">
        <f t="shared" si="10"/>
        <v>0</v>
      </c>
      <c r="AN56" s="207">
        <f t="shared" si="10"/>
        <v>0</v>
      </c>
      <c r="AO56" s="207">
        <f t="shared" si="10"/>
        <v>0</v>
      </c>
      <c r="AP56" s="207">
        <f t="shared" si="10"/>
        <v>0</v>
      </c>
      <c r="AQ56" s="207">
        <f t="shared" si="10"/>
        <v>0</v>
      </c>
      <c r="AR56" s="207">
        <f t="shared" si="10"/>
        <v>0</v>
      </c>
      <c r="AS56" s="207">
        <f t="shared" si="10"/>
        <v>0</v>
      </c>
      <c r="AT56" s="207">
        <f t="shared" si="10"/>
        <v>0</v>
      </c>
      <c r="AU56" s="208">
        <f t="shared" si="6"/>
        <v>0</v>
      </c>
      <c r="AV56" s="208">
        <f t="shared" si="7"/>
        <v>0</v>
      </c>
      <c r="AW56" s="208">
        <f t="shared" si="7"/>
        <v>0</v>
      </c>
      <c r="AX56" s="208">
        <f t="shared" si="7"/>
        <v>0</v>
      </c>
      <c r="AY56" s="208">
        <f t="shared" si="7"/>
        <v>0</v>
      </c>
      <c r="AZ56" s="208">
        <f t="shared" si="11"/>
        <v>0</v>
      </c>
      <c r="BA56" s="208">
        <f t="shared" si="11"/>
        <v>0</v>
      </c>
      <c r="BB56" s="208">
        <f t="shared" si="11"/>
        <v>0</v>
      </c>
      <c r="BC56" s="208">
        <f t="shared" si="11"/>
        <v>0</v>
      </c>
      <c r="BD56" s="208">
        <f t="shared" si="11"/>
        <v>0</v>
      </c>
      <c r="BE56" s="208">
        <f t="shared" si="11"/>
        <v>0</v>
      </c>
      <c r="BF56" s="208">
        <f t="shared" si="11"/>
        <v>0</v>
      </c>
      <c r="BG56" s="208">
        <f t="shared" si="11"/>
        <v>0</v>
      </c>
      <c r="BH56" s="208">
        <f t="shared" si="11"/>
        <v>0</v>
      </c>
      <c r="BI56" s="208">
        <f t="shared" si="11"/>
        <v>0</v>
      </c>
      <c r="BJ56" s="208">
        <f t="shared" si="11"/>
        <v>0</v>
      </c>
      <c r="BK56" s="208">
        <f t="shared" si="11"/>
        <v>0</v>
      </c>
      <c r="BL56" s="207">
        <f t="shared" si="9"/>
        <v>0</v>
      </c>
    </row>
    <row r="57" spans="1:67">
      <c r="A57" s="190" t="s">
        <v>258</v>
      </c>
      <c r="B57" s="243">
        <v>0</v>
      </c>
      <c r="C57" s="243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192">
        <f t="shared" si="3"/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192">
        <f t="shared" si="4"/>
        <v>0</v>
      </c>
      <c r="AH57" s="192"/>
      <c r="AI57" s="207">
        <f t="shared" si="12"/>
        <v>0</v>
      </c>
      <c r="AJ57" s="207">
        <f t="shared" si="10"/>
        <v>0</v>
      </c>
      <c r="AK57" s="207">
        <f t="shared" si="10"/>
        <v>0</v>
      </c>
      <c r="AL57" s="207">
        <f t="shared" si="10"/>
        <v>0</v>
      </c>
      <c r="AM57" s="207">
        <f t="shared" si="10"/>
        <v>0</v>
      </c>
      <c r="AN57" s="207">
        <f t="shared" si="10"/>
        <v>0</v>
      </c>
      <c r="AO57" s="207">
        <f t="shared" si="10"/>
        <v>0</v>
      </c>
      <c r="AP57" s="207">
        <f t="shared" si="10"/>
        <v>0</v>
      </c>
      <c r="AQ57" s="207">
        <f t="shared" si="10"/>
        <v>0</v>
      </c>
      <c r="AR57" s="207">
        <f t="shared" si="10"/>
        <v>0</v>
      </c>
      <c r="AS57" s="207">
        <f t="shared" si="10"/>
        <v>0</v>
      </c>
      <c r="AT57" s="207">
        <f t="shared" si="10"/>
        <v>0</v>
      </c>
      <c r="AU57" s="208">
        <f t="shared" si="6"/>
        <v>0</v>
      </c>
      <c r="AV57" s="208">
        <f t="shared" si="7"/>
        <v>0</v>
      </c>
      <c r="AW57" s="208">
        <f t="shared" si="7"/>
        <v>0</v>
      </c>
      <c r="AX57" s="208">
        <f t="shared" si="7"/>
        <v>0</v>
      </c>
      <c r="AY57" s="208">
        <f t="shared" si="7"/>
        <v>0</v>
      </c>
      <c r="AZ57" s="208">
        <f t="shared" si="11"/>
        <v>0</v>
      </c>
      <c r="BA57" s="208">
        <f t="shared" si="11"/>
        <v>0</v>
      </c>
      <c r="BB57" s="208">
        <f t="shared" si="11"/>
        <v>0</v>
      </c>
      <c r="BC57" s="208">
        <f t="shared" si="11"/>
        <v>0</v>
      </c>
      <c r="BD57" s="208">
        <f t="shared" si="11"/>
        <v>0</v>
      </c>
      <c r="BE57" s="208">
        <f t="shared" si="11"/>
        <v>0</v>
      </c>
      <c r="BF57" s="208">
        <f t="shared" si="11"/>
        <v>0</v>
      </c>
      <c r="BG57" s="208">
        <f t="shared" si="11"/>
        <v>0</v>
      </c>
      <c r="BH57" s="208">
        <f t="shared" si="11"/>
        <v>0</v>
      </c>
      <c r="BI57" s="208">
        <f t="shared" si="11"/>
        <v>0</v>
      </c>
      <c r="BJ57" s="208">
        <f t="shared" si="11"/>
        <v>0</v>
      </c>
      <c r="BK57" s="208">
        <f t="shared" si="11"/>
        <v>0</v>
      </c>
      <c r="BL57" s="207">
        <f t="shared" si="9"/>
        <v>0</v>
      </c>
    </row>
    <row r="58" spans="1:67">
      <c r="A58" s="190" t="s">
        <v>259</v>
      </c>
      <c r="B58" s="243">
        <v>0</v>
      </c>
      <c r="C58" s="243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192">
        <f t="shared" si="3"/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192">
        <f t="shared" si="4"/>
        <v>0</v>
      </c>
      <c r="AH58" s="192"/>
      <c r="AI58" s="207">
        <f t="shared" si="12"/>
        <v>0</v>
      </c>
      <c r="AJ58" s="207">
        <f t="shared" si="10"/>
        <v>0</v>
      </c>
      <c r="AK58" s="207">
        <f t="shared" si="10"/>
        <v>0</v>
      </c>
      <c r="AL58" s="207">
        <f t="shared" si="10"/>
        <v>0</v>
      </c>
      <c r="AM58" s="207">
        <f t="shared" si="10"/>
        <v>0</v>
      </c>
      <c r="AN58" s="207">
        <f t="shared" si="10"/>
        <v>0</v>
      </c>
      <c r="AO58" s="207">
        <f t="shared" si="10"/>
        <v>0</v>
      </c>
      <c r="AP58" s="207">
        <f t="shared" si="10"/>
        <v>0</v>
      </c>
      <c r="AQ58" s="207">
        <f t="shared" si="10"/>
        <v>0</v>
      </c>
      <c r="AR58" s="207">
        <f t="shared" si="10"/>
        <v>0</v>
      </c>
      <c r="AS58" s="207">
        <f t="shared" si="10"/>
        <v>0</v>
      </c>
      <c r="AT58" s="207">
        <f t="shared" si="10"/>
        <v>0</v>
      </c>
      <c r="AU58" s="208">
        <f t="shared" si="6"/>
        <v>0</v>
      </c>
      <c r="AV58" s="208">
        <f t="shared" si="7"/>
        <v>0</v>
      </c>
      <c r="AW58" s="208">
        <f t="shared" si="7"/>
        <v>0</v>
      </c>
      <c r="AX58" s="208">
        <f t="shared" si="7"/>
        <v>0</v>
      </c>
      <c r="AY58" s="208">
        <f t="shared" si="7"/>
        <v>0</v>
      </c>
      <c r="AZ58" s="208">
        <f t="shared" si="11"/>
        <v>0</v>
      </c>
      <c r="BA58" s="208">
        <f t="shared" si="11"/>
        <v>0</v>
      </c>
      <c r="BB58" s="208">
        <f t="shared" si="11"/>
        <v>0</v>
      </c>
      <c r="BC58" s="208">
        <f t="shared" si="11"/>
        <v>0</v>
      </c>
      <c r="BD58" s="208">
        <f t="shared" si="11"/>
        <v>0</v>
      </c>
      <c r="BE58" s="208">
        <f t="shared" si="11"/>
        <v>0</v>
      </c>
      <c r="BF58" s="208">
        <f t="shared" si="11"/>
        <v>0</v>
      </c>
      <c r="BG58" s="208">
        <f t="shared" si="11"/>
        <v>0</v>
      </c>
      <c r="BH58" s="208">
        <f t="shared" si="11"/>
        <v>0</v>
      </c>
      <c r="BI58" s="208">
        <f t="shared" si="11"/>
        <v>0</v>
      </c>
      <c r="BJ58" s="208">
        <f t="shared" si="11"/>
        <v>0</v>
      </c>
      <c r="BK58" s="208">
        <f t="shared" si="11"/>
        <v>0</v>
      </c>
      <c r="BL58" s="207">
        <f t="shared" si="9"/>
        <v>0</v>
      </c>
    </row>
    <row r="59" spans="1:67">
      <c r="A59" s="190" t="s">
        <v>260</v>
      </c>
      <c r="B59" s="243">
        <v>0</v>
      </c>
      <c r="C59" s="243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192">
        <f t="shared" si="3"/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192">
        <f t="shared" si="4"/>
        <v>0</v>
      </c>
      <c r="AH59" s="192"/>
      <c r="AI59" s="207">
        <f t="shared" si="12"/>
        <v>0</v>
      </c>
      <c r="AJ59" s="207">
        <f t="shared" si="10"/>
        <v>0</v>
      </c>
      <c r="AK59" s="207">
        <f t="shared" si="10"/>
        <v>0</v>
      </c>
      <c r="AL59" s="207">
        <f t="shared" si="10"/>
        <v>0</v>
      </c>
      <c r="AM59" s="207">
        <f t="shared" si="10"/>
        <v>0</v>
      </c>
      <c r="AN59" s="207">
        <f t="shared" si="10"/>
        <v>0</v>
      </c>
      <c r="AO59" s="207">
        <f t="shared" si="10"/>
        <v>0</v>
      </c>
      <c r="AP59" s="207">
        <f t="shared" si="10"/>
        <v>0</v>
      </c>
      <c r="AQ59" s="207">
        <f t="shared" si="10"/>
        <v>0</v>
      </c>
      <c r="AR59" s="207">
        <f t="shared" si="10"/>
        <v>0</v>
      </c>
      <c r="AS59" s="207">
        <f t="shared" si="10"/>
        <v>0</v>
      </c>
      <c r="AT59" s="207">
        <f t="shared" si="10"/>
        <v>0</v>
      </c>
      <c r="AU59" s="208">
        <f t="shared" si="6"/>
        <v>0</v>
      </c>
      <c r="AV59" s="208">
        <f t="shared" si="7"/>
        <v>0</v>
      </c>
      <c r="AW59" s="208">
        <f t="shared" si="7"/>
        <v>0</v>
      </c>
      <c r="AX59" s="208">
        <f t="shared" si="7"/>
        <v>0</v>
      </c>
      <c r="AY59" s="208">
        <f t="shared" si="7"/>
        <v>0</v>
      </c>
      <c r="AZ59" s="208">
        <f t="shared" si="11"/>
        <v>0</v>
      </c>
      <c r="BA59" s="208">
        <f t="shared" si="11"/>
        <v>0</v>
      </c>
      <c r="BB59" s="208">
        <f t="shared" si="11"/>
        <v>0</v>
      </c>
      <c r="BC59" s="208">
        <f t="shared" si="11"/>
        <v>0</v>
      </c>
      <c r="BD59" s="208">
        <f t="shared" si="11"/>
        <v>0</v>
      </c>
      <c r="BE59" s="208">
        <f t="shared" si="11"/>
        <v>0</v>
      </c>
      <c r="BF59" s="208">
        <f t="shared" si="11"/>
        <v>0</v>
      </c>
      <c r="BG59" s="208">
        <f t="shared" si="11"/>
        <v>0</v>
      </c>
      <c r="BH59" s="208">
        <f t="shared" si="11"/>
        <v>0</v>
      </c>
      <c r="BI59" s="208">
        <f t="shared" si="11"/>
        <v>0</v>
      </c>
      <c r="BJ59" s="208">
        <f t="shared" si="11"/>
        <v>0</v>
      </c>
      <c r="BK59" s="208">
        <f t="shared" si="11"/>
        <v>0</v>
      </c>
      <c r="BL59" s="207">
        <f t="shared" si="9"/>
        <v>0</v>
      </c>
    </row>
    <row r="60" spans="1:67">
      <c r="A60" s="190" t="s">
        <v>261</v>
      </c>
      <c r="B60" s="243">
        <v>0</v>
      </c>
      <c r="C60" s="243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192">
        <f t="shared" si="3"/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192">
        <f t="shared" si="4"/>
        <v>0</v>
      </c>
      <c r="AH60" s="192"/>
      <c r="AI60" s="207">
        <f t="shared" si="12"/>
        <v>0</v>
      </c>
      <c r="AJ60" s="207">
        <f t="shared" si="10"/>
        <v>0</v>
      </c>
      <c r="AK60" s="207">
        <f t="shared" si="10"/>
        <v>0</v>
      </c>
      <c r="AL60" s="207">
        <f t="shared" si="10"/>
        <v>0</v>
      </c>
      <c r="AM60" s="207">
        <f t="shared" si="10"/>
        <v>0</v>
      </c>
      <c r="AN60" s="207">
        <f t="shared" si="10"/>
        <v>0</v>
      </c>
      <c r="AO60" s="207">
        <f t="shared" si="10"/>
        <v>0</v>
      </c>
      <c r="AP60" s="207">
        <f t="shared" si="10"/>
        <v>0</v>
      </c>
      <c r="AQ60" s="207">
        <f t="shared" si="10"/>
        <v>0</v>
      </c>
      <c r="AR60" s="207">
        <f t="shared" si="10"/>
        <v>0</v>
      </c>
      <c r="AS60" s="207">
        <f t="shared" si="10"/>
        <v>0</v>
      </c>
      <c r="AT60" s="207">
        <f t="shared" si="10"/>
        <v>0</v>
      </c>
      <c r="AU60" s="208">
        <f t="shared" si="6"/>
        <v>0</v>
      </c>
      <c r="AV60" s="208">
        <f t="shared" si="7"/>
        <v>0</v>
      </c>
      <c r="AW60" s="208">
        <f t="shared" si="7"/>
        <v>0</v>
      </c>
      <c r="AX60" s="208">
        <f t="shared" si="7"/>
        <v>0</v>
      </c>
      <c r="AY60" s="208">
        <f t="shared" si="7"/>
        <v>0</v>
      </c>
      <c r="AZ60" s="208">
        <f t="shared" si="11"/>
        <v>0</v>
      </c>
      <c r="BA60" s="208">
        <f t="shared" si="11"/>
        <v>0</v>
      </c>
      <c r="BB60" s="208">
        <f t="shared" si="11"/>
        <v>0</v>
      </c>
      <c r="BC60" s="208">
        <f t="shared" si="11"/>
        <v>0</v>
      </c>
      <c r="BD60" s="208">
        <f t="shared" si="11"/>
        <v>0</v>
      </c>
      <c r="BE60" s="208">
        <f t="shared" si="11"/>
        <v>0</v>
      </c>
      <c r="BF60" s="208">
        <f t="shared" si="11"/>
        <v>0</v>
      </c>
      <c r="BG60" s="208">
        <f t="shared" si="11"/>
        <v>0</v>
      </c>
      <c r="BH60" s="208">
        <f t="shared" si="11"/>
        <v>0</v>
      </c>
      <c r="BI60" s="208">
        <f t="shared" si="11"/>
        <v>0</v>
      </c>
      <c r="BJ60" s="208">
        <f t="shared" si="11"/>
        <v>0</v>
      </c>
      <c r="BK60" s="208">
        <f t="shared" si="11"/>
        <v>0</v>
      </c>
      <c r="BL60" s="207">
        <f t="shared" si="9"/>
        <v>0</v>
      </c>
    </row>
    <row r="61" spans="1:67">
      <c r="A61" s="190" t="s">
        <v>262</v>
      </c>
      <c r="B61" s="243">
        <v>0</v>
      </c>
      <c r="C61" s="243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192">
        <f t="shared" si="3"/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192">
        <f t="shared" si="4"/>
        <v>0</v>
      </c>
      <c r="AH61" s="192"/>
      <c r="AI61" s="207">
        <f t="shared" si="12"/>
        <v>0</v>
      </c>
      <c r="AJ61" s="207">
        <f t="shared" si="10"/>
        <v>0</v>
      </c>
      <c r="AK61" s="207">
        <f t="shared" si="10"/>
        <v>0</v>
      </c>
      <c r="AL61" s="207">
        <f t="shared" si="10"/>
        <v>0</v>
      </c>
      <c r="AM61" s="207">
        <f t="shared" si="10"/>
        <v>0</v>
      </c>
      <c r="AN61" s="207">
        <f t="shared" si="10"/>
        <v>0</v>
      </c>
      <c r="AO61" s="207">
        <f t="shared" si="10"/>
        <v>0</v>
      </c>
      <c r="AP61" s="207">
        <f t="shared" si="10"/>
        <v>0</v>
      </c>
      <c r="AQ61" s="207">
        <f t="shared" si="10"/>
        <v>0</v>
      </c>
      <c r="AR61" s="207">
        <f t="shared" si="10"/>
        <v>0</v>
      </c>
      <c r="AS61" s="207">
        <f t="shared" si="10"/>
        <v>0</v>
      </c>
      <c r="AT61" s="207">
        <f t="shared" si="10"/>
        <v>0</v>
      </c>
      <c r="AU61" s="208">
        <f t="shared" si="6"/>
        <v>0</v>
      </c>
      <c r="AV61" s="208">
        <f t="shared" si="7"/>
        <v>0</v>
      </c>
      <c r="AW61" s="208">
        <f t="shared" si="7"/>
        <v>0</v>
      </c>
      <c r="AX61" s="208">
        <f t="shared" si="7"/>
        <v>0</v>
      </c>
      <c r="AY61" s="208">
        <f t="shared" si="7"/>
        <v>0</v>
      </c>
      <c r="AZ61" s="208">
        <f t="shared" si="11"/>
        <v>0</v>
      </c>
      <c r="BA61" s="208">
        <f t="shared" si="11"/>
        <v>0</v>
      </c>
      <c r="BB61" s="208">
        <f t="shared" si="11"/>
        <v>0</v>
      </c>
      <c r="BC61" s="208">
        <f t="shared" si="11"/>
        <v>0</v>
      </c>
      <c r="BD61" s="208">
        <f t="shared" si="11"/>
        <v>0</v>
      </c>
      <c r="BE61" s="208">
        <f t="shared" si="11"/>
        <v>0</v>
      </c>
      <c r="BF61" s="208">
        <f t="shared" si="11"/>
        <v>0</v>
      </c>
      <c r="BG61" s="208">
        <f t="shared" si="11"/>
        <v>0</v>
      </c>
      <c r="BH61" s="208">
        <f t="shared" si="11"/>
        <v>0</v>
      </c>
      <c r="BI61" s="208">
        <f t="shared" si="11"/>
        <v>0</v>
      </c>
      <c r="BJ61" s="208">
        <f t="shared" si="11"/>
        <v>0</v>
      </c>
      <c r="BK61" s="208">
        <f t="shared" si="11"/>
        <v>0</v>
      </c>
      <c r="BL61" s="207">
        <f t="shared" si="9"/>
        <v>0</v>
      </c>
    </row>
    <row r="62" spans="1:67">
      <c r="A62" s="209" t="s">
        <v>263</v>
      </c>
      <c r="B62" s="243">
        <v>0</v>
      </c>
      <c r="C62" s="243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192">
        <f t="shared" si="3"/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192">
        <f t="shared" si="4"/>
        <v>0</v>
      </c>
      <c r="AH62" s="192"/>
      <c r="AI62" s="207">
        <f t="shared" si="12"/>
        <v>0</v>
      </c>
      <c r="AJ62" s="207">
        <f t="shared" si="10"/>
        <v>0</v>
      </c>
      <c r="AK62" s="207">
        <f t="shared" si="10"/>
        <v>0</v>
      </c>
      <c r="AL62" s="207">
        <f t="shared" si="10"/>
        <v>0</v>
      </c>
      <c r="AM62" s="207">
        <f t="shared" si="10"/>
        <v>0</v>
      </c>
      <c r="AN62" s="207">
        <f t="shared" si="10"/>
        <v>0</v>
      </c>
      <c r="AO62" s="207">
        <f t="shared" si="10"/>
        <v>0</v>
      </c>
      <c r="AP62" s="207">
        <f t="shared" si="10"/>
        <v>0</v>
      </c>
      <c r="AQ62" s="207">
        <f t="shared" si="10"/>
        <v>0</v>
      </c>
      <c r="AR62" s="207">
        <f t="shared" si="10"/>
        <v>0</v>
      </c>
      <c r="AS62" s="207">
        <f t="shared" si="10"/>
        <v>0</v>
      </c>
      <c r="AT62" s="207">
        <f t="shared" si="10"/>
        <v>0</v>
      </c>
      <c r="AU62" s="208">
        <f t="shared" si="6"/>
        <v>0</v>
      </c>
      <c r="AV62" s="208">
        <f t="shared" si="7"/>
        <v>0</v>
      </c>
      <c r="AW62" s="208">
        <f t="shared" si="7"/>
        <v>0</v>
      </c>
      <c r="AX62" s="208">
        <f t="shared" si="7"/>
        <v>0</v>
      </c>
      <c r="AY62" s="208">
        <f t="shared" si="7"/>
        <v>0</v>
      </c>
      <c r="AZ62" s="208">
        <f t="shared" si="11"/>
        <v>0</v>
      </c>
      <c r="BA62" s="208">
        <f t="shared" si="11"/>
        <v>0</v>
      </c>
      <c r="BB62" s="208">
        <f t="shared" si="11"/>
        <v>0</v>
      </c>
      <c r="BC62" s="208">
        <f t="shared" ref="BC62:BK90" si="13">ROUND(X62*$C62/12,2)</f>
        <v>0</v>
      </c>
      <c r="BD62" s="208">
        <f t="shared" si="13"/>
        <v>0</v>
      </c>
      <c r="BE62" s="208">
        <f t="shared" si="13"/>
        <v>0</v>
      </c>
      <c r="BF62" s="208">
        <f t="shared" si="13"/>
        <v>0</v>
      </c>
      <c r="BG62" s="208">
        <f t="shared" si="13"/>
        <v>0</v>
      </c>
      <c r="BH62" s="208">
        <f t="shared" si="13"/>
        <v>0</v>
      </c>
      <c r="BI62" s="208">
        <f t="shared" si="13"/>
        <v>0</v>
      </c>
      <c r="BJ62" s="208">
        <f t="shared" si="13"/>
        <v>0</v>
      </c>
      <c r="BK62" s="208">
        <f t="shared" si="13"/>
        <v>0</v>
      </c>
      <c r="BL62" s="207">
        <f t="shared" si="9"/>
        <v>0</v>
      </c>
    </row>
    <row r="63" spans="1:67">
      <c r="A63" s="209" t="s">
        <v>264</v>
      </c>
      <c r="B63" s="243">
        <v>3.61E-2</v>
      </c>
      <c r="C63" s="243">
        <v>3.61E-2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192">
        <f t="shared" si="3"/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5937950</v>
      </c>
      <c r="AA63" s="206">
        <v>11875900</v>
      </c>
      <c r="AB63" s="206">
        <v>11875900</v>
      </c>
      <c r="AC63" s="206">
        <v>11875900</v>
      </c>
      <c r="AD63" s="206">
        <v>11875900</v>
      </c>
      <c r="AE63" s="206">
        <v>11875900</v>
      </c>
      <c r="AF63" s="206">
        <v>11875900</v>
      </c>
      <c r="AG63" s="192">
        <f t="shared" si="4"/>
        <v>77193350</v>
      </c>
      <c r="AH63" s="192"/>
      <c r="AI63" s="207">
        <f t="shared" si="12"/>
        <v>0</v>
      </c>
      <c r="AJ63" s="207">
        <f t="shared" si="10"/>
        <v>0</v>
      </c>
      <c r="AK63" s="207">
        <f t="shared" si="10"/>
        <v>0</v>
      </c>
      <c r="AL63" s="207">
        <f t="shared" si="10"/>
        <v>0</v>
      </c>
      <c r="AM63" s="207">
        <f t="shared" si="10"/>
        <v>0</v>
      </c>
      <c r="AN63" s="207">
        <f t="shared" si="10"/>
        <v>0</v>
      </c>
      <c r="AO63" s="207">
        <f t="shared" si="10"/>
        <v>0</v>
      </c>
      <c r="AP63" s="207">
        <f t="shared" si="10"/>
        <v>0</v>
      </c>
      <c r="AQ63" s="207">
        <f t="shared" si="10"/>
        <v>0</v>
      </c>
      <c r="AR63" s="207">
        <f t="shared" si="10"/>
        <v>0</v>
      </c>
      <c r="AS63" s="207">
        <f t="shared" si="10"/>
        <v>0</v>
      </c>
      <c r="AT63" s="207">
        <f t="shared" si="10"/>
        <v>0</v>
      </c>
      <c r="AU63" s="208">
        <f t="shared" si="6"/>
        <v>0</v>
      </c>
      <c r="AV63" s="208">
        <f t="shared" si="7"/>
        <v>0</v>
      </c>
      <c r="AW63" s="208">
        <f t="shared" si="7"/>
        <v>0</v>
      </c>
      <c r="AX63" s="208">
        <f t="shared" si="7"/>
        <v>0</v>
      </c>
      <c r="AY63" s="208">
        <f t="shared" si="7"/>
        <v>0</v>
      </c>
      <c r="AZ63" s="208">
        <f t="shared" ref="AZ63:BK112" si="14">ROUND(U63*$C63/12,2)</f>
        <v>0</v>
      </c>
      <c r="BA63" s="208">
        <f t="shared" si="14"/>
        <v>0</v>
      </c>
      <c r="BB63" s="208">
        <f t="shared" si="14"/>
        <v>0</v>
      </c>
      <c r="BC63" s="208">
        <f t="shared" si="13"/>
        <v>0</v>
      </c>
      <c r="BD63" s="208">
        <f t="shared" si="13"/>
        <v>0</v>
      </c>
      <c r="BE63" s="208">
        <f t="shared" si="13"/>
        <v>17863.330000000002</v>
      </c>
      <c r="BF63" s="208">
        <f t="shared" si="13"/>
        <v>35726.67</v>
      </c>
      <c r="BG63" s="208">
        <f t="shared" si="13"/>
        <v>35726.67</v>
      </c>
      <c r="BH63" s="208">
        <f t="shared" si="13"/>
        <v>35726.67</v>
      </c>
      <c r="BI63" s="208">
        <f t="shared" si="13"/>
        <v>35726.67</v>
      </c>
      <c r="BJ63" s="208">
        <f t="shared" si="13"/>
        <v>35726.67</v>
      </c>
      <c r="BK63" s="208">
        <f t="shared" si="13"/>
        <v>35726.67</v>
      </c>
      <c r="BL63" s="207">
        <f t="shared" si="9"/>
        <v>232223.34999999998</v>
      </c>
      <c r="BO63" s="207">
        <f>BL63</f>
        <v>232223.34999999998</v>
      </c>
    </row>
    <row r="64" spans="1:67">
      <c r="A64" s="190" t="s">
        <v>265</v>
      </c>
      <c r="B64" s="243">
        <v>3.5999999999999999E-3</v>
      </c>
      <c r="C64" s="243">
        <v>3.5999999999999999E-3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192">
        <f t="shared" si="3"/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192">
        <f t="shared" si="4"/>
        <v>0</v>
      </c>
      <c r="AH64" s="192"/>
      <c r="AI64" s="207">
        <f t="shared" si="12"/>
        <v>0</v>
      </c>
      <c r="AJ64" s="207">
        <f t="shared" si="10"/>
        <v>0</v>
      </c>
      <c r="AK64" s="207">
        <f t="shared" si="10"/>
        <v>0</v>
      </c>
      <c r="AL64" s="207">
        <f t="shared" ref="AL64:AT92" si="15">ROUND(G64*$B64/12,2)</f>
        <v>0</v>
      </c>
      <c r="AM64" s="207">
        <f t="shared" si="15"/>
        <v>0</v>
      </c>
      <c r="AN64" s="207">
        <f t="shared" si="15"/>
        <v>0</v>
      </c>
      <c r="AO64" s="207">
        <f t="shared" si="15"/>
        <v>0</v>
      </c>
      <c r="AP64" s="207">
        <f t="shared" si="15"/>
        <v>0</v>
      </c>
      <c r="AQ64" s="207">
        <f t="shared" si="15"/>
        <v>0</v>
      </c>
      <c r="AR64" s="207">
        <f t="shared" si="15"/>
        <v>0</v>
      </c>
      <c r="AS64" s="207">
        <f t="shared" si="15"/>
        <v>0</v>
      </c>
      <c r="AT64" s="207">
        <f t="shared" si="15"/>
        <v>0</v>
      </c>
      <c r="AU64" s="208">
        <f t="shared" si="6"/>
        <v>0</v>
      </c>
      <c r="AV64" s="208">
        <f t="shared" si="7"/>
        <v>0</v>
      </c>
      <c r="AW64" s="208">
        <f t="shared" si="7"/>
        <v>0</v>
      </c>
      <c r="AX64" s="208">
        <f t="shared" si="7"/>
        <v>0</v>
      </c>
      <c r="AY64" s="208">
        <f t="shared" si="7"/>
        <v>0</v>
      </c>
      <c r="AZ64" s="208">
        <f t="shared" si="14"/>
        <v>0</v>
      </c>
      <c r="BA64" s="208">
        <f t="shared" si="14"/>
        <v>0</v>
      </c>
      <c r="BB64" s="208">
        <f t="shared" si="14"/>
        <v>0</v>
      </c>
      <c r="BC64" s="208">
        <f t="shared" si="13"/>
        <v>0</v>
      </c>
      <c r="BD64" s="208">
        <f t="shared" si="13"/>
        <v>0</v>
      </c>
      <c r="BE64" s="208">
        <f t="shared" si="13"/>
        <v>0</v>
      </c>
      <c r="BF64" s="208">
        <f t="shared" si="13"/>
        <v>0</v>
      </c>
      <c r="BG64" s="208">
        <f t="shared" si="13"/>
        <v>0</v>
      </c>
      <c r="BH64" s="208">
        <f t="shared" si="13"/>
        <v>0</v>
      </c>
      <c r="BI64" s="208">
        <f t="shared" si="13"/>
        <v>0</v>
      </c>
      <c r="BJ64" s="208">
        <f t="shared" si="13"/>
        <v>0</v>
      </c>
      <c r="BK64" s="208">
        <f t="shared" si="13"/>
        <v>0</v>
      </c>
      <c r="BL64" s="207">
        <f t="shared" si="9"/>
        <v>0</v>
      </c>
    </row>
    <row r="65" spans="1:64">
      <c r="A65" s="190" t="s">
        <v>266</v>
      </c>
      <c r="B65" s="243">
        <v>6.1499999999999992E-2</v>
      </c>
      <c r="C65" s="243">
        <v>6.1499999999999992E-2</v>
      </c>
      <c r="D65" s="206">
        <v>74121233.310000002</v>
      </c>
      <c r="E65" s="206">
        <v>74047880.019999996</v>
      </c>
      <c r="F65" s="206">
        <v>74103056.709999993</v>
      </c>
      <c r="G65" s="206">
        <v>74133886.879999995</v>
      </c>
      <c r="H65" s="206">
        <v>74152794.909999996</v>
      </c>
      <c r="I65" s="206">
        <v>74216180.950000003</v>
      </c>
      <c r="J65" s="206">
        <v>74352545.355000004</v>
      </c>
      <c r="K65" s="206">
        <v>74441459.629999995</v>
      </c>
      <c r="L65" s="206">
        <v>74441459.629999995</v>
      </c>
      <c r="M65" s="206">
        <v>74501459.63499999</v>
      </c>
      <c r="N65" s="206">
        <v>74561459.640000001</v>
      </c>
      <c r="O65" s="206">
        <v>74577982.355000004</v>
      </c>
      <c r="P65" s="192">
        <f t="shared" si="3"/>
        <v>891651399.02499986</v>
      </c>
      <c r="Q65" s="206">
        <v>74751153.385000005</v>
      </c>
      <c r="R65" s="206">
        <v>75648177.734999999</v>
      </c>
      <c r="S65" s="206">
        <v>76388553.769999996</v>
      </c>
      <c r="T65" s="206">
        <v>76402573.640000001</v>
      </c>
      <c r="U65" s="206">
        <v>188350342.81499997</v>
      </c>
      <c r="V65" s="206">
        <v>188525339.44999999</v>
      </c>
      <c r="W65" s="206">
        <v>188603033.38999999</v>
      </c>
      <c r="X65" s="206">
        <v>188617053.25999999</v>
      </c>
      <c r="Y65" s="206">
        <v>188651098.05500001</v>
      </c>
      <c r="Z65" s="206">
        <v>188671122.97999999</v>
      </c>
      <c r="AA65" s="206">
        <v>188671122.97999999</v>
      </c>
      <c r="AB65" s="206">
        <v>188671122.97999999</v>
      </c>
      <c r="AC65" s="206">
        <v>188671122.97999999</v>
      </c>
      <c r="AD65" s="206">
        <v>188671122.97999999</v>
      </c>
      <c r="AE65" s="206">
        <v>188671122.97999999</v>
      </c>
      <c r="AF65" s="206">
        <v>188671122.97999999</v>
      </c>
      <c r="AG65" s="192">
        <f t="shared" si="4"/>
        <v>2263444727.8299999</v>
      </c>
      <c r="AH65" s="192"/>
      <c r="AI65" s="207">
        <f t="shared" si="12"/>
        <v>379871.32</v>
      </c>
      <c r="AJ65" s="207">
        <f t="shared" si="12"/>
        <v>379495.39</v>
      </c>
      <c r="AK65" s="207">
        <f t="shared" si="12"/>
        <v>379778.17</v>
      </c>
      <c r="AL65" s="207">
        <f t="shared" si="15"/>
        <v>379936.17</v>
      </c>
      <c r="AM65" s="207">
        <f t="shared" si="15"/>
        <v>380033.07</v>
      </c>
      <c r="AN65" s="207">
        <f t="shared" si="15"/>
        <v>380357.93</v>
      </c>
      <c r="AO65" s="207">
        <f t="shared" si="15"/>
        <v>381056.79</v>
      </c>
      <c r="AP65" s="207">
        <f t="shared" si="15"/>
        <v>381512.48</v>
      </c>
      <c r="AQ65" s="207">
        <f t="shared" si="15"/>
        <v>381512.48</v>
      </c>
      <c r="AR65" s="207">
        <f t="shared" si="15"/>
        <v>381819.98</v>
      </c>
      <c r="AS65" s="207">
        <f t="shared" si="15"/>
        <v>382127.48</v>
      </c>
      <c r="AT65" s="207">
        <f t="shared" si="15"/>
        <v>382212.16</v>
      </c>
      <c r="AU65" s="208">
        <f t="shared" si="6"/>
        <v>4569713.42</v>
      </c>
      <c r="AV65" s="208">
        <f t="shared" si="7"/>
        <v>383099.66</v>
      </c>
      <c r="AW65" s="208">
        <f t="shared" si="7"/>
        <v>387696.91</v>
      </c>
      <c r="AX65" s="208">
        <f t="shared" si="7"/>
        <v>391491.34</v>
      </c>
      <c r="AY65" s="208">
        <f t="shared" si="7"/>
        <v>391563.19</v>
      </c>
      <c r="AZ65" s="208">
        <f t="shared" si="14"/>
        <v>965295.51</v>
      </c>
      <c r="BA65" s="208">
        <f t="shared" si="14"/>
        <v>966192.36</v>
      </c>
      <c r="BB65" s="208">
        <f t="shared" si="14"/>
        <v>966590.55</v>
      </c>
      <c r="BC65" s="208">
        <f t="shared" si="13"/>
        <v>966662.4</v>
      </c>
      <c r="BD65" s="208">
        <f t="shared" si="13"/>
        <v>966836.88</v>
      </c>
      <c r="BE65" s="208">
        <f t="shared" si="13"/>
        <v>966939.51</v>
      </c>
      <c r="BF65" s="208">
        <f t="shared" si="13"/>
        <v>966939.51</v>
      </c>
      <c r="BG65" s="208">
        <f t="shared" si="13"/>
        <v>966939.51</v>
      </c>
      <c r="BH65" s="208">
        <f t="shared" si="13"/>
        <v>966939.51</v>
      </c>
      <c r="BI65" s="208">
        <f t="shared" si="13"/>
        <v>966939.51</v>
      </c>
      <c r="BJ65" s="208">
        <f t="shared" si="13"/>
        <v>966939.51</v>
      </c>
      <c r="BK65" s="208">
        <f t="shared" si="13"/>
        <v>966939.51</v>
      </c>
      <c r="BL65" s="207">
        <f t="shared" si="9"/>
        <v>11600154.27</v>
      </c>
    </row>
    <row r="66" spans="1:64">
      <c r="A66" s="190" t="s">
        <v>267</v>
      </c>
      <c r="B66" s="243">
        <v>6.1499999999999992E-2</v>
      </c>
      <c r="C66" s="243">
        <v>6.1499999999999992E-2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192">
        <f t="shared" si="3"/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192">
        <f t="shared" si="4"/>
        <v>0</v>
      </c>
      <c r="AH66" s="192"/>
      <c r="AI66" s="207">
        <f t="shared" si="12"/>
        <v>0</v>
      </c>
      <c r="AJ66" s="207">
        <f t="shared" si="12"/>
        <v>0</v>
      </c>
      <c r="AK66" s="207">
        <f t="shared" si="12"/>
        <v>0</v>
      </c>
      <c r="AL66" s="207">
        <f t="shared" si="15"/>
        <v>0</v>
      </c>
      <c r="AM66" s="207">
        <f t="shared" si="15"/>
        <v>0</v>
      </c>
      <c r="AN66" s="207">
        <f t="shared" si="15"/>
        <v>0</v>
      </c>
      <c r="AO66" s="207">
        <f t="shared" si="15"/>
        <v>0</v>
      </c>
      <c r="AP66" s="207">
        <f t="shared" si="15"/>
        <v>0</v>
      </c>
      <c r="AQ66" s="207">
        <f t="shared" si="15"/>
        <v>0</v>
      </c>
      <c r="AR66" s="207">
        <f t="shared" si="15"/>
        <v>0</v>
      </c>
      <c r="AS66" s="207">
        <f t="shared" si="15"/>
        <v>0</v>
      </c>
      <c r="AT66" s="207">
        <f t="shared" si="15"/>
        <v>0</v>
      </c>
      <c r="AU66" s="208">
        <f t="shared" si="6"/>
        <v>0</v>
      </c>
      <c r="AV66" s="208">
        <f t="shared" si="7"/>
        <v>0</v>
      </c>
      <c r="AW66" s="208">
        <f t="shared" si="7"/>
        <v>0</v>
      </c>
      <c r="AX66" s="208">
        <f t="shared" si="7"/>
        <v>0</v>
      </c>
      <c r="AY66" s="208">
        <f t="shared" si="7"/>
        <v>0</v>
      </c>
      <c r="AZ66" s="208">
        <f t="shared" si="14"/>
        <v>0</v>
      </c>
      <c r="BA66" s="208">
        <f t="shared" si="14"/>
        <v>0</v>
      </c>
      <c r="BB66" s="208">
        <f t="shared" si="14"/>
        <v>0</v>
      </c>
      <c r="BC66" s="208">
        <f t="shared" si="13"/>
        <v>0</v>
      </c>
      <c r="BD66" s="208">
        <f t="shared" si="13"/>
        <v>0</v>
      </c>
      <c r="BE66" s="208">
        <f t="shared" si="13"/>
        <v>0</v>
      </c>
      <c r="BF66" s="208">
        <f t="shared" si="13"/>
        <v>0</v>
      </c>
      <c r="BG66" s="208">
        <f t="shared" si="13"/>
        <v>0</v>
      </c>
      <c r="BH66" s="208">
        <f t="shared" si="13"/>
        <v>0</v>
      </c>
      <c r="BI66" s="208">
        <f t="shared" si="13"/>
        <v>0</v>
      </c>
      <c r="BJ66" s="208">
        <f t="shared" si="13"/>
        <v>0</v>
      </c>
      <c r="BK66" s="208">
        <f t="shared" si="13"/>
        <v>0</v>
      </c>
      <c r="BL66" s="207">
        <f t="shared" si="9"/>
        <v>0</v>
      </c>
    </row>
    <row r="67" spans="1:64">
      <c r="A67" s="190" t="s">
        <v>268</v>
      </c>
      <c r="B67" s="243">
        <v>6.1499999999999992E-2</v>
      </c>
      <c r="C67" s="243">
        <v>6.1499999999999992E-2</v>
      </c>
      <c r="D67" s="206">
        <v>110805814.7</v>
      </c>
      <c r="E67" s="206">
        <v>110805814.7</v>
      </c>
      <c r="F67" s="206">
        <v>110805814.7</v>
      </c>
      <c r="G67" s="206">
        <v>110805814.7</v>
      </c>
      <c r="H67" s="206">
        <v>110805814.7</v>
      </c>
      <c r="I67" s="206">
        <v>110805814.7</v>
      </c>
      <c r="J67" s="206">
        <v>110402151.735</v>
      </c>
      <c r="K67" s="206">
        <v>109998488.77</v>
      </c>
      <c r="L67" s="206">
        <v>110097988.77</v>
      </c>
      <c r="M67" s="206">
        <v>110452467.69499999</v>
      </c>
      <c r="N67" s="206">
        <v>110707446.61999999</v>
      </c>
      <c r="O67" s="206">
        <v>110707446.61999999</v>
      </c>
      <c r="P67" s="192">
        <f t="shared" si="3"/>
        <v>1327200878.4099998</v>
      </c>
      <c r="Q67" s="206">
        <v>111271946.61499999</v>
      </c>
      <c r="R67" s="206">
        <v>111836446.60999998</v>
      </c>
      <c r="S67" s="206">
        <v>111836446.60999998</v>
      </c>
      <c r="T67" s="206">
        <v>111836446.60999998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192">
        <f t="shared" si="4"/>
        <v>0</v>
      </c>
      <c r="AH67" s="192"/>
      <c r="AI67" s="207">
        <f t="shared" si="12"/>
        <v>567879.80000000005</v>
      </c>
      <c r="AJ67" s="207">
        <f t="shared" si="12"/>
        <v>567879.80000000005</v>
      </c>
      <c r="AK67" s="207">
        <f t="shared" si="12"/>
        <v>567879.80000000005</v>
      </c>
      <c r="AL67" s="207">
        <f t="shared" si="15"/>
        <v>567879.80000000005</v>
      </c>
      <c r="AM67" s="207">
        <f t="shared" si="15"/>
        <v>567879.80000000005</v>
      </c>
      <c r="AN67" s="207">
        <f t="shared" si="15"/>
        <v>567879.80000000005</v>
      </c>
      <c r="AO67" s="207">
        <f t="shared" si="15"/>
        <v>565811.03</v>
      </c>
      <c r="AP67" s="207">
        <f t="shared" si="15"/>
        <v>563742.25</v>
      </c>
      <c r="AQ67" s="207">
        <f t="shared" si="15"/>
        <v>564252.18999999994</v>
      </c>
      <c r="AR67" s="207">
        <f t="shared" si="15"/>
        <v>566068.9</v>
      </c>
      <c r="AS67" s="207">
        <f t="shared" si="15"/>
        <v>567375.66</v>
      </c>
      <c r="AT67" s="207">
        <f t="shared" si="15"/>
        <v>567375.66</v>
      </c>
      <c r="AU67" s="208">
        <f t="shared" si="6"/>
        <v>6801904.4900000002</v>
      </c>
      <c r="AV67" s="208">
        <f t="shared" si="7"/>
        <v>570268.73</v>
      </c>
      <c r="AW67" s="208">
        <f t="shared" si="7"/>
        <v>573161.79</v>
      </c>
      <c r="AX67" s="208">
        <f t="shared" si="7"/>
        <v>573161.79</v>
      </c>
      <c r="AY67" s="208">
        <f t="shared" si="7"/>
        <v>573161.79</v>
      </c>
      <c r="AZ67" s="208">
        <f t="shared" si="14"/>
        <v>0</v>
      </c>
      <c r="BA67" s="208">
        <f t="shared" si="14"/>
        <v>0</v>
      </c>
      <c r="BB67" s="208">
        <f t="shared" si="14"/>
        <v>0</v>
      </c>
      <c r="BC67" s="208">
        <f t="shared" si="13"/>
        <v>0</v>
      </c>
      <c r="BD67" s="208">
        <f t="shared" si="13"/>
        <v>0</v>
      </c>
      <c r="BE67" s="208">
        <f t="shared" si="13"/>
        <v>0</v>
      </c>
      <c r="BF67" s="208">
        <f t="shared" si="13"/>
        <v>0</v>
      </c>
      <c r="BG67" s="208">
        <f t="shared" si="13"/>
        <v>0</v>
      </c>
      <c r="BH67" s="208">
        <f t="shared" si="13"/>
        <v>0</v>
      </c>
      <c r="BI67" s="208">
        <f t="shared" si="13"/>
        <v>0</v>
      </c>
      <c r="BJ67" s="208">
        <f t="shared" si="13"/>
        <v>0</v>
      </c>
      <c r="BK67" s="208">
        <f t="shared" si="13"/>
        <v>0</v>
      </c>
      <c r="BL67" s="207">
        <f t="shared" si="9"/>
        <v>0</v>
      </c>
    </row>
    <row r="68" spans="1:64">
      <c r="A68" s="190" t="s">
        <v>269</v>
      </c>
      <c r="B68" s="205">
        <v>2.93E-2</v>
      </c>
      <c r="C68" s="205">
        <v>0</v>
      </c>
      <c r="D68" s="206">
        <v>411750.29000000004</v>
      </c>
      <c r="E68" s="206">
        <v>411750.29000000004</v>
      </c>
      <c r="F68" s="206">
        <v>411750.29000000004</v>
      </c>
      <c r="G68" s="206">
        <v>411750.29000000004</v>
      </c>
      <c r="H68" s="206">
        <v>411750.29000000004</v>
      </c>
      <c r="I68" s="206">
        <v>411750.29000000004</v>
      </c>
      <c r="J68" s="206">
        <v>411750.29000000004</v>
      </c>
      <c r="K68" s="206">
        <v>411750.29000000004</v>
      </c>
      <c r="L68" s="206">
        <v>411750.29000000004</v>
      </c>
      <c r="M68" s="206">
        <v>411750.29000000004</v>
      </c>
      <c r="N68" s="206">
        <v>411750.29000000004</v>
      </c>
      <c r="O68" s="206">
        <v>411750.29000000004</v>
      </c>
      <c r="P68" s="192">
        <f t="shared" si="3"/>
        <v>4941003.4800000004</v>
      </c>
      <c r="Q68" s="206">
        <v>411750.29000000004</v>
      </c>
      <c r="R68" s="206">
        <v>411750.29000000004</v>
      </c>
      <c r="S68" s="206">
        <v>411750.29000000004</v>
      </c>
      <c r="T68" s="206">
        <v>411750.29000000004</v>
      </c>
      <c r="U68" s="206">
        <v>411750.29000000004</v>
      </c>
      <c r="V68" s="206">
        <v>411750.29000000004</v>
      </c>
      <c r="W68" s="206">
        <v>411750.29000000004</v>
      </c>
      <c r="X68" s="206">
        <v>411750.29000000004</v>
      </c>
      <c r="Y68" s="206">
        <v>411750.29000000004</v>
      </c>
      <c r="Z68" s="206">
        <v>205875.14500000002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192">
        <f t="shared" si="4"/>
        <v>2264626.5950000002</v>
      </c>
      <c r="AH68" s="192"/>
      <c r="AI68" s="207">
        <f t="shared" si="12"/>
        <v>1005.36</v>
      </c>
      <c r="AJ68" s="207">
        <f t="shared" si="12"/>
        <v>1005.36</v>
      </c>
      <c r="AK68" s="207">
        <f t="shared" si="12"/>
        <v>1005.36</v>
      </c>
      <c r="AL68" s="207">
        <f t="shared" si="15"/>
        <v>1005.36</v>
      </c>
      <c r="AM68" s="207">
        <f t="shared" si="15"/>
        <v>1005.36</v>
      </c>
      <c r="AN68" s="207">
        <f t="shared" si="15"/>
        <v>1005.36</v>
      </c>
      <c r="AO68" s="207">
        <f t="shared" si="15"/>
        <v>1005.36</v>
      </c>
      <c r="AP68" s="207">
        <f t="shared" si="15"/>
        <v>1005.36</v>
      </c>
      <c r="AQ68" s="207">
        <f t="shared" si="15"/>
        <v>1005.36</v>
      </c>
      <c r="AR68" s="207">
        <f t="shared" si="15"/>
        <v>1005.36</v>
      </c>
      <c r="AS68" s="207">
        <f t="shared" si="15"/>
        <v>1005.36</v>
      </c>
      <c r="AT68" s="207">
        <f t="shared" si="15"/>
        <v>1005.36</v>
      </c>
      <c r="AU68" s="208">
        <f t="shared" si="6"/>
        <v>12064.320000000002</v>
      </c>
      <c r="AV68" s="208">
        <f t="shared" si="7"/>
        <v>1005.36</v>
      </c>
      <c r="AW68" s="208">
        <f t="shared" si="7"/>
        <v>1005.36</v>
      </c>
      <c r="AX68" s="208">
        <f t="shared" si="7"/>
        <v>1005.36</v>
      </c>
      <c r="AY68" s="208">
        <f t="shared" si="7"/>
        <v>1005.36</v>
      </c>
      <c r="AZ68" s="208">
        <f t="shared" si="14"/>
        <v>0</v>
      </c>
      <c r="BA68" s="208">
        <f t="shared" si="14"/>
        <v>0</v>
      </c>
      <c r="BB68" s="208">
        <f t="shared" si="14"/>
        <v>0</v>
      </c>
      <c r="BC68" s="208">
        <f t="shared" si="13"/>
        <v>0</v>
      </c>
      <c r="BD68" s="208">
        <f t="shared" si="13"/>
        <v>0</v>
      </c>
      <c r="BE68" s="208">
        <f t="shared" si="13"/>
        <v>0</v>
      </c>
      <c r="BF68" s="208">
        <f t="shared" si="13"/>
        <v>0</v>
      </c>
      <c r="BG68" s="208">
        <f t="shared" si="13"/>
        <v>0</v>
      </c>
      <c r="BH68" s="208">
        <f t="shared" si="13"/>
        <v>0</v>
      </c>
      <c r="BI68" s="208">
        <f t="shared" si="13"/>
        <v>0</v>
      </c>
      <c r="BJ68" s="208">
        <f t="shared" si="13"/>
        <v>0</v>
      </c>
      <c r="BK68" s="208">
        <f t="shared" si="13"/>
        <v>0</v>
      </c>
      <c r="BL68" s="207">
        <f t="shared" si="9"/>
        <v>0</v>
      </c>
    </row>
    <row r="69" spans="1:64">
      <c r="A69" s="190" t="s">
        <v>270</v>
      </c>
      <c r="B69" s="243">
        <v>6.2700000000000006E-2</v>
      </c>
      <c r="C69" s="243">
        <v>6.2700000000000006E-2</v>
      </c>
      <c r="D69" s="206">
        <v>69220012.319999993</v>
      </c>
      <c r="E69" s="206">
        <v>69220012.319999993</v>
      </c>
      <c r="F69" s="206">
        <v>69245609.840000004</v>
      </c>
      <c r="G69" s="206">
        <v>69343193.640000001</v>
      </c>
      <c r="H69" s="206">
        <v>69463022.159999996</v>
      </c>
      <c r="I69" s="206">
        <v>69510864.400000006</v>
      </c>
      <c r="J69" s="206">
        <v>69489925.715000004</v>
      </c>
      <c r="K69" s="206">
        <v>69455538.195000008</v>
      </c>
      <c r="L69" s="206">
        <v>69418127.549999997</v>
      </c>
      <c r="M69" s="206">
        <v>69354478.274999991</v>
      </c>
      <c r="N69" s="206">
        <v>69270432.164999992</v>
      </c>
      <c r="O69" s="206">
        <v>69003203.139999986</v>
      </c>
      <c r="P69" s="192">
        <f t="shared" si="3"/>
        <v>831994419.71999991</v>
      </c>
      <c r="Q69" s="206">
        <v>68841802.564999983</v>
      </c>
      <c r="R69" s="206">
        <v>69140822.219999984</v>
      </c>
      <c r="S69" s="206">
        <v>71327025.669999972</v>
      </c>
      <c r="T69" s="206">
        <v>73264218.624999985</v>
      </c>
      <c r="U69" s="206">
        <v>217837777.22999996</v>
      </c>
      <c r="V69" s="206">
        <v>217893838.37999997</v>
      </c>
      <c r="W69" s="206">
        <v>217817076.41499996</v>
      </c>
      <c r="X69" s="206">
        <v>217782688.89499995</v>
      </c>
      <c r="Y69" s="206">
        <v>217761800.96499997</v>
      </c>
      <c r="Z69" s="206">
        <v>217714674.40499997</v>
      </c>
      <c r="AA69" s="206">
        <v>217630628.29499996</v>
      </c>
      <c r="AB69" s="206">
        <v>217363399.26999998</v>
      </c>
      <c r="AC69" s="206">
        <v>217134498.69499999</v>
      </c>
      <c r="AD69" s="206">
        <v>217235832.63499999</v>
      </c>
      <c r="AE69" s="206">
        <v>217340448.56</v>
      </c>
      <c r="AF69" s="206">
        <v>217326239.70499998</v>
      </c>
      <c r="AG69" s="192">
        <f t="shared" si="4"/>
        <v>2610838903.4499993</v>
      </c>
      <c r="AH69" s="192"/>
      <c r="AI69" s="207">
        <f t="shared" si="12"/>
        <v>361674.56</v>
      </c>
      <c r="AJ69" s="207">
        <f t="shared" si="12"/>
        <v>361674.56</v>
      </c>
      <c r="AK69" s="207">
        <f t="shared" si="12"/>
        <v>361808.31</v>
      </c>
      <c r="AL69" s="207">
        <f t="shared" si="15"/>
        <v>362318.19</v>
      </c>
      <c r="AM69" s="207">
        <f t="shared" si="15"/>
        <v>362944.29</v>
      </c>
      <c r="AN69" s="207">
        <f t="shared" si="15"/>
        <v>363194.27</v>
      </c>
      <c r="AO69" s="207">
        <f t="shared" si="15"/>
        <v>363084.86</v>
      </c>
      <c r="AP69" s="207">
        <f t="shared" si="15"/>
        <v>362905.19</v>
      </c>
      <c r="AQ69" s="207">
        <f t="shared" si="15"/>
        <v>362709.72</v>
      </c>
      <c r="AR69" s="207">
        <f t="shared" si="15"/>
        <v>362377.15</v>
      </c>
      <c r="AS69" s="207">
        <f t="shared" si="15"/>
        <v>361938.01</v>
      </c>
      <c r="AT69" s="207">
        <f t="shared" si="15"/>
        <v>360541.74</v>
      </c>
      <c r="AU69" s="208">
        <f t="shared" si="6"/>
        <v>4347170.8499999996</v>
      </c>
      <c r="AV69" s="208">
        <f t="shared" si="7"/>
        <v>359698.42</v>
      </c>
      <c r="AW69" s="208">
        <f t="shared" si="7"/>
        <v>361260.79999999999</v>
      </c>
      <c r="AX69" s="208">
        <f t="shared" si="7"/>
        <v>372683.71</v>
      </c>
      <c r="AY69" s="208">
        <f t="shared" si="7"/>
        <v>382805.54</v>
      </c>
      <c r="AZ69" s="208">
        <f t="shared" si="14"/>
        <v>1138202.3899999999</v>
      </c>
      <c r="BA69" s="208">
        <f t="shared" si="14"/>
        <v>1138495.31</v>
      </c>
      <c r="BB69" s="208">
        <f t="shared" si="14"/>
        <v>1138094.22</v>
      </c>
      <c r="BC69" s="208">
        <f t="shared" si="13"/>
        <v>1137914.55</v>
      </c>
      <c r="BD69" s="208">
        <f t="shared" si="13"/>
        <v>1137805.4099999999</v>
      </c>
      <c r="BE69" s="208">
        <f t="shared" si="13"/>
        <v>1137559.17</v>
      </c>
      <c r="BF69" s="208">
        <f t="shared" si="13"/>
        <v>1137120.03</v>
      </c>
      <c r="BG69" s="208">
        <f t="shared" si="13"/>
        <v>1135723.76</v>
      </c>
      <c r="BH69" s="208">
        <f t="shared" si="13"/>
        <v>1134527.76</v>
      </c>
      <c r="BI69" s="208">
        <f t="shared" si="13"/>
        <v>1135057.23</v>
      </c>
      <c r="BJ69" s="208">
        <f t="shared" si="13"/>
        <v>1135603.8400000001</v>
      </c>
      <c r="BK69" s="208">
        <f t="shared" si="13"/>
        <v>1135529.6000000001</v>
      </c>
      <c r="BL69" s="207">
        <f t="shared" si="9"/>
        <v>13641633.27</v>
      </c>
    </row>
    <row r="70" spans="1:64">
      <c r="A70" s="190" t="s">
        <v>271</v>
      </c>
      <c r="B70" s="243">
        <v>6.2700000000000006E-2</v>
      </c>
      <c r="C70" s="243">
        <v>6.2700000000000006E-2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192">
        <f t="shared" ref="P70:P133" si="16">SUM(D70:O70)</f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192">
        <f t="shared" ref="AG70:AG133" si="17">SUM(U70:AF70)</f>
        <v>0</v>
      </c>
      <c r="AH70" s="192"/>
      <c r="AI70" s="207">
        <f t="shared" si="12"/>
        <v>0</v>
      </c>
      <c r="AJ70" s="207">
        <f t="shared" si="12"/>
        <v>0</v>
      </c>
      <c r="AK70" s="207">
        <f t="shared" si="12"/>
        <v>0</v>
      </c>
      <c r="AL70" s="207">
        <f t="shared" si="15"/>
        <v>0</v>
      </c>
      <c r="AM70" s="207">
        <f t="shared" si="15"/>
        <v>0</v>
      </c>
      <c r="AN70" s="207">
        <f t="shared" si="15"/>
        <v>0</v>
      </c>
      <c r="AO70" s="207">
        <f t="shared" si="15"/>
        <v>0</v>
      </c>
      <c r="AP70" s="207">
        <f t="shared" si="15"/>
        <v>0</v>
      </c>
      <c r="AQ70" s="207">
        <f t="shared" si="15"/>
        <v>0</v>
      </c>
      <c r="AR70" s="207">
        <f t="shared" si="15"/>
        <v>0</v>
      </c>
      <c r="AS70" s="207">
        <f t="shared" si="15"/>
        <v>0</v>
      </c>
      <c r="AT70" s="207">
        <f t="shared" si="15"/>
        <v>0</v>
      </c>
      <c r="AU70" s="208">
        <f t="shared" ref="AU70:AU133" si="18">SUM(AI70:AT70)</f>
        <v>0</v>
      </c>
      <c r="AV70" s="208">
        <f t="shared" ref="AV70:AY94" si="19">ROUND(Q70*$B70/12,2)</f>
        <v>0</v>
      </c>
      <c r="AW70" s="208">
        <f t="shared" si="19"/>
        <v>0</v>
      </c>
      <c r="AX70" s="208">
        <f t="shared" si="19"/>
        <v>0</v>
      </c>
      <c r="AY70" s="208">
        <f t="shared" si="19"/>
        <v>0</v>
      </c>
      <c r="AZ70" s="208">
        <f t="shared" si="14"/>
        <v>0</v>
      </c>
      <c r="BA70" s="208">
        <f t="shared" si="14"/>
        <v>0</v>
      </c>
      <c r="BB70" s="208">
        <f t="shared" si="14"/>
        <v>0</v>
      </c>
      <c r="BC70" s="208">
        <f t="shared" si="13"/>
        <v>0</v>
      </c>
      <c r="BD70" s="208">
        <f t="shared" si="13"/>
        <v>0</v>
      </c>
      <c r="BE70" s="208">
        <f t="shared" si="13"/>
        <v>0</v>
      </c>
      <c r="BF70" s="208">
        <f t="shared" si="13"/>
        <v>0</v>
      </c>
      <c r="BG70" s="208">
        <f t="shared" si="13"/>
        <v>0</v>
      </c>
      <c r="BH70" s="208">
        <f t="shared" si="13"/>
        <v>0</v>
      </c>
      <c r="BI70" s="208">
        <f t="shared" si="13"/>
        <v>0</v>
      </c>
      <c r="BJ70" s="208">
        <f t="shared" si="13"/>
        <v>0</v>
      </c>
      <c r="BK70" s="208">
        <f t="shared" si="13"/>
        <v>0</v>
      </c>
      <c r="BL70" s="207">
        <f t="shared" ref="BL70:BL133" si="20">SUM(AZ70:BK70)</f>
        <v>0</v>
      </c>
    </row>
    <row r="71" spans="1:64">
      <c r="A71" s="190" t="s">
        <v>272</v>
      </c>
      <c r="B71" s="243">
        <v>6.2700000000000006E-2</v>
      </c>
      <c r="C71" s="243">
        <v>6.2700000000000006E-2</v>
      </c>
      <c r="D71" s="206">
        <v>143468991.06</v>
      </c>
      <c r="E71" s="206">
        <v>143468991.06</v>
      </c>
      <c r="F71" s="206">
        <v>143468991.06</v>
      </c>
      <c r="G71" s="206">
        <v>143468991.06</v>
      </c>
      <c r="H71" s="206">
        <v>143468991.06</v>
      </c>
      <c r="I71" s="206">
        <v>143971062.94</v>
      </c>
      <c r="J71" s="206">
        <v>144473134.81999999</v>
      </c>
      <c r="K71" s="206">
        <v>144473134.81999999</v>
      </c>
      <c r="L71" s="206">
        <v>144473134.81999999</v>
      </c>
      <c r="M71" s="206">
        <v>144473134.81999999</v>
      </c>
      <c r="N71" s="206">
        <v>144473134.81999999</v>
      </c>
      <c r="O71" s="206">
        <v>144473134.81999999</v>
      </c>
      <c r="P71" s="192">
        <f t="shared" si="16"/>
        <v>1728154827.1599996</v>
      </c>
      <c r="Q71" s="206">
        <v>144473134.81999999</v>
      </c>
      <c r="R71" s="206">
        <v>144473134.81999999</v>
      </c>
      <c r="S71" s="206">
        <v>144473134.81999999</v>
      </c>
      <c r="T71" s="206">
        <v>144473134.81999999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192">
        <f t="shared" si="17"/>
        <v>0</v>
      </c>
      <c r="AH71" s="192"/>
      <c r="AI71" s="207">
        <f t="shared" si="12"/>
        <v>749625.48</v>
      </c>
      <c r="AJ71" s="207">
        <f t="shared" si="12"/>
        <v>749625.48</v>
      </c>
      <c r="AK71" s="207">
        <f t="shared" si="12"/>
        <v>749625.48</v>
      </c>
      <c r="AL71" s="207">
        <f t="shared" si="15"/>
        <v>749625.48</v>
      </c>
      <c r="AM71" s="207">
        <f t="shared" si="15"/>
        <v>749625.48</v>
      </c>
      <c r="AN71" s="207">
        <f t="shared" si="15"/>
        <v>752248.8</v>
      </c>
      <c r="AO71" s="207">
        <f t="shared" si="15"/>
        <v>754872.13</v>
      </c>
      <c r="AP71" s="207">
        <f t="shared" si="15"/>
        <v>754872.13</v>
      </c>
      <c r="AQ71" s="207">
        <f t="shared" si="15"/>
        <v>754872.13</v>
      </c>
      <c r="AR71" s="207">
        <f t="shared" si="15"/>
        <v>754872.13</v>
      </c>
      <c r="AS71" s="207">
        <f t="shared" si="15"/>
        <v>754872.13</v>
      </c>
      <c r="AT71" s="207">
        <f t="shared" si="15"/>
        <v>754872.13</v>
      </c>
      <c r="AU71" s="208">
        <f t="shared" si="18"/>
        <v>9029608.9800000004</v>
      </c>
      <c r="AV71" s="208">
        <f t="shared" si="19"/>
        <v>754872.13</v>
      </c>
      <c r="AW71" s="208">
        <f t="shared" si="19"/>
        <v>754872.13</v>
      </c>
      <c r="AX71" s="208">
        <f t="shared" si="19"/>
        <v>754872.13</v>
      </c>
      <c r="AY71" s="208">
        <f t="shared" si="19"/>
        <v>754872.13</v>
      </c>
      <c r="AZ71" s="208">
        <f t="shared" si="14"/>
        <v>0</v>
      </c>
      <c r="BA71" s="208">
        <f t="shared" si="14"/>
        <v>0</v>
      </c>
      <c r="BB71" s="208">
        <f t="shared" si="14"/>
        <v>0</v>
      </c>
      <c r="BC71" s="208">
        <f t="shared" si="13"/>
        <v>0</v>
      </c>
      <c r="BD71" s="208">
        <f t="shared" si="13"/>
        <v>0</v>
      </c>
      <c r="BE71" s="208">
        <f t="shared" si="13"/>
        <v>0</v>
      </c>
      <c r="BF71" s="208">
        <f t="shared" si="13"/>
        <v>0</v>
      </c>
      <c r="BG71" s="208">
        <f t="shared" si="13"/>
        <v>0</v>
      </c>
      <c r="BH71" s="208">
        <f t="shared" si="13"/>
        <v>0</v>
      </c>
      <c r="BI71" s="208">
        <f t="shared" si="13"/>
        <v>0</v>
      </c>
      <c r="BJ71" s="208">
        <f t="shared" si="13"/>
        <v>0</v>
      </c>
      <c r="BK71" s="208">
        <f t="shared" si="13"/>
        <v>0</v>
      </c>
      <c r="BL71" s="207">
        <f t="shared" si="20"/>
        <v>0</v>
      </c>
    </row>
    <row r="72" spans="1:64">
      <c r="A72" s="190" t="s">
        <v>273</v>
      </c>
      <c r="B72" s="243">
        <v>6.7799999999999999E-2</v>
      </c>
      <c r="C72" s="243">
        <v>6.7799999999999999E-2</v>
      </c>
      <c r="D72" s="206">
        <v>110738852.73999999</v>
      </c>
      <c r="E72" s="206">
        <v>110738852.73999999</v>
      </c>
      <c r="F72" s="206">
        <v>110738852.73999999</v>
      </c>
      <c r="G72" s="206">
        <v>110738852.73999999</v>
      </c>
      <c r="H72" s="206">
        <v>110738852.73999999</v>
      </c>
      <c r="I72" s="206">
        <v>110738852.73999999</v>
      </c>
      <c r="J72" s="206">
        <v>110738852.73999999</v>
      </c>
      <c r="K72" s="206">
        <v>110738852.73999999</v>
      </c>
      <c r="L72" s="206">
        <v>110738852.73999999</v>
      </c>
      <c r="M72" s="206">
        <v>110738852.73999999</v>
      </c>
      <c r="N72" s="206">
        <v>110738852.73999999</v>
      </c>
      <c r="O72" s="206">
        <v>110738852.73999999</v>
      </c>
      <c r="P72" s="192">
        <f t="shared" si="16"/>
        <v>1328866232.8799999</v>
      </c>
      <c r="Q72" s="206">
        <v>110738852.73999999</v>
      </c>
      <c r="R72" s="206">
        <v>110738852.73999999</v>
      </c>
      <c r="S72" s="206">
        <v>110738852.73999999</v>
      </c>
      <c r="T72" s="206">
        <v>110738852.73999999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192">
        <f t="shared" si="17"/>
        <v>0</v>
      </c>
      <c r="AH72" s="192"/>
      <c r="AI72" s="207">
        <f t="shared" si="12"/>
        <v>625674.52</v>
      </c>
      <c r="AJ72" s="207">
        <f t="shared" si="12"/>
        <v>625674.52</v>
      </c>
      <c r="AK72" s="207">
        <f t="shared" si="12"/>
        <v>625674.52</v>
      </c>
      <c r="AL72" s="207">
        <f t="shared" si="15"/>
        <v>625674.52</v>
      </c>
      <c r="AM72" s="207">
        <f t="shared" si="15"/>
        <v>625674.52</v>
      </c>
      <c r="AN72" s="207">
        <f t="shared" si="15"/>
        <v>625674.52</v>
      </c>
      <c r="AO72" s="207">
        <f t="shared" si="15"/>
        <v>625674.52</v>
      </c>
      <c r="AP72" s="207">
        <f t="shared" si="15"/>
        <v>625674.52</v>
      </c>
      <c r="AQ72" s="207">
        <f t="shared" si="15"/>
        <v>625674.52</v>
      </c>
      <c r="AR72" s="207">
        <f t="shared" si="15"/>
        <v>625674.52</v>
      </c>
      <c r="AS72" s="207">
        <f t="shared" si="15"/>
        <v>625674.52</v>
      </c>
      <c r="AT72" s="207">
        <f t="shared" si="15"/>
        <v>625674.52</v>
      </c>
      <c r="AU72" s="208">
        <f t="shared" si="18"/>
        <v>7508094.2399999984</v>
      </c>
      <c r="AV72" s="208">
        <f t="shared" si="19"/>
        <v>625674.52</v>
      </c>
      <c r="AW72" s="208">
        <f t="shared" si="19"/>
        <v>625674.52</v>
      </c>
      <c r="AX72" s="208">
        <f t="shared" si="19"/>
        <v>625674.52</v>
      </c>
      <c r="AY72" s="208">
        <f t="shared" si="19"/>
        <v>625674.52</v>
      </c>
      <c r="AZ72" s="208">
        <f t="shared" si="14"/>
        <v>0</v>
      </c>
      <c r="BA72" s="208">
        <f t="shared" si="14"/>
        <v>0</v>
      </c>
      <c r="BB72" s="208">
        <f t="shared" si="14"/>
        <v>0</v>
      </c>
      <c r="BC72" s="208">
        <f t="shared" si="13"/>
        <v>0</v>
      </c>
      <c r="BD72" s="208">
        <f t="shared" si="13"/>
        <v>0</v>
      </c>
      <c r="BE72" s="208">
        <f t="shared" si="13"/>
        <v>0</v>
      </c>
      <c r="BF72" s="208">
        <f t="shared" si="13"/>
        <v>0</v>
      </c>
      <c r="BG72" s="208">
        <f t="shared" si="13"/>
        <v>0</v>
      </c>
      <c r="BH72" s="208">
        <f t="shared" si="13"/>
        <v>0</v>
      </c>
      <c r="BI72" s="208">
        <f t="shared" si="13"/>
        <v>0</v>
      </c>
      <c r="BJ72" s="208">
        <f t="shared" si="13"/>
        <v>0</v>
      </c>
      <c r="BK72" s="208">
        <f t="shared" si="13"/>
        <v>0</v>
      </c>
      <c r="BL72" s="207">
        <f t="shared" si="20"/>
        <v>0</v>
      </c>
    </row>
    <row r="73" spans="1:64">
      <c r="A73" s="190" t="s">
        <v>274</v>
      </c>
      <c r="B73" s="243">
        <v>6.7799999999999999E-2</v>
      </c>
      <c r="C73" s="243">
        <v>6.7799999999999999E-2</v>
      </c>
      <c r="D73" s="206">
        <v>1801525.79</v>
      </c>
      <c r="E73" s="206">
        <v>1801525.79</v>
      </c>
      <c r="F73" s="206">
        <v>1801525.79</v>
      </c>
      <c r="G73" s="206">
        <v>1801525.79</v>
      </c>
      <c r="H73" s="206">
        <v>1801525.79</v>
      </c>
      <c r="I73" s="206">
        <v>1801525.79</v>
      </c>
      <c r="J73" s="206">
        <v>1801525.79</v>
      </c>
      <c r="K73" s="206">
        <v>1801525.79</v>
      </c>
      <c r="L73" s="206">
        <v>1801525.79</v>
      </c>
      <c r="M73" s="206">
        <v>1801525.79</v>
      </c>
      <c r="N73" s="206">
        <v>1801525.79</v>
      </c>
      <c r="O73" s="206">
        <v>1801525.79</v>
      </c>
      <c r="P73" s="192">
        <f t="shared" si="16"/>
        <v>21618309.479999993</v>
      </c>
      <c r="Q73" s="206">
        <v>1801525.79</v>
      </c>
      <c r="R73" s="206">
        <v>1801525.79</v>
      </c>
      <c r="S73" s="206">
        <v>1801525.79</v>
      </c>
      <c r="T73" s="206">
        <v>1801525.79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192">
        <f t="shared" si="17"/>
        <v>0</v>
      </c>
      <c r="AH73" s="192"/>
      <c r="AI73" s="207">
        <f t="shared" si="12"/>
        <v>10178.620000000001</v>
      </c>
      <c r="AJ73" s="207">
        <f t="shared" si="12"/>
        <v>10178.620000000001</v>
      </c>
      <c r="AK73" s="207">
        <f t="shared" si="12"/>
        <v>10178.620000000001</v>
      </c>
      <c r="AL73" s="207">
        <f t="shared" si="15"/>
        <v>10178.620000000001</v>
      </c>
      <c r="AM73" s="207">
        <f t="shared" si="15"/>
        <v>10178.620000000001</v>
      </c>
      <c r="AN73" s="207">
        <f t="shared" si="15"/>
        <v>10178.620000000001</v>
      </c>
      <c r="AO73" s="207">
        <f t="shared" si="15"/>
        <v>10178.620000000001</v>
      </c>
      <c r="AP73" s="207">
        <f t="shared" si="15"/>
        <v>10178.620000000001</v>
      </c>
      <c r="AQ73" s="207">
        <f t="shared" si="15"/>
        <v>10178.620000000001</v>
      </c>
      <c r="AR73" s="207">
        <f t="shared" si="15"/>
        <v>10178.620000000001</v>
      </c>
      <c r="AS73" s="207">
        <f t="shared" si="15"/>
        <v>10178.620000000001</v>
      </c>
      <c r="AT73" s="207">
        <f t="shared" si="15"/>
        <v>10178.620000000001</v>
      </c>
      <c r="AU73" s="208">
        <f t="shared" si="18"/>
        <v>122143.43999999999</v>
      </c>
      <c r="AV73" s="208">
        <f t="shared" si="19"/>
        <v>10178.620000000001</v>
      </c>
      <c r="AW73" s="208">
        <f t="shared" si="19"/>
        <v>10178.620000000001</v>
      </c>
      <c r="AX73" s="208">
        <f t="shared" si="19"/>
        <v>10178.620000000001</v>
      </c>
      <c r="AY73" s="208">
        <f t="shared" si="19"/>
        <v>10178.620000000001</v>
      </c>
      <c r="AZ73" s="208">
        <f t="shared" si="14"/>
        <v>0</v>
      </c>
      <c r="BA73" s="208">
        <f t="shared" si="14"/>
        <v>0</v>
      </c>
      <c r="BB73" s="208">
        <f t="shared" si="14"/>
        <v>0</v>
      </c>
      <c r="BC73" s="208">
        <f t="shared" si="13"/>
        <v>0</v>
      </c>
      <c r="BD73" s="208">
        <f t="shared" si="13"/>
        <v>0</v>
      </c>
      <c r="BE73" s="208">
        <f t="shared" si="13"/>
        <v>0</v>
      </c>
      <c r="BF73" s="208">
        <f t="shared" si="13"/>
        <v>0</v>
      </c>
      <c r="BG73" s="208">
        <f t="shared" si="13"/>
        <v>0</v>
      </c>
      <c r="BH73" s="208">
        <f t="shared" si="13"/>
        <v>0</v>
      </c>
      <c r="BI73" s="208">
        <f t="shared" si="13"/>
        <v>0</v>
      </c>
      <c r="BJ73" s="208">
        <f t="shared" si="13"/>
        <v>0</v>
      </c>
      <c r="BK73" s="208">
        <f t="shared" si="13"/>
        <v>0</v>
      </c>
      <c r="BL73" s="207">
        <f t="shared" si="20"/>
        <v>0</v>
      </c>
    </row>
    <row r="74" spans="1:64">
      <c r="A74" s="190" t="s">
        <v>275</v>
      </c>
      <c r="B74" s="243">
        <v>4.4699999999999997E-2</v>
      </c>
      <c r="C74" s="243">
        <v>4.4699999999999997E-2</v>
      </c>
      <c r="D74" s="206">
        <v>170754269.36000001</v>
      </c>
      <c r="E74" s="206">
        <v>170675682.41</v>
      </c>
      <c r="F74" s="206">
        <v>170680434.66999999</v>
      </c>
      <c r="G74" s="206">
        <v>170799543.15000001</v>
      </c>
      <c r="H74" s="206">
        <v>170770766.44999999</v>
      </c>
      <c r="I74" s="206">
        <v>170582301.09999999</v>
      </c>
      <c r="J74" s="206">
        <v>170501200.69499999</v>
      </c>
      <c r="K74" s="206">
        <v>170426764.75</v>
      </c>
      <c r="L74" s="206">
        <v>170398284.88499999</v>
      </c>
      <c r="M74" s="206">
        <v>170322008.33000001</v>
      </c>
      <c r="N74" s="206">
        <v>170149080.34999999</v>
      </c>
      <c r="O74" s="206">
        <v>169570630.77000001</v>
      </c>
      <c r="P74" s="192">
        <f t="shared" si="16"/>
        <v>2045630966.9199998</v>
      </c>
      <c r="Q74" s="206">
        <v>169075147.76499999</v>
      </c>
      <c r="R74" s="206">
        <v>169050977.48000002</v>
      </c>
      <c r="S74" s="206">
        <v>168930618.495</v>
      </c>
      <c r="T74" s="206">
        <v>168944577.58500001</v>
      </c>
      <c r="U74" s="206">
        <v>314131622.34500003</v>
      </c>
      <c r="V74" s="206">
        <v>314362155.185</v>
      </c>
      <c r="W74" s="206">
        <v>314165646.91499996</v>
      </c>
      <c r="X74" s="206">
        <v>315378106.17499995</v>
      </c>
      <c r="Y74" s="206">
        <v>320222132.43000001</v>
      </c>
      <c r="Z74" s="206">
        <v>323722466.78499997</v>
      </c>
      <c r="AA74" s="206">
        <v>323540538.79999995</v>
      </c>
      <c r="AB74" s="206">
        <v>322962089.21999997</v>
      </c>
      <c r="AC74" s="206">
        <v>322466606.21500003</v>
      </c>
      <c r="AD74" s="206">
        <v>322442435.93000001</v>
      </c>
      <c r="AE74" s="206">
        <v>322322076.94499999</v>
      </c>
      <c r="AF74" s="206">
        <v>322188027.21000004</v>
      </c>
      <c r="AG74" s="192">
        <f t="shared" si="17"/>
        <v>3837903904.1550002</v>
      </c>
      <c r="AH74" s="192"/>
      <c r="AI74" s="207">
        <f t="shared" si="12"/>
        <v>636059.65</v>
      </c>
      <c r="AJ74" s="207">
        <f t="shared" si="12"/>
        <v>635766.92000000004</v>
      </c>
      <c r="AK74" s="207">
        <f t="shared" si="12"/>
        <v>635784.62</v>
      </c>
      <c r="AL74" s="207">
        <f t="shared" si="15"/>
        <v>636228.30000000005</v>
      </c>
      <c r="AM74" s="207">
        <f t="shared" si="15"/>
        <v>636121.11</v>
      </c>
      <c r="AN74" s="207">
        <f t="shared" si="15"/>
        <v>635419.06999999995</v>
      </c>
      <c r="AO74" s="207">
        <f t="shared" si="15"/>
        <v>635116.97</v>
      </c>
      <c r="AP74" s="207">
        <f t="shared" si="15"/>
        <v>634839.69999999995</v>
      </c>
      <c r="AQ74" s="207">
        <f t="shared" si="15"/>
        <v>634733.61</v>
      </c>
      <c r="AR74" s="207">
        <f t="shared" si="15"/>
        <v>634449.48</v>
      </c>
      <c r="AS74" s="207">
        <f t="shared" si="15"/>
        <v>633805.31999999995</v>
      </c>
      <c r="AT74" s="207">
        <f t="shared" si="15"/>
        <v>631650.6</v>
      </c>
      <c r="AU74" s="208">
        <f t="shared" si="18"/>
        <v>7619975.3499999996</v>
      </c>
      <c r="AV74" s="208">
        <f t="shared" si="19"/>
        <v>629804.93000000005</v>
      </c>
      <c r="AW74" s="208">
        <f t="shared" si="19"/>
        <v>629714.89</v>
      </c>
      <c r="AX74" s="208">
        <f t="shared" si="19"/>
        <v>629266.55000000005</v>
      </c>
      <c r="AY74" s="208">
        <f t="shared" si="19"/>
        <v>629318.55000000005</v>
      </c>
      <c r="AZ74" s="208">
        <f t="shared" si="14"/>
        <v>1170140.29</v>
      </c>
      <c r="BA74" s="208">
        <f t="shared" si="14"/>
        <v>1170999.03</v>
      </c>
      <c r="BB74" s="208">
        <f t="shared" si="14"/>
        <v>1170267.03</v>
      </c>
      <c r="BC74" s="208">
        <f t="shared" si="13"/>
        <v>1174783.45</v>
      </c>
      <c r="BD74" s="208">
        <f t="shared" si="13"/>
        <v>1192827.44</v>
      </c>
      <c r="BE74" s="208">
        <f t="shared" si="13"/>
        <v>1205866.19</v>
      </c>
      <c r="BF74" s="208">
        <f t="shared" si="13"/>
        <v>1205188.51</v>
      </c>
      <c r="BG74" s="208">
        <f t="shared" si="13"/>
        <v>1203033.78</v>
      </c>
      <c r="BH74" s="208">
        <f t="shared" si="13"/>
        <v>1201188.1100000001</v>
      </c>
      <c r="BI74" s="208">
        <f t="shared" si="13"/>
        <v>1201098.07</v>
      </c>
      <c r="BJ74" s="208">
        <f t="shared" si="13"/>
        <v>1200649.74</v>
      </c>
      <c r="BK74" s="208">
        <f t="shared" si="13"/>
        <v>1200150.3999999999</v>
      </c>
      <c r="BL74" s="207">
        <f t="shared" si="20"/>
        <v>14296192.039999999</v>
      </c>
    </row>
    <row r="75" spans="1:64">
      <c r="A75" s="190" t="s">
        <v>276</v>
      </c>
      <c r="B75" s="243">
        <v>4.4699999999999997E-2</v>
      </c>
      <c r="C75" s="243">
        <v>4.4699999999999997E-2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192">
        <f t="shared" si="16"/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192">
        <f t="shared" si="17"/>
        <v>0</v>
      </c>
      <c r="AH75" s="192"/>
      <c r="AI75" s="207">
        <f t="shared" si="12"/>
        <v>0</v>
      </c>
      <c r="AJ75" s="207">
        <f t="shared" si="12"/>
        <v>0</v>
      </c>
      <c r="AK75" s="207">
        <f t="shared" si="12"/>
        <v>0</v>
      </c>
      <c r="AL75" s="207">
        <f t="shared" si="15"/>
        <v>0</v>
      </c>
      <c r="AM75" s="207">
        <f t="shared" si="15"/>
        <v>0</v>
      </c>
      <c r="AN75" s="207">
        <f t="shared" si="15"/>
        <v>0</v>
      </c>
      <c r="AO75" s="207">
        <f t="shared" si="15"/>
        <v>0</v>
      </c>
      <c r="AP75" s="207">
        <f t="shared" si="15"/>
        <v>0</v>
      </c>
      <c r="AQ75" s="207">
        <f t="shared" si="15"/>
        <v>0</v>
      </c>
      <c r="AR75" s="207">
        <f t="shared" si="15"/>
        <v>0</v>
      </c>
      <c r="AS75" s="207">
        <f t="shared" si="15"/>
        <v>0</v>
      </c>
      <c r="AT75" s="207">
        <f t="shared" si="15"/>
        <v>0</v>
      </c>
      <c r="AU75" s="208">
        <f t="shared" si="18"/>
        <v>0</v>
      </c>
      <c r="AV75" s="208">
        <f t="shared" si="19"/>
        <v>0</v>
      </c>
      <c r="AW75" s="208">
        <f t="shared" si="19"/>
        <v>0</v>
      </c>
      <c r="AX75" s="208">
        <f t="shared" si="19"/>
        <v>0</v>
      </c>
      <c r="AY75" s="208">
        <f t="shared" si="19"/>
        <v>0</v>
      </c>
      <c r="AZ75" s="208">
        <f t="shared" si="14"/>
        <v>0</v>
      </c>
      <c r="BA75" s="208">
        <f t="shared" si="14"/>
        <v>0</v>
      </c>
      <c r="BB75" s="208">
        <f t="shared" si="14"/>
        <v>0</v>
      </c>
      <c r="BC75" s="208">
        <f t="shared" si="13"/>
        <v>0</v>
      </c>
      <c r="BD75" s="208">
        <f t="shared" si="13"/>
        <v>0</v>
      </c>
      <c r="BE75" s="208">
        <f t="shared" si="13"/>
        <v>0</v>
      </c>
      <c r="BF75" s="208">
        <f t="shared" si="13"/>
        <v>0</v>
      </c>
      <c r="BG75" s="208">
        <f t="shared" si="13"/>
        <v>0</v>
      </c>
      <c r="BH75" s="208">
        <f t="shared" si="13"/>
        <v>0</v>
      </c>
      <c r="BI75" s="208">
        <f t="shared" si="13"/>
        <v>0</v>
      </c>
      <c r="BJ75" s="208">
        <f t="shared" si="13"/>
        <v>0</v>
      </c>
      <c r="BK75" s="208">
        <f t="shared" si="13"/>
        <v>0</v>
      </c>
      <c r="BL75" s="207">
        <f t="shared" si="20"/>
        <v>0</v>
      </c>
    </row>
    <row r="76" spans="1:64">
      <c r="A76" s="190" t="s">
        <v>277</v>
      </c>
      <c r="B76" s="243">
        <v>4.4699999999999997E-2</v>
      </c>
      <c r="C76" s="243">
        <v>4.4699999999999997E-2</v>
      </c>
      <c r="D76" s="206">
        <v>144382263.47999999</v>
      </c>
      <c r="E76" s="206">
        <v>144382263.47999999</v>
      </c>
      <c r="F76" s="206">
        <v>144382263.47999999</v>
      </c>
      <c r="G76" s="206">
        <v>144382263.47999999</v>
      </c>
      <c r="H76" s="206">
        <v>144382263.47999999</v>
      </c>
      <c r="I76" s="206">
        <v>144382263.47999999</v>
      </c>
      <c r="J76" s="206">
        <v>144313390.78999999</v>
      </c>
      <c r="K76" s="206">
        <v>144244518.09999999</v>
      </c>
      <c r="L76" s="206">
        <v>144244518.09999999</v>
      </c>
      <c r="M76" s="206">
        <v>144463322.595</v>
      </c>
      <c r="N76" s="206">
        <v>144682127.09</v>
      </c>
      <c r="O76" s="206">
        <v>144682127.09</v>
      </c>
      <c r="P76" s="192">
        <f t="shared" si="16"/>
        <v>1732923584.6449997</v>
      </c>
      <c r="Q76" s="206">
        <v>144682127.09</v>
      </c>
      <c r="R76" s="206">
        <v>144682127.09</v>
      </c>
      <c r="S76" s="206">
        <v>144682127.09</v>
      </c>
      <c r="T76" s="206">
        <v>144682127.09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192">
        <f t="shared" si="17"/>
        <v>0</v>
      </c>
      <c r="AH76" s="192"/>
      <c r="AI76" s="207">
        <f t="shared" si="12"/>
        <v>537823.93000000005</v>
      </c>
      <c r="AJ76" s="207">
        <f t="shared" si="12"/>
        <v>537823.93000000005</v>
      </c>
      <c r="AK76" s="207">
        <f t="shared" si="12"/>
        <v>537823.93000000005</v>
      </c>
      <c r="AL76" s="207">
        <f t="shared" si="15"/>
        <v>537823.93000000005</v>
      </c>
      <c r="AM76" s="207">
        <f t="shared" si="15"/>
        <v>537823.93000000005</v>
      </c>
      <c r="AN76" s="207">
        <f t="shared" si="15"/>
        <v>537823.93000000005</v>
      </c>
      <c r="AO76" s="207">
        <f t="shared" si="15"/>
        <v>537567.38</v>
      </c>
      <c r="AP76" s="207">
        <f t="shared" si="15"/>
        <v>537310.82999999996</v>
      </c>
      <c r="AQ76" s="207">
        <f t="shared" si="15"/>
        <v>537310.82999999996</v>
      </c>
      <c r="AR76" s="207">
        <f t="shared" si="15"/>
        <v>538125.88</v>
      </c>
      <c r="AS76" s="207">
        <f t="shared" si="15"/>
        <v>538940.92000000004</v>
      </c>
      <c r="AT76" s="207">
        <f t="shared" si="15"/>
        <v>538940.92000000004</v>
      </c>
      <c r="AU76" s="208">
        <f t="shared" si="18"/>
        <v>6455140.3399999999</v>
      </c>
      <c r="AV76" s="208">
        <f t="shared" si="19"/>
        <v>538940.92000000004</v>
      </c>
      <c r="AW76" s="208">
        <f t="shared" si="19"/>
        <v>538940.92000000004</v>
      </c>
      <c r="AX76" s="208">
        <f t="shared" si="19"/>
        <v>538940.92000000004</v>
      </c>
      <c r="AY76" s="208">
        <f t="shared" si="19"/>
        <v>538940.92000000004</v>
      </c>
      <c r="AZ76" s="208">
        <f t="shared" si="14"/>
        <v>0</v>
      </c>
      <c r="BA76" s="208">
        <f t="shared" si="14"/>
        <v>0</v>
      </c>
      <c r="BB76" s="208">
        <f t="shared" si="14"/>
        <v>0</v>
      </c>
      <c r="BC76" s="208">
        <f t="shared" si="13"/>
        <v>0</v>
      </c>
      <c r="BD76" s="208">
        <f t="shared" si="13"/>
        <v>0</v>
      </c>
      <c r="BE76" s="208">
        <f t="shared" si="13"/>
        <v>0</v>
      </c>
      <c r="BF76" s="208">
        <f t="shared" si="13"/>
        <v>0</v>
      </c>
      <c r="BG76" s="208">
        <f t="shared" si="13"/>
        <v>0</v>
      </c>
      <c r="BH76" s="208">
        <f t="shared" si="13"/>
        <v>0</v>
      </c>
      <c r="BI76" s="208">
        <f t="shared" si="13"/>
        <v>0</v>
      </c>
      <c r="BJ76" s="208">
        <f t="shared" si="13"/>
        <v>0</v>
      </c>
      <c r="BK76" s="208">
        <f t="shared" si="13"/>
        <v>0</v>
      </c>
      <c r="BL76" s="207">
        <f t="shared" si="20"/>
        <v>0</v>
      </c>
    </row>
    <row r="77" spans="1:64">
      <c r="A77" s="190" t="s">
        <v>278</v>
      </c>
      <c r="B77" s="205">
        <v>1.61E-2</v>
      </c>
      <c r="C77" s="205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192">
        <f t="shared" si="16"/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192">
        <f t="shared" si="17"/>
        <v>0</v>
      </c>
      <c r="AH77" s="192"/>
      <c r="AI77" s="207">
        <f t="shared" si="12"/>
        <v>0</v>
      </c>
      <c r="AJ77" s="207">
        <f t="shared" si="12"/>
        <v>0</v>
      </c>
      <c r="AK77" s="207">
        <f t="shared" si="12"/>
        <v>0</v>
      </c>
      <c r="AL77" s="207">
        <f t="shared" si="15"/>
        <v>0</v>
      </c>
      <c r="AM77" s="207">
        <f t="shared" si="15"/>
        <v>0</v>
      </c>
      <c r="AN77" s="207">
        <f t="shared" si="15"/>
        <v>0</v>
      </c>
      <c r="AO77" s="207">
        <f t="shared" si="15"/>
        <v>0</v>
      </c>
      <c r="AP77" s="207">
        <f t="shared" si="15"/>
        <v>0</v>
      </c>
      <c r="AQ77" s="207">
        <f t="shared" si="15"/>
        <v>0</v>
      </c>
      <c r="AR77" s="207">
        <f t="shared" si="15"/>
        <v>0</v>
      </c>
      <c r="AS77" s="207">
        <f t="shared" si="15"/>
        <v>0</v>
      </c>
      <c r="AT77" s="207">
        <f t="shared" si="15"/>
        <v>0</v>
      </c>
      <c r="AU77" s="208">
        <f t="shared" si="18"/>
        <v>0</v>
      </c>
      <c r="AV77" s="208">
        <f t="shared" si="19"/>
        <v>0</v>
      </c>
      <c r="AW77" s="208">
        <f t="shared" si="19"/>
        <v>0</v>
      </c>
      <c r="AX77" s="208">
        <f t="shared" si="19"/>
        <v>0</v>
      </c>
      <c r="AY77" s="208">
        <f t="shared" si="19"/>
        <v>0</v>
      </c>
      <c r="AZ77" s="208">
        <f t="shared" si="14"/>
        <v>0</v>
      </c>
      <c r="BA77" s="208">
        <f t="shared" si="14"/>
        <v>0</v>
      </c>
      <c r="BB77" s="208">
        <f t="shared" si="14"/>
        <v>0</v>
      </c>
      <c r="BC77" s="208">
        <f t="shared" si="13"/>
        <v>0</v>
      </c>
      <c r="BD77" s="208">
        <f t="shared" si="13"/>
        <v>0</v>
      </c>
      <c r="BE77" s="208">
        <f t="shared" si="13"/>
        <v>0</v>
      </c>
      <c r="BF77" s="208">
        <f t="shared" si="13"/>
        <v>0</v>
      </c>
      <c r="BG77" s="208">
        <f t="shared" si="13"/>
        <v>0</v>
      </c>
      <c r="BH77" s="208">
        <f t="shared" si="13"/>
        <v>0</v>
      </c>
      <c r="BI77" s="208">
        <f t="shared" si="13"/>
        <v>0</v>
      </c>
      <c r="BJ77" s="208">
        <f t="shared" si="13"/>
        <v>0</v>
      </c>
      <c r="BK77" s="208">
        <f t="shared" si="13"/>
        <v>0</v>
      </c>
      <c r="BL77" s="207">
        <f t="shared" si="20"/>
        <v>0</v>
      </c>
    </row>
    <row r="78" spans="1:64">
      <c r="A78" s="190" t="s">
        <v>279</v>
      </c>
      <c r="B78" s="243">
        <v>5.5399999999999998E-2</v>
      </c>
      <c r="C78" s="243">
        <v>5.5399999999999998E-2</v>
      </c>
      <c r="D78" s="206">
        <v>144876279.38</v>
      </c>
      <c r="E78" s="206">
        <v>144876279.38</v>
      </c>
      <c r="F78" s="206">
        <v>144876279.38</v>
      </c>
      <c r="G78" s="206">
        <v>144876279.38</v>
      </c>
      <c r="H78" s="206">
        <v>144876279.38</v>
      </c>
      <c r="I78" s="206">
        <v>144876279.38</v>
      </c>
      <c r="J78" s="206">
        <v>144876279.38</v>
      </c>
      <c r="K78" s="206">
        <v>144876279.38</v>
      </c>
      <c r="L78" s="206">
        <v>144876279.38</v>
      </c>
      <c r="M78" s="206">
        <v>144876279.38</v>
      </c>
      <c r="N78" s="206">
        <v>144876279.38</v>
      </c>
      <c r="O78" s="206">
        <v>144876279.38</v>
      </c>
      <c r="P78" s="192">
        <f t="shared" si="16"/>
        <v>1738515352.5600004</v>
      </c>
      <c r="Q78" s="206">
        <v>144876279.38</v>
      </c>
      <c r="R78" s="206">
        <v>144876279.38</v>
      </c>
      <c r="S78" s="206">
        <v>144876279.38</v>
      </c>
      <c r="T78" s="206">
        <v>144876279.38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192">
        <f t="shared" si="17"/>
        <v>0</v>
      </c>
      <c r="AH78" s="192"/>
      <c r="AI78" s="207">
        <f t="shared" si="12"/>
        <v>668845.49</v>
      </c>
      <c r="AJ78" s="207">
        <f t="shared" si="12"/>
        <v>668845.49</v>
      </c>
      <c r="AK78" s="207">
        <f t="shared" si="12"/>
        <v>668845.49</v>
      </c>
      <c r="AL78" s="207">
        <f t="shared" si="15"/>
        <v>668845.49</v>
      </c>
      <c r="AM78" s="207">
        <f t="shared" si="15"/>
        <v>668845.49</v>
      </c>
      <c r="AN78" s="207">
        <f t="shared" si="15"/>
        <v>668845.49</v>
      </c>
      <c r="AO78" s="207">
        <f t="shared" si="15"/>
        <v>668845.49</v>
      </c>
      <c r="AP78" s="207">
        <f t="shared" si="15"/>
        <v>668845.49</v>
      </c>
      <c r="AQ78" s="207">
        <f t="shared" si="15"/>
        <v>668845.49</v>
      </c>
      <c r="AR78" s="207">
        <f t="shared" si="15"/>
        <v>668845.49</v>
      </c>
      <c r="AS78" s="207">
        <f t="shared" si="15"/>
        <v>668845.49</v>
      </c>
      <c r="AT78" s="207">
        <f t="shared" si="15"/>
        <v>668845.49</v>
      </c>
      <c r="AU78" s="208">
        <f t="shared" si="18"/>
        <v>8026145.8800000018</v>
      </c>
      <c r="AV78" s="208">
        <f t="shared" si="19"/>
        <v>668845.49</v>
      </c>
      <c r="AW78" s="208">
        <f t="shared" si="19"/>
        <v>668845.49</v>
      </c>
      <c r="AX78" s="208">
        <f t="shared" si="19"/>
        <v>668845.49</v>
      </c>
      <c r="AY78" s="208">
        <f t="shared" si="19"/>
        <v>668845.49</v>
      </c>
      <c r="AZ78" s="208">
        <f t="shared" si="14"/>
        <v>0</v>
      </c>
      <c r="BA78" s="208">
        <f t="shared" si="14"/>
        <v>0</v>
      </c>
      <c r="BB78" s="208">
        <f t="shared" si="14"/>
        <v>0</v>
      </c>
      <c r="BC78" s="208">
        <f t="shared" si="13"/>
        <v>0</v>
      </c>
      <c r="BD78" s="208">
        <f t="shared" si="13"/>
        <v>0</v>
      </c>
      <c r="BE78" s="208">
        <f t="shared" si="13"/>
        <v>0</v>
      </c>
      <c r="BF78" s="208">
        <f t="shared" si="13"/>
        <v>0</v>
      </c>
      <c r="BG78" s="208">
        <f t="shared" si="13"/>
        <v>0</v>
      </c>
      <c r="BH78" s="208">
        <f t="shared" si="13"/>
        <v>0</v>
      </c>
      <c r="BI78" s="208">
        <f t="shared" si="13"/>
        <v>0</v>
      </c>
      <c r="BJ78" s="208">
        <f t="shared" si="13"/>
        <v>0</v>
      </c>
      <c r="BK78" s="208">
        <f t="shared" si="13"/>
        <v>0</v>
      </c>
      <c r="BL78" s="207">
        <f t="shared" si="20"/>
        <v>0</v>
      </c>
    </row>
    <row r="79" spans="1:64">
      <c r="A79" s="190" t="s">
        <v>280</v>
      </c>
      <c r="B79" s="243">
        <v>5.5399999999999998E-2</v>
      </c>
      <c r="C79" s="243">
        <v>5.5399999999999998E-2</v>
      </c>
      <c r="D79" s="210">
        <v>1186619.96</v>
      </c>
      <c r="E79" s="210">
        <v>1186619.96</v>
      </c>
      <c r="F79" s="210">
        <v>1186619.96</v>
      </c>
      <c r="G79" s="210">
        <v>1186619.96</v>
      </c>
      <c r="H79" s="210">
        <v>1186619.96</v>
      </c>
      <c r="I79" s="210">
        <v>1186619.96</v>
      </c>
      <c r="J79" s="210">
        <v>1186619.96</v>
      </c>
      <c r="K79" s="210">
        <v>1186619.96</v>
      </c>
      <c r="L79" s="210">
        <v>1186619.96</v>
      </c>
      <c r="M79" s="210">
        <v>1186619.96</v>
      </c>
      <c r="N79" s="210">
        <v>1186619.96</v>
      </c>
      <c r="O79" s="210">
        <v>1186619.96</v>
      </c>
      <c r="P79" s="192">
        <f t="shared" si="16"/>
        <v>14239439.520000003</v>
      </c>
      <c r="Q79" s="210">
        <v>1186619.96</v>
      </c>
      <c r="R79" s="210">
        <v>1186619.96</v>
      </c>
      <c r="S79" s="210">
        <v>1186619.96</v>
      </c>
      <c r="T79" s="210">
        <v>1186619.96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192">
        <f t="shared" si="17"/>
        <v>0</v>
      </c>
      <c r="AH79" s="207"/>
      <c r="AI79" s="207">
        <f t="shared" si="12"/>
        <v>5478.23</v>
      </c>
      <c r="AJ79" s="207">
        <f t="shared" si="12"/>
        <v>5478.23</v>
      </c>
      <c r="AK79" s="207">
        <f t="shared" si="12"/>
        <v>5478.23</v>
      </c>
      <c r="AL79" s="207">
        <f t="shared" si="15"/>
        <v>5478.23</v>
      </c>
      <c r="AM79" s="207">
        <f t="shared" si="15"/>
        <v>5478.23</v>
      </c>
      <c r="AN79" s="207">
        <f t="shared" si="15"/>
        <v>5478.23</v>
      </c>
      <c r="AO79" s="207">
        <f t="shared" si="15"/>
        <v>5478.23</v>
      </c>
      <c r="AP79" s="207">
        <f t="shared" si="15"/>
        <v>5478.23</v>
      </c>
      <c r="AQ79" s="207">
        <f t="shared" si="15"/>
        <v>5478.23</v>
      </c>
      <c r="AR79" s="207">
        <f t="shared" si="15"/>
        <v>5478.23</v>
      </c>
      <c r="AS79" s="207">
        <f t="shared" si="15"/>
        <v>5478.23</v>
      </c>
      <c r="AT79" s="207">
        <f t="shared" si="15"/>
        <v>5478.23</v>
      </c>
      <c r="AU79" s="208">
        <f t="shared" si="18"/>
        <v>65738.75999999998</v>
      </c>
      <c r="AV79" s="208">
        <f t="shared" si="19"/>
        <v>5478.23</v>
      </c>
      <c r="AW79" s="208">
        <f t="shared" si="19"/>
        <v>5478.23</v>
      </c>
      <c r="AX79" s="208">
        <f t="shared" si="19"/>
        <v>5478.23</v>
      </c>
      <c r="AY79" s="208">
        <f t="shared" si="19"/>
        <v>5478.23</v>
      </c>
      <c r="AZ79" s="208">
        <f t="shared" si="14"/>
        <v>0</v>
      </c>
      <c r="BA79" s="208">
        <f t="shared" si="14"/>
        <v>0</v>
      </c>
      <c r="BB79" s="208">
        <f t="shared" si="14"/>
        <v>0</v>
      </c>
      <c r="BC79" s="208">
        <f t="shared" si="13"/>
        <v>0</v>
      </c>
      <c r="BD79" s="208">
        <f t="shared" si="13"/>
        <v>0</v>
      </c>
      <c r="BE79" s="208">
        <f t="shared" si="13"/>
        <v>0</v>
      </c>
      <c r="BF79" s="208">
        <f t="shared" si="13"/>
        <v>0</v>
      </c>
      <c r="BG79" s="208">
        <f t="shared" si="13"/>
        <v>0</v>
      </c>
      <c r="BH79" s="208">
        <f t="shared" si="13"/>
        <v>0</v>
      </c>
      <c r="BI79" s="208">
        <f t="shared" si="13"/>
        <v>0</v>
      </c>
      <c r="BJ79" s="208">
        <f t="shared" si="13"/>
        <v>0</v>
      </c>
      <c r="BK79" s="208">
        <f t="shared" si="13"/>
        <v>0</v>
      </c>
      <c r="BL79" s="207">
        <f t="shared" si="20"/>
        <v>0</v>
      </c>
    </row>
    <row r="80" spans="1:64">
      <c r="A80" s="190" t="s">
        <v>281</v>
      </c>
      <c r="B80" s="243">
        <v>3.61E-2</v>
      </c>
      <c r="C80" s="243">
        <v>3.61E-2</v>
      </c>
      <c r="D80" s="206">
        <v>358344155.49000001</v>
      </c>
      <c r="E80" s="206">
        <v>358450310.23000002</v>
      </c>
      <c r="F80" s="206">
        <v>358522241.87</v>
      </c>
      <c r="G80" s="206">
        <v>358527781.94</v>
      </c>
      <c r="H80" s="206">
        <v>358547715.22000003</v>
      </c>
      <c r="I80" s="206">
        <v>358566607.31999999</v>
      </c>
      <c r="J80" s="206">
        <v>358635452.92500001</v>
      </c>
      <c r="K80" s="206">
        <v>359368366.14000005</v>
      </c>
      <c r="L80" s="206">
        <v>365917495.37000006</v>
      </c>
      <c r="M80" s="206">
        <v>372005281.38000005</v>
      </c>
      <c r="N80" s="206">
        <v>372069033.48000008</v>
      </c>
      <c r="O80" s="206">
        <v>371216632.53000009</v>
      </c>
      <c r="P80" s="192">
        <f t="shared" si="16"/>
        <v>4350171073.8950005</v>
      </c>
      <c r="Q80" s="206">
        <v>370486490.78500003</v>
      </c>
      <c r="R80" s="206">
        <v>370450873.55000007</v>
      </c>
      <c r="S80" s="206">
        <v>370273513.03500009</v>
      </c>
      <c r="T80" s="206">
        <v>370215977.88500011</v>
      </c>
      <c r="U80" s="206">
        <v>567526627.80500007</v>
      </c>
      <c r="V80" s="206">
        <v>567220168.24000013</v>
      </c>
      <c r="W80" s="206">
        <v>567070594.45500004</v>
      </c>
      <c r="X80" s="206">
        <v>568637740.5150001</v>
      </c>
      <c r="Y80" s="206">
        <v>570055243.48000002</v>
      </c>
      <c r="Z80" s="206">
        <v>570365815.43000007</v>
      </c>
      <c r="AA80" s="206">
        <v>570611326.0200001</v>
      </c>
      <c r="AB80" s="206">
        <v>569775447.78500009</v>
      </c>
      <c r="AC80" s="206">
        <v>569061828.755</v>
      </c>
      <c r="AD80" s="206">
        <v>569026211.51999998</v>
      </c>
      <c r="AE80" s="206">
        <v>568969621.59000003</v>
      </c>
      <c r="AF80" s="206">
        <v>568892857.02499998</v>
      </c>
      <c r="AG80" s="192">
        <f t="shared" si="17"/>
        <v>6827213482.6200008</v>
      </c>
      <c r="AI80" s="207">
        <f t="shared" si="12"/>
        <v>1078018.67</v>
      </c>
      <c r="AJ80" s="207">
        <f t="shared" si="12"/>
        <v>1078338.02</v>
      </c>
      <c r="AK80" s="207">
        <f t="shared" si="12"/>
        <v>1078554.4099999999</v>
      </c>
      <c r="AL80" s="207">
        <f t="shared" si="15"/>
        <v>1078571.08</v>
      </c>
      <c r="AM80" s="207">
        <f t="shared" si="15"/>
        <v>1078631.04</v>
      </c>
      <c r="AN80" s="207">
        <f t="shared" si="15"/>
        <v>1078687.8799999999</v>
      </c>
      <c r="AO80" s="207">
        <f t="shared" si="15"/>
        <v>1078894.99</v>
      </c>
      <c r="AP80" s="207">
        <f t="shared" si="15"/>
        <v>1081099.83</v>
      </c>
      <c r="AQ80" s="207">
        <f t="shared" si="15"/>
        <v>1100801.8</v>
      </c>
      <c r="AR80" s="207">
        <f t="shared" si="15"/>
        <v>1119115.8899999999</v>
      </c>
      <c r="AS80" s="207">
        <f t="shared" si="15"/>
        <v>1119307.68</v>
      </c>
      <c r="AT80" s="207">
        <f t="shared" si="15"/>
        <v>1116743.3700000001</v>
      </c>
      <c r="AU80" s="208">
        <f t="shared" si="18"/>
        <v>13086764.66</v>
      </c>
      <c r="AV80" s="208">
        <f t="shared" si="19"/>
        <v>1114546.8600000001</v>
      </c>
      <c r="AW80" s="208">
        <f t="shared" si="19"/>
        <v>1114439.71</v>
      </c>
      <c r="AX80" s="208">
        <f t="shared" si="19"/>
        <v>1113906.1499999999</v>
      </c>
      <c r="AY80" s="208">
        <f t="shared" si="19"/>
        <v>1113733.07</v>
      </c>
      <c r="AZ80" s="208">
        <f t="shared" si="14"/>
        <v>1707309.27</v>
      </c>
      <c r="BA80" s="208">
        <f t="shared" si="14"/>
        <v>1706387.34</v>
      </c>
      <c r="BB80" s="208">
        <f t="shared" si="14"/>
        <v>1705937.37</v>
      </c>
      <c r="BC80" s="208">
        <f t="shared" si="13"/>
        <v>1710651.87</v>
      </c>
      <c r="BD80" s="208">
        <f t="shared" si="13"/>
        <v>1714916.19</v>
      </c>
      <c r="BE80" s="208">
        <f t="shared" si="13"/>
        <v>1715850.49</v>
      </c>
      <c r="BF80" s="208">
        <f t="shared" si="13"/>
        <v>1716589.07</v>
      </c>
      <c r="BG80" s="208">
        <f t="shared" si="13"/>
        <v>1714074.47</v>
      </c>
      <c r="BH80" s="208">
        <f t="shared" si="13"/>
        <v>1711927.67</v>
      </c>
      <c r="BI80" s="208">
        <f t="shared" si="13"/>
        <v>1711820.52</v>
      </c>
      <c r="BJ80" s="208">
        <f t="shared" si="13"/>
        <v>1711650.28</v>
      </c>
      <c r="BK80" s="208">
        <f t="shared" si="13"/>
        <v>1711419.34</v>
      </c>
      <c r="BL80" s="207">
        <f t="shared" si="20"/>
        <v>20538533.880000003</v>
      </c>
    </row>
    <row r="81" spans="1:64">
      <c r="A81" s="190" t="s">
        <v>282</v>
      </c>
      <c r="B81" s="243">
        <v>3.61E-2</v>
      </c>
      <c r="C81" s="243">
        <v>3.61E-2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192">
        <f t="shared" si="16"/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192">
        <f t="shared" si="17"/>
        <v>0</v>
      </c>
      <c r="AI81" s="207">
        <f t="shared" si="12"/>
        <v>0</v>
      </c>
      <c r="AJ81" s="207">
        <f t="shared" si="12"/>
        <v>0</v>
      </c>
      <c r="AK81" s="207">
        <f t="shared" si="12"/>
        <v>0</v>
      </c>
      <c r="AL81" s="207">
        <f t="shared" si="15"/>
        <v>0</v>
      </c>
      <c r="AM81" s="207">
        <f t="shared" si="15"/>
        <v>0</v>
      </c>
      <c r="AN81" s="207">
        <f t="shared" si="15"/>
        <v>0</v>
      </c>
      <c r="AO81" s="207">
        <f t="shared" si="15"/>
        <v>0</v>
      </c>
      <c r="AP81" s="207">
        <f t="shared" si="15"/>
        <v>0</v>
      </c>
      <c r="AQ81" s="207">
        <f t="shared" si="15"/>
        <v>0</v>
      </c>
      <c r="AR81" s="207">
        <f t="shared" si="15"/>
        <v>0</v>
      </c>
      <c r="AS81" s="207">
        <f t="shared" si="15"/>
        <v>0</v>
      </c>
      <c r="AT81" s="207">
        <f t="shared" si="15"/>
        <v>0</v>
      </c>
      <c r="AU81" s="208">
        <f t="shared" si="18"/>
        <v>0</v>
      </c>
      <c r="AV81" s="208">
        <f t="shared" si="19"/>
        <v>0</v>
      </c>
      <c r="AW81" s="208">
        <f t="shared" si="19"/>
        <v>0</v>
      </c>
      <c r="AX81" s="208">
        <f t="shared" si="19"/>
        <v>0</v>
      </c>
      <c r="AY81" s="208">
        <f t="shared" si="19"/>
        <v>0</v>
      </c>
      <c r="AZ81" s="208">
        <f t="shared" si="14"/>
        <v>0</v>
      </c>
      <c r="BA81" s="208">
        <f t="shared" si="14"/>
        <v>0</v>
      </c>
      <c r="BB81" s="208">
        <f t="shared" si="14"/>
        <v>0</v>
      </c>
      <c r="BC81" s="208">
        <f t="shared" si="13"/>
        <v>0</v>
      </c>
      <c r="BD81" s="208">
        <f t="shared" si="13"/>
        <v>0</v>
      </c>
      <c r="BE81" s="208">
        <f t="shared" si="13"/>
        <v>0</v>
      </c>
      <c r="BF81" s="208">
        <f t="shared" si="13"/>
        <v>0</v>
      </c>
      <c r="BG81" s="208">
        <f t="shared" si="13"/>
        <v>0</v>
      </c>
      <c r="BH81" s="208">
        <f t="shared" si="13"/>
        <v>0</v>
      </c>
      <c r="BI81" s="208">
        <f t="shared" si="13"/>
        <v>0</v>
      </c>
      <c r="BJ81" s="208">
        <f t="shared" si="13"/>
        <v>0</v>
      </c>
      <c r="BK81" s="208">
        <f t="shared" si="13"/>
        <v>0</v>
      </c>
      <c r="BL81" s="207">
        <f t="shared" si="20"/>
        <v>0</v>
      </c>
    </row>
    <row r="82" spans="1:64">
      <c r="A82" s="190" t="s">
        <v>283</v>
      </c>
      <c r="B82" s="243">
        <v>3.61E-2</v>
      </c>
      <c r="C82" s="243">
        <v>3.61E-2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192">
        <f t="shared" si="16"/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192">
        <f t="shared" si="17"/>
        <v>0</v>
      </c>
      <c r="AI82" s="207">
        <f t="shared" si="12"/>
        <v>0</v>
      </c>
      <c r="AJ82" s="207">
        <f t="shared" si="12"/>
        <v>0</v>
      </c>
      <c r="AK82" s="207">
        <f t="shared" si="12"/>
        <v>0</v>
      </c>
      <c r="AL82" s="207">
        <f t="shared" si="15"/>
        <v>0</v>
      </c>
      <c r="AM82" s="207">
        <f t="shared" si="15"/>
        <v>0</v>
      </c>
      <c r="AN82" s="207">
        <f t="shared" si="15"/>
        <v>0</v>
      </c>
      <c r="AO82" s="207">
        <f t="shared" si="15"/>
        <v>0</v>
      </c>
      <c r="AP82" s="207">
        <f t="shared" si="15"/>
        <v>0</v>
      </c>
      <c r="AQ82" s="207">
        <f t="shared" si="15"/>
        <v>0</v>
      </c>
      <c r="AR82" s="207">
        <f t="shared" si="15"/>
        <v>0</v>
      </c>
      <c r="AS82" s="207">
        <f t="shared" si="15"/>
        <v>0</v>
      </c>
      <c r="AT82" s="207">
        <f t="shared" si="15"/>
        <v>0</v>
      </c>
      <c r="AU82" s="208">
        <f t="shared" si="18"/>
        <v>0</v>
      </c>
      <c r="AV82" s="208">
        <f t="shared" si="19"/>
        <v>0</v>
      </c>
      <c r="AW82" s="208">
        <f t="shared" si="19"/>
        <v>0</v>
      </c>
      <c r="AX82" s="208">
        <f t="shared" si="19"/>
        <v>0</v>
      </c>
      <c r="AY82" s="208">
        <f t="shared" si="19"/>
        <v>0</v>
      </c>
      <c r="AZ82" s="208">
        <f t="shared" si="14"/>
        <v>0</v>
      </c>
      <c r="BA82" s="208">
        <f t="shared" si="14"/>
        <v>0</v>
      </c>
      <c r="BB82" s="208">
        <f t="shared" si="14"/>
        <v>0</v>
      </c>
      <c r="BC82" s="208">
        <f t="shared" si="13"/>
        <v>0</v>
      </c>
      <c r="BD82" s="208">
        <f t="shared" si="13"/>
        <v>0</v>
      </c>
      <c r="BE82" s="208">
        <f t="shared" si="13"/>
        <v>0</v>
      </c>
      <c r="BF82" s="208">
        <f t="shared" si="13"/>
        <v>0</v>
      </c>
      <c r="BG82" s="208">
        <f t="shared" si="13"/>
        <v>0</v>
      </c>
      <c r="BH82" s="208">
        <f t="shared" si="13"/>
        <v>0</v>
      </c>
      <c r="BI82" s="208">
        <f t="shared" si="13"/>
        <v>0</v>
      </c>
      <c r="BJ82" s="208">
        <f t="shared" si="13"/>
        <v>0</v>
      </c>
      <c r="BK82" s="208">
        <f t="shared" si="13"/>
        <v>0</v>
      </c>
      <c r="BL82" s="207">
        <f t="shared" si="20"/>
        <v>0</v>
      </c>
    </row>
    <row r="83" spans="1:64">
      <c r="A83" s="190" t="s">
        <v>284</v>
      </c>
      <c r="B83" s="243">
        <v>3.61E-2</v>
      </c>
      <c r="C83" s="243">
        <v>3.61E-2</v>
      </c>
      <c r="D83" s="206">
        <v>195819698.97</v>
      </c>
      <c r="E83" s="206">
        <v>195819698.97</v>
      </c>
      <c r="F83" s="206">
        <v>195819698.97</v>
      </c>
      <c r="G83" s="206">
        <v>195819698.97</v>
      </c>
      <c r="H83" s="206">
        <v>195819698.97</v>
      </c>
      <c r="I83" s="206">
        <v>195819698.97</v>
      </c>
      <c r="J83" s="206">
        <v>195819698.97</v>
      </c>
      <c r="K83" s="206">
        <v>195819698.97</v>
      </c>
      <c r="L83" s="206">
        <v>196516290.64500001</v>
      </c>
      <c r="M83" s="206">
        <v>197251882.31999999</v>
      </c>
      <c r="N83" s="206">
        <v>197290882.31999999</v>
      </c>
      <c r="O83" s="206">
        <v>197290882.31999999</v>
      </c>
      <c r="P83" s="192">
        <f t="shared" si="16"/>
        <v>2354907529.3650002</v>
      </c>
      <c r="Q83" s="206">
        <v>197290882.31999999</v>
      </c>
      <c r="R83" s="206">
        <v>197290882.31999999</v>
      </c>
      <c r="S83" s="206">
        <v>197290882.31999999</v>
      </c>
      <c r="T83" s="206">
        <v>197290882.31999999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192">
        <f t="shared" si="17"/>
        <v>0</v>
      </c>
      <c r="AI83" s="207">
        <f t="shared" si="12"/>
        <v>589090.93000000005</v>
      </c>
      <c r="AJ83" s="207">
        <f t="shared" si="12"/>
        <v>589090.93000000005</v>
      </c>
      <c r="AK83" s="207">
        <f t="shared" si="12"/>
        <v>589090.93000000005</v>
      </c>
      <c r="AL83" s="207">
        <f t="shared" si="15"/>
        <v>589090.93000000005</v>
      </c>
      <c r="AM83" s="207">
        <f t="shared" si="15"/>
        <v>589090.93000000005</v>
      </c>
      <c r="AN83" s="207">
        <f t="shared" si="15"/>
        <v>589090.93000000005</v>
      </c>
      <c r="AO83" s="207">
        <f t="shared" si="15"/>
        <v>589090.93000000005</v>
      </c>
      <c r="AP83" s="207">
        <f t="shared" si="15"/>
        <v>589090.93000000005</v>
      </c>
      <c r="AQ83" s="207">
        <f t="shared" si="15"/>
        <v>591186.51</v>
      </c>
      <c r="AR83" s="207">
        <f t="shared" si="15"/>
        <v>593399.41</v>
      </c>
      <c r="AS83" s="207">
        <f t="shared" si="15"/>
        <v>593516.74</v>
      </c>
      <c r="AT83" s="207">
        <f t="shared" si="15"/>
        <v>593516.74</v>
      </c>
      <c r="AU83" s="208">
        <f t="shared" si="18"/>
        <v>7084346.8400000008</v>
      </c>
      <c r="AV83" s="208">
        <f t="shared" si="19"/>
        <v>593516.74</v>
      </c>
      <c r="AW83" s="208">
        <f t="shared" si="19"/>
        <v>593516.74</v>
      </c>
      <c r="AX83" s="208">
        <f t="shared" si="19"/>
        <v>593516.74</v>
      </c>
      <c r="AY83" s="208">
        <f t="shared" si="19"/>
        <v>593516.74</v>
      </c>
      <c r="AZ83" s="208">
        <f t="shared" si="14"/>
        <v>0</v>
      </c>
      <c r="BA83" s="208">
        <f t="shared" si="14"/>
        <v>0</v>
      </c>
      <c r="BB83" s="208">
        <f t="shared" si="14"/>
        <v>0</v>
      </c>
      <c r="BC83" s="208">
        <f t="shared" si="13"/>
        <v>0</v>
      </c>
      <c r="BD83" s="208">
        <f t="shared" si="13"/>
        <v>0</v>
      </c>
      <c r="BE83" s="208">
        <f t="shared" si="13"/>
        <v>0</v>
      </c>
      <c r="BF83" s="208">
        <f t="shared" si="13"/>
        <v>0</v>
      </c>
      <c r="BG83" s="208">
        <f t="shared" si="13"/>
        <v>0</v>
      </c>
      <c r="BH83" s="208">
        <f t="shared" si="13"/>
        <v>0</v>
      </c>
      <c r="BI83" s="208">
        <f t="shared" si="13"/>
        <v>0</v>
      </c>
      <c r="BJ83" s="208">
        <f t="shared" si="13"/>
        <v>0</v>
      </c>
      <c r="BK83" s="208">
        <f t="shared" si="13"/>
        <v>0</v>
      </c>
      <c r="BL83" s="207">
        <f t="shared" si="20"/>
        <v>0</v>
      </c>
    </row>
    <row r="84" spans="1:64">
      <c r="A84" s="190" t="s">
        <v>285</v>
      </c>
      <c r="B84" s="243">
        <v>3.61E-2</v>
      </c>
      <c r="C84" s="243">
        <v>3.61E-2</v>
      </c>
      <c r="D84" s="206">
        <v>7429675.4299999997</v>
      </c>
      <c r="E84" s="206">
        <v>7429675.4299999997</v>
      </c>
      <c r="F84" s="206">
        <v>7429675.4299999997</v>
      </c>
      <c r="G84" s="206">
        <v>7429675.4299999997</v>
      </c>
      <c r="H84" s="206">
        <v>7429675.4299999997</v>
      </c>
      <c r="I84" s="206">
        <v>7429675.4299999997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192">
        <f t="shared" si="16"/>
        <v>44578052.579999998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192">
        <f t="shared" si="17"/>
        <v>0</v>
      </c>
      <c r="AI84" s="207">
        <f t="shared" si="12"/>
        <v>22350.94</v>
      </c>
      <c r="AJ84" s="207">
        <f t="shared" si="12"/>
        <v>22350.94</v>
      </c>
      <c r="AK84" s="207">
        <f t="shared" si="12"/>
        <v>22350.94</v>
      </c>
      <c r="AL84" s="207">
        <f t="shared" si="15"/>
        <v>22350.94</v>
      </c>
      <c r="AM84" s="207">
        <f t="shared" si="15"/>
        <v>22350.94</v>
      </c>
      <c r="AN84" s="207">
        <f t="shared" si="15"/>
        <v>22350.94</v>
      </c>
      <c r="AO84" s="207">
        <f t="shared" si="15"/>
        <v>0</v>
      </c>
      <c r="AP84" s="207">
        <f t="shared" si="15"/>
        <v>0</v>
      </c>
      <c r="AQ84" s="207">
        <f t="shared" si="15"/>
        <v>0</v>
      </c>
      <c r="AR84" s="207">
        <f t="shared" si="15"/>
        <v>0</v>
      </c>
      <c r="AS84" s="207">
        <f t="shared" si="15"/>
        <v>0</v>
      </c>
      <c r="AT84" s="207">
        <f t="shared" si="15"/>
        <v>0</v>
      </c>
      <c r="AU84" s="208">
        <f t="shared" si="18"/>
        <v>134105.63999999998</v>
      </c>
      <c r="AV84" s="208">
        <f t="shared" si="19"/>
        <v>0</v>
      </c>
      <c r="AW84" s="208">
        <f t="shared" si="19"/>
        <v>0</v>
      </c>
      <c r="AX84" s="208">
        <f t="shared" si="19"/>
        <v>0</v>
      </c>
      <c r="AY84" s="208">
        <f t="shared" si="19"/>
        <v>0</v>
      </c>
      <c r="AZ84" s="208">
        <f t="shared" si="14"/>
        <v>0</v>
      </c>
      <c r="BA84" s="208">
        <f t="shared" si="14"/>
        <v>0</v>
      </c>
      <c r="BB84" s="208">
        <f t="shared" si="14"/>
        <v>0</v>
      </c>
      <c r="BC84" s="208">
        <f t="shared" si="13"/>
        <v>0</v>
      </c>
      <c r="BD84" s="208">
        <f t="shared" si="13"/>
        <v>0</v>
      </c>
      <c r="BE84" s="208">
        <f t="shared" si="13"/>
        <v>0</v>
      </c>
      <c r="BF84" s="208">
        <f t="shared" si="13"/>
        <v>0</v>
      </c>
      <c r="BG84" s="208">
        <f t="shared" si="13"/>
        <v>0</v>
      </c>
      <c r="BH84" s="208">
        <f t="shared" si="13"/>
        <v>0</v>
      </c>
      <c r="BI84" s="208">
        <f t="shared" si="13"/>
        <v>0</v>
      </c>
      <c r="BJ84" s="208">
        <f t="shared" si="13"/>
        <v>0</v>
      </c>
      <c r="BK84" s="208">
        <f t="shared" si="13"/>
        <v>0</v>
      </c>
      <c r="BL84" s="207">
        <f t="shared" si="20"/>
        <v>0</v>
      </c>
    </row>
    <row r="85" spans="1:64">
      <c r="A85" s="190" t="s">
        <v>286</v>
      </c>
      <c r="B85" s="243">
        <v>5.5399999999999998E-2</v>
      </c>
      <c r="C85" s="243">
        <v>5.5399999999999998E-2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192">
        <f t="shared" si="16"/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192">
        <f t="shared" si="17"/>
        <v>0</v>
      </c>
      <c r="AI85" s="207">
        <f t="shared" si="12"/>
        <v>0</v>
      </c>
      <c r="AJ85" s="207">
        <f t="shared" si="12"/>
        <v>0</v>
      </c>
      <c r="AK85" s="207">
        <f t="shared" si="12"/>
        <v>0</v>
      </c>
      <c r="AL85" s="207">
        <f t="shared" si="15"/>
        <v>0</v>
      </c>
      <c r="AM85" s="207">
        <f t="shared" si="15"/>
        <v>0</v>
      </c>
      <c r="AN85" s="207">
        <f t="shared" si="15"/>
        <v>0</v>
      </c>
      <c r="AO85" s="207">
        <f t="shared" si="15"/>
        <v>0</v>
      </c>
      <c r="AP85" s="207">
        <f t="shared" si="15"/>
        <v>0</v>
      </c>
      <c r="AQ85" s="207">
        <f t="shared" si="15"/>
        <v>0</v>
      </c>
      <c r="AR85" s="207">
        <f t="shared" si="15"/>
        <v>0</v>
      </c>
      <c r="AS85" s="207">
        <f t="shared" si="15"/>
        <v>0</v>
      </c>
      <c r="AT85" s="207">
        <f t="shared" si="15"/>
        <v>0</v>
      </c>
      <c r="AU85" s="208">
        <f t="shared" si="18"/>
        <v>0</v>
      </c>
      <c r="AV85" s="208">
        <f t="shared" si="19"/>
        <v>0</v>
      </c>
      <c r="AW85" s="208">
        <f t="shared" si="19"/>
        <v>0</v>
      </c>
      <c r="AX85" s="208">
        <f t="shared" si="19"/>
        <v>0</v>
      </c>
      <c r="AY85" s="208">
        <f t="shared" si="19"/>
        <v>0</v>
      </c>
      <c r="AZ85" s="208">
        <f t="shared" si="14"/>
        <v>0</v>
      </c>
      <c r="BA85" s="208">
        <f t="shared" si="14"/>
        <v>0</v>
      </c>
      <c r="BB85" s="208">
        <f t="shared" si="14"/>
        <v>0</v>
      </c>
      <c r="BC85" s="208">
        <f t="shared" si="13"/>
        <v>0</v>
      </c>
      <c r="BD85" s="208">
        <f t="shared" si="13"/>
        <v>0</v>
      </c>
      <c r="BE85" s="208">
        <f t="shared" si="13"/>
        <v>0</v>
      </c>
      <c r="BF85" s="208">
        <f t="shared" si="13"/>
        <v>0</v>
      </c>
      <c r="BG85" s="208">
        <f t="shared" si="13"/>
        <v>0</v>
      </c>
      <c r="BH85" s="208">
        <f t="shared" si="13"/>
        <v>0</v>
      </c>
      <c r="BI85" s="208">
        <f t="shared" si="13"/>
        <v>0</v>
      </c>
      <c r="BJ85" s="208">
        <f t="shared" si="13"/>
        <v>0</v>
      </c>
      <c r="BK85" s="208">
        <f t="shared" si="13"/>
        <v>0</v>
      </c>
      <c r="BL85" s="207">
        <f t="shared" si="20"/>
        <v>0</v>
      </c>
    </row>
    <row r="86" spans="1:64">
      <c r="A86" s="190" t="s">
        <v>287</v>
      </c>
      <c r="B86" s="243">
        <v>4.4699999999999997E-2</v>
      </c>
      <c r="C86" s="243">
        <v>4.4699999999999997E-2</v>
      </c>
      <c r="D86" s="206">
        <v>53900155.649999999</v>
      </c>
      <c r="E86" s="206">
        <v>53900155.649999999</v>
      </c>
      <c r="F86" s="206">
        <v>53907377.200000003</v>
      </c>
      <c r="G86" s="206">
        <v>53882507.649999999</v>
      </c>
      <c r="H86" s="206">
        <v>53836135.25</v>
      </c>
      <c r="I86" s="206">
        <v>53821853.93</v>
      </c>
      <c r="J86" s="206">
        <v>53794978.009999998</v>
      </c>
      <c r="K86" s="206">
        <v>53810839.789999999</v>
      </c>
      <c r="L86" s="206">
        <v>53822821.224999994</v>
      </c>
      <c r="M86" s="206">
        <v>53741123.969999991</v>
      </c>
      <c r="N86" s="206">
        <v>53633246.279999994</v>
      </c>
      <c r="O86" s="206">
        <v>53290243.494999997</v>
      </c>
      <c r="P86" s="192">
        <f t="shared" si="16"/>
        <v>645341438.10000002</v>
      </c>
      <c r="Q86" s="206">
        <v>52996437.329999998</v>
      </c>
      <c r="R86" s="206">
        <v>52982105.094999999</v>
      </c>
      <c r="S86" s="206">
        <v>52910735.924999997</v>
      </c>
      <c r="T86" s="206">
        <v>52831248.559999995</v>
      </c>
      <c r="U86" s="206">
        <v>191760461.905</v>
      </c>
      <c r="V86" s="206">
        <v>191637143.78</v>
      </c>
      <c r="W86" s="206">
        <v>191520620.43000001</v>
      </c>
      <c r="X86" s="206">
        <v>191476482.20999998</v>
      </c>
      <c r="Y86" s="206">
        <v>191428463.64500001</v>
      </c>
      <c r="Z86" s="206">
        <v>191394266.39499998</v>
      </c>
      <c r="AA86" s="206">
        <v>191333888.71000001</v>
      </c>
      <c r="AB86" s="206">
        <v>190990885.92499998</v>
      </c>
      <c r="AC86" s="206">
        <v>190697079.75999999</v>
      </c>
      <c r="AD86" s="206">
        <v>190682747.52500001</v>
      </c>
      <c r="AE86" s="206">
        <v>190611378.35500002</v>
      </c>
      <c r="AF86" s="206">
        <v>190531890.99000001</v>
      </c>
      <c r="AG86" s="192">
        <f t="shared" si="17"/>
        <v>2294065309.6300001</v>
      </c>
      <c r="AI86" s="207">
        <f t="shared" si="12"/>
        <v>200778.08</v>
      </c>
      <c r="AJ86" s="207">
        <f t="shared" si="12"/>
        <v>200778.08</v>
      </c>
      <c r="AK86" s="207">
        <f t="shared" si="12"/>
        <v>200804.98</v>
      </c>
      <c r="AL86" s="207">
        <f t="shared" si="15"/>
        <v>200712.34</v>
      </c>
      <c r="AM86" s="207">
        <f t="shared" si="15"/>
        <v>200539.6</v>
      </c>
      <c r="AN86" s="207">
        <f t="shared" si="15"/>
        <v>200486.41</v>
      </c>
      <c r="AO86" s="207">
        <f t="shared" si="15"/>
        <v>200386.29</v>
      </c>
      <c r="AP86" s="207">
        <f t="shared" si="15"/>
        <v>200445.38</v>
      </c>
      <c r="AQ86" s="207">
        <f t="shared" si="15"/>
        <v>200490.01</v>
      </c>
      <c r="AR86" s="207">
        <f t="shared" si="15"/>
        <v>200185.69</v>
      </c>
      <c r="AS86" s="207">
        <f t="shared" si="15"/>
        <v>199783.84</v>
      </c>
      <c r="AT86" s="207">
        <f t="shared" si="15"/>
        <v>198506.16</v>
      </c>
      <c r="AU86" s="208">
        <f t="shared" si="18"/>
        <v>2403896.8600000003</v>
      </c>
      <c r="AV86" s="208">
        <f t="shared" si="19"/>
        <v>197411.73</v>
      </c>
      <c r="AW86" s="208">
        <f t="shared" si="19"/>
        <v>197358.34</v>
      </c>
      <c r="AX86" s="208">
        <f t="shared" si="19"/>
        <v>197092.49</v>
      </c>
      <c r="AY86" s="208">
        <f t="shared" si="19"/>
        <v>196796.4</v>
      </c>
      <c r="AZ86" s="208">
        <f t="shared" si="14"/>
        <v>714307.72</v>
      </c>
      <c r="BA86" s="208">
        <f t="shared" si="14"/>
        <v>713848.36</v>
      </c>
      <c r="BB86" s="208">
        <f t="shared" si="14"/>
        <v>713414.31</v>
      </c>
      <c r="BC86" s="208">
        <f t="shared" si="13"/>
        <v>713249.9</v>
      </c>
      <c r="BD86" s="208">
        <f t="shared" si="13"/>
        <v>713071.03</v>
      </c>
      <c r="BE86" s="208">
        <f t="shared" si="13"/>
        <v>712943.64</v>
      </c>
      <c r="BF86" s="208">
        <f t="shared" si="13"/>
        <v>712718.74</v>
      </c>
      <c r="BG86" s="208">
        <f t="shared" si="13"/>
        <v>711441.05</v>
      </c>
      <c r="BH86" s="208">
        <f t="shared" si="13"/>
        <v>710346.62</v>
      </c>
      <c r="BI86" s="208">
        <f t="shared" si="13"/>
        <v>710293.23</v>
      </c>
      <c r="BJ86" s="208">
        <f t="shared" si="13"/>
        <v>710027.38</v>
      </c>
      <c r="BK86" s="208">
        <f t="shared" si="13"/>
        <v>709731.29</v>
      </c>
      <c r="BL86" s="207">
        <f t="shared" si="20"/>
        <v>8545393.2699999996</v>
      </c>
    </row>
    <row r="87" spans="1:64">
      <c r="A87" s="190" t="s">
        <v>288</v>
      </c>
      <c r="B87" s="243">
        <v>4.4699999999999997E-2</v>
      </c>
      <c r="C87" s="243">
        <v>4.4699999999999997E-2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192">
        <f t="shared" si="16"/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192">
        <f t="shared" si="17"/>
        <v>0</v>
      </c>
      <c r="AI87" s="207">
        <f t="shared" si="12"/>
        <v>0</v>
      </c>
      <c r="AJ87" s="207">
        <f t="shared" si="12"/>
        <v>0</v>
      </c>
      <c r="AK87" s="207">
        <f t="shared" si="12"/>
        <v>0</v>
      </c>
      <c r="AL87" s="207">
        <f t="shared" si="15"/>
        <v>0</v>
      </c>
      <c r="AM87" s="207">
        <f t="shared" si="15"/>
        <v>0</v>
      </c>
      <c r="AN87" s="207">
        <f t="shared" si="15"/>
        <v>0</v>
      </c>
      <c r="AO87" s="207">
        <f t="shared" si="15"/>
        <v>0</v>
      </c>
      <c r="AP87" s="207">
        <f t="shared" si="15"/>
        <v>0</v>
      </c>
      <c r="AQ87" s="207">
        <f t="shared" si="15"/>
        <v>0</v>
      </c>
      <c r="AR87" s="207">
        <f t="shared" si="15"/>
        <v>0</v>
      </c>
      <c r="AS87" s="207">
        <f t="shared" si="15"/>
        <v>0</v>
      </c>
      <c r="AT87" s="207">
        <f t="shared" si="15"/>
        <v>0</v>
      </c>
      <c r="AU87" s="208">
        <f t="shared" si="18"/>
        <v>0</v>
      </c>
      <c r="AV87" s="208">
        <f t="shared" si="19"/>
        <v>0</v>
      </c>
      <c r="AW87" s="208">
        <f t="shared" si="19"/>
        <v>0</v>
      </c>
      <c r="AX87" s="208">
        <f t="shared" si="19"/>
        <v>0</v>
      </c>
      <c r="AY87" s="208">
        <f t="shared" si="19"/>
        <v>0</v>
      </c>
      <c r="AZ87" s="208">
        <f t="shared" si="14"/>
        <v>0</v>
      </c>
      <c r="BA87" s="208">
        <f t="shared" si="14"/>
        <v>0</v>
      </c>
      <c r="BB87" s="208">
        <f t="shared" si="14"/>
        <v>0</v>
      </c>
      <c r="BC87" s="208">
        <f t="shared" si="13"/>
        <v>0</v>
      </c>
      <c r="BD87" s="208">
        <f t="shared" si="13"/>
        <v>0</v>
      </c>
      <c r="BE87" s="208">
        <f t="shared" si="13"/>
        <v>0</v>
      </c>
      <c r="BF87" s="208">
        <f t="shared" si="13"/>
        <v>0</v>
      </c>
      <c r="BG87" s="208">
        <f t="shared" si="13"/>
        <v>0</v>
      </c>
      <c r="BH87" s="208">
        <f t="shared" si="13"/>
        <v>0</v>
      </c>
      <c r="BI87" s="208">
        <f t="shared" si="13"/>
        <v>0</v>
      </c>
      <c r="BJ87" s="208">
        <f t="shared" si="13"/>
        <v>0</v>
      </c>
      <c r="BK87" s="208">
        <f t="shared" si="13"/>
        <v>0</v>
      </c>
      <c r="BL87" s="207">
        <f t="shared" si="20"/>
        <v>0</v>
      </c>
    </row>
    <row r="88" spans="1:64">
      <c r="A88" s="190" t="s">
        <v>289</v>
      </c>
      <c r="B88" s="243">
        <v>4.4699999999999997E-2</v>
      </c>
      <c r="C88" s="243">
        <v>4.4699999999999997E-2</v>
      </c>
      <c r="D88" s="206">
        <v>2857025.33</v>
      </c>
      <c r="E88" s="206">
        <v>2857025.33</v>
      </c>
      <c r="F88" s="206">
        <v>2857025.33</v>
      </c>
      <c r="G88" s="206">
        <v>2857025.33</v>
      </c>
      <c r="H88" s="206">
        <v>2857025.33</v>
      </c>
      <c r="I88" s="206">
        <v>2857025.33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192">
        <f t="shared" si="16"/>
        <v>17142151.98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192">
        <f t="shared" si="17"/>
        <v>0</v>
      </c>
      <c r="AI88" s="207">
        <f t="shared" si="12"/>
        <v>10642.42</v>
      </c>
      <c r="AJ88" s="207">
        <f t="shared" si="12"/>
        <v>10642.42</v>
      </c>
      <c r="AK88" s="207">
        <f t="shared" si="12"/>
        <v>10642.42</v>
      </c>
      <c r="AL88" s="207">
        <f t="shared" si="15"/>
        <v>10642.42</v>
      </c>
      <c r="AM88" s="207">
        <f t="shared" si="15"/>
        <v>10642.42</v>
      </c>
      <c r="AN88" s="207">
        <f t="shared" si="15"/>
        <v>10642.42</v>
      </c>
      <c r="AO88" s="207">
        <f t="shared" si="15"/>
        <v>0</v>
      </c>
      <c r="AP88" s="207">
        <f t="shared" si="15"/>
        <v>0</v>
      </c>
      <c r="AQ88" s="207">
        <f t="shared" si="15"/>
        <v>0</v>
      </c>
      <c r="AR88" s="207">
        <f t="shared" si="15"/>
        <v>0</v>
      </c>
      <c r="AS88" s="207">
        <f t="shared" si="15"/>
        <v>0</v>
      </c>
      <c r="AT88" s="207">
        <f t="shared" si="15"/>
        <v>0</v>
      </c>
      <c r="AU88" s="208">
        <f t="shared" si="18"/>
        <v>63854.52</v>
      </c>
      <c r="AV88" s="208">
        <f t="shared" si="19"/>
        <v>0</v>
      </c>
      <c r="AW88" s="208">
        <f t="shared" si="19"/>
        <v>0</v>
      </c>
      <c r="AX88" s="208">
        <f t="shared" si="19"/>
        <v>0</v>
      </c>
      <c r="AY88" s="208">
        <f t="shared" si="19"/>
        <v>0</v>
      </c>
      <c r="AZ88" s="208">
        <f t="shared" si="14"/>
        <v>0</v>
      </c>
      <c r="BA88" s="208">
        <f t="shared" si="14"/>
        <v>0</v>
      </c>
      <c r="BB88" s="208">
        <f t="shared" si="14"/>
        <v>0</v>
      </c>
      <c r="BC88" s="208">
        <f t="shared" si="13"/>
        <v>0</v>
      </c>
      <c r="BD88" s="208">
        <f t="shared" si="13"/>
        <v>0</v>
      </c>
      <c r="BE88" s="208">
        <f t="shared" si="13"/>
        <v>0</v>
      </c>
      <c r="BF88" s="208">
        <f t="shared" si="13"/>
        <v>0</v>
      </c>
      <c r="BG88" s="208">
        <f t="shared" si="13"/>
        <v>0</v>
      </c>
      <c r="BH88" s="208">
        <f t="shared" si="13"/>
        <v>0</v>
      </c>
      <c r="BI88" s="208">
        <f t="shared" si="13"/>
        <v>0</v>
      </c>
      <c r="BJ88" s="208">
        <f t="shared" si="13"/>
        <v>0</v>
      </c>
      <c r="BK88" s="208">
        <f t="shared" si="13"/>
        <v>0</v>
      </c>
      <c r="BL88" s="207">
        <f t="shared" si="20"/>
        <v>0</v>
      </c>
    </row>
    <row r="89" spans="1:64">
      <c r="A89" s="190" t="s">
        <v>290</v>
      </c>
      <c r="B89" s="243">
        <v>4.4699999999999997E-2</v>
      </c>
      <c r="C89" s="243">
        <v>4.4699999999999997E-2</v>
      </c>
      <c r="D89" s="206">
        <v>138013599.84</v>
      </c>
      <c r="E89" s="206">
        <v>138013599.84</v>
      </c>
      <c r="F89" s="206">
        <v>138013599.84</v>
      </c>
      <c r="G89" s="206">
        <v>138013599.84</v>
      </c>
      <c r="H89" s="206">
        <v>138013599.84</v>
      </c>
      <c r="I89" s="206">
        <v>138013599.84</v>
      </c>
      <c r="J89" s="206">
        <v>137900582.93000001</v>
      </c>
      <c r="K89" s="206">
        <v>137787566.02000001</v>
      </c>
      <c r="L89" s="206">
        <v>137787566.02000001</v>
      </c>
      <c r="M89" s="206">
        <v>137898579.53</v>
      </c>
      <c r="N89" s="206">
        <v>138009593.04000002</v>
      </c>
      <c r="O89" s="206">
        <v>138009593.04000002</v>
      </c>
      <c r="P89" s="192">
        <f t="shared" si="16"/>
        <v>1655475079.6199999</v>
      </c>
      <c r="Q89" s="206">
        <v>138009593.04000002</v>
      </c>
      <c r="R89" s="206">
        <v>138009593.04000002</v>
      </c>
      <c r="S89" s="206">
        <v>138009593.04000002</v>
      </c>
      <c r="T89" s="206">
        <v>138009593.04000002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192">
        <f t="shared" si="17"/>
        <v>0</v>
      </c>
      <c r="AI89" s="207">
        <f t="shared" si="12"/>
        <v>514100.66</v>
      </c>
      <c r="AJ89" s="207">
        <f t="shared" si="12"/>
        <v>514100.66</v>
      </c>
      <c r="AK89" s="207">
        <f t="shared" si="12"/>
        <v>514100.66</v>
      </c>
      <c r="AL89" s="207">
        <f t="shared" si="15"/>
        <v>514100.66</v>
      </c>
      <c r="AM89" s="207">
        <f t="shared" si="15"/>
        <v>514100.66</v>
      </c>
      <c r="AN89" s="207">
        <f t="shared" si="15"/>
        <v>514100.66</v>
      </c>
      <c r="AO89" s="207">
        <f t="shared" si="15"/>
        <v>513679.67</v>
      </c>
      <c r="AP89" s="207">
        <f t="shared" si="15"/>
        <v>513258.68</v>
      </c>
      <c r="AQ89" s="207">
        <f t="shared" si="15"/>
        <v>513258.68</v>
      </c>
      <c r="AR89" s="207">
        <f t="shared" si="15"/>
        <v>513672.21</v>
      </c>
      <c r="AS89" s="207">
        <f t="shared" si="15"/>
        <v>514085.73</v>
      </c>
      <c r="AT89" s="207">
        <f t="shared" si="15"/>
        <v>514085.73</v>
      </c>
      <c r="AU89" s="208">
        <f t="shared" si="18"/>
        <v>6166644.6600000001</v>
      </c>
      <c r="AV89" s="208">
        <f t="shared" si="19"/>
        <v>514085.73</v>
      </c>
      <c r="AW89" s="208">
        <f t="shared" si="19"/>
        <v>514085.73</v>
      </c>
      <c r="AX89" s="208">
        <f t="shared" si="19"/>
        <v>514085.73</v>
      </c>
      <c r="AY89" s="208">
        <f t="shared" si="19"/>
        <v>514085.73</v>
      </c>
      <c r="AZ89" s="208">
        <f t="shared" si="14"/>
        <v>0</v>
      </c>
      <c r="BA89" s="208">
        <f t="shared" si="14"/>
        <v>0</v>
      </c>
      <c r="BB89" s="208">
        <f t="shared" si="14"/>
        <v>0</v>
      </c>
      <c r="BC89" s="208">
        <f t="shared" si="13"/>
        <v>0</v>
      </c>
      <c r="BD89" s="208">
        <f t="shared" si="13"/>
        <v>0</v>
      </c>
      <c r="BE89" s="208">
        <f t="shared" si="13"/>
        <v>0</v>
      </c>
      <c r="BF89" s="208">
        <f t="shared" si="13"/>
        <v>0</v>
      </c>
      <c r="BG89" s="208">
        <f t="shared" si="13"/>
        <v>0</v>
      </c>
      <c r="BH89" s="208">
        <f t="shared" si="13"/>
        <v>0</v>
      </c>
      <c r="BI89" s="208">
        <f t="shared" si="13"/>
        <v>0</v>
      </c>
      <c r="BJ89" s="208">
        <f t="shared" si="13"/>
        <v>0</v>
      </c>
      <c r="BK89" s="208">
        <f t="shared" si="13"/>
        <v>0</v>
      </c>
      <c r="BL89" s="207">
        <f t="shared" si="20"/>
        <v>0</v>
      </c>
    </row>
    <row r="90" spans="1:64">
      <c r="A90" s="190" t="s">
        <v>291</v>
      </c>
      <c r="B90" s="243">
        <v>4.4699999999999997E-2</v>
      </c>
      <c r="C90" s="243">
        <v>4.4699999999999997E-2</v>
      </c>
      <c r="D90" s="206">
        <v>968001.35</v>
      </c>
      <c r="E90" s="206">
        <v>968001.35</v>
      </c>
      <c r="F90" s="206">
        <v>968001.35</v>
      </c>
      <c r="G90" s="206">
        <v>968001.35</v>
      </c>
      <c r="H90" s="206">
        <v>968001.35</v>
      </c>
      <c r="I90" s="206">
        <v>968001.35</v>
      </c>
      <c r="J90" s="206">
        <v>968001.35</v>
      </c>
      <c r="K90" s="206">
        <v>968001.35</v>
      </c>
      <c r="L90" s="206">
        <v>968001.35</v>
      </c>
      <c r="M90" s="206">
        <v>968001.35</v>
      </c>
      <c r="N90" s="206">
        <v>968001.35</v>
      </c>
      <c r="O90" s="206">
        <v>968001.35</v>
      </c>
      <c r="P90" s="192">
        <f t="shared" si="16"/>
        <v>11616016.199999997</v>
      </c>
      <c r="Q90" s="206">
        <v>968001.35</v>
      </c>
      <c r="R90" s="206">
        <v>968001.35</v>
      </c>
      <c r="S90" s="206">
        <v>968001.35</v>
      </c>
      <c r="T90" s="206">
        <v>968001.35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192">
        <f t="shared" si="17"/>
        <v>0</v>
      </c>
      <c r="AI90" s="207">
        <f t="shared" si="12"/>
        <v>3605.81</v>
      </c>
      <c r="AJ90" s="207">
        <f t="shared" si="12"/>
        <v>3605.81</v>
      </c>
      <c r="AK90" s="207">
        <f t="shared" si="12"/>
        <v>3605.81</v>
      </c>
      <c r="AL90" s="207">
        <f t="shared" si="15"/>
        <v>3605.81</v>
      </c>
      <c r="AM90" s="207">
        <f t="shared" si="15"/>
        <v>3605.81</v>
      </c>
      <c r="AN90" s="207">
        <f t="shared" si="15"/>
        <v>3605.81</v>
      </c>
      <c r="AO90" s="207">
        <f t="shared" si="15"/>
        <v>3605.81</v>
      </c>
      <c r="AP90" s="207">
        <f t="shared" si="15"/>
        <v>3605.81</v>
      </c>
      <c r="AQ90" s="207">
        <f t="shared" si="15"/>
        <v>3605.81</v>
      </c>
      <c r="AR90" s="207">
        <f t="shared" si="15"/>
        <v>3605.81</v>
      </c>
      <c r="AS90" s="207">
        <f t="shared" si="15"/>
        <v>3605.81</v>
      </c>
      <c r="AT90" s="207">
        <f t="shared" si="15"/>
        <v>3605.81</v>
      </c>
      <c r="AU90" s="208">
        <f t="shared" si="18"/>
        <v>43269.72</v>
      </c>
      <c r="AV90" s="208">
        <f t="shared" si="19"/>
        <v>3605.81</v>
      </c>
      <c r="AW90" s="208">
        <f t="shared" si="19"/>
        <v>3605.81</v>
      </c>
      <c r="AX90" s="208">
        <f t="shared" si="19"/>
        <v>3605.81</v>
      </c>
      <c r="AY90" s="208">
        <f t="shared" si="19"/>
        <v>3605.81</v>
      </c>
      <c r="AZ90" s="208">
        <f t="shared" si="14"/>
        <v>0</v>
      </c>
      <c r="BA90" s="208">
        <f t="shared" si="14"/>
        <v>0</v>
      </c>
      <c r="BB90" s="208">
        <f t="shared" si="14"/>
        <v>0</v>
      </c>
      <c r="BC90" s="208">
        <f t="shared" si="13"/>
        <v>0</v>
      </c>
      <c r="BD90" s="208">
        <f t="shared" si="13"/>
        <v>0</v>
      </c>
      <c r="BE90" s="208">
        <f t="shared" si="13"/>
        <v>0</v>
      </c>
      <c r="BF90" s="208">
        <f t="shared" ref="BF90:BK105" si="21">ROUND(AA90*$C90/12,2)</f>
        <v>0</v>
      </c>
      <c r="BG90" s="208">
        <f t="shared" si="21"/>
        <v>0</v>
      </c>
      <c r="BH90" s="208">
        <f t="shared" si="21"/>
        <v>0</v>
      </c>
      <c r="BI90" s="208">
        <f t="shared" si="21"/>
        <v>0</v>
      </c>
      <c r="BJ90" s="208">
        <f t="shared" si="21"/>
        <v>0</v>
      </c>
      <c r="BK90" s="208">
        <f t="shared" si="21"/>
        <v>0</v>
      </c>
      <c r="BL90" s="207">
        <f t="shared" si="20"/>
        <v>0</v>
      </c>
    </row>
    <row r="91" spans="1:64">
      <c r="A91" s="190" t="s">
        <v>292</v>
      </c>
      <c r="B91" s="243">
        <v>6.08E-2</v>
      </c>
      <c r="C91" s="243">
        <v>6.08E-2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192">
        <f t="shared" si="16"/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192">
        <f t="shared" si="17"/>
        <v>0</v>
      </c>
      <c r="AI91" s="207">
        <f t="shared" si="12"/>
        <v>0</v>
      </c>
      <c r="AJ91" s="207">
        <f t="shared" si="12"/>
        <v>0</v>
      </c>
      <c r="AK91" s="207">
        <f t="shared" si="12"/>
        <v>0</v>
      </c>
      <c r="AL91" s="207">
        <f t="shared" si="15"/>
        <v>0</v>
      </c>
      <c r="AM91" s="207">
        <f t="shared" si="15"/>
        <v>0</v>
      </c>
      <c r="AN91" s="207">
        <f t="shared" si="15"/>
        <v>0</v>
      </c>
      <c r="AO91" s="207">
        <f t="shared" si="15"/>
        <v>0</v>
      </c>
      <c r="AP91" s="207">
        <f t="shared" si="15"/>
        <v>0</v>
      </c>
      <c r="AQ91" s="207">
        <f t="shared" si="15"/>
        <v>0</v>
      </c>
      <c r="AR91" s="207">
        <f t="shared" si="15"/>
        <v>0</v>
      </c>
      <c r="AS91" s="207">
        <f t="shared" si="15"/>
        <v>0</v>
      </c>
      <c r="AT91" s="207">
        <f t="shared" si="15"/>
        <v>0</v>
      </c>
      <c r="AU91" s="208">
        <f t="shared" si="18"/>
        <v>0</v>
      </c>
      <c r="AV91" s="208">
        <f t="shared" si="19"/>
        <v>0</v>
      </c>
      <c r="AW91" s="208">
        <f t="shared" si="19"/>
        <v>0</v>
      </c>
      <c r="AX91" s="208">
        <f t="shared" si="19"/>
        <v>0</v>
      </c>
      <c r="AY91" s="208">
        <f t="shared" si="19"/>
        <v>0</v>
      </c>
      <c r="AZ91" s="208">
        <f t="shared" si="14"/>
        <v>0</v>
      </c>
      <c r="BA91" s="208">
        <f t="shared" si="14"/>
        <v>0</v>
      </c>
      <c r="BB91" s="208">
        <f t="shared" si="14"/>
        <v>0</v>
      </c>
      <c r="BC91" s="208">
        <f t="shared" si="14"/>
        <v>0</v>
      </c>
      <c r="BD91" s="208">
        <f t="shared" si="14"/>
        <v>0</v>
      </c>
      <c r="BE91" s="208">
        <f t="shared" si="14"/>
        <v>0</v>
      </c>
      <c r="BF91" s="208">
        <f t="shared" si="21"/>
        <v>0</v>
      </c>
      <c r="BG91" s="208">
        <f t="shared" si="21"/>
        <v>0</v>
      </c>
      <c r="BH91" s="208">
        <f t="shared" si="21"/>
        <v>0</v>
      </c>
      <c r="BI91" s="208">
        <f t="shared" si="21"/>
        <v>0</v>
      </c>
      <c r="BJ91" s="208">
        <f t="shared" si="21"/>
        <v>0</v>
      </c>
      <c r="BK91" s="208">
        <f t="shared" si="21"/>
        <v>0</v>
      </c>
      <c r="BL91" s="207">
        <f t="shared" si="20"/>
        <v>0</v>
      </c>
    </row>
    <row r="92" spans="1:64">
      <c r="A92" s="190" t="s">
        <v>293</v>
      </c>
      <c r="B92" s="243">
        <v>3.5999999999999999E-3</v>
      </c>
      <c r="C92" s="243">
        <v>3.5999999999999999E-3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192">
        <f t="shared" si="16"/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192">
        <f t="shared" si="17"/>
        <v>0</v>
      </c>
      <c r="AI92" s="207">
        <f t="shared" si="12"/>
        <v>0</v>
      </c>
      <c r="AJ92" s="207">
        <f t="shared" si="12"/>
        <v>0</v>
      </c>
      <c r="AK92" s="207">
        <f t="shared" si="12"/>
        <v>0</v>
      </c>
      <c r="AL92" s="207">
        <f t="shared" si="15"/>
        <v>0</v>
      </c>
      <c r="AM92" s="207">
        <f t="shared" si="15"/>
        <v>0</v>
      </c>
      <c r="AN92" s="207">
        <f t="shared" si="15"/>
        <v>0</v>
      </c>
      <c r="AO92" s="207">
        <f t="shared" ref="AO92:AT116" si="22">ROUND(J92*$B92/12,2)</f>
        <v>0</v>
      </c>
      <c r="AP92" s="207">
        <f t="shared" si="22"/>
        <v>0</v>
      </c>
      <c r="AQ92" s="207">
        <f t="shared" si="22"/>
        <v>0</v>
      </c>
      <c r="AR92" s="207">
        <f t="shared" si="22"/>
        <v>0</v>
      </c>
      <c r="AS92" s="207">
        <f t="shared" si="22"/>
        <v>0</v>
      </c>
      <c r="AT92" s="207">
        <f t="shared" si="22"/>
        <v>0</v>
      </c>
      <c r="AU92" s="208">
        <f t="shared" si="18"/>
        <v>0</v>
      </c>
      <c r="AV92" s="208">
        <f t="shared" si="19"/>
        <v>0</v>
      </c>
      <c r="AW92" s="208">
        <f t="shared" si="19"/>
        <v>0</v>
      </c>
      <c r="AX92" s="208">
        <f t="shared" si="19"/>
        <v>0</v>
      </c>
      <c r="AY92" s="208">
        <f t="shared" si="19"/>
        <v>0</v>
      </c>
      <c r="AZ92" s="208">
        <f t="shared" si="14"/>
        <v>0</v>
      </c>
      <c r="BA92" s="208">
        <f t="shared" si="14"/>
        <v>0</v>
      </c>
      <c r="BB92" s="208">
        <f t="shared" si="14"/>
        <v>0</v>
      </c>
      <c r="BC92" s="208">
        <f t="shared" si="14"/>
        <v>0</v>
      </c>
      <c r="BD92" s="208">
        <f t="shared" si="14"/>
        <v>0</v>
      </c>
      <c r="BE92" s="208">
        <f t="shared" si="14"/>
        <v>0</v>
      </c>
      <c r="BF92" s="208">
        <f t="shared" si="21"/>
        <v>0</v>
      </c>
      <c r="BG92" s="208">
        <f t="shared" si="21"/>
        <v>0</v>
      </c>
      <c r="BH92" s="208">
        <f t="shared" si="21"/>
        <v>0</v>
      </c>
      <c r="BI92" s="208">
        <f t="shared" si="21"/>
        <v>0</v>
      </c>
      <c r="BJ92" s="208">
        <f t="shared" si="21"/>
        <v>0</v>
      </c>
      <c r="BK92" s="208">
        <f t="shared" si="21"/>
        <v>0</v>
      </c>
      <c r="BL92" s="207">
        <f t="shared" si="20"/>
        <v>0</v>
      </c>
    </row>
    <row r="93" spans="1:64">
      <c r="A93" s="190" t="s">
        <v>294</v>
      </c>
      <c r="B93" s="243">
        <v>3.6699999999999997E-2</v>
      </c>
      <c r="C93" s="243">
        <v>3.6699999999999997E-2</v>
      </c>
      <c r="D93" s="206">
        <v>16833423.280000001</v>
      </c>
      <c r="E93" s="206">
        <v>16811976.82</v>
      </c>
      <c r="F93" s="206">
        <v>16811976.82</v>
      </c>
      <c r="G93" s="206">
        <v>16811976.82</v>
      </c>
      <c r="H93" s="206">
        <v>16811976.82</v>
      </c>
      <c r="I93" s="206">
        <v>16811976.82</v>
      </c>
      <c r="J93" s="206">
        <v>16824138.855</v>
      </c>
      <c r="K93" s="206">
        <v>16839800.895</v>
      </c>
      <c r="L93" s="206">
        <v>16866800.900000002</v>
      </c>
      <c r="M93" s="206">
        <v>16890300.900000002</v>
      </c>
      <c r="N93" s="206">
        <v>16890300.900000002</v>
      </c>
      <c r="O93" s="206">
        <v>16890300.900000002</v>
      </c>
      <c r="P93" s="192">
        <f t="shared" si="16"/>
        <v>202094950.73000002</v>
      </c>
      <c r="Q93" s="206">
        <v>16890300.900000002</v>
      </c>
      <c r="R93" s="206">
        <v>16890300.900000002</v>
      </c>
      <c r="S93" s="206">
        <v>16890300.900000002</v>
      </c>
      <c r="T93" s="206">
        <v>16890300.900000002</v>
      </c>
      <c r="U93" s="206">
        <v>16890300.900000002</v>
      </c>
      <c r="V93" s="206">
        <v>16890300.900000002</v>
      </c>
      <c r="W93" s="206">
        <v>16890300.900000002</v>
      </c>
      <c r="X93" s="206">
        <v>16890300.900000002</v>
      </c>
      <c r="Y93" s="206">
        <v>16890300.900000002</v>
      </c>
      <c r="Z93" s="206">
        <v>16890300.900000002</v>
      </c>
      <c r="AA93" s="206">
        <v>16890300.900000002</v>
      </c>
      <c r="AB93" s="206">
        <v>16890300.900000002</v>
      </c>
      <c r="AC93" s="206">
        <v>16890300.900000002</v>
      </c>
      <c r="AD93" s="206">
        <v>16890300.900000002</v>
      </c>
      <c r="AE93" s="206">
        <v>16890300.900000002</v>
      </c>
      <c r="AF93" s="206">
        <v>16890300.900000002</v>
      </c>
      <c r="AG93" s="192">
        <f t="shared" si="17"/>
        <v>202683610.80000004</v>
      </c>
      <c r="AI93" s="207">
        <f t="shared" si="12"/>
        <v>51482.22</v>
      </c>
      <c r="AJ93" s="207">
        <f t="shared" si="12"/>
        <v>51416.63</v>
      </c>
      <c r="AK93" s="207">
        <f t="shared" si="12"/>
        <v>51416.63</v>
      </c>
      <c r="AL93" s="207">
        <f t="shared" si="12"/>
        <v>51416.63</v>
      </c>
      <c r="AM93" s="207">
        <f t="shared" si="12"/>
        <v>51416.63</v>
      </c>
      <c r="AN93" s="207">
        <f t="shared" si="12"/>
        <v>51416.63</v>
      </c>
      <c r="AO93" s="207">
        <f t="shared" si="22"/>
        <v>51453.82</v>
      </c>
      <c r="AP93" s="207">
        <f t="shared" si="22"/>
        <v>51501.72</v>
      </c>
      <c r="AQ93" s="207">
        <f t="shared" si="22"/>
        <v>51584.3</v>
      </c>
      <c r="AR93" s="207">
        <f t="shared" si="22"/>
        <v>51656.17</v>
      </c>
      <c r="AS93" s="207">
        <f t="shared" si="22"/>
        <v>51656.17</v>
      </c>
      <c r="AT93" s="207">
        <f t="shared" si="22"/>
        <v>51656.17</v>
      </c>
      <c r="AU93" s="208">
        <f t="shared" si="18"/>
        <v>618073.72000000009</v>
      </c>
      <c r="AV93" s="208">
        <f t="shared" si="19"/>
        <v>51656.17</v>
      </c>
      <c r="AW93" s="208">
        <f t="shared" si="19"/>
        <v>51656.17</v>
      </c>
      <c r="AX93" s="208">
        <f t="shared" si="19"/>
        <v>51656.17</v>
      </c>
      <c r="AY93" s="208">
        <f t="shared" si="19"/>
        <v>51656.17</v>
      </c>
      <c r="AZ93" s="208">
        <f t="shared" si="14"/>
        <v>51656.17</v>
      </c>
      <c r="BA93" s="208">
        <f t="shared" si="14"/>
        <v>51656.17</v>
      </c>
      <c r="BB93" s="208">
        <f t="shared" si="14"/>
        <v>51656.17</v>
      </c>
      <c r="BC93" s="208">
        <f t="shared" si="14"/>
        <v>51656.17</v>
      </c>
      <c r="BD93" s="208">
        <f t="shared" si="14"/>
        <v>51656.17</v>
      </c>
      <c r="BE93" s="208">
        <f t="shared" si="14"/>
        <v>51656.17</v>
      </c>
      <c r="BF93" s="208">
        <f t="shared" si="21"/>
        <v>51656.17</v>
      </c>
      <c r="BG93" s="208">
        <f t="shared" si="21"/>
        <v>51656.17</v>
      </c>
      <c r="BH93" s="208">
        <f t="shared" si="21"/>
        <v>51656.17</v>
      </c>
      <c r="BI93" s="208">
        <f t="shared" si="21"/>
        <v>51656.17</v>
      </c>
      <c r="BJ93" s="208">
        <f t="shared" si="21"/>
        <v>51656.17</v>
      </c>
      <c r="BK93" s="208">
        <f t="shared" si="21"/>
        <v>51656.17</v>
      </c>
      <c r="BL93" s="207">
        <f t="shared" si="20"/>
        <v>619874.03999999992</v>
      </c>
    </row>
    <row r="94" spans="1:64">
      <c r="A94" s="190" t="s">
        <v>295</v>
      </c>
      <c r="B94" s="243">
        <v>6.7799999999999999E-2</v>
      </c>
      <c r="C94" s="243">
        <v>6.7799999999999999E-2</v>
      </c>
      <c r="D94" s="206">
        <v>816709.94000000006</v>
      </c>
      <c r="E94" s="206">
        <v>816709.94000000006</v>
      </c>
      <c r="F94" s="206">
        <v>816709.94000000006</v>
      </c>
      <c r="G94" s="206">
        <v>816709.94000000006</v>
      </c>
      <c r="H94" s="206">
        <v>1111149.1299999999</v>
      </c>
      <c r="I94" s="206">
        <v>1410149.4100000001</v>
      </c>
      <c r="J94" s="206">
        <v>1414710.5</v>
      </c>
      <c r="K94" s="206">
        <v>1525424.5049999999</v>
      </c>
      <c r="L94" s="206">
        <v>1636138.51</v>
      </c>
      <c r="M94" s="206">
        <v>1651138.51</v>
      </c>
      <c r="N94" s="206">
        <v>1666138.51</v>
      </c>
      <c r="O94" s="206">
        <v>1666138.51</v>
      </c>
      <c r="P94" s="192">
        <f t="shared" si="16"/>
        <v>15347827.344999999</v>
      </c>
      <c r="Q94" s="206">
        <v>1666138.51</v>
      </c>
      <c r="R94" s="206">
        <v>1666138.51</v>
      </c>
      <c r="S94" s="206">
        <v>1666138.51</v>
      </c>
      <c r="T94" s="206">
        <v>1666138.51</v>
      </c>
      <c r="U94" s="206">
        <v>114206517.04000001</v>
      </c>
      <c r="V94" s="206">
        <v>114206517.04000001</v>
      </c>
      <c r="W94" s="206">
        <v>114206517.04000001</v>
      </c>
      <c r="X94" s="206">
        <v>114206517.04000001</v>
      </c>
      <c r="Y94" s="206">
        <v>114206517.04000001</v>
      </c>
      <c r="Z94" s="206">
        <v>114247137.03500001</v>
      </c>
      <c r="AA94" s="206">
        <v>114287757.03</v>
      </c>
      <c r="AB94" s="206">
        <v>114287757.03</v>
      </c>
      <c r="AC94" s="206">
        <v>114287757.03</v>
      </c>
      <c r="AD94" s="206">
        <v>114287757.03</v>
      </c>
      <c r="AE94" s="206">
        <v>114287757.03</v>
      </c>
      <c r="AF94" s="206">
        <v>114287757.03</v>
      </c>
      <c r="AG94" s="192">
        <f t="shared" si="17"/>
        <v>1371006264.415</v>
      </c>
      <c r="AI94" s="207">
        <f t="shared" si="12"/>
        <v>4614.41</v>
      </c>
      <c r="AJ94" s="207">
        <f t="shared" si="12"/>
        <v>4614.41</v>
      </c>
      <c r="AK94" s="207">
        <f t="shared" si="12"/>
        <v>4614.41</v>
      </c>
      <c r="AL94" s="207">
        <f t="shared" si="12"/>
        <v>4614.41</v>
      </c>
      <c r="AM94" s="207">
        <f t="shared" si="12"/>
        <v>6277.99</v>
      </c>
      <c r="AN94" s="207">
        <f t="shared" si="12"/>
        <v>7967.34</v>
      </c>
      <c r="AO94" s="207">
        <f t="shared" si="22"/>
        <v>7993.11</v>
      </c>
      <c r="AP94" s="207">
        <f t="shared" si="22"/>
        <v>8618.65</v>
      </c>
      <c r="AQ94" s="207">
        <f t="shared" si="22"/>
        <v>9244.18</v>
      </c>
      <c r="AR94" s="207">
        <f t="shared" si="22"/>
        <v>9328.93</v>
      </c>
      <c r="AS94" s="207">
        <f t="shared" si="22"/>
        <v>9413.68</v>
      </c>
      <c r="AT94" s="207">
        <f t="shared" si="22"/>
        <v>9413.68</v>
      </c>
      <c r="AU94" s="208">
        <f t="shared" si="18"/>
        <v>86715.199999999983</v>
      </c>
      <c r="AV94" s="208">
        <f t="shared" si="19"/>
        <v>9413.68</v>
      </c>
      <c r="AW94" s="208">
        <f t="shared" si="19"/>
        <v>9413.68</v>
      </c>
      <c r="AX94" s="208">
        <f t="shared" si="19"/>
        <v>9413.68</v>
      </c>
      <c r="AY94" s="208">
        <f t="shared" si="19"/>
        <v>9413.68</v>
      </c>
      <c r="AZ94" s="208">
        <f t="shared" si="14"/>
        <v>645266.81999999995</v>
      </c>
      <c r="BA94" s="208">
        <f t="shared" si="14"/>
        <v>645266.81999999995</v>
      </c>
      <c r="BB94" s="208">
        <f t="shared" si="14"/>
        <v>645266.81999999995</v>
      </c>
      <c r="BC94" s="208">
        <f t="shared" si="14"/>
        <v>645266.81999999995</v>
      </c>
      <c r="BD94" s="208">
        <f t="shared" si="14"/>
        <v>645266.81999999995</v>
      </c>
      <c r="BE94" s="208">
        <f t="shared" si="14"/>
        <v>645496.31999999995</v>
      </c>
      <c r="BF94" s="208">
        <f t="shared" si="21"/>
        <v>645725.82999999996</v>
      </c>
      <c r="BG94" s="208">
        <f t="shared" si="21"/>
        <v>645725.82999999996</v>
      </c>
      <c r="BH94" s="208">
        <f t="shared" si="21"/>
        <v>645725.82999999996</v>
      </c>
      <c r="BI94" s="208">
        <f t="shared" si="21"/>
        <v>645725.82999999996</v>
      </c>
      <c r="BJ94" s="208">
        <f t="shared" si="21"/>
        <v>645725.82999999996</v>
      </c>
      <c r="BK94" s="208">
        <f t="shared" si="21"/>
        <v>645725.82999999996</v>
      </c>
      <c r="BL94" s="207">
        <f t="shared" si="20"/>
        <v>7746185.3999999994</v>
      </c>
    </row>
    <row r="95" spans="1:64">
      <c r="A95" s="190" t="s">
        <v>296</v>
      </c>
      <c r="B95" s="243">
        <v>5.5399999999999998E-2</v>
      </c>
      <c r="C95" s="243">
        <v>5.5399999999999998E-2</v>
      </c>
      <c r="D95" s="206">
        <v>3844836.94</v>
      </c>
      <c r="E95" s="206">
        <v>3858841.66</v>
      </c>
      <c r="F95" s="206">
        <v>3863365</v>
      </c>
      <c r="G95" s="206">
        <v>3863365</v>
      </c>
      <c r="H95" s="206">
        <v>3863365</v>
      </c>
      <c r="I95" s="206">
        <v>3863365</v>
      </c>
      <c r="J95" s="206">
        <v>3863365</v>
      </c>
      <c r="K95" s="206">
        <v>3863365</v>
      </c>
      <c r="L95" s="206">
        <v>3863365</v>
      </c>
      <c r="M95" s="206">
        <v>3863365</v>
      </c>
      <c r="N95" s="206">
        <v>3863365</v>
      </c>
      <c r="O95" s="206">
        <v>3863365</v>
      </c>
      <c r="P95" s="192">
        <f t="shared" si="16"/>
        <v>46337328.600000001</v>
      </c>
      <c r="Q95" s="206">
        <v>3863365</v>
      </c>
      <c r="R95" s="206">
        <v>3863365</v>
      </c>
      <c r="S95" s="206">
        <v>3863365</v>
      </c>
      <c r="T95" s="206">
        <v>3863365</v>
      </c>
      <c r="U95" s="206">
        <v>149926264.34</v>
      </c>
      <c r="V95" s="206">
        <v>149926264.34</v>
      </c>
      <c r="W95" s="206">
        <v>149926264.34</v>
      </c>
      <c r="X95" s="206">
        <v>149926264.34</v>
      </c>
      <c r="Y95" s="206">
        <v>149926264.34</v>
      </c>
      <c r="Z95" s="206">
        <v>149926264.34</v>
      </c>
      <c r="AA95" s="206">
        <v>149926264.34</v>
      </c>
      <c r="AB95" s="206">
        <v>149926264.34</v>
      </c>
      <c r="AC95" s="206">
        <v>149926264.34</v>
      </c>
      <c r="AD95" s="206">
        <v>149926264.34</v>
      </c>
      <c r="AE95" s="206">
        <v>149926264.34</v>
      </c>
      <c r="AF95" s="206">
        <v>149926264.34</v>
      </c>
      <c r="AG95" s="192">
        <f t="shared" si="17"/>
        <v>1799115172.0799997</v>
      </c>
      <c r="AI95" s="207">
        <f t="shared" si="12"/>
        <v>17750.330000000002</v>
      </c>
      <c r="AJ95" s="207">
        <f t="shared" si="12"/>
        <v>17814.990000000002</v>
      </c>
      <c r="AK95" s="207">
        <f t="shared" si="12"/>
        <v>17835.87</v>
      </c>
      <c r="AL95" s="207">
        <f t="shared" si="12"/>
        <v>17835.87</v>
      </c>
      <c r="AM95" s="207">
        <f t="shared" si="12"/>
        <v>17835.87</v>
      </c>
      <c r="AN95" s="207">
        <f t="shared" si="12"/>
        <v>17835.87</v>
      </c>
      <c r="AO95" s="207">
        <f t="shared" si="22"/>
        <v>17835.87</v>
      </c>
      <c r="AP95" s="207">
        <f t="shared" si="22"/>
        <v>17835.87</v>
      </c>
      <c r="AQ95" s="207">
        <f t="shared" si="22"/>
        <v>17835.87</v>
      </c>
      <c r="AR95" s="207">
        <f t="shared" si="22"/>
        <v>17835.87</v>
      </c>
      <c r="AS95" s="207">
        <f t="shared" si="22"/>
        <v>17835.87</v>
      </c>
      <c r="AT95" s="207">
        <f t="shared" si="22"/>
        <v>17835.87</v>
      </c>
      <c r="AU95" s="208">
        <f t="shared" si="18"/>
        <v>213924.01999999996</v>
      </c>
      <c r="AV95" s="208">
        <f t="shared" ref="AV95:AY110" si="23">ROUND(Q95*$B95/12,2)</f>
        <v>17835.87</v>
      </c>
      <c r="AW95" s="208">
        <f t="shared" si="23"/>
        <v>17835.87</v>
      </c>
      <c r="AX95" s="208">
        <f t="shared" si="23"/>
        <v>17835.87</v>
      </c>
      <c r="AY95" s="208">
        <f t="shared" si="23"/>
        <v>17835.87</v>
      </c>
      <c r="AZ95" s="208">
        <f t="shared" si="14"/>
        <v>692159.59</v>
      </c>
      <c r="BA95" s="208">
        <f t="shared" si="14"/>
        <v>692159.59</v>
      </c>
      <c r="BB95" s="208">
        <f t="shared" si="14"/>
        <v>692159.59</v>
      </c>
      <c r="BC95" s="208">
        <f t="shared" si="14"/>
        <v>692159.59</v>
      </c>
      <c r="BD95" s="208">
        <f t="shared" si="14"/>
        <v>692159.59</v>
      </c>
      <c r="BE95" s="208">
        <f t="shared" si="14"/>
        <v>692159.59</v>
      </c>
      <c r="BF95" s="208">
        <f t="shared" si="21"/>
        <v>692159.59</v>
      </c>
      <c r="BG95" s="208">
        <f t="shared" si="21"/>
        <v>692159.59</v>
      </c>
      <c r="BH95" s="208">
        <f t="shared" si="21"/>
        <v>692159.59</v>
      </c>
      <c r="BI95" s="208">
        <f t="shared" si="21"/>
        <v>692159.59</v>
      </c>
      <c r="BJ95" s="208">
        <f t="shared" si="21"/>
        <v>692159.59</v>
      </c>
      <c r="BK95" s="208">
        <f t="shared" si="21"/>
        <v>692159.59</v>
      </c>
      <c r="BL95" s="207">
        <f t="shared" si="20"/>
        <v>8305915.0799999991</v>
      </c>
    </row>
    <row r="96" spans="1:64">
      <c r="A96" s="190" t="s">
        <v>297</v>
      </c>
      <c r="B96" s="243">
        <v>2.3300000000000001E-2</v>
      </c>
      <c r="C96" s="243">
        <v>2.3300000000000001E-2</v>
      </c>
      <c r="D96" s="206">
        <v>15352427.57</v>
      </c>
      <c r="E96" s="206">
        <v>15352427.57</v>
      </c>
      <c r="F96" s="206">
        <v>15352427.57</v>
      </c>
      <c r="G96" s="206">
        <v>15352427.57</v>
      </c>
      <c r="H96" s="206">
        <v>15352427.57</v>
      </c>
      <c r="I96" s="206">
        <v>15352427.57</v>
      </c>
      <c r="J96" s="206">
        <v>15352427.57</v>
      </c>
      <c r="K96" s="206">
        <v>15352427.57</v>
      </c>
      <c r="L96" s="206">
        <v>15352427.57</v>
      </c>
      <c r="M96" s="206">
        <v>15352427.57</v>
      </c>
      <c r="N96" s="206">
        <v>15352427.57</v>
      </c>
      <c r="O96" s="206">
        <v>15352427.57</v>
      </c>
      <c r="P96" s="192">
        <f t="shared" si="16"/>
        <v>184229130.83999994</v>
      </c>
      <c r="Q96" s="206">
        <v>15352427.57</v>
      </c>
      <c r="R96" s="206">
        <v>15352427.57</v>
      </c>
      <c r="S96" s="206">
        <v>15352427.57</v>
      </c>
      <c r="T96" s="206">
        <v>15352427.57</v>
      </c>
      <c r="U96" s="206">
        <v>15352427.57</v>
      </c>
      <c r="V96" s="206">
        <v>15352427.57</v>
      </c>
      <c r="W96" s="206">
        <v>15352427.57</v>
      </c>
      <c r="X96" s="206">
        <v>15352427.57</v>
      </c>
      <c r="Y96" s="206">
        <v>15352427.57</v>
      </c>
      <c r="Z96" s="206">
        <v>15352427.57</v>
      </c>
      <c r="AA96" s="206">
        <v>15352427.57</v>
      </c>
      <c r="AB96" s="206">
        <v>15352427.57</v>
      </c>
      <c r="AC96" s="206">
        <v>15352427.57</v>
      </c>
      <c r="AD96" s="206">
        <v>15352427.57</v>
      </c>
      <c r="AE96" s="206">
        <v>15352427.57</v>
      </c>
      <c r="AF96" s="206">
        <v>15352427.57</v>
      </c>
      <c r="AG96" s="192">
        <f t="shared" si="17"/>
        <v>184229130.83999994</v>
      </c>
      <c r="AI96" s="207">
        <f t="shared" si="12"/>
        <v>29809.3</v>
      </c>
      <c r="AJ96" s="207">
        <f t="shared" si="12"/>
        <v>29809.3</v>
      </c>
      <c r="AK96" s="207">
        <f t="shared" si="12"/>
        <v>29809.3</v>
      </c>
      <c r="AL96" s="207">
        <f t="shared" si="12"/>
        <v>29809.3</v>
      </c>
      <c r="AM96" s="207">
        <f t="shared" si="12"/>
        <v>29809.3</v>
      </c>
      <c r="AN96" s="207">
        <f t="shared" si="12"/>
        <v>29809.3</v>
      </c>
      <c r="AO96" s="207">
        <f t="shared" si="22"/>
        <v>29809.3</v>
      </c>
      <c r="AP96" s="207">
        <f t="shared" si="22"/>
        <v>29809.3</v>
      </c>
      <c r="AQ96" s="207">
        <f t="shared" si="22"/>
        <v>29809.3</v>
      </c>
      <c r="AR96" s="207">
        <f t="shared" si="22"/>
        <v>29809.3</v>
      </c>
      <c r="AS96" s="207">
        <f t="shared" si="22"/>
        <v>29809.3</v>
      </c>
      <c r="AT96" s="207">
        <f t="shared" si="22"/>
        <v>29809.3</v>
      </c>
      <c r="AU96" s="208">
        <f t="shared" si="18"/>
        <v>357711.59999999992</v>
      </c>
      <c r="AV96" s="208">
        <f t="shared" si="23"/>
        <v>29809.3</v>
      </c>
      <c r="AW96" s="208">
        <f t="shared" si="23"/>
        <v>29809.3</v>
      </c>
      <c r="AX96" s="208">
        <f t="shared" si="23"/>
        <v>29809.3</v>
      </c>
      <c r="AY96" s="208">
        <f t="shared" si="23"/>
        <v>29809.3</v>
      </c>
      <c r="AZ96" s="208">
        <f t="shared" si="14"/>
        <v>29809.3</v>
      </c>
      <c r="BA96" s="208">
        <f t="shared" si="14"/>
        <v>29809.3</v>
      </c>
      <c r="BB96" s="208">
        <f t="shared" si="14"/>
        <v>29809.3</v>
      </c>
      <c r="BC96" s="208">
        <f t="shared" si="14"/>
        <v>29809.3</v>
      </c>
      <c r="BD96" s="208">
        <f t="shared" si="14"/>
        <v>29809.3</v>
      </c>
      <c r="BE96" s="208">
        <f t="shared" si="14"/>
        <v>29809.3</v>
      </c>
      <c r="BF96" s="208">
        <f t="shared" si="21"/>
        <v>29809.3</v>
      </c>
      <c r="BG96" s="208">
        <f t="shared" si="21"/>
        <v>29809.3</v>
      </c>
      <c r="BH96" s="208">
        <f t="shared" si="21"/>
        <v>29809.3</v>
      </c>
      <c r="BI96" s="208">
        <f t="shared" si="21"/>
        <v>29809.3</v>
      </c>
      <c r="BJ96" s="208">
        <f t="shared" si="21"/>
        <v>29809.3</v>
      </c>
      <c r="BK96" s="208">
        <f t="shared" si="21"/>
        <v>29809.3</v>
      </c>
      <c r="BL96" s="207">
        <f t="shared" si="20"/>
        <v>357711.59999999992</v>
      </c>
    </row>
    <row r="97" spans="1:64">
      <c r="A97" s="190" t="s">
        <v>298</v>
      </c>
      <c r="B97" s="243">
        <v>2.3300000000000001E-2</v>
      </c>
      <c r="C97" s="243">
        <v>2.3300000000000001E-2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192">
        <f t="shared" si="16"/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192">
        <f t="shared" si="17"/>
        <v>0</v>
      </c>
      <c r="AI97" s="207">
        <f t="shared" si="12"/>
        <v>0</v>
      </c>
      <c r="AJ97" s="207">
        <f t="shared" si="12"/>
        <v>0</v>
      </c>
      <c r="AK97" s="207">
        <f t="shared" si="12"/>
        <v>0</v>
      </c>
      <c r="AL97" s="207">
        <f t="shared" si="12"/>
        <v>0</v>
      </c>
      <c r="AM97" s="207">
        <f t="shared" si="12"/>
        <v>0</v>
      </c>
      <c r="AN97" s="207">
        <f t="shared" si="12"/>
        <v>0</v>
      </c>
      <c r="AO97" s="207">
        <f t="shared" si="22"/>
        <v>0</v>
      </c>
      <c r="AP97" s="207">
        <f t="shared" si="22"/>
        <v>0</v>
      </c>
      <c r="AQ97" s="207">
        <f t="shared" si="22"/>
        <v>0</v>
      </c>
      <c r="AR97" s="207">
        <f t="shared" si="22"/>
        <v>0</v>
      </c>
      <c r="AS97" s="207">
        <f t="shared" si="22"/>
        <v>0</v>
      </c>
      <c r="AT97" s="207">
        <f t="shared" si="22"/>
        <v>0</v>
      </c>
      <c r="AU97" s="208">
        <f t="shared" si="18"/>
        <v>0</v>
      </c>
      <c r="AV97" s="208">
        <f t="shared" si="23"/>
        <v>0</v>
      </c>
      <c r="AW97" s="208">
        <f t="shared" si="23"/>
        <v>0</v>
      </c>
      <c r="AX97" s="208">
        <f t="shared" si="23"/>
        <v>0</v>
      </c>
      <c r="AY97" s="208">
        <f t="shared" si="23"/>
        <v>0</v>
      </c>
      <c r="AZ97" s="208">
        <f t="shared" si="14"/>
        <v>0</v>
      </c>
      <c r="BA97" s="208">
        <f t="shared" si="14"/>
        <v>0</v>
      </c>
      <c r="BB97" s="208">
        <f t="shared" si="14"/>
        <v>0</v>
      </c>
      <c r="BC97" s="208">
        <f t="shared" si="14"/>
        <v>0</v>
      </c>
      <c r="BD97" s="208">
        <f t="shared" si="14"/>
        <v>0</v>
      </c>
      <c r="BE97" s="208">
        <f t="shared" si="14"/>
        <v>0</v>
      </c>
      <c r="BF97" s="208">
        <f t="shared" si="21"/>
        <v>0</v>
      </c>
      <c r="BG97" s="208">
        <f t="shared" si="21"/>
        <v>0</v>
      </c>
      <c r="BH97" s="208">
        <f t="shared" si="21"/>
        <v>0</v>
      </c>
      <c r="BI97" s="208">
        <f t="shared" si="21"/>
        <v>0</v>
      </c>
      <c r="BJ97" s="208">
        <f t="shared" si="21"/>
        <v>0</v>
      </c>
      <c r="BK97" s="208">
        <f t="shared" si="21"/>
        <v>0</v>
      </c>
      <c r="BL97" s="207">
        <f t="shared" si="20"/>
        <v>0</v>
      </c>
    </row>
    <row r="98" spans="1:64">
      <c r="A98" s="190" t="s">
        <v>299</v>
      </c>
      <c r="B98" s="243">
        <v>2.3899999999999998E-2</v>
      </c>
      <c r="C98" s="243">
        <v>2.3899999999999998E-2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192">
        <f t="shared" si="16"/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192">
        <f t="shared" si="17"/>
        <v>0</v>
      </c>
      <c r="AI98" s="207">
        <f t="shared" si="12"/>
        <v>0</v>
      </c>
      <c r="AJ98" s="207">
        <f t="shared" si="12"/>
        <v>0</v>
      </c>
      <c r="AK98" s="207">
        <f t="shared" si="12"/>
        <v>0</v>
      </c>
      <c r="AL98" s="207">
        <f t="shared" si="12"/>
        <v>0</v>
      </c>
      <c r="AM98" s="207">
        <f t="shared" si="12"/>
        <v>0</v>
      </c>
      <c r="AN98" s="207">
        <f t="shared" si="12"/>
        <v>0</v>
      </c>
      <c r="AO98" s="207">
        <f t="shared" si="22"/>
        <v>0</v>
      </c>
      <c r="AP98" s="207">
        <f t="shared" si="22"/>
        <v>0</v>
      </c>
      <c r="AQ98" s="207">
        <f t="shared" si="22"/>
        <v>0</v>
      </c>
      <c r="AR98" s="207">
        <f t="shared" si="22"/>
        <v>0</v>
      </c>
      <c r="AS98" s="207">
        <f t="shared" si="22"/>
        <v>0</v>
      </c>
      <c r="AT98" s="207">
        <f t="shared" si="22"/>
        <v>0</v>
      </c>
      <c r="AU98" s="208">
        <f t="shared" si="18"/>
        <v>0</v>
      </c>
      <c r="AV98" s="208">
        <f t="shared" si="23"/>
        <v>0</v>
      </c>
      <c r="AW98" s="208">
        <f t="shared" si="23"/>
        <v>0</v>
      </c>
      <c r="AX98" s="208">
        <f t="shared" si="23"/>
        <v>0</v>
      </c>
      <c r="AY98" s="208">
        <f t="shared" si="23"/>
        <v>0</v>
      </c>
      <c r="AZ98" s="208">
        <f t="shared" si="14"/>
        <v>0</v>
      </c>
      <c r="BA98" s="208">
        <f t="shared" si="14"/>
        <v>0</v>
      </c>
      <c r="BB98" s="208">
        <f t="shared" si="14"/>
        <v>0</v>
      </c>
      <c r="BC98" s="208">
        <f t="shared" si="14"/>
        <v>0</v>
      </c>
      <c r="BD98" s="208">
        <f t="shared" si="14"/>
        <v>0</v>
      </c>
      <c r="BE98" s="208">
        <f t="shared" si="14"/>
        <v>0</v>
      </c>
      <c r="BF98" s="208">
        <f t="shared" si="21"/>
        <v>0</v>
      </c>
      <c r="BG98" s="208">
        <f t="shared" si="21"/>
        <v>0</v>
      </c>
      <c r="BH98" s="208">
        <f t="shared" si="21"/>
        <v>0</v>
      </c>
      <c r="BI98" s="208">
        <f t="shared" si="21"/>
        <v>0</v>
      </c>
      <c r="BJ98" s="208">
        <f t="shared" si="21"/>
        <v>0</v>
      </c>
      <c r="BK98" s="208">
        <f t="shared" si="21"/>
        <v>0</v>
      </c>
      <c r="BL98" s="207">
        <f t="shared" si="20"/>
        <v>0</v>
      </c>
    </row>
    <row r="99" spans="1:64">
      <c r="A99" s="190" t="s">
        <v>300</v>
      </c>
      <c r="B99" s="243">
        <v>3.0200000000000001E-2</v>
      </c>
      <c r="C99" s="243">
        <v>3.0200000000000001E-2</v>
      </c>
      <c r="D99" s="206">
        <v>231784556.05000001</v>
      </c>
      <c r="E99" s="206">
        <v>231833427.41</v>
      </c>
      <c r="F99" s="206">
        <v>231849592.84</v>
      </c>
      <c r="G99" s="206">
        <v>231826266.27000001</v>
      </c>
      <c r="H99" s="206">
        <v>231788303.16</v>
      </c>
      <c r="I99" s="206">
        <v>231787564.12</v>
      </c>
      <c r="J99" s="206">
        <v>231764427.54999998</v>
      </c>
      <c r="K99" s="206">
        <v>231716527.96999997</v>
      </c>
      <c r="L99" s="206">
        <v>231645789.90999997</v>
      </c>
      <c r="M99" s="206">
        <v>231957267.95999995</v>
      </c>
      <c r="N99" s="206">
        <v>232230178.56499997</v>
      </c>
      <c r="O99" s="206">
        <v>231978282.47999996</v>
      </c>
      <c r="P99" s="192">
        <f t="shared" si="16"/>
        <v>2782162184.2849998</v>
      </c>
      <c r="Q99" s="206">
        <v>231798859.90499997</v>
      </c>
      <c r="R99" s="206">
        <v>232053885.01999998</v>
      </c>
      <c r="S99" s="206">
        <v>232224886.74499997</v>
      </c>
      <c r="T99" s="206">
        <v>232107790.73499995</v>
      </c>
      <c r="U99" s="206">
        <v>317538505.71999997</v>
      </c>
      <c r="V99" s="206">
        <v>317495685.815</v>
      </c>
      <c r="W99" s="206">
        <v>317476719.92999995</v>
      </c>
      <c r="X99" s="206">
        <v>317489387.46999997</v>
      </c>
      <c r="Y99" s="206">
        <v>322438823.12499994</v>
      </c>
      <c r="Z99" s="206">
        <v>328650980.09999996</v>
      </c>
      <c r="AA99" s="206">
        <v>329804395.9149999</v>
      </c>
      <c r="AB99" s="206">
        <v>329299104.82999992</v>
      </c>
      <c r="AC99" s="206">
        <v>328866287.25499994</v>
      </c>
      <c r="AD99" s="206">
        <v>328845173.86999989</v>
      </c>
      <c r="AE99" s="206">
        <v>328740037.09499991</v>
      </c>
      <c r="AF99" s="206">
        <v>328637201.02999997</v>
      </c>
      <c r="AG99" s="192">
        <f t="shared" si="17"/>
        <v>3895282302.1549997</v>
      </c>
      <c r="AI99" s="207">
        <f t="shared" si="12"/>
        <v>583324.47</v>
      </c>
      <c r="AJ99" s="207">
        <f t="shared" si="12"/>
        <v>583447.46</v>
      </c>
      <c r="AK99" s="207">
        <f t="shared" si="12"/>
        <v>583488.14</v>
      </c>
      <c r="AL99" s="207">
        <f t="shared" si="12"/>
        <v>583429.43999999994</v>
      </c>
      <c r="AM99" s="207">
        <f t="shared" si="12"/>
        <v>583333.9</v>
      </c>
      <c r="AN99" s="207">
        <f t="shared" si="12"/>
        <v>583332.04</v>
      </c>
      <c r="AO99" s="207">
        <f t="shared" si="22"/>
        <v>583273.81000000006</v>
      </c>
      <c r="AP99" s="207">
        <f t="shared" si="22"/>
        <v>583153.26</v>
      </c>
      <c r="AQ99" s="207">
        <f t="shared" si="22"/>
        <v>582975.24</v>
      </c>
      <c r="AR99" s="207">
        <f t="shared" si="22"/>
        <v>583759.12</v>
      </c>
      <c r="AS99" s="207">
        <f t="shared" si="22"/>
        <v>584445.94999999995</v>
      </c>
      <c r="AT99" s="207">
        <f t="shared" si="22"/>
        <v>583812.01</v>
      </c>
      <c r="AU99" s="208">
        <f t="shared" si="18"/>
        <v>7001774.8399999999</v>
      </c>
      <c r="AV99" s="208">
        <f t="shared" si="23"/>
        <v>583360.46</v>
      </c>
      <c r="AW99" s="208">
        <f t="shared" si="23"/>
        <v>584002.28</v>
      </c>
      <c r="AX99" s="208">
        <f t="shared" si="23"/>
        <v>584432.63</v>
      </c>
      <c r="AY99" s="208">
        <f t="shared" si="23"/>
        <v>584137.93999999994</v>
      </c>
      <c r="AZ99" s="208">
        <f t="shared" si="14"/>
        <v>799138.57</v>
      </c>
      <c r="BA99" s="208">
        <f t="shared" si="14"/>
        <v>799030.81</v>
      </c>
      <c r="BB99" s="208">
        <f t="shared" si="14"/>
        <v>798983.08</v>
      </c>
      <c r="BC99" s="208">
        <f t="shared" si="14"/>
        <v>799014.96</v>
      </c>
      <c r="BD99" s="208">
        <f t="shared" si="14"/>
        <v>811471.04</v>
      </c>
      <c r="BE99" s="208">
        <f t="shared" si="14"/>
        <v>827104.97</v>
      </c>
      <c r="BF99" s="208">
        <f t="shared" si="21"/>
        <v>830007.73</v>
      </c>
      <c r="BG99" s="208">
        <f t="shared" si="21"/>
        <v>828736.08</v>
      </c>
      <c r="BH99" s="208">
        <f t="shared" si="21"/>
        <v>827646.82</v>
      </c>
      <c r="BI99" s="208">
        <f t="shared" si="21"/>
        <v>827593.69</v>
      </c>
      <c r="BJ99" s="208">
        <f t="shared" si="21"/>
        <v>827329.09</v>
      </c>
      <c r="BK99" s="208">
        <f t="shared" si="21"/>
        <v>827070.29</v>
      </c>
      <c r="BL99" s="207">
        <f t="shared" si="20"/>
        <v>9803127.129999999</v>
      </c>
    </row>
    <row r="100" spans="1:64">
      <c r="A100" s="190" t="s">
        <v>301</v>
      </c>
      <c r="B100" s="243">
        <v>3.0200000000000001E-2</v>
      </c>
      <c r="C100" s="243">
        <v>3.0200000000000001E-2</v>
      </c>
      <c r="D100" s="206">
        <v>0</v>
      </c>
      <c r="E100" s="206">
        <v>0</v>
      </c>
      <c r="F100" s="206">
        <v>0</v>
      </c>
      <c r="G100" s="206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192">
        <f t="shared" si="16"/>
        <v>0</v>
      </c>
      <c r="Q100" s="206">
        <v>0</v>
      </c>
      <c r="R100" s="206">
        <v>0</v>
      </c>
      <c r="S100" s="206">
        <v>0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192">
        <f t="shared" si="17"/>
        <v>0</v>
      </c>
      <c r="AI100" s="207">
        <f t="shared" si="12"/>
        <v>0</v>
      </c>
      <c r="AJ100" s="207">
        <f t="shared" si="12"/>
        <v>0</v>
      </c>
      <c r="AK100" s="207">
        <f t="shared" si="12"/>
        <v>0</v>
      </c>
      <c r="AL100" s="207">
        <f t="shared" si="12"/>
        <v>0</v>
      </c>
      <c r="AM100" s="207">
        <f t="shared" si="12"/>
        <v>0</v>
      </c>
      <c r="AN100" s="207">
        <f t="shared" si="12"/>
        <v>0</v>
      </c>
      <c r="AO100" s="207">
        <f t="shared" si="22"/>
        <v>0</v>
      </c>
      <c r="AP100" s="207">
        <f t="shared" si="22"/>
        <v>0</v>
      </c>
      <c r="AQ100" s="207">
        <f t="shared" si="22"/>
        <v>0</v>
      </c>
      <c r="AR100" s="207">
        <f t="shared" si="22"/>
        <v>0</v>
      </c>
      <c r="AS100" s="207">
        <f t="shared" si="22"/>
        <v>0</v>
      </c>
      <c r="AT100" s="207">
        <f t="shared" si="22"/>
        <v>0</v>
      </c>
      <c r="AU100" s="208">
        <f t="shared" si="18"/>
        <v>0</v>
      </c>
      <c r="AV100" s="208">
        <f t="shared" si="23"/>
        <v>0</v>
      </c>
      <c r="AW100" s="208">
        <f t="shared" si="23"/>
        <v>0</v>
      </c>
      <c r="AX100" s="208">
        <f t="shared" si="23"/>
        <v>0</v>
      </c>
      <c r="AY100" s="208">
        <f t="shared" si="23"/>
        <v>0</v>
      </c>
      <c r="AZ100" s="208">
        <f t="shared" si="14"/>
        <v>0</v>
      </c>
      <c r="BA100" s="208">
        <f t="shared" si="14"/>
        <v>0</v>
      </c>
      <c r="BB100" s="208">
        <f t="shared" si="14"/>
        <v>0</v>
      </c>
      <c r="BC100" s="208">
        <f t="shared" si="14"/>
        <v>0</v>
      </c>
      <c r="BD100" s="208">
        <f t="shared" si="14"/>
        <v>0</v>
      </c>
      <c r="BE100" s="208">
        <f t="shared" si="14"/>
        <v>0</v>
      </c>
      <c r="BF100" s="208">
        <f t="shared" si="21"/>
        <v>0</v>
      </c>
      <c r="BG100" s="208">
        <f t="shared" si="21"/>
        <v>0</v>
      </c>
      <c r="BH100" s="208">
        <f t="shared" si="21"/>
        <v>0</v>
      </c>
      <c r="BI100" s="208">
        <f t="shared" si="21"/>
        <v>0</v>
      </c>
      <c r="BJ100" s="208">
        <f t="shared" si="21"/>
        <v>0</v>
      </c>
      <c r="BK100" s="208">
        <f t="shared" si="21"/>
        <v>0</v>
      </c>
      <c r="BL100" s="207">
        <f t="shared" si="20"/>
        <v>0</v>
      </c>
    </row>
    <row r="101" spans="1:64">
      <c r="A101" s="190" t="s">
        <v>302</v>
      </c>
      <c r="B101" s="243">
        <v>3.0200000000000001E-2</v>
      </c>
      <c r="C101" s="243">
        <v>3.0200000000000001E-2</v>
      </c>
      <c r="D101" s="206">
        <v>8082568.8700000001</v>
      </c>
      <c r="E101" s="206">
        <v>8082568.8700000001</v>
      </c>
      <c r="F101" s="206">
        <v>8082568.8700000001</v>
      </c>
      <c r="G101" s="206">
        <v>8082568.8700000001</v>
      </c>
      <c r="H101" s="206">
        <v>8082568.8700000001</v>
      </c>
      <c r="I101" s="206">
        <v>8082568.8700000001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192">
        <f t="shared" si="16"/>
        <v>48495413.219999999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192">
        <f t="shared" si="17"/>
        <v>0</v>
      </c>
      <c r="AI101" s="207">
        <f t="shared" si="12"/>
        <v>20341.13</v>
      </c>
      <c r="AJ101" s="207">
        <f t="shared" si="12"/>
        <v>20341.13</v>
      </c>
      <c r="AK101" s="207">
        <f t="shared" si="12"/>
        <v>20341.13</v>
      </c>
      <c r="AL101" s="207">
        <f t="shared" si="12"/>
        <v>20341.13</v>
      </c>
      <c r="AM101" s="207">
        <f t="shared" si="12"/>
        <v>20341.13</v>
      </c>
      <c r="AN101" s="207">
        <f t="shared" si="12"/>
        <v>20341.13</v>
      </c>
      <c r="AO101" s="207">
        <f t="shared" si="22"/>
        <v>0</v>
      </c>
      <c r="AP101" s="207">
        <f t="shared" si="22"/>
        <v>0</v>
      </c>
      <c r="AQ101" s="207">
        <f t="shared" si="22"/>
        <v>0</v>
      </c>
      <c r="AR101" s="207">
        <f t="shared" si="22"/>
        <v>0</v>
      </c>
      <c r="AS101" s="207">
        <f t="shared" si="22"/>
        <v>0</v>
      </c>
      <c r="AT101" s="207">
        <f t="shared" si="22"/>
        <v>0</v>
      </c>
      <c r="AU101" s="208">
        <f t="shared" si="18"/>
        <v>122046.78000000001</v>
      </c>
      <c r="AV101" s="208">
        <f t="shared" si="23"/>
        <v>0</v>
      </c>
      <c r="AW101" s="208">
        <f t="shared" si="23"/>
        <v>0</v>
      </c>
      <c r="AX101" s="208">
        <f t="shared" si="23"/>
        <v>0</v>
      </c>
      <c r="AY101" s="208">
        <f t="shared" si="23"/>
        <v>0</v>
      </c>
      <c r="AZ101" s="208">
        <f t="shared" si="14"/>
        <v>0</v>
      </c>
      <c r="BA101" s="208">
        <f t="shared" si="14"/>
        <v>0</v>
      </c>
      <c r="BB101" s="208">
        <f t="shared" si="14"/>
        <v>0</v>
      </c>
      <c r="BC101" s="208">
        <f t="shared" si="14"/>
        <v>0</v>
      </c>
      <c r="BD101" s="208">
        <f t="shared" si="14"/>
        <v>0</v>
      </c>
      <c r="BE101" s="208">
        <f t="shared" si="14"/>
        <v>0</v>
      </c>
      <c r="BF101" s="208">
        <f t="shared" si="21"/>
        <v>0</v>
      </c>
      <c r="BG101" s="208">
        <f t="shared" si="21"/>
        <v>0</v>
      </c>
      <c r="BH101" s="208">
        <f t="shared" si="21"/>
        <v>0</v>
      </c>
      <c r="BI101" s="208">
        <f t="shared" si="21"/>
        <v>0</v>
      </c>
      <c r="BJ101" s="208">
        <f t="shared" si="21"/>
        <v>0</v>
      </c>
      <c r="BK101" s="208">
        <f t="shared" si="21"/>
        <v>0</v>
      </c>
      <c r="BL101" s="207">
        <f t="shared" si="20"/>
        <v>0</v>
      </c>
    </row>
    <row r="102" spans="1:64">
      <c r="A102" s="190" t="s">
        <v>303</v>
      </c>
      <c r="B102" s="243">
        <v>3.0200000000000001E-2</v>
      </c>
      <c r="C102" s="243">
        <v>3.0200000000000001E-2</v>
      </c>
      <c r="D102" s="206">
        <v>85438142.090000004</v>
      </c>
      <c r="E102" s="206">
        <v>85438142.090000004</v>
      </c>
      <c r="F102" s="206">
        <v>85438142.090000004</v>
      </c>
      <c r="G102" s="206">
        <v>85438142.090000004</v>
      </c>
      <c r="H102" s="206">
        <v>85438142.090000004</v>
      </c>
      <c r="I102" s="206">
        <v>85438142.090000004</v>
      </c>
      <c r="J102" s="206">
        <v>85438142.090000004</v>
      </c>
      <c r="K102" s="206">
        <v>85438142.090000004</v>
      </c>
      <c r="L102" s="206">
        <v>85438142.090000004</v>
      </c>
      <c r="M102" s="206">
        <v>85438142.090000004</v>
      </c>
      <c r="N102" s="206">
        <v>85438142.090000004</v>
      </c>
      <c r="O102" s="206">
        <v>85438142.090000004</v>
      </c>
      <c r="P102" s="192">
        <f t="shared" si="16"/>
        <v>1025257705.0800003</v>
      </c>
      <c r="Q102" s="206">
        <v>85438142.090000004</v>
      </c>
      <c r="R102" s="206">
        <v>85438142.090000004</v>
      </c>
      <c r="S102" s="206">
        <v>85438142.090000004</v>
      </c>
      <c r="T102" s="206">
        <v>85438142.090000004</v>
      </c>
      <c r="U102" s="206">
        <v>0</v>
      </c>
      <c r="V102" s="206">
        <v>0</v>
      </c>
      <c r="W102" s="206">
        <v>0</v>
      </c>
      <c r="X102" s="206">
        <v>0</v>
      </c>
      <c r="Y102" s="206">
        <v>0</v>
      </c>
      <c r="Z102" s="206">
        <v>0</v>
      </c>
      <c r="AA102" s="206">
        <v>0</v>
      </c>
      <c r="AB102" s="206">
        <v>0</v>
      </c>
      <c r="AC102" s="206">
        <v>0</v>
      </c>
      <c r="AD102" s="206">
        <v>0</v>
      </c>
      <c r="AE102" s="206">
        <v>0</v>
      </c>
      <c r="AF102" s="206">
        <v>0</v>
      </c>
      <c r="AG102" s="192">
        <f t="shared" si="17"/>
        <v>0</v>
      </c>
      <c r="AI102" s="207">
        <f t="shared" si="12"/>
        <v>215019.32</v>
      </c>
      <c r="AJ102" s="207">
        <f t="shared" si="12"/>
        <v>215019.32</v>
      </c>
      <c r="AK102" s="207">
        <f t="shared" si="12"/>
        <v>215019.32</v>
      </c>
      <c r="AL102" s="207">
        <f t="shared" si="12"/>
        <v>215019.32</v>
      </c>
      <c r="AM102" s="207">
        <f t="shared" si="12"/>
        <v>215019.32</v>
      </c>
      <c r="AN102" s="207">
        <f t="shared" si="12"/>
        <v>215019.32</v>
      </c>
      <c r="AO102" s="207">
        <f t="shared" si="22"/>
        <v>215019.32</v>
      </c>
      <c r="AP102" s="207">
        <f t="shared" si="22"/>
        <v>215019.32</v>
      </c>
      <c r="AQ102" s="207">
        <f t="shared" si="22"/>
        <v>215019.32</v>
      </c>
      <c r="AR102" s="207">
        <f t="shared" si="22"/>
        <v>215019.32</v>
      </c>
      <c r="AS102" s="207">
        <f t="shared" si="22"/>
        <v>215019.32</v>
      </c>
      <c r="AT102" s="207">
        <f t="shared" si="22"/>
        <v>215019.32</v>
      </c>
      <c r="AU102" s="208">
        <f t="shared" si="18"/>
        <v>2580231.84</v>
      </c>
      <c r="AV102" s="208">
        <f t="shared" si="23"/>
        <v>215019.32</v>
      </c>
      <c r="AW102" s="208">
        <f t="shared" si="23"/>
        <v>215019.32</v>
      </c>
      <c r="AX102" s="208">
        <f t="shared" si="23"/>
        <v>215019.32</v>
      </c>
      <c r="AY102" s="208">
        <f t="shared" si="23"/>
        <v>215019.32</v>
      </c>
      <c r="AZ102" s="208">
        <f t="shared" si="14"/>
        <v>0</v>
      </c>
      <c r="BA102" s="208">
        <f t="shared" si="14"/>
        <v>0</v>
      </c>
      <c r="BB102" s="208">
        <f t="shared" si="14"/>
        <v>0</v>
      </c>
      <c r="BC102" s="208">
        <f t="shared" si="14"/>
        <v>0</v>
      </c>
      <c r="BD102" s="208">
        <f t="shared" si="14"/>
        <v>0</v>
      </c>
      <c r="BE102" s="208">
        <f t="shared" si="14"/>
        <v>0</v>
      </c>
      <c r="BF102" s="208">
        <f t="shared" si="21"/>
        <v>0</v>
      </c>
      <c r="BG102" s="208">
        <f t="shared" si="21"/>
        <v>0</v>
      </c>
      <c r="BH102" s="208">
        <f t="shared" si="21"/>
        <v>0</v>
      </c>
      <c r="BI102" s="208">
        <f t="shared" si="21"/>
        <v>0</v>
      </c>
      <c r="BJ102" s="208">
        <f t="shared" si="21"/>
        <v>0</v>
      </c>
      <c r="BK102" s="208">
        <f t="shared" si="21"/>
        <v>0</v>
      </c>
      <c r="BL102" s="207">
        <f t="shared" si="20"/>
        <v>0</v>
      </c>
    </row>
    <row r="103" spans="1:64">
      <c r="A103" s="190" t="s">
        <v>304</v>
      </c>
      <c r="B103" s="205">
        <v>1.8800000000000001E-2</v>
      </c>
      <c r="C103" s="205">
        <v>1.7899999999999999E-2</v>
      </c>
      <c r="D103" s="206">
        <v>4846362.74</v>
      </c>
      <c r="E103" s="206">
        <v>4846362.74</v>
      </c>
      <c r="F103" s="206">
        <v>4846362.74</v>
      </c>
      <c r="G103" s="206">
        <v>4846362.74</v>
      </c>
      <c r="H103" s="206">
        <v>4846362.74</v>
      </c>
      <c r="I103" s="206">
        <v>4846362.74</v>
      </c>
      <c r="J103" s="206">
        <v>4846362.74</v>
      </c>
      <c r="K103" s="206">
        <v>4846362.74</v>
      </c>
      <c r="L103" s="206">
        <v>4846362.74</v>
      </c>
      <c r="M103" s="206">
        <v>4846362.74</v>
      </c>
      <c r="N103" s="206">
        <v>4846362.74</v>
      </c>
      <c r="O103" s="206">
        <v>4846362.74</v>
      </c>
      <c r="P103" s="192">
        <f t="shared" si="16"/>
        <v>58156352.880000018</v>
      </c>
      <c r="Q103" s="206">
        <v>4846362.74</v>
      </c>
      <c r="R103" s="206">
        <v>4846362.74</v>
      </c>
      <c r="S103" s="206">
        <v>4846362.74</v>
      </c>
      <c r="T103" s="206">
        <v>4846362.74</v>
      </c>
      <c r="U103" s="206">
        <v>4846362.74</v>
      </c>
      <c r="V103" s="206">
        <v>4846362.74</v>
      </c>
      <c r="W103" s="206">
        <v>4846362.74</v>
      </c>
      <c r="X103" s="206">
        <v>4846362.74</v>
      </c>
      <c r="Y103" s="206">
        <v>4846362.74</v>
      </c>
      <c r="Z103" s="206">
        <v>4846362.74</v>
      </c>
      <c r="AA103" s="206">
        <v>4846362.74</v>
      </c>
      <c r="AB103" s="206">
        <v>4846362.74</v>
      </c>
      <c r="AC103" s="206">
        <v>4846362.74</v>
      </c>
      <c r="AD103" s="206">
        <v>4846362.74</v>
      </c>
      <c r="AE103" s="206">
        <v>4846362.74</v>
      </c>
      <c r="AF103" s="206">
        <v>4846362.74</v>
      </c>
      <c r="AG103" s="192">
        <f t="shared" si="17"/>
        <v>58156352.880000018</v>
      </c>
      <c r="AI103" s="207">
        <f t="shared" si="12"/>
        <v>7592.63</v>
      </c>
      <c r="AJ103" s="207">
        <f t="shared" si="12"/>
        <v>7592.63</v>
      </c>
      <c r="AK103" s="207">
        <f t="shared" si="12"/>
        <v>7592.63</v>
      </c>
      <c r="AL103" s="207">
        <f t="shared" si="12"/>
        <v>7592.63</v>
      </c>
      <c r="AM103" s="207">
        <f t="shared" si="12"/>
        <v>7592.63</v>
      </c>
      <c r="AN103" s="207">
        <f t="shared" si="12"/>
        <v>7592.63</v>
      </c>
      <c r="AO103" s="207">
        <f t="shared" si="22"/>
        <v>7592.63</v>
      </c>
      <c r="AP103" s="207">
        <f t="shared" si="22"/>
        <v>7592.63</v>
      </c>
      <c r="AQ103" s="207">
        <f t="shared" si="22"/>
        <v>7592.63</v>
      </c>
      <c r="AR103" s="207">
        <f t="shared" si="22"/>
        <v>7592.63</v>
      </c>
      <c r="AS103" s="207">
        <f t="shared" si="22"/>
        <v>7592.63</v>
      </c>
      <c r="AT103" s="207">
        <f t="shared" si="22"/>
        <v>7592.63</v>
      </c>
      <c r="AU103" s="208">
        <f t="shared" si="18"/>
        <v>91111.560000000012</v>
      </c>
      <c r="AV103" s="208">
        <f t="shared" si="23"/>
        <v>7592.63</v>
      </c>
      <c r="AW103" s="208">
        <f t="shared" si="23"/>
        <v>7592.63</v>
      </c>
      <c r="AX103" s="208">
        <f t="shared" si="23"/>
        <v>7592.63</v>
      </c>
      <c r="AY103" s="208">
        <f t="shared" si="23"/>
        <v>7592.63</v>
      </c>
      <c r="AZ103" s="208">
        <f t="shared" si="14"/>
        <v>7229.16</v>
      </c>
      <c r="BA103" s="208">
        <f t="shared" si="14"/>
        <v>7229.16</v>
      </c>
      <c r="BB103" s="208">
        <f t="shared" si="14"/>
        <v>7229.16</v>
      </c>
      <c r="BC103" s="208">
        <f t="shared" si="14"/>
        <v>7229.16</v>
      </c>
      <c r="BD103" s="208">
        <f t="shared" si="14"/>
        <v>7229.16</v>
      </c>
      <c r="BE103" s="208">
        <f t="shared" si="14"/>
        <v>7229.16</v>
      </c>
      <c r="BF103" s="208">
        <f t="shared" si="21"/>
        <v>7229.16</v>
      </c>
      <c r="BG103" s="208">
        <f t="shared" si="21"/>
        <v>7229.16</v>
      </c>
      <c r="BH103" s="208">
        <f t="shared" si="21"/>
        <v>7229.16</v>
      </c>
      <c r="BI103" s="208">
        <f t="shared" si="21"/>
        <v>7229.16</v>
      </c>
      <c r="BJ103" s="208">
        <f t="shared" si="21"/>
        <v>7229.16</v>
      </c>
      <c r="BK103" s="208">
        <f t="shared" si="21"/>
        <v>7229.16</v>
      </c>
      <c r="BL103" s="207">
        <f t="shared" si="20"/>
        <v>86749.920000000027</v>
      </c>
    </row>
    <row r="104" spans="1:64">
      <c r="A104" s="190" t="s">
        <v>305</v>
      </c>
      <c r="B104" s="243">
        <v>2.3899999999999998E-2</v>
      </c>
      <c r="C104" s="243">
        <v>2.3899999999999998E-2</v>
      </c>
      <c r="D104" s="206">
        <v>131328494.67</v>
      </c>
      <c r="E104" s="206">
        <v>131549441.17</v>
      </c>
      <c r="F104" s="206">
        <v>131594972.94</v>
      </c>
      <c r="G104" s="206">
        <v>131681552.45999999</v>
      </c>
      <c r="H104" s="206">
        <v>131735315.13</v>
      </c>
      <c r="I104" s="206">
        <v>131752442.64</v>
      </c>
      <c r="J104" s="206">
        <v>132816055.14500001</v>
      </c>
      <c r="K104" s="206">
        <v>134042151.94500001</v>
      </c>
      <c r="L104" s="206">
        <v>134362146.62</v>
      </c>
      <c r="M104" s="206">
        <v>135086382.93000001</v>
      </c>
      <c r="N104" s="206">
        <v>135657692.18000001</v>
      </c>
      <c r="O104" s="206">
        <v>135657692.18000001</v>
      </c>
      <c r="P104" s="192">
        <f t="shared" si="16"/>
        <v>1597264340.01</v>
      </c>
      <c r="Q104" s="206">
        <v>135778387.88500002</v>
      </c>
      <c r="R104" s="206">
        <v>135899083.59</v>
      </c>
      <c r="S104" s="206">
        <v>136082238.81</v>
      </c>
      <c r="T104" s="206">
        <v>136526810.03999999</v>
      </c>
      <c r="U104" s="206">
        <v>151421384.87</v>
      </c>
      <c r="V104" s="206">
        <v>151985305.40500003</v>
      </c>
      <c r="W104" s="206">
        <v>152649052.32000002</v>
      </c>
      <c r="X104" s="206">
        <v>152882693.21000004</v>
      </c>
      <c r="Y104" s="206">
        <v>152882693.21000004</v>
      </c>
      <c r="Z104" s="206">
        <v>150671014.64500004</v>
      </c>
      <c r="AA104" s="206">
        <v>148459336.08000004</v>
      </c>
      <c r="AB104" s="206">
        <v>148459336.08000004</v>
      </c>
      <c r="AC104" s="206">
        <v>148459336.08000004</v>
      </c>
      <c r="AD104" s="206">
        <v>148491506.90500003</v>
      </c>
      <c r="AE104" s="206">
        <v>148975603.36500004</v>
      </c>
      <c r="AF104" s="206">
        <v>149586637.89500007</v>
      </c>
      <c r="AG104" s="192">
        <f t="shared" si="17"/>
        <v>1804923900.0650001</v>
      </c>
      <c r="AI104" s="207">
        <f t="shared" si="12"/>
        <v>261562.59</v>
      </c>
      <c r="AJ104" s="207">
        <f t="shared" si="12"/>
        <v>262002.64</v>
      </c>
      <c r="AK104" s="207">
        <f t="shared" si="12"/>
        <v>262093.32</v>
      </c>
      <c r="AL104" s="207">
        <f t="shared" si="12"/>
        <v>262265.76</v>
      </c>
      <c r="AM104" s="207">
        <f t="shared" si="12"/>
        <v>262372.84000000003</v>
      </c>
      <c r="AN104" s="207">
        <f t="shared" si="12"/>
        <v>262406.95</v>
      </c>
      <c r="AO104" s="207">
        <f t="shared" si="22"/>
        <v>264525.31</v>
      </c>
      <c r="AP104" s="207">
        <f t="shared" si="22"/>
        <v>266967.28999999998</v>
      </c>
      <c r="AQ104" s="207">
        <f t="shared" si="22"/>
        <v>267604.61</v>
      </c>
      <c r="AR104" s="207">
        <f t="shared" si="22"/>
        <v>269047.05</v>
      </c>
      <c r="AS104" s="207">
        <f t="shared" si="22"/>
        <v>270184.90000000002</v>
      </c>
      <c r="AT104" s="207">
        <f t="shared" si="22"/>
        <v>270184.90000000002</v>
      </c>
      <c r="AU104" s="208">
        <f t="shared" si="18"/>
        <v>3181218.1599999997</v>
      </c>
      <c r="AV104" s="208">
        <f t="shared" si="23"/>
        <v>270425.28999999998</v>
      </c>
      <c r="AW104" s="208">
        <f t="shared" si="23"/>
        <v>270665.67</v>
      </c>
      <c r="AX104" s="208">
        <f t="shared" si="23"/>
        <v>271030.46000000002</v>
      </c>
      <c r="AY104" s="208">
        <f t="shared" si="23"/>
        <v>271915.90000000002</v>
      </c>
      <c r="AZ104" s="208">
        <f t="shared" si="14"/>
        <v>301580.92</v>
      </c>
      <c r="BA104" s="208">
        <f t="shared" si="14"/>
        <v>302704.07</v>
      </c>
      <c r="BB104" s="208">
        <f t="shared" si="14"/>
        <v>304026.03000000003</v>
      </c>
      <c r="BC104" s="208">
        <f t="shared" si="14"/>
        <v>304491.36</v>
      </c>
      <c r="BD104" s="208">
        <f t="shared" si="14"/>
        <v>304491.36</v>
      </c>
      <c r="BE104" s="208">
        <f t="shared" si="14"/>
        <v>300086.44</v>
      </c>
      <c r="BF104" s="208">
        <f t="shared" si="21"/>
        <v>295681.51</v>
      </c>
      <c r="BG104" s="208">
        <f t="shared" si="21"/>
        <v>295681.51</v>
      </c>
      <c r="BH104" s="208">
        <f t="shared" si="21"/>
        <v>295681.51</v>
      </c>
      <c r="BI104" s="208">
        <f t="shared" si="21"/>
        <v>295745.58</v>
      </c>
      <c r="BJ104" s="208">
        <f t="shared" si="21"/>
        <v>296709.74</v>
      </c>
      <c r="BK104" s="208">
        <f t="shared" si="21"/>
        <v>297926.71999999997</v>
      </c>
      <c r="BL104" s="207">
        <f t="shared" si="20"/>
        <v>3594806.7499999991</v>
      </c>
    </row>
    <row r="105" spans="1:64">
      <c r="A105" s="190" t="s">
        <v>306</v>
      </c>
      <c r="B105" s="243">
        <v>2.3899999999999998E-2</v>
      </c>
      <c r="C105" s="243">
        <v>2.3899999999999998E-2</v>
      </c>
      <c r="D105" s="206">
        <v>0</v>
      </c>
      <c r="E105" s="206">
        <v>0</v>
      </c>
      <c r="F105" s="206">
        <v>0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192">
        <f t="shared" si="16"/>
        <v>0</v>
      </c>
      <c r="Q105" s="206">
        <v>0</v>
      </c>
      <c r="R105" s="206">
        <v>0</v>
      </c>
      <c r="S105" s="206">
        <v>0</v>
      </c>
      <c r="T105" s="206">
        <v>0</v>
      </c>
      <c r="U105" s="206">
        <v>0</v>
      </c>
      <c r="V105" s="206">
        <v>0</v>
      </c>
      <c r="W105" s="206">
        <v>0</v>
      </c>
      <c r="X105" s="206">
        <v>0</v>
      </c>
      <c r="Y105" s="206">
        <v>0</v>
      </c>
      <c r="Z105" s="206">
        <v>0</v>
      </c>
      <c r="AA105" s="206">
        <v>0</v>
      </c>
      <c r="AB105" s="206">
        <v>0</v>
      </c>
      <c r="AC105" s="206">
        <v>0</v>
      </c>
      <c r="AD105" s="206">
        <v>0</v>
      </c>
      <c r="AE105" s="206">
        <v>0</v>
      </c>
      <c r="AF105" s="206">
        <v>0</v>
      </c>
      <c r="AG105" s="192">
        <f t="shared" si="17"/>
        <v>0</v>
      </c>
      <c r="AI105" s="207">
        <f t="shared" si="12"/>
        <v>0</v>
      </c>
      <c r="AJ105" s="207">
        <f t="shared" si="12"/>
        <v>0</v>
      </c>
      <c r="AK105" s="207">
        <f t="shared" si="12"/>
        <v>0</v>
      </c>
      <c r="AL105" s="207">
        <f t="shared" si="12"/>
        <v>0</v>
      </c>
      <c r="AM105" s="207">
        <f t="shared" si="12"/>
        <v>0</v>
      </c>
      <c r="AN105" s="207">
        <f t="shared" si="12"/>
        <v>0</v>
      </c>
      <c r="AO105" s="207">
        <f t="shared" si="22"/>
        <v>0</v>
      </c>
      <c r="AP105" s="207">
        <f t="shared" si="22"/>
        <v>0</v>
      </c>
      <c r="AQ105" s="207">
        <f t="shared" si="22"/>
        <v>0</v>
      </c>
      <c r="AR105" s="207">
        <f t="shared" si="22"/>
        <v>0</v>
      </c>
      <c r="AS105" s="207">
        <f t="shared" si="22"/>
        <v>0</v>
      </c>
      <c r="AT105" s="207">
        <f t="shared" si="22"/>
        <v>0</v>
      </c>
      <c r="AU105" s="208">
        <f t="shared" si="18"/>
        <v>0</v>
      </c>
      <c r="AV105" s="208">
        <f t="shared" si="23"/>
        <v>0</v>
      </c>
      <c r="AW105" s="208">
        <f t="shared" si="23"/>
        <v>0</v>
      </c>
      <c r="AX105" s="208">
        <f t="shared" si="23"/>
        <v>0</v>
      </c>
      <c r="AY105" s="208">
        <f t="shared" si="23"/>
        <v>0</v>
      </c>
      <c r="AZ105" s="208">
        <f t="shared" si="14"/>
        <v>0</v>
      </c>
      <c r="BA105" s="208">
        <f t="shared" si="14"/>
        <v>0</v>
      </c>
      <c r="BB105" s="208">
        <f t="shared" si="14"/>
        <v>0</v>
      </c>
      <c r="BC105" s="208">
        <f t="shared" si="14"/>
        <v>0</v>
      </c>
      <c r="BD105" s="208">
        <f t="shared" si="14"/>
        <v>0</v>
      </c>
      <c r="BE105" s="208">
        <f t="shared" si="14"/>
        <v>0</v>
      </c>
      <c r="BF105" s="208">
        <f t="shared" si="21"/>
        <v>0</v>
      </c>
      <c r="BG105" s="208">
        <f t="shared" si="21"/>
        <v>0</v>
      </c>
      <c r="BH105" s="208">
        <f t="shared" si="21"/>
        <v>0</v>
      </c>
      <c r="BI105" s="208">
        <f t="shared" si="21"/>
        <v>0</v>
      </c>
      <c r="BJ105" s="208">
        <f t="shared" si="21"/>
        <v>0</v>
      </c>
      <c r="BK105" s="208">
        <f t="shared" si="21"/>
        <v>0</v>
      </c>
      <c r="BL105" s="207">
        <f t="shared" si="20"/>
        <v>0</v>
      </c>
    </row>
    <row r="106" spans="1:64">
      <c r="A106" s="190" t="s">
        <v>307</v>
      </c>
      <c r="B106" s="243">
        <v>2.3899999999999998E-2</v>
      </c>
      <c r="C106" s="243">
        <v>2.3899999999999998E-2</v>
      </c>
      <c r="D106" s="206">
        <v>82921541.040000007</v>
      </c>
      <c r="E106" s="206">
        <v>82808266.890000001</v>
      </c>
      <c r="F106" s="206">
        <v>82694992.730000004</v>
      </c>
      <c r="G106" s="206">
        <v>82694992.730000004</v>
      </c>
      <c r="H106" s="206">
        <v>82694992.730000004</v>
      </c>
      <c r="I106" s="206">
        <v>82694992.730000004</v>
      </c>
      <c r="J106" s="206">
        <v>9442101.8100000024</v>
      </c>
      <c r="K106" s="206">
        <v>9442101.8100000024</v>
      </c>
      <c r="L106" s="206">
        <v>9442101.8100000024</v>
      </c>
      <c r="M106" s="206">
        <v>9442101.8100000024</v>
      </c>
      <c r="N106" s="206">
        <v>9442101.8100000024</v>
      </c>
      <c r="O106" s="206">
        <v>9442101.8100000024</v>
      </c>
      <c r="P106" s="192">
        <f t="shared" si="16"/>
        <v>553162389.71000004</v>
      </c>
      <c r="Q106" s="206">
        <v>9442101.8100000024</v>
      </c>
      <c r="R106" s="206">
        <v>9442101.8100000024</v>
      </c>
      <c r="S106" s="206">
        <v>9442101.8100000024</v>
      </c>
      <c r="T106" s="206">
        <v>9442101.8100000024</v>
      </c>
      <c r="U106" s="206">
        <v>0</v>
      </c>
      <c r="V106" s="206">
        <v>0</v>
      </c>
      <c r="W106" s="206">
        <v>0</v>
      </c>
      <c r="X106" s="206">
        <v>0</v>
      </c>
      <c r="Y106" s="206">
        <v>0</v>
      </c>
      <c r="Z106" s="206">
        <v>0</v>
      </c>
      <c r="AA106" s="206">
        <v>0</v>
      </c>
      <c r="AB106" s="206">
        <v>0</v>
      </c>
      <c r="AC106" s="206">
        <v>0</v>
      </c>
      <c r="AD106" s="206">
        <v>0</v>
      </c>
      <c r="AE106" s="206">
        <v>0</v>
      </c>
      <c r="AF106" s="206">
        <v>0</v>
      </c>
      <c r="AG106" s="192">
        <f t="shared" si="17"/>
        <v>0</v>
      </c>
      <c r="AI106" s="207">
        <f t="shared" ref="AI106:AT132" si="24">ROUND(D106*$B106/12,2)</f>
        <v>165152.07</v>
      </c>
      <c r="AJ106" s="207">
        <f t="shared" si="24"/>
        <v>164926.46</v>
      </c>
      <c r="AK106" s="207">
        <f t="shared" si="24"/>
        <v>164700.85999999999</v>
      </c>
      <c r="AL106" s="207">
        <f t="shared" si="24"/>
        <v>164700.85999999999</v>
      </c>
      <c r="AM106" s="207">
        <f t="shared" si="24"/>
        <v>164700.85999999999</v>
      </c>
      <c r="AN106" s="207">
        <f t="shared" si="24"/>
        <v>164700.85999999999</v>
      </c>
      <c r="AO106" s="207">
        <f t="shared" si="22"/>
        <v>18805.52</v>
      </c>
      <c r="AP106" s="207">
        <f t="shared" si="22"/>
        <v>18805.52</v>
      </c>
      <c r="AQ106" s="207">
        <f t="shared" si="22"/>
        <v>18805.52</v>
      </c>
      <c r="AR106" s="207">
        <f t="shared" si="22"/>
        <v>18805.52</v>
      </c>
      <c r="AS106" s="207">
        <f t="shared" si="22"/>
        <v>18805.52</v>
      </c>
      <c r="AT106" s="207">
        <f t="shared" si="22"/>
        <v>18805.52</v>
      </c>
      <c r="AU106" s="208">
        <f t="shared" si="18"/>
        <v>1101715.0900000001</v>
      </c>
      <c r="AV106" s="208">
        <f t="shared" si="23"/>
        <v>18805.52</v>
      </c>
      <c r="AW106" s="208">
        <f t="shared" si="23"/>
        <v>18805.52</v>
      </c>
      <c r="AX106" s="208">
        <f t="shared" si="23"/>
        <v>18805.52</v>
      </c>
      <c r="AY106" s="208">
        <f t="shared" si="23"/>
        <v>18805.52</v>
      </c>
      <c r="AZ106" s="208">
        <f t="shared" si="14"/>
        <v>0</v>
      </c>
      <c r="BA106" s="208">
        <f t="shared" si="14"/>
        <v>0</v>
      </c>
      <c r="BB106" s="208">
        <f t="shared" si="14"/>
        <v>0</v>
      </c>
      <c r="BC106" s="208">
        <f t="shared" si="14"/>
        <v>0</v>
      </c>
      <c r="BD106" s="208">
        <f t="shared" si="14"/>
        <v>0</v>
      </c>
      <c r="BE106" s="208">
        <f t="shared" si="14"/>
        <v>0</v>
      </c>
      <c r="BF106" s="208">
        <f t="shared" si="14"/>
        <v>0</v>
      </c>
      <c r="BG106" s="208">
        <f t="shared" si="14"/>
        <v>0</v>
      </c>
      <c r="BH106" s="208">
        <f t="shared" si="14"/>
        <v>0</v>
      </c>
      <c r="BI106" s="208">
        <f t="shared" si="14"/>
        <v>0</v>
      </c>
      <c r="BJ106" s="208">
        <f t="shared" si="14"/>
        <v>0</v>
      </c>
      <c r="BK106" s="208">
        <f t="shared" si="14"/>
        <v>0</v>
      </c>
      <c r="BL106" s="207">
        <f t="shared" si="20"/>
        <v>0</v>
      </c>
    </row>
    <row r="107" spans="1:64">
      <c r="A107" s="190" t="s">
        <v>308</v>
      </c>
      <c r="B107" s="243">
        <v>2.3899999999999998E-2</v>
      </c>
      <c r="C107" s="243">
        <v>2.3899999999999998E-2</v>
      </c>
      <c r="D107" s="206">
        <v>44037946.899999999</v>
      </c>
      <c r="E107" s="206">
        <v>44037946.899999999</v>
      </c>
      <c r="F107" s="206">
        <v>44037946.899999999</v>
      </c>
      <c r="G107" s="206">
        <v>44037946.899999999</v>
      </c>
      <c r="H107" s="206">
        <v>44037946.899999999</v>
      </c>
      <c r="I107" s="206">
        <v>44037946.899999999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192">
        <f t="shared" si="16"/>
        <v>264227681.40000001</v>
      </c>
      <c r="Q107" s="206">
        <v>0</v>
      </c>
      <c r="R107" s="206">
        <v>0</v>
      </c>
      <c r="S107" s="206">
        <v>0</v>
      </c>
      <c r="T107" s="206">
        <v>0</v>
      </c>
      <c r="U107" s="206">
        <v>0</v>
      </c>
      <c r="V107" s="206">
        <v>0</v>
      </c>
      <c r="W107" s="206">
        <v>0</v>
      </c>
      <c r="X107" s="206">
        <v>0</v>
      </c>
      <c r="Y107" s="206">
        <v>0</v>
      </c>
      <c r="Z107" s="206">
        <v>0</v>
      </c>
      <c r="AA107" s="206">
        <v>0</v>
      </c>
      <c r="AB107" s="206">
        <v>0</v>
      </c>
      <c r="AC107" s="206">
        <v>0</v>
      </c>
      <c r="AD107" s="206">
        <v>0</v>
      </c>
      <c r="AE107" s="206">
        <v>0</v>
      </c>
      <c r="AF107" s="206">
        <v>0</v>
      </c>
      <c r="AG107" s="192">
        <f t="shared" si="17"/>
        <v>0</v>
      </c>
      <c r="AI107" s="207">
        <f t="shared" si="24"/>
        <v>87708.91</v>
      </c>
      <c r="AJ107" s="207">
        <f t="shared" si="24"/>
        <v>87708.91</v>
      </c>
      <c r="AK107" s="207">
        <f t="shared" si="24"/>
        <v>87708.91</v>
      </c>
      <c r="AL107" s="207">
        <f t="shared" si="24"/>
        <v>87708.91</v>
      </c>
      <c r="AM107" s="207">
        <f t="shared" si="24"/>
        <v>87708.91</v>
      </c>
      <c r="AN107" s="207">
        <f t="shared" si="24"/>
        <v>87708.91</v>
      </c>
      <c r="AO107" s="207">
        <f t="shared" si="22"/>
        <v>0</v>
      </c>
      <c r="AP107" s="207">
        <f t="shared" si="22"/>
        <v>0</v>
      </c>
      <c r="AQ107" s="207">
        <f t="shared" si="22"/>
        <v>0</v>
      </c>
      <c r="AR107" s="207">
        <f t="shared" si="22"/>
        <v>0</v>
      </c>
      <c r="AS107" s="207">
        <f t="shared" si="22"/>
        <v>0</v>
      </c>
      <c r="AT107" s="207">
        <f t="shared" si="22"/>
        <v>0</v>
      </c>
      <c r="AU107" s="208">
        <f t="shared" si="18"/>
        <v>526253.46000000008</v>
      </c>
      <c r="AV107" s="208">
        <f t="shared" si="23"/>
        <v>0</v>
      </c>
      <c r="AW107" s="208">
        <f t="shared" si="23"/>
        <v>0</v>
      </c>
      <c r="AX107" s="208">
        <f t="shared" si="23"/>
        <v>0</v>
      </c>
      <c r="AY107" s="208">
        <f t="shared" si="23"/>
        <v>0</v>
      </c>
      <c r="AZ107" s="208">
        <f t="shared" si="14"/>
        <v>0</v>
      </c>
      <c r="BA107" s="208">
        <f t="shared" si="14"/>
        <v>0</v>
      </c>
      <c r="BB107" s="208">
        <f t="shared" si="14"/>
        <v>0</v>
      </c>
      <c r="BC107" s="208">
        <f t="shared" si="14"/>
        <v>0</v>
      </c>
      <c r="BD107" s="208">
        <f t="shared" si="14"/>
        <v>0</v>
      </c>
      <c r="BE107" s="208">
        <f t="shared" si="14"/>
        <v>0</v>
      </c>
      <c r="BF107" s="208">
        <f t="shared" si="14"/>
        <v>0</v>
      </c>
      <c r="BG107" s="208">
        <f t="shared" si="14"/>
        <v>0</v>
      </c>
      <c r="BH107" s="208">
        <f t="shared" si="14"/>
        <v>0</v>
      </c>
      <c r="BI107" s="208">
        <f t="shared" si="14"/>
        <v>0</v>
      </c>
      <c r="BJ107" s="208">
        <f t="shared" si="14"/>
        <v>0</v>
      </c>
      <c r="BK107" s="208">
        <f t="shared" si="14"/>
        <v>0</v>
      </c>
      <c r="BL107" s="207">
        <f t="shared" si="20"/>
        <v>0</v>
      </c>
    </row>
    <row r="108" spans="1:64">
      <c r="A108" s="190" t="s">
        <v>309</v>
      </c>
      <c r="B108" s="243">
        <v>2.3099999999999999E-2</v>
      </c>
      <c r="C108" s="243">
        <v>2.3099999999999999E-2</v>
      </c>
      <c r="D108" s="206">
        <v>67596926.459999993</v>
      </c>
      <c r="E108" s="206">
        <v>67596926.459999993</v>
      </c>
      <c r="F108" s="206">
        <v>67596926.459999993</v>
      </c>
      <c r="G108" s="206">
        <v>67596926.459999993</v>
      </c>
      <c r="H108" s="206">
        <v>67596926.459999993</v>
      </c>
      <c r="I108" s="206">
        <v>67596926.459999993</v>
      </c>
      <c r="J108" s="206">
        <v>67596926.459999993</v>
      </c>
      <c r="K108" s="206">
        <v>67596926.459999993</v>
      </c>
      <c r="L108" s="206">
        <v>67596926.459999993</v>
      </c>
      <c r="M108" s="206">
        <v>67596926.459999993</v>
      </c>
      <c r="N108" s="206">
        <v>67596926.459999993</v>
      </c>
      <c r="O108" s="206">
        <v>67596926.459999993</v>
      </c>
      <c r="P108" s="192">
        <f t="shared" si="16"/>
        <v>811163117.5200001</v>
      </c>
      <c r="Q108" s="206">
        <v>67596926.459999993</v>
      </c>
      <c r="R108" s="206">
        <v>67596926.459999993</v>
      </c>
      <c r="S108" s="206">
        <v>67596926.459999993</v>
      </c>
      <c r="T108" s="206">
        <v>67596926.459999993</v>
      </c>
      <c r="U108" s="206">
        <v>68153675.059999987</v>
      </c>
      <c r="V108" s="206">
        <v>68153675.059999987</v>
      </c>
      <c r="W108" s="206">
        <v>68153675.059999987</v>
      </c>
      <c r="X108" s="206">
        <v>68153675.059999987</v>
      </c>
      <c r="Y108" s="206">
        <v>68153675.059999987</v>
      </c>
      <c r="Z108" s="206">
        <v>68153675.059999987</v>
      </c>
      <c r="AA108" s="206">
        <v>68153675.059999987</v>
      </c>
      <c r="AB108" s="206">
        <v>68153675.059999987</v>
      </c>
      <c r="AC108" s="206">
        <v>68153675.059999987</v>
      </c>
      <c r="AD108" s="206">
        <v>68153675.059999987</v>
      </c>
      <c r="AE108" s="206">
        <v>68153675.059999987</v>
      </c>
      <c r="AF108" s="206">
        <v>68153675.059999987</v>
      </c>
      <c r="AG108" s="192">
        <f t="shared" si="17"/>
        <v>817844100.71999967</v>
      </c>
      <c r="AI108" s="207">
        <f t="shared" si="24"/>
        <v>130124.08</v>
      </c>
      <c r="AJ108" s="207">
        <f t="shared" si="24"/>
        <v>130124.08</v>
      </c>
      <c r="AK108" s="207">
        <f t="shared" si="24"/>
        <v>130124.08</v>
      </c>
      <c r="AL108" s="207">
        <f t="shared" si="24"/>
        <v>130124.08</v>
      </c>
      <c r="AM108" s="207">
        <f t="shared" si="24"/>
        <v>130124.08</v>
      </c>
      <c r="AN108" s="207">
        <f t="shared" si="24"/>
        <v>130124.08</v>
      </c>
      <c r="AO108" s="207">
        <f t="shared" si="22"/>
        <v>130124.08</v>
      </c>
      <c r="AP108" s="207">
        <f t="shared" si="22"/>
        <v>130124.08</v>
      </c>
      <c r="AQ108" s="207">
        <f t="shared" si="22"/>
        <v>130124.08</v>
      </c>
      <c r="AR108" s="207">
        <f t="shared" si="22"/>
        <v>130124.08</v>
      </c>
      <c r="AS108" s="207">
        <f t="shared" si="22"/>
        <v>130124.08</v>
      </c>
      <c r="AT108" s="207">
        <f t="shared" si="22"/>
        <v>130124.08</v>
      </c>
      <c r="AU108" s="208">
        <f t="shared" si="18"/>
        <v>1561488.9600000002</v>
      </c>
      <c r="AV108" s="208">
        <f t="shared" si="23"/>
        <v>130124.08</v>
      </c>
      <c r="AW108" s="208">
        <f t="shared" si="23"/>
        <v>130124.08</v>
      </c>
      <c r="AX108" s="208">
        <f t="shared" si="23"/>
        <v>130124.08</v>
      </c>
      <c r="AY108" s="208">
        <f t="shared" si="23"/>
        <v>130124.08</v>
      </c>
      <c r="AZ108" s="208">
        <f t="shared" si="14"/>
        <v>131195.82</v>
      </c>
      <c r="BA108" s="208">
        <f t="shared" si="14"/>
        <v>131195.82</v>
      </c>
      <c r="BB108" s="208">
        <f t="shared" si="14"/>
        <v>131195.82</v>
      </c>
      <c r="BC108" s="208">
        <f t="shared" si="14"/>
        <v>131195.82</v>
      </c>
      <c r="BD108" s="208">
        <f t="shared" si="14"/>
        <v>131195.82</v>
      </c>
      <c r="BE108" s="208">
        <f t="shared" si="14"/>
        <v>131195.82</v>
      </c>
      <c r="BF108" s="208">
        <f t="shared" si="14"/>
        <v>131195.82</v>
      </c>
      <c r="BG108" s="208">
        <f t="shared" si="14"/>
        <v>131195.82</v>
      </c>
      <c r="BH108" s="208">
        <f t="shared" si="14"/>
        <v>131195.82</v>
      </c>
      <c r="BI108" s="208">
        <f t="shared" si="14"/>
        <v>131195.82</v>
      </c>
      <c r="BJ108" s="208">
        <f t="shared" si="14"/>
        <v>131195.82</v>
      </c>
      <c r="BK108" s="208">
        <f t="shared" si="14"/>
        <v>131195.82</v>
      </c>
      <c r="BL108" s="207">
        <f t="shared" si="20"/>
        <v>1574349.8400000005</v>
      </c>
    </row>
    <row r="109" spans="1:64">
      <c r="A109" s="190" t="s">
        <v>310</v>
      </c>
      <c r="B109" s="243">
        <v>2.3099999999999999E-2</v>
      </c>
      <c r="C109" s="243">
        <v>2.3099999999999999E-2</v>
      </c>
      <c r="D109" s="206">
        <v>0</v>
      </c>
      <c r="E109" s="206">
        <v>0</v>
      </c>
      <c r="F109" s="206">
        <v>0</v>
      </c>
      <c r="G109" s="206">
        <v>0</v>
      </c>
      <c r="H109" s="206">
        <v>0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192">
        <f t="shared" si="16"/>
        <v>0</v>
      </c>
      <c r="Q109" s="206">
        <v>0</v>
      </c>
      <c r="R109" s="206">
        <v>0</v>
      </c>
      <c r="S109" s="206">
        <v>0</v>
      </c>
      <c r="T109" s="206">
        <v>0</v>
      </c>
      <c r="U109" s="206">
        <v>0</v>
      </c>
      <c r="V109" s="206">
        <v>0</v>
      </c>
      <c r="W109" s="206">
        <v>0</v>
      </c>
      <c r="X109" s="206">
        <v>0</v>
      </c>
      <c r="Y109" s="206">
        <v>0</v>
      </c>
      <c r="Z109" s="206">
        <v>0</v>
      </c>
      <c r="AA109" s="206">
        <v>0</v>
      </c>
      <c r="AB109" s="206">
        <v>0</v>
      </c>
      <c r="AC109" s="206">
        <v>0</v>
      </c>
      <c r="AD109" s="206">
        <v>0</v>
      </c>
      <c r="AE109" s="206">
        <v>0</v>
      </c>
      <c r="AF109" s="206">
        <v>0</v>
      </c>
      <c r="AG109" s="192">
        <f t="shared" si="17"/>
        <v>0</v>
      </c>
      <c r="AI109" s="207">
        <f t="shared" si="24"/>
        <v>0</v>
      </c>
      <c r="AJ109" s="207">
        <f t="shared" si="24"/>
        <v>0</v>
      </c>
      <c r="AK109" s="207">
        <f t="shared" si="24"/>
        <v>0</v>
      </c>
      <c r="AL109" s="207">
        <f t="shared" si="24"/>
        <v>0</v>
      </c>
      <c r="AM109" s="207">
        <f t="shared" si="24"/>
        <v>0</v>
      </c>
      <c r="AN109" s="207">
        <f t="shared" si="24"/>
        <v>0</v>
      </c>
      <c r="AO109" s="207">
        <f t="shared" si="22"/>
        <v>0</v>
      </c>
      <c r="AP109" s="207">
        <f t="shared" si="22"/>
        <v>0</v>
      </c>
      <c r="AQ109" s="207">
        <f t="shared" si="22"/>
        <v>0</v>
      </c>
      <c r="AR109" s="207">
        <f t="shared" si="22"/>
        <v>0</v>
      </c>
      <c r="AS109" s="207">
        <f t="shared" si="22"/>
        <v>0</v>
      </c>
      <c r="AT109" s="207">
        <f t="shared" si="22"/>
        <v>0</v>
      </c>
      <c r="AU109" s="208">
        <f t="shared" si="18"/>
        <v>0</v>
      </c>
      <c r="AV109" s="208">
        <f t="shared" si="23"/>
        <v>0</v>
      </c>
      <c r="AW109" s="208">
        <f t="shared" si="23"/>
        <v>0</v>
      </c>
      <c r="AX109" s="208">
        <f t="shared" si="23"/>
        <v>0</v>
      </c>
      <c r="AY109" s="208">
        <f t="shared" si="23"/>
        <v>0</v>
      </c>
      <c r="AZ109" s="208">
        <f t="shared" si="14"/>
        <v>0</v>
      </c>
      <c r="BA109" s="208">
        <f t="shared" si="14"/>
        <v>0</v>
      </c>
      <c r="BB109" s="208">
        <f t="shared" si="14"/>
        <v>0</v>
      </c>
      <c r="BC109" s="208">
        <f t="shared" si="14"/>
        <v>0</v>
      </c>
      <c r="BD109" s="208">
        <f t="shared" si="14"/>
        <v>0</v>
      </c>
      <c r="BE109" s="208">
        <f t="shared" si="14"/>
        <v>0</v>
      </c>
      <c r="BF109" s="208">
        <f t="shared" si="14"/>
        <v>0</v>
      </c>
      <c r="BG109" s="208">
        <f t="shared" si="14"/>
        <v>0</v>
      </c>
      <c r="BH109" s="208">
        <f t="shared" si="14"/>
        <v>0</v>
      </c>
      <c r="BI109" s="208">
        <f t="shared" si="14"/>
        <v>0</v>
      </c>
      <c r="BJ109" s="208">
        <f t="shared" si="14"/>
        <v>0</v>
      </c>
      <c r="BK109" s="208">
        <f t="shared" si="14"/>
        <v>0</v>
      </c>
      <c r="BL109" s="207">
        <f t="shared" si="20"/>
        <v>0</v>
      </c>
    </row>
    <row r="110" spans="1:64">
      <c r="A110" s="190" t="s">
        <v>311</v>
      </c>
      <c r="B110" s="243">
        <v>2.3099999999999999E-2</v>
      </c>
      <c r="C110" s="243">
        <v>2.3099999999999999E-2</v>
      </c>
      <c r="D110" s="206">
        <v>556748.6</v>
      </c>
      <c r="E110" s="206">
        <v>556748.6</v>
      </c>
      <c r="F110" s="206">
        <v>556748.6</v>
      </c>
      <c r="G110" s="206">
        <v>556748.6</v>
      </c>
      <c r="H110" s="206">
        <v>556748.6</v>
      </c>
      <c r="I110" s="206">
        <v>556748.6</v>
      </c>
      <c r="J110" s="206">
        <v>556748.6</v>
      </c>
      <c r="K110" s="206">
        <v>556748.6</v>
      </c>
      <c r="L110" s="206">
        <v>556748.6</v>
      </c>
      <c r="M110" s="206">
        <v>556748.6</v>
      </c>
      <c r="N110" s="206">
        <v>556748.6</v>
      </c>
      <c r="O110" s="206">
        <v>556748.6</v>
      </c>
      <c r="P110" s="192">
        <f t="shared" si="16"/>
        <v>6680983.1999999983</v>
      </c>
      <c r="Q110" s="206">
        <v>556748.6</v>
      </c>
      <c r="R110" s="206">
        <v>556748.6</v>
      </c>
      <c r="S110" s="206">
        <v>556748.6</v>
      </c>
      <c r="T110" s="206">
        <v>556748.6</v>
      </c>
      <c r="U110" s="206">
        <v>0</v>
      </c>
      <c r="V110" s="206">
        <v>0</v>
      </c>
      <c r="W110" s="206">
        <v>0</v>
      </c>
      <c r="X110" s="206">
        <v>0</v>
      </c>
      <c r="Y110" s="206">
        <v>0</v>
      </c>
      <c r="Z110" s="206">
        <v>0</v>
      </c>
      <c r="AA110" s="206">
        <v>0</v>
      </c>
      <c r="AB110" s="206">
        <v>0</v>
      </c>
      <c r="AC110" s="206">
        <v>0</v>
      </c>
      <c r="AD110" s="206">
        <v>0</v>
      </c>
      <c r="AE110" s="206">
        <v>0</v>
      </c>
      <c r="AF110" s="206">
        <v>0</v>
      </c>
      <c r="AG110" s="192">
        <f t="shared" si="17"/>
        <v>0</v>
      </c>
      <c r="AI110" s="207">
        <f t="shared" si="24"/>
        <v>1071.74</v>
      </c>
      <c r="AJ110" s="207">
        <f t="shared" si="24"/>
        <v>1071.74</v>
      </c>
      <c r="AK110" s="207">
        <f t="shared" si="24"/>
        <v>1071.74</v>
      </c>
      <c r="AL110" s="207">
        <f t="shared" si="24"/>
        <v>1071.74</v>
      </c>
      <c r="AM110" s="207">
        <f t="shared" si="24"/>
        <v>1071.74</v>
      </c>
      <c r="AN110" s="207">
        <f t="shared" si="24"/>
        <v>1071.74</v>
      </c>
      <c r="AO110" s="207">
        <f t="shared" si="22"/>
        <v>1071.74</v>
      </c>
      <c r="AP110" s="207">
        <f t="shared" si="22"/>
        <v>1071.74</v>
      </c>
      <c r="AQ110" s="207">
        <f t="shared" si="22"/>
        <v>1071.74</v>
      </c>
      <c r="AR110" s="207">
        <f t="shared" si="22"/>
        <v>1071.74</v>
      </c>
      <c r="AS110" s="207">
        <f t="shared" si="22"/>
        <v>1071.74</v>
      </c>
      <c r="AT110" s="207">
        <f t="shared" si="22"/>
        <v>1071.74</v>
      </c>
      <c r="AU110" s="208">
        <f t="shared" si="18"/>
        <v>12860.88</v>
      </c>
      <c r="AV110" s="208">
        <f t="shared" si="23"/>
        <v>1071.74</v>
      </c>
      <c r="AW110" s="208">
        <f t="shared" si="23"/>
        <v>1071.74</v>
      </c>
      <c r="AX110" s="208">
        <f t="shared" si="23"/>
        <v>1071.74</v>
      </c>
      <c r="AY110" s="208">
        <f t="shared" si="23"/>
        <v>1071.74</v>
      </c>
      <c r="AZ110" s="208">
        <f t="shared" si="14"/>
        <v>0</v>
      </c>
      <c r="BA110" s="208">
        <f t="shared" si="14"/>
        <v>0</v>
      </c>
      <c r="BB110" s="208">
        <f t="shared" si="14"/>
        <v>0</v>
      </c>
      <c r="BC110" s="208">
        <f t="shared" si="14"/>
        <v>0</v>
      </c>
      <c r="BD110" s="208">
        <f t="shared" si="14"/>
        <v>0</v>
      </c>
      <c r="BE110" s="208">
        <f t="shared" si="14"/>
        <v>0</v>
      </c>
      <c r="BF110" s="208">
        <f t="shared" si="14"/>
        <v>0</v>
      </c>
      <c r="BG110" s="208">
        <f t="shared" si="14"/>
        <v>0</v>
      </c>
      <c r="BH110" s="208">
        <f t="shared" si="14"/>
        <v>0</v>
      </c>
      <c r="BI110" s="208">
        <f t="shared" si="14"/>
        <v>0</v>
      </c>
      <c r="BJ110" s="208">
        <f t="shared" si="14"/>
        <v>0</v>
      </c>
      <c r="BK110" s="208">
        <f t="shared" si="14"/>
        <v>0</v>
      </c>
      <c r="BL110" s="207">
        <f t="shared" si="20"/>
        <v>0</v>
      </c>
    </row>
    <row r="111" spans="1:64">
      <c r="A111" s="190" t="s">
        <v>312</v>
      </c>
      <c r="B111" s="205">
        <v>1.7899999999999999E-2</v>
      </c>
      <c r="C111" s="205">
        <v>1.72E-2</v>
      </c>
      <c r="D111" s="206">
        <v>5057242.5</v>
      </c>
      <c r="E111" s="206">
        <v>5057242.5</v>
      </c>
      <c r="F111" s="206">
        <v>5057242.5</v>
      </c>
      <c r="G111" s="206">
        <v>5057242.5</v>
      </c>
      <c r="H111" s="206">
        <v>5057242.5</v>
      </c>
      <c r="I111" s="206">
        <v>5057242.5</v>
      </c>
      <c r="J111" s="206">
        <v>5057242.5</v>
      </c>
      <c r="K111" s="206">
        <v>5057242.5</v>
      </c>
      <c r="L111" s="206">
        <v>5057242.5</v>
      </c>
      <c r="M111" s="206">
        <v>5057242.5</v>
      </c>
      <c r="N111" s="206">
        <v>5057242.5</v>
      </c>
      <c r="O111" s="206">
        <v>5057242.5</v>
      </c>
      <c r="P111" s="192">
        <f t="shared" si="16"/>
        <v>60686910</v>
      </c>
      <c r="Q111" s="206">
        <v>5057242.5</v>
      </c>
      <c r="R111" s="206">
        <v>5057242.5</v>
      </c>
      <c r="S111" s="206">
        <v>5057242.5</v>
      </c>
      <c r="T111" s="206">
        <v>5057242.5</v>
      </c>
      <c r="U111" s="206">
        <v>0</v>
      </c>
      <c r="V111" s="206">
        <v>0</v>
      </c>
      <c r="W111" s="206">
        <v>0</v>
      </c>
      <c r="X111" s="206">
        <v>0</v>
      </c>
      <c r="Y111" s="206">
        <v>0</v>
      </c>
      <c r="Z111" s="206">
        <v>0</v>
      </c>
      <c r="AA111" s="206">
        <v>0</v>
      </c>
      <c r="AB111" s="206">
        <v>0</v>
      </c>
      <c r="AC111" s="206">
        <v>0</v>
      </c>
      <c r="AD111" s="206">
        <v>0</v>
      </c>
      <c r="AE111" s="206">
        <v>0</v>
      </c>
      <c r="AF111" s="206">
        <v>0</v>
      </c>
      <c r="AG111" s="192">
        <f t="shared" si="17"/>
        <v>0</v>
      </c>
      <c r="AI111" s="207">
        <f t="shared" si="24"/>
        <v>7543.72</v>
      </c>
      <c r="AJ111" s="207">
        <f t="shared" si="24"/>
        <v>7543.72</v>
      </c>
      <c r="AK111" s="207">
        <f t="shared" si="24"/>
        <v>7543.72</v>
      </c>
      <c r="AL111" s="207">
        <f t="shared" si="24"/>
        <v>7543.72</v>
      </c>
      <c r="AM111" s="207">
        <f t="shared" si="24"/>
        <v>7543.72</v>
      </c>
      <c r="AN111" s="207">
        <f t="shared" si="24"/>
        <v>7543.72</v>
      </c>
      <c r="AO111" s="207">
        <f t="shared" si="22"/>
        <v>7543.72</v>
      </c>
      <c r="AP111" s="207">
        <f t="shared" si="22"/>
        <v>7543.72</v>
      </c>
      <c r="AQ111" s="207">
        <f t="shared" si="22"/>
        <v>7543.72</v>
      </c>
      <c r="AR111" s="207">
        <f t="shared" si="22"/>
        <v>7543.72</v>
      </c>
      <c r="AS111" s="207">
        <f t="shared" si="22"/>
        <v>7543.72</v>
      </c>
      <c r="AT111" s="207">
        <f t="shared" si="22"/>
        <v>7543.72</v>
      </c>
      <c r="AU111" s="208">
        <f t="shared" si="18"/>
        <v>90524.64</v>
      </c>
      <c r="AV111" s="208">
        <f t="shared" ref="AV111:AY174" si="25">ROUND(Q111*$B111/12,2)</f>
        <v>7543.72</v>
      </c>
      <c r="AW111" s="208">
        <f t="shared" si="25"/>
        <v>7543.72</v>
      </c>
      <c r="AX111" s="208">
        <f t="shared" si="25"/>
        <v>7543.72</v>
      </c>
      <c r="AY111" s="208">
        <f t="shared" si="25"/>
        <v>7543.72</v>
      </c>
      <c r="AZ111" s="208">
        <f t="shared" si="14"/>
        <v>0</v>
      </c>
      <c r="BA111" s="208">
        <f t="shared" si="14"/>
        <v>0</v>
      </c>
      <c r="BB111" s="208">
        <f t="shared" si="14"/>
        <v>0</v>
      </c>
      <c r="BC111" s="208">
        <f t="shared" si="14"/>
        <v>0</v>
      </c>
      <c r="BD111" s="208">
        <f t="shared" si="14"/>
        <v>0</v>
      </c>
      <c r="BE111" s="208">
        <f t="shared" si="14"/>
        <v>0</v>
      </c>
      <c r="BF111" s="208">
        <f t="shared" si="14"/>
        <v>0</v>
      </c>
      <c r="BG111" s="208">
        <f t="shared" si="14"/>
        <v>0</v>
      </c>
      <c r="BH111" s="208">
        <f t="shared" si="14"/>
        <v>0</v>
      </c>
      <c r="BI111" s="208">
        <f t="shared" si="14"/>
        <v>0</v>
      </c>
      <c r="BJ111" s="208">
        <f t="shared" si="14"/>
        <v>0</v>
      </c>
      <c r="BK111" s="208">
        <f t="shared" si="14"/>
        <v>0</v>
      </c>
      <c r="BL111" s="207">
        <f t="shared" si="20"/>
        <v>0</v>
      </c>
    </row>
    <row r="112" spans="1:64">
      <c r="A112" s="190" t="s">
        <v>313</v>
      </c>
      <c r="B112" s="243">
        <v>4.4699999999999997E-2</v>
      </c>
      <c r="C112" s="243">
        <v>4.4699999999999997E-2</v>
      </c>
      <c r="D112" s="206">
        <v>0</v>
      </c>
      <c r="E112" s="206">
        <v>0</v>
      </c>
      <c r="F112" s="206">
        <v>0</v>
      </c>
      <c r="G112" s="206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0</v>
      </c>
      <c r="M112" s="206">
        <v>0</v>
      </c>
      <c r="N112" s="206">
        <v>0</v>
      </c>
      <c r="O112" s="206">
        <v>0</v>
      </c>
      <c r="P112" s="192">
        <f t="shared" si="16"/>
        <v>0</v>
      </c>
      <c r="Q112" s="206">
        <v>0</v>
      </c>
      <c r="R112" s="206">
        <v>0</v>
      </c>
      <c r="S112" s="206">
        <v>0</v>
      </c>
      <c r="T112" s="206">
        <v>0</v>
      </c>
      <c r="U112" s="206">
        <v>0</v>
      </c>
      <c r="V112" s="206">
        <v>0</v>
      </c>
      <c r="W112" s="206">
        <v>0</v>
      </c>
      <c r="X112" s="206">
        <v>0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06">
        <v>0</v>
      </c>
      <c r="AF112" s="206">
        <v>0</v>
      </c>
      <c r="AG112" s="192">
        <f t="shared" si="17"/>
        <v>0</v>
      </c>
      <c r="AI112" s="207">
        <f t="shared" si="24"/>
        <v>0</v>
      </c>
      <c r="AJ112" s="207">
        <f t="shared" si="24"/>
        <v>0</v>
      </c>
      <c r="AK112" s="207">
        <f t="shared" si="24"/>
        <v>0</v>
      </c>
      <c r="AL112" s="207">
        <f t="shared" si="24"/>
        <v>0</v>
      </c>
      <c r="AM112" s="207">
        <f t="shared" si="24"/>
        <v>0</v>
      </c>
      <c r="AN112" s="207">
        <f t="shared" si="24"/>
        <v>0</v>
      </c>
      <c r="AO112" s="207">
        <f t="shared" si="22"/>
        <v>0</v>
      </c>
      <c r="AP112" s="207">
        <f t="shared" si="22"/>
        <v>0</v>
      </c>
      <c r="AQ112" s="207">
        <f t="shared" si="22"/>
        <v>0</v>
      </c>
      <c r="AR112" s="207">
        <f t="shared" si="22"/>
        <v>0</v>
      </c>
      <c r="AS112" s="207">
        <f t="shared" si="22"/>
        <v>0</v>
      </c>
      <c r="AT112" s="207">
        <f t="shared" si="22"/>
        <v>0</v>
      </c>
      <c r="AU112" s="208">
        <f t="shared" si="18"/>
        <v>0</v>
      </c>
      <c r="AV112" s="208">
        <f t="shared" si="25"/>
        <v>0</v>
      </c>
      <c r="AW112" s="208">
        <f t="shared" si="25"/>
        <v>0</v>
      </c>
      <c r="AX112" s="208">
        <f t="shared" si="25"/>
        <v>0</v>
      </c>
      <c r="AY112" s="208">
        <f t="shared" si="25"/>
        <v>0</v>
      </c>
      <c r="AZ112" s="208">
        <f t="shared" si="14"/>
        <v>0</v>
      </c>
      <c r="BA112" s="208">
        <f t="shared" si="14"/>
        <v>0</v>
      </c>
      <c r="BB112" s="208">
        <f t="shared" si="14"/>
        <v>0</v>
      </c>
      <c r="BC112" s="208">
        <f t="shared" si="14"/>
        <v>0</v>
      </c>
      <c r="BD112" s="208">
        <f t="shared" si="14"/>
        <v>0</v>
      </c>
      <c r="BE112" s="208">
        <f t="shared" si="14"/>
        <v>0</v>
      </c>
      <c r="BF112" s="208">
        <f t="shared" si="14"/>
        <v>0</v>
      </c>
      <c r="BG112" s="208">
        <f t="shared" si="14"/>
        <v>0</v>
      </c>
      <c r="BH112" s="208">
        <f t="shared" si="14"/>
        <v>0</v>
      </c>
      <c r="BI112" s="208">
        <f t="shared" ref="BI112:BK175" si="26">ROUND(AD112*$C112/12,2)</f>
        <v>0</v>
      </c>
      <c r="BJ112" s="208">
        <f t="shared" si="26"/>
        <v>0</v>
      </c>
      <c r="BK112" s="208">
        <f t="shared" si="26"/>
        <v>0</v>
      </c>
      <c r="BL112" s="207">
        <f t="shared" si="20"/>
        <v>0</v>
      </c>
    </row>
    <row r="113" spans="1:64">
      <c r="A113" s="190" t="s">
        <v>314</v>
      </c>
      <c r="B113" s="243">
        <v>4.4699999999999997E-2</v>
      </c>
      <c r="C113" s="243">
        <v>4.4699999999999997E-2</v>
      </c>
      <c r="D113" s="206">
        <v>0</v>
      </c>
      <c r="E113" s="206">
        <v>0</v>
      </c>
      <c r="F113" s="206">
        <v>0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0</v>
      </c>
      <c r="N113" s="206">
        <v>0</v>
      </c>
      <c r="O113" s="206">
        <v>0</v>
      </c>
      <c r="P113" s="192">
        <f t="shared" si="16"/>
        <v>0</v>
      </c>
      <c r="Q113" s="206">
        <v>0</v>
      </c>
      <c r="R113" s="206">
        <v>0</v>
      </c>
      <c r="S113" s="206">
        <v>0</v>
      </c>
      <c r="T113" s="206">
        <v>0</v>
      </c>
      <c r="U113" s="206">
        <v>0</v>
      </c>
      <c r="V113" s="206">
        <v>0</v>
      </c>
      <c r="W113" s="206">
        <v>0</v>
      </c>
      <c r="X113" s="206">
        <v>0</v>
      </c>
      <c r="Y113" s="206">
        <v>0</v>
      </c>
      <c r="Z113" s="206">
        <v>0</v>
      </c>
      <c r="AA113" s="206">
        <v>0</v>
      </c>
      <c r="AB113" s="206">
        <v>0</v>
      </c>
      <c r="AC113" s="206">
        <v>0</v>
      </c>
      <c r="AD113" s="206">
        <v>0</v>
      </c>
      <c r="AE113" s="206">
        <v>0</v>
      </c>
      <c r="AF113" s="206">
        <v>0</v>
      </c>
      <c r="AG113" s="192">
        <f t="shared" si="17"/>
        <v>0</v>
      </c>
      <c r="AI113" s="207">
        <f t="shared" si="24"/>
        <v>0</v>
      </c>
      <c r="AJ113" s="207">
        <f t="shared" si="24"/>
        <v>0</v>
      </c>
      <c r="AK113" s="207">
        <f t="shared" si="24"/>
        <v>0</v>
      </c>
      <c r="AL113" s="207">
        <f t="shared" si="24"/>
        <v>0</v>
      </c>
      <c r="AM113" s="207">
        <f t="shared" si="24"/>
        <v>0</v>
      </c>
      <c r="AN113" s="207">
        <f t="shared" si="24"/>
        <v>0</v>
      </c>
      <c r="AO113" s="207">
        <f t="shared" si="22"/>
        <v>0</v>
      </c>
      <c r="AP113" s="207">
        <f t="shared" si="22"/>
        <v>0</v>
      </c>
      <c r="AQ113" s="207">
        <f t="shared" si="22"/>
        <v>0</v>
      </c>
      <c r="AR113" s="207">
        <f t="shared" si="22"/>
        <v>0</v>
      </c>
      <c r="AS113" s="207">
        <f t="shared" si="22"/>
        <v>0</v>
      </c>
      <c r="AT113" s="207">
        <f t="shared" si="22"/>
        <v>0</v>
      </c>
      <c r="AU113" s="208">
        <f t="shared" si="18"/>
        <v>0</v>
      </c>
      <c r="AV113" s="208">
        <f t="shared" si="25"/>
        <v>0</v>
      </c>
      <c r="AW113" s="208">
        <f t="shared" si="25"/>
        <v>0</v>
      </c>
      <c r="AX113" s="208">
        <f t="shared" si="25"/>
        <v>0</v>
      </c>
      <c r="AY113" s="208">
        <f t="shared" si="25"/>
        <v>0</v>
      </c>
      <c r="AZ113" s="208">
        <f t="shared" ref="AZ113:BH141" si="27">ROUND(U113*$C113/12,2)</f>
        <v>0</v>
      </c>
      <c r="BA113" s="208">
        <f t="shared" si="27"/>
        <v>0</v>
      </c>
      <c r="BB113" s="208">
        <f t="shared" si="27"/>
        <v>0</v>
      </c>
      <c r="BC113" s="208">
        <f t="shared" si="27"/>
        <v>0</v>
      </c>
      <c r="BD113" s="208">
        <f t="shared" si="27"/>
        <v>0</v>
      </c>
      <c r="BE113" s="208">
        <f t="shared" si="27"/>
        <v>0</v>
      </c>
      <c r="BF113" s="208">
        <f t="shared" si="27"/>
        <v>0</v>
      </c>
      <c r="BG113" s="208">
        <f t="shared" si="27"/>
        <v>0</v>
      </c>
      <c r="BH113" s="208">
        <f t="shared" si="27"/>
        <v>0</v>
      </c>
      <c r="BI113" s="208">
        <f t="shared" si="26"/>
        <v>0</v>
      </c>
      <c r="BJ113" s="208">
        <f t="shared" si="26"/>
        <v>0</v>
      </c>
      <c r="BK113" s="208">
        <f t="shared" si="26"/>
        <v>0</v>
      </c>
      <c r="BL113" s="207">
        <f t="shared" si="20"/>
        <v>0</v>
      </c>
    </row>
    <row r="114" spans="1:64">
      <c r="A114" s="190" t="s">
        <v>315</v>
      </c>
      <c r="B114" s="243">
        <v>0</v>
      </c>
      <c r="C114" s="243">
        <v>0</v>
      </c>
      <c r="D114" s="206">
        <v>0</v>
      </c>
      <c r="E114" s="206">
        <v>0</v>
      </c>
      <c r="F114" s="206">
        <v>0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0</v>
      </c>
      <c r="O114" s="206">
        <v>0</v>
      </c>
      <c r="P114" s="192">
        <f t="shared" si="16"/>
        <v>0</v>
      </c>
      <c r="Q114" s="206">
        <v>0</v>
      </c>
      <c r="R114" s="206">
        <v>0</v>
      </c>
      <c r="S114" s="206">
        <v>0</v>
      </c>
      <c r="T114" s="206">
        <v>0</v>
      </c>
      <c r="U114" s="206">
        <v>0</v>
      </c>
      <c r="V114" s="206">
        <v>0</v>
      </c>
      <c r="W114" s="206">
        <v>0</v>
      </c>
      <c r="X114" s="206">
        <v>0</v>
      </c>
      <c r="Y114" s="206">
        <v>0</v>
      </c>
      <c r="Z114" s="206">
        <v>0</v>
      </c>
      <c r="AA114" s="206">
        <v>0</v>
      </c>
      <c r="AB114" s="206">
        <v>0</v>
      </c>
      <c r="AC114" s="206">
        <v>0</v>
      </c>
      <c r="AD114" s="206">
        <v>0</v>
      </c>
      <c r="AE114" s="206">
        <v>0</v>
      </c>
      <c r="AF114" s="206">
        <v>0</v>
      </c>
      <c r="AG114" s="192">
        <f t="shared" si="17"/>
        <v>0</v>
      </c>
      <c r="AI114" s="207">
        <f t="shared" si="24"/>
        <v>0</v>
      </c>
      <c r="AJ114" s="207">
        <f t="shared" si="24"/>
        <v>0</v>
      </c>
      <c r="AK114" s="207">
        <f t="shared" si="24"/>
        <v>0</v>
      </c>
      <c r="AL114" s="207">
        <f t="shared" si="24"/>
        <v>0</v>
      </c>
      <c r="AM114" s="207">
        <f t="shared" si="24"/>
        <v>0</v>
      </c>
      <c r="AN114" s="207">
        <f t="shared" si="24"/>
        <v>0</v>
      </c>
      <c r="AO114" s="207">
        <f t="shared" si="22"/>
        <v>0</v>
      </c>
      <c r="AP114" s="207">
        <f t="shared" si="22"/>
        <v>0</v>
      </c>
      <c r="AQ114" s="207">
        <f t="shared" si="22"/>
        <v>0</v>
      </c>
      <c r="AR114" s="207">
        <f t="shared" si="22"/>
        <v>0</v>
      </c>
      <c r="AS114" s="207">
        <f t="shared" si="22"/>
        <v>0</v>
      </c>
      <c r="AT114" s="207">
        <f t="shared" si="22"/>
        <v>0</v>
      </c>
      <c r="AU114" s="208">
        <f t="shared" si="18"/>
        <v>0</v>
      </c>
      <c r="AV114" s="208">
        <f t="shared" si="25"/>
        <v>0</v>
      </c>
      <c r="AW114" s="208">
        <f t="shared" si="25"/>
        <v>0</v>
      </c>
      <c r="AX114" s="208">
        <f t="shared" si="25"/>
        <v>0</v>
      </c>
      <c r="AY114" s="208">
        <f t="shared" si="25"/>
        <v>0</v>
      </c>
      <c r="AZ114" s="208">
        <f t="shared" si="27"/>
        <v>0</v>
      </c>
      <c r="BA114" s="208">
        <f t="shared" si="27"/>
        <v>0</v>
      </c>
      <c r="BB114" s="208">
        <f t="shared" si="27"/>
        <v>0</v>
      </c>
      <c r="BC114" s="208">
        <f t="shared" si="27"/>
        <v>0</v>
      </c>
      <c r="BD114" s="208">
        <f t="shared" si="27"/>
        <v>0</v>
      </c>
      <c r="BE114" s="208">
        <f t="shared" si="27"/>
        <v>0</v>
      </c>
      <c r="BF114" s="208">
        <f t="shared" si="27"/>
        <v>0</v>
      </c>
      <c r="BG114" s="208">
        <f t="shared" si="27"/>
        <v>0</v>
      </c>
      <c r="BH114" s="208">
        <f t="shared" si="27"/>
        <v>0</v>
      </c>
      <c r="BI114" s="208">
        <f t="shared" si="26"/>
        <v>0</v>
      </c>
      <c r="BJ114" s="208">
        <f t="shared" si="26"/>
        <v>0</v>
      </c>
      <c r="BK114" s="208">
        <f t="shared" si="26"/>
        <v>0</v>
      </c>
      <c r="BL114" s="207">
        <f t="shared" si="20"/>
        <v>0</v>
      </c>
    </row>
    <row r="115" spans="1:64">
      <c r="A115" s="190" t="s">
        <v>316</v>
      </c>
      <c r="B115" s="243">
        <v>0</v>
      </c>
      <c r="C115" s="243">
        <v>0</v>
      </c>
      <c r="D115" s="206">
        <v>0</v>
      </c>
      <c r="E115" s="206">
        <v>0</v>
      </c>
      <c r="F115" s="206">
        <v>0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0</v>
      </c>
      <c r="O115" s="206">
        <v>0</v>
      </c>
      <c r="P115" s="192">
        <f t="shared" si="16"/>
        <v>0</v>
      </c>
      <c r="Q115" s="206">
        <v>0</v>
      </c>
      <c r="R115" s="206">
        <v>0</v>
      </c>
      <c r="S115" s="206">
        <v>0</v>
      </c>
      <c r="T115" s="206">
        <v>0</v>
      </c>
      <c r="U115" s="206">
        <v>0</v>
      </c>
      <c r="V115" s="206">
        <v>0</v>
      </c>
      <c r="W115" s="206">
        <v>0</v>
      </c>
      <c r="X115" s="206">
        <v>0</v>
      </c>
      <c r="Y115" s="206">
        <v>0</v>
      </c>
      <c r="Z115" s="206">
        <v>0</v>
      </c>
      <c r="AA115" s="206">
        <v>0</v>
      </c>
      <c r="AB115" s="206">
        <v>0</v>
      </c>
      <c r="AC115" s="206">
        <v>0</v>
      </c>
      <c r="AD115" s="206">
        <v>0</v>
      </c>
      <c r="AE115" s="206">
        <v>0</v>
      </c>
      <c r="AF115" s="206">
        <v>0</v>
      </c>
      <c r="AG115" s="192">
        <f t="shared" si="17"/>
        <v>0</v>
      </c>
      <c r="AI115" s="207">
        <f t="shared" si="24"/>
        <v>0</v>
      </c>
      <c r="AJ115" s="207">
        <f t="shared" si="24"/>
        <v>0</v>
      </c>
      <c r="AK115" s="207">
        <f t="shared" si="24"/>
        <v>0</v>
      </c>
      <c r="AL115" s="207">
        <f t="shared" si="24"/>
        <v>0</v>
      </c>
      <c r="AM115" s="207">
        <f t="shared" si="24"/>
        <v>0</v>
      </c>
      <c r="AN115" s="207">
        <f t="shared" si="24"/>
        <v>0</v>
      </c>
      <c r="AO115" s="207">
        <f t="shared" si="22"/>
        <v>0</v>
      </c>
      <c r="AP115" s="207">
        <f t="shared" si="22"/>
        <v>0</v>
      </c>
      <c r="AQ115" s="207">
        <f t="shared" si="22"/>
        <v>0</v>
      </c>
      <c r="AR115" s="207">
        <f t="shared" si="22"/>
        <v>0</v>
      </c>
      <c r="AS115" s="207">
        <f t="shared" si="22"/>
        <v>0</v>
      </c>
      <c r="AT115" s="207">
        <f t="shared" si="22"/>
        <v>0</v>
      </c>
      <c r="AU115" s="208">
        <f t="shared" si="18"/>
        <v>0</v>
      </c>
      <c r="AV115" s="208">
        <f t="shared" si="25"/>
        <v>0</v>
      </c>
      <c r="AW115" s="208">
        <f t="shared" si="25"/>
        <v>0</v>
      </c>
      <c r="AX115" s="208">
        <f t="shared" si="25"/>
        <v>0</v>
      </c>
      <c r="AY115" s="208">
        <f t="shared" si="25"/>
        <v>0</v>
      </c>
      <c r="AZ115" s="208">
        <f t="shared" si="27"/>
        <v>0</v>
      </c>
      <c r="BA115" s="208">
        <f t="shared" si="27"/>
        <v>0</v>
      </c>
      <c r="BB115" s="208">
        <f t="shared" si="27"/>
        <v>0</v>
      </c>
      <c r="BC115" s="208">
        <f t="shared" si="27"/>
        <v>0</v>
      </c>
      <c r="BD115" s="208">
        <f t="shared" si="27"/>
        <v>0</v>
      </c>
      <c r="BE115" s="208">
        <f t="shared" si="27"/>
        <v>0</v>
      </c>
      <c r="BF115" s="208">
        <f t="shared" si="27"/>
        <v>0</v>
      </c>
      <c r="BG115" s="208">
        <f t="shared" si="27"/>
        <v>0</v>
      </c>
      <c r="BH115" s="208">
        <f t="shared" si="27"/>
        <v>0</v>
      </c>
      <c r="BI115" s="208">
        <f t="shared" si="26"/>
        <v>0</v>
      </c>
      <c r="BJ115" s="208">
        <f t="shared" si="26"/>
        <v>0</v>
      </c>
      <c r="BK115" s="208">
        <f t="shared" si="26"/>
        <v>0</v>
      </c>
      <c r="BL115" s="207">
        <f t="shared" si="20"/>
        <v>0</v>
      </c>
    </row>
    <row r="116" spans="1:64">
      <c r="A116" s="190" t="s">
        <v>317</v>
      </c>
      <c r="B116" s="243">
        <v>0</v>
      </c>
      <c r="C116" s="243">
        <v>0</v>
      </c>
      <c r="D116" s="206">
        <v>0</v>
      </c>
      <c r="E116" s="206">
        <v>0</v>
      </c>
      <c r="F116" s="206">
        <v>0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192">
        <f t="shared" si="16"/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192">
        <f t="shared" si="17"/>
        <v>0</v>
      </c>
      <c r="AI116" s="207">
        <f t="shared" si="24"/>
        <v>0</v>
      </c>
      <c r="AJ116" s="207">
        <f t="shared" si="24"/>
        <v>0</v>
      </c>
      <c r="AK116" s="207">
        <f t="shared" si="24"/>
        <v>0</v>
      </c>
      <c r="AL116" s="207">
        <f t="shared" si="24"/>
        <v>0</v>
      </c>
      <c r="AM116" s="207">
        <f t="shared" si="24"/>
        <v>0</v>
      </c>
      <c r="AN116" s="207">
        <f t="shared" si="24"/>
        <v>0</v>
      </c>
      <c r="AO116" s="207">
        <f t="shared" si="22"/>
        <v>0</v>
      </c>
      <c r="AP116" s="207">
        <f t="shared" si="22"/>
        <v>0</v>
      </c>
      <c r="AQ116" s="207">
        <f t="shared" si="22"/>
        <v>0</v>
      </c>
      <c r="AR116" s="207">
        <f t="shared" si="22"/>
        <v>0</v>
      </c>
      <c r="AS116" s="207">
        <f t="shared" si="22"/>
        <v>0</v>
      </c>
      <c r="AT116" s="207">
        <f t="shared" si="22"/>
        <v>0</v>
      </c>
      <c r="AU116" s="208">
        <f t="shared" si="18"/>
        <v>0</v>
      </c>
      <c r="AV116" s="208">
        <f t="shared" si="25"/>
        <v>0</v>
      </c>
      <c r="AW116" s="208">
        <f t="shared" si="25"/>
        <v>0</v>
      </c>
      <c r="AX116" s="208">
        <f t="shared" si="25"/>
        <v>0</v>
      </c>
      <c r="AY116" s="208">
        <f t="shared" si="25"/>
        <v>0</v>
      </c>
      <c r="AZ116" s="208">
        <f t="shared" si="27"/>
        <v>0</v>
      </c>
      <c r="BA116" s="208">
        <f t="shared" si="27"/>
        <v>0</v>
      </c>
      <c r="BB116" s="208">
        <f t="shared" si="27"/>
        <v>0</v>
      </c>
      <c r="BC116" s="208">
        <f t="shared" si="27"/>
        <v>0</v>
      </c>
      <c r="BD116" s="208">
        <f t="shared" si="27"/>
        <v>0</v>
      </c>
      <c r="BE116" s="208">
        <f t="shared" si="27"/>
        <v>0</v>
      </c>
      <c r="BF116" s="208">
        <f t="shared" si="27"/>
        <v>0</v>
      </c>
      <c r="BG116" s="208">
        <f t="shared" si="27"/>
        <v>0</v>
      </c>
      <c r="BH116" s="208">
        <f t="shared" si="27"/>
        <v>0</v>
      </c>
      <c r="BI116" s="208">
        <f t="shared" si="26"/>
        <v>0</v>
      </c>
      <c r="BJ116" s="208">
        <f t="shared" si="26"/>
        <v>0</v>
      </c>
      <c r="BK116" s="208">
        <f t="shared" si="26"/>
        <v>0</v>
      </c>
      <c r="BL116" s="207">
        <f t="shared" si="20"/>
        <v>0</v>
      </c>
    </row>
    <row r="117" spans="1:64">
      <c r="A117" s="190" t="s">
        <v>318</v>
      </c>
      <c r="B117" s="243">
        <v>0</v>
      </c>
      <c r="C117" s="243">
        <v>0</v>
      </c>
      <c r="D117" s="206">
        <v>0</v>
      </c>
      <c r="E117" s="206">
        <v>0</v>
      </c>
      <c r="F117" s="206">
        <v>0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192">
        <f t="shared" si="16"/>
        <v>0</v>
      </c>
      <c r="Q117" s="206">
        <v>0</v>
      </c>
      <c r="R117" s="206">
        <v>0</v>
      </c>
      <c r="S117" s="206">
        <v>0</v>
      </c>
      <c r="T117" s="206">
        <v>0</v>
      </c>
      <c r="U117" s="206">
        <v>0</v>
      </c>
      <c r="V117" s="206">
        <v>0</v>
      </c>
      <c r="W117" s="206">
        <v>0</v>
      </c>
      <c r="X117" s="206">
        <v>0</v>
      </c>
      <c r="Y117" s="206">
        <v>0</v>
      </c>
      <c r="Z117" s="206">
        <v>0</v>
      </c>
      <c r="AA117" s="206">
        <v>0</v>
      </c>
      <c r="AB117" s="206">
        <v>0</v>
      </c>
      <c r="AC117" s="206">
        <v>0</v>
      </c>
      <c r="AD117" s="206">
        <v>0</v>
      </c>
      <c r="AE117" s="206">
        <v>0</v>
      </c>
      <c r="AF117" s="206">
        <v>0</v>
      </c>
      <c r="AG117" s="192">
        <f t="shared" si="17"/>
        <v>0</v>
      </c>
      <c r="AI117" s="207">
        <f t="shared" si="24"/>
        <v>0</v>
      </c>
      <c r="AJ117" s="207">
        <f t="shared" si="24"/>
        <v>0</v>
      </c>
      <c r="AK117" s="207">
        <f t="shared" si="24"/>
        <v>0</v>
      </c>
      <c r="AL117" s="207">
        <f t="shared" si="24"/>
        <v>0</v>
      </c>
      <c r="AM117" s="207">
        <f t="shared" si="24"/>
        <v>0</v>
      </c>
      <c r="AN117" s="207">
        <f t="shared" si="24"/>
        <v>0</v>
      </c>
      <c r="AO117" s="207">
        <f t="shared" si="24"/>
        <v>0</v>
      </c>
      <c r="AP117" s="207">
        <f t="shared" si="24"/>
        <v>0</v>
      </c>
      <c r="AQ117" s="207">
        <f t="shared" si="24"/>
        <v>0</v>
      </c>
      <c r="AR117" s="207">
        <f t="shared" si="24"/>
        <v>0</v>
      </c>
      <c r="AS117" s="207">
        <f t="shared" si="24"/>
        <v>0</v>
      </c>
      <c r="AT117" s="207">
        <f t="shared" si="24"/>
        <v>0</v>
      </c>
      <c r="AU117" s="208">
        <f t="shared" si="18"/>
        <v>0</v>
      </c>
      <c r="AV117" s="208">
        <f t="shared" si="25"/>
        <v>0</v>
      </c>
      <c r="AW117" s="208">
        <f t="shared" si="25"/>
        <v>0</v>
      </c>
      <c r="AX117" s="208">
        <f t="shared" si="25"/>
        <v>0</v>
      </c>
      <c r="AY117" s="208">
        <f t="shared" si="25"/>
        <v>0</v>
      </c>
      <c r="AZ117" s="208">
        <f t="shared" si="27"/>
        <v>0</v>
      </c>
      <c r="BA117" s="208">
        <f t="shared" si="27"/>
        <v>0</v>
      </c>
      <c r="BB117" s="208">
        <f t="shared" si="27"/>
        <v>0</v>
      </c>
      <c r="BC117" s="208">
        <f t="shared" si="27"/>
        <v>0</v>
      </c>
      <c r="BD117" s="208">
        <f t="shared" si="27"/>
        <v>0</v>
      </c>
      <c r="BE117" s="208">
        <f t="shared" si="27"/>
        <v>0</v>
      </c>
      <c r="BF117" s="208">
        <f t="shared" si="27"/>
        <v>0</v>
      </c>
      <c r="BG117" s="208">
        <f t="shared" si="27"/>
        <v>0</v>
      </c>
      <c r="BH117" s="208">
        <f t="shared" si="27"/>
        <v>0</v>
      </c>
      <c r="BI117" s="208">
        <f t="shared" si="26"/>
        <v>0</v>
      </c>
      <c r="BJ117" s="208">
        <f t="shared" si="26"/>
        <v>0</v>
      </c>
      <c r="BK117" s="208">
        <f t="shared" si="26"/>
        <v>0</v>
      </c>
      <c r="BL117" s="207">
        <f t="shared" si="20"/>
        <v>0</v>
      </c>
    </row>
    <row r="118" spans="1:64">
      <c r="A118" s="190" t="s">
        <v>319</v>
      </c>
      <c r="B118" s="243">
        <v>0</v>
      </c>
      <c r="C118" s="243">
        <v>0</v>
      </c>
      <c r="D118" s="206">
        <v>0</v>
      </c>
      <c r="E118" s="206">
        <v>0</v>
      </c>
      <c r="F118" s="206">
        <v>0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192">
        <f t="shared" si="16"/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192">
        <f t="shared" si="17"/>
        <v>0</v>
      </c>
      <c r="AI118" s="207">
        <f t="shared" si="24"/>
        <v>0</v>
      </c>
      <c r="AJ118" s="207">
        <f t="shared" si="24"/>
        <v>0</v>
      </c>
      <c r="AK118" s="207">
        <f t="shared" si="24"/>
        <v>0</v>
      </c>
      <c r="AL118" s="207">
        <f t="shared" si="24"/>
        <v>0</v>
      </c>
      <c r="AM118" s="207">
        <f t="shared" si="24"/>
        <v>0</v>
      </c>
      <c r="AN118" s="207">
        <f t="shared" si="24"/>
        <v>0</v>
      </c>
      <c r="AO118" s="207">
        <f t="shared" si="24"/>
        <v>0</v>
      </c>
      <c r="AP118" s="207">
        <f t="shared" si="24"/>
        <v>0</v>
      </c>
      <c r="AQ118" s="207">
        <f t="shared" si="24"/>
        <v>0</v>
      </c>
      <c r="AR118" s="207">
        <f t="shared" si="24"/>
        <v>0</v>
      </c>
      <c r="AS118" s="207">
        <f t="shared" si="24"/>
        <v>0</v>
      </c>
      <c r="AT118" s="207">
        <f t="shared" si="24"/>
        <v>0</v>
      </c>
      <c r="AU118" s="208">
        <f t="shared" si="18"/>
        <v>0</v>
      </c>
      <c r="AV118" s="208">
        <f t="shared" si="25"/>
        <v>0</v>
      </c>
      <c r="AW118" s="208">
        <f t="shared" si="25"/>
        <v>0</v>
      </c>
      <c r="AX118" s="208">
        <f t="shared" si="25"/>
        <v>0</v>
      </c>
      <c r="AY118" s="208">
        <f t="shared" si="25"/>
        <v>0</v>
      </c>
      <c r="AZ118" s="208">
        <f t="shared" si="27"/>
        <v>0</v>
      </c>
      <c r="BA118" s="208">
        <f t="shared" si="27"/>
        <v>0</v>
      </c>
      <c r="BB118" s="208">
        <f t="shared" si="27"/>
        <v>0</v>
      </c>
      <c r="BC118" s="208">
        <f t="shared" si="27"/>
        <v>0</v>
      </c>
      <c r="BD118" s="208">
        <f t="shared" si="27"/>
        <v>0</v>
      </c>
      <c r="BE118" s="208">
        <f t="shared" si="27"/>
        <v>0</v>
      </c>
      <c r="BF118" s="208">
        <f t="shared" si="27"/>
        <v>0</v>
      </c>
      <c r="BG118" s="208">
        <f t="shared" si="27"/>
        <v>0</v>
      </c>
      <c r="BH118" s="208">
        <f t="shared" si="27"/>
        <v>0</v>
      </c>
      <c r="BI118" s="208">
        <f t="shared" si="26"/>
        <v>0</v>
      </c>
      <c r="BJ118" s="208">
        <f t="shared" si="26"/>
        <v>0</v>
      </c>
      <c r="BK118" s="208">
        <f t="shared" si="26"/>
        <v>0</v>
      </c>
      <c r="BL118" s="207">
        <f t="shared" si="20"/>
        <v>0</v>
      </c>
    </row>
    <row r="119" spans="1:64">
      <c r="A119" s="190" t="s">
        <v>320</v>
      </c>
      <c r="B119" s="243">
        <v>0</v>
      </c>
      <c r="C119" s="243">
        <v>0</v>
      </c>
      <c r="D119" s="206">
        <v>0</v>
      </c>
      <c r="E119" s="206">
        <v>0</v>
      </c>
      <c r="F119" s="206">
        <v>0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192">
        <f t="shared" si="16"/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192">
        <f t="shared" si="17"/>
        <v>0</v>
      </c>
      <c r="AI119" s="207">
        <f t="shared" si="24"/>
        <v>0</v>
      </c>
      <c r="AJ119" s="207">
        <f t="shared" si="24"/>
        <v>0</v>
      </c>
      <c r="AK119" s="207">
        <f t="shared" si="24"/>
        <v>0</v>
      </c>
      <c r="AL119" s="207">
        <f t="shared" si="24"/>
        <v>0</v>
      </c>
      <c r="AM119" s="207">
        <f t="shared" si="24"/>
        <v>0</v>
      </c>
      <c r="AN119" s="207">
        <f t="shared" si="24"/>
        <v>0</v>
      </c>
      <c r="AO119" s="207">
        <f t="shared" si="24"/>
        <v>0</v>
      </c>
      <c r="AP119" s="207">
        <f t="shared" si="24"/>
        <v>0</v>
      </c>
      <c r="AQ119" s="207">
        <f t="shared" si="24"/>
        <v>0</v>
      </c>
      <c r="AR119" s="207">
        <f t="shared" si="24"/>
        <v>0</v>
      </c>
      <c r="AS119" s="207">
        <f t="shared" si="24"/>
        <v>0</v>
      </c>
      <c r="AT119" s="207">
        <f t="shared" si="24"/>
        <v>0</v>
      </c>
      <c r="AU119" s="208">
        <f t="shared" si="18"/>
        <v>0</v>
      </c>
      <c r="AV119" s="208">
        <f t="shared" si="25"/>
        <v>0</v>
      </c>
      <c r="AW119" s="208">
        <f t="shared" si="25"/>
        <v>0</v>
      </c>
      <c r="AX119" s="208">
        <f t="shared" si="25"/>
        <v>0</v>
      </c>
      <c r="AY119" s="208">
        <f t="shared" si="25"/>
        <v>0</v>
      </c>
      <c r="AZ119" s="208">
        <f t="shared" si="27"/>
        <v>0</v>
      </c>
      <c r="BA119" s="208">
        <f t="shared" si="27"/>
        <v>0</v>
      </c>
      <c r="BB119" s="208">
        <f t="shared" si="27"/>
        <v>0</v>
      </c>
      <c r="BC119" s="208">
        <f t="shared" si="27"/>
        <v>0</v>
      </c>
      <c r="BD119" s="208">
        <f t="shared" si="27"/>
        <v>0</v>
      </c>
      <c r="BE119" s="208">
        <f t="shared" si="27"/>
        <v>0</v>
      </c>
      <c r="BF119" s="208">
        <f t="shared" si="27"/>
        <v>0</v>
      </c>
      <c r="BG119" s="208">
        <f t="shared" si="27"/>
        <v>0</v>
      </c>
      <c r="BH119" s="208">
        <f t="shared" si="27"/>
        <v>0</v>
      </c>
      <c r="BI119" s="208">
        <f t="shared" si="26"/>
        <v>0</v>
      </c>
      <c r="BJ119" s="208">
        <f t="shared" si="26"/>
        <v>0</v>
      </c>
      <c r="BK119" s="208">
        <f t="shared" si="26"/>
        <v>0</v>
      </c>
      <c r="BL119" s="207">
        <f t="shared" si="20"/>
        <v>0</v>
      </c>
    </row>
    <row r="120" spans="1:64">
      <c r="A120" s="190" t="s">
        <v>321</v>
      </c>
      <c r="B120" s="243">
        <v>0</v>
      </c>
      <c r="C120" s="243">
        <v>0</v>
      </c>
      <c r="D120" s="206">
        <v>0</v>
      </c>
      <c r="E120" s="206">
        <v>0</v>
      </c>
      <c r="F120" s="206">
        <v>0</v>
      </c>
      <c r="G120" s="206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192">
        <f t="shared" si="16"/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192">
        <f t="shared" si="17"/>
        <v>0</v>
      </c>
      <c r="AI120" s="207">
        <f t="shared" si="24"/>
        <v>0</v>
      </c>
      <c r="AJ120" s="207">
        <f t="shared" si="24"/>
        <v>0</v>
      </c>
      <c r="AK120" s="207">
        <f t="shared" si="24"/>
        <v>0</v>
      </c>
      <c r="AL120" s="207">
        <f t="shared" si="24"/>
        <v>0</v>
      </c>
      <c r="AM120" s="207">
        <f t="shared" si="24"/>
        <v>0</v>
      </c>
      <c r="AN120" s="207">
        <f t="shared" si="24"/>
        <v>0</v>
      </c>
      <c r="AO120" s="207">
        <f t="shared" si="24"/>
        <v>0</v>
      </c>
      <c r="AP120" s="207">
        <f t="shared" si="24"/>
        <v>0</v>
      </c>
      <c r="AQ120" s="207">
        <f t="shared" si="24"/>
        <v>0</v>
      </c>
      <c r="AR120" s="207">
        <f t="shared" si="24"/>
        <v>0</v>
      </c>
      <c r="AS120" s="207">
        <f t="shared" si="24"/>
        <v>0</v>
      </c>
      <c r="AT120" s="207">
        <f t="shared" si="24"/>
        <v>0</v>
      </c>
      <c r="AU120" s="208">
        <f t="shared" si="18"/>
        <v>0</v>
      </c>
      <c r="AV120" s="208">
        <f t="shared" si="25"/>
        <v>0</v>
      </c>
      <c r="AW120" s="208">
        <f t="shared" si="25"/>
        <v>0</v>
      </c>
      <c r="AX120" s="208">
        <f t="shared" si="25"/>
        <v>0</v>
      </c>
      <c r="AY120" s="208">
        <f t="shared" si="25"/>
        <v>0</v>
      </c>
      <c r="AZ120" s="208">
        <f t="shared" si="27"/>
        <v>0</v>
      </c>
      <c r="BA120" s="208">
        <f t="shared" si="27"/>
        <v>0</v>
      </c>
      <c r="BB120" s="208">
        <f t="shared" si="27"/>
        <v>0</v>
      </c>
      <c r="BC120" s="208">
        <f t="shared" si="27"/>
        <v>0</v>
      </c>
      <c r="BD120" s="208">
        <f t="shared" si="27"/>
        <v>0</v>
      </c>
      <c r="BE120" s="208">
        <f t="shared" si="27"/>
        <v>0</v>
      </c>
      <c r="BF120" s="208">
        <f t="shared" si="27"/>
        <v>0</v>
      </c>
      <c r="BG120" s="208">
        <f t="shared" si="27"/>
        <v>0</v>
      </c>
      <c r="BH120" s="208">
        <f t="shared" si="27"/>
        <v>0</v>
      </c>
      <c r="BI120" s="208">
        <f t="shared" si="26"/>
        <v>0</v>
      </c>
      <c r="BJ120" s="208">
        <f t="shared" si="26"/>
        <v>0</v>
      </c>
      <c r="BK120" s="208">
        <f t="shared" si="26"/>
        <v>0</v>
      </c>
      <c r="BL120" s="207">
        <f t="shared" si="20"/>
        <v>0</v>
      </c>
    </row>
    <row r="121" spans="1:64">
      <c r="A121" s="190" t="s">
        <v>322</v>
      </c>
      <c r="B121" s="243">
        <v>0</v>
      </c>
      <c r="C121" s="243">
        <v>0</v>
      </c>
      <c r="D121" s="206">
        <v>0</v>
      </c>
      <c r="E121" s="206">
        <v>0</v>
      </c>
      <c r="F121" s="206">
        <v>0</v>
      </c>
      <c r="G121" s="206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192">
        <f t="shared" si="16"/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192">
        <f t="shared" si="17"/>
        <v>0</v>
      </c>
      <c r="AI121" s="207">
        <f t="shared" si="24"/>
        <v>0</v>
      </c>
      <c r="AJ121" s="207">
        <f t="shared" si="24"/>
        <v>0</v>
      </c>
      <c r="AK121" s="207">
        <f t="shared" si="24"/>
        <v>0</v>
      </c>
      <c r="AL121" s="207">
        <f t="shared" si="24"/>
        <v>0</v>
      </c>
      <c r="AM121" s="207">
        <f t="shared" si="24"/>
        <v>0</v>
      </c>
      <c r="AN121" s="207">
        <f t="shared" si="24"/>
        <v>0</v>
      </c>
      <c r="AO121" s="207">
        <f t="shared" si="24"/>
        <v>0</v>
      </c>
      <c r="AP121" s="207">
        <f t="shared" si="24"/>
        <v>0</v>
      </c>
      <c r="AQ121" s="207">
        <f t="shared" si="24"/>
        <v>0</v>
      </c>
      <c r="AR121" s="207">
        <f t="shared" si="24"/>
        <v>0</v>
      </c>
      <c r="AS121" s="207">
        <f t="shared" si="24"/>
        <v>0</v>
      </c>
      <c r="AT121" s="207">
        <f t="shared" si="24"/>
        <v>0</v>
      </c>
      <c r="AU121" s="208">
        <f t="shared" si="18"/>
        <v>0</v>
      </c>
      <c r="AV121" s="208">
        <f t="shared" si="25"/>
        <v>0</v>
      </c>
      <c r="AW121" s="208">
        <f t="shared" si="25"/>
        <v>0</v>
      </c>
      <c r="AX121" s="208">
        <f t="shared" si="25"/>
        <v>0</v>
      </c>
      <c r="AY121" s="208">
        <f t="shared" si="25"/>
        <v>0</v>
      </c>
      <c r="AZ121" s="208">
        <f t="shared" si="27"/>
        <v>0</v>
      </c>
      <c r="BA121" s="208">
        <f t="shared" si="27"/>
        <v>0</v>
      </c>
      <c r="BB121" s="208">
        <f t="shared" si="27"/>
        <v>0</v>
      </c>
      <c r="BC121" s="208">
        <f t="shared" si="27"/>
        <v>0</v>
      </c>
      <c r="BD121" s="208">
        <f t="shared" si="27"/>
        <v>0</v>
      </c>
      <c r="BE121" s="208">
        <f t="shared" si="27"/>
        <v>0</v>
      </c>
      <c r="BF121" s="208">
        <f t="shared" si="27"/>
        <v>0</v>
      </c>
      <c r="BG121" s="208">
        <f t="shared" si="27"/>
        <v>0</v>
      </c>
      <c r="BH121" s="208">
        <f t="shared" si="27"/>
        <v>0</v>
      </c>
      <c r="BI121" s="208">
        <f t="shared" si="26"/>
        <v>0</v>
      </c>
      <c r="BJ121" s="208">
        <f t="shared" si="26"/>
        <v>0</v>
      </c>
      <c r="BK121" s="208">
        <f t="shared" si="26"/>
        <v>0</v>
      </c>
      <c r="BL121" s="207">
        <f t="shared" si="20"/>
        <v>0</v>
      </c>
    </row>
    <row r="122" spans="1:64">
      <c r="A122" s="190" t="s">
        <v>323</v>
      </c>
      <c r="B122" s="243">
        <v>4.7599999999999996E-2</v>
      </c>
      <c r="C122" s="243">
        <v>4.7599999999999996E-2</v>
      </c>
      <c r="D122" s="206">
        <v>27285982.66</v>
      </c>
      <c r="E122" s="206">
        <v>27272445.010000002</v>
      </c>
      <c r="F122" s="206">
        <v>27258907.359999999</v>
      </c>
      <c r="G122" s="206">
        <v>27258907.359999999</v>
      </c>
      <c r="H122" s="206">
        <v>27258907.359999999</v>
      </c>
      <c r="I122" s="206">
        <v>27258907.359999999</v>
      </c>
      <c r="J122" s="206">
        <v>27258907.359999999</v>
      </c>
      <c r="K122" s="206">
        <v>27258907.359999999</v>
      </c>
      <c r="L122" s="206">
        <v>27258907.359999999</v>
      </c>
      <c r="M122" s="206">
        <v>27258907.359999999</v>
      </c>
      <c r="N122" s="206">
        <v>27258907.359999999</v>
      </c>
      <c r="O122" s="206">
        <v>27258907.359999999</v>
      </c>
      <c r="P122" s="192">
        <f t="shared" si="16"/>
        <v>327147501.2700001</v>
      </c>
      <c r="Q122" s="206">
        <v>27258907.359999999</v>
      </c>
      <c r="R122" s="206">
        <v>27258907.359999999</v>
      </c>
      <c r="S122" s="206">
        <v>27258907.359999999</v>
      </c>
      <c r="T122" s="206">
        <v>27258907.359999999</v>
      </c>
      <c r="U122" s="206">
        <v>27258907.359999999</v>
      </c>
      <c r="V122" s="206">
        <v>27258907.359999999</v>
      </c>
      <c r="W122" s="206">
        <v>27258907.359999999</v>
      </c>
      <c r="X122" s="206">
        <v>27258907.359999999</v>
      </c>
      <c r="Y122" s="206">
        <v>27258907.359999999</v>
      </c>
      <c r="Z122" s="206">
        <v>27258907.359999999</v>
      </c>
      <c r="AA122" s="206">
        <v>27258907.359999999</v>
      </c>
      <c r="AB122" s="206">
        <v>27258907.359999999</v>
      </c>
      <c r="AC122" s="206">
        <v>27258907.359999999</v>
      </c>
      <c r="AD122" s="206">
        <v>27258907.359999999</v>
      </c>
      <c r="AE122" s="206">
        <v>27258907.359999999</v>
      </c>
      <c r="AF122" s="206">
        <v>27258907.359999999</v>
      </c>
      <c r="AG122" s="192">
        <f t="shared" si="17"/>
        <v>327106888.32000011</v>
      </c>
      <c r="AI122" s="207">
        <f t="shared" si="24"/>
        <v>108234.4</v>
      </c>
      <c r="AJ122" s="207">
        <f t="shared" si="24"/>
        <v>108180.7</v>
      </c>
      <c r="AK122" s="207">
        <f t="shared" si="24"/>
        <v>108127</v>
      </c>
      <c r="AL122" s="207">
        <f t="shared" si="24"/>
        <v>108127</v>
      </c>
      <c r="AM122" s="207">
        <f t="shared" si="24"/>
        <v>108127</v>
      </c>
      <c r="AN122" s="207">
        <f t="shared" si="24"/>
        <v>108127</v>
      </c>
      <c r="AO122" s="207">
        <f t="shared" si="24"/>
        <v>108127</v>
      </c>
      <c r="AP122" s="207">
        <f t="shared" si="24"/>
        <v>108127</v>
      </c>
      <c r="AQ122" s="207">
        <f t="shared" si="24"/>
        <v>108127</v>
      </c>
      <c r="AR122" s="207">
        <f t="shared" si="24"/>
        <v>108127</v>
      </c>
      <c r="AS122" s="207">
        <f t="shared" si="24"/>
        <v>108127</v>
      </c>
      <c r="AT122" s="207">
        <f t="shared" si="24"/>
        <v>108127</v>
      </c>
      <c r="AU122" s="208">
        <f t="shared" si="18"/>
        <v>1297685.1000000001</v>
      </c>
      <c r="AV122" s="208">
        <f t="shared" si="25"/>
        <v>108127</v>
      </c>
      <c r="AW122" s="208">
        <f t="shared" si="25"/>
        <v>108127</v>
      </c>
      <c r="AX122" s="208">
        <f t="shared" si="25"/>
        <v>108127</v>
      </c>
      <c r="AY122" s="208">
        <f t="shared" si="25"/>
        <v>108127</v>
      </c>
      <c r="AZ122" s="208">
        <f t="shared" si="27"/>
        <v>108127</v>
      </c>
      <c r="BA122" s="208">
        <f t="shared" si="27"/>
        <v>108127</v>
      </c>
      <c r="BB122" s="208">
        <f t="shared" si="27"/>
        <v>108127</v>
      </c>
      <c r="BC122" s="208">
        <f t="shared" si="27"/>
        <v>108127</v>
      </c>
      <c r="BD122" s="208">
        <f t="shared" si="27"/>
        <v>108127</v>
      </c>
      <c r="BE122" s="208">
        <f t="shared" si="27"/>
        <v>108127</v>
      </c>
      <c r="BF122" s="208">
        <f t="shared" si="27"/>
        <v>108127</v>
      </c>
      <c r="BG122" s="208">
        <f t="shared" si="27"/>
        <v>108127</v>
      </c>
      <c r="BH122" s="208">
        <f t="shared" si="27"/>
        <v>108127</v>
      </c>
      <c r="BI122" s="208">
        <f t="shared" si="26"/>
        <v>108127</v>
      </c>
      <c r="BJ122" s="208">
        <f t="shared" si="26"/>
        <v>108127</v>
      </c>
      <c r="BK122" s="208">
        <f t="shared" si="26"/>
        <v>108127</v>
      </c>
      <c r="BL122" s="207">
        <f t="shared" si="20"/>
        <v>1297524</v>
      </c>
    </row>
    <row r="123" spans="1:64">
      <c r="A123" s="190" t="s">
        <v>324</v>
      </c>
      <c r="B123" s="243">
        <v>4.2199999999999994E-2</v>
      </c>
      <c r="C123" s="243">
        <v>4.2199999999999994E-2</v>
      </c>
      <c r="D123" s="206">
        <v>31289999.559999999</v>
      </c>
      <c r="E123" s="206">
        <v>31300108.780000001</v>
      </c>
      <c r="F123" s="206">
        <v>31310218</v>
      </c>
      <c r="G123" s="206">
        <v>31310218</v>
      </c>
      <c r="H123" s="206">
        <v>31323156.489999998</v>
      </c>
      <c r="I123" s="206">
        <v>31374660.98</v>
      </c>
      <c r="J123" s="206">
        <v>31663196.010000002</v>
      </c>
      <c r="K123" s="206">
        <v>31913165.039999999</v>
      </c>
      <c r="L123" s="206">
        <v>31913165.039999999</v>
      </c>
      <c r="M123" s="206">
        <v>31913165.039999999</v>
      </c>
      <c r="N123" s="206">
        <v>31913165.039999999</v>
      </c>
      <c r="O123" s="206">
        <v>31913165.039999999</v>
      </c>
      <c r="P123" s="192">
        <f t="shared" si="16"/>
        <v>379137383.02000004</v>
      </c>
      <c r="Q123" s="206">
        <v>31913165.039999999</v>
      </c>
      <c r="R123" s="206">
        <v>33988165.039999999</v>
      </c>
      <c r="S123" s="206">
        <v>36063165.039999999</v>
      </c>
      <c r="T123" s="206">
        <v>36063165.039999999</v>
      </c>
      <c r="U123" s="206">
        <v>36136323.074999996</v>
      </c>
      <c r="V123" s="206">
        <v>36209481.109999999</v>
      </c>
      <c r="W123" s="206">
        <v>36209481.109999999</v>
      </c>
      <c r="X123" s="206">
        <v>36209481.109999999</v>
      </c>
      <c r="Y123" s="206">
        <v>36209481.109999999</v>
      </c>
      <c r="Z123" s="206">
        <v>36209481.109999999</v>
      </c>
      <c r="AA123" s="206">
        <v>36209481.109999999</v>
      </c>
      <c r="AB123" s="206">
        <v>36209481.109999999</v>
      </c>
      <c r="AC123" s="206">
        <v>36209481.109999999</v>
      </c>
      <c r="AD123" s="206">
        <v>36209481.109999999</v>
      </c>
      <c r="AE123" s="206">
        <v>36209481.109999999</v>
      </c>
      <c r="AF123" s="206">
        <v>36209481.109999999</v>
      </c>
      <c r="AG123" s="192">
        <f t="shared" si="17"/>
        <v>434440615.28500009</v>
      </c>
      <c r="AI123" s="207">
        <f t="shared" si="24"/>
        <v>110036.5</v>
      </c>
      <c r="AJ123" s="207">
        <f t="shared" si="24"/>
        <v>110072.05</v>
      </c>
      <c r="AK123" s="207">
        <f t="shared" si="24"/>
        <v>110107.6</v>
      </c>
      <c r="AL123" s="207">
        <f t="shared" si="24"/>
        <v>110107.6</v>
      </c>
      <c r="AM123" s="207">
        <f t="shared" si="24"/>
        <v>110153.1</v>
      </c>
      <c r="AN123" s="207">
        <f t="shared" si="24"/>
        <v>110334.22</v>
      </c>
      <c r="AO123" s="207">
        <f t="shared" si="24"/>
        <v>111348.91</v>
      </c>
      <c r="AP123" s="207">
        <f t="shared" si="24"/>
        <v>112227.96</v>
      </c>
      <c r="AQ123" s="207">
        <f t="shared" si="24"/>
        <v>112227.96</v>
      </c>
      <c r="AR123" s="207">
        <f t="shared" si="24"/>
        <v>112227.96</v>
      </c>
      <c r="AS123" s="207">
        <f t="shared" si="24"/>
        <v>112227.96</v>
      </c>
      <c r="AT123" s="207">
        <f t="shared" si="24"/>
        <v>112227.96</v>
      </c>
      <c r="AU123" s="208">
        <f t="shared" si="18"/>
        <v>1333299.7799999998</v>
      </c>
      <c r="AV123" s="208">
        <f t="shared" si="25"/>
        <v>112227.96</v>
      </c>
      <c r="AW123" s="208">
        <f t="shared" si="25"/>
        <v>119525.05</v>
      </c>
      <c r="AX123" s="208">
        <f t="shared" si="25"/>
        <v>126822.13</v>
      </c>
      <c r="AY123" s="208">
        <f t="shared" si="25"/>
        <v>126822.13</v>
      </c>
      <c r="AZ123" s="208">
        <f t="shared" si="27"/>
        <v>127079.4</v>
      </c>
      <c r="BA123" s="208">
        <f t="shared" si="27"/>
        <v>127336.68</v>
      </c>
      <c r="BB123" s="208">
        <f t="shared" si="27"/>
        <v>127336.68</v>
      </c>
      <c r="BC123" s="208">
        <f t="shared" si="27"/>
        <v>127336.68</v>
      </c>
      <c r="BD123" s="208">
        <f t="shared" si="27"/>
        <v>127336.68</v>
      </c>
      <c r="BE123" s="208">
        <f t="shared" si="27"/>
        <v>127336.68</v>
      </c>
      <c r="BF123" s="208">
        <f t="shared" si="27"/>
        <v>127336.68</v>
      </c>
      <c r="BG123" s="208">
        <f t="shared" si="27"/>
        <v>127336.68</v>
      </c>
      <c r="BH123" s="208">
        <f t="shared" si="27"/>
        <v>127336.68</v>
      </c>
      <c r="BI123" s="208">
        <f t="shared" si="26"/>
        <v>127336.68</v>
      </c>
      <c r="BJ123" s="208">
        <f t="shared" si="26"/>
        <v>127336.68</v>
      </c>
      <c r="BK123" s="208">
        <f t="shared" si="26"/>
        <v>127336.68</v>
      </c>
      <c r="BL123" s="207">
        <f t="shared" si="20"/>
        <v>1527782.8799999997</v>
      </c>
    </row>
    <row r="124" spans="1:64">
      <c r="A124" s="190" t="s">
        <v>325</v>
      </c>
      <c r="B124" s="243">
        <v>2.63E-2</v>
      </c>
      <c r="C124" s="243">
        <v>2.63E-2</v>
      </c>
      <c r="D124" s="206">
        <v>40455204.049999997</v>
      </c>
      <c r="E124" s="206">
        <v>40692416.140000001</v>
      </c>
      <c r="F124" s="206">
        <v>40699871.700000003</v>
      </c>
      <c r="G124" s="206">
        <v>40694487.950000003</v>
      </c>
      <c r="H124" s="206">
        <v>40605648.719999999</v>
      </c>
      <c r="I124" s="206">
        <v>40475068.009999998</v>
      </c>
      <c r="J124" s="206">
        <v>40427942.759999998</v>
      </c>
      <c r="K124" s="206">
        <v>40427942.759999998</v>
      </c>
      <c r="L124" s="206">
        <v>40427942.759999998</v>
      </c>
      <c r="M124" s="206">
        <v>40427942.759999998</v>
      </c>
      <c r="N124" s="206">
        <v>40427942.759999998</v>
      </c>
      <c r="O124" s="206">
        <v>40427942.759999998</v>
      </c>
      <c r="P124" s="192">
        <f t="shared" si="16"/>
        <v>486190353.12999994</v>
      </c>
      <c r="Q124" s="206">
        <v>40427942.759999998</v>
      </c>
      <c r="R124" s="206">
        <v>40427942.759999998</v>
      </c>
      <c r="S124" s="206">
        <v>40427942.759999998</v>
      </c>
      <c r="T124" s="206">
        <v>40427942.759999998</v>
      </c>
      <c r="U124" s="206">
        <v>40427942.759999998</v>
      </c>
      <c r="V124" s="206">
        <v>40427942.759999998</v>
      </c>
      <c r="W124" s="206">
        <v>40427942.759999998</v>
      </c>
      <c r="X124" s="206">
        <v>40565442.759999998</v>
      </c>
      <c r="Y124" s="206">
        <v>41076442.75</v>
      </c>
      <c r="Z124" s="206">
        <v>41449942.739999995</v>
      </c>
      <c r="AA124" s="206">
        <v>41449942.739999995</v>
      </c>
      <c r="AB124" s="206">
        <v>41449942.739999995</v>
      </c>
      <c r="AC124" s="206">
        <v>41449942.739999995</v>
      </c>
      <c r="AD124" s="206">
        <v>41449942.739999995</v>
      </c>
      <c r="AE124" s="206">
        <v>41449942.739999995</v>
      </c>
      <c r="AF124" s="206">
        <v>41449942.739999995</v>
      </c>
      <c r="AG124" s="192">
        <f t="shared" si="17"/>
        <v>493075312.97000003</v>
      </c>
      <c r="AI124" s="207">
        <f t="shared" si="24"/>
        <v>88664.320000000007</v>
      </c>
      <c r="AJ124" s="207">
        <f t="shared" si="24"/>
        <v>89184.21</v>
      </c>
      <c r="AK124" s="207">
        <f t="shared" si="24"/>
        <v>89200.55</v>
      </c>
      <c r="AL124" s="207">
        <f t="shared" si="24"/>
        <v>89188.75</v>
      </c>
      <c r="AM124" s="207">
        <f t="shared" si="24"/>
        <v>88994.05</v>
      </c>
      <c r="AN124" s="207">
        <f t="shared" si="24"/>
        <v>88707.86</v>
      </c>
      <c r="AO124" s="207">
        <f t="shared" si="24"/>
        <v>88604.57</v>
      </c>
      <c r="AP124" s="207">
        <f t="shared" si="24"/>
        <v>88604.57</v>
      </c>
      <c r="AQ124" s="207">
        <f t="shared" si="24"/>
        <v>88604.57</v>
      </c>
      <c r="AR124" s="207">
        <f t="shared" si="24"/>
        <v>88604.57</v>
      </c>
      <c r="AS124" s="207">
        <f t="shared" si="24"/>
        <v>88604.57</v>
      </c>
      <c r="AT124" s="207">
        <f t="shared" si="24"/>
        <v>88604.57</v>
      </c>
      <c r="AU124" s="208">
        <f t="shared" si="18"/>
        <v>1065567.1600000004</v>
      </c>
      <c r="AV124" s="208">
        <f t="shared" si="25"/>
        <v>88604.57</v>
      </c>
      <c r="AW124" s="208">
        <f t="shared" si="25"/>
        <v>88604.57</v>
      </c>
      <c r="AX124" s="208">
        <f t="shared" si="25"/>
        <v>88604.57</v>
      </c>
      <c r="AY124" s="208">
        <f t="shared" si="25"/>
        <v>88604.57</v>
      </c>
      <c r="AZ124" s="208">
        <f t="shared" si="27"/>
        <v>88604.57</v>
      </c>
      <c r="BA124" s="208">
        <f t="shared" si="27"/>
        <v>88604.57</v>
      </c>
      <c r="BB124" s="208">
        <f t="shared" si="27"/>
        <v>88604.57</v>
      </c>
      <c r="BC124" s="208">
        <f t="shared" si="27"/>
        <v>88905.93</v>
      </c>
      <c r="BD124" s="208">
        <f t="shared" si="27"/>
        <v>90025.87</v>
      </c>
      <c r="BE124" s="208">
        <f t="shared" si="27"/>
        <v>90844.46</v>
      </c>
      <c r="BF124" s="208">
        <f t="shared" si="27"/>
        <v>90844.46</v>
      </c>
      <c r="BG124" s="208">
        <f t="shared" si="27"/>
        <v>90844.46</v>
      </c>
      <c r="BH124" s="208">
        <f t="shared" si="27"/>
        <v>90844.46</v>
      </c>
      <c r="BI124" s="208">
        <f t="shared" si="26"/>
        <v>90844.46</v>
      </c>
      <c r="BJ124" s="208">
        <f t="shared" si="26"/>
        <v>90844.46</v>
      </c>
      <c r="BK124" s="208">
        <f t="shared" si="26"/>
        <v>90844.46</v>
      </c>
      <c r="BL124" s="207">
        <f t="shared" si="20"/>
        <v>1080656.7299999997</v>
      </c>
    </row>
    <row r="125" spans="1:64">
      <c r="A125" s="190" t="s">
        <v>326</v>
      </c>
      <c r="B125" s="243">
        <v>2.8800000000000003E-2</v>
      </c>
      <c r="C125" s="243">
        <v>2.8800000000000003E-2</v>
      </c>
      <c r="D125" s="206">
        <v>57644123.020000003</v>
      </c>
      <c r="E125" s="206">
        <v>57629957.340000004</v>
      </c>
      <c r="F125" s="206">
        <v>57615791.649999999</v>
      </c>
      <c r="G125" s="206">
        <v>57615791.649999999</v>
      </c>
      <c r="H125" s="206">
        <v>57615791.649999999</v>
      </c>
      <c r="I125" s="206">
        <v>57615791.649999999</v>
      </c>
      <c r="J125" s="206">
        <v>57615791.649999999</v>
      </c>
      <c r="K125" s="206">
        <v>57827685.129999995</v>
      </c>
      <c r="L125" s="206">
        <v>58075887.494999997</v>
      </c>
      <c r="M125" s="206">
        <v>58112196.380000003</v>
      </c>
      <c r="N125" s="206">
        <v>58112196.380000003</v>
      </c>
      <c r="O125" s="206">
        <v>58252505.645000003</v>
      </c>
      <c r="P125" s="192">
        <f t="shared" si="16"/>
        <v>693733509.63999999</v>
      </c>
      <c r="Q125" s="206">
        <v>58392814.910000004</v>
      </c>
      <c r="R125" s="206">
        <v>58392814.910000004</v>
      </c>
      <c r="S125" s="206">
        <v>58392814.910000004</v>
      </c>
      <c r="T125" s="206">
        <v>58392814.910000004</v>
      </c>
      <c r="U125" s="206">
        <v>58392814.910000004</v>
      </c>
      <c r="V125" s="206">
        <v>58392814.910000004</v>
      </c>
      <c r="W125" s="206">
        <v>58392814.910000004</v>
      </c>
      <c r="X125" s="206">
        <v>58392814.910000004</v>
      </c>
      <c r="Y125" s="206">
        <v>58392814.910000004</v>
      </c>
      <c r="Z125" s="206">
        <v>58392814.910000004</v>
      </c>
      <c r="AA125" s="206">
        <v>58392814.910000004</v>
      </c>
      <c r="AB125" s="206">
        <v>58392814.910000004</v>
      </c>
      <c r="AC125" s="206">
        <v>58392814.910000004</v>
      </c>
      <c r="AD125" s="206">
        <v>58392814.910000004</v>
      </c>
      <c r="AE125" s="206">
        <v>58392814.910000004</v>
      </c>
      <c r="AF125" s="206">
        <v>58392814.910000004</v>
      </c>
      <c r="AG125" s="192">
        <f t="shared" si="17"/>
        <v>700713778.92000008</v>
      </c>
      <c r="AI125" s="207">
        <f t="shared" si="24"/>
        <v>138345.9</v>
      </c>
      <c r="AJ125" s="207">
        <f t="shared" si="24"/>
        <v>138311.9</v>
      </c>
      <c r="AK125" s="207">
        <f t="shared" si="24"/>
        <v>138277.9</v>
      </c>
      <c r="AL125" s="207">
        <f t="shared" si="24"/>
        <v>138277.9</v>
      </c>
      <c r="AM125" s="207">
        <f t="shared" si="24"/>
        <v>138277.9</v>
      </c>
      <c r="AN125" s="207">
        <f t="shared" si="24"/>
        <v>138277.9</v>
      </c>
      <c r="AO125" s="207">
        <f t="shared" si="24"/>
        <v>138277.9</v>
      </c>
      <c r="AP125" s="207">
        <f t="shared" si="24"/>
        <v>138786.44</v>
      </c>
      <c r="AQ125" s="207">
        <f t="shared" si="24"/>
        <v>139382.13</v>
      </c>
      <c r="AR125" s="207">
        <f t="shared" si="24"/>
        <v>139469.26999999999</v>
      </c>
      <c r="AS125" s="207">
        <f t="shared" si="24"/>
        <v>139469.26999999999</v>
      </c>
      <c r="AT125" s="207">
        <f t="shared" si="24"/>
        <v>139806.01</v>
      </c>
      <c r="AU125" s="208">
        <f t="shared" si="18"/>
        <v>1664960.4200000002</v>
      </c>
      <c r="AV125" s="208">
        <f t="shared" si="25"/>
        <v>140142.76</v>
      </c>
      <c r="AW125" s="208">
        <f t="shared" si="25"/>
        <v>140142.76</v>
      </c>
      <c r="AX125" s="208">
        <f t="shared" si="25"/>
        <v>140142.76</v>
      </c>
      <c r="AY125" s="208">
        <f t="shared" si="25"/>
        <v>140142.76</v>
      </c>
      <c r="AZ125" s="208">
        <f t="shared" si="27"/>
        <v>140142.76</v>
      </c>
      <c r="BA125" s="208">
        <f t="shared" si="27"/>
        <v>140142.76</v>
      </c>
      <c r="BB125" s="208">
        <f t="shared" si="27"/>
        <v>140142.76</v>
      </c>
      <c r="BC125" s="208">
        <f t="shared" si="27"/>
        <v>140142.76</v>
      </c>
      <c r="BD125" s="208">
        <f t="shared" si="27"/>
        <v>140142.76</v>
      </c>
      <c r="BE125" s="208">
        <f t="shared" si="27"/>
        <v>140142.76</v>
      </c>
      <c r="BF125" s="208">
        <f t="shared" si="27"/>
        <v>140142.76</v>
      </c>
      <c r="BG125" s="208">
        <f t="shared" si="27"/>
        <v>140142.76</v>
      </c>
      <c r="BH125" s="208">
        <f t="shared" si="27"/>
        <v>140142.76</v>
      </c>
      <c r="BI125" s="208">
        <f t="shared" si="26"/>
        <v>140142.76</v>
      </c>
      <c r="BJ125" s="208">
        <f t="shared" si="26"/>
        <v>140142.76</v>
      </c>
      <c r="BK125" s="208">
        <f t="shared" si="26"/>
        <v>140142.76</v>
      </c>
      <c r="BL125" s="207">
        <f t="shared" si="20"/>
        <v>1681713.12</v>
      </c>
    </row>
    <row r="126" spans="1:64">
      <c r="A126" s="190" t="s">
        <v>327</v>
      </c>
      <c r="B126" s="243">
        <v>2.1700000000000001E-2</v>
      </c>
      <c r="C126" s="243">
        <v>2.1700000000000001E-2</v>
      </c>
      <c r="D126" s="206">
        <v>59122560.829999998</v>
      </c>
      <c r="E126" s="206">
        <v>59123335.600000001</v>
      </c>
      <c r="F126" s="206">
        <v>59119733.200000003</v>
      </c>
      <c r="G126" s="206">
        <v>59116130.799999997</v>
      </c>
      <c r="H126" s="206">
        <v>59168706.399999999</v>
      </c>
      <c r="I126" s="206">
        <v>59221541.560000002</v>
      </c>
      <c r="J126" s="206">
        <v>59221801.119999997</v>
      </c>
      <c r="K126" s="206">
        <v>59221801.119999997</v>
      </c>
      <c r="L126" s="206">
        <v>59221801.119999997</v>
      </c>
      <c r="M126" s="206">
        <v>59346482.369999997</v>
      </c>
      <c r="N126" s="206">
        <v>59471163.619999997</v>
      </c>
      <c r="O126" s="206">
        <v>59471163.619999997</v>
      </c>
      <c r="P126" s="192">
        <f t="shared" si="16"/>
        <v>710826221.36000001</v>
      </c>
      <c r="Q126" s="206">
        <v>59471163.619999997</v>
      </c>
      <c r="R126" s="206">
        <v>59471163.619999997</v>
      </c>
      <c r="S126" s="206">
        <v>59471163.619999997</v>
      </c>
      <c r="T126" s="206">
        <v>59471163.619999997</v>
      </c>
      <c r="U126" s="206">
        <v>59471163.619999997</v>
      </c>
      <c r="V126" s="206">
        <v>59471163.619999997</v>
      </c>
      <c r="W126" s="206">
        <v>59471163.619999997</v>
      </c>
      <c r="X126" s="206">
        <v>59471163.619999997</v>
      </c>
      <c r="Y126" s="206">
        <v>59471163.619999997</v>
      </c>
      <c r="Z126" s="206">
        <v>59471163.619999997</v>
      </c>
      <c r="AA126" s="206">
        <v>59471163.619999997</v>
      </c>
      <c r="AB126" s="206">
        <v>59471163.619999997</v>
      </c>
      <c r="AC126" s="206">
        <v>59471163.619999997</v>
      </c>
      <c r="AD126" s="206">
        <v>59471163.619999997</v>
      </c>
      <c r="AE126" s="206">
        <v>59471163.619999997</v>
      </c>
      <c r="AF126" s="206">
        <v>59471163.619999997</v>
      </c>
      <c r="AG126" s="192">
        <f t="shared" si="17"/>
        <v>713653963.43999994</v>
      </c>
      <c r="AI126" s="207">
        <f t="shared" si="24"/>
        <v>106913.3</v>
      </c>
      <c r="AJ126" s="207">
        <f t="shared" si="24"/>
        <v>106914.7</v>
      </c>
      <c r="AK126" s="207">
        <f t="shared" si="24"/>
        <v>106908.18</v>
      </c>
      <c r="AL126" s="207">
        <f t="shared" si="24"/>
        <v>106901.67</v>
      </c>
      <c r="AM126" s="207">
        <f t="shared" si="24"/>
        <v>106996.74</v>
      </c>
      <c r="AN126" s="207">
        <f t="shared" si="24"/>
        <v>107092.29</v>
      </c>
      <c r="AO126" s="207">
        <f t="shared" si="24"/>
        <v>107092.76</v>
      </c>
      <c r="AP126" s="207">
        <f t="shared" si="24"/>
        <v>107092.76</v>
      </c>
      <c r="AQ126" s="207">
        <f t="shared" si="24"/>
        <v>107092.76</v>
      </c>
      <c r="AR126" s="207">
        <f t="shared" si="24"/>
        <v>107318.22</v>
      </c>
      <c r="AS126" s="207">
        <f t="shared" si="24"/>
        <v>107543.69</v>
      </c>
      <c r="AT126" s="207">
        <f t="shared" si="24"/>
        <v>107543.69</v>
      </c>
      <c r="AU126" s="208">
        <f t="shared" si="18"/>
        <v>1285410.76</v>
      </c>
      <c r="AV126" s="208">
        <f t="shared" si="25"/>
        <v>107543.69</v>
      </c>
      <c r="AW126" s="208">
        <f t="shared" si="25"/>
        <v>107543.69</v>
      </c>
      <c r="AX126" s="208">
        <f t="shared" si="25"/>
        <v>107543.69</v>
      </c>
      <c r="AY126" s="208">
        <f t="shared" si="25"/>
        <v>107543.69</v>
      </c>
      <c r="AZ126" s="208">
        <f t="shared" si="27"/>
        <v>107543.69</v>
      </c>
      <c r="BA126" s="208">
        <f t="shared" si="27"/>
        <v>107543.69</v>
      </c>
      <c r="BB126" s="208">
        <f t="shared" si="27"/>
        <v>107543.69</v>
      </c>
      <c r="BC126" s="208">
        <f t="shared" si="27"/>
        <v>107543.69</v>
      </c>
      <c r="BD126" s="208">
        <f t="shared" si="27"/>
        <v>107543.69</v>
      </c>
      <c r="BE126" s="208">
        <f t="shared" si="27"/>
        <v>107543.69</v>
      </c>
      <c r="BF126" s="208">
        <f t="shared" si="27"/>
        <v>107543.69</v>
      </c>
      <c r="BG126" s="208">
        <f t="shared" si="27"/>
        <v>107543.69</v>
      </c>
      <c r="BH126" s="208">
        <f t="shared" si="27"/>
        <v>107543.69</v>
      </c>
      <c r="BI126" s="208">
        <f t="shared" si="26"/>
        <v>107543.69</v>
      </c>
      <c r="BJ126" s="208">
        <f t="shared" si="26"/>
        <v>107543.69</v>
      </c>
      <c r="BK126" s="208">
        <f t="shared" si="26"/>
        <v>107543.69</v>
      </c>
      <c r="BL126" s="207">
        <f t="shared" si="20"/>
        <v>1290524.2799999996</v>
      </c>
    </row>
    <row r="127" spans="1:64">
      <c r="A127" s="190" t="s">
        <v>328</v>
      </c>
      <c r="B127" s="243">
        <v>2.2100000000000002E-2</v>
      </c>
      <c r="C127" s="243">
        <v>2.2100000000000002E-2</v>
      </c>
      <c r="D127" s="206">
        <v>22853272.989999998</v>
      </c>
      <c r="E127" s="206">
        <v>22853697.59</v>
      </c>
      <c r="F127" s="206">
        <v>22773084.07</v>
      </c>
      <c r="G127" s="206">
        <v>22692470.510000002</v>
      </c>
      <c r="H127" s="206">
        <v>22692470.510000002</v>
      </c>
      <c r="I127" s="206">
        <v>22692470.510000002</v>
      </c>
      <c r="J127" s="206">
        <v>22723580.720000003</v>
      </c>
      <c r="K127" s="206">
        <v>22754690.930000003</v>
      </c>
      <c r="L127" s="206">
        <v>22754690.930000003</v>
      </c>
      <c r="M127" s="206">
        <v>22754690.930000003</v>
      </c>
      <c r="N127" s="206">
        <v>22754690.930000003</v>
      </c>
      <c r="O127" s="206">
        <v>22754690.930000003</v>
      </c>
      <c r="P127" s="192">
        <f t="shared" si="16"/>
        <v>273054501.55000001</v>
      </c>
      <c r="Q127" s="206">
        <v>22754690.930000003</v>
      </c>
      <c r="R127" s="206">
        <v>22754690.930000003</v>
      </c>
      <c r="S127" s="206">
        <v>23155932.380000003</v>
      </c>
      <c r="T127" s="206">
        <v>23557173.830000006</v>
      </c>
      <c r="U127" s="206">
        <v>23557173.830000006</v>
      </c>
      <c r="V127" s="206">
        <v>23557173.830000006</v>
      </c>
      <c r="W127" s="206">
        <v>23557173.830000006</v>
      </c>
      <c r="X127" s="206">
        <v>23557173.830000006</v>
      </c>
      <c r="Y127" s="206">
        <v>23557173.830000006</v>
      </c>
      <c r="Z127" s="206">
        <v>23557173.830000006</v>
      </c>
      <c r="AA127" s="206">
        <v>23557173.830000006</v>
      </c>
      <c r="AB127" s="206">
        <v>23557173.830000006</v>
      </c>
      <c r="AC127" s="206">
        <v>23557173.830000006</v>
      </c>
      <c r="AD127" s="206">
        <v>23557173.830000006</v>
      </c>
      <c r="AE127" s="206">
        <v>23557173.830000006</v>
      </c>
      <c r="AF127" s="206">
        <v>23557173.830000006</v>
      </c>
      <c r="AG127" s="192">
        <f t="shared" si="17"/>
        <v>282686085.9600001</v>
      </c>
      <c r="AI127" s="207">
        <f t="shared" si="24"/>
        <v>42088.11</v>
      </c>
      <c r="AJ127" s="207">
        <f t="shared" si="24"/>
        <v>42088.89</v>
      </c>
      <c r="AK127" s="207">
        <f t="shared" si="24"/>
        <v>41940.43</v>
      </c>
      <c r="AL127" s="207">
        <f t="shared" si="24"/>
        <v>41791.97</v>
      </c>
      <c r="AM127" s="207">
        <f t="shared" si="24"/>
        <v>41791.97</v>
      </c>
      <c r="AN127" s="207">
        <f t="shared" si="24"/>
        <v>41791.97</v>
      </c>
      <c r="AO127" s="207">
        <f t="shared" si="24"/>
        <v>41849.26</v>
      </c>
      <c r="AP127" s="207">
        <f t="shared" si="24"/>
        <v>41906.559999999998</v>
      </c>
      <c r="AQ127" s="207">
        <f t="shared" si="24"/>
        <v>41906.559999999998</v>
      </c>
      <c r="AR127" s="207">
        <f t="shared" si="24"/>
        <v>41906.559999999998</v>
      </c>
      <c r="AS127" s="207">
        <f t="shared" si="24"/>
        <v>41906.559999999998</v>
      </c>
      <c r="AT127" s="207">
        <f t="shared" si="24"/>
        <v>41906.559999999998</v>
      </c>
      <c r="AU127" s="208">
        <f t="shared" si="18"/>
        <v>502875.39999999997</v>
      </c>
      <c r="AV127" s="208">
        <f t="shared" si="25"/>
        <v>41906.559999999998</v>
      </c>
      <c r="AW127" s="208">
        <f t="shared" si="25"/>
        <v>41906.559999999998</v>
      </c>
      <c r="AX127" s="208">
        <f t="shared" si="25"/>
        <v>42645.51</v>
      </c>
      <c r="AY127" s="208">
        <f t="shared" si="25"/>
        <v>43384.46</v>
      </c>
      <c r="AZ127" s="208">
        <f t="shared" si="27"/>
        <v>43384.46</v>
      </c>
      <c r="BA127" s="208">
        <f t="shared" si="27"/>
        <v>43384.46</v>
      </c>
      <c r="BB127" s="208">
        <f t="shared" si="27"/>
        <v>43384.46</v>
      </c>
      <c r="BC127" s="208">
        <f t="shared" si="27"/>
        <v>43384.46</v>
      </c>
      <c r="BD127" s="208">
        <f t="shared" si="27"/>
        <v>43384.46</v>
      </c>
      <c r="BE127" s="208">
        <f t="shared" si="27"/>
        <v>43384.46</v>
      </c>
      <c r="BF127" s="208">
        <f t="shared" si="27"/>
        <v>43384.46</v>
      </c>
      <c r="BG127" s="208">
        <f t="shared" si="27"/>
        <v>43384.46</v>
      </c>
      <c r="BH127" s="208">
        <f t="shared" si="27"/>
        <v>43384.46</v>
      </c>
      <c r="BI127" s="208">
        <f t="shared" si="26"/>
        <v>43384.46</v>
      </c>
      <c r="BJ127" s="208">
        <f t="shared" si="26"/>
        <v>43384.46</v>
      </c>
      <c r="BK127" s="208">
        <f t="shared" si="26"/>
        <v>43384.46</v>
      </c>
      <c r="BL127" s="207">
        <f t="shared" si="20"/>
        <v>520613.52000000008</v>
      </c>
    </row>
    <row r="128" spans="1:64">
      <c r="A128" s="190" t="s">
        <v>329</v>
      </c>
      <c r="B128" s="243">
        <v>0</v>
      </c>
      <c r="C128" s="243">
        <v>0</v>
      </c>
      <c r="D128" s="206">
        <v>0</v>
      </c>
      <c r="E128" s="206">
        <v>0</v>
      </c>
      <c r="F128" s="206">
        <v>0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192">
        <f t="shared" si="16"/>
        <v>0</v>
      </c>
      <c r="Q128" s="206">
        <v>0</v>
      </c>
      <c r="R128" s="206">
        <v>0</v>
      </c>
      <c r="S128" s="206">
        <v>0</v>
      </c>
      <c r="T128" s="206">
        <v>0</v>
      </c>
      <c r="U128" s="206">
        <v>0</v>
      </c>
      <c r="V128" s="206">
        <v>0</v>
      </c>
      <c r="W128" s="206">
        <v>0</v>
      </c>
      <c r="X128" s="206">
        <v>0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06">
        <v>0</v>
      </c>
      <c r="AF128" s="206">
        <v>0</v>
      </c>
      <c r="AG128" s="192">
        <f t="shared" si="17"/>
        <v>0</v>
      </c>
      <c r="AI128" s="207">
        <f t="shared" si="24"/>
        <v>0</v>
      </c>
      <c r="AJ128" s="207">
        <f t="shared" si="24"/>
        <v>0</v>
      </c>
      <c r="AK128" s="207">
        <f t="shared" si="24"/>
        <v>0</v>
      </c>
      <c r="AL128" s="207">
        <f t="shared" si="24"/>
        <v>0</v>
      </c>
      <c r="AM128" s="207">
        <f t="shared" si="24"/>
        <v>0</v>
      </c>
      <c r="AN128" s="207">
        <f t="shared" si="24"/>
        <v>0</v>
      </c>
      <c r="AO128" s="207">
        <f t="shared" si="24"/>
        <v>0</v>
      </c>
      <c r="AP128" s="207">
        <f t="shared" si="24"/>
        <v>0</v>
      </c>
      <c r="AQ128" s="207">
        <f t="shared" si="24"/>
        <v>0</v>
      </c>
      <c r="AR128" s="207">
        <f t="shared" si="24"/>
        <v>0</v>
      </c>
      <c r="AS128" s="207">
        <f t="shared" si="24"/>
        <v>0</v>
      </c>
      <c r="AT128" s="207">
        <f t="shared" si="24"/>
        <v>0</v>
      </c>
      <c r="AU128" s="208">
        <f t="shared" si="18"/>
        <v>0</v>
      </c>
      <c r="AV128" s="208">
        <f t="shared" si="25"/>
        <v>0</v>
      </c>
      <c r="AW128" s="208">
        <f t="shared" si="25"/>
        <v>0</v>
      </c>
      <c r="AX128" s="208">
        <f t="shared" si="25"/>
        <v>0</v>
      </c>
      <c r="AY128" s="208">
        <f t="shared" si="25"/>
        <v>0</v>
      </c>
      <c r="AZ128" s="208">
        <f t="shared" si="27"/>
        <v>0</v>
      </c>
      <c r="BA128" s="208">
        <f t="shared" si="27"/>
        <v>0</v>
      </c>
      <c r="BB128" s="208">
        <f t="shared" si="27"/>
        <v>0</v>
      </c>
      <c r="BC128" s="208">
        <f t="shared" si="27"/>
        <v>0</v>
      </c>
      <c r="BD128" s="208">
        <f t="shared" si="27"/>
        <v>0</v>
      </c>
      <c r="BE128" s="208">
        <f t="shared" si="27"/>
        <v>0</v>
      </c>
      <c r="BF128" s="208">
        <f t="shared" si="27"/>
        <v>0</v>
      </c>
      <c r="BG128" s="208">
        <f t="shared" si="27"/>
        <v>0</v>
      </c>
      <c r="BH128" s="208">
        <f t="shared" si="27"/>
        <v>0</v>
      </c>
      <c r="BI128" s="208">
        <f t="shared" si="26"/>
        <v>0</v>
      </c>
      <c r="BJ128" s="208">
        <f t="shared" si="26"/>
        <v>0</v>
      </c>
      <c r="BK128" s="208">
        <f t="shared" si="26"/>
        <v>0</v>
      </c>
      <c r="BL128" s="207">
        <f t="shared" si="20"/>
        <v>0</v>
      </c>
    </row>
    <row r="129" spans="1:64">
      <c r="A129" s="190" t="s">
        <v>330</v>
      </c>
      <c r="B129" s="243">
        <v>0</v>
      </c>
      <c r="C129" s="243">
        <v>0</v>
      </c>
      <c r="D129" s="206">
        <v>0</v>
      </c>
      <c r="E129" s="206">
        <v>0</v>
      </c>
      <c r="F129" s="206">
        <v>0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192">
        <f t="shared" si="16"/>
        <v>0</v>
      </c>
      <c r="Q129" s="206">
        <v>0</v>
      </c>
      <c r="R129" s="206">
        <v>0</v>
      </c>
      <c r="S129" s="206">
        <v>0</v>
      </c>
      <c r="T129" s="206">
        <v>0</v>
      </c>
      <c r="U129" s="206">
        <v>0</v>
      </c>
      <c r="V129" s="206">
        <v>0</v>
      </c>
      <c r="W129" s="206">
        <v>0</v>
      </c>
      <c r="X129" s="206">
        <v>0</v>
      </c>
      <c r="Y129" s="206">
        <v>0</v>
      </c>
      <c r="Z129" s="206">
        <v>0</v>
      </c>
      <c r="AA129" s="206">
        <v>0</v>
      </c>
      <c r="AB129" s="206">
        <v>0</v>
      </c>
      <c r="AC129" s="206">
        <v>0</v>
      </c>
      <c r="AD129" s="206">
        <v>0</v>
      </c>
      <c r="AE129" s="206">
        <v>0</v>
      </c>
      <c r="AF129" s="206">
        <v>0</v>
      </c>
      <c r="AG129" s="192">
        <f t="shared" si="17"/>
        <v>0</v>
      </c>
      <c r="AI129" s="207">
        <f t="shared" si="24"/>
        <v>0</v>
      </c>
      <c r="AJ129" s="207">
        <f t="shared" si="24"/>
        <v>0</v>
      </c>
      <c r="AK129" s="207">
        <f t="shared" si="24"/>
        <v>0</v>
      </c>
      <c r="AL129" s="207">
        <f t="shared" si="24"/>
        <v>0</v>
      </c>
      <c r="AM129" s="207">
        <f t="shared" si="24"/>
        <v>0</v>
      </c>
      <c r="AN129" s="207">
        <f t="shared" si="24"/>
        <v>0</v>
      </c>
      <c r="AO129" s="207">
        <f t="shared" si="24"/>
        <v>0</v>
      </c>
      <c r="AP129" s="207">
        <f t="shared" si="24"/>
        <v>0</v>
      </c>
      <c r="AQ129" s="207">
        <f t="shared" si="24"/>
        <v>0</v>
      </c>
      <c r="AR129" s="207">
        <f t="shared" si="24"/>
        <v>0</v>
      </c>
      <c r="AS129" s="207">
        <f t="shared" si="24"/>
        <v>0</v>
      </c>
      <c r="AT129" s="207">
        <f t="shared" si="24"/>
        <v>0</v>
      </c>
      <c r="AU129" s="208">
        <f t="shared" si="18"/>
        <v>0</v>
      </c>
      <c r="AV129" s="208">
        <f t="shared" si="25"/>
        <v>0</v>
      </c>
      <c r="AW129" s="208">
        <f t="shared" si="25"/>
        <v>0</v>
      </c>
      <c r="AX129" s="208">
        <f t="shared" si="25"/>
        <v>0</v>
      </c>
      <c r="AY129" s="208">
        <f t="shared" si="25"/>
        <v>0</v>
      </c>
      <c r="AZ129" s="208">
        <f t="shared" si="27"/>
        <v>0</v>
      </c>
      <c r="BA129" s="208">
        <f t="shared" si="27"/>
        <v>0</v>
      </c>
      <c r="BB129" s="208">
        <f t="shared" si="27"/>
        <v>0</v>
      </c>
      <c r="BC129" s="208">
        <f t="shared" si="27"/>
        <v>0</v>
      </c>
      <c r="BD129" s="208">
        <f t="shared" si="27"/>
        <v>0</v>
      </c>
      <c r="BE129" s="208">
        <f t="shared" si="27"/>
        <v>0</v>
      </c>
      <c r="BF129" s="208">
        <f t="shared" si="27"/>
        <v>0</v>
      </c>
      <c r="BG129" s="208">
        <f t="shared" si="27"/>
        <v>0</v>
      </c>
      <c r="BH129" s="208">
        <f t="shared" si="27"/>
        <v>0</v>
      </c>
      <c r="BI129" s="208">
        <f t="shared" si="26"/>
        <v>0</v>
      </c>
      <c r="BJ129" s="208">
        <f t="shared" si="26"/>
        <v>0</v>
      </c>
      <c r="BK129" s="208">
        <f t="shared" si="26"/>
        <v>0</v>
      </c>
      <c r="BL129" s="207">
        <f t="shared" si="20"/>
        <v>0</v>
      </c>
    </row>
    <row r="130" spans="1:64">
      <c r="A130" s="190" t="s">
        <v>331</v>
      </c>
      <c r="B130" s="243">
        <v>0</v>
      </c>
      <c r="C130" s="243">
        <v>0</v>
      </c>
      <c r="D130" s="206">
        <v>0</v>
      </c>
      <c r="E130" s="206">
        <v>0</v>
      </c>
      <c r="F130" s="206">
        <v>0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192">
        <f t="shared" si="16"/>
        <v>0</v>
      </c>
      <c r="Q130" s="206">
        <v>0</v>
      </c>
      <c r="R130" s="206">
        <v>0</v>
      </c>
      <c r="S130" s="206">
        <v>0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  <c r="Z130" s="206">
        <v>0</v>
      </c>
      <c r="AA130" s="206">
        <v>0</v>
      </c>
      <c r="AB130" s="206">
        <v>0</v>
      </c>
      <c r="AC130" s="206">
        <v>0</v>
      </c>
      <c r="AD130" s="206">
        <v>0</v>
      </c>
      <c r="AE130" s="206">
        <v>0</v>
      </c>
      <c r="AF130" s="206">
        <v>0</v>
      </c>
      <c r="AG130" s="192">
        <f t="shared" si="17"/>
        <v>0</v>
      </c>
      <c r="AI130" s="207">
        <f t="shared" si="24"/>
        <v>0</v>
      </c>
      <c r="AJ130" s="207">
        <f t="shared" si="24"/>
        <v>0</v>
      </c>
      <c r="AK130" s="207">
        <f t="shared" si="24"/>
        <v>0</v>
      </c>
      <c r="AL130" s="207">
        <f t="shared" si="24"/>
        <v>0</v>
      </c>
      <c r="AM130" s="207">
        <f t="shared" si="24"/>
        <v>0</v>
      </c>
      <c r="AN130" s="207">
        <f t="shared" si="24"/>
        <v>0</v>
      </c>
      <c r="AO130" s="207">
        <f t="shared" si="24"/>
        <v>0</v>
      </c>
      <c r="AP130" s="207">
        <f t="shared" si="24"/>
        <v>0</v>
      </c>
      <c r="AQ130" s="207">
        <f t="shared" si="24"/>
        <v>0</v>
      </c>
      <c r="AR130" s="207">
        <f t="shared" si="24"/>
        <v>0</v>
      </c>
      <c r="AS130" s="207">
        <f t="shared" si="24"/>
        <v>0</v>
      </c>
      <c r="AT130" s="207">
        <f t="shared" si="24"/>
        <v>0</v>
      </c>
      <c r="AU130" s="208">
        <f t="shared" si="18"/>
        <v>0</v>
      </c>
      <c r="AV130" s="208">
        <f t="shared" si="25"/>
        <v>0</v>
      </c>
      <c r="AW130" s="208">
        <f t="shared" si="25"/>
        <v>0</v>
      </c>
      <c r="AX130" s="208">
        <f t="shared" si="25"/>
        <v>0</v>
      </c>
      <c r="AY130" s="208">
        <f t="shared" si="25"/>
        <v>0</v>
      </c>
      <c r="AZ130" s="208">
        <f t="shared" si="27"/>
        <v>0</v>
      </c>
      <c r="BA130" s="208">
        <f t="shared" si="27"/>
        <v>0</v>
      </c>
      <c r="BB130" s="208">
        <f t="shared" si="27"/>
        <v>0</v>
      </c>
      <c r="BC130" s="208">
        <f t="shared" si="27"/>
        <v>0</v>
      </c>
      <c r="BD130" s="208">
        <f t="shared" si="27"/>
        <v>0</v>
      </c>
      <c r="BE130" s="208">
        <f t="shared" si="27"/>
        <v>0</v>
      </c>
      <c r="BF130" s="208">
        <f t="shared" si="27"/>
        <v>0</v>
      </c>
      <c r="BG130" s="208">
        <f t="shared" si="27"/>
        <v>0</v>
      </c>
      <c r="BH130" s="208">
        <f t="shared" si="27"/>
        <v>0</v>
      </c>
      <c r="BI130" s="208">
        <f t="shared" si="26"/>
        <v>0</v>
      </c>
      <c r="BJ130" s="208">
        <f t="shared" si="26"/>
        <v>0</v>
      </c>
      <c r="BK130" s="208">
        <f t="shared" si="26"/>
        <v>0</v>
      </c>
      <c r="BL130" s="207">
        <f t="shared" si="20"/>
        <v>0</v>
      </c>
    </row>
    <row r="131" spans="1:64">
      <c r="A131" s="190" t="s">
        <v>332</v>
      </c>
      <c r="B131" s="243">
        <v>0</v>
      </c>
      <c r="C131" s="243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192">
        <f t="shared" si="16"/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192">
        <f t="shared" si="17"/>
        <v>0</v>
      </c>
      <c r="AI131" s="207">
        <f t="shared" si="24"/>
        <v>0</v>
      </c>
      <c r="AJ131" s="207">
        <f t="shared" si="24"/>
        <v>0</v>
      </c>
      <c r="AK131" s="207">
        <f t="shared" si="24"/>
        <v>0</v>
      </c>
      <c r="AL131" s="207">
        <f t="shared" si="24"/>
        <v>0</v>
      </c>
      <c r="AM131" s="207">
        <f t="shared" si="24"/>
        <v>0</v>
      </c>
      <c r="AN131" s="207">
        <f t="shared" si="24"/>
        <v>0</v>
      </c>
      <c r="AO131" s="207">
        <f t="shared" si="24"/>
        <v>0</v>
      </c>
      <c r="AP131" s="207">
        <f t="shared" si="24"/>
        <v>0</v>
      </c>
      <c r="AQ131" s="207">
        <f t="shared" si="24"/>
        <v>0</v>
      </c>
      <c r="AR131" s="207">
        <f t="shared" si="24"/>
        <v>0</v>
      </c>
      <c r="AS131" s="207">
        <f t="shared" si="24"/>
        <v>0</v>
      </c>
      <c r="AT131" s="207">
        <f t="shared" si="24"/>
        <v>0</v>
      </c>
      <c r="AU131" s="208">
        <f t="shared" si="18"/>
        <v>0</v>
      </c>
      <c r="AV131" s="208">
        <f t="shared" si="25"/>
        <v>0</v>
      </c>
      <c r="AW131" s="208">
        <f t="shared" si="25"/>
        <v>0</v>
      </c>
      <c r="AX131" s="208">
        <f t="shared" si="25"/>
        <v>0</v>
      </c>
      <c r="AY131" s="208">
        <f t="shared" si="25"/>
        <v>0</v>
      </c>
      <c r="AZ131" s="208">
        <f t="shared" si="27"/>
        <v>0</v>
      </c>
      <c r="BA131" s="208">
        <f t="shared" si="27"/>
        <v>0</v>
      </c>
      <c r="BB131" s="208">
        <f t="shared" si="27"/>
        <v>0</v>
      </c>
      <c r="BC131" s="208">
        <f t="shared" si="27"/>
        <v>0</v>
      </c>
      <c r="BD131" s="208">
        <f t="shared" si="27"/>
        <v>0</v>
      </c>
      <c r="BE131" s="208">
        <f t="shared" si="27"/>
        <v>0</v>
      </c>
      <c r="BF131" s="208">
        <f t="shared" si="27"/>
        <v>0</v>
      </c>
      <c r="BG131" s="208">
        <f t="shared" si="27"/>
        <v>0</v>
      </c>
      <c r="BH131" s="208">
        <f t="shared" si="27"/>
        <v>0</v>
      </c>
      <c r="BI131" s="208">
        <f t="shared" si="26"/>
        <v>0</v>
      </c>
      <c r="BJ131" s="208">
        <f t="shared" si="26"/>
        <v>0</v>
      </c>
      <c r="BK131" s="208">
        <f t="shared" si="26"/>
        <v>0</v>
      </c>
      <c r="BL131" s="207">
        <f t="shared" si="20"/>
        <v>0</v>
      </c>
    </row>
    <row r="132" spans="1:64">
      <c r="A132" s="190" t="s">
        <v>333</v>
      </c>
      <c r="B132" s="243">
        <v>0</v>
      </c>
      <c r="C132" s="243">
        <v>0</v>
      </c>
      <c r="D132" s="206">
        <v>0</v>
      </c>
      <c r="E132" s="206">
        <v>0</v>
      </c>
      <c r="F132" s="206">
        <v>0</v>
      </c>
      <c r="G132" s="206">
        <v>0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192">
        <f t="shared" si="16"/>
        <v>0</v>
      </c>
      <c r="Q132" s="206">
        <v>0</v>
      </c>
      <c r="R132" s="206">
        <v>0</v>
      </c>
      <c r="S132" s="206">
        <v>0</v>
      </c>
      <c r="T132" s="206">
        <v>0</v>
      </c>
      <c r="U132" s="206">
        <v>0</v>
      </c>
      <c r="V132" s="206">
        <v>0</v>
      </c>
      <c r="W132" s="206">
        <v>0</v>
      </c>
      <c r="X132" s="206">
        <v>0</v>
      </c>
      <c r="Y132" s="206">
        <v>0</v>
      </c>
      <c r="Z132" s="206">
        <v>0</v>
      </c>
      <c r="AA132" s="206">
        <v>0</v>
      </c>
      <c r="AB132" s="206">
        <v>0</v>
      </c>
      <c r="AC132" s="206">
        <v>0</v>
      </c>
      <c r="AD132" s="206">
        <v>0</v>
      </c>
      <c r="AE132" s="206">
        <v>0</v>
      </c>
      <c r="AF132" s="206">
        <v>0</v>
      </c>
      <c r="AG132" s="192">
        <f t="shared" si="17"/>
        <v>0</v>
      </c>
      <c r="AI132" s="207">
        <f t="shared" si="24"/>
        <v>0</v>
      </c>
      <c r="AJ132" s="207">
        <f t="shared" si="24"/>
        <v>0</v>
      </c>
      <c r="AK132" s="207">
        <f t="shared" si="24"/>
        <v>0</v>
      </c>
      <c r="AL132" s="207">
        <f t="shared" si="24"/>
        <v>0</v>
      </c>
      <c r="AM132" s="207">
        <f t="shared" si="24"/>
        <v>0</v>
      </c>
      <c r="AN132" s="207">
        <f t="shared" si="24"/>
        <v>0</v>
      </c>
      <c r="AO132" s="207">
        <f t="shared" si="24"/>
        <v>0</v>
      </c>
      <c r="AP132" s="207">
        <f t="shared" si="24"/>
        <v>0</v>
      </c>
      <c r="AQ132" s="207">
        <f t="shared" si="24"/>
        <v>0</v>
      </c>
      <c r="AR132" s="207">
        <f t="shared" ref="AR132:AT195" si="28">ROUND(M132*$B132/12,2)</f>
        <v>0</v>
      </c>
      <c r="AS132" s="207">
        <f t="shared" si="28"/>
        <v>0</v>
      </c>
      <c r="AT132" s="207">
        <f t="shared" si="28"/>
        <v>0</v>
      </c>
      <c r="AU132" s="208">
        <f t="shared" si="18"/>
        <v>0</v>
      </c>
      <c r="AV132" s="208">
        <f t="shared" si="25"/>
        <v>0</v>
      </c>
      <c r="AW132" s="208">
        <f t="shared" si="25"/>
        <v>0</v>
      </c>
      <c r="AX132" s="208">
        <f t="shared" si="25"/>
        <v>0</v>
      </c>
      <c r="AY132" s="208">
        <f t="shared" si="25"/>
        <v>0</v>
      </c>
      <c r="AZ132" s="208">
        <f t="shared" si="27"/>
        <v>0</v>
      </c>
      <c r="BA132" s="208">
        <f t="shared" si="27"/>
        <v>0</v>
      </c>
      <c r="BB132" s="208">
        <f t="shared" si="27"/>
        <v>0</v>
      </c>
      <c r="BC132" s="208">
        <f t="shared" si="27"/>
        <v>0</v>
      </c>
      <c r="BD132" s="208">
        <f t="shared" si="27"/>
        <v>0</v>
      </c>
      <c r="BE132" s="208">
        <f t="shared" si="27"/>
        <v>0</v>
      </c>
      <c r="BF132" s="208">
        <f t="shared" si="27"/>
        <v>0</v>
      </c>
      <c r="BG132" s="208">
        <f t="shared" si="27"/>
        <v>0</v>
      </c>
      <c r="BH132" s="208">
        <f t="shared" si="27"/>
        <v>0</v>
      </c>
      <c r="BI132" s="208">
        <f t="shared" si="26"/>
        <v>0</v>
      </c>
      <c r="BJ132" s="208">
        <f t="shared" si="26"/>
        <v>0</v>
      </c>
      <c r="BK132" s="208">
        <f t="shared" si="26"/>
        <v>0</v>
      </c>
      <c r="BL132" s="207">
        <f t="shared" si="20"/>
        <v>0</v>
      </c>
    </row>
    <row r="133" spans="1:64">
      <c r="A133" s="190" t="s">
        <v>334</v>
      </c>
      <c r="B133" s="243">
        <v>0</v>
      </c>
      <c r="C133" s="243">
        <v>0</v>
      </c>
      <c r="D133" s="206">
        <v>0</v>
      </c>
      <c r="E133" s="206">
        <v>0</v>
      </c>
      <c r="F133" s="206">
        <v>0</v>
      </c>
      <c r="G133" s="206">
        <v>0</v>
      </c>
      <c r="H133" s="206">
        <v>0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192">
        <f t="shared" si="16"/>
        <v>0</v>
      </c>
      <c r="Q133" s="206">
        <v>0</v>
      </c>
      <c r="R133" s="206">
        <v>0</v>
      </c>
      <c r="S133" s="206">
        <v>0</v>
      </c>
      <c r="T133" s="206">
        <v>0</v>
      </c>
      <c r="U133" s="206">
        <v>0</v>
      </c>
      <c r="V133" s="206">
        <v>0</v>
      </c>
      <c r="W133" s="206">
        <v>0</v>
      </c>
      <c r="X133" s="206">
        <v>0</v>
      </c>
      <c r="Y133" s="206">
        <v>0</v>
      </c>
      <c r="Z133" s="206">
        <v>0</v>
      </c>
      <c r="AA133" s="206">
        <v>0</v>
      </c>
      <c r="AB133" s="206">
        <v>0</v>
      </c>
      <c r="AC133" s="206">
        <v>0</v>
      </c>
      <c r="AD133" s="206">
        <v>0</v>
      </c>
      <c r="AE133" s="206">
        <v>0</v>
      </c>
      <c r="AF133" s="206">
        <v>0</v>
      </c>
      <c r="AG133" s="192">
        <f t="shared" si="17"/>
        <v>0</v>
      </c>
      <c r="AI133" s="207">
        <f t="shared" ref="AI133:AQ161" si="29">ROUND(D133*$B133/12,2)</f>
        <v>0</v>
      </c>
      <c r="AJ133" s="207">
        <f t="shared" si="29"/>
        <v>0</v>
      </c>
      <c r="AK133" s="207">
        <f t="shared" si="29"/>
        <v>0</v>
      </c>
      <c r="AL133" s="207">
        <f t="shared" si="29"/>
        <v>0</v>
      </c>
      <c r="AM133" s="207">
        <f t="shared" si="29"/>
        <v>0</v>
      </c>
      <c r="AN133" s="207">
        <f t="shared" si="29"/>
        <v>0</v>
      </c>
      <c r="AO133" s="207">
        <f t="shared" si="29"/>
        <v>0</v>
      </c>
      <c r="AP133" s="207">
        <f t="shared" si="29"/>
        <v>0</v>
      </c>
      <c r="AQ133" s="207">
        <f t="shared" si="29"/>
        <v>0</v>
      </c>
      <c r="AR133" s="207">
        <f t="shared" si="28"/>
        <v>0</v>
      </c>
      <c r="AS133" s="207">
        <f t="shared" si="28"/>
        <v>0</v>
      </c>
      <c r="AT133" s="207">
        <f t="shared" si="28"/>
        <v>0</v>
      </c>
      <c r="AU133" s="208">
        <f t="shared" si="18"/>
        <v>0</v>
      </c>
      <c r="AV133" s="208">
        <f t="shared" si="25"/>
        <v>0</v>
      </c>
      <c r="AW133" s="208">
        <f t="shared" si="25"/>
        <v>0</v>
      </c>
      <c r="AX133" s="208">
        <f t="shared" si="25"/>
        <v>0</v>
      </c>
      <c r="AY133" s="208">
        <f t="shared" si="25"/>
        <v>0</v>
      </c>
      <c r="AZ133" s="208">
        <f t="shared" si="27"/>
        <v>0</v>
      </c>
      <c r="BA133" s="208">
        <f t="shared" si="27"/>
        <v>0</v>
      </c>
      <c r="BB133" s="208">
        <f t="shared" si="27"/>
        <v>0</v>
      </c>
      <c r="BC133" s="208">
        <f t="shared" si="27"/>
        <v>0</v>
      </c>
      <c r="BD133" s="208">
        <f t="shared" si="27"/>
        <v>0</v>
      </c>
      <c r="BE133" s="208">
        <f t="shared" si="27"/>
        <v>0</v>
      </c>
      <c r="BF133" s="208">
        <f t="shared" si="27"/>
        <v>0</v>
      </c>
      <c r="BG133" s="208">
        <f t="shared" si="27"/>
        <v>0</v>
      </c>
      <c r="BH133" s="208">
        <f t="shared" si="27"/>
        <v>0</v>
      </c>
      <c r="BI133" s="208">
        <f t="shared" si="26"/>
        <v>0</v>
      </c>
      <c r="BJ133" s="208">
        <f t="shared" si="26"/>
        <v>0</v>
      </c>
      <c r="BK133" s="208">
        <f t="shared" si="26"/>
        <v>0</v>
      </c>
      <c r="BL133" s="207">
        <f t="shared" si="20"/>
        <v>0</v>
      </c>
    </row>
    <row r="134" spans="1:64">
      <c r="A134" s="190" t="s">
        <v>335</v>
      </c>
      <c r="B134" s="243">
        <v>0</v>
      </c>
      <c r="C134" s="243">
        <v>0</v>
      </c>
      <c r="D134" s="206">
        <v>0</v>
      </c>
      <c r="E134" s="206">
        <v>0</v>
      </c>
      <c r="F134" s="206">
        <v>0</v>
      </c>
      <c r="G134" s="206">
        <v>0</v>
      </c>
      <c r="H134" s="206">
        <v>0</v>
      </c>
      <c r="I134" s="206">
        <v>0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192">
        <f t="shared" ref="P134:P197" si="30">SUM(D134:O134)</f>
        <v>0</v>
      </c>
      <c r="Q134" s="206">
        <v>0</v>
      </c>
      <c r="R134" s="206">
        <v>0</v>
      </c>
      <c r="S134" s="206">
        <v>0</v>
      </c>
      <c r="T134" s="206">
        <v>0</v>
      </c>
      <c r="U134" s="206">
        <v>0</v>
      </c>
      <c r="V134" s="206">
        <v>0</v>
      </c>
      <c r="W134" s="206">
        <v>0</v>
      </c>
      <c r="X134" s="206">
        <v>0</v>
      </c>
      <c r="Y134" s="206">
        <v>0</v>
      </c>
      <c r="Z134" s="206">
        <v>0</v>
      </c>
      <c r="AA134" s="206">
        <v>0</v>
      </c>
      <c r="AB134" s="206">
        <v>0</v>
      </c>
      <c r="AC134" s="206">
        <v>0</v>
      </c>
      <c r="AD134" s="206">
        <v>0</v>
      </c>
      <c r="AE134" s="206">
        <v>0</v>
      </c>
      <c r="AF134" s="206">
        <v>0</v>
      </c>
      <c r="AG134" s="192">
        <f t="shared" ref="AG134:AG197" si="31">SUM(U134:AF134)</f>
        <v>0</v>
      </c>
      <c r="AI134" s="207">
        <f t="shared" si="29"/>
        <v>0</v>
      </c>
      <c r="AJ134" s="207">
        <f t="shared" si="29"/>
        <v>0</v>
      </c>
      <c r="AK134" s="207">
        <f t="shared" si="29"/>
        <v>0</v>
      </c>
      <c r="AL134" s="207">
        <f t="shared" si="29"/>
        <v>0</v>
      </c>
      <c r="AM134" s="207">
        <f t="shared" si="29"/>
        <v>0</v>
      </c>
      <c r="AN134" s="207">
        <f t="shared" si="29"/>
        <v>0</v>
      </c>
      <c r="AO134" s="207">
        <f t="shared" si="29"/>
        <v>0</v>
      </c>
      <c r="AP134" s="207">
        <f t="shared" si="29"/>
        <v>0</v>
      </c>
      <c r="AQ134" s="207">
        <f t="shared" si="29"/>
        <v>0</v>
      </c>
      <c r="AR134" s="207">
        <f t="shared" si="28"/>
        <v>0</v>
      </c>
      <c r="AS134" s="207">
        <f t="shared" si="28"/>
        <v>0</v>
      </c>
      <c r="AT134" s="207">
        <f t="shared" si="28"/>
        <v>0</v>
      </c>
      <c r="AU134" s="208">
        <f t="shared" ref="AU134:AU197" si="32">SUM(AI134:AT134)</f>
        <v>0</v>
      </c>
      <c r="AV134" s="208">
        <f t="shared" si="25"/>
        <v>0</v>
      </c>
      <c r="AW134" s="208">
        <f t="shared" si="25"/>
        <v>0</v>
      </c>
      <c r="AX134" s="208">
        <f t="shared" si="25"/>
        <v>0</v>
      </c>
      <c r="AY134" s="208">
        <f t="shared" si="25"/>
        <v>0</v>
      </c>
      <c r="AZ134" s="208">
        <f t="shared" si="27"/>
        <v>0</v>
      </c>
      <c r="BA134" s="208">
        <f t="shared" si="27"/>
        <v>0</v>
      </c>
      <c r="BB134" s="208">
        <f t="shared" si="27"/>
        <v>0</v>
      </c>
      <c r="BC134" s="208">
        <f t="shared" si="27"/>
        <v>0</v>
      </c>
      <c r="BD134" s="208">
        <f t="shared" si="27"/>
        <v>0</v>
      </c>
      <c r="BE134" s="208">
        <f t="shared" si="27"/>
        <v>0</v>
      </c>
      <c r="BF134" s="208">
        <f t="shared" si="27"/>
        <v>0</v>
      </c>
      <c r="BG134" s="208">
        <f t="shared" si="27"/>
        <v>0</v>
      </c>
      <c r="BH134" s="208">
        <f t="shared" si="27"/>
        <v>0</v>
      </c>
      <c r="BI134" s="208">
        <f t="shared" si="26"/>
        <v>0</v>
      </c>
      <c r="BJ134" s="208">
        <f t="shared" si="26"/>
        <v>0</v>
      </c>
      <c r="BK134" s="208">
        <f t="shared" si="26"/>
        <v>0</v>
      </c>
      <c r="BL134" s="207">
        <f t="shared" ref="BL134:BL197" si="33">SUM(AZ134:BK134)</f>
        <v>0</v>
      </c>
    </row>
    <row r="135" spans="1:64">
      <c r="A135" s="190" t="s">
        <v>336</v>
      </c>
      <c r="B135" s="243">
        <v>0</v>
      </c>
      <c r="C135" s="243">
        <v>0</v>
      </c>
      <c r="D135" s="206">
        <v>0</v>
      </c>
      <c r="E135" s="206">
        <v>0</v>
      </c>
      <c r="F135" s="206">
        <v>0</v>
      </c>
      <c r="G135" s="206">
        <v>0</v>
      </c>
      <c r="H135" s="206">
        <v>0</v>
      </c>
      <c r="I135" s="206">
        <v>0</v>
      </c>
      <c r="J135" s="206">
        <v>0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192">
        <f t="shared" si="30"/>
        <v>0</v>
      </c>
      <c r="Q135" s="206">
        <v>0</v>
      </c>
      <c r="R135" s="206">
        <v>0</v>
      </c>
      <c r="S135" s="206">
        <v>0</v>
      </c>
      <c r="T135" s="206">
        <v>0</v>
      </c>
      <c r="U135" s="206">
        <v>0</v>
      </c>
      <c r="V135" s="206">
        <v>0</v>
      </c>
      <c r="W135" s="206">
        <v>0</v>
      </c>
      <c r="X135" s="206">
        <v>0</v>
      </c>
      <c r="Y135" s="206">
        <v>0</v>
      </c>
      <c r="Z135" s="206">
        <v>0</v>
      </c>
      <c r="AA135" s="206">
        <v>0</v>
      </c>
      <c r="AB135" s="206">
        <v>0</v>
      </c>
      <c r="AC135" s="206">
        <v>0</v>
      </c>
      <c r="AD135" s="206">
        <v>0</v>
      </c>
      <c r="AE135" s="206">
        <v>0</v>
      </c>
      <c r="AF135" s="206">
        <v>0</v>
      </c>
      <c r="AG135" s="192">
        <f t="shared" si="31"/>
        <v>0</v>
      </c>
      <c r="AI135" s="207">
        <f t="shared" si="29"/>
        <v>0</v>
      </c>
      <c r="AJ135" s="207">
        <f t="shared" si="29"/>
        <v>0</v>
      </c>
      <c r="AK135" s="207">
        <f t="shared" si="29"/>
        <v>0</v>
      </c>
      <c r="AL135" s="207">
        <f t="shared" si="29"/>
        <v>0</v>
      </c>
      <c r="AM135" s="207">
        <f t="shared" si="29"/>
        <v>0</v>
      </c>
      <c r="AN135" s="207">
        <f t="shared" si="29"/>
        <v>0</v>
      </c>
      <c r="AO135" s="207">
        <f t="shared" si="29"/>
        <v>0</v>
      </c>
      <c r="AP135" s="207">
        <f t="shared" si="29"/>
        <v>0</v>
      </c>
      <c r="AQ135" s="207">
        <f t="shared" si="29"/>
        <v>0</v>
      </c>
      <c r="AR135" s="207">
        <f t="shared" si="28"/>
        <v>0</v>
      </c>
      <c r="AS135" s="207">
        <f t="shared" si="28"/>
        <v>0</v>
      </c>
      <c r="AT135" s="207">
        <f t="shared" si="28"/>
        <v>0</v>
      </c>
      <c r="AU135" s="208">
        <f t="shared" si="32"/>
        <v>0</v>
      </c>
      <c r="AV135" s="208">
        <f t="shared" si="25"/>
        <v>0</v>
      </c>
      <c r="AW135" s="208">
        <f t="shared" si="25"/>
        <v>0</v>
      </c>
      <c r="AX135" s="208">
        <f t="shared" si="25"/>
        <v>0</v>
      </c>
      <c r="AY135" s="208">
        <f t="shared" si="25"/>
        <v>0</v>
      </c>
      <c r="AZ135" s="208">
        <f t="shared" si="27"/>
        <v>0</v>
      </c>
      <c r="BA135" s="208">
        <f t="shared" si="27"/>
        <v>0</v>
      </c>
      <c r="BB135" s="208">
        <f t="shared" si="27"/>
        <v>0</v>
      </c>
      <c r="BC135" s="208">
        <f t="shared" si="27"/>
        <v>0</v>
      </c>
      <c r="BD135" s="208">
        <f t="shared" si="27"/>
        <v>0</v>
      </c>
      <c r="BE135" s="208">
        <f t="shared" si="27"/>
        <v>0</v>
      </c>
      <c r="BF135" s="208">
        <f t="shared" si="27"/>
        <v>0</v>
      </c>
      <c r="BG135" s="208">
        <f t="shared" si="27"/>
        <v>0</v>
      </c>
      <c r="BH135" s="208">
        <f t="shared" si="27"/>
        <v>0</v>
      </c>
      <c r="BI135" s="208">
        <f t="shared" si="26"/>
        <v>0</v>
      </c>
      <c r="BJ135" s="208">
        <f t="shared" si="26"/>
        <v>0</v>
      </c>
      <c r="BK135" s="208">
        <f t="shared" si="26"/>
        <v>0</v>
      </c>
      <c r="BL135" s="207">
        <f t="shared" si="33"/>
        <v>0</v>
      </c>
    </row>
    <row r="136" spans="1:64">
      <c r="A136" s="190" t="s">
        <v>337</v>
      </c>
      <c r="B136" s="243">
        <v>0</v>
      </c>
      <c r="C136" s="243">
        <v>0</v>
      </c>
      <c r="D136" s="206">
        <v>0</v>
      </c>
      <c r="E136" s="206">
        <v>0</v>
      </c>
      <c r="F136" s="206">
        <v>0</v>
      </c>
      <c r="G136" s="206">
        <v>0</v>
      </c>
      <c r="H136" s="206">
        <v>0</v>
      </c>
      <c r="I136" s="206">
        <v>0</v>
      </c>
      <c r="J136" s="206">
        <v>0</v>
      </c>
      <c r="K136" s="206">
        <v>0</v>
      </c>
      <c r="L136" s="206">
        <v>0</v>
      </c>
      <c r="M136" s="206">
        <v>0</v>
      </c>
      <c r="N136" s="206">
        <v>0</v>
      </c>
      <c r="O136" s="206">
        <v>0</v>
      </c>
      <c r="P136" s="192">
        <f t="shared" si="30"/>
        <v>0</v>
      </c>
      <c r="Q136" s="206">
        <v>0</v>
      </c>
      <c r="R136" s="206">
        <v>0</v>
      </c>
      <c r="S136" s="206">
        <v>0</v>
      </c>
      <c r="T136" s="206">
        <v>0</v>
      </c>
      <c r="U136" s="206">
        <v>0</v>
      </c>
      <c r="V136" s="206">
        <v>0</v>
      </c>
      <c r="W136" s="206">
        <v>0</v>
      </c>
      <c r="X136" s="206">
        <v>0</v>
      </c>
      <c r="Y136" s="206">
        <v>0</v>
      </c>
      <c r="Z136" s="206">
        <v>0</v>
      </c>
      <c r="AA136" s="206">
        <v>0</v>
      </c>
      <c r="AB136" s="206">
        <v>0</v>
      </c>
      <c r="AC136" s="206">
        <v>0</v>
      </c>
      <c r="AD136" s="206">
        <v>0</v>
      </c>
      <c r="AE136" s="206">
        <v>0</v>
      </c>
      <c r="AF136" s="206">
        <v>0</v>
      </c>
      <c r="AG136" s="192">
        <f t="shared" si="31"/>
        <v>0</v>
      </c>
      <c r="AI136" s="207">
        <f t="shared" si="29"/>
        <v>0</v>
      </c>
      <c r="AJ136" s="207">
        <f t="shared" si="29"/>
        <v>0</v>
      </c>
      <c r="AK136" s="207">
        <f t="shared" si="29"/>
        <v>0</v>
      </c>
      <c r="AL136" s="207">
        <f t="shared" si="29"/>
        <v>0</v>
      </c>
      <c r="AM136" s="207">
        <f t="shared" si="29"/>
        <v>0</v>
      </c>
      <c r="AN136" s="207">
        <f t="shared" si="29"/>
        <v>0</v>
      </c>
      <c r="AO136" s="207">
        <f t="shared" si="29"/>
        <v>0</v>
      </c>
      <c r="AP136" s="207">
        <f t="shared" si="29"/>
        <v>0</v>
      </c>
      <c r="AQ136" s="207">
        <f t="shared" si="29"/>
        <v>0</v>
      </c>
      <c r="AR136" s="207">
        <f t="shared" si="28"/>
        <v>0</v>
      </c>
      <c r="AS136" s="207">
        <f t="shared" si="28"/>
        <v>0</v>
      </c>
      <c r="AT136" s="207">
        <f t="shared" si="28"/>
        <v>0</v>
      </c>
      <c r="AU136" s="208">
        <f t="shared" si="32"/>
        <v>0</v>
      </c>
      <c r="AV136" s="208">
        <f t="shared" si="25"/>
        <v>0</v>
      </c>
      <c r="AW136" s="208">
        <f t="shared" si="25"/>
        <v>0</v>
      </c>
      <c r="AX136" s="208">
        <f t="shared" si="25"/>
        <v>0</v>
      </c>
      <c r="AY136" s="208">
        <f t="shared" si="25"/>
        <v>0</v>
      </c>
      <c r="AZ136" s="208">
        <f t="shared" si="27"/>
        <v>0</v>
      </c>
      <c r="BA136" s="208">
        <f t="shared" si="27"/>
        <v>0</v>
      </c>
      <c r="BB136" s="208">
        <f t="shared" si="27"/>
        <v>0</v>
      </c>
      <c r="BC136" s="208">
        <f t="shared" si="27"/>
        <v>0</v>
      </c>
      <c r="BD136" s="208">
        <f t="shared" si="27"/>
        <v>0</v>
      </c>
      <c r="BE136" s="208">
        <f t="shared" si="27"/>
        <v>0</v>
      </c>
      <c r="BF136" s="208">
        <f t="shared" si="27"/>
        <v>0</v>
      </c>
      <c r="BG136" s="208">
        <f t="shared" si="27"/>
        <v>0</v>
      </c>
      <c r="BH136" s="208">
        <f t="shared" si="27"/>
        <v>0</v>
      </c>
      <c r="BI136" s="208">
        <f t="shared" si="26"/>
        <v>0</v>
      </c>
      <c r="BJ136" s="208">
        <f t="shared" si="26"/>
        <v>0</v>
      </c>
      <c r="BK136" s="208">
        <f t="shared" si="26"/>
        <v>0</v>
      </c>
      <c r="BL136" s="207">
        <f t="shared" si="33"/>
        <v>0</v>
      </c>
    </row>
    <row r="137" spans="1:64">
      <c r="A137" s="190" t="s">
        <v>338</v>
      </c>
      <c r="B137" s="243">
        <v>3.3099999999999997E-2</v>
      </c>
      <c r="C137" s="243">
        <v>3.3099999999999997E-2</v>
      </c>
      <c r="D137" s="206">
        <v>2619050.2000000002</v>
      </c>
      <c r="E137" s="206">
        <v>2619050.2000000002</v>
      </c>
      <c r="F137" s="206">
        <v>2619050.2000000002</v>
      </c>
      <c r="G137" s="206">
        <v>2619050.2000000002</v>
      </c>
      <c r="H137" s="206">
        <v>2619050.2000000002</v>
      </c>
      <c r="I137" s="206">
        <v>2619050.2000000002</v>
      </c>
      <c r="J137" s="206">
        <v>2619050.2000000002</v>
      </c>
      <c r="K137" s="206">
        <v>2619050.2000000002</v>
      </c>
      <c r="L137" s="206">
        <v>2619050.2000000002</v>
      </c>
      <c r="M137" s="206">
        <v>2619050.2000000002</v>
      </c>
      <c r="N137" s="206">
        <v>2619050.2000000002</v>
      </c>
      <c r="O137" s="206">
        <v>2619050.2000000002</v>
      </c>
      <c r="P137" s="192">
        <f t="shared" si="30"/>
        <v>31428602.399999995</v>
      </c>
      <c r="Q137" s="206">
        <v>2619050.2000000002</v>
      </c>
      <c r="R137" s="206">
        <v>2619050.2000000002</v>
      </c>
      <c r="S137" s="206">
        <v>2619050.2000000002</v>
      </c>
      <c r="T137" s="206">
        <v>2619050.2000000002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192">
        <f t="shared" si="31"/>
        <v>0</v>
      </c>
      <c r="AI137" s="207">
        <f t="shared" si="29"/>
        <v>7224.21</v>
      </c>
      <c r="AJ137" s="207">
        <f t="shared" si="29"/>
        <v>7224.21</v>
      </c>
      <c r="AK137" s="207">
        <f t="shared" si="29"/>
        <v>7224.21</v>
      </c>
      <c r="AL137" s="207">
        <f t="shared" si="29"/>
        <v>7224.21</v>
      </c>
      <c r="AM137" s="207">
        <f t="shared" si="29"/>
        <v>7224.21</v>
      </c>
      <c r="AN137" s="207">
        <f t="shared" si="29"/>
        <v>7224.21</v>
      </c>
      <c r="AO137" s="207">
        <f t="shared" si="29"/>
        <v>7224.21</v>
      </c>
      <c r="AP137" s="207">
        <f t="shared" si="29"/>
        <v>7224.21</v>
      </c>
      <c r="AQ137" s="207">
        <f t="shared" si="29"/>
        <v>7224.21</v>
      </c>
      <c r="AR137" s="207">
        <f t="shared" si="28"/>
        <v>7224.21</v>
      </c>
      <c r="AS137" s="207">
        <f t="shared" si="28"/>
        <v>7224.21</v>
      </c>
      <c r="AT137" s="207">
        <f t="shared" si="28"/>
        <v>7224.21</v>
      </c>
      <c r="AU137" s="208">
        <f t="shared" si="32"/>
        <v>86690.520000000019</v>
      </c>
      <c r="AV137" s="208">
        <f t="shared" si="25"/>
        <v>7224.21</v>
      </c>
      <c r="AW137" s="208">
        <f t="shared" si="25"/>
        <v>7224.21</v>
      </c>
      <c r="AX137" s="208">
        <f t="shared" si="25"/>
        <v>7224.21</v>
      </c>
      <c r="AY137" s="208">
        <f t="shared" si="25"/>
        <v>7224.21</v>
      </c>
      <c r="AZ137" s="208">
        <f t="shared" si="27"/>
        <v>0</v>
      </c>
      <c r="BA137" s="208">
        <f t="shared" si="27"/>
        <v>0</v>
      </c>
      <c r="BB137" s="208">
        <f t="shared" si="27"/>
        <v>0</v>
      </c>
      <c r="BC137" s="208">
        <f t="shared" si="27"/>
        <v>0</v>
      </c>
      <c r="BD137" s="208">
        <f t="shared" si="27"/>
        <v>0</v>
      </c>
      <c r="BE137" s="208">
        <f t="shared" si="27"/>
        <v>0</v>
      </c>
      <c r="BF137" s="208">
        <f t="shared" si="27"/>
        <v>0</v>
      </c>
      <c r="BG137" s="208">
        <f t="shared" si="27"/>
        <v>0</v>
      </c>
      <c r="BH137" s="208">
        <f t="shared" si="27"/>
        <v>0</v>
      </c>
      <c r="BI137" s="208">
        <f t="shared" si="26"/>
        <v>0</v>
      </c>
      <c r="BJ137" s="208">
        <f t="shared" si="26"/>
        <v>0</v>
      </c>
      <c r="BK137" s="208">
        <f t="shared" si="26"/>
        <v>0</v>
      </c>
      <c r="BL137" s="207">
        <f t="shared" si="33"/>
        <v>0</v>
      </c>
    </row>
    <row r="138" spans="1:64">
      <c r="A138" s="190" t="s">
        <v>339</v>
      </c>
      <c r="B138" s="243">
        <v>3.7699999999999997E-2</v>
      </c>
      <c r="C138" s="243">
        <v>3.7699999999999997E-2</v>
      </c>
      <c r="D138" s="206">
        <v>1730454.99</v>
      </c>
      <c r="E138" s="206">
        <v>1730454.99</v>
      </c>
      <c r="F138" s="206">
        <v>1730454.99</v>
      </c>
      <c r="G138" s="206">
        <v>1730454.99</v>
      </c>
      <c r="H138" s="206">
        <v>1730454.99</v>
      </c>
      <c r="I138" s="206">
        <v>1730454.99</v>
      </c>
      <c r="J138" s="206">
        <v>1730454.99</v>
      </c>
      <c r="K138" s="206">
        <v>1730454.99</v>
      </c>
      <c r="L138" s="206">
        <v>1730454.99</v>
      </c>
      <c r="M138" s="206">
        <v>1730454.99</v>
      </c>
      <c r="N138" s="206">
        <v>1730454.99</v>
      </c>
      <c r="O138" s="206">
        <v>1730454.99</v>
      </c>
      <c r="P138" s="192">
        <f t="shared" si="30"/>
        <v>20765459.879999995</v>
      </c>
      <c r="Q138" s="206">
        <v>1730454.99</v>
      </c>
      <c r="R138" s="206">
        <v>1730454.99</v>
      </c>
      <c r="S138" s="206">
        <v>1730454.99</v>
      </c>
      <c r="T138" s="206">
        <v>1730454.99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192">
        <f t="shared" si="31"/>
        <v>0</v>
      </c>
      <c r="AI138" s="207">
        <f t="shared" si="29"/>
        <v>5436.51</v>
      </c>
      <c r="AJ138" s="207">
        <f t="shared" si="29"/>
        <v>5436.51</v>
      </c>
      <c r="AK138" s="207">
        <f t="shared" si="29"/>
        <v>5436.51</v>
      </c>
      <c r="AL138" s="207">
        <f t="shared" si="29"/>
        <v>5436.51</v>
      </c>
      <c r="AM138" s="207">
        <f t="shared" si="29"/>
        <v>5436.51</v>
      </c>
      <c r="AN138" s="207">
        <f t="shared" si="29"/>
        <v>5436.51</v>
      </c>
      <c r="AO138" s="207">
        <f t="shared" si="29"/>
        <v>5436.51</v>
      </c>
      <c r="AP138" s="207">
        <f t="shared" si="29"/>
        <v>5436.51</v>
      </c>
      <c r="AQ138" s="207">
        <f t="shared" si="29"/>
        <v>5436.51</v>
      </c>
      <c r="AR138" s="207">
        <f t="shared" si="28"/>
        <v>5436.51</v>
      </c>
      <c r="AS138" s="207">
        <f t="shared" si="28"/>
        <v>5436.51</v>
      </c>
      <c r="AT138" s="207">
        <f t="shared" si="28"/>
        <v>5436.51</v>
      </c>
      <c r="AU138" s="208">
        <f t="shared" si="32"/>
        <v>65238.120000000017</v>
      </c>
      <c r="AV138" s="208">
        <f t="shared" si="25"/>
        <v>5436.51</v>
      </c>
      <c r="AW138" s="208">
        <f t="shared" si="25"/>
        <v>5436.51</v>
      </c>
      <c r="AX138" s="208">
        <f t="shared" si="25"/>
        <v>5436.51</v>
      </c>
      <c r="AY138" s="208">
        <f t="shared" si="25"/>
        <v>5436.51</v>
      </c>
      <c r="AZ138" s="208">
        <f t="shared" si="27"/>
        <v>0</v>
      </c>
      <c r="BA138" s="208">
        <f t="shared" si="27"/>
        <v>0</v>
      </c>
      <c r="BB138" s="208">
        <f t="shared" si="27"/>
        <v>0</v>
      </c>
      <c r="BC138" s="208">
        <f t="shared" si="27"/>
        <v>0</v>
      </c>
      <c r="BD138" s="208">
        <f t="shared" si="27"/>
        <v>0</v>
      </c>
      <c r="BE138" s="208">
        <f t="shared" si="27"/>
        <v>0</v>
      </c>
      <c r="BF138" s="208">
        <f t="shared" si="27"/>
        <v>0</v>
      </c>
      <c r="BG138" s="208">
        <f t="shared" si="27"/>
        <v>0</v>
      </c>
      <c r="BH138" s="208">
        <f t="shared" si="27"/>
        <v>0</v>
      </c>
      <c r="BI138" s="208">
        <f t="shared" si="26"/>
        <v>0</v>
      </c>
      <c r="BJ138" s="208">
        <f t="shared" si="26"/>
        <v>0</v>
      </c>
      <c r="BK138" s="208">
        <f t="shared" si="26"/>
        <v>0</v>
      </c>
      <c r="BL138" s="207">
        <f t="shared" si="33"/>
        <v>0</v>
      </c>
    </row>
    <row r="139" spans="1:64">
      <c r="A139" s="190" t="s">
        <v>340</v>
      </c>
      <c r="B139" s="243">
        <v>4.9699999999999994E-2</v>
      </c>
      <c r="C139" s="243">
        <v>4.9699999999999994E-2</v>
      </c>
      <c r="D139" s="206">
        <v>5652402.3799999999</v>
      </c>
      <c r="E139" s="206">
        <v>5652402.3799999999</v>
      </c>
      <c r="F139" s="206">
        <v>5652402.3799999999</v>
      </c>
      <c r="G139" s="206">
        <v>5652402.3799999999</v>
      </c>
      <c r="H139" s="206">
        <v>5652402.3799999999</v>
      </c>
      <c r="I139" s="206">
        <v>5652402.3799999999</v>
      </c>
      <c r="J139" s="206">
        <v>5652402.3799999999</v>
      </c>
      <c r="K139" s="206">
        <v>5652402.3799999999</v>
      </c>
      <c r="L139" s="206">
        <v>5652402.3799999999</v>
      </c>
      <c r="M139" s="206">
        <v>5652402.3799999999</v>
      </c>
      <c r="N139" s="206">
        <v>5652402.3799999999</v>
      </c>
      <c r="O139" s="206">
        <v>5652402.3799999999</v>
      </c>
      <c r="P139" s="192">
        <f t="shared" si="30"/>
        <v>67828828.560000017</v>
      </c>
      <c r="Q139" s="206">
        <v>5652402.3799999999</v>
      </c>
      <c r="R139" s="206">
        <v>5652402.3799999999</v>
      </c>
      <c r="S139" s="206">
        <v>5652402.3799999999</v>
      </c>
      <c r="T139" s="206">
        <v>5652402.3799999999</v>
      </c>
      <c r="U139" s="206">
        <v>0</v>
      </c>
      <c r="V139" s="206">
        <v>0</v>
      </c>
      <c r="W139" s="206">
        <v>0</v>
      </c>
      <c r="X139" s="206">
        <v>0</v>
      </c>
      <c r="Y139" s="206">
        <v>0</v>
      </c>
      <c r="Z139" s="206">
        <v>0</v>
      </c>
      <c r="AA139" s="206">
        <v>0</v>
      </c>
      <c r="AB139" s="206">
        <v>0</v>
      </c>
      <c r="AC139" s="206">
        <v>0</v>
      </c>
      <c r="AD139" s="206">
        <v>0</v>
      </c>
      <c r="AE139" s="206">
        <v>0</v>
      </c>
      <c r="AF139" s="206">
        <v>0</v>
      </c>
      <c r="AG139" s="192">
        <f t="shared" si="31"/>
        <v>0</v>
      </c>
      <c r="AI139" s="207">
        <f t="shared" si="29"/>
        <v>23410.37</v>
      </c>
      <c r="AJ139" s="207">
        <f t="shared" si="29"/>
        <v>23410.37</v>
      </c>
      <c r="AK139" s="207">
        <f t="shared" si="29"/>
        <v>23410.37</v>
      </c>
      <c r="AL139" s="207">
        <f t="shared" si="29"/>
        <v>23410.37</v>
      </c>
      <c r="AM139" s="207">
        <f t="shared" si="29"/>
        <v>23410.37</v>
      </c>
      <c r="AN139" s="207">
        <f t="shared" si="29"/>
        <v>23410.37</v>
      </c>
      <c r="AO139" s="207">
        <f t="shared" si="29"/>
        <v>23410.37</v>
      </c>
      <c r="AP139" s="207">
        <f t="shared" si="29"/>
        <v>23410.37</v>
      </c>
      <c r="AQ139" s="207">
        <f t="shared" si="29"/>
        <v>23410.37</v>
      </c>
      <c r="AR139" s="207">
        <f t="shared" si="28"/>
        <v>23410.37</v>
      </c>
      <c r="AS139" s="207">
        <f t="shared" si="28"/>
        <v>23410.37</v>
      </c>
      <c r="AT139" s="207">
        <f t="shared" si="28"/>
        <v>23410.37</v>
      </c>
      <c r="AU139" s="208">
        <f t="shared" si="32"/>
        <v>280924.44</v>
      </c>
      <c r="AV139" s="208">
        <f t="shared" si="25"/>
        <v>23410.37</v>
      </c>
      <c r="AW139" s="208">
        <f t="shared" si="25"/>
        <v>23410.37</v>
      </c>
      <c r="AX139" s="208">
        <f t="shared" si="25"/>
        <v>23410.37</v>
      </c>
      <c r="AY139" s="208">
        <f t="shared" si="25"/>
        <v>23410.37</v>
      </c>
      <c r="AZ139" s="208">
        <f t="shared" si="27"/>
        <v>0</v>
      </c>
      <c r="BA139" s="208">
        <f t="shared" si="27"/>
        <v>0</v>
      </c>
      <c r="BB139" s="208">
        <f t="shared" si="27"/>
        <v>0</v>
      </c>
      <c r="BC139" s="208">
        <f t="shared" si="27"/>
        <v>0</v>
      </c>
      <c r="BD139" s="208">
        <f t="shared" si="27"/>
        <v>0</v>
      </c>
      <c r="BE139" s="208">
        <f t="shared" si="27"/>
        <v>0</v>
      </c>
      <c r="BF139" s="208">
        <f t="shared" si="27"/>
        <v>0</v>
      </c>
      <c r="BG139" s="208">
        <f t="shared" si="27"/>
        <v>0</v>
      </c>
      <c r="BH139" s="208">
        <f t="shared" si="27"/>
        <v>0</v>
      </c>
      <c r="BI139" s="208">
        <f t="shared" si="26"/>
        <v>0</v>
      </c>
      <c r="BJ139" s="208">
        <f t="shared" si="26"/>
        <v>0</v>
      </c>
      <c r="BK139" s="208">
        <f t="shared" si="26"/>
        <v>0</v>
      </c>
      <c r="BL139" s="207">
        <f t="shared" si="33"/>
        <v>0</v>
      </c>
    </row>
    <row r="140" spans="1:64">
      <c r="A140" s="190" t="s">
        <v>341</v>
      </c>
      <c r="B140" s="243">
        <v>2.8899999999999999E-2</v>
      </c>
      <c r="C140" s="243">
        <v>2.8899999999999999E-2</v>
      </c>
      <c r="D140" s="206">
        <v>8193814.5199999996</v>
      </c>
      <c r="E140" s="206">
        <v>8193814.5199999996</v>
      </c>
      <c r="F140" s="206">
        <v>8193814.5199999996</v>
      </c>
      <c r="G140" s="206">
        <v>8193814.5199999996</v>
      </c>
      <c r="H140" s="206">
        <v>8193814.5199999996</v>
      </c>
      <c r="I140" s="206">
        <v>8193814.5199999996</v>
      </c>
      <c r="J140" s="206">
        <v>8193814.5199999996</v>
      </c>
      <c r="K140" s="206">
        <v>8193814.5199999996</v>
      </c>
      <c r="L140" s="206">
        <v>8193814.5199999996</v>
      </c>
      <c r="M140" s="206">
        <v>8193814.5199999996</v>
      </c>
      <c r="N140" s="206">
        <v>8193814.5199999996</v>
      </c>
      <c r="O140" s="206">
        <v>8193814.5199999996</v>
      </c>
      <c r="P140" s="192">
        <f t="shared" si="30"/>
        <v>98325774.239999965</v>
      </c>
      <c r="Q140" s="206">
        <v>8193814.5199999996</v>
      </c>
      <c r="R140" s="206">
        <v>8193814.5199999996</v>
      </c>
      <c r="S140" s="206">
        <v>8193814.5199999996</v>
      </c>
      <c r="T140" s="206">
        <v>8193814.5199999996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192">
        <f t="shared" si="31"/>
        <v>0</v>
      </c>
      <c r="AI140" s="207">
        <f t="shared" si="29"/>
        <v>19733.439999999999</v>
      </c>
      <c r="AJ140" s="207">
        <f t="shared" si="29"/>
        <v>19733.439999999999</v>
      </c>
      <c r="AK140" s="207">
        <f t="shared" si="29"/>
        <v>19733.439999999999</v>
      </c>
      <c r="AL140" s="207">
        <f t="shared" si="29"/>
        <v>19733.439999999999</v>
      </c>
      <c r="AM140" s="207">
        <f t="shared" si="29"/>
        <v>19733.439999999999</v>
      </c>
      <c r="AN140" s="207">
        <f t="shared" si="29"/>
        <v>19733.439999999999</v>
      </c>
      <c r="AO140" s="207">
        <f t="shared" si="29"/>
        <v>19733.439999999999</v>
      </c>
      <c r="AP140" s="207">
        <f t="shared" si="29"/>
        <v>19733.439999999999</v>
      </c>
      <c r="AQ140" s="207">
        <f t="shared" si="29"/>
        <v>19733.439999999999</v>
      </c>
      <c r="AR140" s="207">
        <f t="shared" si="28"/>
        <v>19733.439999999999</v>
      </c>
      <c r="AS140" s="207">
        <f t="shared" si="28"/>
        <v>19733.439999999999</v>
      </c>
      <c r="AT140" s="207">
        <f t="shared" si="28"/>
        <v>19733.439999999999</v>
      </c>
      <c r="AU140" s="208">
        <f t="shared" si="32"/>
        <v>236801.28</v>
      </c>
      <c r="AV140" s="208">
        <f t="shared" si="25"/>
        <v>19733.439999999999</v>
      </c>
      <c r="AW140" s="208">
        <f t="shared" si="25"/>
        <v>19733.439999999999</v>
      </c>
      <c r="AX140" s="208">
        <f t="shared" si="25"/>
        <v>19733.439999999999</v>
      </c>
      <c r="AY140" s="208">
        <f t="shared" si="25"/>
        <v>19733.439999999999</v>
      </c>
      <c r="AZ140" s="208">
        <f t="shared" si="27"/>
        <v>0</v>
      </c>
      <c r="BA140" s="208">
        <f t="shared" si="27"/>
        <v>0</v>
      </c>
      <c r="BB140" s="208">
        <f t="shared" si="27"/>
        <v>0</v>
      </c>
      <c r="BC140" s="208">
        <f t="shared" si="27"/>
        <v>0</v>
      </c>
      <c r="BD140" s="208">
        <f t="shared" si="27"/>
        <v>0</v>
      </c>
      <c r="BE140" s="208">
        <f t="shared" si="27"/>
        <v>0</v>
      </c>
      <c r="BF140" s="208">
        <f t="shared" si="27"/>
        <v>0</v>
      </c>
      <c r="BG140" s="208">
        <f t="shared" si="27"/>
        <v>0</v>
      </c>
      <c r="BH140" s="208">
        <f t="shared" si="27"/>
        <v>0</v>
      </c>
      <c r="BI140" s="208">
        <f t="shared" si="26"/>
        <v>0</v>
      </c>
      <c r="BJ140" s="208">
        <f t="shared" si="26"/>
        <v>0</v>
      </c>
      <c r="BK140" s="208">
        <f t="shared" si="26"/>
        <v>0</v>
      </c>
      <c r="BL140" s="207">
        <f t="shared" si="33"/>
        <v>0</v>
      </c>
    </row>
    <row r="141" spans="1:64">
      <c r="A141" s="190" t="s">
        <v>342</v>
      </c>
      <c r="B141" s="243">
        <v>2.1600000000000001E-2</v>
      </c>
      <c r="C141" s="243">
        <v>2.1600000000000001E-2</v>
      </c>
      <c r="D141" s="206">
        <v>3718806.92</v>
      </c>
      <c r="E141" s="206">
        <v>3718806.92</v>
      </c>
      <c r="F141" s="206">
        <v>3718806.92</v>
      </c>
      <c r="G141" s="206">
        <v>3718806.92</v>
      </c>
      <c r="H141" s="206">
        <v>3718806.92</v>
      </c>
      <c r="I141" s="206">
        <v>3718806.92</v>
      </c>
      <c r="J141" s="206">
        <v>3718806.92</v>
      </c>
      <c r="K141" s="206">
        <v>3718806.92</v>
      </c>
      <c r="L141" s="206">
        <v>3718806.92</v>
      </c>
      <c r="M141" s="206">
        <v>3718806.92</v>
      </c>
      <c r="N141" s="206">
        <v>3718806.92</v>
      </c>
      <c r="O141" s="206">
        <v>3718806.92</v>
      </c>
      <c r="P141" s="192">
        <f t="shared" si="30"/>
        <v>44625683.040000014</v>
      </c>
      <c r="Q141" s="206">
        <v>3718806.92</v>
      </c>
      <c r="R141" s="206">
        <v>3718806.92</v>
      </c>
      <c r="S141" s="206">
        <v>3718806.92</v>
      </c>
      <c r="T141" s="206">
        <v>3718806.92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192">
        <f t="shared" si="31"/>
        <v>0</v>
      </c>
      <c r="AI141" s="207">
        <f t="shared" si="29"/>
        <v>6693.85</v>
      </c>
      <c r="AJ141" s="207">
        <f t="shared" si="29"/>
        <v>6693.85</v>
      </c>
      <c r="AK141" s="207">
        <f t="shared" si="29"/>
        <v>6693.85</v>
      </c>
      <c r="AL141" s="207">
        <f t="shared" si="29"/>
        <v>6693.85</v>
      </c>
      <c r="AM141" s="207">
        <f t="shared" si="29"/>
        <v>6693.85</v>
      </c>
      <c r="AN141" s="207">
        <f t="shared" si="29"/>
        <v>6693.85</v>
      </c>
      <c r="AO141" s="207">
        <f t="shared" si="29"/>
        <v>6693.85</v>
      </c>
      <c r="AP141" s="207">
        <f t="shared" si="29"/>
        <v>6693.85</v>
      </c>
      <c r="AQ141" s="207">
        <f t="shared" si="29"/>
        <v>6693.85</v>
      </c>
      <c r="AR141" s="207">
        <f t="shared" si="28"/>
        <v>6693.85</v>
      </c>
      <c r="AS141" s="207">
        <f t="shared" si="28"/>
        <v>6693.85</v>
      </c>
      <c r="AT141" s="207">
        <f t="shared" si="28"/>
        <v>6693.85</v>
      </c>
      <c r="AU141" s="208">
        <f t="shared" si="32"/>
        <v>80326.200000000012</v>
      </c>
      <c r="AV141" s="208">
        <f t="shared" si="25"/>
        <v>6693.85</v>
      </c>
      <c r="AW141" s="208">
        <f t="shared" si="25"/>
        <v>6693.85</v>
      </c>
      <c r="AX141" s="208">
        <f t="shared" si="25"/>
        <v>6693.85</v>
      </c>
      <c r="AY141" s="208">
        <f t="shared" si="25"/>
        <v>6693.85</v>
      </c>
      <c r="AZ141" s="208">
        <f t="shared" si="27"/>
        <v>0</v>
      </c>
      <c r="BA141" s="208">
        <f t="shared" si="27"/>
        <v>0</v>
      </c>
      <c r="BB141" s="208">
        <f t="shared" si="27"/>
        <v>0</v>
      </c>
      <c r="BC141" s="208">
        <f t="shared" ref="BC141:BK180" si="34">ROUND(X141*$C141/12,2)</f>
        <v>0</v>
      </c>
      <c r="BD141" s="208">
        <f t="shared" si="34"/>
        <v>0</v>
      </c>
      <c r="BE141" s="208">
        <f t="shared" si="34"/>
        <v>0</v>
      </c>
      <c r="BF141" s="208">
        <f t="shared" si="34"/>
        <v>0</v>
      </c>
      <c r="BG141" s="208">
        <f t="shared" si="34"/>
        <v>0</v>
      </c>
      <c r="BH141" s="208">
        <f t="shared" si="34"/>
        <v>0</v>
      </c>
      <c r="BI141" s="208">
        <f t="shared" si="26"/>
        <v>0</v>
      </c>
      <c r="BJ141" s="208">
        <f t="shared" si="26"/>
        <v>0</v>
      </c>
      <c r="BK141" s="208">
        <f t="shared" si="26"/>
        <v>0</v>
      </c>
      <c r="BL141" s="207">
        <f t="shared" si="33"/>
        <v>0</v>
      </c>
    </row>
    <row r="142" spans="1:64">
      <c r="A142" s="190" t="s">
        <v>343</v>
      </c>
      <c r="B142" s="243">
        <v>3.3099999999999997E-2</v>
      </c>
      <c r="C142" s="243">
        <v>3.3099999999999997E-2</v>
      </c>
      <c r="D142" s="206">
        <v>15490138.529999999</v>
      </c>
      <c r="E142" s="206">
        <v>15490138.529999999</v>
      </c>
      <c r="F142" s="206">
        <v>15490138.529999999</v>
      </c>
      <c r="G142" s="206">
        <v>15490138.529999999</v>
      </c>
      <c r="H142" s="206">
        <v>15490138.529999999</v>
      </c>
      <c r="I142" s="206">
        <v>15490138.529999999</v>
      </c>
      <c r="J142" s="206">
        <v>15510155.6</v>
      </c>
      <c r="K142" s="206">
        <v>15533672.67</v>
      </c>
      <c r="L142" s="206">
        <v>15537172.67</v>
      </c>
      <c r="M142" s="206">
        <v>15537172.67</v>
      </c>
      <c r="N142" s="206">
        <v>15537172.67</v>
      </c>
      <c r="O142" s="206">
        <v>15537172.67</v>
      </c>
      <c r="P142" s="192">
        <f t="shared" si="30"/>
        <v>186133350.12999994</v>
      </c>
      <c r="Q142" s="206">
        <v>15537172.67</v>
      </c>
      <c r="R142" s="206">
        <v>15537172.67</v>
      </c>
      <c r="S142" s="206">
        <v>15537172.67</v>
      </c>
      <c r="T142" s="206">
        <v>15537172.67</v>
      </c>
      <c r="U142" s="206">
        <v>18156222.870000001</v>
      </c>
      <c r="V142" s="206">
        <v>18156222.870000001</v>
      </c>
      <c r="W142" s="206">
        <v>18156222.870000001</v>
      </c>
      <c r="X142" s="206">
        <v>18156222.870000001</v>
      </c>
      <c r="Y142" s="206">
        <v>18156222.870000001</v>
      </c>
      <c r="Z142" s="206">
        <v>18156222.870000001</v>
      </c>
      <c r="AA142" s="206">
        <v>18156222.870000001</v>
      </c>
      <c r="AB142" s="206">
        <v>18156222.870000001</v>
      </c>
      <c r="AC142" s="206">
        <v>18156222.870000001</v>
      </c>
      <c r="AD142" s="206">
        <v>18156222.870000001</v>
      </c>
      <c r="AE142" s="206">
        <v>18156222.870000001</v>
      </c>
      <c r="AF142" s="206">
        <v>18156222.870000001</v>
      </c>
      <c r="AG142" s="192">
        <f t="shared" si="31"/>
        <v>217874674.44000003</v>
      </c>
      <c r="AI142" s="207">
        <f t="shared" si="29"/>
        <v>42726.97</v>
      </c>
      <c r="AJ142" s="207">
        <f t="shared" si="29"/>
        <v>42726.97</v>
      </c>
      <c r="AK142" s="207">
        <f t="shared" si="29"/>
        <v>42726.97</v>
      </c>
      <c r="AL142" s="207">
        <f t="shared" si="29"/>
        <v>42726.97</v>
      </c>
      <c r="AM142" s="207">
        <f t="shared" si="29"/>
        <v>42726.97</v>
      </c>
      <c r="AN142" s="207">
        <f t="shared" si="29"/>
        <v>42726.97</v>
      </c>
      <c r="AO142" s="207">
        <f t="shared" si="29"/>
        <v>42782.18</v>
      </c>
      <c r="AP142" s="207">
        <f t="shared" si="29"/>
        <v>42847.05</v>
      </c>
      <c r="AQ142" s="207">
        <f t="shared" si="29"/>
        <v>42856.7</v>
      </c>
      <c r="AR142" s="207">
        <f t="shared" si="28"/>
        <v>42856.7</v>
      </c>
      <c r="AS142" s="207">
        <f t="shared" si="28"/>
        <v>42856.7</v>
      </c>
      <c r="AT142" s="207">
        <f t="shared" si="28"/>
        <v>42856.7</v>
      </c>
      <c r="AU142" s="208">
        <f t="shared" si="32"/>
        <v>513417.85000000003</v>
      </c>
      <c r="AV142" s="208">
        <f t="shared" si="25"/>
        <v>42856.7</v>
      </c>
      <c r="AW142" s="208">
        <f t="shared" si="25"/>
        <v>42856.7</v>
      </c>
      <c r="AX142" s="208">
        <f t="shared" si="25"/>
        <v>42856.7</v>
      </c>
      <c r="AY142" s="208">
        <f t="shared" si="25"/>
        <v>42856.7</v>
      </c>
      <c r="AZ142" s="208">
        <f t="shared" ref="AZ142:BK192" si="35">ROUND(U142*$C142/12,2)</f>
        <v>50080.91</v>
      </c>
      <c r="BA142" s="208">
        <f t="shared" si="35"/>
        <v>50080.91</v>
      </c>
      <c r="BB142" s="208">
        <f t="shared" si="35"/>
        <v>50080.91</v>
      </c>
      <c r="BC142" s="208">
        <f t="shared" si="34"/>
        <v>50080.91</v>
      </c>
      <c r="BD142" s="208">
        <f t="shared" si="34"/>
        <v>50080.91</v>
      </c>
      <c r="BE142" s="208">
        <f t="shared" si="34"/>
        <v>50080.91</v>
      </c>
      <c r="BF142" s="208">
        <f t="shared" si="34"/>
        <v>50080.91</v>
      </c>
      <c r="BG142" s="208">
        <f t="shared" si="34"/>
        <v>50080.91</v>
      </c>
      <c r="BH142" s="208">
        <f t="shared" si="34"/>
        <v>50080.91</v>
      </c>
      <c r="BI142" s="208">
        <f t="shared" si="26"/>
        <v>50080.91</v>
      </c>
      <c r="BJ142" s="208">
        <f t="shared" si="26"/>
        <v>50080.91</v>
      </c>
      <c r="BK142" s="208">
        <f t="shared" si="26"/>
        <v>50080.91</v>
      </c>
      <c r="BL142" s="207">
        <f t="shared" si="33"/>
        <v>600970.92000000016</v>
      </c>
    </row>
    <row r="143" spans="1:64">
      <c r="A143" s="190" t="s">
        <v>344</v>
      </c>
      <c r="B143" s="243">
        <v>6.9999999999999999E-4</v>
      </c>
      <c r="C143" s="243">
        <v>6.9999999999999999E-4</v>
      </c>
      <c r="D143" s="206">
        <v>202167.22</v>
      </c>
      <c r="E143" s="206">
        <v>202167.22</v>
      </c>
      <c r="F143" s="206">
        <v>202167.22</v>
      </c>
      <c r="G143" s="206">
        <v>202167.22</v>
      </c>
      <c r="H143" s="206">
        <v>202167.22</v>
      </c>
      <c r="I143" s="206">
        <v>202167.22</v>
      </c>
      <c r="J143" s="206">
        <v>202167.22</v>
      </c>
      <c r="K143" s="206">
        <v>202167.22</v>
      </c>
      <c r="L143" s="206">
        <v>202167.22</v>
      </c>
      <c r="M143" s="206">
        <v>202167.22</v>
      </c>
      <c r="N143" s="206">
        <v>202167.22</v>
      </c>
      <c r="O143" s="206">
        <v>202167.22</v>
      </c>
      <c r="P143" s="192">
        <f t="shared" si="30"/>
        <v>2426006.64</v>
      </c>
      <c r="Q143" s="206">
        <v>202167.22</v>
      </c>
      <c r="R143" s="206">
        <v>202167.22</v>
      </c>
      <c r="S143" s="206">
        <v>202167.22</v>
      </c>
      <c r="T143" s="206">
        <v>202167.22</v>
      </c>
      <c r="U143" s="206">
        <v>202167.22</v>
      </c>
      <c r="V143" s="206">
        <v>202167.22</v>
      </c>
      <c r="W143" s="206">
        <v>202167.22</v>
      </c>
      <c r="X143" s="206">
        <v>202167.22</v>
      </c>
      <c r="Y143" s="206">
        <v>202167.22</v>
      </c>
      <c r="Z143" s="206">
        <v>202167.22</v>
      </c>
      <c r="AA143" s="206">
        <v>202167.22</v>
      </c>
      <c r="AB143" s="206">
        <v>202167.22</v>
      </c>
      <c r="AC143" s="206">
        <v>202167.22</v>
      </c>
      <c r="AD143" s="206">
        <v>202167.22</v>
      </c>
      <c r="AE143" s="206">
        <v>202167.22</v>
      </c>
      <c r="AF143" s="206">
        <v>202167.22</v>
      </c>
      <c r="AG143" s="192">
        <f t="shared" si="31"/>
        <v>2426006.64</v>
      </c>
      <c r="AI143" s="207">
        <f t="shared" si="29"/>
        <v>11.79</v>
      </c>
      <c r="AJ143" s="207">
        <f t="shared" si="29"/>
        <v>11.79</v>
      </c>
      <c r="AK143" s="207">
        <f t="shared" si="29"/>
        <v>11.79</v>
      </c>
      <c r="AL143" s="207">
        <f t="shared" si="29"/>
        <v>11.79</v>
      </c>
      <c r="AM143" s="207">
        <f t="shared" si="29"/>
        <v>11.79</v>
      </c>
      <c r="AN143" s="207">
        <f t="shared" si="29"/>
        <v>11.79</v>
      </c>
      <c r="AO143" s="207">
        <f t="shared" si="29"/>
        <v>11.79</v>
      </c>
      <c r="AP143" s="207">
        <f t="shared" si="29"/>
        <v>11.79</v>
      </c>
      <c r="AQ143" s="207">
        <f t="shared" si="29"/>
        <v>11.79</v>
      </c>
      <c r="AR143" s="207">
        <f t="shared" si="28"/>
        <v>11.79</v>
      </c>
      <c r="AS143" s="207">
        <f t="shared" si="28"/>
        <v>11.79</v>
      </c>
      <c r="AT143" s="207">
        <f t="shared" si="28"/>
        <v>11.79</v>
      </c>
      <c r="AU143" s="208">
        <f t="shared" si="32"/>
        <v>141.47999999999996</v>
      </c>
      <c r="AV143" s="208">
        <f t="shared" si="25"/>
        <v>11.79</v>
      </c>
      <c r="AW143" s="208">
        <f t="shared" si="25"/>
        <v>11.79</v>
      </c>
      <c r="AX143" s="208">
        <f t="shared" si="25"/>
        <v>11.79</v>
      </c>
      <c r="AY143" s="208">
        <f t="shared" si="25"/>
        <v>11.79</v>
      </c>
      <c r="AZ143" s="208">
        <f t="shared" si="35"/>
        <v>11.79</v>
      </c>
      <c r="BA143" s="208">
        <f t="shared" si="35"/>
        <v>11.79</v>
      </c>
      <c r="BB143" s="208">
        <f t="shared" si="35"/>
        <v>11.79</v>
      </c>
      <c r="BC143" s="208">
        <f t="shared" si="34"/>
        <v>11.79</v>
      </c>
      <c r="BD143" s="208">
        <f t="shared" si="34"/>
        <v>11.79</v>
      </c>
      <c r="BE143" s="208">
        <f t="shared" si="34"/>
        <v>11.79</v>
      </c>
      <c r="BF143" s="208">
        <f t="shared" si="34"/>
        <v>11.79</v>
      </c>
      <c r="BG143" s="208">
        <f t="shared" si="34"/>
        <v>11.79</v>
      </c>
      <c r="BH143" s="208">
        <f t="shared" si="34"/>
        <v>11.79</v>
      </c>
      <c r="BI143" s="208">
        <f t="shared" si="26"/>
        <v>11.79</v>
      </c>
      <c r="BJ143" s="208">
        <f t="shared" si="26"/>
        <v>11.79</v>
      </c>
      <c r="BK143" s="208">
        <f t="shared" si="26"/>
        <v>11.79</v>
      </c>
      <c r="BL143" s="207">
        <f t="shared" si="33"/>
        <v>141.47999999999996</v>
      </c>
    </row>
    <row r="144" spans="1:64">
      <c r="A144" s="190" t="s">
        <v>345</v>
      </c>
      <c r="B144" s="243">
        <v>3.7699999999999997E-2</v>
      </c>
      <c r="C144" s="243">
        <v>3.7699999999999997E-2</v>
      </c>
      <c r="D144" s="206">
        <v>11634838.99</v>
      </c>
      <c r="E144" s="206">
        <v>11634838.99</v>
      </c>
      <c r="F144" s="206">
        <v>11634838.99</v>
      </c>
      <c r="G144" s="206">
        <v>11634838.99</v>
      </c>
      <c r="H144" s="206">
        <v>11634838.99</v>
      </c>
      <c r="I144" s="206">
        <v>11634838.99</v>
      </c>
      <c r="J144" s="206">
        <v>11634838.99</v>
      </c>
      <c r="K144" s="206">
        <v>11634838.99</v>
      </c>
      <c r="L144" s="206">
        <v>11634838.99</v>
      </c>
      <c r="M144" s="206">
        <v>11634838.99</v>
      </c>
      <c r="N144" s="206">
        <v>11634838.99</v>
      </c>
      <c r="O144" s="206">
        <v>11634838.99</v>
      </c>
      <c r="P144" s="192">
        <f t="shared" si="30"/>
        <v>139618067.87999997</v>
      </c>
      <c r="Q144" s="206">
        <v>11634838.99</v>
      </c>
      <c r="R144" s="206">
        <v>11634838.99</v>
      </c>
      <c r="S144" s="206">
        <v>11634838.99</v>
      </c>
      <c r="T144" s="206">
        <v>11720222.965</v>
      </c>
      <c r="U144" s="206">
        <v>13536061.93</v>
      </c>
      <c r="V144" s="206">
        <v>13536061.93</v>
      </c>
      <c r="W144" s="206">
        <v>13536061.93</v>
      </c>
      <c r="X144" s="206">
        <v>13536061.93</v>
      </c>
      <c r="Y144" s="206">
        <v>13536061.93</v>
      </c>
      <c r="Z144" s="206">
        <v>13536061.93</v>
      </c>
      <c r="AA144" s="206">
        <v>13536061.93</v>
      </c>
      <c r="AB144" s="206">
        <v>13536061.93</v>
      </c>
      <c r="AC144" s="206">
        <v>13536061.93</v>
      </c>
      <c r="AD144" s="206">
        <v>13536061.93</v>
      </c>
      <c r="AE144" s="206">
        <v>13536061.93</v>
      </c>
      <c r="AF144" s="206">
        <v>13536061.93</v>
      </c>
      <c r="AG144" s="192">
        <f t="shared" si="31"/>
        <v>162432743.16000006</v>
      </c>
      <c r="AI144" s="207">
        <f t="shared" si="29"/>
        <v>36552.79</v>
      </c>
      <c r="AJ144" s="207">
        <f t="shared" si="29"/>
        <v>36552.79</v>
      </c>
      <c r="AK144" s="207">
        <f t="shared" si="29"/>
        <v>36552.79</v>
      </c>
      <c r="AL144" s="207">
        <f t="shared" si="29"/>
        <v>36552.79</v>
      </c>
      <c r="AM144" s="207">
        <f t="shared" si="29"/>
        <v>36552.79</v>
      </c>
      <c r="AN144" s="207">
        <f t="shared" si="29"/>
        <v>36552.79</v>
      </c>
      <c r="AO144" s="207">
        <f t="shared" si="29"/>
        <v>36552.79</v>
      </c>
      <c r="AP144" s="207">
        <f t="shared" si="29"/>
        <v>36552.79</v>
      </c>
      <c r="AQ144" s="207">
        <f t="shared" si="29"/>
        <v>36552.79</v>
      </c>
      <c r="AR144" s="207">
        <f t="shared" si="28"/>
        <v>36552.79</v>
      </c>
      <c r="AS144" s="207">
        <f t="shared" si="28"/>
        <v>36552.79</v>
      </c>
      <c r="AT144" s="207">
        <f t="shared" si="28"/>
        <v>36552.79</v>
      </c>
      <c r="AU144" s="208">
        <f t="shared" si="32"/>
        <v>438633.47999999992</v>
      </c>
      <c r="AV144" s="208">
        <f t="shared" si="25"/>
        <v>36552.79</v>
      </c>
      <c r="AW144" s="208">
        <f t="shared" si="25"/>
        <v>36552.79</v>
      </c>
      <c r="AX144" s="208">
        <f t="shared" si="25"/>
        <v>36552.79</v>
      </c>
      <c r="AY144" s="208">
        <f t="shared" si="25"/>
        <v>36821.03</v>
      </c>
      <c r="AZ144" s="208">
        <f t="shared" si="35"/>
        <v>42525.79</v>
      </c>
      <c r="BA144" s="208">
        <f t="shared" si="35"/>
        <v>42525.79</v>
      </c>
      <c r="BB144" s="208">
        <f t="shared" si="35"/>
        <v>42525.79</v>
      </c>
      <c r="BC144" s="208">
        <f t="shared" si="34"/>
        <v>42525.79</v>
      </c>
      <c r="BD144" s="208">
        <f t="shared" si="34"/>
        <v>42525.79</v>
      </c>
      <c r="BE144" s="208">
        <f t="shared" si="34"/>
        <v>42525.79</v>
      </c>
      <c r="BF144" s="208">
        <f t="shared" si="34"/>
        <v>42525.79</v>
      </c>
      <c r="BG144" s="208">
        <f t="shared" si="34"/>
        <v>42525.79</v>
      </c>
      <c r="BH144" s="208">
        <f t="shared" si="34"/>
        <v>42525.79</v>
      </c>
      <c r="BI144" s="208">
        <f t="shared" si="26"/>
        <v>42525.79</v>
      </c>
      <c r="BJ144" s="208">
        <f t="shared" si="26"/>
        <v>42525.79</v>
      </c>
      <c r="BK144" s="208">
        <f t="shared" si="26"/>
        <v>42525.79</v>
      </c>
      <c r="BL144" s="207">
        <f t="shared" si="33"/>
        <v>510309.47999999992</v>
      </c>
    </row>
    <row r="145" spans="1:64">
      <c r="A145" s="190" t="s">
        <v>346</v>
      </c>
      <c r="B145" s="243">
        <v>4.9699999999999994E-2</v>
      </c>
      <c r="C145" s="243">
        <v>4.9699999999999994E-2</v>
      </c>
      <c r="D145" s="206">
        <v>0</v>
      </c>
      <c r="E145" s="206">
        <v>0</v>
      </c>
      <c r="F145" s="206">
        <v>0</v>
      </c>
      <c r="G145" s="206">
        <v>0</v>
      </c>
      <c r="H145" s="206">
        <v>0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192">
        <f t="shared" si="30"/>
        <v>0</v>
      </c>
      <c r="Q145" s="206">
        <v>0</v>
      </c>
      <c r="R145" s="206">
        <v>0</v>
      </c>
      <c r="S145" s="206">
        <v>0</v>
      </c>
      <c r="T145" s="206">
        <v>0</v>
      </c>
      <c r="U145" s="206">
        <v>5652402.3799999999</v>
      </c>
      <c r="V145" s="206">
        <v>5652402.3799999999</v>
      </c>
      <c r="W145" s="206">
        <v>5652402.3799999999</v>
      </c>
      <c r="X145" s="206">
        <v>5652402.3799999999</v>
      </c>
      <c r="Y145" s="206">
        <v>5652402.3799999999</v>
      </c>
      <c r="Z145" s="206">
        <v>5652402.3799999999</v>
      </c>
      <c r="AA145" s="206">
        <v>5652402.3799999999</v>
      </c>
      <c r="AB145" s="206">
        <v>5652402.3799999999</v>
      </c>
      <c r="AC145" s="206">
        <v>5652402.3799999999</v>
      </c>
      <c r="AD145" s="206">
        <v>5652402.3799999999</v>
      </c>
      <c r="AE145" s="206">
        <v>5652402.3799999999</v>
      </c>
      <c r="AF145" s="206">
        <v>5652402.3799999999</v>
      </c>
      <c r="AG145" s="192">
        <f t="shared" si="31"/>
        <v>67828828.560000017</v>
      </c>
      <c r="AI145" s="207">
        <f t="shared" si="29"/>
        <v>0</v>
      </c>
      <c r="AJ145" s="207">
        <f t="shared" si="29"/>
        <v>0</v>
      </c>
      <c r="AK145" s="207">
        <f t="shared" si="29"/>
        <v>0</v>
      </c>
      <c r="AL145" s="207">
        <f t="shared" si="29"/>
        <v>0</v>
      </c>
      <c r="AM145" s="207">
        <f t="shared" si="29"/>
        <v>0</v>
      </c>
      <c r="AN145" s="207">
        <f t="shared" si="29"/>
        <v>0</v>
      </c>
      <c r="AO145" s="207">
        <f t="shared" si="29"/>
        <v>0</v>
      </c>
      <c r="AP145" s="207">
        <f t="shared" si="29"/>
        <v>0</v>
      </c>
      <c r="AQ145" s="207">
        <f t="shared" si="29"/>
        <v>0</v>
      </c>
      <c r="AR145" s="207">
        <f t="shared" si="28"/>
        <v>0</v>
      </c>
      <c r="AS145" s="207">
        <f t="shared" si="28"/>
        <v>0</v>
      </c>
      <c r="AT145" s="207">
        <f t="shared" si="28"/>
        <v>0</v>
      </c>
      <c r="AU145" s="208">
        <f t="shared" si="32"/>
        <v>0</v>
      </c>
      <c r="AV145" s="208">
        <f t="shared" si="25"/>
        <v>0</v>
      </c>
      <c r="AW145" s="208">
        <f t="shared" si="25"/>
        <v>0</v>
      </c>
      <c r="AX145" s="208">
        <f t="shared" si="25"/>
        <v>0</v>
      </c>
      <c r="AY145" s="208">
        <f t="shared" si="25"/>
        <v>0</v>
      </c>
      <c r="AZ145" s="208">
        <f t="shared" si="35"/>
        <v>23410.37</v>
      </c>
      <c r="BA145" s="208">
        <f t="shared" si="35"/>
        <v>23410.37</v>
      </c>
      <c r="BB145" s="208">
        <f t="shared" si="35"/>
        <v>23410.37</v>
      </c>
      <c r="BC145" s="208">
        <f t="shared" si="34"/>
        <v>23410.37</v>
      </c>
      <c r="BD145" s="208">
        <f t="shared" si="34"/>
        <v>23410.37</v>
      </c>
      <c r="BE145" s="208">
        <f t="shared" si="34"/>
        <v>23410.37</v>
      </c>
      <c r="BF145" s="208">
        <f t="shared" si="34"/>
        <v>23410.37</v>
      </c>
      <c r="BG145" s="208">
        <f t="shared" si="34"/>
        <v>23410.37</v>
      </c>
      <c r="BH145" s="208">
        <f t="shared" si="34"/>
        <v>23410.37</v>
      </c>
      <c r="BI145" s="208">
        <f t="shared" si="26"/>
        <v>23410.37</v>
      </c>
      <c r="BJ145" s="208">
        <f t="shared" si="26"/>
        <v>23410.37</v>
      </c>
      <c r="BK145" s="208">
        <f t="shared" si="26"/>
        <v>23410.37</v>
      </c>
      <c r="BL145" s="207">
        <f t="shared" si="33"/>
        <v>280924.44</v>
      </c>
    </row>
    <row r="146" spans="1:64">
      <c r="A146" s="190" t="s">
        <v>347</v>
      </c>
      <c r="B146" s="243">
        <v>2.8899999999999999E-2</v>
      </c>
      <c r="C146" s="243">
        <v>2.8899999999999999E-2</v>
      </c>
      <c r="D146" s="206">
        <v>18728393.710000001</v>
      </c>
      <c r="E146" s="206">
        <v>18728436.640000001</v>
      </c>
      <c r="F146" s="206">
        <v>18728436.640000001</v>
      </c>
      <c r="G146" s="206">
        <v>18728436.640000001</v>
      </c>
      <c r="H146" s="206">
        <v>18679252.170000002</v>
      </c>
      <c r="I146" s="206">
        <v>18624966.300000001</v>
      </c>
      <c r="J146" s="206">
        <v>18624966.299999997</v>
      </c>
      <c r="K146" s="206">
        <v>18630067.699999999</v>
      </c>
      <c r="L146" s="206">
        <v>18630067.699999999</v>
      </c>
      <c r="M146" s="206">
        <v>18630067.699999999</v>
      </c>
      <c r="N146" s="206">
        <v>18630067.699999999</v>
      </c>
      <c r="O146" s="206">
        <v>18630067.699999999</v>
      </c>
      <c r="P146" s="192">
        <f t="shared" si="30"/>
        <v>223993226.89999995</v>
      </c>
      <c r="Q146" s="206">
        <v>18630067.699999999</v>
      </c>
      <c r="R146" s="206">
        <v>18630067.699999999</v>
      </c>
      <c r="S146" s="206">
        <v>18630067.699999999</v>
      </c>
      <c r="T146" s="206">
        <v>18630067.699999999</v>
      </c>
      <c r="U146" s="206">
        <v>27573882.219999999</v>
      </c>
      <c r="V146" s="206">
        <v>28323882.219999999</v>
      </c>
      <c r="W146" s="206">
        <v>28323882.219999999</v>
      </c>
      <c r="X146" s="206">
        <v>28323882.219999999</v>
      </c>
      <c r="Y146" s="206">
        <v>28323882.219999999</v>
      </c>
      <c r="Z146" s="206">
        <v>28323882.219999999</v>
      </c>
      <c r="AA146" s="206">
        <v>28323882.219999999</v>
      </c>
      <c r="AB146" s="206">
        <v>28323882.219999999</v>
      </c>
      <c r="AC146" s="206">
        <v>28323882.219999999</v>
      </c>
      <c r="AD146" s="206">
        <v>28323882.219999999</v>
      </c>
      <c r="AE146" s="206">
        <v>28323882.219999999</v>
      </c>
      <c r="AF146" s="206">
        <v>28323882.219999999</v>
      </c>
      <c r="AG146" s="192">
        <f t="shared" si="31"/>
        <v>339136586.63999999</v>
      </c>
      <c r="AI146" s="207">
        <f t="shared" si="29"/>
        <v>45104.21</v>
      </c>
      <c r="AJ146" s="207">
        <f t="shared" si="29"/>
        <v>45104.32</v>
      </c>
      <c r="AK146" s="207">
        <f t="shared" si="29"/>
        <v>45104.32</v>
      </c>
      <c r="AL146" s="207">
        <f t="shared" si="29"/>
        <v>45104.32</v>
      </c>
      <c r="AM146" s="207">
        <f t="shared" si="29"/>
        <v>44985.87</v>
      </c>
      <c r="AN146" s="207">
        <f t="shared" si="29"/>
        <v>44855.13</v>
      </c>
      <c r="AO146" s="207">
        <f t="shared" si="29"/>
        <v>44855.13</v>
      </c>
      <c r="AP146" s="207">
        <f t="shared" si="29"/>
        <v>44867.41</v>
      </c>
      <c r="AQ146" s="207">
        <f t="shared" si="29"/>
        <v>44867.41</v>
      </c>
      <c r="AR146" s="207">
        <f t="shared" si="28"/>
        <v>44867.41</v>
      </c>
      <c r="AS146" s="207">
        <f t="shared" si="28"/>
        <v>44867.41</v>
      </c>
      <c r="AT146" s="207">
        <f t="shared" si="28"/>
        <v>44867.41</v>
      </c>
      <c r="AU146" s="208">
        <f t="shared" si="32"/>
        <v>539450.35000000009</v>
      </c>
      <c r="AV146" s="208">
        <f t="shared" si="25"/>
        <v>44867.41</v>
      </c>
      <c r="AW146" s="208">
        <f t="shared" si="25"/>
        <v>44867.41</v>
      </c>
      <c r="AX146" s="208">
        <f t="shared" si="25"/>
        <v>44867.41</v>
      </c>
      <c r="AY146" s="208">
        <f t="shared" si="25"/>
        <v>44867.41</v>
      </c>
      <c r="AZ146" s="208">
        <f t="shared" si="35"/>
        <v>66407.100000000006</v>
      </c>
      <c r="BA146" s="208">
        <f t="shared" si="35"/>
        <v>68213.350000000006</v>
      </c>
      <c r="BB146" s="208">
        <f t="shared" si="35"/>
        <v>68213.350000000006</v>
      </c>
      <c r="BC146" s="208">
        <f t="shared" si="34"/>
        <v>68213.350000000006</v>
      </c>
      <c r="BD146" s="208">
        <f t="shared" si="34"/>
        <v>68213.350000000006</v>
      </c>
      <c r="BE146" s="208">
        <f t="shared" si="34"/>
        <v>68213.350000000006</v>
      </c>
      <c r="BF146" s="208">
        <f t="shared" si="34"/>
        <v>68213.350000000006</v>
      </c>
      <c r="BG146" s="208">
        <f t="shared" si="34"/>
        <v>68213.350000000006</v>
      </c>
      <c r="BH146" s="208">
        <f t="shared" si="34"/>
        <v>68213.350000000006</v>
      </c>
      <c r="BI146" s="208">
        <f t="shared" si="26"/>
        <v>68213.350000000006</v>
      </c>
      <c r="BJ146" s="208">
        <f t="shared" si="26"/>
        <v>68213.350000000006</v>
      </c>
      <c r="BK146" s="208">
        <f t="shared" si="26"/>
        <v>68213.350000000006</v>
      </c>
      <c r="BL146" s="207">
        <f t="shared" si="33"/>
        <v>816753.94999999984</v>
      </c>
    </row>
    <row r="147" spans="1:64">
      <c r="A147" s="190" t="s">
        <v>348</v>
      </c>
      <c r="B147" s="243">
        <v>4.7500000000000007E-2</v>
      </c>
      <c r="C147" s="243">
        <v>4.7500000000000007E-2</v>
      </c>
      <c r="D147" s="206">
        <v>1088876.92</v>
      </c>
      <c r="E147" s="206">
        <v>1088876.92</v>
      </c>
      <c r="F147" s="206">
        <v>1088876.92</v>
      </c>
      <c r="G147" s="206">
        <v>1088876.92</v>
      </c>
      <c r="H147" s="206">
        <v>1088876.92</v>
      </c>
      <c r="I147" s="206">
        <v>1088876.92</v>
      </c>
      <c r="J147" s="206">
        <v>1088876.92</v>
      </c>
      <c r="K147" s="206">
        <v>1088876.92</v>
      </c>
      <c r="L147" s="206">
        <v>1088876.92</v>
      </c>
      <c r="M147" s="206">
        <v>1088876.92</v>
      </c>
      <c r="N147" s="206">
        <v>1088876.92</v>
      </c>
      <c r="O147" s="206">
        <v>1088876.92</v>
      </c>
      <c r="P147" s="192">
        <f t="shared" si="30"/>
        <v>13066523.039999999</v>
      </c>
      <c r="Q147" s="206">
        <v>1088876.92</v>
      </c>
      <c r="R147" s="206">
        <v>1088876.92</v>
      </c>
      <c r="S147" s="206">
        <v>1088876.92</v>
      </c>
      <c r="T147" s="206">
        <v>1088876.92</v>
      </c>
      <c r="U147" s="206">
        <v>1088905.01</v>
      </c>
      <c r="V147" s="206">
        <v>1088905.01</v>
      </c>
      <c r="W147" s="206">
        <v>1088905.01</v>
      </c>
      <c r="X147" s="206">
        <v>1088905.01</v>
      </c>
      <c r="Y147" s="206">
        <v>1088905.01</v>
      </c>
      <c r="Z147" s="206">
        <v>1133308.6850000001</v>
      </c>
      <c r="AA147" s="206">
        <v>1177712.3600000001</v>
      </c>
      <c r="AB147" s="206">
        <v>1177712.3600000001</v>
      </c>
      <c r="AC147" s="206">
        <v>1177712.3600000001</v>
      </c>
      <c r="AD147" s="206">
        <v>1177712.3600000001</v>
      </c>
      <c r="AE147" s="206">
        <v>1177712.3600000001</v>
      </c>
      <c r="AF147" s="206">
        <v>1177712.3600000001</v>
      </c>
      <c r="AG147" s="192">
        <f t="shared" si="31"/>
        <v>13644107.894999998</v>
      </c>
      <c r="AI147" s="207">
        <f t="shared" si="29"/>
        <v>4310.1400000000003</v>
      </c>
      <c r="AJ147" s="207">
        <f t="shared" si="29"/>
        <v>4310.1400000000003</v>
      </c>
      <c r="AK147" s="207">
        <f t="shared" si="29"/>
        <v>4310.1400000000003</v>
      </c>
      <c r="AL147" s="207">
        <f t="shared" si="29"/>
        <v>4310.1400000000003</v>
      </c>
      <c r="AM147" s="207">
        <f t="shared" si="29"/>
        <v>4310.1400000000003</v>
      </c>
      <c r="AN147" s="207">
        <f t="shared" si="29"/>
        <v>4310.1400000000003</v>
      </c>
      <c r="AO147" s="207">
        <f t="shared" si="29"/>
        <v>4310.1400000000003</v>
      </c>
      <c r="AP147" s="207">
        <f t="shared" si="29"/>
        <v>4310.1400000000003</v>
      </c>
      <c r="AQ147" s="207">
        <f t="shared" si="29"/>
        <v>4310.1400000000003</v>
      </c>
      <c r="AR147" s="207">
        <f t="shared" si="28"/>
        <v>4310.1400000000003</v>
      </c>
      <c r="AS147" s="207">
        <f t="shared" si="28"/>
        <v>4310.1400000000003</v>
      </c>
      <c r="AT147" s="207">
        <f t="shared" si="28"/>
        <v>4310.1400000000003</v>
      </c>
      <c r="AU147" s="208">
        <f t="shared" si="32"/>
        <v>51721.68</v>
      </c>
      <c r="AV147" s="208">
        <f t="shared" si="25"/>
        <v>4310.1400000000003</v>
      </c>
      <c r="AW147" s="208">
        <f t="shared" si="25"/>
        <v>4310.1400000000003</v>
      </c>
      <c r="AX147" s="208">
        <f t="shared" si="25"/>
        <v>4310.1400000000003</v>
      </c>
      <c r="AY147" s="208">
        <f t="shared" si="25"/>
        <v>4310.1400000000003</v>
      </c>
      <c r="AZ147" s="208">
        <f t="shared" si="35"/>
        <v>4310.25</v>
      </c>
      <c r="BA147" s="208">
        <f t="shared" si="35"/>
        <v>4310.25</v>
      </c>
      <c r="BB147" s="208">
        <f t="shared" si="35"/>
        <v>4310.25</v>
      </c>
      <c r="BC147" s="208">
        <f t="shared" si="34"/>
        <v>4310.25</v>
      </c>
      <c r="BD147" s="208">
        <f t="shared" si="34"/>
        <v>4310.25</v>
      </c>
      <c r="BE147" s="208">
        <f t="shared" si="34"/>
        <v>4486.01</v>
      </c>
      <c r="BF147" s="208">
        <f t="shared" si="34"/>
        <v>4661.78</v>
      </c>
      <c r="BG147" s="208">
        <f t="shared" si="34"/>
        <v>4661.78</v>
      </c>
      <c r="BH147" s="208">
        <f t="shared" si="34"/>
        <v>4661.78</v>
      </c>
      <c r="BI147" s="208">
        <f t="shared" si="26"/>
        <v>4661.78</v>
      </c>
      <c r="BJ147" s="208">
        <f t="shared" si="26"/>
        <v>4661.78</v>
      </c>
      <c r="BK147" s="208">
        <f t="shared" si="26"/>
        <v>4661.78</v>
      </c>
      <c r="BL147" s="207">
        <f t="shared" si="33"/>
        <v>54007.939999999995</v>
      </c>
    </row>
    <row r="148" spans="1:64">
      <c r="A148" s="190" t="s">
        <v>349</v>
      </c>
      <c r="B148" s="243">
        <v>2.1600000000000001E-2</v>
      </c>
      <c r="C148" s="243">
        <v>2.1600000000000001E-2</v>
      </c>
      <c r="D148" s="206">
        <v>29724883.460000001</v>
      </c>
      <c r="E148" s="206">
        <v>29668217.370000001</v>
      </c>
      <c r="F148" s="206">
        <v>29668217.370000001</v>
      </c>
      <c r="G148" s="206">
        <v>29668217.370000001</v>
      </c>
      <c r="H148" s="206">
        <v>29653447.57</v>
      </c>
      <c r="I148" s="206">
        <v>29638677.760000002</v>
      </c>
      <c r="J148" s="206">
        <v>29638677.760000002</v>
      </c>
      <c r="K148" s="206">
        <v>29638677.760000002</v>
      </c>
      <c r="L148" s="206">
        <v>29638677.760000002</v>
      </c>
      <c r="M148" s="206">
        <v>29733839.050000001</v>
      </c>
      <c r="N148" s="206">
        <v>29829000.34</v>
      </c>
      <c r="O148" s="206">
        <v>29829000.34</v>
      </c>
      <c r="P148" s="192">
        <f t="shared" si="30"/>
        <v>356329533.90999991</v>
      </c>
      <c r="Q148" s="206">
        <v>29829000.34</v>
      </c>
      <c r="R148" s="206">
        <v>29829000.34</v>
      </c>
      <c r="S148" s="206">
        <v>29829000.34</v>
      </c>
      <c r="T148" s="206">
        <v>29854591.640000001</v>
      </c>
      <c r="U148" s="206">
        <v>33606175.789999999</v>
      </c>
      <c r="V148" s="206">
        <v>33631629.560000002</v>
      </c>
      <c r="W148" s="206">
        <v>33652180.879999995</v>
      </c>
      <c r="X148" s="206">
        <v>33656747.839999996</v>
      </c>
      <c r="Y148" s="206">
        <v>33661314.799999997</v>
      </c>
      <c r="Z148" s="206">
        <v>33665881.759999998</v>
      </c>
      <c r="AA148" s="206">
        <v>33669300.990000002</v>
      </c>
      <c r="AB148" s="206">
        <v>33671383.205000006</v>
      </c>
      <c r="AC148" s="206">
        <v>33673276.135000005</v>
      </c>
      <c r="AD148" s="206">
        <v>33675169.065000005</v>
      </c>
      <c r="AE148" s="206">
        <v>33677061.995000005</v>
      </c>
      <c r="AF148" s="206">
        <v>33678954.925000004</v>
      </c>
      <c r="AG148" s="192">
        <f t="shared" si="31"/>
        <v>403919076.94499999</v>
      </c>
      <c r="AI148" s="207">
        <f t="shared" si="29"/>
        <v>53504.79</v>
      </c>
      <c r="AJ148" s="207">
        <f t="shared" si="29"/>
        <v>53402.79</v>
      </c>
      <c r="AK148" s="207">
        <f t="shared" si="29"/>
        <v>53402.79</v>
      </c>
      <c r="AL148" s="207">
        <f t="shared" si="29"/>
        <v>53402.79</v>
      </c>
      <c r="AM148" s="207">
        <f t="shared" si="29"/>
        <v>53376.21</v>
      </c>
      <c r="AN148" s="207">
        <f t="shared" si="29"/>
        <v>53349.62</v>
      </c>
      <c r="AO148" s="207">
        <f t="shared" si="29"/>
        <v>53349.62</v>
      </c>
      <c r="AP148" s="207">
        <f t="shared" si="29"/>
        <v>53349.62</v>
      </c>
      <c r="AQ148" s="207">
        <f t="shared" si="29"/>
        <v>53349.62</v>
      </c>
      <c r="AR148" s="207">
        <f t="shared" si="28"/>
        <v>53520.91</v>
      </c>
      <c r="AS148" s="207">
        <f t="shared" si="28"/>
        <v>53692.2</v>
      </c>
      <c r="AT148" s="207">
        <f t="shared" si="28"/>
        <v>53692.2</v>
      </c>
      <c r="AU148" s="208">
        <f t="shared" si="32"/>
        <v>641393.15999999992</v>
      </c>
      <c r="AV148" s="208">
        <f t="shared" si="25"/>
        <v>53692.2</v>
      </c>
      <c r="AW148" s="208">
        <f t="shared" si="25"/>
        <v>53692.2</v>
      </c>
      <c r="AX148" s="208">
        <f t="shared" si="25"/>
        <v>53692.2</v>
      </c>
      <c r="AY148" s="208">
        <f t="shared" si="25"/>
        <v>53738.26</v>
      </c>
      <c r="AZ148" s="208">
        <f t="shared" si="35"/>
        <v>60491.12</v>
      </c>
      <c r="BA148" s="208">
        <f t="shared" si="35"/>
        <v>60536.93</v>
      </c>
      <c r="BB148" s="208">
        <f t="shared" si="35"/>
        <v>60573.93</v>
      </c>
      <c r="BC148" s="208">
        <f t="shared" si="34"/>
        <v>60582.15</v>
      </c>
      <c r="BD148" s="208">
        <f t="shared" si="34"/>
        <v>60590.37</v>
      </c>
      <c r="BE148" s="208">
        <f t="shared" si="34"/>
        <v>60598.59</v>
      </c>
      <c r="BF148" s="208">
        <f t="shared" si="34"/>
        <v>60604.74</v>
      </c>
      <c r="BG148" s="208">
        <f t="shared" si="34"/>
        <v>60608.49</v>
      </c>
      <c r="BH148" s="208">
        <f t="shared" si="34"/>
        <v>60611.9</v>
      </c>
      <c r="BI148" s="208">
        <f t="shared" si="26"/>
        <v>60615.3</v>
      </c>
      <c r="BJ148" s="208">
        <f t="shared" si="26"/>
        <v>60618.71</v>
      </c>
      <c r="BK148" s="208">
        <f t="shared" si="26"/>
        <v>60622.12</v>
      </c>
      <c r="BL148" s="207">
        <f t="shared" si="33"/>
        <v>727054.35</v>
      </c>
    </row>
    <row r="149" spans="1:64">
      <c r="A149" s="190" t="s">
        <v>350</v>
      </c>
      <c r="B149" s="243">
        <v>3.15E-2</v>
      </c>
      <c r="C149" s="243">
        <v>3.15E-2</v>
      </c>
      <c r="D149" s="206">
        <v>69168.930000000008</v>
      </c>
      <c r="E149" s="206">
        <v>69168.930000000008</v>
      </c>
      <c r="F149" s="206">
        <v>69168.930000000008</v>
      </c>
      <c r="G149" s="206">
        <v>69168.930000000008</v>
      </c>
      <c r="H149" s="206">
        <v>69168.930000000008</v>
      </c>
      <c r="I149" s="206">
        <v>69168.930000000008</v>
      </c>
      <c r="J149" s="206">
        <v>69168.930000000008</v>
      </c>
      <c r="K149" s="206">
        <v>69168.930000000008</v>
      </c>
      <c r="L149" s="206">
        <v>69168.930000000008</v>
      </c>
      <c r="M149" s="206">
        <v>69168.930000000008</v>
      </c>
      <c r="N149" s="206">
        <v>69168.930000000008</v>
      </c>
      <c r="O149" s="206">
        <v>69168.930000000008</v>
      </c>
      <c r="P149" s="192">
        <f t="shared" si="30"/>
        <v>830027.16000000027</v>
      </c>
      <c r="Q149" s="206">
        <v>69168.930000000008</v>
      </c>
      <c r="R149" s="206">
        <v>69168.930000000008</v>
      </c>
      <c r="S149" s="206">
        <v>69168.930000000008</v>
      </c>
      <c r="T149" s="206">
        <v>69168.930000000008</v>
      </c>
      <c r="U149" s="206">
        <v>8048286.0299999993</v>
      </c>
      <c r="V149" s="206">
        <v>8048286.0299999993</v>
      </c>
      <c r="W149" s="206">
        <v>8048286.0299999993</v>
      </c>
      <c r="X149" s="206">
        <v>8048286.0299999993</v>
      </c>
      <c r="Y149" s="206">
        <v>8048286.0299999993</v>
      </c>
      <c r="Z149" s="206">
        <v>8048286.0299999993</v>
      </c>
      <c r="AA149" s="206">
        <v>8048286.0299999993</v>
      </c>
      <c r="AB149" s="206">
        <v>8048286.0299999993</v>
      </c>
      <c r="AC149" s="206">
        <v>8048286.0299999993</v>
      </c>
      <c r="AD149" s="206">
        <v>8048286.0299999993</v>
      </c>
      <c r="AE149" s="206">
        <v>8048286.0299999993</v>
      </c>
      <c r="AF149" s="206">
        <v>8048286.0299999993</v>
      </c>
      <c r="AG149" s="192">
        <f t="shared" si="31"/>
        <v>96579432.359999999</v>
      </c>
      <c r="AI149" s="207">
        <f t="shared" si="29"/>
        <v>181.57</v>
      </c>
      <c r="AJ149" s="207">
        <f t="shared" si="29"/>
        <v>181.57</v>
      </c>
      <c r="AK149" s="207">
        <f t="shared" si="29"/>
        <v>181.57</v>
      </c>
      <c r="AL149" s="207">
        <f t="shared" si="29"/>
        <v>181.57</v>
      </c>
      <c r="AM149" s="207">
        <f t="shared" si="29"/>
        <v>181.57</v>
      </c>
      <c r="AN149" s="207">
        <f t="shared" si="29"/>
        <v>181.57</v>
      </c>
      <c r="AO149" s="207">
        <f t="shared" si="29"/>
        <v>181.57</v>
      </c>
      <c r="AP149" s="207">
        <f t="shared" si="29"/>
        <v>181.57</v>
      </c>
      <c r="AQ149" s="207">
        <f t="shared" si="29"/>
        <v>181.57</v>
      </c>
      <c r="AR149" s="207">
        <f t="shared" si="28"/>
        <v>181.57</v>
      </c>
      <c r="AS149" s="207">
        <f t="shared" si="28"/>
        <v>181.57</v>
      </c>
      <c r="AT149" s="207">
        <f t="shared" si="28"/>
        <v>181.57</v>
      </c>
      <c r="AU149" s="208">
        <f t="shared" si="32"/>
        <v>2178.8399999999997</v>
      </c>
      <c r="AV149" s="208">
        <f t="shared" si="25"/>
        <v>181.57</v>
      </c>
      <c r="AW149" s="208">
        <f t="shared" si="25"/>
        <v>181.57</v>
      </c>
      <c r="AX149" s="208">
        <f t="shared" si="25"/>
        <v>181.57</v>
      </c>
      <c r="AY149" s="208">
        <f t="shared" si="25"/>
        <v>181.57</v>
      </c>
      <c r="AZ149" s="208">
        <f t="shared" si="35"/>
        <v>21126.75</v>
      </c>
      <c r="BA149" s="208">
        <f t="shared" si="35"/>
        <v>21126.75</v>
      </c>
      <c r="BB149" s="208">
        <f t="shared" si="35"/>
        <v>21126.75</v>
      </c>
      <c r="BC149" s="208">
        <f t="shared" si="34"/>
        <v>21126.75</v>
      </c>
      <c r="BD149" s="208">
        <f t="shared" si="34"/>
        <v>21126.75</v>
      </c>
      <c r="BE149" s="208">
        <f t="shared" si="34"/>
        <v>21126.75</v>
      </c>
      <c r="BF149" s="208">
        <f t="shared" si="34"/>
        <v>21126.75</v>
      </c>
      <c r="BG149" s="208">
        <f t="shared" si="34"/>
        <v>21126.75</v>
      </c>
      <c r="BH149" s="208">
        <f t="shared" si="34"/>
        <v>21126.75</v>
      </c>
      <c r="BI149" s="208">
        <f t="shared" si="26"/>
        <v>21126.75</v>
      </c>
      <c r="BJ149" s="208">
        <f t="shared" si="26"/>
        <v>21126.75</v>
      </c>
      <c r="BK149" s="208">
        <f t="shared" si="26"/>
        <v>21126.75</v>
      </c>
      <c r="BL149" s="207">
        <f t="shared" si="33"/>
        <v>253521</v>
      </c>
    </row>
    <row r="150" spans="1:64">
      <c r="A150" s="190" t="s">
        <v>351</v>
      </c>
      <c r="B150" s="243">
        <v>4.7500000000000007E-2</v>
      </c>
      <c r="C150" s="243">
        <v>4.7500000000000007E-2</v>
      </c>
      <c r="D150" s="206">
        <v>28.09</v>
      </c>
      <c r="E150" s="206">
        <v>28.09</v>
      </c>
      <c r="F150" s="206">
        <v>28.09</v>
      </c>
      <c r="G150" s="206">
        <v>28.09</v>
      </c>
      <c r="H150" s="206">
        <v>28.09</v>
      </c>
      <c r="I150" s="206">
        <v>28.09</v>
      </c>
      <c r="J150" s="206">
        <v>28.09</v>
      </c>
      <c r="K150" s="206">
        <v>28.09</v>
      </c>
      <c r="L150" s="206">
        <v>28.09</v>
      </c>
      <c r="M150" s="206">
        <v>28.09</v>
      </c>
      <c r="N150" s="206">
        <v>28.09</v>
      </c>
      <c r="O150" s="206">
        <v>28.09</v>
      </c>
      <c r="P150" s="192">
        <f t="shared" si="30"/>
        <v>337.07999999999993</v>
      </c>
      <c r="Q150" s="206">
        <v>28.09</v>
      </c>
      <c r="R150" s="206">
        <v>28.09</v>
      </c>
      <c r="S150" s="206">
        <v>28.09</v>
      </c>
      <c r="T150" s="206">
        <v>28.09</v>
      </c>
      <c r="U150" s="206">
        <v>0</v>
      </c>
      <c r="V150" s="206">
        <v>0</v>
      </c>
      <c r="W150" s="206">
        <v>0</v>
      </c>
      <c r="X150" s="206">
        <v>0</v>
      </c>
      <c r="Y150" s="206">
        <v>0</v>
      </c>
      <c r="Z150" s="206">
        <v>0</v>
      </c>
      <c r="AA150" s="206">
        <v>0</v>
      </c>
      <c r="AB150" s="206">
        <v>0</v>
      </c>
      <c r="AC150" s="206">
        <v>0</v>
      </c>
      <c r="AD150" s="206">
        <v>0</v>
      </c>
      <c r="AE150" s="206">
        <v>0</v>
      </c>
      <c r="AF150" s="206">
        <v>0</v>
      </c>
      <c r="AG150" s="192">
        <f t="shared" si="31"/>
        <v>0</v>
      </c>
      <c r="AI150" s="207">
        <f t="shared" si="29"/>
        <v>0.11</v>
      </c>
      <c r="AJ150" s="207">
        <f t="shared" si="29"/>
        <v>0.11</v>
      </c>
      <c r="AK150" s="207">
        <f t="shared" si="29"/>
        <v>0.11</v>
      </c>
      <c r="AL150" s="207">
        <f t="shared" si="29"/>
        <v>0.11</v>
      </c>
      <c r="AM150" s="207">
        <f t="shared" si="29"/>
        <v>0.11</v>
      </c>
      <c r="AN150" s="207">
        <f t="shared" si="29"/>
        <v>0.11</v>
      </c>
      <c r="AO150" s="207">
        <f t="shared" si="29"/>
        <v>0.11</v>
      </c>
      <c r="AP150" s="207">
        <f t="shared" si="29"/>
        <v>0.11</v>
      </c>
      <c r="AQ150" s="207">
        <f t="shared" si="29"/>
        <v>0.11</v>
      </c>
      <c r="AR150" s="207">
        <f t="shared" si="28"/>
        <v>0.11</v>
      </c>
      <c r="AS150" s="207">
        <f t="shared" si="28"/>
        <v>0.11</v>
      </c>
      <c r="AT150" s="207">
        <f t="shared" si="28"/>
        <v>0.11</v>
      </c>
      <c r="AU150" s="208">
        <f t="shared" si="32"/>
        <v>1.3200000000000003</v>
      </c>
      <c r="AV150" s="208">
        <f t="shared" si="25"/>
        <v>0.11</v>
      </c>
      <c r="AW150" s="208">
        <f t="shared" si="25"/>
        <v>0.11</v>
      </c>
      <c r="AX150" s="208">
        <f t="shared" si="25"/>
        <v>0.11</v>
      </c>
      <c r="AY150" s="208">
        <f t="shared" si="25"/>
        <v>0.11</v>
      </c>
      <c r="AZ150" s="208">
        <f t="shared" si="35"/>
        <v>0</v>
      </c>
      <c r="BA150" s="208">
        <f t="shared" si="35"/>
        <v>0</v>
      </c>
      <c r="BB150" s="208">
        <f t="shared" si="35"/>
        <v>0</v>
      </c>
      <c r="BC150" s="208">
        <f t="shared" si="34"/>
        <v>0</v>
      </c>
      <c r="BD150" s="208">
        <f t="shared" si="34"/>
        <v>0</v>
      </c>
      <c r="BE150" s="208">
        <f t="shared" si="34"/>
        <v>0</v>
      </c>
      <c r="BF150" s="208">
        <f t="shared" si="34"/>
        <v>0</v>
      </c>
      <c r="BG150" s="208">
        <f t="shared" si="34"/>
        <v>0</v>
      </c>
      <c r="BH150" s="208">
        <f t="shared" si="34"/>
        <v>0</v>
      </c>
      <c r="BI150" s="208">
        <f t="shared" si="26"/>
        <v>0</v>
      </c>
      <c r="BJ150" s="208">
        <f t="shared" si="26"/>
        <v>0</v>
      </c>
      <c r="BK150" s="208">
        <f t="shared" si="26"/>
        <v>0</v>
      </c>
      <c r="BL150" s="207">
        <f t="shared" si="33"/>
        <v>0</v>
      </c>
    </row>
    <row r="151" spans="1:64">
      <c r="A151" s="190" t="s">
        <v>352</v>
      </c>
      <c r="B151" s="243">
        <v>3.15E-2</v>
      </c>
      <c r="C151" s="243">
        <v>3.15E-2</v>
      </c>
      <c r="D151" s="206">
        <v>7979117.0999999996</v>
      </c>
      <c r="E151" s="206">
        <v>7979117.0999999996</v>
      </c>
      <c r="F151" s="206">
        <v>7979117.0999999996</v>
      </c>
      <c r="G151" s="206">
        <v>7979117.0999999996</v>
      </c>
      <c r="H151" s="206">
        <v>7979117.0999999996</v>
      </c>
      <c r="I151" s="206">
        <v>7979117.0999999996</v>
      </c>
      <c r="J151" s="206">
        <v>7979117.0999999996</v>
      </c>
      <c r="K151" s="206">
        <v>7979117.0999999996</v>
      </c>
      <c r="L151" s="206">
        <v>7979117.0999999996</v>
      </c>
      <c r="M151" s="206">
        <v>7979117.0999999996</v>
      </c>
      <c r="N151" s="206">
        <v>7979117.0999999996</v>
      </c>
      <c r="O151" s="206">
        <v>7979117.0999999996</v>
      </c>
      <c r="P151" s="192">
        <f t="shared" si="30"/>
        <v>95749405.199999988</v>
      </c>
      <c r="Q151" s="206">
        <v>7979117.0999999996</v>
      </c>
      <c r="R151" s="206">
        <v>7979117.0999999996</v>
      </c>
      <c r="S151" s="206">
        <v>7979117.0999999996</v>
      </c>
      <c r="T151" s="206">
        <v>7979117.0999999996</v>
      </c>
      <c r="U151" s="206">
        <v>0</v>
      </c>
      <c r="V151" s="206">
        <v>0</v>
      </c>
      <c r="W151" s="206">
        <v>0</v>
      </c>
      <c r="X151" s="206">
        <v>0</v>
      </c>
      <c r="Y151" s="206">
        <v>0</v>
      </c>
      <c r="Z151" s="206">
        <v>0</v>
      </c>
      <c r="AA151" s="206">
        <v>0</v>
      </c>
      <c r="AB151" s="206">
        <v>0</v>
      </c>
      <c r="AC151" s="206">
        <v>0</v>
      </c>
      <c r="AD151" s="206">
        <v>0</v>
      </c>
      <c r="AE151" s="206">
        <v>0</v>
      </c>
      <c r="AF151" s="206">
        <v>0</v>
      </c>
      <c r="AG151" s="192">
        <f t="shared" si="31"/>
        <v>0</v>
      </c>
      <c r="AI151" s="207">
        <f t="shared" si="29"/>
        <v>20945.18</v>
      </c>
      <c r="AJ151" s="207">
        <f t="shared" si="29"/>
        <v>20945.18</v>
      </c>
      <c r="AK151" s="207">
        <f t="shared" si="29"/>
        <v>20945.18</v>
      </c>
      <c r="AL151" s="207">
        <f t="shared" si="29"/>
        <v>20945.18</v>
      </c>
      <c r="AM151" s="207">
        <f t="shared" si="29"/>
        <v>20945.18</v>
      </c>
      <c r="AN151" s="207">
        <f t="shared" si="29"/>
        <v>20945.18</v>
      </c>
      <c r="AO151" s="207">
        <f t="shared" si="29"/>
        <v>20945.18</v>
      </c>
      <c r="AP151" s="207">
        <f t="shared" si="29"/>
        <v>20945.18</v>
      </c>
      <c r="AQ151" s="207">
        <f t="shared" si="29"/>
        <v>20945.18</v>
      </c>
      <c r="AR151" s="207">
        <f t="shared" si="28"/>
        <v>20945.18</v>
      </c>
      <c r="AS151" s="207">
        <f t="shared" si="28"/>
        <v>20945.18</v>
      </c>
      <c r="AT151" s="207">
        <f t="shared" si="28"/>
        <v>20945.18</v>
      </c>
      <c r="AU151" s="208">
        <f t="shared" si="32"/>
        <v>251342.15999999995</v>
      </c>
      <c r="AV151" s="208">
        <f t="shared" si="25"/>
        <v>20945.18</v>
      </c>
      <c r="AW151" s="208">
        <f t="shared" si="25"/>
        <v>20945.18</v>
      </c>
      <c r="AX151" s="208">
        <f t="shared" si="25"/>
        <v>20945.18</v>
      </c>
      <c r="AY151" s="208">
        <f t="shared" si="25"/>
        <v>20945.18</v>
      </c>
      <c r="AZ151" s="208">
        <f t="shared" si="35"/>
        <v>0</v>
      </c>
      <c r="BA151" s="208">
        <f t="shared" si="35"/>
        <v>0</v>
      </c>
      <c r="BB151" s="208">
        <f t="shared" si="35"/>
        <v>0</v>
      </c>
      <c r="BC151" s="208">
        <f t="shared" si="34"/>
        <v>0</v>
      </c>
      <c r="BD151" s="208">
        <f t="shared" si="34"/>
        <v>0</v>
      </c>
      <c r="BE151" s="208">
        <f t="shared" si="34"/>
        <v>0</v>
      </c>
      <c r="BF151" s="208">
        <f t="shared" si="34"/>
        <v>0</v>
      </c>
      <c r="BG151" s="208">
        <f t="shared" si="34"/>
        <v>0</v>
      </c>
      <c r="BH151" s="208">
        <f t="shared" si="34"/>
        <v>0</v>
      </c>
      <c r="BI151" s="208">
        <f t="shared" si="26"/>
        <v>0</v>
      </c>
      <c r="BJ151" s="208">
        <f t="shared" si="26"/>
        <v>0</v>
      </c>
      <c r="BK151" s="208">
        <f t="shared" si="26"/>
        <v>0</v>
      </c>
      <c r="BL151" s="207">
        <f t="shared" si="33"/>
        <v>0</v>
      </c>
    </row>
    <row r="152" spans="1:64">
      <c r="A152" s="190" t="s">
        <v>353</v>
      </c>
      <c r="B152" s="243">
        <v>2.2100000000000002E-2</v>
      </c>
      <c r="C152" s="243">
        <v>2.2100000000000002E-2</v>
      </c>
      <c r="D152" s="206">
        <v>9897233.0500000007</v>
      </c>
      <c r="E152" s="206">
        <v>9897233.0500000007</v>
      </c>
      <c r="F152" s="206">
        <v>9816313.7300000004</v>
      </c>
      <c r="G152" s="206">
        <v>9735394.4000000004</v>
      </c>
      <c r="H152" s="206">
        <v>9735394.4000000004</v>
      </c>
      <c r="I152" s="206">
        <v>9735394.4000000004</v>
      </c>
      <c r="J152" s="206">
        <v>9735394.4000000004</v>
      </c>
      <c r="K152" s="206">
        <v>9735394.4000000004</v>
      </c>
      <c r="L152" s="206">
        <v>9735394.4000000004</v>
      </c>
      <c r="M152" s="206">
        <v>9735394.4000000004</v>
      </c>
      <c r="N152" s="206">
        <v>9735394.4000000004</v>
      </c>
      <c r="O152" s="206">
        <v>9735394.4000000004</v>
      </c>
      <c r="P152" s="192">
        <f t="shared" si="30"/>
        <v>117229329.43000004</v>
      </c>
      <c r="Q152" s="206">
        <v>9735394.4000000004</v>
      </c>
      <c r="R152" s="206">
        <v>9735394.4000000004</v>
      </c>
      <c r="S152" s="206">
        <v>9735394.4000000004</v>
      </c>
      <c r="T152" s="206">
        <v>9735394.4000000004</v>
      </c>
      <c r="U152" s="206">
        <v>9735394.4000000004</v>
      </c>
      <c r="V152" s="206">
        <v>9735394.4000000004</v>
      </c>
      <c r="W152" s="206">
        <v>9735394.4000000004</v>
      </c>
      <c r="X152" s="206">
        <v>9735394.4000000004</v>
      </c>
      <c r="Y152" s="206">
        <v>9735394.4000000004</v>
      </c>
      <c r="Z152" s="206">
        <v>9735394.4000000004</v>
      </c>
      <c r="AA152" s="206">
        <v>9735394.4000000004</v>
      </c>
      <c r="AB152" s="206">
        <v>9735394.4000000004</v>
      </c>
      <c r="AC152" s="206">
        <v>9735394.4000000004</v>
      </c>
      <c r="AD152" s="206">
        <v>9735394.4000000004</v>
      </c>
      <c r="AE152" s="206">
        <v>9735394.4000000004</v>
      </c>
      <c r="AF152" s="206">
        <v>9735394.4000000004</v>
      </c>
      <c r="AG152" s="192">
        <f t="shared" si="31"/>
        <v>116824732.80000003</v>
      </c>
      <c r="AI152" s="207">
        <f t="shared" si="29"/>
        <v>18227.400000000001</v>
      </c>
      <c r="AJ152" s="207">
        <f t="shared" si="29"/>
        <v>18227.400000000001</v>
      </c>
      <c r="AK152" s="207">
        <f t="shared" si="29"/>
        <v>18078.38</v>
      </c>
      <c r="AL152" s="207">
        <f t="shared" si="29"/>
        <v>17929.349999999999</v>
      </c>
      <c r="AM152" s="207">
        <f t="shared" si="29"/>
        <v>17929.349999999999</v>
      </c>
      <c r="AN152" s="207">
        <f t="shared" si="29"/>
        <v>17929.349999999999</v>
      </c>
      <c r="AO152" s="207">
        <f t="shared" si="29"/>
        <v>17929.349999999999</v>
      </c>
      <c r="AP152" s="207">
        <f t="shared" si="29"/>
        <v>17929.349999999999</v>
      </c>
      <c r="AQ152" s="207">
        <f t="shared" si="29"/>
        <v>17929.349999999999</v>
      </c>
      <c r="AR152" s="207">
        <f t="shared" si="28"/>
        <v>17929.349999999999</v>
      </c>
      <c r="AS152" s="207">
        <f t="shared" si="28"/>
        <v>17929.349999999999</v>
      </c>
      <c r="AT152" s="207">
        <f t="shared" si="28"/>
        <v>17929.349999999999</v>
      </c>
      <c r="AU152" s="208">
        <f t="shared" si="32"/>
        <v>215897.33000000005</v>
      </c>
      <c r="AV152" s="208">
        <f t="shared" si="25"/>
        <v>17929.349999999999</v>
      </c>
      <c r="AW152" s="208">
        <f t="shared" si="25"/>
        <v>17929.349999999999</v>
      </c>
      <c r="AX152" s="208">
        <f t="shared" si="25"/>
        <v>17929.349999999999</v>
      </c>
      <c r="AY152" s="208">
        <f t="shared" si="25"/>
        <v>17929.349999999999</v>
      </c>
      <c r="AZ152" s="208">
        <f t="shared" si="35"/>
        <v>17929.349999999999</v>
      </c>
      <c r="BA152" s="208">
        <f t="shared" si="35"/>
        <v>17929.349999999999</v>
      </c>
      <c r="BB152" s="208">
        <f t="shared" si="35"/>
        <v>17929.349999999999</v>
      </c>
      <c r="BC152" s="208">
        <f t="shared" si="34"/>
        <v>17929.349999999999</v>
      </c>
      <c r="BD152" s="208">
        <f t="shared" si="34"/>
        <v>17929.349999999999</v>
      </c>
      <c r="BE152" s="208">
        <f t="shared" si="34"/>
        <v>17929.349999999999</v>
      </c>
      <c r="BF152" s="208">
        <f t="shared" si="34"/>
        <v>17929.349999999999</v>
      </c>
      <c r="BG152" s="208">
        <f t="shared" si="34"/>
        <v>17929.349999999999</v>
      </c>
      <c r="BH152" s="208">
        <f t="shared" si="34"/>
        <v>17929.349999999999</v>
      </c>
      <c r="BI152" s="208">
        <f t="shared" si="26"/>
        <v>17929.349999999999</v>
      </c>
      <c r="BJ152" s="208">
        <f t="shared" si="26"/>
        <v>17929.349999999999</v>
      </c>
      <c r="BK152" s="208">
        <f t="shared" si="26"/>
        <v>17929.349999999999</v>
      </c>
      <c r="BL152" s="207">
        <f t="shared" si="33"/>
        <v>215152.20000000004</v>
      </c>
    </row>
    <row r="153" spans="1:64">
      <c r="A153" s="190" t="s">
        <v>354</v>
      </c>
      <c r="B153" s="243">
        <v>2.2100000000000002E-2</v>
      </c>
      <c r="C153" s="243">
        <v>2.2100000000000002E-2</v>
      </c>
      <c r="D153" s="206">
        <v>0</v>
      </c>
      <c r="E153" s="206">
        <v>0</v>
      </c>
      <c r="F153" s="206">
        <v>0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192">
        <f t="shared" si="30"/>
        <v>0</v>
      </c>
      <c r="Q153" s="206">
        <v>0</v>
      </c>
      <c r="R153" s="206">
        <v>0</v>
      </c>
      <c r="S153" s="206">
        <v>0</v>
      </c>
      <c r="T153" s="206">
        <v>0</v>
      </c>
      <c r="U153" s="206">
        <v>0</v>
      </c>
      <c r="V153" s="206">
        <v>0</v>
      </c>
      <c r="W153" s="206">
        <v>0</v>
      </c>
      <c r="X153" s="206">
        <v>0</v>
      </c>
      <c r="Y153" s="206">
        <v>0</v>
      </c>
      <c r="Z153" s="206">
        <v>0</v>
      </c>
      <c r="AA153" s="206">
        <v>0</v>
      </c>
      <c r="AB153" s="206">
        <v>0</v>
      </c>
      <c r="AC153" s="206">
        <v>0</v>
      </c>
      <c r="AD153" s="206">
        <v>0</v>
      </c>
      <c r="AE153" s="206">
        <v>0</v>
      </c>
      <c r="AF153" s="206">
        <v>0</v>
      </c>
      <c r="AG153" s="192">
        <f t="shared" si="31"/>
        <v>0</v>
      </c>
      <c r="AI153" s="207">
        <f t="shared" si="29"/>
        <v>0</v>
      </c>
      <c r="AJ153" s="207">
        <f t="shared" si="29"/>
        <v>0</v>
      </c>
      <c r="AK153" s="207">
        <f t="shared" si="29"/>
        <v>0</v>
      </c>
      <c r="AL153" s="207">
        <f t="shared" si="29"/>
        <v>0</v>
      </c>
      <c r="AM153" s="207">
        <f t="shared" si="29"/>
        <v>0</v>
      </c>
      <c r="AN153" s="207">
        <f t="shared" si="29"/>
        <v>0</v>
      </c>
      <c r="AO153" s="207">
        <f t="shared" si="29"/>
        <v>0</v>
      </c>
      <c r="AP153" s="207">
        <f t="shared" si="29"/>
        <v>0</v>
      </c>
      <c r="AQ153" s="207">
        <f t="shared" si="29"/>
        <v>0</v>
      </c>
      <c r="AR153" s="207">
        <f t="shared" si="28"/>
        <v>0</v>
      </c>
      <c r="AS153" s="207">
        <f t="shared" si="28"/>
        <v>0</v>
      </c>
      <c r="AT153" s="207">
        <f t="shared" si="28"/>
        <v>0</v>
      </c>
      <c r="AU153" s="208">
        <f t="shared" si="32"/>
        <v>0</v>
      </c>
      <c r="AV153" s="208">
        <f t="shared" si="25"/>
        <v>0</v>
      </c>
      <c r="AW153" s="208">
        <f t="shared" si="25"/>
        <v>0</v>
      </c>
      <c r="AX153" s="208">
        <f t="shared" si="25"/>
        <v>0</v>
      </c>
      <c r="AY153" s="208">
        <f t="shared" si="25"/>
        <v>0</v>
      </c>
      <c r="AZ153" s="208">
        <f t="shared" si="35"/>
        <v>0</v>
      </c>
      <c r="BA153" s="208">
        <f t="shared" si="35"/>
        <v>0</v>
      </c>
      <c r="BB153" s="208">
        <f t="shared" si="35"/>
        <v>0</v>
      </c>
      <c r="BC153" s="208">
        <f t="shared" si="34"/>
        <v>0</v>
      </c>
      <c r="BD153" s="208">
        <f t="shared" si="34"/>
        <v>0</v>
      </c>
      <c r="BE153" s="208">
        <f t="shared" si="34"/>
        <v>0</v>
      </c>
      <c r="BF153" s="208">
        <f t="shared" si="34"/>
        <v>0</v>
      </c>
      <c r="BG153" s="208">
        <f t="shared" si="34"/>
        <v>0</v>
      </c>
      <c r="BH153" s="208">
        <f t="shared" si="34"/>
        <v>0</v>
      </c>
      <c r="BI153" s="208">
        <f t="shared" si="26"/>
        <v>0</v>
      </c>
      <c r="BJ153" s="208">
        <f t="shared" si="26"/>
        <v>0</v>
      </c>
      <c r="BK153" s="208">
        <f t="shared" si="26"/>
        <v>0</v>
      </c>
      <c r="BL153" s="207">
        <f t="shared" si="33"/>
        <v>0</v>
      </c>
    </row>
    <row r="154" spans="1:64">
      <c r="A154" s="190" t="s">
        <v>355</v>
      </c>
      <c r="B154" s="243">
        <v>2.2100000000000002E-2</v>
      </c>
      <c r="C154" s="243">
        <v>2.2100000000000002E-2</v>
      </c>
      <c r="D154" s="206">
        <v>1372768.98</v>
      </c>
      <c r="E154" s="206">
        <v>1372768.98</v>
      </c>
      <c r="F154" s="206">
        <v>1372768.98</v>
      </c>
      <c r="G154" s="206">
        <v>1372768.98</v>
      </c>
      <c r="H154" s="206">
        <v>1372768.98</v>
      </c>
      <c r="I154" s="206">
        <v>1372768.98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192">
        <f t="shared" si="30"/>
        <v>8236613.8800000008</v>
      </c>
      <c r="Q154" s="206">
        <v>0</v>
      </c>
      <c r="R154" s="206">
        <v>0</v>
      </c>
      <c r="S154" s="206">
        <v>0</v>
      </c>
      <c r="T154" s="206">
        <v>0</v>
      </c>
      <c r="U154" s="206">
        <v>0</v>
      </c>
      <c r="V154" s="206">
        <v>0</v>
      </c>
      <c r="W154" s="206">
        <v>0</v>
      </c>
      <c r="X154" s="206">
        <v>0</v>
      </c>
      <c r="Y154" s="206">
        <v>0</v>
      </c>
      <c r="Z154" s="206">
        <v>0</v>
      </c>
      <c r="AA154" s="206">
        <v>0</v>
      </c>
      <c r="AB154" s="206">
        <v>0</v>
      </c>
      <c r="AC154" s="206">
        <v>0</v>
      </c>
      <c r="AD154" s="206">
        <v>0</v>
      </c>
      <c r="AE154" s="206">
        <v>0</v>
      </c>
      <c r="AF154" s="206">
        <v>0</v>
      </c>
      <c r="AG154" s="192">
        <f t="shared" si="31"/>
        <v>0</v>
      </c>
      <c r="AI154" s="207">
        <f t="shared" si="29"/>
        <v>2528.1799999999998</v>
      </c>
      <c r="AJ154" s="207">
        <f t="shared" si="29"/>
        <v>2528.1799999999998</v>
      </c>
      <c r="AK154" s="207">
        <f t="shared" si="29"/>
        <v>2528.1799999999998</v>
      </c>
      <c r="AL154" s="207">
        <f t="shared" si="29"/>
        <v>2528.1799999999998</v>
      </c>
      <c r="AM154" s="207">
        <f t="shared" si="29"/>
        <v>2528.1799999999998</v>
      </c>
      <c r="AN154" s="207">
        <f t="shared" si="29"/>
        <v>2528.1799999999998</v>
      </c>
      <c r="AO154" s="207">
        <f t="shared" si="29"/>
        <v>0</v>
      </c>
      <c r="AP154" s="207">
        <f t="shared" si="29"/>
        <v>0</v>
      </c>
      <c r="AQ154" s="207">
        <f t="shared" si="29"/>
        <v>0</v>
      </c>
      <c r="AR154" s="207">
        <f t="shared" si="28"/>
        <v>0</v>
      </c>
      <c r="AS154" s="207">
        <f t="shared" si="28"/>
        <v>0</v>
      </c>
      <c r="AT154" s="207">
        <f t="shared" si="28"/>
        <v>0</v>
      </c>
      <c r="AU154" s="208">
        <f t="shared" si="32"/>
        <v>15169.08</v>
      </c>
      <c r="AV154" s="208">
        <f t="shared" si="25"/>
        <v>0</v>
      </c>
      <c r="AW154" s="208">
        <f t="shared" si="25"/>
        <v>0</v>
      </c>
      <c r="AX154" s="208">
        <f t="shared" si="25"/>
        <v>0</v>
      </c>
      <c r="AY154" s="208">
        <f t="shared" si="25"/>
        <v>0</v>
      </c>
      <c r="AZ154" s="208">
        <f t="shared" si="35"/>
        <v>0</v>
      </c>
      <c r="BA154" s="208">
        <f t="shared" si="35"/>
        <v>0</v>
      </c>
      <c r="BB154" s="208">
        <f t="shared" si="35"/>
        <v>0</v>
      </c>
      <c r="BC154" s="208">
        <f t="shared" si="34"/>
        <v>0</v>
      </c>
      <c r="BD154" s="208">
        <f t="shared" si="34"/>
        <v>0</v>
      </c>
      <c r="BE154" s="208">
        <f t="shared" si="34"/>
        <v>0</v>
      </c>
      <c r="BF154" s="208">
        <f t="shared" si="34"/>
        <v>0</v>
      </c>
      <c r="BG154" s="208">
        <f t="shared" si="34"/>
        <v>0</v>
      </c>
      <c r="BH154" s="208">
        <f t="shared" si="34"/>
        <v>0</v>
      </c>
      <c r="BI154" s="208">
        <f t="shared" si="26"/>
        <v>0</v>
      </c>
      <c r="BJ154" s="208">
        <f t="shared" si="26"/>
        <v>0</v>
      </c>
      <c r="BK154" s="208">
        <f t="shared" si="26"/>
        <v>0</v>
      </c>
      <c r="BL154" s="207">
        <f t="shared" si="33"/>
        <v>0</v>
      </c>
    </row>
    <row r="155" spans="1:64">
      <c r="A155" s="190" t="s">
        <v>356</v>
      </c>
      <c r="B155" s="243">
        <v>2.2600000000000002E-2</v>
      </c>
      <c r="C155" s="243">
        <v>2.2600000000000002E-2</v>
      </c>
      <c r="D155" s="206">
        <v>15555328.27</v>
      </c>
      <c r="E155" s="206">
        <v>15555328.27</v>
      </c>
      <c r="F155" s="206">
        <v>15555328.27</v>
      </c>
      <c r="G155" s="206">
        <v>15555328.27</v>
      </c>
      <c r="H155" s="206">
        <v>15555328.27</v>
      </c>
      <c r="I155" s="206">
        <v>15555328.27</v>
      </c>
      <c r="J155" s="206">
        <v>15555328.27</v>
      </c>
      <c r="K155" s="206">
        <v>15555328.27</v>
      </c>
      <c r="L155" s="206">
        <v>15555328.27</v>
      </c>
      <c r="M155" s="206">
        <v>15555328.27</v>
      </c>
      <c r="N155" s="206">
        <v>15555328.27</v>
      </c>
      <c r="O155" s="206">
        <v>15555328.27</v>
      </c>
      <c r="P155" s="192">
        <f t="shared" si="30"/>
        <v>186663939.24000001</v>
      </c>
      <c r="Q155" s="206">
        <v>15555328.27</v>
      </c>
      <c r="R155" s="206">
        <v>15555328.27</v>
      </c>
      <c r="S155" s="206">
        <v>15555328.27</v>
      </c>
      <c r="T155" s="206">
        <v>15555328.27</v>
      </c>
      <c r="U155" s="206">
        <v>0</v>
      </c>
      <c r="V155" s="206">
        <v>0</v>
      </c>
      <c r="W155" s="206">
        <v>0</v>
      </c>
      <c r="X155" s="206">
        <v>0</v>
      </c>
      <c r="Y155" s="206">
        <v>0</v>
      </c>
      <c r="Z155" s="206">
        <v>0</v>
      </c>
      <c r="AA155" s="206">
        <v>0</v>
      </c>
      <c r="AB155" s="206">
        <v>0</v>
      </c>
      <c r="AC155" s="206">
        <v>0</v>
      </c>
      <c r="AD155" s="206">
        <v>0</v>
      </c>
      <c r="AE155" s="206">
        <v>0</v>
      </c>
      <c r="AF155" s="206">
        <v>0</v>
      </c>
      <c r="AG155" s="192">
        <f t="shared" si="31"/>
        <v>0</v>
      </c>
      <c r="AI155" s="207">
        <f t="shared" si="29"/>
        <v>29295.87</v>
      </c>
      <c r="AJ155" s="207">
        <f t="shared" si="29"/>
        <v>29295.87</v>
      </c>
      <c r="AK155" s="207">
        <f t="shared" si="29"/>
        <v>29295.87</v>
      </c>
      <c r="AL155" s="207">
        <f t="shared" si="29"/>
        <v>29295.87</v>
      </c>
      <c r="AM155" s="207">
        <f t="shared" si="29"/>
        <v>29295.87</v>
      </c>
      <c r="AN155" s="207">
        <f t="shared" si="29"/>
        <v>29295.87</v>
      </c>
      <c r="AO155" s="207">
        <f t="shared" si="29"/>
        <v>29295.87</v>
      </c>
      <c r="AP155" s="207">
        <f t="shared" si="29"/>
        <v>29295.87</v>
      </c>
      <c r="AQ155" s="207">
        <f t="shared" si="29"/>
        <v>29295.87</v>
      </c>
      <c r="AR155" s="207">
        <f t="shared" si="28"/>
        <v>29295.87</v>
      </c>
      <c r="AS155" s="207">
        <f t="shared" si="28"/>
        <v>29295.87</v>
      </c>
      <c r="AT155" s="207">
        <f t="shared" si="28"/>
        <v>29295.87</v>
      </c>
      <c r="AU155" s="208">
        <f t="shared" si="32"/>
        <v>351550.44</v>
      </c>
      <c r="AV155" s="208">
        <f t="shared" si="25"/>
        <v>29295.87</v>
      </c>
      <c r="AW155" s="208">
        <f t="shared" si="25"/>
        <v>29295.87</v>
      </c>
      <c r="AX155" s="208">
        <f t="shared" si="25"/>
        <v>29295.87</v>
      </c>
      <c r="AY155" s="208">
        <f t="shared" si="25"/>
        <v>29295.87</v>
      </c>
      <c r="AZ155" s="208">
        <f t="shared" si="35"/>
        <v>0</v>
      </c>
      <c r="BA155" s="208">
        <f t="shared" si="35"/>
        <v>0</v>
      </c>
      <c r="BB155" s="208">
        <f t="shared" si="35"/>
        <v>0</v>
      </c>
      <c r="BC155" s="208">
        <f t="shared" si="34"/>
        <v>0</v>
      </c>
      <c r="BD155" s="208">
        <f t="shared" si="34"/>
        <v>0</v>
      </c>
      <c r="BE155" s="208">
        <f t="shared" si="34"/>
        <v>0</v>
      </c>
      <c r="BF155" s="208">
        <f t="shared" si="34"/>
        <v>0</v>
      </c>
      <c r="BG155" s="208">
        <f t="shared" si="34"/>
        <v>0</v>
      </c>
      <c r="BH155" s="208">
        <f t="shared" si="34"/>
        <v>0</v>
      </c>
      <c r="BI155" s="208">
        <f t="shared" si="26"/>
        <v>0</v>
      </c>
      <c r="BJ155" s="208">
        <f t="shared" si="26"/>
        <v>0</v>
      </c>
      <c r="BK155" s="208">
        <f t="shared" si="26"/>
        <v>0</v>
      </c>
      <c r="BL155" s="207">
        <f t="shared" si="33"/>
        <v>0</v>
      </c>
    </row>
    <row r="156" spans="1:64">
      <c r="A156" s="190" t="s">
        <v>357</v>
      </c>
      <c r="B156" s="243">
        <v>2.2600000000000002E-2</v>
      </c>
      <c r="C156" s="243">
        <v>2.2600000000000002E-2</v>
      </c>
      <c r="D156" s="206">
        <v>49913368.060000002</v>
      </c>
      <c r="E156" s="206">
        <v>49928605.840000004</v>
      </c>
      <c r="F156" s="206">
        <v>49939513.649999999</v>
      </c>
      <c r="G156" s="206">
        <v>49935183.68</v>
      </c>
      <c r="H156" s="206">
        <v>49935183.68</v>
      </c>
      <c r="I156" s="206">
        <v>49935183.68</v>
      </c>
      <c r="J156" s="206">
        <v>49935183.68</v>
      </c>
      <c r="K156" s="206">
        <v>49935183.68</v>
      </c>
      <c r="L156" s="206">
        <v>49935183.68</v>
      </c>
      <c r="M156" s="206">
        <v>49935183.68</v>
      </c>
      <c r="N156" s="206">
        <v>49935183.68</v>
      </c>
      <c r="O156" s="206">
        <v>49935183.68</v>
      </c>
      <c r="P156" s="192">
        <f t="shared" si="30"/>
        <v>599198140.66999996</v>
      </c>
      <c r="Q156" s="206">
        <v>49935183.68</v>
      </c>
      <c r="R156" s="206">
        <v>49935183.68</v>
      </c>
      <c r="S156" s="206">
        <v>49935183.68</v>
      </c>
      <c r="T156" s="206">
        <v>49935183.68</v>
      </c>
      <c r="U156" s="206">
        <v>65490511.950000003</v>
      </c>
      <c r="V156" s="206">
        <v>65490511.950000003</v>
      </c>
      <c r="W156" s="206">
        <v>65490511.950000003</v>
      </c>
      <c r="X156" s="206">
        <v>65490511.950000003</v>
      </c>
      <c r="Y156" s="206">
        <v>65490511.950000003</v>
      </c>
      <c r="Z156" s="206">
        <v>65692941.950000003</v>
      </c>
      <c r="AA156" s="206">
        <v>65895371.950000003</v>
      </c>
      <c r="AB156" s="206">
        <v>65895371.950000003</v>
      </c>
      <c r="AC156" s="206">
        <v>65895371.950000003</v>
      </c>
      <c r="AD156" s="206">
        <v>65895371.950000003</v>
      </c>
      <c r="AE156" s="206">
        <v>65895371.950000003</v>
      </c>
      <c r="AF156" s="206">
        <v>65895371.950000003</v>
      </c>
      <c r="AG156" s="192">
        <f t="shared" si="31"/>
        <v>788517733.4000001</v>
      </c>
      <c r="AI156" s="207">
        <f t="shared" si="29"/>
        <v>94003.51</v>
      </c>
      <c r="AJ156" s="207">
        <f t="shared" si="29"/>
        <v>94032.21</v>
      </c>
      <c r="AK156" s="207">
        <f t="shared" si="29"/>
        <v>94052.75</v>
      </c>
      <c r="AL156" s="207">
        <f t="shared" si="29"/>
        <v>94044.6</v>
      </c>
      <c r="AM156" s="207">
        <f t="shared" si="29"/>
        <v>94044.6</v>
      </c>
      <c r="AN156" s="207">
        <f t="shared" si="29"/>
        <v>94044.6</v>
      </c>
      <c r="AO156" s="207">
        <f t="shared" si="29"/>
        <v>94044.6</v>
      </c>
      <c r="AP156" s="207">
        <f t="shared" si="29"/>
        <v>94044.6</v>
      </c>
      <c r="AQ156" s="207">
        <f t="shared" si="29"/>
        <v>94044.6</v>
      </c>
      <c r="AR156" s="207">
        <f t="shared" si="28"/>
        <v>94044.6</v>
      </c>
      <c r="AS156" s="207">
        <f t="shared" si="28"/>
        <v>94044.6</v>
      </c>
      <c r="AT156" s="207">
        <f t="shared" si="28"/>
        <v>94044.6</v>
      </c>
      <c r="AU156" s="208">
        <f t="shared" si="32"/>
        <v>1128489.8699999999</v>
      </c>
      <c r="AV156" s="208">
        <f t="shared" si="25"/>
        <v>94044.6</v>
      </c>
      <c r="AW156" s="208">
        <f t="shared" si="25"/>
        <v>94044.6</v>
      </c>
      <c r="AX156" s="208">
        <f t="shared" si="25"/>
        <v>94044.6</v>
      </c>
      <c r="AY156" s="208">
        <f t="shared" si="25"/>
        <v>94044.6</v>
      </c>
      <c r="AZ156" s="208">
        <f t="shared" si="35"/>
        <v>123340.46</v>
      </c>
      <c r="BA156" s="208">
        <f t="shared" si="35"/>
        <v>123340.46</v>
      </c>
      <c r="BB156" s="208">
        <f t="shared" si="35"/>
        <v>123340.46</v>
      </c>
      <c r="BC156" s="208">
        <f t="shared" si="34"/>
        <v>123340.46</v>
      </c>
      <c r="BD156" s="208">
        <f t="shared" si="34"/>
        <v>123340.46</v>
      </c>
      <c r="BE156" s="208">
        <f t="shared" si="34"/>
        <v>123721.71</v>
      </c>
      <c r="BF156" s="208">
        <f t="shared" si="34"/>
        <v>124102.95</v>
      </c>
      <c r="BG156" s="208">
        <f t="shared" si="34"/>
        <v>124102.95</v>
      </c>
      <c r="BH156" s="208">
        <f t="shared" si="34"/>
        <v>124102.95</v>
      </c>
      <c r="BI156" s="208">
        <f t="shared" si="26"/>
        <v>124102.95</v>
      </c>
      <c r="BJ156" s="208">
        <f t="shared" si="26"/>
        <v>124102.95</v>
      </c>
      <c r="BK156" s="208">
        <f t="shared" si="26"/>
        <v>124102.95</v>
      </c>
      <c r="BL156" s="207">
        <f t="shared" si="33"/>
        <v>1485041.7099999997</v>
      </c>
    </row>
    <row r="157" spans="1:64">
      <c r="A157" s="190" t="s">
        <v>358</v>
      </c>
      <c r="B157" s="243">
        <v>9.1999999999999998E-3</v>
      </c>
      <c r="C157" s="243">
        <v>9.1999999999999998E-3</v>
      </c>
      <c r="D157" s="206">
        <v>2736920.21</v>
      </c>
      <c r="E157" s="206">
        <v>2736920.21</v>
      </c>
      <c r="F157" s="206">
        <v>2736920.21</v>
      </c>
      <c r="G157" s="206">
        <v>2736920.21</v>
      </c>
      <c r="H157" s="206">
        <v>2736920.21</v>
      </c>
      <c r="I157" s="206">
        <v>2736920.21</v>
      </c>
      <c r="J157" s="206">
        <v>2736920.21</v>
      </c>
      <c r="K157" s="206">
        <v>2736920.21</v>
      </c>
      <c r="L157" s="206">
        <v>2736920.21</v>
      </c>
      <c r="M157" s="206">
        <v>2736920.21</v>
      </c>
      <c r="N157" s="206">
        <v>2736920.21</v>
      </c>
      <c r="O157" s="206">
        <v>2736920.21</v>
      </c>
      <c r="P157" s="192">
        <f t="shared" si="30"/>
        <v>32843042.520000007</v>
      </c>
      <c r="Q157" s="206">
        <v>2736920.21</v>
      </c>
      <c r="R157" s="206">
        <v>2736920.21</v>
      </c>
      <c r="S157" s="206">
        <v>2736920.21</v>
      </c>
      <c r="T157" s="206">
        <v>2736920.21</v>
      </c>
      <c r="U157" s="206">
        <v>2736920.21</v>
      </c>
      <c r="V157" s="206">
        <v>2736920.21</v>
      </c>
      <c r="W157" s="206">
        <v>2736920.21</v>
      </c>
      <c r="X157" s="206">
        <v>2736920.21</v>
      </c>
      <c r="Y157" s="206">
        <v>2736920.21</v>
      </c>
      <c r="Z157" s="206">
        <v>2736920.21</v>
      </c>
      <c r="AA157" s="206">
        <v>2736920.21</v>
      </c>
      <c r="AB157" s="206">
        <v>2736920.21</v>
      </c>
      <c r="AC157" s="206">
        <v>2736920.21</v>
      </c>
      <c r="AD157" s="206">
        <v>2736920.21</v>
      </c>
      <c r="AE157" s="206">
        <v>2736920.21</v>
      </c>
      <c r="AF157" s="206">
        <v>2736920.21</v>
      </c>
      <c r="AG157" s="192">
        <f t="shared" si="31"/>
        <v>32843042.520000007</v>
      </c>
      <c r="AI157" s="207">
        <f t="shared" si="29"/>
        <v>2098.31</v>
      </c>
      <c r="AJ157" s="207">
        <f t="shared" si="29"/>
        <v>2098.31</v>
      </c>
      <c r="AK157" s="207">
        <f t="shared" si="29"/>
        <v>2098.31</v>
      </c>
      <c r="AL157" s="207">
        <f t="shared" si="29"/>
        <v>2098.31</v>
      </c>
      <c r="AM157" s="207">
        <f t="shared" si="29"/>
        <v>2098.31</v>
      </c>
      <c r="AN157" s="207">
        <f t="shared" si="29"/>
        <v>2098.31</v>
      </c>
      <c r="AO157" s="207">
        <f t="shared" si="29"/>
        <v>2098.31</v>
      </c>
      <c r="AP157" s="207">
        <f t="shared" si="29"/>
        <v>2098.31</v>
      </c>
      <c r="AQ157" s="207">
        <f t="shared" si="29"/>
        <v>2098.31</v>
      </c>
      <c r="AR157" s="207">
        <f t="shared" si="28"/>
        <v>2098.31</v>
      </c>
      <c r="AS157" s="207">
        <f t="shared" si="28"/>
        <v>2098.31</v>
      </c>
      <c r="AT157" s="207">
        <f t="shared" si="28"/>
        <v>2098.31</v>
      </c>
      <c r="AU157" s="208">
        <f t="shared" si="32"/>
        <v>25179.720000000005</v>
      </c>
      <c r="AV157" s="208">
        <f t="shared" si="25"/>
        <v>2098.31</v>
      </c>
      <c r="AW157" s="208">
        <f t="shared" si="25"/>
        <v>2098.31</v>
      </c>
      <c r="AX157" s="208">
        <f t="shared" si="25"/>
        <v>2098.31</v>
      </c>
      <c r="AY157" s="208">
        <f t="shared" si="25"/>
        <v>2098.31</v>
      </c>
      <c r="AZ157" s="208">
        <f t="shared" si="35"/>
        <v>2098.31</v>
      </c>
      <c r="BA157" s="208">
        <f t="shared" si="35"/>
        <v>2098.31</v>
      </c>
      <c r="BB157" s="208">
        <f t="shared" si="35"/>
        <v>2098.31</v>
      </c>
      <c r="BC157" s="208">
        <f t="shared" si="34"/>
        <v>2098.31</v>
      </c>
      <c r="BD157" s="208">
        <f t="shared" si="34"/>
        <v>2098.31</v>
      </c>
      <c r="BE157" s="208">
        <f t="shared" si="34"/>
        <v>2098.31</v>
      </c>
      <c r="BF157" s="208">
        <f t="shared" si="34"/>
        <v>2098.31</v>
      </c>
      <c r="BG157" s="208">
        <f t="shared" si="34"/>
        <v>2098.31</v>
      </c>
      <c r="BH157" s="208">
        <f t="shared" si="34"/>
        <v>2098.31</v>
      </c>
      <c r="BI157" s="208">
        <f t="shared" si="26"/>
        <v>2098.31</v>
      </c>
      <c r="BJ157" s="208">
        <f t="shared" si="26"/>
        <v>2098.31</v>
      </c>
      <c r="BK157" s="208">
        <f t="shared" si="26"/>
        <v>2098.31</v>
      </c>
      <c r="BL157" s="207">
        <f t="shared" si="33"/>
        <v>25179.720000000005</v>
      </c>
    </row>
    <row r="158" spans="1:64">
      <c r="A158" s="190" t="s">
        <v>359</v>
      </c>
      <c r="B158" s="243">
        <v>0</v>
      </c>
      <c r="C158" s="243">
        <v>0</v>
      </c>
      <c r="D158" s="206">
        <v>0</v>
      </c>
      <c r="E158" s="206">
        <v>0</v>
      </c>
      <c r="F158" s="206">
        <v>0</v>
      </c>
      <c r="G158" s="206">
        <v>0</v>
      </c>
      <c r="H158" s="206">
        <v>0</v>
      </c>
      <c r="I158" s="206">
        <v>0</v>
      </c>
      <c r="J158" s="206">
        <v>76525.95</v>
      </c>
      <c r="K158" s="206">
        <v>153051.9</v>
      </c>
      <c r="L158" s="206">
        <v>156620.93</v>
      </c>
      <c r="M158" s="206">
        <v>160189.96</v>
      </c>
      <c r="N158" s="206">
        <v>160189.96</v>
      </c>
      <c r="O158" s="206">
        <v>160189.96</v>
      </c>
      <c r="P158" s="192">
        <f t="shared" si="30"/>
        <v>866768.65999999992</v>
      </c>
      <c r="Q158" s="206">
        <v>160189.96</v>
      </c>
      <c r="R158" s="206">
        <v>237053.11</v>
      </c>
      <c r="S158" s="206">
        <v>313916.26</v>
      </c>
      <c r="T158" s="206">
        <v>313916.26</v>
      </c>
      <c r="U158" s="206">
        <v>313916.26</v>
      </c>
      <c r="V158" s="206">
        <v>313916.26</v>
      </c>
      <c r="W158" s="206">
        <v>313916.26</v>
      </c>
      <c r="X158" s="206">
        <v>313916.26</v>
      </c>
      <c r="Y158" s="206">
        <v>313916.26</v>
      </c>
      <c r="Z158" s="206">
        <v>313916.26</v>
      </c>
      <c r="AA158" s="206">
        <v>313916.26</v>
      </c>
      <c r="AB158" s="206">
        <v>313916.26</v>
      </c>
      <c r="AC158" s="206">
        <v>313916.26</v>
      </c>
      <c r="AD158" s="206">
        <v>313916.26</v>
      </c>
      <c r="AE158" s="206">
        <v>313916.26</v>
      </c>
      <c r="AF158" s="206">
        <v>390779.41000000003</v>
      </c>
      <c r="AG158" s="192">
        <f t="shared" si="31"/>
        <v>3843858.2699999996</v>
      </c>
      <c r="AI158" s="207">
        <f t="shared" si="29"/>
        <v>0</v>
      </c>
      <c r="AJ158" s="207">
        <f t="shared" si="29"/>
        <v>0</v>
      </c>
      <c r="AK158" s="207">
        <f t="shared" si="29"/>
        <v>0</v>
      </c>
      <c r="AL158" s="207">
        <f t="shared" si="29"/>
        <v>0</v>
      </c>
      <c r="AM158" s="207">
        <f t="shared" si="29"/>
        <v>0</v>
      </c>
      <c r="AN158" s="207">
        <f t="shared" si="29"/>
        <v>0</v>
      </c>
      <c r="AO158" s="207">
        <f t="shared" si="29"/>
        <v>0</v>
      </c>
      <c r="AP158" s="207">
        <f t="shared" si="29"/>
        <v>0</v>
      </c>
      <c r="AQ158" s="207">
        <f t="shared" si="29"/>
        <v>0</v>
      </c>
      <c r="AR158" s="207">
        <f t="shared" si="28"/>
        <v>0</v>
      </c>
      <c r="AS158" s="207">
        <f t="shared" si="28"/>
        <v>0</v>
      </c>
      <c r="AT158" s="207">
        <f t="shared" si="28"/>
        <v>0</v>
      </c>
      <c r="AU158" s="208">
        <f t="shared" si="32"/>
        <v>0</v>
      </c>
      <c r="AV158" s="208">
        <f t="shared" si="25"/>
        <v>0</v>
      </c>
      <c r="AW158" s="208">
        <f t="shared" si="25"/>
        <v>0</v>
      </c>
      <c r="AX158" s="208">
        <f t="shared" si="25"/>
        <v>0</v>
      </c>
      <c r="AY158" s="208">
        <f t="shared" si="25"/>
        <v>0</v>
      </c>
      <c r="AZ158" s="208">
        <f t="shared" si="35"/>
        <v>0</v>
      </c>
      <c r="BA158" s="208">
        <f t="shared" si="35"/>
        <v>0</v>
      </c>
      <c r="BB158" s="208">
        <f t="shared" si="35"/>
        <v>0</v>
      </c>
      <c r="BC158" s="208">
        <f t="shared" si="34"/>
        <v>0</v>
      </c>
      <c r="BD158" s="208">
        <f t="shared" si="34"/>
        <v>0</v>
      </c>
      <c r="BE158" s="208">
        <f t="shared" si="34"/>
        <v>0</v>
      </c>
      <c r="BF158" s="208">
        <f t="shared" si="34"/>
        <v>0</v>
      </c>
      <c r="BG158" s="208">
        <f t="shared" si="34"/>
        <v>0</v>
      </c>
      <c r="BH158" s="208">
        <f t="shared" si="34"/>
        <v>0</v>
      </c>
      <c r="BI158" s="208">
        <f t="shared" si="26"/>
        <v>0</v>
      </c>
      <c r="BJ158" s="208">
        <f t="shared" si="26"/>
        <v>0</v>
      </c>
      <c r="BK158" s="208">
        <f t="shared" si="26"/>
        <v>0</v>
      </c>
      <c r="BL158" s="207">
        <f t="shared" si="33"/>
        <v>0</v>
      </c>
    </row>
    <row r="159" spans="1:64">
      <c r="A159" s="190" t="s">
        <v>360</v>
      </c>
      <c r="B159" s="243">
        <v>0</v>
      </c>
      <c r="C159" s="243">
        <v>0</v>
      </c>
      <c r="D159" s="206">
        <v>0</v>
      </c>
      <c r="E159" s="206">
        <v>0</v>
      </c>
      <c r="F159" s="206">
        <v>0</v>
      </c>
      <c r="G159" s="206">
        <v>0</v>
      </c>
      <c r="H159" s="206">
        <v>0</v>
      </c>
      <c r="I159" s="206">
        <v>0</v>
      </c>
      <c r="J159" s="206">
        <v>0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192">
        <f t="shared" si="30"/>
        <v>0</v>
      </c>
      <c r="Q159" s="206">
        <v>0</v>
      </c>
      <c r="R159" s="206">
        <v>0</v>
      </c>
      <c r="S159" s="206">
        <v>0</v>
      </c>
      <c r="T159" s="206">
        <v>0</v>
      </c>
      <c r="U159" s="206">
        <v>0</v>
      </c>
      <c r="V159" s="206">
        <v>0</v>
      </c>
      <c r="W159" s="206">
        <v>0</v>
      </c>
      <c r="X159" s="206">
        <v>0</v>
      </c>
      <c r="Y159" s="206">
        <v>0</v>
      </c>
      <c r="Z159" s="206">
        <v>0</v>
      </c>
      <c r="AA159" s="206">
        <v>0</v>
      </c>
      <c r="AB159" s="206">
        <v>0</v>
      </c>
      <c r="AC159" s="206">
        <v>0</v>
      </c>
      <c r="AD159" s="206">
        <v>0</v>
      </c>
      <c r="AE159" s="206">
        <v>0</v>
      </c>
      <c r="AF159" s="206">
        <v>0</v>
      </c>
      <c r="AG159" s="192">
        <f t="shared" si="31"/>
        <v>0</v>
      </c>
      <c r="AI159" s="207">
        <f t="shared" si="29"/>
        <v>0</v>
      </c>
      <c r="AJ159" s="207">
        <f t="shared" si="29"/>
        <v>0</v>
      </c>
      <c r="AK159" s="207">
        <f t="shared" si="29"/>
        <v>0</v>
      </c>
      <c r="AL159" s="207">
        <f t="shared" si="29"/>
        <v>0</v>
      </c>
      <c r="AM159" s="207">
        <f t="shared" si="29"/>
        <v>0</v>
      </c>
      <c r="AN159" s="207">
        <f t="shared" si="29"/>
        <v>0</v>
      </c>
      <c r="AO159" s="207">
        <f t="shared" si="29"/>
        <v>0</v>
      </c>
      <c r="AP159" s="207">
        <f t="shared" si="29"/>
        <v>0</v>
      </c>
      <c r="AQ159" s="207">
        <f t="shared" si="29"/>
        <v>0</v>
      </c>
      <c r="AR159" s="207">
        <f t="shared" si="28"/>
        <v>0</v>
      </c>
      <c r="AS159" s="207">
        <f t="shared" si="28"/>
        <v>0</v>
      </c>
      <c r="AT159" s="207">
        <f t="shared" si="28"/>
        <v>0</v>
      </c>
      <c r="AU159" s="208">
        <f t="shared" si="32"/>
        <v>0</v>
      </c>
      <c r="AV159" s="208">
        <f t="shared" si="25"/>
        <v>0</v>
      </c>
      <c r="AW159" s="208">
        <f t="shared" si="25"/>
        <v>0</v>
      </c>
      <c r="AX159" s="208">
        <f t="shared" si="25"/>
        <v>0</v>
      </c>
      <c r="AY159" s="208">
        <f t="shared" si="25"/>
        <v>0</v>
      </c>
      <c r="AZ159" s="208">
        <f t="shared" si="35"/>
        <v>0</v>
      </c>
      <c r="BA159" s="208">
        <f t="shared" si="35"/>
        <v>0</v>
      </c>
      <c r="BB159" s="208">
        <f t="shared" si="35"/>
        <v>0</v>
      </c>
      <c r="BC159" s="208">
        <f t="shared" si="34"/>
        <v>0</v>
      </c>
      <c r="BD159" s="208">
        <f t="shared" si="34"/>
        <v>0</v>
      </c>
      <c r="BE159" s="208">
        <f t="shared" si="34"/>
        <v>0</v>
      </c>
      <c r="BF159" s="208">
        <f t="shared" si="34"/>
        <v>0</v>
      </c>
      <c r="BG159" s="208">
        <f t="shared" si="34"/>
        <v>0</v>
      </c>
      <c r="BH159" s="208">
        <f t="shared" si="34"/>
        <v>0</v>
      </c>
      <c r="BI159" s="208">
        <f t="shared" si="26"/>
        <v>0</v>
      </c>
      <c r="BJ159" s="208">
        <f t="shared" si="26"/>
        <v>0</v>
      </c>
      <c r="BK159" s="208">
        <f t="shared" si="26"/>
        <v>0</v>
      </c>
      <c r="BL159" s="207">
        <f t="shared" si="33"/>
        <v>0</v>
      </c>
    </row>
    <row r="160" spans="1:64">
      <c r="A160" s="190" t="s">
        <v>361</v>
      </c>
      <c r="B160" s="243">
        <v>0</v>
      </c>
      <c r="C160" s="243">
        <v>0</v>
      </c>
      <c r="D160" s="206">
        <v>0</v>
      </c>
      <c r="E160" s="206">
        <v>0</v>
      </c>
      <c r="F160" s="206">
        <v>0</v>
      </c>
      <c r="G160" s="206">
        <v>0</v>
      </c>
      <c r="H160" s="206">
        <v>0</v>
      </c>
      <c r="I160" s="206">
        <v>0</v>
      </c>
      <c r="J160" s="206">
        <v>0</v>
      </c>
      <c r="K160" s="206">
        <v>0</v>
      </c>
      <c r="L160" s="206">
        <v>0</v>
      </c>
      <c r="M160" s="206">
        <v>0</v>
      </c>
      <c r="N160" s="206">
        <v>0</v>
      </c>
      <c r="O160" s="206">
        <v>0</v>
      </c>
      <c r="P160" s="192">
        <f t="shared" si="30"/>
        <v>0</v>
      </c>
      <c r="Q160" s="206">
        <v>0</v>
      </c>
      <c r="R160" s="206">
        <v>0</v>
      </c>
      <c r="S160" s="206">
        <v>0</v>
      </c>
      <c r="T160" s="206">
        <v>0</v>
      </c>
      <c r="U160" s="206">
        <v>0</v>
      </c>
      <c r="V160" s="206">
        <v>0</v>
      </c>
      <c r="W160" s="206">
        <v>0</v>
      </c>
      <c r="X160" s="206">
        <v>0</v>
      </c>
      <c r="Y160" s="206">
        <v>0</v>
      </c>
      <c r="Z160" s="206">
        <v>0</v>
      </c>
      <c r="AA160" s="206">
        <v>0</v>
      </c>
      <c r="AB160" s="206">
        <v>0</v>
      </c>
      <c r="AC160" s="206">
        <v>0</v>
      </c>
      <c r="AD160" s="206">
        <v>0</v>
      </c>
      <c r="AE160" s="206">
        <v>0</v>
      </c>
      <c r="AF160" s="206">
        <v>0</v>
      </c>
      <c r="AG160" s="192">
        <f t="shared" si="31"/>
        <v>0</v>
      </c>
      <c r="AI160" s="207">
        <f t="shared" si="29"/>
        <v>0</v>
      </c>
      <c r="AJ160" s="207">
        <f t="shared" si="29"/>
        <v>0</v>
      </c>
      <c r="AK160" s="207">
        <f t="shared" si="29"/>
        <v>0</v>
      </c>
      <c r="AL160" s="207">
        <f t="shared" si="29"/>
        <v>0</v>
      </c>
      <c r="AM160" s="207">
        <f t="shared" si="29"/>
        <v>0</v>
      </c>
      <c r="AN160" s="207">
        <f t="shared" si="29"/>
        <v>0</v>
      </c>
      <c r="AO160" s="207">
        <f t="shared" si="29"/>
        <v>0</v>
      </c>
      <c r="AP160" s="207">
        <f t="shared" si="29"/>
        <v>0</v>
      </c>
      <c r="AQ160" s="207">
        <f t="shared" si="29"/>
        <v>0</v>
      </c>
      <c r="AR160" s="207">
        <f t="shared" si="28"/>
        <v>0</v>
      </c>
      <c r="AS160" s="207">
        <f t="shared" si="28"/>
        <v>0</v>
      </c>
      <c r="AT160" s="207">
        <f t="shared" si="28"/>
        <v>0</v>
      </c>
      <c r="AU160" s="208">
        <f t="shared" si="32"/>
        <v>0</v>
      </c>
      <c r="AV160" s="208">
        <f t="shared" si="25"/>
        <v>0</v>
      </c>
      <c r="AW160" s="208">
        <f t="shared" si="25"/>
        <v>0</v>
      </c>
      <c r="AX160" s="208">
        <f t="shared" si="25"/>
        <v>0</v>
      </c>
      <c r="AY160" s="208">
        <f t="shared" si="25"/>
        <v>0</v>
      </c>
      <c r="AZ160" s="208">
        <f t="shared" si="35"/>
        <v>0</v>
      </c>
      <c r="BA160" s="208">
        <f t="shared" si="35"/>
        <v>0</v>
      </c>
      <c r="BB160" s="208">
        <f t="shared" si="35"/>
        <v>0</v>
      </c>
      <c r="BC160" s="208">
        <f t="shared" si="34"/>
        <v>0</v>
      </c>
      <c r="BD160" s="208">
        <f t="shared" si="34"/>
        <v>0</v>
      </c>
      <c r="BE160" s="208">
        <f t="shared" si="34"/>
        <v>0</v>
      </c>
      <c r="BF160" s="208">
        <f t="shared" si="34"/>
        <v>0</v>
      </c>
      <c r="BG160" s="208">
        <f t="shared" si="34"/>
        <v>0</v>
      </c>
      <c r="BH160" s="208">
        <f t="shared" si="34"/>
        <v>0</v>
      </c>
      <c r="BI160" s="208">
        <f t="shared" si="26"/>
        <v>0</v>
      </c>
      <c r="BJ160" s="208">
        <f t="shared" si="26"/>
        <v>0</v>
      </c>
      <c r="BK160" s="208">
        <f t="shared" si="26"/>
        <v>0</v>
      </c>
      <c r="BL160" s="207">
        <f t="shared" si="33"/>
        <v>0</v>
      </c>
    </row>
    <row r="161" spans="1:64">
      <c r="A161" s="190" t="s">
        <v>362</v>
      </c>
      <c r="B161" s="243">
        <v>0</v>
      </c>
      <c r="C161" s="243">
        <v>0</v>
      </c>
      <c r="D161" s="206">
        <v>0</v>
      </c>
      <c r="E161" s="206">
        <v>0</v>
      </c>
      <c r="F161" s="206">
        <v>0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0</v>
      </c>
      <c r="M161" s="206">
        <v>0</v>
      </c>
      <c r="N161" s="206">
        <v>0</v>
      </c>
      <c r="O161" s="206">
        <v>0</v>
      </c>
      <c r="P161" s="192">
        <f t="shared" si="30"/>
        <v>0</v>
      </c>
      <c r="Q161" s="206">
        <v>0</v>
      </c>
      <c r="R161" s="206">
        <v>0</v>
      </c>
      <c r="S161" s="206">
        <v>0</v>
      </c>
      <c r="T161" s="206">
        <v>0</v>
      </c>
      <c r="U161" s="206">
        <v>0</v>
      </c>
      <c r="V161" s="206">
        <v>0</v>
      </c>
      <c r="W161" s="206">
        <v>0</v>
      </c>
      <c r="X161" s="206">
        <v>0</v>
      </c>
      <c r="Y161" s="206">
        <v>0</v>
      </c>
      <c r="Z161" s="206">
        <v>0</v>
      </c>
      <c r="AA161" s="206">
        <v>0</v>
      </c>
      <c r="AB161" s="206">
        <v>0</v>
      </c>
      <c r="AC161" s="206">
        <v>0</v>
      </c>
      <c r="AD161" s="206">
        <v>0</v>
      </c>
      <c r="AE161" s="206">
        <v>0</v>
      </c>
      <c r="AF161" s="206">
        <v>0</v>
      </c>
      <c r="AG161" s="192">
        <f t="shared" si="31"/>
        <v>0</v>
      </c>
      <c r="AI161" s="207">
        <f t="shared" si="29"/>
        <v>0</v>
      </c>
      <c r="AJ161" s="207">
        <f t="shared" si="29"/>
        <v>0</v>
      </c>
      <c r="AK161" s="207">
        <f t="shared" si="29"/>
        <v>0</v>
      </c>
      <c r="AL161" s="207">
        <f t="shared" ref="AL161:AT200" si="36">ROUND(G161*$B161/12,2)</f>
        <v>0</v>
      </c>
      <c r="AM161" s="207">
        <f t="shared" si="36"/>
        <v>0</v>
      </c>
      <c r="AN161" s="207">
        <f t="shared" si="36"/>
        <v>0</v>
      </c>
      <c r="AO161" s="207">
        <f t="shared" si="36"/>
        <v>0</v>
      </c>
      <c r="AP161" s="207">
        <f t="shared" si="36"/>
        <v>0</v>
      </c>
      <c r="AQ161" s="207">
        <f t="shared" si="36"/>
        <v>0</v>
      </c>
      <c r="AR161" s="207">
        <f t="shared" si="28"/>
        <v>0</v>
      </c>
      <c r="AS161" s="207">
        <f t="shared" si="28"/>
        <v>0</v>
      </c>
      <c r="AT161" s="207">
        <f t="shared" si="28"/>
        <v>0</v>
      </c>
      <c r="AU161" s="208">
        <f t="shared" si="32"/>
        <v>0</v>
      </c>
      <c r="AV161" s="208">
        <f t="shared" si="25"/>
        <v>0</v>
      </c>
      <c r="AW161" s="208">
        <f t="shared" si="25"/>
        <v>0</v>
      </c>
      <c r="AX161" s="208">
        <f t="shared" si="25"/>
        <v>0</v>
      </c>
      <c r="AY161" s="208">
        <f t="shared" si="25"/>
        <v>0</v>
      </c>
      <c r="AZ161" s="208">
        <f t="shared" si="35"/>
        <v>0</v>
      </c>
      <c r="BA161" s="208">
        <f t="shared" si="35"/>
        <v>0</v>
      </c>
      <c r="BB161" s="208">
        <f t="shared" si="35"/>
        <v>0</v>
      </c>
      <c r="BC161" s="208">
        <f t="shared" si="34"/>
        <v>0</v>
      </c>
      <c r="BD161" s="208">
        <f t="shared" si="34"/>
        <v>0</v>
      </c>
      <c r="BE161" s="208">
        <f t="shared" si="34"/>
        <v>0</v>
      </c>
      <c r="BF161" s="208">
        <f t="shared" si="34"/>
        <v>0</v>
      </c>
      <c r="BG161" s="208">
        <f t="shared" si="34"/>
        <v>0</v>
      </c>
      <c r="BH161" s="208">
        <f t="shared" si="34"/>
        <v>0</v>
      </c>
      <c r="BI161" s="208">
        <f t="shared" si="26"/>
        <v>0</v>
      </c>
      <c r="BJ161" s="208">
        <f t="shared" si="26"/>
        <v>0</v>
      </c>
      <c r="BK161" s="208">
        <f t="shared" si="26"/>
        <v>0</v>
      </c>
      <c r="BL161" s="207">
        <f t="shared" si="33"/>
        <v>0</v>
      </c>
    </row>
    <row r="162" spans="1:64">
      <c r="A162" s="190" t="s">
        <v>363</v>
      </c>
      <c r="B162" s="243">
        <v>0</v>
      </c>
      <c r="C162" s="243">
        <v>0</v>
      </c>
      <c r="D162" s="206">
        <v>0</v>
      </c>
      <c r="E162" s="206">
        <v>0</v>
      </c>
      <c r="F162" s="206">
        <v>0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0</v>
      </c>
      <c r="N162" s="206">
        <v>0</v>
      </c>
      <c r="O162" s="206">
        <v>0</v>
      </c>
      <c r="P162" s="192">
        <f t="shared" si="30"/>
        <v>0</v>
      </c>
      <c r="Q162" s="206">
        <v>0</v>
      </c>
      <c r="R162" s="206">
        <v>0</v>
      </c>
      <c r="S162" s="206">
        <v>0</v>
      </c>
      <c r="T162" s="206">
        <v>0</v>
      </c>
      <c r="U162" s="206">
        <v>0</v>
      </c>
      <c r="V162" s="206">
        <v>0</v>
      </c>
      <c r="W162" s="206">
        <v>0</v>
      </c>
      <c r="X162" s="206">
        <v>0</v>
      </c>
      <c r="Y162" s="206">
        <v>0</v>
      </c>
      <c r="Z162" s="206">
        <v>0</v>
      </c>
      <c r="AA162" s="206">
        <v>0</v>
      </c>
      <c r="AB162" s="206">
        <v>0</v>
      </c>
      <c r="AC162" s="206">
        <v>0</v>
      </c>
      <c r="AD162" s="206">
        <v>0</v>
      </c>
      <c r="AE162" s="206">
        <v>0</v>
      </c>
      <c r="AF162" s="206">
        <v>0</v>
      </c>
      <c r="AG162" s="192">
        <f t="shared" si="31"/>
        <v>0</v>
      </c>
      <c r="AI162" s="207">
        <f t="shared" ref="AI162:AT212" si="37">ROUND(D162*$B162/12,2)</f>
        <v>0</v>
      </c>
      <c r="AJ162" s="207">
        <f t="shared" si="37"/>
        <v>0</v>
      </c>
      <c r="AK162" s="207">
        <f t="shared" si="37"/>
        <v>0</v>
      </c>
      <c r="AL162" s="207">
        <f t="shared" si="36"/>
        <v>0</v>
      </c>
      <c r="AM162" s="207">
        <f t="shared" si="36"/>
        <v>0</v>
      </c>
      <c r="AN162" s="207">
        <f t="shared" si="36"/>
        <v>0</v>
      </c>
      <c r="AO162" s="207">
        <f t="shared" si="36"/>
        <v>0</v>
      </c>
      <c r="AP162" s="207">
        <f t="shared" si="36"/>
        <v>0</v>
      </c>
      <c r="AQ162" s="207">
        <f t="shared" si="36"/>
        <v>0</v>
      </c>
      <c r="AR162" s="207">
        <f t="shared" si="28"/>
        <v>0</v>
      </c>
      <c r="AS162" s="207">
        <f t="shared" si="28"/>
        <v>0</v>
      </c>
      <c r="AT162" s="207">
        <f t="shared" si="28"/>
        <v>0</v>
      </c>
      <c r="AU162" s="208">
        <f t="shared" si="32"/>
        <v>0</v>
      </c>
      <c r="AV162" s="208">
        <f t="shared" si="25"/>
        <v>0</v>
      </c>
      <c r="AW162" s="208">
        <f t="shared" si="25"/>
        <v>0</v>
      </c>
      <c r="AX162" s="208">
        <f t="shared" si="25"/>
        <v>0</v>
      </c>
      <c r="AY162" s="208">
        <f t="shared" si="25"/>
        <v>0</v>
      </c>
      <c r="AZ162" s="208">
        <f t="shared" si="35"/>
        <v>0</v>
      </c>
      <c r="BA162" s="208">
        <f t="shared" si="35"/>
        <v>0</v>
      </c>
      <c r="BB162" s="208">
        <f t="shared" si="35"/>
        <v>0</v>
      </c>
      <c r="BC162" s="208">
        <f t="shared" si="34"/>
        <v>0</v>
      </c>
      <c r="BD162" s="208">
        <f t="shared" si="34"/>
        <v>0</v>
      </c>
      <c r="BE162" s="208">
        <f t="shared" si="34"/>
        <v>0</v>
      </c>
      <c r="BF162" s="208">
        <f t="shared" si="34"/>
        <v>0</v>
      </c>
      <c r="BG162" s="208">
        <f t="shared" si="34"/>
        <v>0</v>
      </c>
      <c r="BH162" s="208">
        <f t="shared" si="34"/>
        <v>0</v>
      </c>
      <c r="BI162" s="208">
        <f t="shared" si="26"/>
        <v>0</v>
      </c>
      <c r="BJ162" s="208">
        <f t="shared" si="26"/>
        <v>0</v>
      </c>
      <c r="BK162" s="208">
        <f t="shared" si="26"/>
        <v>0</v>
      </c>
      <c r="BL162" s="207">
        <f t="shared" si="33"/>
        <v>0</v>
      </c>
    </row>
    <row r="163" spans="1:64">
      <c r="A163" s="190" t="s">
        <v>364</v>
      </c>
      <c r="B163" s="243">
        <v>0</v>
      </c>
      <c r="C163" s="243">
        <v>0</v>
      </c>
      <c r="D163" s="206">
        <v>0</v>
      </c>
      <c r="E163" s="206">
        <v>0</v>
      </c>
      <c r="F163" s="206">
        <v>0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0</v>
      </c>
      <c r="O163" s="206">
        <v>0</v>
      </c>
      <c r="P163" s="192">
        <f t="shared" si="30"/>
        <v>0</v>
      </c>
      <c r="Q163" s="206">
        <v>0</v>
      </c>
      <c r="R163" s="206">
        <v>0</v>
      </c>
      <c r="S163" s="206">
        <v>0</v>
      </c>
      <c r="T163" s="206">
        <v>0</v>
      </c>
      <c r="U163" s="206">
        <v>0</v>
      </c>
      <c r="V163" s="206">
        <v>0</v>
      </c>
      <c r="W163" s="206">
        <v>0</v>
      </c>
      <c r="X163" s="206">
        <v>0</v>
      </c>
      <c r="Y163" s="206">
        <v>0</v>
      </c>
      <c r="Z163" s="206">
        <v>0</v>
      </c>
      <c r="AA163" s="206">
        <v>0</v>
      </c>
      <c r="AB163" s="206">
        <v>0</v>
      </c>
      <c r="AC163" s="206">
        <v>0</v>
      </c>
      <c r="AD163" s="206">
        <v>0</v>
      </c>
      <c r="AE163" s="206">
        <v>0</v>
      </c>
      <c r="AF163" s="206">
        <v>0</v>
      </c>
      <c r="AG163" s="192">
        <f t="shared" si="31"/>
        <v>0</v>
      </c>
      <c r="AI163" s="207">
        <f t="shared" si="37"/>
        <v>0</v>
      </c>
      <c r="AJ163" s="207">
        <f t="shared" si="37"/>
        <v>0</v>
      </c>
      <c r="AK163" s="207">
        <f t="shared" si="37"/>
        <v>0</v>
      </c>
      <c r="AL163" s="207">
        <f t="shared" si="36"/>
        <v>0</v>
      </c>
      <c r="AM163" s="207">
        <f t="shared" si="36"/>
        <v>0</v>
      </c>
      <c r="AN163" s="207">
        <f t="shared" si="36"/>
        <v>0</v>
      </c>
      <c r="AO163" s="207">
        <f t="shared" si="36"/>
        <v>0</v>
      </c>
      <c r="AP163" s="207">
        <f t="shared" si="36"/>
        <v>0</v>
      </c>
      <c r="AQ163" s="207">
        <f t="shared" si="36"/>
        <v>0</v>
      </c>
      <c r="AR163" s="207">
        <f t="shared" si="28"/>
        <v>0</v>
      </c>
      <c r="AS163" s="207">
        <f t="shared" si="28"/>
        <v>0</v>
      </c>
      <c r="AT163" s="207">
        <f t="shared" si="28"/>
        <v>0</v>
      </c>
      <c r="AU163" s="208">
        <f t="shared" si="32"/>
        <v>0</v>
      </c>
      <c r="AV163" s="208">
        <f t="shared" si="25"/>
        <v>0</v>
      </c>
      <c r="AW163" s="208">
        <f t="shared" si="25"/>
        <v>0</v>
      </c>
      <c r="AX163" s="208">
        <f t="shared" si="25"/>
        <v>0</v>
      </c>
      <c r="AY163" s="208">
        <f t="shared" si="25"/>
        <v>0</v>
      </c>
      <c r="AZ163" s="208">
        <f t="shared" si="35"/>
        <v>0</v>
      </c>
      <c r="BA163" s="208">
        <f t="shared" si="35"/>
        <v>0</v>
      </c>
      <c r="BB163" s="208">
        <f t="shared" si="35"/>
        <v>0</v>
      </c>
      <c r="BC163" s="208">
        <f t="shared" si="34"/>
        <v>0</v>
      </c>
      <c r="BD163" s="208">
        <f t="shared" si="34"/>
        <v>0</v>
      </c>
      <c r="BE163" s="208">
        <f t="shared" si="34"/>
        <v>0</v>
      </c>
      <c r="BF163" s="208">
        <f t="shared" si="34"/>
        <v>0</v>
      </c>
      <c r="BG163" s="208">
        <f t="shared" si="34"/>
        <v>0</v>
      </c>
      <c r="BH163" s="208">
        <f t="shared" si="34"/>
        <v>0</v>
      </c>
      <c r="BI163" s="208">
        <f t="shared" si="26"/>
        <v>0</v>
      </c>
      <c r="BJ163" s="208">
        <f t="shared" si="26"/>
        <v>0</v>
      </c>
      <c r="BK163" s="208">
        <f t="shared" si="26"/>
        <v>0</v>
      </c>
      <c r="BL163" s="207">
        <f t="shared" si="33"/>
        <v>0</v>
      </c>
    </row>
    <row r="164" spans="1:64">
      <c r="A164" s="190" t="s">
        <v>365</v>
      </c>
      <c r="B164" s="243">
        <v>0</v>
      </c>
      <c r="C164" s="243">
        <v>0</v>
      </c>
      <c r="D164" s="206">
        <v>0</v>
      </c>
      <c r="E164" s="206">
        <v>0</v>
      </c>
      <c r="F164" s="206">
        <v>0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192">
        <f t="shared" si="30"/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192">
        <f t="shared" si="31"/>
        <v>0</v>
      </c>
      <c r="AI164" s="207">
        <f t="shared" si="37"/>
        <v>0</v>
      </c>
      <c r="AJ164" s="207">
        <f t="shared" si="37"/>
        <v>0</v>
      </c>
      <c r="AK164" s="207">
        <f t="shared" si="37"/>
        <v>0</v>
      </c>
      <c r="AL164" s="207">
        <f t="shared" si="36"/>
        <v>0</v>
      </c>
      <c r="AM164" s="207">
        <f t="shared" si="36"/>
        <v>0</v>
      </c>
      <c r="AN164" s="207">
        <f t="shared" si="36"/>
        <v>0</v>
      </c>
      <c r="AO164" s="207">
        <f t="shared" si="36"/>
        <v>0</v>
      </c>
      <c r="AP164" s="207">
        <f t="shared" si="36"/>
        <v>0</v>
      </c>
      <c r="AQ164" s="207">
        <f t="shared" si="36"/>
        <v>0</v>
      </c>
      <c r="AR164" s="207">
        <f t="shared" si="28"/>
        <v>0</v>
      </c>
      <c r="AS164" s="207">
        <f t="shared" si="28"/>
        <v>0</v>
      </c>
      <c r="AT164" s="207">
        <f t="shared" si="28"/>
        <v>0</v>
      </c>
      <c r="AU164" s="208">
        <f t="shared" si="32"/>
        <v>0</v>
      </c>
      <c r="AV164" s="208">
        <f t="shared" si="25"/>
        <v>0</v>
      </c>
      <c r="AW164" s="208">
        <f t="shared" si="25"/>
        <v>0</v>
      </c>
      <c r="AX164" s="208">
        <f t="shared" si="25"/>
        <v>0</v>
      </c>
      <c r="AY164" s="208">
        <f t="shared" si="25"/>
        <v>0</v>
      </c>
      <c r="AZ164" s="208">
        <f t="shared" si="35"/>
        <v>0</v>
      </c>
      <c r="BA164" s="208">
        <f t="shared" si="35"/>
        <v>0</v>
      </c>
      <c r="BB164" s="208">
        <f t="shared" si="35"/>
        <v>0</v>
      </c>
      <c r="BC164" s="208">
        <f t="shared" si="34"/>
        <v>0</v>
      </c>
      <c r="BD164" s="208">
        <f t="shared" si="34"/>
        <v>0</v>
      </c>
      <c r="BE164" s="208">
        <f t="shared" si="34"/>
        <v>0</v>
      </c>
      <c r="BF164" s="208">
        <f t="shared" si="34"/>
        <v>0</v>
      </c>
      <c r="BG164" s="208">
        <f t="shared" si="34"/>
        <v>0</v>
      </c>
      <c r="BH164" s="208">
        <f t="shared" si="34"/>
        <v>0</v>
      </c>
      <c r="BI164" s="208">
        <f t="shared" si="26"/>
        <v>0</v>
      </c>
      <c r="BJ164" s="208">
        <f t="shared" si="26"/>
        <v>0</v>
      </c>
      <c r="BK164" s="208">
        <f t="shared" si="26"/>
        <v>0</v>
      </c>
      <c r="BL164" s="207">
        <f t="shared" si="33"/>
        <v>0</v>
      </c>
    </row>
    <row r="165" spans="1:64">
      <c r="A165" s="190" t="s">
        <v>366</v>
      </c>
      <c r="B165" s="243">
        <v>0</v>
      </c>
      <c r="C165" s="243">
        <v>0</v>
      </c>
      <c r="D165" s="206">
        <v>0</v>
      </c>
      <c r="E165" s="206">
        <v>0</v>
      </c>
      <c r="F165" s="206">
        <v>0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192">
        <f t="shared" si="30"/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192">
        <f t="shared" si="31"/>
        <v>0</v>
      </c>
      <c r="AI165" s="207">
        <f t="shared" si="37"/>
        <v>0</v>
      </c>
      <c r="AJ165" s="207">
        <f t="shared" si="37"/>
        <v>0</v>
      </c>
      <c r="AK165" s="207">
        <f t="shared" si="37"/>
        <v>0</v>
      </c>
      <c r="AL165" s="207">
        <f t="shared" si="36"/>
        <v>0</v>
      </c>
      <c r="AM165" s="207">
        <f t="shared" si="36"/>
        <v>0</v>
      </c>
      <c r="AN165" s="207">
        <f t="shared" si="36"/>
        <v>0</v>
      </c>
      <c r="AO165" s="207">
        <f t="shared" si="36"/>
        <v>0</v>
      </c>
      <c r="AP165" s="207">
        <f t="shared" si="36"/>
        <v>0</v>
      </c>
      <c r="AQ165" s="207">
        <f t="shared" si="36"/>
        <v>0</v>
      </c>
      <c r="AR165" s="207">
        <f t="shared" si="28"/>
        <v>0</v>
      </c>
      <c r="AS165" s="207">
        <f t="shared" si="28"/>
        <v>0</v>
      </c>
      <c r="AT165" s="207">
        <f t="shared" si="28"/>
        <v>0</v>
      </c>
      <c r="AU165" s="208">
        <f t="shared" si="32"/>
        <v>0</v>
      </c>
      <c r="AV165" s="208">
        <f t="shared" si="25"/>
        <v>0</v>
      </c>
      <c r="AW165" s="208">
        <f t="shared" si="25"/>
        <v>0</v>
      </c>
      <c r="AX165" s="208">
        <f t="shared" si="25"/>
        <v>0</v>
      </c>
      <c r="AY165" s="208">
        <f t="shared" si="25"/>
        <v>0</v>
      </c>
      <c r="AZ165" s="208">
        <f t="shared" si="35"/>
        <v>0</v>
      </c>
      <c r="BA165" s="208">
        <f t="shared" si="35"/>
        <v>0</v>
      </c>
      <c r="BB165" s="208">
        <f t="shared" si="35"/>
        <v>0</v>
      </c>
      <c r="BC165" s="208">
        <f t="shared" si="34"/>
        <v>0</v>
      </c>
      <c r="BD165" s="208">
        <f t="shared" si="34"/>
        <v>0</v>
      </c>
      <c r="BE165" s="208">
        <f t="shared" si="34"/>
        <v>0</v>
      </c>
      <c r="BF165" s="208">
        <f t="shared" si="34"/>
        <v>0</v>
      </c>
      <c r="BG165" s="208">
        <f t="shared" si="34"/>
        <v>0</v>
      </c>
      <c r="BH165" s="208">
        <f t="shared" si="34"/>
        <v>0</v>
      </c>
      <c r="BI165" s="208">
        <f t="shared" si="26"/>
        <v>0</v>
      </c>
      <c r="BJ165" s="208">
        <f t="shared" si="26"/>
        <v>0</v>
      </c>
      <c r="BK165" s="208">
        <f t="shared" si="26"/>
        <v>0</v>
      </c>
      <c r="BL165" s="207">
        <f t="shared" si="33"/>
        <v>0</v>
      </c>
    </row>
    <row r="166" spans="1:64">
      <c r="A166" s="190" t="s">
        <v>367</v>
      </c>
      <c r="B166" s="243">
        <v>0</v>
      </c>
      <c r="C166" s="243">
        <v>0</v>
      </c>
      <c r="D166" s="206">
        <v>0</v>
      </c>
      <c r="E166" s="206">
        <v>0</v>
      </c>
      <c r="F166" s="206">
        <v>0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192">
        <f t="shared" si="30"/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0</v>
      </c>
      <c r="W166" s="206">
        <v>0</v>
      </c>
      <c r="X166" s="206">
        <v>0</v>
      </c>
      <c r="Y166" s="206">
        <v>0</v>
      </c>
      <c r="Z166" s="206">
        <v>0</v>
      </c>
      <c r="AA166" s="206">
        <v>0</v>
      </c>
      <c r="AB166" s="206">
        <v>0</v>
      </c>
      <c r="AC166" s="206">
        <v>0</v>
      </c>
      <c r="AD166" s="206">
        <v>0</v>
      </c>
      <c r="AE166" s="206">
        <v>0</v>
      </c>
      <c r="AF166" s="206">
        <v>0</v>
      </c>
      <c r="AG166" s="192">
        <f t="shared" si="31"/>
        <v>0</v>
      </c>
      <c r="AI166" s="207">
        <f t="shared" si="37"/>
        <v>0</v>
      </c>
      <c r="AJ166" s="207">
        <f t="shared" si="37"/>
        <v>0</v>
      </c>
      <c r="AK166" s="207">
        <f t="shared" si="37"/>
        <v>0</v>
      </c>
      <c r="AL166" s="207">
        <f t="shared" si="36"/>
        <v>0</v>
      </c>
      <c r="AM166" s="207">
        <f t="shared" si="36"/>
        <v>0</v>
      </c>
      <c r="AN166" s="207">
        <f t="shared" si="36"/>
        <v>0</v>
      </c>
      <c r="AO166" s="207">
        <f t="shared" si="36"/>
        <v>0</v>
      </c>
      <c r="AP166" s="207">
        <f t="shared" si="36"/>
        <v>0</v>
      </c>
      <c r="AQ166" s="207">
        <f t="shared" si="36"/>
        <v>0</v>
      </c>
      <c r="AR166" s="207">
        <f t="shared" si="28"/>
        <v>0</v>
      </c>
      <c r="AS166" s="207">
        <f t="shared" si="28"/>
        <v>0</v>
      </c>
      <c r="AT166" s="207">
        <f t="shared" si="28"/>
        <v>0</v>
      </c>
      <c r="AU166" s="208">
        <f t="shared" si="32"/>
        <v>0</v>
      </c>
      <c r="AV166" s="208">
        <f t="shared" si="25"/>
        <v>0</v>
      </c>
      <c r="AW166" s="208">
        <f t="shared" si="25"/>
        <v>0</v>
      </c>
      <c r="AX166" s="208">
        <f t="shared" si="25"/>
        <v>0</v>
      </c>
      <c r="AY166" s="208">
        <f t="shared" si="25"/>
        <v>0</v>
      </c>
      <c r="AZ166" s="208">
        <f t="shared" si="35"/>
        <v>0</v>
      </c>
      <c r="BA166" s="208">
        <f t="shared" si="35"/>
        <v>0</v>
      </c>
      <c r="BB166" s="208">
        <f t="shared" si="35"/>
        <v>0</v>
      </c>
      <c r="BC166" s="208">
        <f t="shared" si="34"/>
        <v>0</v>
      </c>
      <c r="BD166" s="208">
        <f t="shared" si="34"/>
        <v>0</v>
      </c>
      <c r="BE166" s="208">
        <f t="shared" si="34"/>
        <v>0</v>
      </c>
      <c r="BF166" s="208">
        <f t="shared" si="34"/>
        <v>0</v>
      </c>
      <c r="BG166" s="208">
        <f t="shared" si="34"/>
        <v>0</v>
      </c>
      <c r="BH166" s="208">
        <f t="shared" si="34"/>
        <v>0</v>
      </c>
      <c r="BI166" s="208">
        <f t="shared" si="26"/>
        <v>0</v>
      </c>
      <c r="BJ166" s="208">
        <f t="shared" si="26"/>
        <v>0</v>
      </c>
      <c r="BK166" s="208">
        <f t="shared" si="26"/>
        <v>0</v>
      </c>
      <c r="BL166" s="207">
        <f t="shared" si="33"/>
        <v>0</v>
      </c>
    </row>
    <row r="167" spans="1:64">
      <c r="A167" s="190" t="s">
        <v>368</v>
      </c>
      <c r="B167" s="243">
        <v>2.4199999999999999E-2</v>
      </c>
      <c r="C167" s="243">
        <v>2.4199999999999999E-2</v>
      </c>
      <c r="D167" s="206">
        <v>487938.91000000003</v>
      </c>
      <c r="E167" s="206">
        <v>487938.91000000003</v>
      </c>
      <c r="F167" s="206">
        <v>487938.91000000003</v>
      </c>
      <c r="G167" s="206">
        <v>487938.91000000003</v>
      </c>
      <c r="H167" s="206">
        <v>487938.91000000003</v>
      </c>
      <c r="I167" s="206">
        <v>487938.91000000003</v>
      </c>
      <c r="J167" s="206">
        <v>487938.91000000003</v>
      </c>
      <c r="K167" s="206">
        <v>487938.91000000003</v>
      </c>
      <c r="L167" s="206">
        <v>487938.91000000003</v>
      </c>
      <c r="M167" s="206">
        <v>487938.91000000003</v>
      </c>
      <c r="N167" s="206">
        <v>487938.91000000003</v>
      </c>
      <c r="O167" s="206">
        <v>487938.91000000003</v>
      </c>
      <c r="P167" s="192">
        <f t="shared" si="30"/>
        <v>5855266.9200000009</v>
      </c>
      <c r="Q167" s="206">
        <v>487938.91000000003</v>
      </c>
      <c r="R167" s="206">
        <v>487938.91000000003</v>
      </c>
      <c r="S167" s="206">
        <v>487938.91000000003</v>
      </c>
      <c r="T167" s="206">
        <v>487938.91000000003</v>
      </c>
      <c r="U167" s="206">
        <v>0</v>
      </c>
      <c r="V167" s="206">
        <v>0</v>
      </c>
      <c r="W167" s="206">
        <v>0</v>
      </c>
      <c r="X167" s="206">
        <v>0</v>
      </c>
      <c r="Y167" s="206">
        <v>0</v>
      </c>
      <c r="Z167" s="206">
        <v>0</v>
      </c>
      <c r="AA167" s="206">
        <v>0</v>
      </c>
      <c r="AB167" s="206">
        <v>0</v>
      </c>
      <c r="AC167" s="206">
        <v>0</v>
      </c>
      <c r="AD167" s="206">
        <v>0</v>
      </c>
      <c r="AE167" s="206">
        <v>0</v>
      </c>
      <c r="AF167" s="206">
        <v>0</v>
      </c>
      <c r="AG167" s="192">
        <f t="shared" si="31"/>
        <v>0</v>
      </c>
      <c r="AI167" s="207">
        <f t="shared" si="37"/>
        <v>984.01</v>
      </c>
      <c r="AJ167" s="207">
        <f t="shared" si="37"/>
        <v>984.01</v>
      </c>
      <c r="AK167" s="207">
        <f t="shared" si="37"/>
        <v>984.01</v>
      </c>
      <c r="AL167" s="207">
        <f t="shared" si="36"/>
        <v>984.01</v>
      </c>
      <c r="AM167" s="207">
        <f t="shared" si="36"/>
        <v>984.01</v>
      </c>
      <c r="AN167" s="207">
        <f t="shared" si="36"/>
        <v>984.01</v>
      </c>
      <c r="AO167" s="207">
        <f t="shared" si="36"/>
        <v>984.01</v>
      </c>
      <c r="AP167" s="207">
        <f t="shared" si="36"/>
        <v>984.01</v>
      </c>
      <c r="AQ167" s="207">
        <f t="shared" si="36"/>
        <v>984.01</v>
      </c>
      <c r="AR167" s="207">
        <f t="shared" si="28"/>
        <v>984.01</v>
      </c>
      <c r="AS167" s="207">
        <f t="shared" si="28"/>
        <v>984.01</v>
      </c>
      <c r="AT167" s="207">
        <f t="shared" si="28"/>
        <v>984.01</v>
      </c>
      <c r="AU167" s="208">
        <f t="shared" si="32"/>
        <v>11808.12</v>
      </c>
      <c r="AV167" s="208">
        <f t="shared" si="25"/>
        <v>984.01</v>
      </c>
      <c r="AW167" s="208">
        <f t="shared" si="25"/>
        <v>984.01</v>
      </c>
      <c r="AX167" s="208">
        <f t="shared" si="25"/>
        <v>984.01</v>
      </c>
      <c r="AY167" s="208">
        <f t="shared" si="25"/>
        <v>984.01</v>
      </c>
      <c r="AZ167" s="208">
        <f t="shared" si="35"/>
        <v>0</v>
      </c>
      <c r="BA167" s="208">
        <f t="shared" si="35"/>
        <v>0</v>
      </c>
      <c r="BB167" s="208">
        <f t="shared" si="35"/>
        <v>0</v>
      </c>
      <c r="BC167" s="208">
        <f t="shared" si="34"/>
        <v>0</v>
      </c>
      <c r="BD167" s="208">
        <f t="shared" si="34"/>
        <v>0</v>
      </c>
      <c r="BE167" s="208">
        <f t="shared" si="34"/>
        <v>0</v>
      </c>
      <c r="BF167" s="208">
        <f t="shared" si="34"/>
        <v>0</v>
      </c>
      <c r="BG167" s="208">
        <f t="shared" si="34"/>
        <v>0</v>
      </c>
      <c r="BH167" s="208">
        <f t="shared" si="34"/>
        <v>0</v>
      </c>
      <c r="BI167" s="208">
        <f t="shared" si="26"/>
        <v>0</v>
      </c>
      <c r="BJ167" s="208">
        <f t="shared" si="26"/>
        <v>0</v>
      </c>
      <c r="BK167" s="208">
        <f t="shared" si="26"/>
        <v>0</v>
      </c>
      <c r="BL167" s="207">
        <f t="shared" si="33"/>
        <v>0</v>
      </c>
    </row>
    <row r="168" spans="1:64">
      <c r="A168" s="190" t="s">
        <v>369</v>
      </c>
      <c r="B168" s="243">
        <v>2.4199999999999999E-2</v>
      </c>
      <c r="C168" s="243">
        <v>2.4199999999999999E-2</v>
      </c>
      <c r="D168" s="206">
        <v>1440178.54</v>
      </c>
      <c r="E168" s="206">
        <v>1442546.23</v>
      </c>
      <c r="F168" s="206">
        <v>1442546.23</v>
      </c>
      <c r="G168" s="206">
        <v>1442546.23</v>
      </c>
      <c r="H168" s="206">
        <v>1442546.23</v>
      </c>
      <c r="I168" s="206">
        <v>1442546.23</v>
      </c>
      <c r="J168" s="206">
        <v>1442546.23</v>
      </c>
      <c r="K168" s="206">
        <v>1442546.23</v>
      </c>
      <c r="L168" s="206">
        <v>1442546.23</v>
      </c>
      <c r="M168" s="206">
        <v>1442546.23</v>
      </c>
      <c r="N168" s="206">
        <v>1442546.23</v>
      </c>
      <c r="O168" s="206">
        <v>1442546.23</v>
      </c>
      <c r="P168" s="192">
        <f t="shared" si="30"/>
        <v>17308187.070000004</v>
      </c>
      <c r="Q168" s="206">
        <v>1442546.23</v>
      </c>
      <c r="R168" s="206">
        <v>1442546.23</v>
      </c>
      <c r="S168" s="206">
        <v>1442546.23</v>
      </c>
      <c r="T168" s="206">
        <v>1442546.23</v>
      </c>
      <c r="U168" s="206">
        <v>1930485.1400000001</v>
      </c>
      <c r="V168" s="206">
        <v>1930485.1400000001</v>
      </c>
      <c r="W168" s="206">
        <v>1930485.1400000001</v>
      </c>
      <c r="X168" s="206">
        <v>1930485.1400000001</v>
      </c>
      <c r="Y168" s="206">
        <v>1930485.1400000001</v>
      </c>
      <c r="Z168" s="206">
        <v>1930485.1400000001</v>
      </c>
      <c r="AA168" s="206">
        <v>1930485.1400000001</v>
      </c>
      <c r="AB168" s="206">
        <v>1930485.1400000001</v>
      </c>
      <c r="AC168" s="206">
        <v>1930485.1400000001</v>
      </c>
      <c r="AD168" s="206">
        <v>1930485.1400000001</v>
      </c>
      <c r="AE168" s="206">
        <v>1930485.1400000001</v>
      </c>
      <c r="AF168" s="206">
        <v>1930485.1400000001</v>
      </c>
      <c r="AG168" s="192">
        <f t="shared" si="31"/>
        <v>23165821.680000003</v>
      </c>
      <c r="AI168" s="207">
        <f t="shared" si="37"/>
        <v>2904.36</v>
      </c>
      <c r="AJ168" s="207">
        <f t="shared" si="37"/>
        <v>2909.13</v>
      </c>
      <c r="AK168" s="207">
        <f t="shared" si="37"/>
        <v>2909.13</v>
      </c>
      <c r="AL168" s="207">
        <f t="shared" si="36"/>
        <v>2909.13</v>
      </c>
      <c r="AM168" s="207">
        <f t="shared" si="36"/>
        <v>2909.13</v>
      </c>
      <c r="AN168" s="207">
        <f t="shared" si="36"/>
        <v>2909.13</v>
      </c>
      <c r="AO168" s="207">
        <f t="shared" si="36"/>
        <v>2909.13</v>
      </c>
      <c r="AP168" s="207">
        <f t="shared" si="36"/>
        <v>2909.13</v>
      </c>
      <c r="AQ168" s="207">
        <f t="shared" si="36"/>
        <v>2909.13</v>
      </c>
      <c r="AR168" s="207">
        <f t="shared" si="28"/>
        <v>2909.13</v>
      </c>
      <c r="AS168" s="207">
        <f t="shared" si="28"/>
        <v>2909.13</v>
      </c>
      <c r="AT168" s="207">
        <f t="shared" si="28"/>
        <v>2909.13</v>
      </c>
      <c r="AU168" s="208">
        <f t="shared" si="32"/>
        <v>34904.790000000008</v>
      </c>
      <c r="AV168" s="208">
        <f t="shared" si="25"/>
        <v>2909.13</v>
      </c>
      <c r="AW168" s="208">
        <f t="shared" si="25"/>
        <v>2909.13</v>
      </c>
      <c r="AX168" s="208">
        <f t="shared" si="25"/>
        <v>2909.13</v>
      </c>
      <c r="AY168" s="208">
        <f t="shared" si="25"/>
        <v>2909.13</v>
      </c>
      <c r="AZ168" s="208">
        <f t="shared" si="35"/>
        <v>3893.15</v>
      </c>
      <c r="BA168" s="208">
        <f t="shared" si="35"/>
        <v>3893.15</v>
      </c>
      <c r="BB168" s="208">
        <f t="shared" si="35"/>
        <v>3893.15</v>
      </c>
      <c r="BC168" s="208">
        <f t="shared" si="34"/>
        <v>3893.15</v>
      </c>
      <c r="BD168" s="208">
        <f t="shared" si="34"/>
        <v>3893.15</v>
      </c>
      <c r="BE168" s="208">
        <f t="shared" si="34"/>
        <v>3893.15</v>
      </c>
      <c r="BF168" s="208">
        <f t="shared" si="34"/>
        <v>3893.15</v>
      </c>
      <c r="BG168" s="208">
        <f t="shared" si="34"/>
        <v>3893.15</v>
      </c>
      <c r="BH168" s="208">
        <f t="shared" si="34"/>
        <v>3893.15</v>
      </c>
      <c r="BI168" s="208">
        <f t="shared" si="26"/>
        <v>3893.15</v>
      </c>
      <c r="BJ168" s="208">
        <f t="shared" si="26"/>
        <v>3893.15</v>
      </c>
      <c r="BK168" s="208">
        <f t="shared" si="26"/>
        <v>3893.15</v>
      </c>
      <c r="BL168" s="207">
        <f t="shared" si="33"/>
        <v>46717.80000000001</v>
      </c>
    </row>
    <row r="169" spans="1:64">
      <c r="A169" s="190" t="s">
        <v>370</v>
      </c>
      <c r="B169" s="243">
        <v>4.2300000000000004E-2</v>
      </c>
      <c r="C169" s="243">
        <v>4.2300000000000004E-2</v>
      </c>
      <c r="D169" s="206">
        <v>465.17</v>
      </c>
      <c r="E169" s="206">
        <v>465.17</v>
      </c>
      <c r="F169" s="206">
        <v>465.17</v>
      </c>
      <c r="G169" s="206">
        <v>465.17</v>
      </c>
      <c r="H169" s="206">
        <v>465.17</v>
      </c>
      <c r="I169" s="206">
        <v>465.17</v>
      </c>
      <c r="J169" s="206">
        <v>465.17</v>
      </c>
      <c r="K169" s="206">
        <v>465.17</v>
      </c>
      <c r="L169" s="206">
        <v>465.17</v>
      </c>
      <c r="M169" s="206">
        <v>465.17</v>
      </c>
      <c r="N169" s="206">
        <v>465.17</v>
      </c>
      <c r="O169" s="206">
        <v>465.17</v>
      </c>
      <c r="P169" s="192">
        <f t="shared" si="30"/>
        <v>5582.04</v>
      </c>
      <c r="Q169" s="206">
        <v>465.17</v>
      </c>
      <c r="R169" s="206">
        <v>465.17</v>
      </c>
      <c r="S169" s="206">
        <v>465.17</v>
      </c>
      <c r="T169" s="206">
        <v>465.17</v>
      </c>
      <c r="U169" s="206">
        <v>0</v>
      </c>
      <c r="V169" s="206">
        <v>0</v>
      </c>
      <c r="W169" s="206">
        <v>0</v>
      </c>
      <c r="X169" s="206">
        <v>0</v>
      </c>
      <c r="Y169" s="206">
        <v>0</v>
      </c>
      <c r="Z169" s="206">
        <v>0</v>
      </c>
      <c r="AA169" s="206">
        <v>0</v>
      </c>
      <c r="AB169" s="206">
        <v>0</v>
      </c>
      <c r="AC169" s="206">
        <v>0</v>
      </c>
      <c r="AD169" s="206">
        <v>0</v>
      </c>
      <c r="AE169" s="206">
        <v>0</v>
      </c>
      <c r="AF169" s="206">
        <v>0</v>
      </c>
      <c r="AG169" s="192">
        <f t="shared" si="31"/>
        <v>0</v>
      </c>
      <c r="AI169" s="207">
        <f t="shared" si="37"/>
        <v>1.64</v>
      </c>
      <c r="AJ169" s="207">
        <f t="shared" si="37"/>
        <v>1.64</v>
      </c>
      <c r="AK169" s="207">
        <f t="shared" si="37"/>
        <v>1.64</v>
      </c>
      <c r="AL169" s="207">
        <f t="shared" si="36"/>
        <v>1.64</v>
      </c>
      <c r="AM169" s="207">
        <f t="shared" si="36"/>
        <v>1.64</v>
      </c>
      <c r="AN169" s="207">
        <f t="shared" si="36"/>
        <v>1.64</v>
      </c>
      <c r="AO169" s="207">
        <f t="shared" si="36"/>
        <v>1.64</v>
      </c>
      <c r="AP169" s="207">
        <f t="shared" si="36"/>
        <v>1.64</v>
      </c>
      <c r="AQ169" s="207">
        <f t="shared" si="36"/>
        <v>1.64</v>
      </c>
      <c r="AR169" s="207">
        <f t="shared" si="28"/>
        <v>1.64</v>
      </c>
      <c r="AS169" s="207">
        <f t="shared" si="28"/>
        <v>1.64</v>
      </c>
      <c r="AT169" s="207">
        <f t="shared" si="28"/>
        <v>1.64</v>
      </c>
      <c r="AU169" s="208">
        <f t="shared" si="32"/>
        <v>19.680000000000003</v>
      </c>
      <c r="AV169" s="208">
        <f t="shared" si="25"/>
        <v>1.64</v>
      </c>
      <c r="AW169" s="208">
        <f t="shared" si="25"/>
        <v>1.64</v>
      </c>
      <c r="AX169" s="208">
        <f t="shared" si="25"/>
        <v>1.64</v>
      </c>
      <c r="AY169" s="208">
        <f t="shared" si="25"/>
        <v>1.64</v>
      </c>
      <c r="AZ169" s="208">
        <f t="shared" si="35"/>
        <v>0</v>
      </c>
      <c r="BA169" s="208">
        <f t="shared" si="35"/>
        <v>0</v>
      </c>
      <c r="BB169" s="208">
        <f t="shared" si="35"/>
        <v>0</v>
      </c>
      <c r="BC169" s="208">
        <f t="shared" si="34"/>
        <v>0</v>
      </c>
      <c r="BD169" s="208">
        <f t="shared" si="34"/>
        <v>0</v>
      </c>
      <c r="BE169" s="208">
        <f t="shared" si="34"/>
        <v>0</v>
      </c>
      <c r="BF169" s="208">
        <f t="shared" si="34"/>
        <v>0</v>
      </c>
      <c r="BG169" s="208">
        <f t="shared" si="34"/>
        <v>0</v>
      </c>
      <c r="BH169" s="208">
        <f t="shared" si="34"/>
        <v>0</v>
      </c>
      <c r="BI169" s="208">
        <f t="shared" si="26"/>
        <v>0</v>
      </c>
      <c r="BJ169" s="208">
        <f t="shared" si="26"/>
        <v>0</v>
      </c>
      <c r="BK169" s="208">
        <f t="shared" si="26"/>
        <v>0</v>
      </c>
      <c r="BL169" s="207">
        <f t="shared" si="33"/>
        <v>0</v>
      </c>
    </row>
    <row r="170" spans="1:64">
      <c r="A170" s="190" t="s">
        <v>371</v>
      </c>
      <c r="B170" s="243">
        <v>3.1799999999999995E-2</v>
      </c>
      <c r="C170" s="243">
        <v>3.1799999999999995E-2</v>
      </c>
      <c r="D170" s="206">
        <v>465.17</v>
      </c>
      <c r="E170" s="206">
        <v>465.17</v>
      </c>
      <c r="F170" s="206">
        <v>465.17</v>
      </c>
      <c r="G170" s="206">
        <v>465.17</v>
      </c>
      <c r="H170" s="206">
        <v>465.17</v>
      </c>
      <c r="I170" s="206">
        <v>465.17</v>
      </c>
      <c r="J170" s="206">
        <v>465.17</v>
      </c>
      <c r="K170" s="206">
        <v>465.17</v>
      </c>
      <c r="L170" s="206">
        <v>465.17</v>
      </c>
      <c r="M170" s="206">
        <v>465.17</v>
      </c>
      <c r="N170" s="206">
        <v>465.17</v>
      </c>
      <c r="O170" s="206">
        <v>465.17</v>
      </c>
      <c r="P170" s="192">
        <f t="shared" si="30"/>
        <v>5582.04</v>
      </c>
      <c r="Q170" s="206">
        <v>465.17</v>
      </c>
      <c r="R170" s="206">
        <v>465.17</v>
      </c>
      <c r="S170" s="206">
        <v>465.17</v>
      </c>
      <c r="T170" s="206">
        <v>465.17</v>
      </c>
      <c r="U170" s="206">
        <v>0</v>
      </c>
      <c r="V170" s="206">
        <v>0</v>
      </c>
      <c r="W170" s="206">
        <v>0</v>
      </c>
      <c r="X170" s="206">
        <v>0</v>
      </c>
      <c r="Y170" s="206">
        <v>0</v>
      </c>
      <c r="Z170" s="206">
        <v>0</v>
      </c>
      <c r="AA170" s="206">
        <v>0</v>
      </c>
      <c r="AB170" s="206">
        <v>0</v>
      </c>
      <c r="AC170" s="206">
        <v>0</v>
      </c>
      <c r="AD170" s="206">
        <v>0</v>
      </c>
      <c r="AE170" s="206">
        <v>0</v>
      </c>
      <c r="AF170" s="206">
        <v>0</v>
      </c>
      <c r="AG170" s="192">
        <f t="shared" si="31"/>
        <v>0</v>
      </c>
      <c r="AI170" s="207">
        <f t="shared" si="37"/>
        <v>1.23</v>
      </c>
      <c r="AJ170" s="207">
        <f t="shared" si="37"/>
        <v>1.23</v>
      </c>
      <c r="AK170" s="207">
        <f t="shared" si="37"/>
        <v>1.23</v>
      </c>
      <c r="AL170" s="207">
        <f t="shared" si="36"/>
        <v>1.23</v>
      </c>
      <c r="AM170" s="207">
        <f t="shared" si="36"/>
        <v>1.23</v>
      </c>
      <c r="AN170" s="207">
        <f t="shared" si="36"/>
        <v>1.23</v>
      </c>
      <c r="AO170" s="207">
        <f t="shared" si="36"/>
        <v>1.23</v>
      </c>
      <c r="AP170" s="207">
        <f t="shared" si="36"/>
        <v>1.23</v>
      </c>
      <c r="AQ170" s="207">
        <f t="shared" si="36"/>
        <v>1.23</v>
      </c>
      <c r="AR170" s="207">
        <f t="shared" si="28"/>
        <v>1.23</v>
      </c>
      <c r="AS170" s="207">
        <f t="shared" si="28"/>
        <v>1.23</v>
      </c>
      <c r="AT170" s="207">
        <f t="shared" si="28"/>
        <v>1.23</v>
      </c>
      <c r="AU170" s="208">
        <f t="shared" si="32"/>
        <v>14.760000000000003</v>
      </c>
      <c r="AV170" s="208">
        <f t="shared" si="25"/>
        <v>1.23</v>
      </c>
      <c r="AW170" s="208">
        <f t="shared" si="25"/>
        <v>1.23</v>
      </c>
      <c r="AX170" s="208">
        <f t="shared" si="25"/>
        <v>1.23</v>
      </c>
      <c r="AY170" s="208">
        <f t="shared" si="25"/>
        <v>1.23</v>
      </c>
      <c r="AZ170" s="208">
        <f t="shared" si="35"/>
        <v>0</v>
      </c>
      <c r="BA170" s="208">
        <f t="shared" si="35"/>
        <v>0</v>
      </c>
      <c r="BB170" s="208">
        <f t="shared" si="35"/>
        <v>0</v>
      </c>
      <c r="BC170" s="208">
        <f t="shared" si="34"/>
        <v>0</v>
      </c>
      <c r="BD170" s="208">
        <f t="shared" si="34"/>
        <v>0</v>
      </c>
      <c r="BE170" s="208">
        <f t="shared" si="34"/>
        <v>0</v>
      </c>
      <c r="BF170" s="208">
        <f t="shared" si="34"/>
        <v>0</v>
      </c>
      <c r="BG170" s="208">
        <f t="shared" si="34"/>
        <v>0</v>
      </c>
      <c r="BH170" s="208">
        <f t="shared" si="34"/>
        <v>0</v>
      </c>
      <c r="BI170" s="208">
        <f t="shared" si="26"/>
        <v>0</v>
      </c>
      <c r="BJ170" s="208">
        <f t="shared" si="26"/>
        <v>0</v>
      </c>
      <c r="BK170" s="208">
        <f t="shared" si="26"/>
        <v>0</v>
      </c>
      <c r="BL170" s="207">
        <f t="shared" si="33"/>
        <v>0</v>
      </c>
    </row>
    <row r="171" spans="1:64">
      <c r="A171" s="190" t="s">
        <v>372</v>
      </c>
      <c r="B171" s="243">
        <v>3.4700000000000002E-2</v>
      </c>
      <c r="C171" s="243">
        <v>3.4700000000000002E-2</v>
      </c>
      <c r="D171" s="206">
        <v>402365.15</v>
      </c>
      <c r="E171" s="206">
        <v>402365.15</v>
      </c>
      <c r="F171" s="206">
        <v>402365.15</v>
      </c>
      <c r="G171" s="206">
        <v>402365.15</v>
      </c>
      <c r="H171" s="206">
        <v>402365.15</v>
      </c>
      <c r="I171" s="206">
        <v>402365.15</v>
      </c>
      <c r="J171" s="206">
        <v>402365.15</v>
      </c>
      <c r="K171" s="206">
        <v>402365.15</v>
      </c>
      <c r="L171" s="206">
        <v>402365.15</v>
      </c>
      <c r="M171" s="206">
        <v>402365.15</v>
      </c>
      <c r="N171" s="206">
        <v>402365.15</v>
      </c>
      <c r="O171" s="206">
        <v>402365.15</v>
      </c>
      <c r="P171" s="192">
        <f t="shared" si="30"/>
        <v>4828381.8</v>
      </c>
      <c r="Q171" s="206">
        <v>402365.15</v>
      </c>
      <c r="R171" s="206">
        <v>402365.15</v>
      </c>
      <c r="S171" s="206">
        <v>402365.15</v>
      </c>
      <c r="T171" s="206">
        <v>402365.15</v>
      </c>
      <c r="U171" s="206">
        <v>0</v>
      </c>
      <c r="V171" s="206">
        <v>0</v>
      </c>
      <c r="W171" s="206">
        <v>0</v>
      </c>
      <c r="X171" s="206">
        <v>0</v>
      </c>
      <c r="Y171" s="206">
        <v>0</v>
      </c>
      <c r="Z171" s="206">
        <v>0</v>
      </c>
      <c r="AA171" s="206">
        <v>0</v>
      </c>
      <c r="AB171" s="206">
        <v>0</v>
      </c>
      <c r="AC171" s="206">
        <v>0</v>
      </c>
      <c r="AD171" s="206">
        <v>0</v>
      </c>
      <c r="AE171" s="206">
        <v>0</v>
      </c>
      <c r="AF171" s="206">
        <v>0</v>
      </c>
      <c r="AG171" s="192">
        <f t="shared" si="31"/>
        <v>0</v>
      </c>
      <c r="AI171" s="207">
        <f t="shared" si="37"/>
        <v>1163.51</v>
      </c>
      <c r="AJ171" s="207">
        <f t="shared" si="37"/>
        <v>1163.51</v>
      </c>
      <c r="AK171" s="207">
        <f t="shared" si="37"/>
        <v>1163.51</v>
      </c>
      <c r="AL171" s="207">
        <f t="shared" si="36"/>
        <v>1163.51</v>
      </c>
      <c r="AM171" s="207">
        <f t="shared" si="36"/>
        <v>1163.51</v>
      </c>
      <c r="AN171" s="207">
        <f t="shared" si="36"/>
        <v>1163.51</v>
      </c>
      <c r="AO171" s="207">
        <f t="shared" si="36"/>
        <v>1163.51</v>
      </c>
      <c r="AP171" s="207">
        <f t="shared" si="36"/>
        <v>1163.51</v>
      </c>
      <c r="AQ171" s="207">
        <f t="shared" si="36"/>
        <v>1163.51</v>
      </c>
      <c r="AR171" s="207">
        <f t="shared" si="28"/>
        <v>1163.51</v>
      </c>
      <c r="AS171" s="207">
        <f t="shared" si="28"/>
        <v>1163.51</v>
      </c>
      <c r="AT171" s="207">
        <f t="shared" si="28"/>
        <v>1163.51</v>
      </c>
      <c r="AU171" s="208">
        <f t="shared" si="32"/>
        <v>13962.12</v>
      </c>
      <c r="AV171" s="208">
        <f t="shared" si="25"/>
        <v>1163.51</v>
      </c>
      <c r="AW171" s="208">
        <f t="shared" si="25"/>
        <v>1163.51</v>
      </c>
      <c r="AX171" s="208">
        <f t="shared" si="25"/>
        <v>1163.51</v>
      </c>
      <c r="AY171" s="208">
        <f t="shared" si="25"/>
        <v>1163.51</v>
      </c>
      <c r="AZ171" s="208">
        <f t="shared" si="35"/>
        <v>0</v>
      </c>
      <c r="BA171" s="208">
        <f t="shared" si="35"/>
        <v>0</v>
      </c>
      <c r="BB171" s="208">
        <f t="shared" si="35"/>
        <v>0</v>
      </c>
      <c r="BC171" s="208">
        <f t="shared" si="34"/>
        <v>0</v>
      </c>
      <c r="BD171" s="208">
        <f t="shared" si="34"/>
        <v>0</v>
      </c>
      <c r="BE171" s="208">
        <f t="shared" si="34"/>
        <v>0</v>
      </c>
      <c r="BF171" s="208">
        <f t="shared" si="34"/>
        <v>0</v>
      </c>
      <c r="BG171" s="208">
        <f t="shared" si="34"/>
        <v>0</v>
      </c>
      <c r="BH171" s="208">
        <f t="shared" si="34"/>
        <v>0</v>
      </c>
      <c r="BI171" s="208">
        <f t="shared" si="26"/>
        <v>0</v>
      </c>
      <c r="BJ171" s="208">
        <f t="shared" si="26"/>
        <v>0</v>
      </c>
      <c r="BK171" s="208">
        <f t="shared" si="26"/>
        <v>0</v>
      </c>
      <c r="BL171" s="207">
        <f t="shared" si="33"/>
        <v>0</v>
      </c>
    </row>
    <row r="172" spans="1:64">
      <c r="A172" s="190" t="s">
        <v>373</v>
      </c>
      <c r="B172" s="243">
        <v>4.2300000000000004E-2</v>
      </c>
      <c r="C172" s="243">
        <v>4.2300000000000004E-2</v>
      </c>
      <c r="D172" s="206">
        <v>718802.70000000007</v>
      </c>
      <c r="E172" s="206">
        <v>718802.70000000007</v>
      </c>
      <c r="F172" s="206">
        <v>718802.70000000007</v>
      </c>
      <c r="G172" s="206">
        <v>718802.70000000007</v>
      </c>
      <c r="H172" s="206">
        <v>718802.70000000007</v>
      </c>
      <c r="I172" s="206">
        <v>718802.70000000007</v>
      </c>
      <c r="J172" s="206">
        <v>718744.47500000009</v>
      </c>
      <c r="K172" s="206">
        <v>776755.8600000001</v>
      </c>
      <c r="L172" s="206">
        <v>834825.47000000009</v>
      </c>
      <c r="M172" s="206">
        <v>834825.47000000009</v>
      </c>
      <c r="N172" s="206">
        <v>834825.47000000009</v>
      </c>
      <c r="O172" s="206">
        <v>834825.47000000009</v>
      </c>
      <c r="P172" s="192">
        <f t="shared" si="30"/>
        <v>9147618.415000001</v>
      </c>
      <c r="Q172" s="206">
        <v>834825.47000000009</v>
      </c>
      <c r="R172" s="206">
        <v>879393.55500000005</v>
      </c>
      <c r="S172" s="206">
        <v>923961.64000000013</v>
      </c>
      <c r="T172" s="206">
        <v>923961.64000000013</v>
      </c>
      <c r="U172" s="206">
        <v>986096.30000000016</v>
      </c>
      <c r="V172" s="206">
        <v>1047765.7900000002</v>
      </c>
      <c r="W172" s="206">
        <v>1047765.7900000002</v>
      </c>
      <c r="X172" s="206">
        <v>1047765.7900000002</v>
      </c>
      <c r="Y172" s="206">
        <v>1047765.7900000002</v>
      </c>
      <c r="Z172" s="206">
        <v>1294961.1400000001</v>
      </c>
      <c r="AA172" s="206">
        <v>1542156.4900000002</v>
      </c>
      <c r="AB172" s="206">
        <v>1542156.4900000002</v>
      </c>
      <c r="AC172" s="206">
        <v>1542156.4900000002</v>
      </c>
      <c r="AD172" s="206">
        <v>1542156.4900000002</v>
      </c>
      <c r="AE172" s="206">
        <v>1542156.4900000002</v>
      </c>
      <c r="AF172" s="206">
        <v>1542156.4900000002</v>
      </c>
      <c r="AG172" s="192">
        <f t="shared" si="31"/>
        <v>15725059.540000003</v>
      </c>
      <c r="AI172" s="207">
        <f t="shared" si="37"/>
        <v>2533.7800000000002</v>
      </c>
      <c r="AJ172" s="207">
        <f t="shared" si="37"/>
        <v>2533.7800000000002</v>
      </c>
      <c r="AK172" s="207">
        <f t="shared" si="37"/>
        <v>2533.7800000000002</v>
      </c>
      <c r="AL172" s="207">
        <f t="shared" si="36"/>
        <v>2533.7800000000002</v>
      </c>
      <c r="AM172" s="207">
        <f t="shared" si="36"/>
        <v>2533.7800000000002</v>
      </c>
      <c r="AN172" s="207">
        <f t="shared" si="36"/>
        <v>2533.7800000000002</v>
      </c>
      <c r="AO172" s="207">
        <f t="shared" si="36"/>
        <v>2533.5700000000002</v>
      </c>
      <c r="AP172" s="207">
        <f t="shared" si="36"/>
        <v>2738.06</v>
      </c>
      <c r="AQ172" s="207">
        <f t="shared" si="36"/>
        <v>2942.76</v>
      </c>
      <c r="AR172" s="207">
        <f t="shared" si="28"/>
        <v>2942.76</v>
      </c>
      <c r="AS172" s="207">
        <f t="shared" si="28"/>
        <v>2942.76</v>
      </c>
      <c r="AT172" s="207">
        <f t="shared" si="28"/>
        <v>2942.76</v>
      </c>
      <c r="AU172" s="208">
        <f t="shared" si="32"/>
        <v>32245.350000000013</v>
      </c>
      <c r="AV172" s="208">
        <f t="shared" si="25"/>
        <v>2942.76</v>
      </c>
      <c r="AW172" s="208">
        <f t="shared" si="25"/>
        <v>3099.86</v>
      </c>
      <c r="AX172" s="208">
        <f t="shared" si="25"/>
        <v>3256.96</v>
      </c>
      <c r="AY172" s="208">
        <f t="shared" si="25"/>
        <v>3256.96</v>
      </c>
      <c r="AZ172" s="208">
        <f t="shared" si="35"/>
        <v>3475.99</v>
      </c>
      <c r="BA172" s="208">
        <f t="shared" si="35"/>
        <v>3693.37</v>
      </c>
      <c r="BB172" s="208">
        <f t="shared" si="35"/>
        <v>3693.37</v>
      </c>
      <c r="BC172" s="208">
        <f t="shared" si="34"/>
        <v>3693.37</v>
      </c>
      <c r="BD172" s="208">
        <f t="shared" si="34"/>
        <v>3693.37</v>
      </c>
      <c r="BE172" s="208">
        <f t="shared" si="34"/>
        <v>4564.74</v>
      </c>
      <c r="BF172" s="208">
        <f t="shared" si="34"/>
        <v>5436.1</v>
      </c>
      <c r="BG172" s="208">
        <f t="shared" si="34"/>
        <v>5436.1</v>
      </c>
      <c r="BH172" s="208">
        <f t="shared" si="34"/>
        <v>5436.1</v>
      </c>
      <c r="BI172" s="208">
        <f t="shared" si="26"/>
        <v>5436.1</v>
      </c>
      <c r="BJ172" s="208">
        <f t="shared" si="26"/>
        <v>5436.1</v>
      </c>
      <c r="BK172" s="208">
        <f t="shared" si="26"/>
        <v>5436.1</v>
      </c>
      <c r="BL172" s="207">
        <f t="shared" si="33"/>
        <v>55430.80999999999</v>
      </c>
    </row>
    <row r="173" spans="1:64">
      <c r="A173" s="190" t="s">
        <v>374</v>
      </c>
      <c r="B173" s="243">
        <v>3.1799999999999995E-2</v>
      </c>
      <c r="C173" s="243">
        <v>3.1799999999999995E-2</v>
      </c>
      <c r="D173" s="206">
        <v>74202.61</v>
      </c>
      <c r="E173" s="206">
        <v>74202.61</v>
      </c>
      <c r="F173" s="206">
        <v>74202.61</v>
      </c>
      <c r="G173" s="206">
        <v>74202.61</v>
      </c>
      <c r="H173" s="206">
        <v>74202.61</v>
      </c>
      <c r="I173" s="206">
        <v>74202.61</v>
      </c>
      <c r="J173" s="206">
        <v>74202.61</v>
      </c>
      <c r="K173" s="206">
        <v>74202.61</v>
      </c>
      <c r="L173" s="206">
        <v>74202.61</v>
      </c>
      <c r="M173" s="206">
        <v>74202.61</v>
      </c>
      <c r="N173" s="206">
        <v>74202.61</v>
      </c>
      <c r="O173" s="206">
        <v>74202.61</v>
      </c>
      <c r="P173" s="192">
        <f t="shared" si="30"/>
        <v>890431.32</v>
      </c>
      <c r="Q173" s="206">
        <v>74202.61</v>
      </c>
      <c r="R173" s="206">
        <v>74202.61</v>
      </c>
      <c r="S173" s="206">
        <v>74202.61</v>
      </c>
      <c r="T173" s="206">
        <v>74202.61</v>
      </c>
      <c r="U173" s="206">
        <v>74667.78</v>
      </c>
      <c r="V173" s="206">
        <v>74667.78</v>
      </c>
      <c r="W173" s="206">
        <v>74667.78</v>
      </c>
      <c r="X173" s="206">
        <v>74667.78</v>
      </c>
      <c r="Y173" s="206">
        <v>74667.78</v>
      </c>
      <c r="Z173" s="206">
        <v>74667.78</v>
      </c>
      <c r="AA173" s="206">
        <v>74667.78</v>
      </c>
      <c r="AB173" s="206">
        <v>74667.78</v>
      </c>
      <c r="AC173" s="206">
        <v>74667.78</v>
      </c>
      <c r="AD173" s="206">
        <v>119235.86499999999</v>
      </c>
      <c r="AE173" s="206">
        <v>163803.95000000001</v>
      </c>
      <c r="AF173" s="206">
        <v>163803.95000000001</v>
      </c>
      <c r="AG173" s="192">
        <f t="shared" si="31"/>
        <v>1118853.7850000001</v>
      </c>
      <c r="AI173" s="207">
        <f t="shared" si="37"/>
        <v>196.64</v>
      </c>
      <c r="AJ173" s="207">
        <f t="shared" si="37"/>
        <v>196.64</v>
      </c>
      <c r="AK173" s="207">
        <f t="shared" si="37"/>
        <v>196.64</v>
      </c>
      <c r="AL173" s="207">
        <f t="shared" si="36"/>
        <v>196.64</v>
      </c>
      <c r="AM173" s="207">
        <f t="shared" si="36"/>
        <v>196.64</v>
      </c>
      <c r="AN173" s="207">
        <f t="shared" si="36"/>
        <v>196.64</v>
      </c>
      <c r="AO173" s="207">
        <f t="shared" si="36"/>
        <v>196.64</v>
      </c>
      <c r="AP173" s="207">
        <f t="shared" si="36"/>
        <v>196.64</v>
      </c>
      <c r="AQ173" s="207">
        <f t="shared" si="36"/>
        <v>196.64</v>
      </c>
      <c r="AR173" s="207">
        <f t="shared" si="28"/>
        <v>196.64</v>
      </c>
      <c r="AS173" s="207">
        <f t="shared" si="28"/>
        <v>196.64</v>
      </c>
      <c r="AT173" s="207">
        <f t="shared" si="28"/>
        <v>196.64</v>
      </c>
      <c r="AU173" s="208">
        <f t="shared" si="32"/>
        <v>2359.6799999999994</v>
      </c>
      <c r="AV173" s="208">
        <f t="shared" si="25"/>
        <v>196.64</v>
      </c>
      <c r="AW173" s="208">
        <f t="shared" si="25"/>
        <v>196.64</v>
      </c>
      <c r="AX173" s="208">
        <f t="shared" si="25"/>
        <v>196.64</v>
      </c>
      <c r="AY173" s="208">
        <f t="shared" si="25"/>
        <v>196.64</v>
      </c>
      <c r="AZ173" s="208">
        <f t="shared" si="35"/>
        <v>197.87</v>
      </c>
      <c r="BA173" s="208">
        <f t="shared" si="35"/>
        <v>197.87</v>
      </c>
      <c r="BB173" s="208">
        <f t="shared" si="35"/>
        <v>197.87</v>
      </c>
      <c r="BC173" s="208">
        <f t="shared" si="34"/>
        <v>197.87</v>
      </c>
      <c r="BD173" s="208">
        <f t="shared" si="34"/>
        <v>197.87</v>
      </c>
      <c r="BE173" s="208">
        <f t="shared" si="34"/>
        <v>197.87</v>
      </c>
      <c r="BF173" s="208">
        <f t="shared" si="34"/>
        <v>197.87</v>
      </c>
      <c r="BG173" s="208">
        <f t="shared" si="34"/>
        <v>197.87</v>
      </c>
      <c r="BH173" s="208">
        <f t="shared" si="34"/>
        <v>197.87</v>
      </c>
      <c r="BI173" s="208">
        <f t="shared" si="26"/>
        <v>315.98</v>
      </c>
      <c r="BJ173" s="208">
        <f t="shared" si="26"/>
        <v>434.08</v>
      </c>
      <c r="BK173" s="208">
        <f t="shared" si="26"/>
        <v>434.08</v>
      </c>
      <c r="BL173" s="207">
        <f t="shared" si="33"/>
        <v>2964.97</v>
      </c>
    </row>
    <row r="174" spans="1:64">
      <c r="A174" s="190" t="s">
        <v>375</v>
      </c>
      <c r="B174" s="243">
        <v>7.7000000000000002E-3</v>
      </c>
      <c r="C174" s="243">
        <v>7.7000000000000002E-3</v>
      </c>
      <c r="D174" s="206">
        <v>795586.25</v>
      </c>
      <c r="E174" s="206">
        <v>795586.25</v>
      </c>
      <c r="F174" s="206">
        <v>795586.25</v>
      </c>
      <c r="G174" s="206">
        <v>783086.25</v>
      </c>
      <c r="H174" s="206">
        <v>753625.42</v>
      </c>
      <c r="I174" s="206">
        <v>736664.58</v>
      </c>
      <c r="J174" s="206">
        <v>749164.58</v>
      </c>
      <c r="K174" s="206">
        <v>761664.58</v>
      </c>
      <c r="L174" s="206">
        <v>761664.58</v>
      </c>
      <c r="M174" s="206">
        <v>761664.58</v>
      </c>
      <c r="N174" s="206">
        <v>761664.58</v>
      </c>
      <c r="O174" s="206">
        <v>761664.58</v>
      </c>
      <c r="P174" s="192">
        <f t="shared" si="30"/>
        <v>9217622.4800000004</v>
      </c>
      <c r="Q174" s="206">
        <v>761664.58</v>
      </c>
      <c r="R174" s="206">
        <v>761664.58</v>
      </c>
      <c r="S174" s="206">
        <v>761664.58</v>
      </c>
      <c r="T174" s="206">
        <v>761664.58</v>
      </c>
      <c r="U174" s="206">
        <v>761664.58</v>
      </c>
      <c r="V174" s="206">
        <v>823334.07</v>
      </c>
      <c r="W174" s="206">
        <v>885003.55999999994</v>
      </c>
      <c r="X174" s="206">
        <v>885003.55999999994</v>
      </c>
      <c r="Y174" s="206">
        <v>1372120.395</v>
      </c>
      <c r="Z174" s="206">
        <v>1933915.7949999999</v>
      </c>
      <c r="AA174" s="206">
        <v>2008594.3599999999</v>
      </c>
      <c r="AB174" s="206">
        <v>2008594.3599999999</v>
      </c>
      <c r="AC174" s="206">
        <v>2008594.3599999999</v>
      </c>
      <c r="AD174" s="206">
        <v>2008594.3599999999</v>
      </c>
      <c r="AE174" s="206">
        <v>2008594.3599999999</v>
      </c>
      <c r="AF174" s="206">
        <v>2008594.3599999999</v>
      </c>
      <c r="AG174" s="192">
        <f t="shared" si="31"/>
        <v>18712608.119999997</v>
      </c>
      <c r="AI174" s="207">
        <f t="shared" si="37"/>
        <v>510.5</v>
      </c>
      <c r="AJ174" s="207">
        <f t="shared" si="37"/>
        <v>510.5</v>
      </c>
      <c r="AK174" s="207">
        <f t="shared" si="37"/>
        <v>510.5</v>
      </c>
      <c r="AL174" s="207">
        <f t="shared" si="36"/>
        <v>502.48</v>
      </c>
      <c r="AM174" s="207">
        <f t="shared" si="36"/>
        <v>483.58</v>
      </c>
      <c r="AN174" s="207">
        <f t="shared" si="36"/>
        <v>472.69</v>
      </c>
      <c r="AO174" s="207">
        <f t="shared" si="36"/>
        <v>480.71</v>
      </c>
      <c r="AP174" s="207">
        <f t="shared" si="36"/>
        <v>488.73</v>
      </c>
      <c r="AQ174" s="207">
        <f t="shared" si="36"/>
        <v>488.73</v>
      </c>
      <c r="AR174" s="207">
        <f t="shared" si="28"/>
        <v>488.73</v>
      </c>
      <c r="AS174" s="207">
        <f t="shared" si="28"/>
        <v>488.73</v>
      </c>
      <c r="AT174" s="207">
        <f t="shared" si="28"/>
        <v>488.73</v>
      </c>
      <c r="AU174" s="208">
        <f t="shared" si="32"/>
        <v>5914.6099999999988</v>
      </c>
      <c r="AV174" s="208">
        <f t="shared" si="25"/>
        <v>488.73</v>
      </c>
      <c r="AW174" s="208">
        <f t="shared" si="25"/>
        <v>488.73</v>
      </c>
      <c r="AX174" s="208">
        <f t="shared" si="25"/>
        <v>488.73</v>
      </c>
      <c r="AY174" s="208">
        <f t="shared" ref="AY174:AY237" si="38">ROUND(T174*$B174/12,2)</f>
        <v>488.73</v>
      </c>
      <c r="AZ174" s="208">
        <f t="shared" si="35"/>
        <v>488.73</v>
      </c>
      <c r="BA174" s="208">
        <f t="shared" si="35"/>
        <v>528.30999999999995</v>
      </c>
      <c r="BB174" s="208">
        <f t="shared" si="35"/>
        <v>567.88</v>
      </c>
      <c r="BC174" s="208">
        <f t="shared" si="34"/>
        <v>567.88</v>
      </c>
      <c r="BD174" s="208">
        <f t="shared" si="34"/>
        <v>880.44</v>
      </c>
      <c r="BE174" s="208">
        <f t="shared" si="34"/>
        <v>1240.93</v>
      </c>
      <c r="BF174" s="208">
        <f t="shared" si="34"/>
        <v>1288.8499999999999</v>
      </c>
      <c r="BG174" s="208">
        <f t="shared" si="34"/>
        <v>1288.8499999999999</v>
      </c>
      <c r="BH174" s="208">
        <f t="shared" si="34"/>
        <v>1288.8499999999999</v>
      </c>
      <c r="BI174" s="208">
        <f t="shared" si="26"/>
        <v>1288.8499999999999</v>
      </c>
      <c r="BJ174" s="208">
        <f t="shared" si="26"/>
        <v>1288.8499999999999</v>
      </c>
      <c r="BK174" s="208">
        <f t="shared" si="26"/>
        <v>1288.8499999999999</v>
      </c>
      <c r="BL174" s="207">
        <f t="shared" si="33"/>
        <v>12007.270000000002</v>
      </c>
    </row>
    <row r="175" spans="1:64">
      <c r="A175" s="190" t="s">
        <v>376</v>
      </c>
      <c r="B175" s="243">
        <v>3.4700000000000002E-2</v>
      </c>
      <c r="C175" s="243">
        <v>3.4700000000000002E-2</v>
      </c>
      <c r="D175" s="206">
        <v>11421722.800000001</v>
      </c>
      <c r="E175" s="206">
        <v>11495482.24</v>
      </c>
      <c r="F175" s="206">
        <v>11559204.359999999</v>
      </c>
      <c r="G175" s="206">
        <v>11549167.029999999</v>
      </c>
      <c r="H175" s="206">
        <v>11528324.859999999</v>
      </c>
      <c r="I175" s="206">
        <v>11720214.33</v>
      </c>
      <c r="J175" s="206">
        <v>12237160.954999998</v>
      </c>
      <c r="K175" s="206">
        <v>12651630.25</v>
      </c>
      <c r="L175" s="206">
        <v>12929867.109999999</v>
      </c>
      <c r="M175" s="206">
        <v>13443632.374999998</v>
      </c>
      <c r="N175" s="206">
        <v>13791467.004999999</v>
      </c>
      <c r="O175" s="206">
        <v>13795570.864999998</v>
      </c>
      <c r="P175" s="192">
        <f t="shared" si="30"/>
        <v>148123444.18000001</v>
      </c>
      <c r="Q175" s="206">
        <v>13816537.334999997</v>
      </c>
      <c r="R175" s="206">
        <v>13864177.944999997</v>
      </c>
      <c r="S175" s="206">
        <v>13904767.494999997</v>
      </c>
      <c r="T175" s="206">
        <v>14063990.054999998</v>
      </c>
      <c r="U175" s="206">
        <v>14931941.959999997</v>
      </c>
      <c r="V175" s="206">
        <v>15327221.564999998</v>
      </c>
      <c r="W175" s="206">
        <v>16635490.534999996</v>
      </c>
      <c r="X175" s="206">
        <v>20009802.354999997</v>
      </c>
      <c r="Y175" s="206">
        <v>22267604.699999996</v>
      </c>
      <c r="Z175" s="206">
        <v>23153779.254999999</v>
      </c>
      <c r="AA175" s="206">
        <v>23925246.249999996</v>
      </c>
      <c r="AB175" s="206">
        <v>23925246.249999996</v>
      </c>
      <c r="AC175" s="206">
        <v>23950563.894999996</v>
      </c>
      <c r="AD175" s="206">
        <v>24002467.989999995</v>
      </c>
      <c r="AE175" s="206">
        <v>24038778.289999995</v>
      </c>
      <c r="AF175" s="206">
        <v>29232968.269999992</v>
      </c>
      <c r="AG175" s="192">
        <f t="shared" si="31"/>
        <v>261401111.31499997</v>
      </c>
      <c r="AI175" s="207">
        <f t="shared" si="37"/>
        <v>33027.82</v>
      </c>
      <c r="AJ175" s="207">
        <f t="shared" si="37"/>
        <v>33241.1</v>
      </c>
      <c r="AK175" s="207">
        <f t="shared" si="37"/>
        <v>33425.370000000003</v>
      </c>
      <c r="AL175" s="207">
        <f t="shared" si="36"/>
        <v>33396.339999999997</v>
      </c>
      <c r="AM175" s="207">
        <f t="shared" si="36"/>
        <v>33336.07</v>
      </c>
      <c r="AN175" s="207">
        <f t="shared" si="36"/>
        <v>33890.949999999997</v>
      </c>
      <c r="AO175" s="207">
        <f t="shared" si="36"/>
        <v>35385.79</v>
      </c>
      <c r="AP175" s="207">
        <f t="shared" si="36"/>
        <v>36584.300000000003</v>
      </c>
      <c r="AQ175" s="207">
        <f t="shared" si="36"/>
        <v>37388.870000000003</v>
      </c>
      <c r="AR175" s="207">
        <f t="shared" si="28"/>
        <v>38874.5</v>
      </c>
      <c r="AS175" s="207">
        <f t="shared" si="28"/>
        <v>39880.33</v>
      </c>
      <c r="AT175" s="207">
        <f t="shared" si="28"/>
        <v>39892.19</v>
      </c>
      <c r="AU175" s="208">
        <f t="shared" si="32"/>
        <v>428323.63000000006</v>
      </c>
      <c r="AV175" s="208">
        <f t="shared" ref="AV175:AY238" si="39">ROUND(Q175*$B175/12,2)</f>
        <v>39952.82</v>
      </c>
      <c r="AW175" s="208">
        <f t="shared" si="39"/>
        <v>40090.58</v>
      </c>
      <c r="AX175" s="208">
        <f t="shared" si="39"/>
        <v>40207.949999999997</v>
      </c>
      <c r="AY175" s="208">
        <f t="shared" si="38"/>
        <v>40668.370000000003</v>
      </c>
      <c r="AZ175" s="208">
        <f t="shared" si="35"/>
        <v>43178.2</v>
      </c>
      <c r="BA175" s="208">
        <f t="shared" si="35"/>
        <v>44321.22</v>
      </c>
      <c r="BB175" s="208">
        <f t="shared" si="35"/>
        <v>48104.29</v>
      </c>
      <c r="BC175" s="208">
        <f t="shared" si="34"/>
        <v>57861.68</v>
      </c>
      <c r="BD175" s="208">
        <f t="shared" si="34"/>
        <v>64390.49</v>
      </c>
      <c r="BE175" s="208">
        <f t="shared" si="34"/>
        <v>66953.009999999995</v>
      </c>
      <c r="BF175" s="208">
        <f t="shared" si="34"/>
        <v>69183.839999999997</v>
      </c>
      <c r="BG175" s="208">
        <f t="shared" si="34"/>
        <v>69183.839999999997</v>
      </c>
      <c r="BH175" s="208">
        <f t="shared" si="34"/>
        <v>69257.05</v>
      </c>
      <c r="BI175" s="208">
        <f t="shared" si="26"/>
        <v>69407.14</v>
      </c>
      <c r="BJ175" s="208">
        <f t="shared" si="26"/>
        <v>69512.13</v>
      </c>
      <c r="BK175" s="208">
        <f t="shared" si="26"/>
        <v>84532</v>
      </c>
      <c r="BL175" s="207">
        <f t="shared" si="33"/>
        <v>755884.89</v>
      </c>
    </row>
    <row r="176" spans="1:64">
      <c r="A176" s="190" t="s">
        <v>377</v>
      </c>
      <c r="B176" s="243">
        <v>4.0000000000000002E-4</v>
      </c>
      <c r="C176" s="243">
        <v>4.0000000000000002E-4</v>
      </c>
      <c r="D176" s="206">
        <v>43211.57</v>
      </c>
      <c r="E176" s="206">
        <v>43211.57</v>
      </c>
      <c r="F176" s="206">
        <v>43211.57</v>
      </c>
      <c r="G176" s="206">
        <v>43211.57</v>
      </c>
      <c r="H176" s="206">
        <v>43211.57</v>
      </c>
      <c r="I176" s="206">
        <v>43211.57</v>
      </c>
      <c r="J176" s="206">
        <v>43211.57</v>
      </c>
      <c r="K176" s="206">
        <v>43211.57</v>
      </c>
      <c r="L176" s="206">
        <v>43211.57</v>
      </c>
      <c r="M176" s="206">
        <v>43211.57</v>
      </c>
      <c r="N176" s="206">
        <v>43211.57</v>
      </c>
      <c r="O176" s="206">
        <v>43211.57</v>
      </c>
      <c r="P176" s="192">
        <f t="shared" si="30"/>
        <v>518538.84</v>
      </c>
      <c r="Q176" s="206">
        <v>43211.57</v>
      </c>
      <c r="R176" s="206">
        <v>43211.57</v>
      </c>
      <c r="S176" s="206">
        <v>43211.57</v>
      </c>
      <c r="T176" s="206">
        <v>43211.57</v>
      </c>
      <c r="U176" s="206">
        <v>43211.57</v>
      </c>
      <c r="V176" s="206">
        <v>43211.57</v>
      </c>
      <c r="W176" s="206">
        <v>43211.57</v>
      </c>
      <c r="X176" s="206">
        <v>43211.57</v>
      </c>
      <c r="Y176" s="206">
        <v>43211.57</v>
      </c>
      <c r="Z176" s="206">
        <v>43211.57</v>
      </c>
      <c r="AA176" s="206">
        <v>43211.57</v>
      </c>
      <c r="AB176" s="206">
        <v>43211.57</v>
      </c>
      <c r="AC176" s="206">
        <v>43211.57</v>
      </c>
      <c r="AD176" s="206">
        <v>43211.57</v>
      </c>
      <c r="AE176" s="206">
        <v>43211.57</v>
      </c>
      <c r="AF176" s="206">
        <v>43211.57</v>
      </c>
      <c r="AG176" s="192">
        <f t="shared" si="31"/>
        <v>518538.84</v>
      </c>
      <c r="AI176" s="207">
        <f t="shared" si="37"/>
        <v>1.44</v>
      </c>
      <c r="AJ176" s="207">
        <f t="shared" si="37"/>
        <v>1.44</v>
      </c>
      <c r="AK176" s="207">
        <f t="shared" si="37"/>
        <v>1.44</v>
      </c>
      <c r="AL176" s="207">
        <f t="shared" si="36"/>
        <v>1.44</v>
      </c>
      <c r="AM176" s="207">
        <f t="shared" si="36"/>
        <v>1.44</v>
      </c>
      <c r="AN176" s="207">
        <f t="shared" si="36"/>
        <v>1.44</v>
      </c>
      <c r="AO176" s="207">
        <f t="shared" si="36"/>
        <v>1.44</v>
      </c>
      <c r="AP176" s="207">
        <f t="shared" si="36"/>
        <v>1.44</v>
      </c>
      <c r="AQ176" s="207">
        <f t="shared" si="36"/>
        <v>1.44</v>
      </c>
      <c r="AR176" s="207">
        <f t="shared" si="28"/>
        <v>1.44</v>
      </c>
      <c r="AS176" s="207">
        <f t="shared" si="28"/>
        <v>1.44</v>
      </c>
      <c r="AT176" s="207">
        <f t="shared" si="28"/>
        <v>1.44</v>
      </c>
      <c r="AU176" s="208">
        <f t="shared" si="32"/>
        <v>17.279999999999998</v>
      </c>
      <c r="AV176" s="208">
        <f t="shared" si="39"/>
        <v>1.44</v>
      </c>
      <c r="AW176" s="208">
        <f t="shared" si="39"/>
        <v>1.44</v>
      </c>
      <c r="AX176" s="208">
        <f t="shared" si="39"/>
        <v>1.44</v>
      </c>
      <c r="AY176" s="208">
        <f t="shared" si="38"/>
        <v>1.44</v>
      </c>
      <c r="AZ176" s="208">
        <f t="shared" si="35"/>
        <v>1.44</v>
      </c>
      <c r="BA176" s="208">
        <f t="shared" si="35"/>
        <v>1.44</v>
      </c>
      <c r="BB176" s="208">
        <f t="shared" si="35"/>
        <v>1.44</v>
      </c>
      <c r="BC176" s="208">
        <f t="shared" si="34"/>
        <v>1.44</v>
      </c>
      <c r="BD176" s="208">
        <f t="shared" si="34"/>
        <v>1.44</v>
      </c>
      <c r="BE176" s="208">
        <f t="shared" si="34"/>
        <v>1.44</v>
      </c>
      <c r="BF176" s="208">
        <f t="shared" si="34"/>
        <v>1.44</v>
      </c>
      <c r="BG176" s="208">
        <f t="shared" si="34"/>
        <v>1.44</v>
      </c>
      <c r="BH176" s="208">
        <f t="shared" si="34"/>
        <v>1.44</v>
      </c>
      <c r="BI176" s="208">
        <f t="shared" si="34"/>
        <v>1.44</v>
      </c>
      <c r="BJ176" s="208">
        <f t="shared" si="34"/>
        <v>1.44</v>
      </c>
      <c r="BK176" s="208">
        <f t="shared" si="34"/>
        <v>1.44</v>
      </c>
      <c r="BL176" s="207">
        <f t="shared" si="33"/>
        <v>17.279999999999998</v>
      </c>
    </row>
    <row r="177" spans="1:64">
      <c r="A177" s="190" t="s">
        <v>378</v>
      </c>
      <c r="B177" s="243">
        <v>2.5900000000000003E-2</v>
      </c>
      <c r="C177" s="243">
        <v>2.5900000000000003E-2</v>
      </c>
      <c r="D177" s="206">
        <v>3199929.32</v>
      </c>
      <c r="E177" s="206">
        <v>3200559.25</v>
      </c>
      <c r="F177" s="206">
        <v>3201189.18</v>
      </c>
      <c r="G177" s="206">
        <v>3201189.18</v>
      </c>
      <c r="H177" s="206">
        <v>3201189.18</v>
      </c>
      <c r="I177" s="206">
        <v>3195930.81</v>
      </c>
      <c r="J177" s="206">
        <v>3190672.44</v>
      </c>
      <c r="K177" s="206">
        <v>3371514.81</v>
      </c>
      <c r="L177" s="206">
        <v>3552357.1799999997</v>
      </c>
      <c r="M177" s="206">
        <v>3619024.26</v>
      </c>
      <c r="N177" s="206">
        <v>3685691.34</v>
      </c>
      <c r="O177" s="206">
        <v>3685691.34</v>
      </c>
      <c r="P177" s="192">
        <f t="shared" si="30"/>
        <v>40304938.290000007</v>
      </c>
      <c r="Q177" s="206">
        <v>3685691.34</v>
      </c>
      <c r="R177" s="206">
        <v>3685691.34</v>
      </c>
      <c r="S177" s="206">
        <v>3685691.34</v>
      </c>
      <c r="T177" s="206">
        <v>5138906.8550000004</v>
      </c>
      <c r="U177" s="206">
        <v>6592122.3700000001</v>
      </c>
      <c r="V177" s="206">
        <v>6592122.3700000001</v>
      </c>
      <c r="W177" s="206">
        <v>7051048.8700000001</v>
      </c>
      <c r="X177" s="206">
        <v>7817705.0200000005</v>
      </c>
      <c r="Y177" s="206">
        <v>11251163.41</v>
      </c>
      <c r="Z177" s="206">
        <v>14603697.349999998</v>
      </c>
      <c r="AA177" s="206">
        <v>14830502.549999999</v>
      </c>
      <c r="AB177" s="206">
        <v>14830502.549999999</v>
      </c>
      <c r="AC177" s="206">
        <v>14830502.549999999</v>
      </c>
      <c r="AD177" s="206">
        <v>14830502.549999999</v>
      </c>
      <c r="AE177" s="206">
        <v>14830502.549999999</v>
      </c>
      <c r="AF177" s="206">
        <v>14830502.549999999</v>
      </c>
      <c r="AG177" s="192">
        <f t="shared" si="31"/>
        <v>142890874.69</v>
      </c>
      <c r="AI177" s="207">
        <f t="shared" si="37"/>
        <v>6906.51</v>
      </c>
      <c r="AJ177" s="207">
        <f t="shared" si="37"/>
        <v>6907.87</v>
      </c>
      <c r="AK177" s="207">
        <f t="shared" si="37"/>
        <v>6909.23</v>
      </c>
      <c r="AL177" s="207">
        <f t="shared" si="36"/>
        <v>6909.23</v>
      </c>
      <c r="AM177" s="207">
        <f t="shared" si="36"/>
        <v>6909.23</v>
      </c>
      <c r="AN177" s="207">
        <f t="shared" si="36"/>
        <v>6897.88</v>
      </c>
      <c r="AO177" s="207">
        <f t="shared" si="36"/>
        <v>6886.53</v>
      </c>
      <c r="AP177" s="207">
        <f t="shared" si="36"/>
        <v>7276.85</v>
      </c>
      <c r="AQ177" s="207">
        <f t="shared" si="36"/>
        <v>7667.17</v>
      </c>
      <c r="AR177" s="207">
        <f t="shared" si="28"/>
        <v>7811.06</v>
      </c>
      <c r="AS177" s="207">
        <f t="shared" si="28"/>
        <v>7954.95</v>
      </c>
      <c r="AT177" s="207">
        <f t="shared" si="28"/>
        <v>7954.95</v>
      </c>
      <c r="AU177" s="208">
        <f t="shared" si="32"/>
        <v>86991.459999999992</v>
      </c>
      <c r="AV177" s="208">
        <f t="shared" si="39"/>
        <v>7954.95</v>
      </c>
      <c r="AW177" s="208">
        <f t="shared" si="39"/>
        <v>7954.95</v>
      </c>
      <c r="AX177" s="208">
        <f t="shared" si="39"/>
        <v>7954.95</v>
      </c>
      <c r="AY177" s="208">
        <f t="shared" si="38"/>
        <v>11091.47</v>
      </c>
      <c r="AZ177" s="208">
        <f t="shared" si="35"/>
        <v>14228</v>
      </c>
      <c r="BA177" s="208">
        <f t="shared" si="35"/>
        <v>14228</v>
      </c>
      <c r="BB177" s="208">
        <f t="shared" si="35"/>
        <v>15218.51</v>
      </c>
      <c r="BC177" s="208">
        <f t="shared" si="34"/>
        <v>16873.21</v>
      </c>
      <c r="BD177" s="208">
        <f t="shared" si="34"/>
        <v>24283.759999999998</v>
      </c>
      <c r="BE177" s="208">
        <f t="shared" si="34"/>
        <v>31519.65</v>
      </c>
      <c r="BF177" s="208">
        <f t="shared" si="34"/>
        <v>32009.17</v>
      </c>
      <c r="BG177" s="208">
        <f t="shared" si="34"/>
        <v>32009.17</v>
      </c>
      <c r="BH177" s="208">
        <f t="shared" si="34"/>
        <v>32009.17</v>
      </c>
      <c r="BI177" s="208">
        <f t="shared" si="34"/>
        <v>32009.17</v>
      </c>
      <c r="BJ177" s="208">
        <f t="shared" si="34"/>
        <v>32009.17</v>
      </c>
      <c r="BK177" s="208">
        <f t="shared" si="34"/>
        <v>32009.17</v>
      </c>
      <c r="BL177" s="207">
        <f t="shared" si="33"/>
        <v>308406.14999999991</v>
      </c>
    </row>
    <row r="178" spans="1:64">
      <c r="A178" s="190" t="s">
        <v>379</v>
      </c>
      <c r="B178" s="243">
        <v>2.69E-2</v>
      </c>
      <c r="C178" s="243">
        <v>2.69E-2</v>
      </c>
      <c r="D178" s="206">
        <v>4043955.6</v>
      </c>
      <c r="E178" s="206">
        <v>4076279.34</v>
      </c>
      <c r="F178" s="206">
        <v>4080260.27</v>
      </c>
      <c r="G178" s="206">
        <v>4081980.51</v>
      </c>
      <c r="H178" s="206">
        <v>4083653.03</v>
      </c>
      <c r="I178" s="206">
        <v>4086509.47</v>
      </c>
      <c r="J178" s="206">
        <v>4088531.11</v>
      </c>
      <c r="K178" s="206">
        <v>4088531.11</v>
      </c>
      <c r="L178" s="206">
        <v>4088531.11</v>
      </c>
      <c r="M178" s="206">
        <v>4145643.69</v>
      </c>
      <c r="N178" s="206">
        <v>4202756.2699999996</v>
      </c>
      <c r="O178" s="206">
        <v>4202756.2699999996</v>
      </c>
      <c r="P178" s="192">
        <f t="shared" si="30"/>
        <v>49269387.779999986</v>
      </c>
      <c r="Q178" s="206">
        <v>4202756.2699999996</v>
      </c>
      <c r="R178" s="206">
        <v>4202756.2699999996</v>
      </c>
      <c r="S178" s="206">
        <v>4381520.0449999999</v>
      </c>
      <c r="T178" s="206">
        <v>4608863.669999999</v>
      </c>
      <c r="U178" s="206">
        <v>4657443.5199999996</v>
      </c>
      <c r="V178" s="206">
        <v>4709131.3199999994</v>
      </c>
      <c r="W178" s="206">
        <v>5203592.8449999988</v>
      </c>
      <c r="X178" s="206">
        <v>5646366.5699999994</v>
      </c>
      <c r="Y178" s="206">
        <v>5661739.1999999993</v>
      </c>
      <c r="Z178" s="206">
        <v>5766360.4449999994</v>
      </c>
      <c r="AA178" s="206">
        <v>5855609.0599999987</v>
      </c>
      <c r="AB178" s="206">
        <v>5855609.0599999987</v>
      </c>
      <c r="AC178" s="206">
        <v>5855609.0599999987</v>
      </c>
      <c r="AD178" s="206">
        <v>5897580.8599999985</v>
      </c>
      <c r="AE178" s="206">
        <v>6447078.6899999985</v>
      </c>
      <c r="AF178" s="206">
        <v>6977354.3749999991</v>
      </c>
      <c r="AG178" s="192">
        <f t="shared" si="31"/>
        <v>68533475.004999995</v>
      </c>
      <c r="AI178" s="207">
        <f t="shared" si="37"/>
        <v>9065.2000000000007</v>
      </c>
      <c r="AJ178" s="207">
        <f t="shared" si="37"/>
        <v>9137.66</v>
      </c>
      <c r="AK178" s="207">
        <f t="shared" si="37"/>
        <v>9146.58</v>
      </c>
      <c r="AL178" s="207">
        <f t="shared" si="36"/>
        <v>9150.44</v>
      </c>
      <c r="AM178" s="207">
        <f t="shared" si="36"/>
        <v>9154.19</v>
      </c>
      <c r="AN178" s="207">
        <f t="shared" si="36"/>
        <v>9160.59</v>
      </c>
      <c r="AO178" s="207">
        <f t="shared" si="36"/>
        <v>9165.1200000000008</v>
      </c>
      <c r="AP178" s="207">
        <f t="shared" si="36"/>
        <v>9165.1200000000008</v>
      </c>
      <c r="AQ178" s="207">
        <f t="shared" si="36"/>
        <v>9165.1200000000008</v>
      </c>
      <c r="AR178" s="207">
        <f t="shared" si="28"/>
        <v>9293.15</v>
      </c>
      <c r="AS178" s="207">
        <f t="shared" si="28"/>
        <v>9421.18</v>
      </c>
      <c r="AT178" s="207">
        <f t="shared" si="28"/>
        <v>9421.18</v>
      </c>
      <c r="AU178" s="208">
        <f t="shared" si="32"/>
        <v>110445.53</v>
      </c>
      <c r="AV178" s="208">
        <f t="shared" si="39"/>
        <v>9421.18</v>
      </c>
      <c r="AW178" s="208">
        <f t="shared" si="39"/>
        <v>9421.18</v>
      </c>
      <c r="AX178" s="208">
        <f t="shared" si="39"/>
        <v>9821.91</v>
      </c>
      <c r="AY178" s="208">
        <f t="shared" si="38"/>
        <v>10331.540000000001</v>
      </c>
      <c r="AZ178" s="208">
        <f t="shared" si="35"/>
        <v>10440.44</v>
      </c>
      <c r="BA178" s="208">
        <f t="shared" si="35"/>
        <v>10556.3</v>
      </c>
      <c r="BB178" s="208">
        <f t="shared" si="35"/>
        <v>11664.72</v>
      </c>
      <c r="BC178" s="208">
        <f t="shared" si="34"/>
        <v>12657.27</v>
      </c>
      <c r="BD178" s="208">
        <f t="shared" si="34"/>
        <v>12691.73</v>
      </c>
      <c r="BE178" s="208">
        <f t="shared" si="34"/>
        <v>12926.26</v>
      </c>
      <c r="BF178" s="208">
        <f t="shared" si="34"/>
        <v>13126.32</v>
      </c>
      <c r="BG178" s="208">
        <f t="shared" si="34"/>
        <v>13126.32</v>
      </c>
      <c r="BH178" s="208">
        <f t="shared" si="34"/>
        <v>13126.32</v>
      </c>
      <c r="BI178" s="208">
        <f t="shared" si="34"/>
        <v>13220.41</v>
      </c>
      <c r="BJ178" s="208">
        <f t="shared" si="34"/>
        <v>14452.2</v>
      </c>
      <c r="BK178" s="208">
        <f t="shared" si="34"/>
        <v>15640.9</v>
      </c>
      <c r="BL178" s="207">
        <f t="shared" si="33"/>
        <v>153629.19</v>
      </c>
    </row>
    <row r="179" spans="1:64">
      <c r="A179" s="190" t="s">
        <v>380</v>
      </c>
      <c r="B179" s="205">
        <v>0</v>
      </c>
      <c r="C179" s="205">
        <v>0</v>
      </c>
      <c r="D179" s="206">
        <v>0.5</v>
      </c>
      <c r="E179" s="206">
        <v>0.5</v>
      </c>
      <c r="F179" s="206">
        <v>0.5</v>
      </c>
      <c r="G179" s="206">
        <v>0.5</v>
      </c>
      <c r="H179" s="206">
        <v>0.5</v>
      </c>
      <c r="I179" s="206">
        <v>0.5</v>
      </c>
      <c r="J179" s="206">
        <v>0.5</v>
      </c>
      <c r="K179" s="206">
        <v>0.5</v>
      </c>
      <c r="L179" s="206">
        <v>0.5</v>
      </c>
      <c r="M179" s="206">
        <v>0.5</v>
      </c>
      <c r="N179" s="206">
        <v>0.5</v>
      </c>
      <c r="O179" s="206">
        <v>0.5</v>
      </c>
      <c r="P179" s="192">
        <f t="shared" si="30"/>
        <v>6</v>
      </c>
      <c r="Q179" s="206">
        <v>0.5</v>
      </c>
      <c r="R179" s="206">
        <v>0.5</v>
      </c>
      <c r="S179" s="206">
        <v>0.5</v>
      </c>
      <c r="T179" s="206">
        <v>0.5</v>
      </c>
      <c r="U179" s="206">
        <v>0.5</v>
      </c>
      <c r="V179" s="206">
        <v>0.5</v>
      </c>
      <c r="W179" s="206">
        <v>0.5</v>
      </c>
      <c r="X179" s="206">
        <v>0.5</v>
      </c>
      <c r="Y179" s="206">
        <v>0.5</v>
      </c>
      <c r="Z179" s="206">
        <v>0.5</v>
      </c>
      <c r="AA179" s="206">
        <v>0.5</v>
      </c>
      <c r="AB179" s="206">
        <v>0.5</v>
      </c>
      <c r="AC179" s="206">
        <v>0.5</v>
      </c>
      <c r="AD179" s="206">
        <v>0.5</v>
      </c>
      <c r="AE179" s="206">
        <v>0.5</v>
      </c>
      <c r="AF179" s="206">
        <v>0.5</v>
      </c>
      <c r="AG179" s="192">
        <f t="shared" si="31"/>
        <v>6</v>
      </c>
      <c r="AI179" s="207">
        <f t="shared" si="37"/>
        <v>0</v>
      </c>
      <c r="AJ179" s="207">
        <f t="shared" si="37"/>
        <v>0</v>
      </c>
      <c r="AK179" s="207">
        <f t="shared" si="37"/>
        <v>0</v>
      </c>
      <c r="AL179" s="207">
        <f t="shared" si="36"/>
        <v>0</v>
      </c>
      <c r="AM179" s="207">
        <f t="shared" si="36"/>
        <v>0</v>
      </c>
      <c r="AN179" s="207">
        <f t="shared" si="36"/>
        <v>0</v>
      </c>
      <c r="AO179" s="207">
        <f t="shared" si="36"/>
        <v>0</v>
      </c>
      <c r="AP179" s="207">
        <f t="shared" si="36"/>
        <v>0</v>
      </c>
      <c r="AQ179" s="207">
        <f t="shared" si="36"/>
        <v>0</v>
      </c>
      <c r="AR179" s="207">
        <f t="shared" si="28"/>
        <v>0</v>
      </c>
      <c r="AS179" s="207">
        <f t="shared" si="28"/>
        <v>0</v>
      </c>
      <c r="AT179" s="207">
        <f t="shared" si="28"/>
        <v>0</v>
      </c>
      <c r="AU179" s="208">
        <f t="shared" si="32"/>
        <v>0</v>
      </c>
      <c r="AV179" s="208">
        <f t="shared" si="39"/>
        <v>0</v>
      </c>
      <c r="AW179" s="208">
        <f t="shared" si="39"/>
        <v>0</v>
      </c>
      <c r="AX179" s="208">
        <f t="shared" si="39"/>
        <v>0</v>
      </c>
      <c r="AY179" s="208">
        <f t="shared" si="38"/>
        <v>0</v>
      </c>
      <c r="AZ179" s="208">
        <f t="shared" si="35"/>
        <v>0</v>
      </c>
      <c r="BA179" s="208">
        <f t="shared" si="35"/>
        <v>0</v>
      </c>
      <c r="BB179" s="208">
        <f t="shared" si="35"/>
        <v>0</v>
      </c>
      <c r="BC179" s="208">
        <f t="shared" si="34"/>
        <v>0</v>
      </c>
      <c r="BD179" s="208">
        <f t="shared" si="34"/>
        <v>0</v>
      </c>
      <c r="BE179" s="208">
        <f t="shared" si="34"/>
        <v>0</v>
      </c>
      <c r="BF179" s="208">
        <f t="shared" si="34"/>
        <v>0</v>
      </c>
      <c r="BG179" s="208">
        <f t="shared" si="34"/>
        <v>0</v>
      </c>
      <c r="BH179" s="208">
        <f t="shared" si="34"/>
        <v>0</v>
      </c>
      <c r="BI179" s="208">
        <f t="shared" si="34"/>
        <v>0</v>
      </c>
      <c r="BJ179" s="208">
        <f t="shared" si="34"/>
        <v>0</v>
      </c>
      <c r="BK179" s="208">
        <f t="shared" si="34"/>
        <v>0</v>
      </c>
      <c r="BL179" s="207">
        <f t="shared" si="33"/>
        <v>0</v>
      </c>
    </row>
    <row r="180" spans="1:64">
      <c r="A180" s="190" t="s">
        <v>381</v>
      </c>
      <c r="B180" s="205">
        <v>0</v>
      </c>
      <c r="C180" s="205">
        <v>0</v>
      </c>
      <c r="D180" s="206">
        <v>6</v>
      </c>
      <c r="E180" s="206">
        <v>6</v>
      </c>
      <c r="F180" s="206">
        <v>6</v>
      </c>
      <c r="G180" s="206">
        <v>6</v>
      </c>
      <c r="H180" s="206">
        <v>6</v>
      </c>
      <c r="I180" s="206">
        <v>6</v>
      </c>
      <c r="J180" s="206">
        <v>6</v>
      </c>
      <c r="K180" s="206">
        <v>6</v>
      </c>
      <c r="L180" s="206">
        <v>6</v>
      </c>
      <c r="M180" s="206">
        <v>6</v>
      </c>
      <c r="N180" s="206">
        <v>6</v>
      </c>
      <c r="O180" s="206">
        <v>6</v>
      </c>
      <c r="P180" s="192">
        <f t="shared" si="30"/>
        <v>72</v>
      </c>
      <c r="Q180" s="206">
        <v>6</v>
      </c>
      <c r="R180" s="206">
        <v>6</v>
      </c>
      <c r="S180" s="206">
        <v>6</v>
      </c>
      <c r="T180" s="206">
        <v>6</v>
      </c>
      <c r="U180" s="206">
        <v>6</v>
      </c>
      <c r="V180" s="206">
        <v>6</v>
      </c>
      <c r="W180" s="206">
        <v>6</v>
      </c>
      <c r="X180" s="206">
        <v>6</v>
      </c>
      <c r="Y180" s="206">
        <v>6</v>
      </c>
      <c r="Z180" s="206">
        <v>6</v>
      </c>
      <c r="AA180" s="206">
        <v>6</v>
      </c>
      <c r="AB180" s="206">
        <v>6</v>
      </c>
      <c r="AC180" s="206">
        <v>6</v>
      </c>
      <c r="AD180" s="206">
        <v>6</v>
      </c>
      <c r="AE180" s="206">
        <v>6</v>
      </c>
      <c r="AF180" s="206">
        <v>6</v>
      </c>
      <c r="AG180" s="192">
        <f t="shared" si="31"/>
        <v>72</v>
      </c>
      <c r="AI180" s="207">
        <f t="shared" si="37"/>
        <v>0</v>
      </c>
      <c r="AJ180" s="207">
        <f t="shared" si="37"/>
        <v>0</v>
      </c>
      <c r="AK180" s="207">
        <f t="shared" si="37"/>
        <v>0</v>
      </c>
      <c r="AL180" s="207">
        <f t="shared" si="36"/>
        <v>0</v>
      </c>
      <c r="AM180" s="207">
        <f t="shared" si="36"/>
        <v>0</v>
      </c>
      <c r="AN180" s="207">
        <f t="shared" si="36"/>
        <v>0</v>
      </c>
      <c r="AO180" s="207">
        <f t="shared" si="36"/>
        <v>0</v>
      </c>
      <c r="AP180" s="207">
        <f t="shared" si="36"/>
        <v>0</v>
      </c>
      <c r="AQ180" s="207">
        <f t="shared" si="36"/>
        <v>0</v>
      </c>
      <c r="AR180" s="207">
        <f t="shared" si="28"/>
        <v>0</v>
      </c>
      <c r="AS180" s="207">
        <f t="shared" si="28"/>
        <v>0</v>
      </c>
      <c r="AT180" s="207">
        <f t="shared" si="28"/>
        <v>0</v>
      </c>
      <c r="AU180" s="208">
        <f t="shared" si="32"/>
        <v>0</v>
      </c>
      <c r="AV180" s="208">
        <f t="shared" si="39"/>
        <v>0</v>
      </c>
      <c r="AW180" s="208">
        <f t="shared" si="39"/>
        <v>0</v>
      </c>
      <c r="AX180" s="208">
        <f t="shared" si="39"/>
        <v>0</v>
      </c>
      <c r="AY180" s="208">
        <f t="shared" si="38"/>
        <v>0</v>
      </c>
      <c r="AZ180" s="208">
        <f t="shared" si="35"/>
        <v>0</v>
      </c>
      <c r="BA180" s="208">
        <f t="shared" si="35"/>
        <v>0</v>
      </c>
      <c r="BB180" s="208">
        <f t="shared" si="35"/>
        <v>0</v>
      </c>
      <c r="BC180" s="208">
        <f t="shared" si="34"/>
        <v>0</v>
      </c>
      <c r="BD180" s="208">
        <f t="shared" si="34"/>
        <v>0</v>
      </c>
      <c r="BE180" s="208">
        <f t="shared" si="34"/>
        <v>0</v>
      </c>
      <c r="BF180" s="208">
        <f t="shared" si="34"/>
        <v>0</v>
      </c>
      <c r="BG180" s="208">
        <f t="shared" si="34"/>
        <v>0</v>
      </c>
      <c r="BH180" s="208">
        <f t="shared" si="34"/>
        <v>0</v>
      </c>
      <c r="BI180" s="208">
        <f t="shared" si="34"/>
        <v>0</v>
      </c>
      <c r="BJ180" s="208">
        <f t="shared" si="34"/>
        <v>0</v>
      </c>
      <c r="BK180" s="208">
        <f t="shared" si="34"/>
        <v>0</v>
      </c>
      <c r="BL180" s="207">
        <f t="shared" si="33"/>
        <v>0</v>
      </c>
    </row>
    <row r="181" spans="1:64">
      <c r="A181" s="190" t="s">
        <v>382</v>
      </c>
      <c r="B181" s="205">
        <v>1.43E-2</v>
      </c>
      <c r="C181" s="205">
        <v>4.0400000000000005E-2</v>
      </c>
      <c r="D181" s="206">
        <v>28698.29</v>
      </c>
      <c r="E181" s="206">
        <v>28698.29</v>
      </c>
      <c r="F181" s="206">
        <v>28698.29</v>
      </c>
      <c r="G181" s="206">
        <v>28698.29</v>
      </c>
      <c r="H181" s="206">
        <v>28698.29</v>
      </c>
      <c r="I181" s="206">
        <v>28698.29</v>
      </c>
      <c r="J181" s="206">
        <v>61323.29</v>
      </c>
      <c r="K181" s="206">
        <v>246272.28500000003</v>
      </c>
      <c r="L181" s="206">
        <v>459596.28</v>
      </c>
      <c r="M181" s="206">
        <v>520596.28</v>
      </c>
      <c r="N181" s="206">
        <v>520596.28</v>
      </c>
      <c r="O181" s="206">
        <v>520596.28</v>
      </c>
      <c r="P181" s="192">
        <f t="shared" si="30"/>
        <v>2501170.4350000001</v>
      </c>
      <c r="Q181" s="206">
        <v>582630.33500000008</v>
      </c>
      <c r="R181" s="206">
        <v>644664.39</v>
      </c>
      <c r="S181" s="206">
        <v>644664.39</v>
      </c>
      <c r="T181" s="206">
        <v>672388.84</v>
      </c>
      <c r="U181" s="206">
        <v>700113.29</v>
      </c>
      <c r="V181" s="206">
        <v>700113.29</v>
      </c>
      <c r="W181" s="206">
        <v>892929.29</v>
      </c>
      <c r="X181" s="206">
        <v>1085745.29</v>
      </c>
      <c r="Y181" s="206">
        <v>1085745.29</v>
      </c>
      <c r="Z181" s="206">
        <v>1085745.29</v>
      </c>
      <c r="AA181" s="206">
        <v>1085745.29</v>
      </c>
      <c r="AB181" s="206">
        <v>1085745.29</v>
      </c>
      <c r="AC181" s="206">
        <v>1085745.29</v>
      </c>
      <c r="AD181" s="206">
        <v>1085745.29</v>
      </c>
      <c r="AE181" s="206">
        <v>1085745.29</v>
      </c>
      <c r="AF181" s="206">
        <v>1085745.29</v>
      </c>
      <c r="AG181" s="192">
        <f t="shared" si="31"/>
        <v>12064863.479999997</v>
      </c>
      <c r="AI181" s="207">
        <f t="shared" si="37"/>
        <v>34.200000000000003</v>
      </c>
      <c r="AJ181" s="207">
        <f t="shared" si="37"/>
        <v>34.200000000000003</v>
      </c>
      <c r="AK181" s="207">
        <f t="shared" si="37"/>
        <v>34.200000000000003</v>
      </c>
      <c r="AL181" s="207">
        <f t="shared" si="36"/>
        <v>34.200000000000003</v>
      </c>
      <c r="AM181" s="207">
        <f t="shared" si="36"/>
        <v>34.200000000000003</v>
      </c>
      <c r="AN181" s="207">
        <f t="shared" si="36"/>
        <v>34.200000000000003</v>
      </c>
      <c r="AO181" s="207">
        <f t="shared" si="36"/>
        <v>73.08</v>
      </c>
      <c r="AP181" s="207">
        <f t="shared" si="36"/>
        <v>293.47000000000003</v>
      </c>
      <c r="AQ181" s="207">
        <f t="shared" si="36"/>
        <v>547.69000000000005</v>
      </c>
      <c r="AR181" s="207">
        <f t="shared" si="28"/>
        <v>620.38</v>
      </c>
      <c r="AS181" s="207">
        <f t="shared" si="28"/>
        <v>620.38</v>
      </c>
      <c r="AT181" s="207">
        <f t="shared" si="28"/>
        <v>620.38</v>
      </c>
      <c r="AU181" s="208">
        <f t="shared" si="32"/>
        <v>2980.5800000000004</v>
      </c>
      <c r="AV181" s="208">
        <f t="shared" si="39"/>
        <v>694.3</v>
      </c>
      <c r="AW181" s="208">
        <f t="shared" si="39"/>
        <v>768.23</v>
      </c>
      <c r="AX181" s="208">
        <f t="shared" si="39"/>
        <v>768.23</v>
      </c>
      <c r="AY181" s="208">
        <f t="shared" si="38"/>
        <v>801.26</v>
      </c>
      <c r="AZ181" s="208">
        <f t="shared" si="35"/>
        <v>2357.0500000000002</v>
      </c>
      <c r="BA181" s="208">
        <f t="shared" si="35"/>
        <v>2357.0500000000002</v>
      </c>
      <c r="BB181" s="208">
        <f t="shared" si="35"/>
        <v>3006.2</v>
      </c>
      <c r="BC181" s="208">
        <f t="shared" si="35"/>
        <v>3655.34</v>
      </c>
      <c r="BD181" s="208">
        <f t="shared" si="35"/>
        <v>3655.34</v>
      </c>
      <c r="BE181" s="208">
        <f t="shared" si="35"/>
        <v>3655.34</v>
      </c>
      <c r="BF181" s="208">
        <f t="shared" si="35"/>
        <v>3655.34</v>
      </c>
      <c r="BG181" s="208">
        <f t="shared" si="35"/>
        <v>3655.34</v>
      </c>
      <c r="BH181" s="208">
        <f t="shared" si="35"/>
        <v>3655.34</v>
      </c>
      <c r="BI181" s="208">
        <f t="shared" si="35"/>
        <v>3655.34</v>
      </c>
      <c r="BJ181" s="208">
        <f t="shared" si="35"/>
        <v>3655.34</v>
      </c>
      <c r="BK181" s="208">
        <f t="shared" si="35"/>
        <v>3655.34</v>
      </c>
      <c r="BL181" s="207">
        <f t="shared" si="33"/>
        <v>40618.36</v>
      </c>
    </row>
    <row r="182" spans="1:64">
      <c r="A182" s="190" t="s">
        <v>383</v>
      </c>
      <c r="B182" s="205">
        <v>1.5900000000000001E-2</v>
      </c>
      <c r="C182" s="205">
        <v>2.35E-2</v>
      </c>
      <c r="D182" s="206">
        <v>5637542.6100000003</v>
      </c>
      <c r="E182" s="206">
        <v>5637542.6100000003</v>
      </c>
      <c r="F182" s="206">
        <v>5637542.6100000003</v>
      </c>
      <c r="G182" s="206">
        <v>5637542.6100000003</v>
      </c>
      <c r="H182" s="206">
        <v>5637542.6100000003</v>
      </c>
      <c r="I182" s="206">
        <v>5637542.6100000003</v>
      </c>
      <c r="J182" s="206">
        <v>5637542.6100000003</v>
      </c>
      <c r="K182" s="206">
        <v>5637542.6100000003</v>
      </c>
      <c r="L182" s="206">
        <v>5637542.6100000003</v>
      </c>
      <c r="M182" s="206">
        <v>6288992.1100000003</v>
      </c>
      <c r="N182" s="206">
        <v>6940441.6100000003</v>
      </c>
      <c r="O182" s="206">
        <v>6940441.6100000003</v>
      </c>
      <c r="P182" s="192">
        <f t="shared" si="30"/>
        <v>70907758.820000008</v>
      </c>
      <c r="Q182" s="206">
        <v>6940441.6100000003</v>
      </c>
      <c r="R182" s="206">
        <v>6940441.6100000003</v>
      </c>
      <c r="S182" s="206">
        <v>6940441.6100000003</v>
      </c>
      <c r="T182" s="206">
        <v>6940441.6100000003</v>
      </c>
      <c r="U182" s="206">
        <v>6940441.6100000003</v>
      </c>
      <c r="V182" s="206">
        <v>6940441.6100000003</v>
      </c>
      <c r="W182" s="206">
        <v>6940441.6100000003</v>
      </c>
      <c r="X182" s="206">
        <v>6940441.6100000003</v>
      </c>
      <c r="Y182" s="206">
        <v>6940441.6100000003</v>
      </c>
      <c r="Z182" s="206">
        <v>13583228.025000002</v>
      </c>
      <c r="AA182" s="206">
        <v>20226014.440000001</v>
      </c>
      <c r="AB182" s="206">
        <v>20226014.440000001</v>
      </c>
      <c r="AC182" s="206">
        <v>20226014.440000001</v>
      </c>
      <c r="AD182" s="206">
        <v>20226014.440000001</v>
      </c>
      <c r="AE182" s="206">
        <v>20226014.440000001</v>
      </c>
      <c r="AF182" s="206">
        <v>20226014.440000001</v>
      </c>
      <c r="AG182" s="192">
        <f t="shared" si="31"/>
        <v>169641522.715</v>
      </c>
      <c r="AI182" s="207">
        <f t="shared" si="37"/>
        <v>7469.74</v>
      </c>
      <c r="AJ182" s="207">
        <f t="shared" si="37"/>
        <v>7469.74</v>
      </c>
      <c r="AK182" s="207">
        <f t="shared" si="37"/>
        <v>7469.74</v>
      </c>
      <c r="AL182" s="207">
        <f t="shared" si="36"/>
        <v>7469.74</v>
      </c>
      <c r="AM182" s="207">
        <f t="shared" si="36"/>
        <v>7469.74</v>
      </c>
      <c r="AN182" s="207">
        <f t="shared" si="36"/>
        <v>7469.74</v>
      </c>
      <c r="AO182" s="207">
        <f t="shared" si="36"/>
        <v>7469.74</v>
      </c>
      <c r="AP182" s="207">
        <f t="shared" si="36"/>
        <v>7469.74</v>
      </c>
      <c r="AQ182" s="207">
        <f t="shared" si="36"/>
        <v>7469.74</v>
      </c>
      <c r="AR182" s="207">
        <f t="shared" si="28"/>
        <v>8332.91</v>
      </c>
      <c r="AS182" s="207">
        <f t="shared" si="28"/>
        <v>9196.09</v>
      </c>
      <c r="AT182" s="207">
        <f t="shared" si="28"/>
        <v>9196.09</v>
      </c>
      <c r="AU182" s="208">
        <f t="shared" si="32"/>
        <v>93952.749999999985</v>
      </c>
      <c r="AV182" s="208">
        <f t="shared" si="39"/>
        <v>9196.09</v>
      </c>
      <c r="AW182" s="208">
        <f t="shared" si="39"/>
        <v>9196.09</v>
      </c>
      <c r="AX182" s="208">
        <f t="shared" si="39"/>
        <v>9196.09</v>
      </c>
      <c r="AY182" s="208">
        <f t="shared" si="38"/>
        <v>9196.09</v>
      </c>
      <c r="AZ182" s="208">
        <f t="shared" si="35"/>
        <v>13591.7</v>
      </c>
      <c r="BA182" s="208">
        <f t="shared" si="35"/>
        <v>13591.7</v>
      </c>
      <c r="BB182" s="208">
        <f t="shared" si="35"/>
        <v>13591.7</v>
      </c>
      <c r="BC182" s="208">
        <f t="shared" si="35"/>
        <v>13591.7</v>
      </c>
      <c r="BD182" s="208">
        <f t="shared" si="35"/>
        <v>13591.7</v>
      </c>
      <c r="BE182" s="208">
        <f t="shared" si="35"/>
        <v>26600.49</v>
      </c>
      <c r="BF182" s="208">
        <f t="shared" si="35"/>
        <v>39609.279999999999</v>
      </c>
      <c r="BG182" s="208">
        <f t="shared" si="35"/>
        <v>39609.279999999999</v>
      </c>
      <c r="BH182" s="208">
        <f t="shared" si="35"/>
        <v>39609.279999999999</v>
      </c>
      <c r="BI182" s="208">
        <f t="shared" si="35"/>
        <v>39609.279999999999</v>
      </c>
      <c r="BJ182" s="208">
        <f t="shared" si="35"/>
        <v>39609.279999999999</v>
      </c>
      <c r="BK182" s="208">
        <f t="shared" si="35"/>
        <v>39609.279999999999</v>
      </c>
      <c r="BL182" s="207">
        <f t="shared" si="33"/>
        <v>332214.67000000004</v>
      </c>
    </row>
    <row r="183" spans="1:64">
      <c r="A183" s="190" t="s">
        <v>384</v>
      </c>
      <c r="B183" s="205">
        <v>9.1000000000000004E-3</v>
      </c>
      <c r="C183" s="205">
        <v>3.7999999999999999E-2</v>
      </c>
      <c r="D183" s="206">
        <v>19302891.170000002</v>
      </c>
      <c r="E183" s="206">
        <v>19384087.199999999</v>
      </c>
      <c r="F183" s="206">
        <v>19384087.199999999</v>
      </c>
      <c r="G183" s="206">
        <v>19384087.199999999</v>
      </c>
      <c r="H183" s="206">
        <v>19384087.199999999</v>
      </c>
      <c r="I183" s="206">
        <v>19384087.199999999</v>
      </c>
      <c r="J183" s="206">
        <v>19384087.199999999</v>
      </c>
      <c r="K183" s="206">
        <v>19384087.199999999</v>
      </c>
      <c r="L183" s="206">
        <v>19384087.199999999</v>
      </c>
      <c r="M183" s="206">
        <v>19384087.199999999</v>
      </c>
      <c r="N183" s="206">
        <v>19384087.199999999</v>
      </c>
      <c r="O183" s="206">
        <v>19384087.199999999</v>
      </c>
      <c r="P183" s="192">
        <f t="shared" si="30"/>
        <v>232527850.36999995</v>
      </c>
      <c r="Q183" s="206">
        <v>19384087.199999999</v>
      </c>
      <c r="R183" s="206">
        <v>19384087.199999999</v>
      </c>
      <c r="S183" s="206">
        <v>19384087.199999999</v>
      </c>
      <c r="T183" s="206">
        <v>19384087.199999999</v>
      </c>
      <c r="U183" s="206">
        <v>19384087.199999999</v>
      </c>
      <c r="V183" s="206">
        <v>19384087.199999999</v>
      </c>
      <c r="W183" s="206">
        <v>19384087.199999999</v>
      </c>
      <c r="X183" s="206">
        <v>19384087.199999999</v>
      </c>
      <c r="Y183" s="206">
        <v>19384087.199999999</v>
      </c>
      <c r="Z183" s="206">
        <v>19384087.199999999</v>
      </c>
      <c r="AA183" s="206">
        <v>19384087.199999999</v>
      </c>
      <c r="AB183" s="206">
        <v>19384087.199999999</v>
      </c>
      <c r="AC183" s="206">
        <v>19384087.199999999</v>
      </c>
      <c r="AD183" s="206">
        <v>19384087.199999999</v>
      </c>
      <c r="AE183" s="206">
        <v>19384087.199999999</v>
      </c>
      <c r="AF183" s="206">
        <v>19384087.199999999</v>
      </c>
      <c r="AG183" s="192">
        <f t="shared" si="31"/>
        <v>232609046.39999995</v>
      </c>
      <c r="AI183" s="207">
        <f t="shared" si="37"/>
        <v>14638.03</v>
      </c>
      <c r="AJ183" s="207">
        <f t="shared" si="37"/>
        <v>14699.6</v>
      </c>
      <c r="AK183" s="207">
        <f t="shared" si="37"/>
        <v>14699.6</v>
      </c>
      <c r="AL183" s="207">
        <f t="shared" si="36"/>
        <v>14699.6</v>
      </c>
      <c r="AM183" s="207">
        <f t="shared" si="36"/>
        <v>14699.6</v>
      </c>
      <c r="AN183" s="207">
        <f t="shared" si="36"/>
        <v>14699.6</v>
      </c>
      <c r="AO183" s="207">
        <f t="shared" si="36"/>
        <v>14699.6</v>
      </c>
      <c r="AP183" s="207">
        <f t="shared" si="36"/>
        <v>14699.6</v>
      </c>
      <c r="AQ183" s="207">
        <f t="shared" si="36"/>
        <v>14699.6</v>
      </c>
      <c r="AR183" s="207">
        <f t="shared" si="28"/>
        <v>14699.6</v>
      </c>
      <c r="AS183" s="207">
        <f t="shared" si="28"/>
        <v>14699.6</v>
      </c>
      <c r="AT183" s="207">
        <f t="shared" si="28"/>
        <v>14699.6</v>
      </c>
      <c r="AU183" s="208">
        <f t="shared" si="32"/>
        <v>176333.63000000003</v>
      </c>
      <c r="AV183" s="208">
        <f t="shared" si="39"/>
        <v>14699.6</v>
      </c>
      <c r="AW183" s="208">
        <f t="shared" si="39"/>
        <v>14699.6</v>
      </c>
      <c r="AX183" s="208">
        <f t="shared" si="39"/>
        <v>14699.6</v>
      </c>
      <c r="AY183" s="208">
        <f t="shared" si="38"/>
        <v>14699.6</v>
      </c>
      <c r="AZ183" s="208">
        <f t="shared" si="35"/>
        <v>61382.94</v>
      </c>
      <c r="BA183" s="208">
        <f t="shared" si="35"/>
        <v>61382.94</v>
      </c>
      <c r="BB183" s="208">
        <f t="shared" si="35"/>
        <v>61382.94</v>
      </c>
      <c r="BC183" s="208">
        <f t="shared" si="35"/>
        <v>61382.94</v>
      </c>
      <c r="BD183" s="208">
        <f t="shared" si="35"/>
        <v>61382.94</v>
      </c>
      <c r="BE183" s="208">
        <f t="shared" si="35"/>
        <v>61382.94</v>
      </c>
      <c r="BF183" s="208">
        <f t="shared" si="35"/>
        <v>61382.94</v>
      </c>
      <c r="BG183" s="208">
        <f t="shared" si="35"/>
        <v>61382.94</v>
      </c>
      <c r="BH183" s="208">
        <f t="shared" si="35"/>
        <v>61382.94</v>
      </c>
      <c r="BI183" s="208">
        <f t="shared" si="35"/>
        <v>61382.94</v>
      </c>
      <c r="BJ183" s="208">
        <f t="shared" si="35"/>
        <v>61382.94</v>
      </c>
      <c r="BK183" s="208">
        <f t="shared" si="35"/>
        <v>61382.94</v>
      </c>
      <c r="BL183" s="207">
        <f t="shared" si="33"/>
        <v>736595.2799999998</v>
      </c>
    </row>
    <row r="184" spans="1:64">
      <c r="A184" s="190" t="s">
        <v>385</v>
      </c>
      <c r="B184" s="205">
        <v>3.2399999999999998E-2</v>
      </c>
      <c r="C184" s="205">
        <v>3.7400000000000003E-2</v>
      </c>
      <c r="D184" s="206">
        <v>114581032.98999999</v>
      </c>
      <c r="E184" s="206">
        <v>114581032.98999999</v>
      </c>
      <c r="F184" s="206">
        <v>114581032.98999999</v>
      </c>
      <c r="G184" s="206">
        <v>114581032.98999999</v>
      </c>
      <c r="H184" s="206">
        <v>114581032.98999999</v>
      </c>
      <c r="I184" s="206">
        <v>114581032.98999999</v>
      </c>
      <c r="J184" s="206">
        <v>114581032.98999999</v>
      </c>
      <c r="K184" s="206">
        <v>114581032.98999999</v>
      </c>
      <c r="L184" s="206">
        <v>114581032.98999999</v>
      </c>
      <c r="M184" s="206">
        <v>114581032.98999999</v>
      </c>
      <c r="N184" s="206">
        <v>114581032.98999999</v>
      </c>
      <c r="O184" s="206">
        <v>114581032.98999999</v>
      </c>
      <c r="P184" s="192">
        <f t="shared" si="30"/>
        <v>1374972395.8799999</v>
      </c>
      <c r="Q184" s="206">
        <v>114581032.98999999</v>
      </c>
      <c r="R184" s="206">
        <v>114581032.98999999</v>
      </c>
      <c r="S184" s="206">
        <v>114581032.98999999</v>
      </c>
      <c r="T184" s="206">
        <v>115808082.015</v>
      </c>
      <c r="U184" s="206">
        <v>117035131.03999999</v>
      </c>
      <c r="V184" s="206">
        <v>117035131.03999999</v>
      </c>
      <c r="W184" s="206">
        <v>117035131.03999999</v>
      </c>
      <c r="X184" s="206">
        <v>117035131.03999999</v>
      </c>
      <c r="Y184" s="206">
        <v>117035131.03999999</v>
      </c>
      <c r="Z184" s="206">
        <v>117035131.03999999</v>
      </c>
      <c r="AA184" s="206">
        <v>117035131.03999999</v>
      </c>
      <c r="AB184" s="206">
        <v>117035131.03999999</v>
      </c>
      <c r="AC184" s="206">
        <v>117035131.03999999</v>
      </c>
      <c r="AD184" s="206">
        <v>117035131.03999999</v>
      </c>
      <c r="AE184" s="206">
        <v>117035131.03999999</v>
      </c>
      <c r="AF184" s="206">
        <v>117035131.03999999</v>
      </c>
      <c r="AG184" s="192">
        <f t="shared" si="31"/>
        <v>1404421572.4799998</v>
      </c>
      <c r="AI184" s="207">
        <f t="shared" si="37"/>
        <v>309368.78999999998</v>
      </c>
      <c r="AJ184" s="207">
        <f t="shared" si="37"/>
        <v>309368.78999999998</v>
      </c>
      <c r="AK184" s="207">
        <f t="shared" si="37"/>
        <v>309368.78999999998</v>
      </c>
      <c r="AL184" s="207">
        <f t="shared" si="36"/>
        <v>309368.78999999998</v>
      </c>
      <c r="AM184" s="207">
        <f t="shared" si="36"/>
        <v>309368.78999999998</v>
      </c>
      <c r="AN184" s="207">
        <f t="shared" si="36"/>
        <v>309368.78999999998</v>
      </c>
      <c r="AO184" s="207">
        <f t="shared" si="36"/>
        <v>309368.78999999998</v>
      </c>
      <c r="AP184" s="207">
        <f t="shared" si="36"/>
        <v>309368.78999999998</v>
      </c>
      <c r="AQ184" s="207">
        <f t="shared" si="36"/>
        <v>309368.78999999998</v>
      </c>
      <c r="AR184" s="207">
        <f t="shared" si="28"/>
        <v>309368.78999999998</v>
      </c>
      <c r="AS184" s="207">
        <f t="shared" si="28"/>
        <v>309368.78999999998</v>
      </c>
      <c r="AT184" s="207">
        <f t="shared" si="28"/>
        <v>309368.78999999998</v>
      </c>
      <c r="AU184" s="208">
        <f t="shared" si="32"/>
        <v>3712425.48</v>
      </c>
      <c r="AV184" s="208">
        <f t="shared" si="39"/>
        <v>309368.78999999998</v>
      </c>
      <c r="AW184" s="208">
        <f t="shared" si="39"/>
        <v>309368.78999999998</v>
      </c>
      <c r="AX184" s="208">
        <f t="shared" si="39"/>
        <v>309368.78999999998</v>
      </c>
      <c r="AY184" s="208">
        <f t="shared" si="38"/>
        <v>312681.82</v>
      </c>
      <c r="AZ184" s="208">
        <f t="shared" si="35"/>
        <v>364759.49</v>
      </c>
      <c r="BA184" s="208">
        <f t="shared" si="35"/>
        <v>364759.49</v>
      </c>
      <c r="BB184" s="208">
        <f t="shared" si="35"/>
        <v>364759.49</v>
      </c>
      <c r="BC184" s="208">
        <f t="shared" si="35"/>
        <v>364759.49</v>
      </c>
      <c r="BD184" s="208">
        <f t="shared" si="35"/>
        <v>364759.49</v>
      </c>
      <c r="BE184" s="208">
        <f t="shared" si="35"/>
        <v>364759.49</v>
      </c>
      <c r="BF184" s="208">
        <f t="shared" si="35"/>
        <v>364759.49</v>
      </c>
      <c r="BG184" s="208">
        <f t="shared" si="35"/>
        <v>364759.49</v>
      </c>
      <c r="BH184" s="208">
        <f t="shared" si="35"/>
        <v>364759.49</v>
      </c>
      <c r="BI184" s="208">
        <f t="shared" si="35"/>
        <v>364759.49</v>
      </c>
      <c r="BJ184" s="208">
        <f t="shared" si="35"/>
        <v>364759.49</v>
      </c>
      <c r="BK184" s="208">
        <f t="shared" si="35"/>
        <v>364759.49</v>
      </c>
      <c r="BL184" s="207">
        <f t="shared" si="33"/>
        <v>4377113.8800000008</v>
      </c>
    </row>
    <row r="185" spans="1:64">
      <c r="A185" s="190" t="s">
        <v>386</v>
      </c>
      <c r="B185" s="205">
        <v>2.3900000000000001E-2</v>
      </c>
      <c r="C185" s="205">
        <v>3.5900000000000001E-2</v>
      </c>
      <c r="D185" s="206">
        <v>6558057.9900000002</v>
      </c>
      <c r="E185" s="206">
        <v>6558057.9900000002</v>
      </c>
      <c r="F185" s="206">
        <v>6563427.1200000001</v>
      </c>
      <c r="G185" s="206">
        <v>6568796.25</v>
      </c>
      <c r="H185" s="206">
        <v>6568796.25</v>
      </c>
      <c r="I185" s="206">
        <v>6568796.25</v>
      </c>
      <c r="J185" s="206">
        <v>6568796.25</v>
      </c>
      <c r="K185" s="206">
        <v>6568796.25</v>
      </c>
      <c r="L185" s="206">
        <v>6568796.25</v>
      </c>
      <c r="M185" s="206">
        <v>6568796.25</v>
      </c>
      <c r="N185" s="206">
        <v>6568796.25</v>
      </c>
      <c r="O185" s="206">
        <v>6568796.25</v>
      </c>
      <c r="P185" s="192">
        <f t="shared" si="30"/>
        <v>78798709.349999994</v>
      </c>
      <c r="Q185" s="206">
        <v>6568796.25</v>
      </c>
      <c r="R185" s="206">
        <v>6568796.25</v>
      </c>
      <c r="S185" s="206">
        <v>6568796.25</v>
      </c>
      <c r="T185" s="206">
        <v>6568796.25</v>
      </c>
      <c r="U185" s="206">
        <v>6568796.25</v>
      </c>
      <c r="V185" s="206">
        <v>6568796.25</v>
      </c>
      <c r="W185" s="206">
        <v>6568796.25</v>
      </c>
      <c r="X185" s="206">
        <v>6568796.25</v>
      </c>
      <c r="Y185" s="206">
        <v>6568796.25</v>
      </c>
      <c r="Z185" s="206">
        <v>6568796.25</v>
      </c>
      <c r="AA185" s="206">
        <v>6568796.25</v>
      </c>
      <c r="AB185" s="206">
        <v>6568796.25</v>
      </c>
      <c r="AC185" s="206">
        <v>6568796.25</v>
      </c>
      <c r="AD185" s="206">
        <v>6568796.25</v>
      </c>
      <c r="AE185" s="206">
        <v>6568796.25</v>
      </c>
      <c r="AF185" s="206">
        <v>6568796.25</v>
      </c>
      <c r="AG185" s="192">
        <f t="shared" si="31"/>
        <v>78825555</v>
      </c>
      <c r="AI185" s="207">
        <f t="shared" si="37"/>
        <v>13061.47</v>
      </c>
      <c r="AJ185" s="207">
        <f t="shared" si="37"/>
        <v>13061.47</v>
      </c>
      <c r="AK185" s="207">
        <f t="shared" si="37"/>
        <v>13072.16</v>
      </c>
      <c r="AL185" s="207">
        <f t="shared" si="36"/>
        <v>13082.85</v>
      </c>
      <c r="AM185" s="207">
        <f t="shared" si="36"/>
        <v>13082.85</v>
      </c>
      <c r="AN185" s="207">
        <f t="shared" si="36"/>
        <v>13082.85</v>
      </c>
      <c r="AO185" s="207">
        <f t="shared" si="36"/>
        <v>13082.85</v>
      </c>
      <c r="AP185" s="207">
        <f t="shared" si="36"/>
        <v>13082.85</v>
      </c>
      <c r="AQ185" s="207">
        <f t="shared" si="36"/>
        <v>13082.85</v>
      </c>
      <c r="AR185" s="207">
        <f t="shared" si="28"/>
        <v>13082.85</v>
      </c>
      <c r="AS185" s="207">
        <f t="shared" si="28"/>
        <v>13082.85</v>
      </c>
      <c r="AT185" s="207">
        <f t="shared" si="28"/>
        <v>13082.85</v>
      </c>
      <c r="AU185" s="208">
        <f t="shared" si="32"/>
        <v>156940.75000000003</v>
      </c>
      <c r="AV185" s="208">
        <f t="shared" si="39"/>
        <v>13082.85</v>
      </c>
      <c r="AW185" s="208">
        <f t="shared" si="39"/>
        <v>13082.85</v>
      </c>
      <c r="AX185" s="208">
        <f t="shared" si="39"/>
        <v>13082.85</v>
      </c>
      <c r="AY185" s="208">
        <f t="shared" si="38"/>
        <v>13082.85</v>
      </c>
      <c r="AZ185" s="208">
        <f t="shared" si="35"/>
        <v>19651.650000000001</v>
      </c>
      <c r="BA185" s="208">
        <f t="shared" si="35"/>
        <v>19651.650000000001</v>
      </c>
      <c r="BB185" s="208">
        <f t="shared" si="35"/>
        <v>19651.650000000001</v>
      </c>
      <c r="BC185" s="208">
        <f t="shared" si="35"/>
        <v>19651.650000000001</v>
      </c>
      <c r="BD185" s="208">
        <f t="shared" si="35"/>
        <v>19651.650000000001</v>
      </c>
      <c r="BE185" s="208">
        <f t="shared" si="35"/>
        <v>19651.650000000001</v>
      </c>
      <c r="BF185" s="208">
        <f t="shared" si="35"/>
        <v>19651.650000000001</v>
      </c>
      <c r="BG185" s="208">
        <f t="shared" si="35"/>
        <v>19651.650000000001</v>
      </c>
      <c r="BH185" s="208">
        <f t="shared" si="35"/>
        <v>19651.650000000001</v>
      </c>
      <c r="BI185" s="208">
        <f t="shared" si="35"/>
        <v>19651.650000000001</v>
      </c>
      <c r="BJ185" s="208">
        <f t="shared" si="35"/>
        <v>19651.650000000001</v>
      </c>
      <c r="BK185" s="208">
        <f t="shared" si="35"/>
        <v>19651.650000000001</v>
      </c>
      <c r="BL185" s="207">
        <f t="shared" si="33"/>
        <v>235819.79999999996</v>
      </c>
    </row>
    <row r="186" spans="1:64">
      <c r="A186" s="190" t="s">
        <v>387</v>
      </c>
      <c r="B186" s="205">
        <v>2.7699999999999999E-2</v>
      </c>
      <c r="C186" s="205">
        <v>0</v>
      </c>
      <c r="D186" s="206">
        <v>51166.32</v>
      </c>
      <c r="E186" s="206">
        <v>51166.32</v>
      </c>
      <c r="F186" s="206">
        <v>27474.170000000002</v>
      </c>
      <c r="G186" s="206">
        <v>3782.01</v>
      </c>
      <c r="H186" s="206">
        <v>3782.01</v>
      </c>
      <c r="I186" s="206">
        <v>3782.01</v>
      </c>
      <c r="J186" s="206">
        <v>11864.39</v>
      </c>
      <c r="K186" s="206">
        <v>19946.77</v>
      </c>
      <c r="L186" s="206">
        <v>19946.77</v>
      </c>
      <c r="M186" s="206">
        <v>19946.77</v>
      </c>
      <c r="N186" s="206">
        <v>19946.77</v>
      </c>
      <c r="O186" s="206">
        <v>19946.77</v>
      </c>
      <c r="P186" s="192">
        <f t="shared" si="30"/>
        <v>252751.08</v>
      </c>
      <c r="Q186" s="206">
        <v>19946.77</v>
      </c>
      <c r="R186" s="206">
        <v>19946.77</v>
      </c>
      <c r="S186" s="206">
        <v>19946.77</v>
      </c>
      <c r="T186" s="206">
        <v>19946.77</v>
      </c>
      <c r="U186" s="206">
        <v>19946.77</v>
      </c>
      <c r="V186" s="206">
        <v>19946.77</v>
      </c>
      <c r="W186" s="206">
        <v>19946.77</v>
      </c>
      <c r="X186" s="206">
        <v>19946.77</v>
      </c>
      <c r="Y186" s="206">
        <v>19946.77</v>
      </c>
      <c r="Z186" s="206">
        <v>41746.770000000004</v>
      </c>
      <c r="AA186" s="206">
        <v>63546.770000000019</v>
      </c>
      <c r="AB186" s="206">
        <v>63546.770000000019</v>
      </c>
      <c r="AC186" s="206">
        <v>63546.770000000019</v>
      </c>
      <c r="AD186" s="206">
        <v>63546.770000000019</v>
      </c>
      <c r="AE186" s="206">
        <v>63546.770000000019</v>
      </c>
      <c r="AF186" s="206">
        <v>63546.770000000019</v>
      </c>
      <c r="AG186" s="192">
        <f t="shared" si="31"/>
        <v>522761.24000000011</v>
      </c>
      <c r="AI186" s="207">
        <f t="shared" si="37"/>
        <v>118.11</v>
      </c>
      <c r="AJ186" s="207">
        <f t="shared" si="37"/>
        <v>118.11</v>
      </c>
      <c r="AK186" s="207">
        <f t="shared" si="37"/>
        <v>63.42</v>
      </c>
      <c r="AL186" s="207">
        <f t="shared" si="36"/>
        <v>8.73</v>
      </c>
      <c r="AM186" s="207">
        <f t="shared" si="36"/>
        <v>8.73</v>
      </c>
      <c r="AN186" s="207">
        <f t="shared" si="36"/>
        <v>8.73</v>
      </c>
      <c r="AO186" s="207">
        <f t="shared" si="36"/>
        <v>27.39</v>
      </c>
      <c r="AP186" s="207">
        <f t="shared" si="36"/>
        <v>46.04</v>
      </c>
      <c r="AQ186" s="207">
        <f t="shared" si="36"/>
        <v>46.04</v>
      </c>
      <c r="AR186" s="207">
        <f t="shared" si="28"/>
        <v>46.04</v>
      </c>
      <c r="AS186" s="207">
        <f t="shared" si="28"/>
        <v>46.04</v>
      </c>
      <c r="AT186" s="207">
        <f t="shared" si="28"/>
        <v>46.04</v>
      </c>
      <c r="AU186" s="208">
        <f t="shared" si="32"/>
        <v>583.42000000000007</v>
      </c>
      <c r="AV186" s="208">
        <f t="shared" si="39"/>
        <v>46.04</v>
      </c>
      <c r="AW186" s="208">
        <f t="shared" si="39"/>
        <v>46.04</v>
      </c>
      <c r="AX186" s="208">
        <f t="shared" si="39"/>
        <v>46.04</v>
      </c>
      <c r="AY186" s="208">
        <f t="shared" si="38"/>
        <v>46.04</v>
      </c>
      <c r="AZ186" s="208">
        <f t="shared" si="35"/>
        <v>0</v>
      </c>
      <c r="BA186" s="208">
        <f t="shared" si="35"/>
        <v>0</v>
      </c>
      <c r="BB186" s="208">
        <f t="shared" si="35"/>
        <v>0</v>
      </c>
      <c r="BC186" s="208">
        <f t="shared" si="35"/>
        <v>0</v>
      </c>
      <c r="BD186" s="208">
        <f t="shared" si="35"/>
        <v>0</v>
      </c>
      <c r="BE186" s="208">
        <f t="shared" si="35"/>
        <v>0</v>
      </c>
      <c r="BF186" s="208">
        <f t="shared" si="35"/>
        <v>0</v>
      </c>
      <c r="BG186" s="208">
        <f t="shared" si="35"/>
        <v>0</v>
      </c>
      <c r="BH186" s="208">
        <f t="shared" si="35"/>
        <v>0</v>
      </c>
      <c r="BI186" s="208">
        <f t="shared" si="35"/>
        <v>0</v>
      </c>
      <c r="BJ186" s="208">
        <f t="shared" si="35"/>
        <v>0</v>
      </c>
      <c r="BK186" s="208">
        <f t="shared" si="35"/>
        <v>0</v>
      </c>
      <c r="BL186" s="207">
        <f t="shared" si="33"/>
        <v>0</v>
      </c>
    </row>
    <row r="187" spans="1:64">
      <c r="A187" s="190" t="s">
        <v>388</v>
      </c>
      <c r="B187" s="205">
        <v>3.1E-2</v>
      </c>
      <c r="C187" s="205">
        <v>1.5800000000000002E-2</v>
      </c>
      <c r="D187" s="206">
        <v>282780.2</v>
      </c>
      <c r="E187" s="206">
        <v>282780.2</v>
      </c>
      <c r="F187" s="206">
        <v>231231.17</v>
      </c>
      <c r="G187" s="206">
        <v>179682.14</v>
      </c>
      <c r="H187" s="206">
        <v>179682.14</v>
      </c>
      <c r="I187" s="206">
        <v>179682.14</v>
      </c>
      <c r="J187" s="206">
        <v>179682.14</v>
      </c>
      <c r="K187" s="206">
        <v>179682.14</v>
      </c>
      <c r="L187" s="206">
        <v>179682.14</v>
      </c>
      <c r="M187" s="206">
        <v>179682.14</v>
      </c>
      <c r="N187" s="206">
        <v>179682.14</v>
      </c>
      <c r="O187" s="206">
        <v>179682.14</v>
      </c>
      <c r="P187" s="192">
        <f t="shared" si="30"/>
        <v>2413930.830000001</v>
      </c>
      <c r="Q187" s="206">
        <v>179682.14</v>
      </c>
      <c r="R187" s="206">
        <v>179682.14</v>
      </c>
      <c r="S187" s="206">
        <v>179682.14</v>
      </c>
      <c r="T187" s="206">
        <v>179682.14</v>
      </c>
      <c r="U187" s="206">
        <v>179682.14</v>
      </c>
      <c r="V187" s="206">
        <v>179682.14</v>
      </c>
      <c r="W187" s="206">
        <v>179682.14</v>
      </c>
      <c r="X187" s="206">
        <v>179682.14</v>
      </c>
      <c r="Y187" s="206">
        <v>179682.14</v>
      </c>
      <c r="Z187" s="206">
        <v>179682.14</v>
      </c>
      <c r="AA187" s="206">
        <v>179682.14</v>
      </c>
      <c r="AB187" s="206">
        <v>179682.14</v>
      </c>
      <c r="AC187" s="206">
        <v>179682.14</v>
      </c>
      <c r="AD187" s="206">
        <v>179682.14</v>
      </c>
      <c r="AE187" s="206">
        <v>179682.14</v>
      </c>
      <c r="AF187" s="206">
        <v>179682.14</v>
      </c>
      <c r="AG187" s="192">
        <f t="shared" si="31"/>
        <v>2156185.6800000006</v>
      </c>
      <c r="AI187" s="207">
        <f t="shared" si="37"/>
        <v>730.52</v>
      </c>
      <c r="AJ187" s="207">
        <f t="shared" si="37"/>
        <v>730.52</v>
      </c>
      <c r="AK187" s="207">
        <f t="shared" si="37"/>
        <v>597.35</v>
      </c>
      <c r="AL187" s="207">
        <f t="shared" si="36"/>
        <v>464.18</v>
      </c>
      <c r="AM187" s="207">
        <f t="shared" si="36"/>
        <v>464.18</v>
      </c>
      <c r="AN187" s="207">
        <f t="shared" si="36"/>
        <v>464.18</v>
      </c>
      <c r="AO187" s="207">
        <f t="shared" si="36"/>
        <v>464.18</v>
      </c>
      <c r="AP187" s="207">
        <f t="shared" si="36"/>
        <v>464.18</v>
      </c>
      <c r="AQ187" s="207">
        <f t="shared" si="36"/>
        <v>464.18</v>
      </c>
      <c r="AR187" s="207">
        <f t="shared" si="28"/>
        <v>464.18</v>
      </c>
      <c r="AS187" s="207">
        <f t="shared" si="28"/>
        <v>464.18</v>
      </c>
      <c r="AT187" s="207">
        <f t="shared" si="28"/>
        <v>464.18</v>
      </c>
      <c r="AU187" s="208">
        <f t="shared" si="32"/>
        <v>6236.01</v>
      </c>
      <c r="AV187" s="208">
        <f t="shared" si="39"/>
        <v>464.18</v>
      </c>
      <c r="AW187" s="208">
        <f t="shared" si="39"/>
        <v>464.18</v>
      </c>
      <c r="AX187" s="208">
        <f t="shared" si="39"/>
        <v>464.18</v>
      </c>
      <c r="AY187" s="208">
        <f t="shared" si="38"/>
        <v>464.18</v>
      </c>
      <c r="AZ187" s="208">
        <f t="shared" si="35"/>
        <v>236.58</v>
      </c>
      <c r="BA187" s="208">
        <f t="shared" si="35"/>
        <v>236.58</v>
      </c>
      <c r="BB187" s="208">
        <f t="shared" si="35"/>
        <v>236.58</v>
      </c>
      <c r="BC187" s="208">
        <f t="shared" si="35"/>
        <v>236.58</v>
      </c>
      <c r="BD187" s="208">
        <f t="shared" si="35"/>
        <v>236.58</v>
      </c>
      <c r="BE187" s="208">
        <f t="shared" si="35"/>
        <v>236.58</v>
      </c>
      <c r="BF187" s="208">
        <f t="shared" si="35"/>
        <v>236.58</v>
      </c>
      <c r="BG187" s="208">
        <f t="shared" si="35"/>
        <v>236.58</v>
      </c>
      <c r="BH187" s="208">
        <f t="shared" si="35"/>
        <v>236.58</v>
      </c>
      <c r="BI187" s="208">
        <f t="shared" si="35"/>
        <v>236.58</v>
      </c>
      <c r="BJ187" s="208">
        <f t="shared" si="35"/>
        <v>236.58</v>
      </c>
      <c r="BK187" s="208">
        <f t="shared" si="35"/>
        <v>236.58</v>
      </c>
      <c r="BL187" s="207">
        <f t="shared" si="33"/>
        <v>2838.9599999999996</v>
      </c>
    </row>
    <row r="188" spans="1:64">
      <c r="A188" s="190" t="s">
        <v>389</v>
      </c>
      <c r="B188" s="205">
        <v>0</v>
      </c>
      <c r="C188" s="205">
        <v>0</v>
      </c>
      <c r="D188" s="206">
        <v>1133.98</v>
      </c>
      <c r="E188" s="206">
        <v>1133.98</v>
      </c>
      <c r="F188" s="206">
        <v>1133.98</v>
      </c>
      <c r="G188" s="206">
        <v>1133.98</v>
      </c>
      <c r="H188" s="206">
        <v>1133.98</v>
      </c>
      <c r="I188" s="206">
        <v>1133.98</v>
      </c>
      <c r="J188" s="206">
        <v>1133.98</v>
      </c>
      <c r="K188" s="206">
        <v>522832.09499999997</v>
      </c>
      <c r="L188" s="206">
        <v>1159698.895</v>
      </c>
      <c r="M188" s="206">
        <v>1274867.58</v>
      </c>
      <c r="N188" s="206">
        <v>1274867.58</v>
      </c>
      <c r="O188" s="206">
        <v>1274867.58</v>
      </c>
      <c r="P188" s="192">
        <f t="shared" si="30"/>
        <v>5515071.5899999999</v>
      </c>
      <c r="Q188" s="206">
        <v>1274867.58</v>
      </c>
      <c r="R188" s="206">
        <v>1274867.58</v>
      </c>
      <c r="S188" s="206">
        <v>1274867.58</v>
      </c>
      <c r="T188" s="206">
        <v>1274867.58</v>
      </c>
      <c r="U188" s="206">
        <v>1274867.58</v>
      </c>
      <c r="V188" s="206">
        <v>1274867.58</v>
      </c>
      <c r="W188" s="206">
        <v>1274867.58</v>
      </c>
      <c r="X188" s="206">
        <v>1274867.58</v>
      </c>
      <c r="Y188" s="206">
        <v>1274867.58</v>
      </c>
      <c r="Z188" s="206">
        <v>1274867.58</v>
      </c>
      <c r="AA188" s="206">
        <v>1274867.58</v>
      </c>
      <c r="AB188" s="206">
        <v>1274867.58</v>
      </c>
      <c r="AC188" s="206">
        <v>1274867.58</v>
      </c>
      <c r="AD188" s="206">
        <v>1274867.58</v>
      </c>
      <c r="AE188" s="206">
        <v>1274867.58</v>
      </c>
      <c r="AF188" s="206">
        <v>1274867.58</v>
      </c>
      <c r="AG188" s="192">
        <f t="shared" si="31"/>
        <v>15298410.960000001</v>
      </c>
      <c r="AI188" s="207">
        <f t="shared" si="37"/>
        <v>0</v>
      </c>
      <c r="AJ188" s="207">
        <f t="shared" si="37"/>
        <v>0</v>
      </c>
      <c r="AK188" s="207">
        <f t="shared" si="37"/>
        <v>0</v>
      </c>
      <c r="AL188" s="207">
        <f t="shared" si="36"/>
        <v>0</v>
      </c>
      <c r="AM188" s="207">
        <f t="shared" si="36"/>
        <v>0</v>
      </c>
      <c r="AN188" s="207">
        <f t="shared" si="36"/>
        <v>0</v>
      </c>
      <c r="AO188" s="207">
        <f t="shared" si="36"/>
        <v>0</v>
      </c>
      <c r="AP188" s="207">
        <f t="shared" si="36"/>
        <v>0</v>
      </c>
      <c r="AQ188" s="207">
        <f t="shared" si="36"/>
        <v>0</v>
      </c>
      <c r="AR188" s="207">
        <f t="shared" si="28"/>
        <v>0</v>
      </c>
      <c r="AS188" s="207">
        <f t="shared" si="28"/>
        <v>0</v>
      </c>
      <c r="AT188" s="207">
        <f t="shared" si="28"/>
        <v>0</v>
      </c>
      <c r="AU188" s="208">
        <f t="shared" si="32"/>
        <v>0</v>
      </c>
      <c r="AV188" s="208">
        <f t="shared" si="39"/>
        <v>0</v>
      </c>
      <c r="AW188" s="208">
        <f t="shared" si="39"/>
        <v>0</v>
      </c>
      <c r="AX188" s="208">
        <f t="shared" si="39"/>
        <v>0</v>
      </c>
      <c r="AY188" s="208">
        <f t="shared" si="38"/>
        <v>0</v>
      </c>
      <c r="AZ188" s="208">
        <f t="shared" si="35"/>
        <v>0</v>
      </c>
      <c r="BA188" s="208">
        <f t="shared" si="35"/>
        <v>0</v>
      </c>
      <c r="BB188" s="208">
        <f t="shared" si="35"/>
        <v>0</v>
      </c>
      <c r="BC188" s="208">
        <f t="shared" si="35"/>
        <v>0</v>
      </c>
      <c r="BD188" s="208">
        <f t="shared" si="35"/>
        <v>0</v>
      </c>
      <c r="BE188" s="208">
        <f t="shared" si="35"/>
        <v>0</v>
      </c>
      <c r="BF188" s="208">
        <f t="shared" si="35"/>
        <v>0</v>
      </c>
      <c r="BG188" s="208">
        <f t="shared" si="35"/>
        <v>0</v>
      </c>
      <c r="BH188" s="208">
        <f t="shared" si="35"/>
        <v>0</v>
      </c>
      <c r="BI188" s="208">
        <f t="shared" si="35"/>
        <v>0</v>
      </c>
      <c r="BJ188" s="208">
        <f t="shared" si="35"/>
        <v>0</v>
      </c>
      <c r="BK188" s="208">
        <f t="shared" si="35"/>
        <v>0</v>
      </c>
      <c r="BL188" s="207">
        <f t="shared" si="33"/>
        <v>0</v>
      </c>
    </row>
    <row r="189" spans="1:64">
      <c r="A189" s="190" t="s">
        <v>390</v>
      </c>
      <c r="B189" s="205">
        <v>2.3200000000000002E-2</v>
      </c>
      <c r="C189" s="205">
        <v>7.0900000000000005E-2</v>
      </c>
      <c r="D189" s="206">
        <v>10985.49</v>
      </c>
      <c r="E189" s="206">
        <v>10985.49</v>
      </c>
      <c r="F189" s="206">
        <v>10985.49</v>
      </c>
      <c r="G189" s="206">
        <v>10985.49</v>
      </c>
      <c r="H189" s="206">
        <v>10985.49</v>
      </c>
      <c r="I189" s="206">
        <v>10985.49</v>
      </c>
      <c r="J189" s="206">
        <v>10985.49</v>
      </c>
      <c r="K189" s="206">
        <v>10985.49</v>
      </c>
      <c r="L189" s="206">
        <v>10985.49</v>
      </c>
      <c r="M189" s="206">
        <v>10985.49</v>
      </c>
      <c r="N189" s="206">
        <v>10985.49</v>
      </c>
      <c r="O189" s="206">
        <v>10985.49</v>
      </c>
      <c r="P189" s="192">
        <f t="shared" si="30"/>
        <v>131825.88000000003</v>
      </c>
      <c r="Q189" s="206">
        <v>10985.49</v>
      </c>
      <c r="R189" s="206">
        <v>10985.49</v>
      </c>
      <c r="S189" s="206">
        <v>10985.49</v>
      </c>
      <c r="T189" s="206">
        <v>10985.49</v>
      </c>
      <c r="U189" s="206">
        <v>10985.49</v>
      </c>
      <c r="V189" s="206">
        <v>10985.49</v>
      </c>
      <c r="W189" s="206">
        <v>10985.49</v>
      </c>
      <c r="X189" s="206">
        <v>10985.49</v>
      </c>
      <c r="Y189" s="206">
        <v>10985.49</v>
      </c>
      <c r="Z189" s="206">
        <v>10985.49</v>
      </c>
      <c r="AA189" s="206">
        <v>10985.49</v>
      </c>
      <c r="AB189" s="206">
        <v>10985.49</v>
      </c>
      <c r="AC189" s="206">
        <v>10985.49</v>
      </c>
      <c r="AD189" s="206">
        <v>10985.49</v>
      </c>
      <c r="AE189" s="206">
        <v>10985.49</v>
      </c>
      <c r="AF189" s="206">
        <v>10985.49</v>
      </c>
      <c r="AG189" s="192">
        <f t="shared" si="31"/>
        <v>131825.88000000003</v>
      </c>
      <c r="AI189" s="207">
        <f t="shared" si="37"/>
        <v>21.24</v>
      </c>
      <c r="AJ189" s="207">
        <f t="shared" si="37"/>
        <v>21.24</v>
      </c>
      <c r="AK189" s="207">
        <f t="shared" si="37"/>
        <v>21.24</v>
      </c>
      <c r="AL189" s="207">
        <f t="shared" si="36"/>
        <v>21.24</v>
      </c>
      <c r="AM189" s="207">
        <f t="shared" si="36"/>
        <v>21.24</v>
      </c>
      <c r="AN189" s="207">
        <f t="shared" si="36"/>
        <v>21.24</v>
      </c>
      <c r="AO189" s="207">
        <f t="shared" si="36"/>
        <v>21.24</v>
      </c>
      <c r="AP189" s="207">
        <f t="shared" si="36"/>
        <v>21.24</v>
      </c>
      <c r="AQ189" s="207">
        <f t="shared" si="36"/>
        <v>21.24</v>
      </c>
      <c r="AR189" s="207">
        <f t="shared" si="28"/>
        <v>21.24</v>
      </c>
      <c r="AS189" s="207">
        <f t="shared" si="28"/>
        <v>21.24</v>
      </c>
      <c r="AT189" s="207">
        <f t="shared" si="28"/>
        <v>21.24</v>
      </c>
      <c r="AU189" s="208">
        <f t="shared" si="32"/>
        <v>254.88000000000002</v>
      </c>
      <c r="AV189" s="208">
        <f t="shared" si="39"/>
        <v>21.24</v>
      </c>
      <c r="AW189" s="208">
        <f t="shared" si="39"/>
        <v>21.24</v>
      </c>
      <c r="AX189" s="208">
        <f t="shared" si="39"/>
        <v>21.24</v>
      </c>
      <c r="AY189" s="208">
        <f t="shared" si="38"/>
        <v>21.24</v>
      </c>
      <c r="AZ189" s="208">
        <f t="shared" si="35"/>
        <v>64.91</v>
      </c>
      <c r="BA189" s="208">
        <f t="shared" si="35"/>
        <v>64.91</v>
      </c>
      <c r="BB189" s="208">
        <f t="shared" si="35"/>
        <v>64.91</v>
      </c>
      <c r="BC189" s="208">
        <f t="shared" si="35"/>
        <v>64.91</v>
      </c>
      <c r="BD189" s="208">
        <f t="shared" si="35"/>
        <v>64.91</v>
      </c>
      <c r="BE189" s="208">
        <f t="shared" si="35"/>
        <v>64.91</v>
      </c>
      <c r="BF189" s="208">
        <f t="shared" si="35"/>
        <v>64.91</v>
      </c>
      <c r="BG189" s="208">
        <f t="shared" si="35"/>
        <v>64.91</v>
      </c>
      <c r="BH189" s="208">
        <f t="shared" si="35"/>
        <v>64.91</v>
      </c>
      <c r="BI189" s="208">
        <f t="shared" si="35"/>
        <v>64.91</v>
      </c>
      <c r="BJ189" s="208">
        <f t="shared" si="35"/>
        <v>64.91</v>
      </c>
      <c r="BK189" s="208">
        <f t="shared" si="35"/>
        <v>64.91</v>
      </c>
      <c r="BL189" s="207">
        <f t="shared" si="33"/>
        <v>778.91999999999973</v>
      </c>
    </row>
    <row r="190" spans="1:64">
      <c r="A190" s="190" t="s">
        <v>391</v>
      </c>
      <c r="B190" s="205">
        <v>0</v>
      </c>
      <c r="C190" s="205">
        <v>0</v>
      </c>
      <c r="D190" s="206">
        <v>2393.83</v>
      </c>
      <c r="E190" s="206">
        <v>2393.83</v>
      </c>
      <c r="F190" s="206">
        <v>2393.83</v>
      </c>
      <c r="G190" s="206">
        <v>2393.83</v>
      </c>
      <c r="H190" s="206">
        <v>2393.83</v>
      </c>
      <c r="I190" s="206">
        <v>2393.83</v>
      </c>
      <c r="J190" s="206">
        <v>2393.83</v>
      </c>
      <c r="K190" s="206">
        <v>2393.83</v>
      </c>
      <c r="L190" s="206">
        <v>2393.83</v>
      </c>
      <c r="M190" s="206">
        <v>2393.83</v>
      </c>
      <c r="N190" s="206">
        <v>2393.83</v>
      </c>
      <c r="O190" s="206">
        <v>2393.83</v>
      </c>
      <c r="P190" s="192">
        <f t="shared" si="30"/>
        <v>28725.960000000006</v>
      </c>
      <c r="Q190" s="206">
        <v>2393.83</v>
      </c>
      <c r="R190" s="206">
        <v>2393.83</v>
      </c>
      <c r="S190" s="206">
        <v>2393.83</v>
      </c>
      <c r="T190" s="206">
        <v>2393.83</v>
      </c>
      <c r="U190" s="206">
        <v>2393.83</v>
      </c>
      <c r="V190" s="206">
        <v>2393.83</v>
      </c>
      <c r="W190" s="206">
        <v>2393.83</v>
      </c>
      <c r="X190" s="206">
        <v>2393.83</v>
      </c>
      <c r="Y190" s="206">
        <v>2393.83</v>
      </c>
      <c r="Z190" s="206">
        <v>2393.83</v>
      </c>
      <c r="AA190" s="206">
        <v>2393.83</v>
      </c>
      <c r="AB190" s="206">
        <v>2393.83</v>
      </c>
      <c r="AC190" s="206">
        <v>2393.83</v>
      </c>
      <c r="AD190" s="206">
        <v>2393.83</v>
      </c>
      <c r="AE190" s="206">
        <v>2393.83</v>
      </c>
      <c r="AF190" s="206">
        <v>2393.83</v>
      </c>
      <c r="AG190" s="192">
        <f t="shared" si="31"/>
        <v>28725.960000000006</v>
      </c>
      <c r="AI190" s="207">
        <f t="shared" si="37"/>
        <v>0</v>
      </c>
      <c r="AJ190" s="207">
        <f t="shared" si="37"/>
        <v>0</v>
      </c>
      <c r="AK190" s="207">
        <f t="shared" si="37"/>
        <v>0</v>
      </c>
      <c r="AL190" s="207">
        <f t="shared" si="36"/>
        <v>0</v>
      </c>
      <c r="AM190" s="207">
        <f t="shared" si="36"/>
        <v>0</v>
      </c>
      <c r="AN190" s="207">
        <f t="shared" si="36"/>
        <v>0</v>
      </c>
      <c r="AO190" s="207">
        <f t="shared" si="36"/>
        <v>0</v>
      </c>
      <c r="AP190" s="207">
        <f t="shared" si="36"/>
        <v>0</v>
      </c>
      <c r="AQ190" s="207">
        <f t="shared" si="36"/>
        <v>0</v>
      </c>
      <c r="AR190" s="207">
        <f t="shared" si="28"/>
        <v>0</v>
      </c>
      <c r="AS190" s="207">
        <f t="shared" si="28"/>
        <v>0</v>
      </c>
      <c r="AT190" s="207">
        <f t="shared" si="28"/>
        <v>0</v>
      </c>
      <c r="AU190" s="208">
        <f t="shared" si="32"/>
        <v>0</v>
      </c>
      <c r="AV190" s="208">
        <f t="shared" si="39"/>
        <v>0</v>
      </c>
      <c r="AW190" s="208">
        <f t="shared" si="39"/>
        <v>0</v>
      </c>
      <c r="AX190" s="208">
        <f t="shared" si="39"/>
        <v>0</v>
      </c>
      <c r="AY190" s="208">
        <f t="shared" si="38"/>
        <v>0</v>
      </c>
      <c r="AZ190" s="208">
        <f t="shared" si="35"/>
        <v>0</v>
      </c>
      <c r="BA190" s="208">
        <f t="shared" si="35"/>
        <v>0</v>
      </c>
      <c r="BB190" s="208">
        <f t="shared" si="35"/>
        <v>0</v>
      </c>
      <c r="BC190" s="208">
        <f t="shared" si="35"/>
        <v>0</v>
      </c>
      <c r="BD190" s="208">
        <f t="shared" si="35"/>
        <v>0</v>
      </c>
      <c r="BE190" s="208">
        <f t="shared" si="35"/>
        <v>0</v>
      </c>
      <c r="BF190" s="208">
        <f t="shared" si="35"/>
        <v>0</v>
      </c>
      <c r="BG190" s="208">
        <f t="shared" si="35"/>
        <v>0</v>
      </c>
      <c r="BH190" s="208">
        <f t="shared" si="35"/>
        <v>0</v>
      </c>
      <c r="BI190" s="208">
        <f t="shared" si="35"/>
        <v>0</v>
      </c>
      <c r="BJ190" s="208">
        <f t="shared" si="35"/>
        <v>0</v>
      </c>
      <c r="BK190" s="208">
        <f t="shared" si="35"/>
        <v>0</v>
      </c>
      <c r="BL190" s="207">
        <f t="shared" si="33"/>
        <v>0</v>
      </c>
    </row>
    <row r="191" spans="1:64">
      <c r="A191" s="190" t="s">
        <v>392</v>
      </c>
      <c r="B191" s="205">
        <v>0</v>
      </c>
      <c r="C191" s="205">
        <v>0</v>
      </c>
      <c r="D191" s="206">
        <v>221142.75</v>
      </c>
      <c r="E191" s="206">
        <v>221142.75</v>
      </c>
      <c r="F191" s="206">
        <v>221142.75</v>
      </c>
      <c r="G191" s="206">
        <v>221142.75</v>
      </c>
      <c r="H191" s="206">
        <v>221142.75</v>
      </c>
      <c r="I191" s="206">
        <v>221142.75</v>
      </c>
      <c r="J191" s="206">
        <v>221142.75</v>
      </c>
      <c r="K191" s="206">
        <v>221142.75</v>
      </c>
      <c r="L191" s="206">
        <v>221142.75</v>
      </c>
      <c r="M191" s="206">
        <v>221142.75</v>
      </c>
      <c r="N191" s="206">
        <v>221142.75</v>
      </c>
      <c r="O191" s="206">
        <v>221142.75</v>
      </c>
      <c r="P191" s="192">
        <f t="shared" si="30"/>
        <v>2653713</v>
      </c>
      <c r="Q191" s="206">
        <v>221142.75</v>
      </c>
      <c r="R191" s="206">
        <v>221142.75</v>
      </c>
      <c r="S191" s="206">
        <v>221142.75</v>
      </c>
      <c r="T191" s="206">
        <v>221142.75</v>
      </c>
      <c r="U191" s="206">
        <v>221142.75</v>
      </c>
      <c r="V191" s="206">
        <v>221142.75</v>
      </c>
      <c r="W191" s="206">
        <v>221142.75</v>
      </c>
      <c r="X191" s="206">
        <v>221142.75</v>
      </c>
      <c r="Y191" s="206">
        <v>221142.75</v>
      </c>
      <c r="Z191" s="206">
        <v>221142.75</v>
      </c>
      <c r="AA191" s="206">
        <v>221142.75</v>
      </c>
      <c r="AB191" s="206">
        <v>221142.75</v>
      </c>
      <c r="AC191" s="206">
        <v>221142.75</v>
      </c>
      <c r="AD191" s="206">
        <v>221142.75</v>
      </c>
      <c r="AE191" s="206">
        <v>221142.75</v>
      </c>
      <c r="AF191" s="206">
        <v>221142.75</v>
      </c>
      <c r="AG191" s="192">
        <f t="shared" si="31"/>
        <v>2653713</v>
      </c>
      <c r="AI191" s="207">
        <f t="shared" si="37"/>
        <v>0</v>
      </c>
      <c r="AJ191" s="207">
        <f t="shared" si="37"/>
        <v>0</v>
      </c>
      <c r="AK191" s="207">
        <f t="shared" si="37"/>
        <v>0</v>
      </c>
      <c r="AL191" s="207">
        <f t="shared" si="36"/>
        <v>0</v>
      </c>
      <c r="AM191" s="207">
        <f t="shared" si="36"/>
        <v>0</v>
      </c>
      <c r="AN191" s="207">
        <f t="shared" si="36"/>
        <v>0</v>
      </c>
      <c r="AO191" s="207">
        <f t="shared" si="36"/>
        <v>0</v>
      </c>
      <c r="AP191" s="207">
        <f t="shared" si="36"/>
        <v>0</v>
      </c>
      <c r="AQ191" s="207">
        <f t="shared" si="36"/>
        <v>0</v>
      </c>
      <c r="AR191" s="207">
        <f t="shared" si="28"/>
        <v>0</v>
      </c>
      <c r="AS191" s="207">
        <f t="shared" si="28"/>
        <v>0</v>
      </c>
      <c r="AT191" s="207">
        <f t="shared" si="28"/>
        <v>0</v>
      </c>
      <c r="AU191" s="208">
        <f t="shared" si="32"/>
        <v>0</v>
      </c>
      <c r="AV191" s="208">
        <f t="shared" si="39"/>
        <v>0</v>
      </c>
      <c r="AW191" s="208">
        <f t="shared" si="39"/>
        <v>0</v>
      </c>
      <c r="AX191" s="208">
        <f t="shared" si="39"/>
        <v>0</v>
      </c>
      <c r="AY191" s="208">
        <f t="shared" si="38"/>
        <v>0</v>
      </c>
      <c r="AZ191" s="208">
        <f t="shared" si="35"/>
        <v>0</v>
      </c>
      <c r="BA191" s="208">
        <f t="shared" si="35"/>
        <v>0</v>
      </c>
      <c r="BB191" s="208">
        <f t="shared" si="35"/>
        <v>0</v>
      </c>
      <c r="BC191" s="208">
        <f t="shared" si="35"/>
        <v>0</v>
      </c>
      <c r="BD191" s="208">
        <f t="shared" si="35"/>
        <v>0</v>
      </c>
      <c r="BE191" s="208">
        <f t="shared" si="35"/>
        <v>0</v>
      </c>
      <c r="BF191" s="208">
        <f t="shared" si="35"/>
        <v>0</v>
      </c>
      <c r="BG191" s="208">
        <f t="shared" si="35"/>
        <v>0</v>
      </c>
      <c r="BH191" s="208">
        <f t="shared" si="35"/>
        <v>0</v>
      </c>
      <c r="BI191" s="208">
        <f t="shared" si="35"/>
        <v>0</v>
      </c>
      <c r="BJ191" s="208">
        <f t="shared" si="35"/>
        <v>0</v>
      </c>
      <c r="BK191" s="208">
        <f t="shared" si="35"/>
        <v>0</v>
      </c>
      <c r="BL191" s="207">
        <f t="shared" si="33"/>
        <v>0</v>
      </c>
    </row>
    <row r="192" spans="1:64">
      <c r="A192" s="190" t="s">
        <v>393</v>
      </c>
      <c r="B192" s="205">
        <v>0</v>
      </c>
      <c r="C192" s="205">
        <v>0</v>
      </c>
      <c r="D192" s="206">
        <v>103618.65000000001</v>
      </c>
      <c r="E192" s="206">
        <v>103618.65000000001</v>
      </c>
      <c r="F192" s="206">
        <v>103618.65000000001</v>
      </c>
      <c r="G192" s="206">
        <v>103618.65000000001</v>
      </c>
      <c r="H192" s="206">
        <v>103618.65000000001</v>
      </c>
      <c r="I192" s="206">
        <v>103618.65000000001</v>
      </c>
      <c r="J192" s="206">
        <v>103618.65000000001</v>
      </c>
      <c r="K192" s="206">
        <v>103618.65000000001</v>
      </c>
      <c r="L192" s="206">
        <v>103618.65000000001</v>
      </c>
      <c r="M192" s="206">
        <v>103618.65000000001</v>
      </c>
      <c r="N192" s="206">
        <v>103618.65000000001</v>
      </c>
      <c r="O192" s="206">
        <v>103618.65000000001</v>
      </c>
      <c r="P192" s="192">
        <f t="shared" si="30"/>
        <v>1243423.8</v>
      </c>
      <c r="Q192" s="206">
        <v>103618.65000000001</v>
      </c>
      <c r="R192" s="206">
        <v>103618.65000000001</v>
      </c>
      <c r="S192" s="206">
        <v>103618.65000000001</v>
      </c>
      <c r="T192" s="206">
        <v>103618.65000000001</v>
      </c>
      <c r="U192" s="206">
        <v>103618.65000000001</v>
      </c>
      <c r="V192" s="206">
        <v>103618.65000000001</v>
      </c>
      <c r="W192" s="206">
        <v>103618.65000000001</v>
      </c>
      <c r="X192" s="206">
        <v>103618.65000000001</v>
      </c>
      <c r="Y192" s="206">
        <v>103618.65000000001</v>
      </c>
      <c r="Z192" s="206">
        <v>103618.65000000001</v>
      </c>
      <c r="AA192" s="206">
        <v>103618.65000000001</v>
      </c>
      <c r="AB192" s="206">
        <v>103618.65000000001</v>
      </c>
      <c r="AC192" s="206">
        <v>103618.65000000001</v>
      </c>
      <c r="AD192" s="206">
        <v>103618.65000000001</v>
      </c>
      <c r="AE192" s="206">
        <v>103618.65000000001</v>
      </c>
      <c r="AF192" s="206">
        <v>103618.65000000001</v>
      </c>
      <c r="AG192" s="192">
        <f t="shared" si="31"/>
        <v>1243423.8</v>
      </c>
      <c r="AI192" s="207">
        <f t="shared" si="37"/>
        <v>0</v>
      </c>
      <c r="AJ192" s="207">
        <f t="shared" si="37"/>
        <v>0</v>
      </c>
      <c r="AK192" s="207">
        <f t="shared" si="37"/>
        <v>0</v>
      </c>
      <c r="AL192" s="207">
        <f t="shared" si="36"/>
        <v>0</v>
      </c>
      <c r="AM192" s="207">
        <f t="shared" si="36"/>
        <v>0</v>
      </c>
      <c r="AN192" s="207">
        <f t="shared" si="36"/>
        <v>0</v>
      </c>
      <c r="AO192" s="207">
        <f t="shared" si="36"/>
        <v>0</v>
      </c>
      <c r="AP192" s="207">
        <f t="shared" si="36"/>
        <v>0</v>
      </c>
      <c r="AQ192" s="207">
        <f t="shared" si="36"/>
        <v>0</v>
      </c>
      <c r="AR192" s="207">
        <f t="shared" si="28"/>
        <v>0</v>
      </c>
      <c r="AS192" s="207">
        <f t="shared" si="28"/>
        <v>0</v>
      </c>
      <c r="AT192" s="207">
        <f t="shared" si="28"/>
        <v>0</v>
      </c>
      <c r="AU192" s="208">
        <f t="shared" si="32"/>
        <v>0</v>
      </c>
      <c r="AV192" s="208">
        <f t="shared" si="39"/>
        <v>0</v>
      </c>
      <c r="AW192" s="208">
        <f t="shared" si="39"/>
        <v>0</v>
      </c>
      <c r="AX192" s="208">
        <f t="shared" si="39"/>
        <v>0</v>
      </c>
      <c r="AY192" s="208">
        <f t="shared" si="38"/>
        <v>0</v>
      </c>
      <c r="AZ192" s="208">
        <f t="shared" si="35"/>
        <v>0</v>
      </c>
      <c r="BA192" s="208">
        <f t="shared" si="35"/>
        <v>0</v>
      </c>
      <c r="BB192" s="208">
        <f t="shared" si="35"/>
        <v>0</v>
      </c>
      <c r="BC192" s="208">
        <f t="shared" si="35"/>
        <v>0</v>
      </c>
      <c r="BD192" s="208">
        <f t="shared" si="35"/>
        <v>0</v>
      </c>
      <c r="BE192" s="208">
        <f t="shared" si="35"/>
        <v>0</v>
      </c>
      <c r="BF192" s="208">
        <f t="shared" ref="BF192:BK234" si="40">ROUND(AA192*$C192/12,2)</f>
        <v>0</v>
      </c>
      <c r="BG192" s="208">
        <f t="shared" si="40"/>
        <v>0</v>
      </c>
      <c r="BH192" s="208">
        <f t="shared" si="40"/>
        <v>0</v>
      </c>
      <c r="BI192" s="208">
        <f t="shared" si="40"/>
        <v>0</v>
      </c>
      <c r="BJ192" s="208">
        <f t="shared" si="40"/>
        <v>0</v>
      </c>
      <c r="BK192" s="208">
        <f t="shared" si="40"/>
        <v>0</v>
      </c>
      <c r="BL192" s="207">
        <f t="shared" si="33"/>
        <v>0</v>
      </c>
    </row>
    <row r="193" spans="1:64">
      <c r="A193" s="190" t="s">
        <v>394</v>
      </c>
      <c r="B193" s="205">
        <v>0</v>
      </c>
      <c r="C193" s="205">
        <v>0</v>
      </c>
      <c r="D193" s="206">
        <v>282647.53999999998</v>
      </c>
      <c r="E193" s="206">
        <v>282647.53999999998</v>
      </c>
      <c r="F193" s="206">
        <v>282647.53999999998</v>
      </c>
      <c r="G193" s="206">
        <v>282647.53999999998</v>
      </c>
      <c r="H193" s="206">
        <v>282647.53999999998</v>
      </c>
      <c r="I193" s="206">
        <v>282647.53999999998</v>
      </c>
      <c r="J193" s="206">
        <v>282647.53999999998</v>
      </c>
      <c r="K193" s="206">
        <v>282647.53999999998</v>
      </c>
      <c r="L193" s="206">
        <v>282647.53999999998</v>
      </c>
      <c r="M193" s="206">
        <v>282647.53999999998</v>
      </c>
      <c r="N193" s="206">
        <v>282647.53999999998</v>
      </c>
      <c r="O193" s="206">
        <v>282647.53999999998</v>
      </c>
      <c r="P193" s="192">
        <f t="shared" si="30"/>
        <v>3391770.48</v>
      </c>
      <c r="Q193" s="206">
        <v>282647.53999999998</v>
      </c>
      <c r="R193" s="206">
        <v>282647.53999999998</v>
      </c>
      <c r="S193" s="206">
        <v>282647.53999999998</v>
      </c>
      <c r="T193" s="206">
        <v>282647.53999999998</v>
      </c>
      <c r="U193" s="206">
        <v>282647.53999999998</v>
      </c>
      <c r="V193" s="206">
        <v>282647.53999999998</v>
      </c>
      <c r="W193" s="206">
        <v>282647.53999999998</v>
      </c>
      <c r="X193" s="206">
        <v>282647.53999999998</v>
      </c>
      <c r="Y193" s="206">
        <v>282647.53999999998</v>
      </c>
      <c r="Z193" s="206">
        <v>282647.53999999998</v>
      </c>
      <c r="AA193" s="206">
        <v>282647.53999999998</v>
      </c>
      <c r="AB193" s="206">
        <v>282647.53999999998</v>
      </c>
      <c r="AC193" s="206">
        <v>282647.53999999998</v>
      </c>
      <c r="AD193" s="206">
        <v>282647.53999999998</v>
      </c>
      <c r="AE193" s="206">
        <v>282647.53999999998</v>
      </c>
      <c r="AF193" s="206">
        <v>282647.53999999998</v>
      </c>
      <c r="AG193" s="192">
        <f t="shared" si="31"/>
        <v>3391770.48</v>
      </c>
      <c r="AI193" s="207">
        <f t="shared" si="37"/>
        <v>0</v>
      </c>
      <c r="AJ193" s="207">
        <f t="shared" si="37"/>
        <v>0</v>
      </c>
      <c r="AK193" s="207">
        <f t="shared" si="37"/>
        <v>0</v>
      </c>
      <c r="AL193" s="207">
        <f t="shared" si="36"/>
        <v>0</v>
      </c>
      <c r="AM193" s="207">
        <f t="shared" si="36"/>
        <v>0</v>
      </c>
      <c r="AN193" s="207">
        <f t="shared" si="36"/>
        <v>0</v>
      </c>
      <c r="AO193" s="207">
        <f t="shared" si="36"/>
        <v>0</v>
      </c>
      <c r="AP193" s="207">
        <f t="shared" si="36"/>
        <v>0</v>
      </c>
      <c r="AQ193" s="207">
        <f t="shared" si="36"/>
        <v>0</v>
      </c>
      <c r="AR193" s="207">
        <f t="shared" si="28"/>
        <v>0</v>
      </c>
      <c r="AS193" s="207">
        <f t="shared" si="28"/>
        <v>0</v>
      </c>
      <c r="AT193" s="207">
        <f t="shared" si="28"/>
        <v>0</v>
      </c>
      <c r="AU193" s="208">
        <f t="shared" si="32"/>
        <v>0</v>
      </c>
      <c r="AV193" s="208">
        <f t="shared" si="39"/>
        <v>0</v>
      </c>
      <c r="AW193" s="208">
        <f t="shared" si="39"/>
        <v>0</v>
      </c>
      <c r="AX193" s="208">
        <f t="shared" si="39"/>
        <v>0</v>
      </c>
      <c r="AY193" s="208">
        <f t="shared" si="38"/>
        <v>0</v>
      </c>
      <c r="AZ193" s="208">
        <f t="shared" ref="AZ193:BE235" si="41">ROUND(U193*$C193/12,2)</f>
        <v>0</v>
      </c>
      <c r="BA193" s="208">
        <f t="shared" si="41"/>
        <v>0</v>
      </c>
      <c r="BB193" s="208">
        <f t="shared" si="41"/>
        <v>0</v>
      </c>
      <c r="BC193" s="208">
        <f t="shared" si="41"/>
        <v>0</v>
      </c>
      <c r="BD193" s="208">
        <f t="shared" si="41"/>
        <v>0</v>
      </c>
      <c r="BE193" s="208">
        <f t="shared" si="41"/>
        <v>0</v>
      </c>
      <c r="BF193" s="208">
        <f t="shared" si="40"/>
        <v>0</v>
      </c>
      <c r="BG193" s="208">
        <f t="shared" si="40"/>
        <v>0</v>
      </c>
      <c r="BH193" s="208">
        <f t="shared" si="40"/>
        <v>0</v>
      </c>
      <c r="BI193" s="208">
        <f t="shared" si="40"/>
        <v>0</v>
      </c>
      <c r="BJ193" s="208">
        <f t="shared" si="40"/>
        <v>0</v>
      </c>
      <c r="BK193" s="208">
        <f t="shared" si="40"/>
        <v>0</v>
      </c>
      <c r="BL193" s="207">
        <f t="shared" si="33"/>
        <v>0</v>
      </c>
    </row>
    <row r="194" spans="1:64">
      <c r="A194" s="190" t="s">
        <v>395</v>
      </c>
      <c r="B194" s="205">
        <v>0</v>
      </c>
      <c r="C194" s="205">
        <v>0</v>
      </c>
      <c r="D194" s="206">
        <v>8132.93</v>
      </c>
      <c r="E194" s="206">
        <v>8132.93</v>
      </c>
      <c r="F194" s="206">
        <v>8132.93</v>
      </c>
      <c r="G194" s="206">
        <v>8132.93</v>
      </c>
      <c r="H194" s="206">
        <v>8132.93</v>
      </c>
      <c r="I194" s="206">
        <v>8132.93</v>
      </c>
      <c r="J194" s="206">
        <v>8132.93</v>
      </c>
      <c r="K194" s="206">
        <v>8132.93</v>
      </c>
      <c r="L194" s="206">
        <v>8132.93</v>
      </c>
      <c r="M194" s="206">
        <v>8132.93</v>
      </c>
      <c r="N194" s="206">
        <v>8132.93</v>
      </c>
      <c r="O194" s="206">
        <v>8132.93</v>
      </c>
      <c r="P194" s="192">
        <f t="shared" si="30"/>
        <v>97595.159999999974</v>
      </c>
      <c r="Q194" s="206">
        <v>8132.93</v>
      </c>
      <c r="R194" s="206">
        <v>8132.93</v>
      </c>
      <c r="S194" s="206">
        <v>8132.93</v>
      </c>
      <c r="T194" s="206">
        <v>8132.93</v>
      </c>
      <c r="U194" s="206">
        <v>8132.93</v>
      </c>
      <c r="V194" s="206">
        <v>8132.93</v>
      </c>
      <c r="W194" s="206">
        <v>8132.93</v>
      </c>
      <c r="X194" s="206">
        <v>8132.93</v>
      </c>
      <c r="Y194" s="206">
        <v>8132.93</v>
      </c>
      <c r="Z194" s="206">
        <v>8132.93</v>
      </c>
      <c r="AA194" s="206">
        <v>8132.93</v>
      </c>
      <c r="AB194" s="206">
        <v>8132.93</v>
      </c>
      <c r="AC194" s="206">
        <v>8132.93</v>
      </c>
      <c r="AD194" s="206">
        <v>8132.93</v>
      </c>
      <c r="AE194" s="206">
        <v>8132.93</v>
      </c>
      <c r="AF194" s="206">
        <v>8132.93</v>
      </c>
      <c r="AG194" s="192">
        <f t="shared" si="31"/>
        <v>97595.159999999974</v>
      </c>
      <c r="AI194" s="207">
        <f t="shared" si="37"/>
        <v>0</v>
      </c>
      <c r="AJ194" s="207">
        <f t="shared" si="37"/>
        <v>0</v>
      </c>
      <c r="AK194" s="207">
        <f t="shared" si="37"/>
        <v>0</v>
      </c>
      <c r="AL194" s="207">
        <f t="shared" si="36"/>
        <v>0</v>
      </c>
      <c r="AM194" s="207">
        <f t="shared" si="36"/>
        <v>0</v>
      </c>
      <c r="AN194" s="207">
        <f t="shared" si="36"/>
        <v>0</v>
      </c>
      <c r="AO194" s="207">
        <f t="shared" si="36"/>
        <v>0</v>
      </c>
      <c r="AP194" s="207">
        <f t="shared" si="36"/>
        <v>0</v>
      </c>
      <c r="AQ194" s="207">
        <f t="shared" si="36"/>
        <v>0</v>
      </c>
      <c r="AR194" s="207">
        <f t="shared" si="28"/>
        <v>0</v>
      </c>
      <c r="AS194" s="207">
        <f t="shared" si="28"/>
        <v>0</v>
      </c>
      <c r="AT194" s="207">
        <f t="shared" si="28"/>
        <v>0</v>
      </c>
      <c r="AU194" s="208">
        <f t="shared" si="32"/>
        <v>0</v>
      </c>
      <c r="AV194" s="208">
        <f t="shared" si="39"/>
        <v>0</v>
      </c>
      <c r="AW194" s="208">
        <f t="shared" si="39"/>
        <v>0</v>
      </c>
      <c r="AX194" s="208">
        <f t="shared" si="39"/>
        <v>0</v>
      </c>
      <c r="AY194" s="208">
        <f t="shared" si="38"/>
        <v>0</v>
      </c>
      <c r="AZ194" s="208">
        <f t="shared" si="41"/>
        <v>0</v>
      </c>
      <c r="BA194" s="208">
        <f t="shared" si="41"/>
        <v>0</v>
      </c>
      <c r="BB194" s="208">
        <f t="shared" si="41"/>
        <v>0</v>
      </c>
      <c r="BC194" s="208">
        <f t="shared" si="41"/>
        <v>0</v>
      </c>
      <c r="BD194" s="208">
        <f t="shared" si="41"/>
        <v>0</v>
      </c>
      <c r="BE194" s="208">
        <f t="shared" si="41"/>
        <v>0</v>
      </c>
      <c r="BF194" s="208">
        <f t="shared" si="40"/>
        <v>0</v>
      </c>
      <c r="BG194" s="208">
        <f t="shared" si="40"/>
        <v>0</v>
      </c>
      <c r="BH194" s="208">
        <f t="shared" si="40"/>
        <v>0</v>
      </c>
      <c r="BI194" s="208">
        <f t="shared" si="40"/>
        <v>0</v>
      </c>
      <c r="BJ194" s="208">
        <f t="shared" si="40"/>
        <v>0</v>
      </c>
      <c r="BK194" s="208">
        <f t="shared" si="40"/>
        <v>0</v>
      </c>
      <c r="BL194" s="207">
        <f t="shared" si="33"/>
        <v>0</v>
      </c>
    </row>
    <row r="195" spans="1:64">
      <c r="A195" s="190" t="s">
        <v>396</v>
      </c>
      <c r="B195" s="205">
        <v>0</v>
      </c>
      <c r="C195" s="205">
        <v>0</v>
      </c>
      <c r="D195" s="206">
        <v>0</v>
      </c>
      <c r="E195" s="206">
        <v>0</v>
      </c>
      <c r="F195" s="206">
        <v>0</v>
      </c>
      <c r="G195" s="206">
        <v>0</v>
      </c>
      <c r="H195" s="206">
        <v>0</v>
      </c>
      <c r="I195" s="206">
        <v>0</v>
      </c>
      <c r="J195" s="206">
        <v>0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192">
        <f t="shared" si="30"/>
        <v>0</v>
      </c>
      <c r="Q195" s="206">
        <v>0</v>
      </c>
      <c r="R195" s="206">
        <v>0</v>
      </c>
      <c r="S195" s="206">
        <v>0</v>
      </c>
      <c r="T195" s="206">
        <v>0</v>
      </c>
      <c r="U195" s="206">
        <v>0</v>
      </c>
      <c r="V195" s="206">
        <v>0</v>
      </c>
      <c r="W195" s="206">
        <v>0</v>
      </c>
      <c r="X195" s="206">
        <v>0</v>
      </c>
      <c r="Y195" s="206">
        <v>0</v>
      </c>
      <c r="Z195" s="206">
        <v>0</v>
      </c>
      <c r="AA195" s="206">
        <v>0</v>
      </c>
      <c r="AB195" s="206">
        <v>0</v>
      </c>
      <c r="AC195" s="206">
        <v>0</v>
      </c>
      <c r="AD195" s="206">
        <v>0</v>
      </c>
      <c r="AE195" s="206">
        <v>0</v>
      </c>
      <c r="AF195" s="206">
        <v>0</v>
      </c>
      <c r="AG195" s="192">
        <f t="shared" si="31"/>
        <v>0</v>
      </c>
      <c r="AI195" s="207">
        <f t="shared" si="37"/>
        <v>0</v>
      </c>
      <c r="AJ195" s="207">
        <f t="shared" si="37"/>
        <v>0</v>
      </c>
      <c r="AK195" s="207">
        <f t="shared" si="37"/>
        <v>0</v>
      </c>
      <c r="AL195" s="207">
        <f t="shared" si="36"/>
        <v>0</v>
      </c>
      <c r="AM195" s="207">
        <f t="shared" si="36"/>
        <v>0</v>
      </c>
      <c r="AN195" s="207">
        <f t="shared" si="36"/>
        <v>0</v>
      </c>
      <c r="AO195" s="207">
        <f t="shared" si="36"/>
        <v>0</v>
      </c>
      <c r="AP195" s="207">
        <f t="shared" si="36"/>
        <v>0</v>
      </c>
      <c r="AQ195" s="207">
        <f t="shared" si="36"/>
        <v>0</v>
      </c>
      <c r="AR195" s="207">
        <f t="shared" si="28"/>
        <v>0</v>
      </c>
      <c r="AS195" s="207">
        <f t="shared" si="28"/>
        <v>0</v>
      </c>
      <c r="AT195" s="207">
        <f t="shared" si="28"/>
        <v>0</v>
      </c>
      <c r="AU195" s="208">
        <f t="shared" si="32"/>
        <v>0</v>
      </c>
      <c r="AV195" s="208">
        <f t="shared" si="39"/>
        <v>0</v>
      </c>
      <c r="AW195" s="208">
        <f t="shared" si="39"/>
        <v>0</v>
      </c>
      <c r="AX195" s="208">
        <f t="shared" si="39"/>
        <v>0</v>
      </c>
      <c r="AY195" s="208">
        <f t="shared" si="38"/>
        <v>0</v>
      </c>
      <c r="AZ195" s="208">
        <f t="shared" si="41"/>
        <v>0</v>
      </c>
      <c r="BA195" s="208">
        <f t="shared" si="41"/>
        <v>0</v>
      </c>
      <c r="BB195" s="208">
        <f t="shared" si="41"/>
        <v>0</v>
      </c>
      <c r="BC195" s="208">
        <f t="shared" si="41"/>
        <v>0</v>
      </c>
      <c r="BD195" s="208">
        <f t="shared" si="41"/>
        <v>0</v>
      </c>
      <c r="BE195" s="208">
        <f t="shared" si="41"/>
        <v>0</v>
      </c>
      <c r="BF195" s="208">
        <f t="shared" si="40"/>
        <v>0</v>
      </c>
      <c r="BG195" s="208">
        <f t="shared" si="40"/>
        <v>0</v>
      </c>
      <c r="BH195" s="208">
        <f t="shared" si="40"/>
        <v>0</v>
      </c>
      <c r="BI195" s="208">
        <f t="shared" si="40"/>
        <v>0</v>
      </c>
      <c r="BJ195" s="208">
        <f t="shared" si="40"/>
        <v>0</v>
      </c>
      <c r="BK195" s="208">
        <f t="shared" si="40"/>
        <v>0</v>
      </c>
      <c r="BL195" s="207">
        <f t="shared" si="33"/>
        <v>0</v>
      </c>
    </row>
    <row r="196" spans="1:64">
      <c r="A196" s="190" t="s">
        <v>397</v>
      </c>
      <c r="B196" s="205">
        <v>0.19669999999999999</v>
      </c>
      <c r="C196" s="205">
        <v>0</v>
      </c>
      <c r="D196" s="206">
        <v>320737.94</v>
      </c>
      <c r="E196" s="206">
        <v>320737.94</v>
      </c>
      <c r="F196" s="206">
        <v>320737.94</v>
      </c>
      <c r="G196" s="206">
        <v>320737.94</v>
      </c>
      <c r="H196" s="206">
        <v>320737.94</v>
      </c>
      <c r="I196" s="206">
        <v>320737.94</v>
      </c>
      <c r="J196" s="206">
        <v>320737.94</v>
      </c>
      <c r="K196" s="206">
        <v>320737.94</v>
      </c>
      <c r="L196" s="206">
        <v>320737.94</v>
      </c>
      <c r="M196" s="206">
        <v>320737.94</v>
      </c>
      <c r="N196" s="206">
        <v>320737.94</v>
      </c>
      <c r="O196" s="206">
        <v>320737.94</v>
      </c>
      <c r="P196" s="192">
        <f t="shared" si="30"/>
        <v>3848855.28</v>
      </c>
      <c r="Q196" s="206">
        <v>320737.94</v>
      </c>
      <c r="R196" s="206">
        <v>320737.94</v>
      </c>
      <c r="S196" s="206">
        <v>320737.94</v>
      </c>
      <c r="T196" s="206">
        <v>320737.94</v>
      </c>
      <c r="U196" s="206">
        <v>320737.94</v>
      </c>
      <c r="V196" s="206">
        <v>320737.94</v>
      </c>
      <c r="W196" s="206">
        <v>320737.94</v>
      </c>
      <c r="X196" s="206">
        <v>320737.94</v>
      </c>
      <c r="Y196" s="206">
        <v>320737.94</v>
      </c>
      <c r="Z196" s="206">
        <v>320737.94</v>
      </c>
      <c r="AA196" s="206">
        <v>320737.94</v>
      </c>
      <c r="AB196" s="206">
        <v>320737.94</v>
      </c>
      <c r="AC196" s="206">
        <v>320737.94</v>
      </c>
      <c r="AD196" s="206">
        <v>320737.94</v>
      </c>
      <c r="AE196" s="206">
        <v>320737.94</v>
      </c>
      <c r="AF196" s="206">
        <v>320737.94</v>
      </c>
      <c r="AG196" s="192">
        <f t="shared" si="31"/>
        <v>3848855.28</v>
      </c>
      <c r="AI196" s="207">
        <f t="shared" si="37"/>
        <v>5257.43</v>
      </c>
      <c r="AJ196" s="207">
        <f t="shared" si="37"/>
        <v>5257.43</v>
      </c>
      <c r="AK196" s="207">
        <f t="shared" si="37"/>
        <v>5257.43</v>
      </c>
      <c r="AL196" s="207">
        <f t="shared" si="36"/>
        <v>5257.43</v>
      </c>
      <c r="AM196" s="207">
        <f t="shared" si="36"/>
        <v>5257.43</v>
      </c>
      <c r="AN196" s="207">
        <f t="shared" si="36"/>
        <v>5257.43</v>
      </c>
      <c r="AO196" s="207">
        <f t="shared" si="36"/>
        <v>5257.43</v>
      </c>
      <c r="AP196" s="207">
        <f t="shared" si="36"/>
        <v>5257.43</v>
      </c>
      <c r="AQ196" s="207">
        <f t="shared" si="36"/>
        <v>5257.43</v>
      </c>
      <c r="AR196" s="207">
        <f t="shared" si="36"/>
        <v>5257.43</v>
      </c>
      <c r="AS196" s="207">
        <f t="shared" si="36"/>
        <v>5257.43</v>
      </c>
      <c r="AT196" s="207">
        <f t="shared" si="36"/>
        <v>5257.43</v>
      </c>
      <c r="AU196" s="208">
        <f t="shared" si="32"/>
        <v>63089.16</v>
      </c>
      <c r="AV196" s="208">
        <f t="shared" si="39"/>
        <v>5257.43</v>
      </c>
      <c r="AW196" s="208">
        <f t="shared" si="39"/>
        <v>5257.43</v>
      </c>
      <c r="AX196" s="208">
        <f t="shared" si="39"/>
        <v>5257.43</v>
      </c>
      <c r="AY196" s="208">
        <f t="shared" si="38"/>
        <v>5257.43</v>
      </c>
      <c r="AZ196" s="208">
        <f t="shared" si="41"/>
        <v>0</v>
      </c>
      <c r="BA196" s="208">
        <f t="shared" si="41"/>
        <v>0</v>
      </c>
      <c r="BB196" s="208">
        <f t="shared" si="41"/>
        <v>0</v>
      </c>
      <c r="BC196" s="208">
        <f t="shared" si="41"/>
        <v>0</v>
      </c>
      <c r="BD196" s="208">
        <f t="shared" si="41"/>
        <v>0</v>
      </c>
      <c r="BE196" s="208">
        <f t="shared" si="41"/>
        <v>0</v>
      </c>
      <c r="BF196" s="208">
        <f t="shared" si="40"/>
        <v>0</v>
      </c>
      <c r="BG196" s="208">
        <f t="shared" si="40"/>
        <v>0</v>
      </c>
      <c r="BH196" s="208">
        <f t="shared" si="40"/>
        <v>0</v>
      </c>
      <c r="BI196" s="208">
        <f t="shared" si="40"/>
        <v>0</v>
      </c>
      <c r="BJ196" s="208">
        <f t="shared" si="40"/>
        <v>0</v>
      </c>
      <c r="BK196" s="208">
        <f t="shared" si="40"/>
        <v>0</v>
      </c>
      <c r="BL196" s="207">
        <f t="shared" si="33"/>
        <v>0</v>
      </c>
    </row>
    <row r="197" spans="1:64">
      <c r="A197" s="190" t="s">
        <v>398</v>
      </c>
      <c r="B197" s="205">
        <v>2.1599999999999998E-2</v>
      </c>
      <c r="C197" s="205">
        <v>2.4E-2</v>
      </c>
      <c r="D197" s="206">
        <v>17737935.82</v>
      </c>
      <c r="E197" s="206">
        <v>17737935.82</v>
      </c>
      <c r="F197" s="206">
        <v>17723693.359999999</v>
      </c>
      <c r="G197" s="206">
        <v>17709450.890000001</v>
      </c>
      <c r="H197" s="206">
        <v>17709450.890000001</v>
      </c>
      <c r="I197" s="206">
        <v>17709450.890000001</v>
      </c>
      <c r="J197" s="206">
        <v>17709450.890000001</v>
      </c>
      <c r="K197" s="206">
        <v>17730564.140000001</v>
      </c>
      <c r="L197" s="206">
        <v>17751677.390000001</v>
      </c>
      <c r="M197" s="206">
        <v>17751677.390000001</v>
      </c>
      <c r="N197" s="206">
        <v>17751677.390000001</v>
      </c>
      <c r="O197" s="206">
        <v>17751677.390000001</v>
      </c>
      <c r="P197" s="192">
        <f t="shared" si="30"/>
        <v>212774642.25999993</v>
      </c>
      <c r="Q197" s="206">
        <v>17751677.390000001</v>
      </c>
      <c r="R197" s="206">
        <v>17751677.390000001</v>
      </c>
      <c r="S197" s="206">
        <v>17751677.390000001</v>
      </c>
      <c r="T197" s="206">
        <v>17751677.390000001</v>
      </c>
      <c r="U197" s="206">
        <v>17751677.390000001</v>
      </c>
      <c r="V197" s="206">
        <v>17751677.390000001</v>
      </c>
      <c r="W197" s="206">
        <v>17751677.390000001</v>
      </c>
      <c r="X197" s="206">
        <v>17751677.390000001</v>
      </c>
      <c r="Y197" s="206">
        <v>17751677.390000001</v>
      </c>
      <c r="Z197" s="206">
        <v>17751677.390000001</v>
      </c>
      <c r="AA197" s="206">
        <v>17751677.390000001</v>
      </c>
      <c r="AB197" s="206">
        <v>17751677.390000001</v>
      </c>
      <c r="AC197" s="206">
        <v>17751677.390000001</v>
      </c>
      <c r="AD197" s="206">
        <v>17751677.390000001</v>
      </c>
      <c r="AE197" s="206">
        <v>17751677.390000001</v>
      </c>
      <c r="AF197" s="206">
        <v>17751677.390000001</v>
      </c>
      <c r="AG197" s="192">
        <f t="shared" si="31"/>
        <v>213020128.67999995</v>
      </c>
      <c r="AI197" s="207">
        <f t="shared" si="37"/>
        <v>31928.28</v>
      </c>
      <c r="AJ197" s="207">
        <f t="shared" si="37"/>
        <v>31928.28</v>
      </c>
      <c r="AK197" s="207">
        <f t="shared" si="37"/>
        <v>31902.65</v>
      </c>
      <c r="AL197" s="207">
        <f t="shared" si="36"/>
        <v>31877.01</v>
      </c>
      <c r="AM197" s="207">
        <f t="shared" si="36"/>
        <v>31877.01</v>
      </c>
      <c r="AN197" s="207">
        <f t="shared" si="36"/>
        <v>31877.01</v>
      </c>
      <c r="AO197" s="207">
        <f t="shared" si="36"/>
        <v>31877.01</v>
      </c>
      <c r="AP197" s="207">
        <f t="shared" si="36"/>
        <v>31915.02</v>
      </c>
      <c r="AQ197" s="207">
        <f t="shared" si="36"/>
        <v>31953.02</v>
      </c>
      <c r="AR197" s="207">
        <f t="shared" si="36"/>
        <v>31953.02</v>
      </c>
      <c r="AS197" s="207">
        <f t="shared" si="36"/>
        <v>31953.02</v>
      </c>
      <c r="AT197" s="207">
        <f t="shared" si="36"/>
        <v>31953.02</v>
      </c>
      <c r="AU197" s="208">
        <f t="shared" si="32"/>
        <v>382994.35000000003</v>
      </c>
      <c r="AV197" s="208">
        <f t="shared" si="39"/>
        <v>31953.02</v>
      </c>
      <c r="AW197" s="208">
        <f t="shared" si="39"/>
        <v>31953.02</v>
      </c>
      <c r="AX197" s="208">
        <f t="shared" si="39"/>
        <v>31953.02</v>
      </c>
      <c r="AY197" s="208">
        <f t="shared" si="38"/>
        <v>31953.02</v>
      </c>
      <c r="AZ197" s="208">
        <f t="shared" si="41"/>
        <v>35503.35</v>
      </c>
      <c r="BA197" s="208">
        <f t="shared" si="41"/>
        <v>35503.35</v>
      </c>
      <c r="BB197" s="208">
        <f t="shared" si="41"/>
        <v>35503.35</v>
      </c>
      <c r="BC197" s="208">
        <f t="shared" si="41"/>
        <v>35503.35</v>
      </c>
      <c r="BD197" s="208">
        <f t="shared" si="41"/>
        <v>35503.35</v>
      </c>
      <c r="BE197" s="208">
        <f t="shared" si="41"/>
        <v>35503.35</v>
      </c>
      <c r="BF197" s="208">
        <f t="shared" si="40"/>
        <v>35503.35</v>
      </c>
      <c r="BG197" s="208">
        <f t="shared" si="40"/>
        <v>35503.35</v>
      </c>
      <c r="BH197" s="208">
        <f t="shared" si="40"/>
        <v>35503.35</v>
      </c>
      <c r="BI197" s="208">
        <f t="shared" si="40"/>
        <v>35503.35</v>
      </c>
      <c r="BJ197" s="208">
        <f t="shared" si="40"/>
        <v>35503.35</v>
      </c>
      <c r="BK197" s="208">
        <f t="shared" si="40"/>
        <v>35503.35</v>
      </c>
      <c r="BL197" s="207">
        <f t="shared" si="33"/>
        <v>426040.1999999999</v>
      </c>
    </row>
    <row r="198" spans="1:64">
      <c r="A198" s="190" t="s">
        <v>399</v>
      </c>
      <c r="B198" s="205">
        <v>3.9699999999999999E-2</v>
      </c>
      <c r="C198" s="205">
        <v>3.0199999999999998E-2</v>
      </c>
      <c r="D198" s="206">
        <v>1171970.07</v>
      </c>
      <c r="E198" s="206">
        <v>1171970.07</v>
      </c>
      <c r="F198" s="206">
        <v>1171970.07</v>
      </c>
      <c r="G198" s="206">
        <v>1171970.07</v>
      </c>
      <c r="H198" s="206">
        <v>1171970.07</v>
      </c>
      <c r="I198" s="206">
        <v>1171970.07</v>
      </c>
      <c r="J198" s="206">
        <v>1171970.07</v>
      </c>
      <c r="K198" s="206">
        <v>1171970.07</v>
      </c>
      <c r="L198" s="206">
        <v>1171970.07</v>
      </c>
      <c r="M198" s="206">
        <v>1171970.07</v>
      </c>
      <c r="N198" s="206">
        <v>1171970.07</v>
      </c>
      <c r="O198" s="206">
        <v>1171970.07</v>
      </c>
      <c r="P198" s="192">
        <f t="shared" ref="P198:P261" si="42">SUM(D198:O198)</f>
        <v>14063640.840000002</v>
      </c>
      <c r="Q198" s="206">
        <v>1171970.07</v>
      </c>
      <c r="R198" s="206">
        <v>1171970.07</v>
      </c>
      <c r="S198" s="206">
        <v>1171970.07</v>
      </c>
      <c r="T198" s="206">
        <v>1171970.07</v>
      </c>
      <c r="U198" s="206">
        <v>1171970.07</v>
      </c>
      <c r="V198" s="206">
        <v>1171970.07</v>
      </c>
      <c r="W198" s="206">
        <v>1171970.07</v>
      </c>
      <c r="X198" s="206">
        <v>1171970.07</v>
      </c>
      <c r="Y198" s="206">
        <v>1171970.07</v>
      </c>
      <c r="Z198" s="206">
        <v>1171970.07</v>
      </c>
      <c r="AA198" s="206">
        <v>1171970.07</v>
      </c>
      <c r="AB198" s="206">
        <v>1171970.07</v>
      </c>
      <c r="AC198" s="206">
        <v>1171970.07</v>
      </c>
      <c r="AD198" s="206">
        <v>1171970.07</v>
      </c>
      <c r="AE198" s="206">
        <v>1171970.07</v>
      </c>
      <c r="AF198" s="206">
        <v>1171970.07</v>
      </c>
      <c r="AG198" s="192">
        <f t="shared" ref="AG198:AG261" si="43">SUM(U198:AF198)</f>
        <v>14063640.840000002</v>
      </c>
      <c r="AI198" s="207">
        <f t="shared" si="37"/>
        <v>3877.27</v>
      </c>
      <c r="AJ198" s="207">
        <f t="shared" si="37"/>
        <v>3877.27</v>
      </c>
      <c r="AK198" s="207">
        <f t="shared" si="37"/>
        <v>3877.27</v>
      </c>
      <c r="AL198" s="207">
        <f t="shared" si="36"/>
        <v>3877.27</v>
      </c>
      <c r="AM198" s="207">
        <f t="shared" si="36"/>
        <v>3877.27</v>
      </c>
      <c r="AN198" s="207">
        <f t="shared" si="36"/>
        <v>3877.27</v>
      </c>
      <c r="AO198" s="207">
        <f t="shared" si="36"/>
        <v>3877.27</v>
      </c>
      <c r="AP198" s="207">
        <f t="shared" si="36"/>
        <v>3877.27</v>
      </c>
      <c r="AQ198" s="207">
        <f t="shared" si="36"/>
        <v>3877.27</v>
      </c>
      <c r="AR198" s="207">
        <f t="shared" si="36"/>
        <v>3877.27</v>
      </c>
      <c r="AS198" s="207">
        <f t="shared" si="36"/>
        <v>3877.27</v>
      </c>
      <c r="AT198" s="207">
        <f t="shared" si="36"/>
        <v>3877.27</v>
      </c>
      <c r="AU198" s="208">
        <f t="shared" ref="AU198:AU261" si="44">SUM(AI198:AT198)</f>
        <v>46527.239999999991</v>
      </c>
      <c r="AV198" s="208">
        <f t="shared" si="39"/>
        <v>3877.27</v>
      </c>
      <c r="AW198" s="208">
        <f t="shared" si="39"/>
        <v>3877.27</v>
      </c>
      <c r="AX198" s="208">
        <f t="shared" si="39"/>
        <v>3877.27</v>
      </c>
      <c r="AY198" s="208">
        <f t="shared" si="38"/>
        <v>3877.27</v>
      </c>
      <c r="AZ198" s="208">
        <f t="shared" si="41"/>
        <v>2949.46</v>
      </c>
      <c r="BA198" s="208">
        <f t="shared" si="41"/>
        <v>2949.46</v>
      </c>
      <c r="BB198" s="208">
        <f t="shared" si="41"/>
        <v>2949.46</v>
      </c>
      <c r="BC198" s="208">
        <f t="shared" si="41"/>
        <v>2949.46</v>
      </c>
      <c r="BD198" s="208">
        <f t="shared" si="41"/>
        <v>2949.46</v>
      </c>
      <c r="BE198" s="208">
        <f t="shared" si="41"/>
        <v>2949.46</v>
      </c>
      <c r="BF198" s="208">
        <f t="shared" si="40"/>
        <v>2949.46</v>
      </c>
      <c r="BG198" s="208">
        <f t="shared" si="40"/>
        <v>2949.46</v>
      </c>
      <c r="BH198" s="208">
        <f t="shared" si="40"/>
        <v>2949.46</v>
      </c>
      <c r="BI198" s="208">
        <f t="shared" si="40"/>
        <v>2949.46</v>
      </c>
      <c r="BJ198" s="208">
        <f t="shared" si="40"/>
        <v>2949.46</v>
      </c>
      <c r="BK198" s="208">
        <f t="shared" si="40"/>
        <v>2949.46</v>
      </c>
      <c r="BL198" s="207">
        <f t="shared" ref="BL198:BL261" si="45">SUM(AZ198:BK198)</f>
        <v>35393.519999999997</v>
      </c>
    </row>
    <row r="199" spans="1:64">
      <c r="A199" s="190" t="s">
        <v>400</v>
      </c>
      <c r="B199" s="205">
        <v>4.5400000000000003E-2</v>
      </c>
      <c r="C199" s="205">
        <v>3.15E-2</v>
      </c>
      <c r="D199" s="206">
        <v>135870.23000000001</v>
      </c>
      <c r="E199" s="206">
        <v>135870.23000000001</v>
      </c>
      <c r="F199" s="206">
        <v>129359.64</v>
      </c>
      <c r="G199" s="206">
        <v>122849.05</v>
      </c>
      <c r="H199" s="206">
        <v>122849.05</v>
      </c>
      <c r="I199" s="206">
        <v>122849.05</v>
      </c>
      <c r="J199" s="206">
        <v>122849.05</v>
      </c>
      <c r="K199" s="206">
        <v>122849.05</v>
      </c>
      <c r="L199" s="206">
        <v>122849.05</v>
      </c>
      <c r="M199" s="206">
        <v>122849.05</v>
      </c>
      <c r="N199" s="206">
        <v>122849.05</v>
      </c>
      <c r="O199" s="206">
        <v>122849.05</v>
      </c>
      <c r="P199" s="192">
        <f t="shared" si="42"/>
        <v>1506741.5500000003</v>
      </c>
      <c r="Q199" s="206">
        <v>122849.05</v>
      </c>
      <c r="R199" s="206">
        <v>122849.05</v>
      </c>
      <c r="S199" s="206">
        <v>122849.05</v>
      </c>
      <c r="T199" s="206">
        <v>122849.05</v>
      </c>
      <c r="U199" s="206">
        <v>122849.05</v>
      </c>
      <c r="V199" s="206">
        <v>122849.05</v>
      </c>
      <c r="W199" s="206">
        <v>122849.05</v>
      </c>
      <c r="X199" s="206">
        <v>122849.05</v>
      </c>
      <c r="Y199" s="206">
        <v>122849.05</v>
      </c>
      <c r="Z199" s="206">
        <v>122849.05</v>
      </c>
      <c r="AA199" s="206">
        <v>122849.05</v>
      </c>
      <c r="AB199" s="206">
        <v>122849.05</v>
      </c>
      <c r="AC199" s="206">
        <v>122849.05</v>
      </c>
      <c r="AD199" s="206">
        <v>122849.05</v>
      </c>
      <c r="AE199" s="206">
        <v>122849.05</v>
      </c>
      <c r="AF199" s="206">
        <v>122849.05</v>
      </c>
      <c r="AG199" s="192">
        <f t="shared" si="43"/>
        <v>1474188.6000000003</v>
      </c>
      <c r="AI199" s="207">
        <f t="shared" si="37"/>
        <v>514.04</v>
      </c>
      <c r="AJ199" s="207">
        <f t="shared" si="37"/>
        <v>514.04</v>
      </c>
      <c r="AK199" s="207">
        <f t="shared" si="37"/>
        <v>489.41</v>
      </c>
      <c r="AL199" s="207">
        <f t="shared" si="36"/>
        <v>464.78</v>
      </c>
      <c r="AM199" s="207">
        <f t="shared" si="36"/>
        <v>464.78</v>
      </c>
      <c r="AN199" s="207">
        <f t="shared" si="36"/>
        <v>464.78</v>
      </c>
      <c r="AO199" s="207">
        <f t="shared" si="36"/>
        <v>464.78</v>
      </c>
      <c r="AP199" s="207">
        <f t="shared" si="36"/>
        <v>464.78</v>
      </c>
      <c r="AQ199" s="207">
        <f t="shared" si="36"/>
        <v>464.78</v>
      </c>
      <c r="AR199" s="207">
        <f t="shared" si="36"/>
        <v>464.78</v>
      </c>
      <c r="AS199" s="207">
        <f t="shared" si="36"/>
        <v>464.78</v>
      </c>
      <c r="AT199" s="207">
        <f t="shared" si="36"/>
        <v>464.78</v>
      </c>
      <c r="AU199" s="208">
        <f t="shared" si="44"/>
        <v>5700.5099999999984</v>
      </c>
      <c r="AV199" s="208">
        <f t="shared" si="39"/>
        <v>464.78</v>
      </c>
      <c r="AW199" s="208">
        <f t="shared" si="39"/>
        <v>464.78</v>
      </c>
      <c r="AX199" s="208">
        <f t="shared" si="39"/>
        <v>464.78</v>
      </c>
      <c r="AY199" s="208">
        <f t="shared" si="38"/>
        <v>464.78</v>
      </c>
      <c r="AZ199" s="208">
        <f t="shared" si="41"/>
        <v>322.48</v>
      </c>
      <c r="BA199" s="208">
        <f t="shared" si="41"/>
        <v>322.48</v>
      </c>
      <c r="BB199" s="208">
        <f t="shared" si="41"/>
        <v>322.48</v>
      </c>
      <c r="BC199" s="208">
        <f t="shared" si="41"/>
        <v>322.48</v>
      </c>
      <c r="BD199" s="208">
        <f t="shared" si="41"/>
        <v>322.48</v>
      </c>
      <c r="BE199" s="208">
        <f t="shared" si="41"/>
        <v>322.48</v>
      </c>
      <c r="BF199" s="208">
        <f t="shared" si="40"/>
        <v>322.48</v>
      </c>
      <c r="BG199" s="208">
        <f t="shared" si="40"/>
        <v>322.48</v>
      </c>
      <c r="BH199" s="208">
        <f t="shared" si="40"/>
        <v>322.48</v>
      </c>
      <c r="BI199" s="208">
        <f t="shared" si="40"/>
        <v>322.48</v>
      </c>
      <c r="BJ199" s="208">
        <f t="shared" si="40"/>
        <v>322.48</v>
      </c>
      <c r="BK199" s="208">
        <f t="shared" si="40"/>
        <v>322.48</v>
      </c>
      <c r="BL199" s="207">
        <f t="shared" si="45"/>
        <v>3869.76</v>
      </c>
    </row>
    <row r="200" spans="1:64">
      <c r="A200" s="190" t="s">
        <v>401</v>
      </c>
      <c r="B200" s="205">
        <v>4.53E-2</v>
      </c>
      <c r="C200" s="205">
        <v>2.0899999999999998E-2</v>
      </c>
      <c r="D200" s="206">
        <v>144356.29</v>
      </c>
      <c r="E200" s="206">
        <v>144356.29</v>
      </c>
      <c r="F200" s="206">
        <v>144356.29</v>
      </c>
      <c r="G200" s="206">
        <v>144356.29</v>
      </c>
      <c r="H200" s="206">
        <v>144356.29</v>
      </c>
      <c r="I200" s="206">
        <v>143094.54</v>
      </c>
      <c r="J200" s="206">
        <v>141832.79</v>
      </c>
      <c r="K200" s="206">
        <v>141832.79</v>
      </c>
      <c r="L200" s="206">
        <v>141832.79</v>
      </c>
      <c r="M200" s="206">
        <v>141832.79</v>
      </c>
      <c r="N200" s="206">
        <v>141832.79</v>
      </c>
      <c r="O200" s="206">
        <v>141832.79</v>
      </c>
      <c r="P200" s="192">
        <f t="shared" si="42"/>
        <v>1715872.7300000002</v>
      </c>
      <c r="Q200" s="206">
        <v>141832.79</v>
      </c>
      <c r="R200" s="206">
        <v>141832.79</v>
      </c>
      <c r="S200" s="206">
        <v>141832.79</v>
      </c>
      <c r="T200" s="206">
        <v>141832.79</v>
      </c>
      <c r="U200" s="206">
        <v>141832.79</v>
      </c>
      <c r="V200" s="206">
        <v>141832.79</v>
      </c>
      <c r="W200" s="206">
        <v>141832.79</v>
      </c>
      <c r="X200" s="206">
        <v>141832.79</v>
      </c>
      <c r="Y200" s="206">
        <v>141832.79</v>
      </c>
      <c r="Z200" s="206">
        <v>141832.79</v>
      </c>
      <c r="AA200" s="206">
        <v>141832.79</v>
      </c>
      <c r="AB200" s="206">
        <v>141832.79</v>
      </c>
      <c r="AC200" s="206">
        <v>141832.79</v>
      </c>
      <c r="AD200" s="206">
        <v>141832.79</v>
      </c>
      <c r="AE200" s="206">
        <v>141832.79</v>
      </c>
      <c r="AF200" s="206">
        <v>141832.79</v>
      </c>
      <c r="AG200" s="192">
        <f t="shared" si="43"/>
        <v>1701993.4800000002</v>
      </c>
      <c r="AI200" s="207">
        <f t="shared" si="37"/>
        <v>544.94000000000005</v>
      </c>
      <c r="AJ200" s="207">
        <f t="shared" si="37"/>
        <v>544.94000000000005</v>
      </c>
      <c r="AK200" s="207">
        <f t="shared" si="37"/>
        <v>544.94000000000005</v>
      </c>
      <c r="AL200" s="207">
        <f t="shared" si="36"/>
        <v>544.94000000000005</v>
      </c>
      <c r="AM200" s="207">
        <f t="shared" si="36"/>
        <v>544.94000000000005</v>
      </c>
      <c r="AN200" s="207">
        <f t="shared" si="36"/>
        <v>540.17999999999995</v>
      </c>
      <c r="AO200" s="207">
        <f t="shared" si="36"/>
        <v>535.41999999999996</v>
      </c>
      <c r="AP200" s="207">
        <f t="shared" si="36"/>
        <v>535.41999999999996</v>
      </c>
      <c r="AQ200" s="207">
        <f t="shared" si="36"/>
        <v>535.41999999999996</v>
      </c>
      <c r="AR200" s="207">
        <f t="shared" si="36"/>
        <v>535.41999999999996</v>
      </c>
      <c r="AS200" s="207">
        <f t="shared" si="36"/>
        <v>535.41999999999996</v>
      </c>
      <c r="AT200" s="207">
        <f t="shared" si="36"/>
        <v>535.41999999999996</v>
      </c>
      <c r="AU200" s="208">
        <f t="shared" si="44"/>
        <v>6477.4000000000005</v>
      </c>
      <c r="AV200" s="208">
        <f t="shared" si="39"/>
        <v>535.41999999999996</v>
      </c>
      <c r="AW200" s="208">
        <f t="shared" si="39"/>
        <v>535.41999999999996</v>
      </c>
      <c r="AX200" s="208">
        <f t="shared" si="39"/>
        <v>535.41999999999996</v>
      </c>
      <c r="AY200" s="208">
        <f t="shared" si="38"/>
        <v>535.41999999999996</v>
      </c>
      <c r="AZ200" s="208">
        <f t="shared" si="41"/>
        <v>247.03</v>
      </c>
      <c r="BA200" s="208">
        <f t="shared" si="41"/>
        <v>247.03</v>
      </c>
      <c r="BB200" s="208">
        <f t="shared" si="41"/>
        <v>247.03</v>
      </c>
      <c r="BC200" s="208">
        <f t="shared" si="41"/>
        <v>247.03</v>
      </c>
      <c r="BD200" s="208">
        <f t="shared" si="41"/>
        <v>247.03</v>
      </c>
      <c r="BE200" s="208">
        <f t="shared" si="41"/>
        <v>247.03</v>
      </c>
      <c r="BF200" s="208">
        <f t="shared" si="40"/>
        <v>247.03</v>
      </c>
      <c r="BG200" s="208">
        <f t="shared" si="40"/>
        <v>247.03</v>
      </c>
      <c r="BH200" s="208">
        <f t="shared" si="40"/>
        <v>247.03</v>
      </c>
      <c r="BI200" s="208">
        <f t="shared" si="40"/>
        <v>247.03</v>
      </c>
      <c r="BJ200" s="208">
        <f t="shared" si="40"/>
        <v>247.03</v>
      </c>
      <c r="BK200" s="208">
        <f t="shared" si="40"/>
        <v>247.03</v>
      </c>
      <c r="BL200" s="207">
        <f t="shared" si="45"/>
        <v>2964.3600000000006</v>
      </c>
    </row>
    <row r="201" spans="1:64">
      <c r="A201" s="190" t="s">
        <v>402</v>
      </c>
      <c r="B201" s="205">
        <v>4.24E-2</v>
      </c>
      <c r="C201" s="205">
        <v>4.2500000000000003E-2</v>
      </c>
      <c r="D201" s="206">
        <v>923945.85</v>
      </c>
      <c r="E201" s="206">
        <v>923945.85</v>
      </c>
      <c r="F201" s="206">
        <v>923945.85</v>
      </c>
      <c r="G201" s="206">
        <v>923945.85</v>
      </c>
      <c r="H201" s="206">
        <v>923945.85</v>
      </c>
      <c r="I201" s="206">
        <v>923945.85</v>
      </c>
      <c r="J201" s="206">
        <v>923945.85</v>
      </c>
      <c r="K201" s="206">
        <v>923945.85</v>
      </c>
      <c r="L201" s="206">
        <v>923945.85</v>
      </c>
      <c r="M201" s="206">
        <v>923945.85</v>
      </c>
      <c r="N201" s="206">
        <v>923945.85</v>
      </c>
      <c r="O201" s="206">
        <v>923945.85</v>
      </c>
      <c r="P201" s="192">
        <f t="shared" si="42"/>
        <v>11087350.199999997</v>
      </c>
      <c r="Q201" s="206">
        <v>923945.85</v>
      </c>
      <c r="R201" s="206">
        <v>923945.85</v>
      </c>
      <c r="S201" s="206">
        <v>923945.85</v>
      </c>
      <c r="T201" s="206">
        <v>923945.85</v>
      </c>
      <c r="U201" s="206">
        <v>923945.85</v>
      </c>
      <c r="V201" s="206">
        <v>923945.85</v>
      </c>
      <c r="W201" s="206">
        <v>923945.85</v>
      </c>
      <c r="X201" s="206">
        <v>923945.85</v>
      </c>
      <c r="Y201" s="206">
        <v>923945.85</v>
      </c>
      <c r="Z201" s="206">
        <v>923945.85</v>
      </c>
      <c r="AA201" s="206">
        <v>923945.85</v>
      </c>
      <c r="AB201" s="206">
        <v>923945.85</v>
      </c>
      <c r="AC201" s="206">
        <v>923945.85</v>
      </c>
      <c r="AD201" s="206">
        <v>923945.85</v>
      </c>
      <c r="AE201" s="206">
        <v>923945.85</v>
      </c>
      <c r="AF201" s="206">
        <v>923945.85</v>
      </c>
      <c r="AG201" s="192">
        <f t="shared" si="43"/>
        <v>11087350.199999997</v>
      </c>
      <c r="AI201" s="207">
        <f t="shared" si="37"/>
        <v>3264.61</v>
      </c>
      <c r="AJ201" s="207">
        <f t="shared" si="37"/>
        <v>3264.61</v>
      </c>
      <c r="AK201" s="207">
        <f t="shared" si="37"/>
        <v>3264.61</v>
      </c>
      <c r="AL201" s="207">
        <f t="shared" si="37"/>
        <v>3264.61</v>
      </c>
      <c r="AM201" s="207">
        <f t="shared" si="37"/>
        <v>3264.61</v>
      </c>
      <c r="AN201" s="207">
        <f t="shared" si="37"/>
        <v>3264.61</v>
      </c>
      <c r="AO201" s="207">
        <f t="shared" si="37"/>
        <v>3264.61</v>
      </c>
      <c r="AP201" s="207">
        <f t="shared" si="37"/>
        <v>3264.61</v>
      </c>
      <c r="AQ201" s="207">
        <f t="shared" si="37"/>
        <v>3264.61</v>
      </c>
      <c r="AR201" s="207">
        <f t="shared" si="37"/>
        <v>3264.61</v>
      </c>
      <c r="AS201" s="207">
        <f t="shared" si="37"/>
        <v>3264.61</v>
      </c>
      <c r="AT201" s="207">
        <f t="shared" si="37"/>
        <v>3264.61</v>
      </c>
      <c r="AU201" s="208">
        <f t="shared" si="44"/>
        <v>39175.32</v>
      </c>
      <c r="AV201" s="208">
        <f t="shared" si="39"/>
        <v>3264.61</v>
      </c>
      <c r="AW201" s="208">
        <f t="shared" si="39"/>
        <v>3264.61</v>
      </c>
      <c r="AX201" s="208">
        <f t="shared" si="39"/>
        <v>3264.61</v>
      </c>
      <c r="AY201" s="208">
        <f t="shared" si="38"/>
        <v>3264.61</v>
      </c>
      <c r="AZ201" s="208">
        <f t="shared" si="41"/>
        <v>3272.31</v>
      </c>
      <c r="BA201" s="208">
        <f t="shared" si="41"/>
        <v>3272.31</v>
      </c>
      <c r="BB201" s="208">
        <f t="shared" si="41"/>
        <v>3272.31</v>
      </c>
      <c r="BC201" s="208">
        <f t="shared" si="41"/>
        <v>3272.31</v>
      </c>
      <c r="BD201" s="208">
        <f t="shared" si="41"/>
        <v>3272.31</v>
      </c>
      <c r="BE201" s="208">
        <f t="shared" si="41"/>
        <v>3272.31</v>
      </c>
      <c r="BF201" s="208">
        <f t="shared" si="40"/>
        <v>3272.31</v>
      </c>
      <c r="BG201" s="208">
        <f t="shared" si="40"/>
        <v>3272.31</v>
      </c>
      <c r="BH201" s="208">
        <f t="shared" si="40"/>
        <v>3272.31</v>
      </c>
      <c r="BI201" s="208">
        <f t="shared" si="40"/>
        <v>3272.31</v>
      </c>
      <c r="BJ201" s="208">
        <f t="shared" si="40"/>
        <v>3272.31</v>
      </c>
      <c r="BK201" s="208">
        <f t="shared" si="40"/>
        <v>3272.31</v>
      </c>
      <c r="BL201" s="207">
        <f t="shared" si="45"/>
        <v>39267.72</v>
      </c>
    </row>
    <row r="202" spans="1:64">
      <c r="A202" s="190" t="s">
        <v>403</v>
      </c>
      <c r="B202" s="205">
        <v>0</v>
      </c>
      <c r="C202" s="205">
        <v>0</v>
      </c>
      <c r="D202" s="206">
        <v>0</v>
      </c>
      <c r="E202" s="206">
        <v>0</v>
      </c>
      <c r="F202" s="206">
        <v>0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192">
        <f t="shared" si="42"/>
        <v>0</v>
      </c>
      <c r="Q202" s="206">
        <v>0</v>
      </c>
      <c r="R202" s="206">
        <v>0</v>
      </c>
      <c r="S202" s="206">
        <v>0</v>
      </c>
      <c r="T202" s="206">
        <v>0</v>
      </c>
      <c r="U202" s="206">
        <v>0</v>
      </c>
      <c r="V202" s="206">
        <v>0</v>
      </c>
      <c r="W202" s="206">
        <v>0</v>
      </c>
      <c r="X202" s="206">
        <v>0</v>
      </c>
      <c r="Y202" s="206">
        <v>0</v>
      </c>
      <c r="Z202" s="206">
        <v>0</v>
      </c>
      <c r="AA202" s="206">
        <v>0</v>
      </c>
      <c r="AB202" s="206">
        <v>0</v>
      </c>
      <c r="AC202" s="206">
        <v>0</v>
      </c>
      <c r="AD202" s="206">
        <v>0</v>
      </c>
      <c r="AE202" s="206">
        <v>0</v>
      </c>
      <c r="AF202" s="206">
        <v>0</v>
      </c>
      <c r="AG202" s="192">
        <f t="shared" si="43"/>
        <v>0</v>
      </c>
      <c r="AI202" s="207">
        <f t="shared" si="37"/>
        <v>0</v>
      </c>
      <c r="AJ202" s="207">
        <f t="shared" si="37"/>
        <v>0</v>
      </c>
      <c r="AK202" s="207">
        <f t="shared" si="37"/>
        <v>0</v>
      </c>
      <c r="AL202" s="207">
        <f t="shared" si="37"/>
        <v>0</v>
      </c>
      <c r="AM202" s="207">
        <f t="shared" si="37"/>
        <v>0</v>
      </c>
      <c r="AN202" s="207">
        <f t="shared" si="37"/>
        <v>0</v>
      </c>
      <c r="AO202" s="207">
        <f t="shared" si="37"/>
        <v>0</v>
      </c>
      <c r="AP202" s="207">
        <f t="shared" si="37"/>
        <v>0</v>
      </c>
      <c r="AQ202" s="207">
        <f t="shared" si="37"/>
        <v>0</v>
      </c>
      <c r="AR202" s="207">
        <f t="shared" si="37"/>
        <v>0</v>
      </c>
      <c r="AS202" s="207">
        <f t="shared" si="37"/>
        <v>0</v>
      </c>
      <c r="AT202" s="207">
        <f t="shared" si="37"/>
        <v>0</v>
      </c>
      <c r="AU202" s="208">
        <f t="shared" si="44"/>
        <v>0</v>
      </c>
      <c r="AV202" s="208">
        <f t="shared" si="39"/>
        <v>0</v>
      </c>
      <c r="AW202" s="208">
        <f t="shared" si="39"/>
        <v>0</v>
      </c>
      <c r="AX202" s="208">
        <f t="shared" si="39"/>
        <v>0</v>
      </c>
      <c r="AY202" s="208">
        <f t="shared" si="38"/>
        <v>0</v>
      </c>
      <c r="AZ202" s="208">
        <f t="shared" si="41"/>
        <v>0</v>
      </c>
      <c r="BA202" s="208">
        <f t="shared" si="41"/>
        <v>0</v>
      </c>
      <c r="BB202" s="208">
        <f t="shared" si="41"/>
        <v>0</v>
      </c>
      <c r="BC202" s="208">
        <f t="shared" si="41"/>
        <v>0</v>
      </c>
      <c r="BD202" s="208">
        <f t="shared" si="41"/>
        <v>0</v>
      </c>
      <c r="BE202" s="208">
        <f t="shared" si="41"/>
        <v>0</v>
      </c>
      <c r="BF202" s="208">
        <f t="shared" si="40"/>
        <v>0</v>
      </c>
      <c r="BG202" s="208">
        <f t="shared" si="40"/>
        <v>0</v>
      </c>
      <c r="BH202" s="208">
        <f t="shared" si="40"/>
        <v>0</v>
      </c>
      <c r="BI202" s="208">
        <f t="shared" si="40"/>
        <v>0</v>
      </c>
      <c r="BJ202" s="208">
        <f t="shared" si="40"/>
        <v>0</v>
      </c>
      <c r="BK202" s="208">
        <f t="shared" si="40"/>
        <v>0</v>
      </c>
      <c r="BL202" s="207">
        <f t="shared" si="45"/>
        <v>0</v>
      </c>
    </row>
    <row r="203" spans="1:64">
      <c r="A203" s="190" t="s">
        <v>404</v>
      </c>
      <c r="B203" s="205">
        <v>6.7499999999999991E-2</v>
      </c>
      <c r="C203" s="205">
        <v>0</v>
      </c>
      <c r="D203" s="206">
        <v>64113.35</v>
      </c>
      <c r="E203" s="206">
        <v>64113.35</v>
      </c>
      <c r="F203" s="206">
        <v>64113.35</v>
      </c>
      <c r="G203" s="206">
        <v>64113.35</v>
      </c>
      <c r="H203" s="206">
        <v>64113.35</v>
      </c>
      <c r="I203" s="206">
        <v>64113.35</v>
      </c>
      <c r="J203" s="206">
        <v>64113.35</v>
      </c>
      <c r="K203" s="206">
        <v>64113.35</v>
      </c>
      <c r="L203" s="206">
        <v>64113.35</v>
      </c>
      <c r="M203" s="206">
        <v>64113.35</v>
      </c>
      <c r="N203" s="206">
        <v>64113.35</v>
      </c>
      <c r="O203" s="206">
        <v>64113.35</v>
      </c>
      <c r="P203" s="192">
        <f t="shared" si="42"/>
        <v>769360.19999999984</v>
      </c>
      <c r="Q203" s="206">
        <v>64113.35</v>
      </c>
      <c r="R203" s="206">
        <v>64113.35</v>
      </c>
      <c r="S203" s="206">
        <v>64113.35</v>
      </c>
      <c r="T203" s="206">
        <v>64113.35</v>
      </c>
      <c r="U203" s="206">
        <v>64113.35</v>
      </c>
      <c r="V203" s="206">
        <v>64113.35</v>
      </c>
      <c r="W203" s="206">
        <v>64113.35</v>
      </c>
      <c r="X203" s="206">
        <v>64113.35</v>
      </c>
      <c r="Y203" s="206">
        <v>64113.35</v>
      </c>
      <c r="Z203" s="206">
        <v>64113.35</v>
      </c>
      <c r="AA203" s="206">
        <v>64113.35</v>
      </c>
      <c r="AB203" s="206">
        <v>64113.35</v>
      </c>
      <c r="AC203" s="206">
        <v>64113.35</v>
      </c>
      <c r="AD203" s="206">
        <v>64113.35</v>
      </c>
      <c r="AE203" s="206">
        <v>64113.35</v>
      </c>
      <c r="AF203" s="206">
        <v>64113.35</v>
      </c>
      <c r="AG203" s="192">
        <f t="shared" si="43"/>
        <v>769360.19999999984</v>
      </c>
      <c r="AI203" s="207">
        <f t="shared" si="37"/>
        <v>360.64</v>
      </c>
      <c r="AJ203" s="207">
        <f t="shared" si="37"/>
        <v>360.64</v>
      </c>
      <c r="AK203" s="207">
        <f t="shared" si="37"/>
        <v>360.64</v>
      </c>
      <c r="AL203" s="207">
        <f t="shared" si="37"/>
        <v>360.64</v>
      </c>
      <c r="AM203" s="207">
        <f t="shared" si="37"/>
        <v>360.64</v>
      </c>
      <c r="AN203" s="207">
        <f t="shared" si="37"/>
        <v>360.64</v>
      </c>
      <c r="AO203" s="207">
        <f t="shared" si="37"/>
        <v>360.64</v>
      </c>
      <c r="AP203" s="207">
        <f t="shared" si="37"/>
        <v>360.64</v>
      </c>
      <c r="AQ203" s="207">
        <f t="shared" si="37"/>
        <v>360.64</v>
      </c>
      <c r="AR203" s="207">
        <f t="shared" si="37"/>
        <v>360.64</v>
      </c>
      <c r="AS203" s="207">
        <f t="shared" si="37"/>
        <v>360.64</v>
      </c>
      <c r="AT203" s="207">
        <f t="shared" si="37"/>
        <v>360.64</v>
      </c>
      <c r="AU203" s="208">
        <f t="shared" si="44"/>
        <v>4327.6799999999994</v>
      </c>
      <c r="AV203" s="208">
        <f t="shared" si="39"/>
        <v>360.64</v>
      </c>
      <c r="AW203" s="208">
        <f t="shared" si="39"/>
        <v>360.64</v>
      </c>
      <c r="AX203" s="208">
        <f t="shared" si="39"/>
        <v>360.64</v>
      </c>
      <c r="AY203" s="208">
        <f t="shared" si="38"/>
        <v>360.64</v>
      </c>
      <c r="AZ203" s="208">
        <f t="shared" si="41"/>
        <v>0</v>
      </c>
      <c r="BA203" s="208">
        <f t="shared" si="41"/>
        <v>0</v>
      </c>
      <c r="BB203" s="208">
        <f t="shared" si="41"/>
        <v>0</v>
      </c>
      <c r="BC203" s="208">
        <f t="shared" si="41"/>
        <v>0</v>
      </c>
      <c r="BD203" s="208">
        <f t="shared" si="41"/>
        <v>0</v>
      </c>
      <c r="BE203" s="208">
        <f t="shared" si="41"/>
        <v>0</v>
      </c>
      <c r="BF203" s="208">
        <f t="shared" si="40"/>
        <v>0</v>
      </c>
      <c r="BG203" s="208">
        <f t="shared" si="40"/>
        <v>0</v>
      </c>
      <c r="BH203" s="208">
        <f t="shared" si="40"/>
        <v>0</v>
      </c>
      <c r="BI203" s="208">
        <f t="shared" si="40"/>
        <v>0</v>
      </c>
      <c r="BJ203" s="208">
        <f t="shared" si="40"/>
        <v>0</v>
      </c>
      <c r="BK203" s="208">
        <f t="shared" si="40"/>
        <v>0</v>
      </c>
      <c r="BL203" s="207">
        <f t="shared" si="45"/>
        <v>0</v>
      </c>
    </row>
    <row r="204" spans="1:64">
      <c r="A204" s="190" t="s">
        <v>405</v>
      </c>
      <c r="B204" s="205">
        <v>4.2500000000000003E-2</v>
      </c>
      <c r="C204" s="205">
        <v>2.2099999999999998E-2</v>
      </c>
      <c r="D204" s="206">
        <v>2484085.38</v>
      </c>
      <c r="E204" s="206">
        <v>2484085.38</v>
      </c>
      <c r="F204" s="206">
        <v>2484085.38</v>
      </c>
      <c r="G204" s="206">
        <v>2484085.38</v>
      </c>
      <c r="H204" s="206">
        <v>2484085.38</v>
      </c>
      <c r="I204" s="206">
        <v>2484085.38</v>
      </c>
      <c r="J204" s="206">
        <v>2484085.38</v>
      </c>
      <c r="K204" s="206">
        <v>2484085.38</v>
      </c>
      <c r="L204" s="206">
        <v>2484085.38</v>
      </c>
      <c r="M204" s="206">
        <v>2484085.38</v>
      </c>
      <c r="N204" s="206">
        <v>2484085.38</v>
      </c>
      <c r="O204" s="206">
        <v>2484085.38</v>
      </c>
      <c r="P204" s="192">
        <f t="shared" si="42"/>
        <v>29809024.559999991</v>
      </c>
      <c r="Q204" s="206">
        <v>2484085.38</v>
      </c>
      <c r="R204" s="206">
        <v>2484085.38</v>
      </c>
      <c r="S204" s="206">
        <v>2484085.38</v>
      </c>
      <c r="T204" s="206">
        <v>2484085.38</v>
      </c>
      <c r="U204" s="206">
        <v>2484085.38</v>
      </c>
      <c r="V204" s="206">
        <v>2484085.38</v>
      </c>
      <c r="W204" s="206">
        <v>2484085.38</v>
      </c>
      <c r="X204" s="206">
        <v>2484085.38</v>
      </c>
      <c r="Y204" s="206">
        <v>2484085.38</v>
      </c>
      <c r="Z204" s="206">
        <v>2484085.38</v>
      </c>
      <c r="AA204" s="206">
        <v>2484085.38</v>
      </c>
      <c r="AB204" s="206">
        <v>2484085.38</v>
      </c>
      <c r="AC204" s="206">
        <v>2484085.38</v>
      </c>
      <c r="AD204" s="206">
        <v>2484085.38</v>
      </c>
      <c r="AE204" s="206">
        <v>2484085.38</v>
      </c>
      <c r="AF204" s="206">
        <v>2484085.38</v>
      </c>
      <c r="AG204" s="192">
        <f t="shared" si="43"/>
        <v>29809024.559999991</v>
      </c>
      <c r="AI204" s="207">
        <f t="shared" si="37"/>
        <v>8797.7999999999993</v>
      </c>
      <c r="AJ204" s="207">
        <f t="shared" si="37"/>
        <v>8797.7999999999993</v>
      </c>
      <c r="AK204" s="207">
        <f t="shared" si="37"/>
        <v>8797.7999999999993</v>
      </c>
      <c r="AL204" s="207">
        <f t="shared" si="37"/>
        <v>8797.7999999999993</v>
      </c>
      <c r="AM204" s="207">
        <f t="shared" si="37"/>
        <v>8797.7999999999993</v>
      </c>
      <c r="AN204" s="207">
        <f t="shared" si="37"/>
        <v>8797.7999999999993</v>
      </c>
      <c r="AO204" s="207">
        <f t="shared" si="37"/>
        <v>8797.7999999999993</v>
      </c>
      <c r="AP204" s="207">
        <f t="shared" si="37"/>
        <v>8797.7999999999993</v>
      </c>
      <c r="AQ204" s="207">
        <f t="shared" si="37"/>
        <v>8797.7999999999993</v>
      </c>
      <c r="AR204" s="207">
        <f t="shared" si="37"/>
        <v>8797.7999999999993</v>
      </c>
      <c r="AS204" s="207">
        <f t="shared" si="37"/>
        <v>8797.7999999999993</v>
      </c>
      <c r="AT204" s="207">
        <f t="shared" si="37"/>
        <v>8797.7999999999993</v>
      </c>
      <c r="AU204" s="208">
        <f t="shared" si="44"/>
        <v>105573.60000000002</v>
      </c>
      <c r="AV204" s="208">
        <f t="shared" si="39"/>
        <v>8797.7999999999993</v>
      </c>
      <c r="AW204" s="208">
        <f t="shared" si="39"/>
        <v>8797.7999999999993</v>
      </c>
      <c r="AX204" s="208">
        <f t="shared" si="39"/>
        <v>8797.7999999999993</v>
      </c>
      <c r="AY204" s="208">
        <f t="shared" si="38"/>
        <v>8797.7999999999993</v>
      </c>
      <c r="AZ204" s="208">
        <f t="shared" si="41"/>
        <v>4574.8599999999997</v>
      </c>
      <c r="BA204" s="208">
        <f t="shared" si="41"/>
        <v>4574.8599999999997</v>
      </c>
      <c r="BB204" s="208">
        <f t="shared" si="41"/>
        <v>4574.8599999999997</v>
      </c>
      <c r="BC204" s="208">
        <f t="shared" si="41"/>
        <v>4574.8599999999997</v>
      </c>
      <c r="BD204" s="208">
        <f t="shared" si="41"/>
        <v>4574.8599999999997</v>
      </c>
      <c r="BE204" s="208">
        <f t="shared" si="41"/>
        <v>4574.8599999999997</v>
      </c>
      <c r="BF204" s="208">
        <f t="shared" si="40"/>
        <v>4574.8599999999997</v>
      </c>
      <c r="BG204" s="208">
        <f t="shared" si="40"/>
        <v>4574.8599999999997</v>
      </c>
      <c r="BH204" s="208">
        <f t="shared" si="40"/>
        <v>4574.8599999999997</v>
      </c>
      <c r="BI204" s="208">
        <f t="shared" si="40"/>
        <v>4574.8599999999997</v>
      </c>
      <c r="BJ204" s="208">
        <f t="shared" si="40"/>
        <v>4574.8599999999997</v>
      </c>
      <c r="BK204" s="208">
        <f t="shared" si="40"/>
        <v>4574.8599999999997</v>
      </c>
      <c r="BL204" s="207">
        <f t="shared" si="45"/>
        <v>54898.32</v>
      </c>
    </row>
    <row r="205" spans="1:64">
      <c r="A205" s="190" t="s">
        <v>406</v>
      </c>
      <c r="B205" s="205">
        <v>3.6399999999999995E-2</v>
      </c>
      <c r="C205" s="205">
        <v>2.5700000000000001E-2</v>
      </c>
      <c r="D205" s="206">
        <v>2525013.2199999997</v>
      </c>
      <c r="E205" s="206">
        <v>2525013.2199999997</v>
      </c>
      <c r="F205" s="206">
        <v>2525013.2199999997</v>
      </c>
      <c r="G205" s="206">
        <v>2525013.2199999997</v>
      </c>
      <c r="H205" s="206">
        <v>2525013.2199999997</v>
      </c>
      <c r="I205" s="206">
        <v>2525013.2199999997</v>
      </c>
      <c r="J205" s="206">
        <v>2525013.2199999997</v>
      </c>
      <c r="K205" s="206">
        <v>2525013.2199999997</v>
      </c>
      <c r="L205" s="206">
        <v>2525013.2199999997</v>
      </c>
      <c r="M205" s="206">
        <v>2525013.2199999997</v>
      </c>
      <c r="N205" s="206">
        <v>2525013.2199999997</v>
      </c>
      <c r="O205" s="206">
        <v>2525013.2199999997</v>
      </c>
      <c r="P205" s="192">
        <f t="shared" si="42"/>
        <v>30300158.639999989</v>
      </c>
      <c r="Q205" s="206">
        <v>2525013.2199999997</v>
      </c>
      <c r="R205" s="206">
        <v>2525013.2199999997</v>
      </c>
      <c r="S205" s="206">
        <v>2525013.2199999997</v>
      </c>
      <c r="T205" s="206">
        <v>2525013.2199999997</v>
      </c>
      <c r="U205" s="206">
        <v>2525013.2199999997</v>
      </c>
      <c r="V205" s="206">
        <v>2525013.2199999997</v>
      </c>
      <c r="W205" s="206">
        <v>2525013.2199999997</v>
      </c>
      <c r="X205" s="206">
        <v>2525013.2199999997</v>
      </c>
      <c r="Y205" s="206">
        <v>2525013.2199999997</v>
      </c>
      <c r="Z205" s="206">
        <v>2525013.2199999997</v>
      </c>
      <c r="AA205" s="206">
        <v>2525013.2199999997</v>
      </c>
      <c r="AB205" s="206">
        <v>2525013.2199999997</v>
      </c>
      <c r="AC205" s="206">
        <v>2525013.2199999997</v>
      </c>
      <c r="AD205" s="206">
        <v>2525013.2199999997</v>
      </c>
      <c r="AE205" s="206">
        <v>2525013.2199999997</v>
      </c>
      <c r="AF205" s="206">
        <v>2525013.2199999997</v>
      </c>
      <c r="AG205" s="192">
        <f t="shared" si="43"/>
        <v>30300158.639999989</v>
      </c>
      <c r="AI205" s="207">
        <f t="shared" si="37"/>
        <v>7659.21</v>
      </c>
      <c r="AJ205" s="207">
        <f t="shared" si="37"/>
        <v>7659.21</v>
      </c>
      <c r="AK205" s="207">
        <f t="shared" si="37"/>
        <v>7659.21</v>
      </c>
      <c r="AL205" s="207">
        <f t="shared" si="37"/>
        <v>7659.21</v>
      </c>
      <c r="AM205" s="207">
        <f t="shared" si="37"/>
        <v>7659.21</v>
      </c>
      <c r="AN205" s="207">
        <f t="shared" si="37"/>
        <v>7659.21</v>
      </c>
      <c r="AO205" s="207">
        <f t="shared" si="37"/>
        <v>7659.21</v>
      </c>
      <c r="AP205" s="207">
        <f t="shared" si="37"/>
        <v>7659.21</v>
      </c>
      <c r="AQ205" s="207">
        <f t="shared" si="37"/>
        <v>7659.21</v>
      </c>
      <c r="AR205" s="207">
        <f t="shared" si="37"/>
        <v>7659.21</v>
      </c>
      <c r="AS205" s="207">
        <f t="shared" si="37"/>
        <v>7659.21</v>
      </c>
      <c r="AT205" s="207">
        <f t="shared" si="37"/>
        <v>7659.21</v>
      </c>
      <c r="AU205" s="208">
        <f t="shared" si="44"/>
        <v>91910.520000000019</v>
      </c>
      <c r="AV205" s="208">
        <f t="shared" si="39"/>
        <v>7659.21</v>
      </c>
      <c r="AW205" s="208">
        <f t="shared" si="39"/>
        <v>7659.21</v>
      </c>
      <c r="AX205" s="208">
        <f t="shared" si="39"/>
        <v>7659.21</v>
      </c>
      <c r="AY205" s="208">
        <f t="shared" si="38"/>
        <v>7659.21</v>
      </c>
      <c r="AZ205" s="208">
        <f t="shared" si="41"/>
        <v>5407.74</v>
      </c>
      <c r="BA205" s="208">
        <f t="shared" si="41"/>
        <v>5407.74</v>
      </c>
      <c r="BB205" s="208">
        <f t="shared" si="41"/>
        <v>5407.74</v>
      </c>
      <c r="BC205" s="208">
        <f t="shared" si="41"/>
        <v>5407.74</v>
      </c>
      <c r="BD205" s="208">
        <f t="shared" si="41"/>
        <v>5407.74</v>
      </c>
      <c r="BE205" s="208">
        <f t="shared" si="41"/>
        <v>5407.74</v>
      </c>
      <c r="BF205" s="208">
        <f t="shared" si="40"/>
        <v>5407.74</v>
      </c>
      <c r="BG205" s="208">
        <f t="shared" si="40"/>
        <v>5407.74</v>
      </c>
      <c r="BH205" s="208">
        <f t="shared" si="40"/>
        <v>5407.74</v>
      </c>
      <c r="BI205" s="208">
        <f t="shared" si="40"/>
        <v>5407.74</v>
      </c>
      <c r="BJ205" s="208">
        <f t="shared" si="40"/>
        <v>5407.74</v>
      </c>
      <c r="BK205" s="208">
        <f t="shared" si="40"/>
        <v>5407.74</v>
      </c>
      <c r="BL205" s="207">
        <f t="shared" si="45"/>
        <v>64892.879999999983</v>
      </c>
    </row>
    <row r="206" spans="1:64">
      <c r="A206" s="190" t="s">
        <v>407</v>
      </c>
      <c r="B206" s="205">
        <v>3.7199999999999997E-2</v>
      </c>
      <c r="C206" s="205">
        <v>2.1999999999999999E-2</v>
      </c>
      <c r="D206" s="206">
        <v>1555655.08</v>
      </c>
      <c r="E206" s="206">
        <v>1555655.08</v>
      </c>
      <c r="F206" s="206">
        <v>1555655.08</v>
      </c>
      <c r="G206" s="206">
        <v>1555655.08</v>
      </c>
      <c r="H206" s="206">
        <v>1555655.08</v>
      </c>
      <c r="I206" s="206">
        <v>1555655.08</v>
      </c>
      <c r="J206" s="206">
        <v>1555655.08</v>
      </c>
      <c r="K206" s="206">
        <v>1555655.08</v>
      </c>
      <c r="L206" s="206">
        <v>1555655.08</v>
      </c>
      <c r="M206" s="206">
        <v>1555655.08</v>
      </c>
      <c r="N206" s="206">
        <v>1555655.08</v>
      </c>
      <c r="O206" s="206">
        <v>1555655.08</v>
      </c>
      <c r="P206" s="192">
        <f t="shared" si="42"/>
        <v>18667860.960000001</v>
      </c>
      <c r="Q206" s="206">
        <v>1555655.08</v>
      </c>
      <c r="R206" s="206">
        <v>1555655.08</v>
      </c>
      <c r="S206" s="206">
        <v>1555655.08</v>
      </c>
      <c r="T206" s="206">
        <v>1555655.08</v>
      </c>
      <c r="U206" s="206">
        <v>1555655.08</v>
      </c>
      <c r="V206" s="206">
        <v>1555655.08</v>
      </c>
      <c r="W206" s="206">
        <v>1555655.08</v>
      </c>
      <c r="X206" s="206">
        <v>1555655.08</v>
      </c>
      <c r="Y206" s="206">
        <v>1555655.08</v>
      </c>
      <c r="Z206" s="206">
        <v>1555655.08</v>
      </c>
      <c r="AA206" s="206">
        <v>1555655.08</v>
      </c>
      <c r="AB206" s="206">
        <v>1555655.08</v>
      </c>
      <c r="AC206" s="206">
        <v>1555655.08</v>
      </c>
      <c r="AD206" s="206">
        <v>1555655.08</v>
      </c>
      <c r="AE206" s="206">
        <v>1555655.08</v>
      </c>
      <c r="AF206" s="206">
        <v>1555655.08</v>
      </c>
      <c r="AG206" s="192">
        <f t="shared" si="43"/>
        <v>18667860.960000001</v>
      </c>
      <c r="AI206" s="207">
        <f t="shared" si="37"/>
        <v>4822.53</v>
      </c>
      <c r="AJ206" s="207">
        <f t="shared" si="37"/>
        <v>4822.53</v>
      </c>
      <c r="AK206" s="207">
        <f t="shared" si="37"/>
        <v>4822.53</v>
      </c>
      <c r="AL206" s="207">
        <f t="shared" si="37"/>
        <v>4822.53</v>
      </c>
      <c r="AM206" s="207">
        <f t="shared" si="37"/>
        <v>4822.53</v>
      </c>
      <c r="AN206" s="207">
        <f t="shared" si="37"/>
        <v>4822.53</v>
      </c>
      <c r="AO206" s="207">
        <f t="shared" si="37"/>
        <v>4822.53</v>
      </c>
      <c r="AP206" s="207">
        <f t="shared" si="37"/>
        <v>4822.53</v>
      </c>
      <c r="AQ206" s="207">
        <f t="shared" si="37"/>
        <v>4822.53</v>
      </c>
      <c r="AR206" s="207">
        <f t="shared" si="37"/>
        <v>4822.53</v>
      </c>
      <c r="AS206" s="207">
        <f t="shared" si="37"/>
        <v>4822.53</v>
      </c>
      <c r="AT206" s="207">
        <f t="shared" si="37"/>
        <v>4822.53</v>
      </c>
      <c r="AU206" s="208">
        <f t="shared" si="44"/>
        <v>57870.359999999993</v>
      </c>
      <c r="AV206" s="208">
        <f t="shared" si="39"/>
        <v>4822.53</v>
      </c>
      <c r="AW206" s="208">
        <f t="shared" si="39"/>
        <v>4822.53</v>
      </c>
      <c r="AX206" s="208">
        <f t="shared" si="39"/>
        <v>4822.53</v>
      </c>
      <c r="AY206" s="208">
        <f t="shared" si="38"/>
        <v>4822.53</v>
      </c>
      <c r="AZ206" s="208">
        <f t="shared" si="41"/>
        <v>2852.03</v>
      </c>
      <c r="BA206" s="208">
        <f t="shared" si="41"/>
        <v>2852.03</v>
      </c>
      <c r="BB206" s="208">
        <f t="shared" si="41"/>
        <v>2852.03</v>
      </c>
      <c r="BC206" s="208">
        <f t="shared" si="41"/>
        <v>2852.03</v>
      </c>
      <c r="BD206" s="208">
        <f t="shared" si="41"/>
        <v>2852.03</v>
      </c>
      <c r="BE206" s="208">
        <f t="shared" si="41"/>
        <v>2852.03</v>
      </c>
      <c r="BF206" s="208">
        <f t="shared" si="40"/>
        <v>2852.03</v>
      </c>
      <c r="BG206" s="208">
        <f t="shared" si="40"/>
        <v>2852.03</v>
      </c>
      <c r="BH206" s="208">
        <f t="shared" si="40"/>
        <v>2852.03</v>
      </c>
      <c r="BI206" s="208">
        <f t="shared" si="40"/>
        <v>2852.03</v>
      </c>
      <c r="BJ206" s="208">
        <f t="shared" si="40"/>
        <v>2852.03</v>
      </c>
      <c r="BK206" s="208">
        <f t="shared" si="40"/>
        <v>2852.03</v>
      </c>
      <c r="BL206" s="207">
        <f t="shared" si="45"/>
        <v>34224.359999999993</v>
      </c>
    </row>
    <row r="207" spans="1:64">
      <c r="A207" s="190" t="s">
        <v>408</v>
      </c>
      <c r="B207" s="205">
        <v>3.6999999999999998E-2</v>
      </c>
      <c r="C207" s="205">
        <v>2.1899999999999999E-2</v>
      </c>
      <c r="D207" s="206">
        <v>1467923.8900000001</v>
      </c>
      <c r="E207" s="206">
        <v>1467923.8900000001</v>
      </c>
      <c r="F207" s="206">
        <v>1467923.8900000001</v>
      </c>
      <c r="G207" s="206">
        <v>1467923.8900000001</v>
      </c>
      <c r="H207" s="206">
        <v>1467923.8900000001</v>
      </c>
      <c r="I207" s="206">
        <v>1467923.8900000001</v>
      </c>
      <c r="J207" s="206">
        <v>1467923.8900000001</v>
      </c>
      <c r="K207" s="206">
        <v>1467923.8900000001</v>
      </c>
      <c r="L207" s="206">
        <v>1467923.8900000001</v>
      </c>
      <c r="M207" s="206">
        <v>1467923.8900000001</v>
      </c>
      <c r="N207" s="206">
        <v>1467923.8900000001</v>
      </c>
      <c r="O207" s="206">
        <v>1467923.8900000001</v>
      </c>
      <c r="P207" s="192">
        <f t="shared" si="42"/>
        <v>17615086.680000003</v>
      </c>
      <c r="Q207" s="206">
        <v>1467923.8900000001</v>
      </c>
      <c r="R207" s="206">
        <v>1467923.8900000001</v>
      </c>
      <c r="S207" s="206">
        <v>1467923.8900000001</v>
      </c>
      <c r="T207" s="206">
        <v>1467923.8900000001</v>
      </c>
      <c r="U207" s="206">
        <v>1467923.8900000001</v>
      </c>
      <c r="V207" s="206">
        <v>1467923.8900000001</v>
      </c>
      <c r="W207" s="206">
        <v>1467923.8900000001</v>
      </c>
      <c r="X207" s="206">
        <v>1467923.8900000001</v>
      </c>
      <c r="Y207" s="206">
        <v>1467923.8900000001</v>
      </c>
      <c r="Z207" s="206">
        <v>1467923.8900000001</v>
      </c>
      <c r="AA207" s="206">
        <v>1467923.8900000001</v>
      </c>
      <c r="AB207" s="206">
        <v>1467923.8900000001</v>
      </c>
      <c r="AC207" s="206">
        <v>1467923.8900000001</v>
      </c>
      <c r="AD207" s="206">
        <v>1467923.8900000001</v>
      </c>
      <c r="AE207" s="206">
        <v>1467923.8900000001</v>
      </c>
      <c r="AF207" s="206">
        <v>1467923.8900000001</v>
      </c>
      <c r="AG207" s="192">
        <f t="shared" si="43"/>
        <v>17615086.680000003</v>
      </c>
      <c r="AI207" s="207">
        <f t="shared" si="37"/>
        <v>4526.1000000000004</v>
      </c>
      <c r="AJ207" s="207">
        <f t="shared" si="37"/>
        <v>4526.1000000000004</v>
      </c>
      <c r="AK207" s="207">
        <f t="shared" si="37"/>
        <v>4526.1000000000004</v>
      </c>
      <c r="AL207" s="207">
        <f t="shared" si="37"/>
        <v>4526.1000000000004</v>
      </c>
      <c r="AM207" s="207">
        <f t="shared" si="37"/>
        <v>4526.1000000000004</v>
      </c>
      <c r="AN207" s="207">
        <f t="shared" si="37"/>
        <v>4526.1000000000004</v>
      </c>
      <c r="AO207" s="207">
        <f t="shared" si="37"/>
        <v>4526.1000000000004</v>
      </c>
      <c r="AP207" s="207">
        <f t="shared" si="37"/>
        <v>4526.1000000000004</v>
      </c>
      <c r="AQ207" s="207">
        <f t="shared" si="37"/>
        <v>4526.1000000000004</v>
      </c>
      <c r="AR207" s="207">
        <f t="shared" si="37"/>
        <v>4526.1000000000004</v>
      </c>
      <c r="AS207" s="207">
        <f t="shared" si="37"/>
        <v>4526.1000000000004</v>
      </c>
      <c r="AT207" s="207">
        <f t="shared" si="37"/>
        <v>4526.1000000000004</v>
      </c>
      <c r="AU207" s="208">
        <f t="shared" si="44"/>
        <v>54313.19999999999</v>
      </c>
      <c r="AV207" s="208">
        <f t="shared" si="39"/>
        <v>4526.1000000000004</v>
      </c>
      <c r="AW207" s="208">
        <f t="shared" si="39"/>
        <v>4526.1000000000004</v>
      </c>
      <c r="AX207" s="208">
        <f t="shared" si="39"/>
        <v>4526.1000000000004</v>
      </c>
      <c r="AY207" s="208">
        <f t="shared" si="38"/>
        <v>4526.1000000000004</v>
      </c>
      <c r="AZ207" s="208">
        <f t="shared" si="41"/>
        <v>2678.96</v>
      </c>
      <c r="BA207" s="208">
        <f t="shared" si="41"/>
        <v>2678.96</v>
      </c>
      <c r="BB207" s="208">
        <f t="shared" si="41"/>
        <v>2678.96</v>
      </c>
      <c r="BC207" s="208">
        <f t="shared" si="41"/>
        <v>2678.96</v>
      </c>
      <c r="BD207" s="208">
        <f t="shared" si="41"/>
        <v>2678.96</v>
      </c>
      <c r="BE207" s="208">
        <f t="shared" si="41"/>
        <v>2678.96</v>
      </c>
      <c r="BF207" s="208">
        <f t="shared" si="40"/>
        <v>2678.96</v>
      </c>
      <c r="BG207" s="208">
        <f t="shared" si="40"/>
        <v>2678.96</v>
      </c>
      <c r="BH207" s="208">
        <f t="shared" si="40"/>
        <v>2678.96</v>
      </c>
      <c r="BI207" s="208">
        <f t="shared" si="40"/>
        <v>2678.96</v>
      </c>
      <c r="BJ207" s="208">
        <f t="shared" si="40"/>
        <v>2678.96</v>
      </c>
      <c r="BK207" s="208">
        <f t="shared" si="40"/>
        <v>2678.96</v>
      </c>
      <c r="BL207" s="207">
        <f t="shared" si="45"/>
        <v>32147.519999999993</v>
      </c>
    </row>
    <row r="208" spans="1:64">
      <c r="A208" s="190" t="s">
        <v>409</v>
      </c>
      <c r="B208" s="205">
        <v>3.6199999999999996E-2</v>
      </c>
      <c r="C208" s="205">
        <v>2.2699999999999998E-2</v>
      </c>
      <c r="D208" s="206">
        <v>2083698.13</v>
      </c>
      <c r="E208" s="206">
        <v>2083698.13</v>
      </c>
      <c r="F208" s="206">
        <v>2083698.13</v>
      </c>
      <c r="G208" s="206">
        <v>2083698.13</v>
      </c>
      <c r="H208" s="206">
        <v>2083698.13</v>
      </c>
      <c r="I208" s="206">
        <v>2083698.13</v>
      </c>
      <c r="J208" s="206">
        <v>2083698.13</v>
      </c>
      <c r="K208" s="206">
        <v>2083698.13</v>
      </c>
      <c r="L208" s="206">
        <v>2083698.13</v>
      </c>
      <c r="M208" s="206">
        <v>2083698.13</v>
      </c>
      <c r="N208" s="206">
        <v>2083698.13</v>
      </c>
      <c r="O208" s="206">
        <v>2083698.13</v>
      </c>
      <c r="P208" s="192">
        <f t="shared" si="42"/>
        <v>25004377.559999991</v>
      </c>
      <c r="Q208" s="206">
        <v>2083698.13</v>
      </c>
      <c r="R208" s="206">
        <v>2083698.13</v>
      </c>
      <c r="S208" s="206">
        <v>2083698.13</v>
      </c>
      <c r="T208" s="206">
        <v>2083698.13</v>
      </c>
      <c r="U208" s="206">
        <v>2083698.13</v>
      </c>
      <c r="V208" s="206">
        <v>2083698.13</v>
      </c>
      <c r="W208" s="206">
        <v>2083698.13</v>
      </c>
      <c r="X208" s="206">
        <v>2083698.13</v>
      </c>
      <c r="Y208" s="206">
        <v>2083698.13</v>
      </c>
      <c r="Z208" s="206">
        <v>2083698.13</v>
      </c>
      <c r="AA208" s="206">
        <v>2083698.13</v>
      </c>
      <c r="AB208" s="206">
        <v>2083698.13</v>
      </c>
      <c r="AC208" s="206">
        <v>2083698.13</v>
      </c>
      <c r="AD208" s="206">
        <v>2083698.13</v>
      </c>
      <c r="AE208" s="206">
        <v>2083698.13</v>
      </c>
      <c r="AF208" s="206">
        <v>2083698.13</v>
      </c>
      <c r="AG208" s="192">
        <f t="shared" si="43"/>
        <v>25004377.559999991</v>
      </c>
      <c r="AI208" s="207">
        <f t="shared" si="37"/>
        <v>6285.82</v>
      </c>
      <c r="AJ208" s="207">
        <f t="shared" si="37"/>
        <v>6285.82</v>
      </c>
      <c r="AK208" s="207">
        <f t="shared" si="37"/>
        <v>6285.82</v>
      </c>
      <c r="AL208" s="207">
        <f t="shared" si="37"/>
        <v>6285.82</v>
      </c>
      <c r="AM208" s="207">
        <f t="shared" si="37"/>
        <v>6285.82</v>
      </c>
      <c r="AN208" s="207">
        <f t="shared" si="37"/>
        <v>6285.82</v>
      </c>
      <c r="AO208" s="207">
        <f t="shared" si="37"/>
        <v>6285.82</v>
      </c>
      <c r="AP208" s="207">
        <f t="shared" si="37"/>
        <v>6285.82</v>
      </c>
      <c r="AQ208" s="207">
        <f t="shared" si="37"/>
        <v>6285.82</v>
      </c>
      <c r="AR208" s="207">
        <f t="shared" si="37"/>
        <v>6285.82</v>
      </c>
      <c r="AS208" s="207">
        <f t="shared" si="37"/>
        <v>6285.82</v>
      </c>
      <c r="AT208" s="207">
        <f t="shared" si="37"/>
        <v>6285.82</v>
      </c>
      <c r="AU208" s="208">
        <f t="shared" si="44"/>
        <v>75429.84</v>
      </c>
      <c r="AV208" s="208">
        <f t="shared" si="39"/>
        <v>6285.82</v>
      </c>
      <c r="AW208" s="208">
        <f t="shared" si="39"/>
        <v>6285.82</v>
      </c>
      <c r="AX208" s="208">
        <f t="shared" si="39"/>
        <v>6285.82</v>
      </c>
      <c r="AY208" s="208">
        <f t="shared" si="38"/>
        <v>6285.82</v>
      </c>
      <c r="AZ208" s="208">
        <f t="shared" si="41"/>
        <v>3941.66</v>
      </c>
      <c r="BA208" s="208">
        <f t="shared" si="41"/>
        <v>3941.66</v>
      </c>
      <c r="BB208" s="208">
        <f t="shared" si="41"/>
        <v>3941.66</v>
      </c>
      <c r="BC208" s="208">
        <f t="shared" si="41"/>
        <v>3941.66</v>
      </c>
      <c r="BD208" s="208">
        <f t="shared" si="41"/>
        <v>3941.66</v>
      </c>
      <c r="BE208" s="208">
        <f t="shared" si="41"/>
        <v>3941.66</v>
      </c>
      <c r="BF208" s="208">
        <f t="shared" si="40"/>
        <v>3941.66</v>
      </c>
      <c r="BG208" s="208">
        <f t="shared" si="40"/>
        <v>3941.66</v>
      </c>
      <c r="BH208" s="208">
        <f t="shared" si="40"/>
        <v>3941.66</v>
      </c>
      <c r="BI208" s="208">
        <f t="shared" si="40"/>
        <v>3941.66</v>
      </c>
      <c r="BJ208" s="208">
        <f t="shared" si="40"/>
        <v>3941.66</v>
      </c>
      <c r="BK208" s="208">
        <f t="shared" si="40"/>
        <v>3941.66</v>
      </c>
      <c r="BL208" s="207">
        <f t="shared" si="45"/>
        <v>47299.920000000013</v>
      </c>
    </row>
    <row r="209" spans="1:64">
      <c r="A209" s="190" t="s">
        <v>410</v>
      </c>
      <c r="B209" s="205">
        <v>3.6199999999999996E-2</v>
      </c>
      <c r="C209" s="205">
        <v>2.2699999999999998E-2</v>
      </c>
      <c r="D209" s="206">
        <v>2075526.5</v>
      </c>
      <c r="E209" s="206">
        <v>2075526.5</v>
      </c>
      <c r="F209" s="206">
        <v>2075526.5</v>
      </c>
      <c r="G209" s="206">
        <v>2075526.5</v>
      </c>
      <c r="H209" s="206">
        <v>2075526.5</v>
      </c>
      <c r="I209" s="206">
        <v>2075526.5</v>
      </c>
      <c r="J209" s="206">
        <v>2075526.5</v>
      </c>
      <c r="K209" s="206">
        <v>2075526.5</v>
      </c>
      <c r="L209" s="206">
        <v>2075526.5</v>
      </c>
      <c r="M209" s="206">
        <v>2075526.5</v>
      </c>
      <c r="N209" s="206">
        <v>2075526.5</v>
      </c>
      <c r="O209" s="206">
        <v>2075526.5</v>
      </c>
      <c r="P209" s="192">
        <f t="shared" si="42"/>
        <v>24906318</v>
      </c>
      <c r="Q209" s="206">
        <v>2075526.5</v>
      </c>
      <c r="R209" s="206">
        <v>2075526.5</v>
      </c>
      <c r="S209" s="206">
        <v>2075526.5</v>
      </c>
      <c r="T209" s="206">
        <v>2075526.5</v>
      </c>
      <c r="U209" s="206">
        <v>2075526.5</v>
      </c>
      <c r="V209" s="206">
        <v>2075526.5</v>
      </c>
      <c r="W209" s="206">
        <v>2075526.5</v>
      </c>
      <c r="X209" s="206">
        <v>2075526.5</v>
      </c>
      <c r="Y209" s="206">
        <v>2075526.5</v>
      </c>
      <c r="Z209" s="206">
        <v>2075526.5</v>
      </c>
      <c r="AA209" s="206">
        <v>2075526.5</v>
      </c>
      <c r="AB209" s="206">
        <v>2075526.5</v>
      </c>
      <c r="AC209" s="206">
        <v>2075526.5</v>
      </c>
      <c r="AD209" s="206">
        <v>2075526.5</v>
      </c>
      <c r="AE209" s="206">
        <v>2075526.5</v>
      </c>
      <c r="AF209" s="206">
        <v>2075526.5</v>
      </c>
      <c r="AG209" s="192">
        <f t="shared" si="43"/>
        <v>24906318</v>
      </c>
      <c r="AI209" s="207">
        <f t="shared" si="37"/>
        <v>6261.17</v>
      </c>
      <c r="AJ209" s="207">
        <f t="shared" si="37"/>
        <v>6261.17</v>
      </c>
      <c r="AK209" s="207">
        <f t="shared" si="37"/>
        <v>6261.17</v>
      </c>
      <c r="AL209" s="207">
        <f t="shared" si="37"/>
        <v>6261.17</v>
      </c>
      <c r="AM209" s="207">
        <f t="shared" si="37"/>
        <v>6261.17</v>
      </c>
      <c r="AN209" s="207">
        <f t="shared" si="37"/>
        <v>6261.17</v>
      </c>
      <c r="AO209" s="207">
        <f t="shared" si="37"/>
        <v>6261.17</v>
      </c>
      <c r="AP209" s="207">
        <f t="shared" si="37"/>
        <v>6261.17</v>
      </c>
      <c r="AQ209" s="207">
        <f t="shared" si="37"/>
        <v>6261.17</v>
      </c>
      <c r="AR209" s="207">
        <f t="shared" si="37"/>
        <v>6261.17</v>
      </c>
      <c r="AS209" s="207">
        <f t="shared" si="37"/>
        <v>6261.17</v>
      </c>
      <c r="AT209" s="207">
        <f t="shared" si="37"/>
        <v>6261.17</v>
      </c>
      <c r="AU209" s="208">
        <f t="shared" si="44"/>
        <v>75134.039999999994</v>
      </c>
      <c r="AV209" s="208">
        <f t="shared" si="39"/>
        <v>6261.17</v>
      </c>
      <c r="AW209" s="208">
        <f t="shared" si="39"/>
        <v>6261.17</v>
      </c>
      <c r="AX209" s="208">
        <f t="shared" si="39"/>
        <v>6261.17</v>
      </c>
      <c r="AY209" s="208">
        <f t="shared" si="38"/>
        <v>6261.17</v>
      </c>
      <c r="AZ209" s="208">
        <f t="shared" si="41"/>
        <v>3926.2</v>
      </c>
      <c r="BA209" s="208">
        <f t="shared" si="41"/>
        <v>3926.2</v>
      </c>
      <c r="BB209" s="208">
        <f t="shared" si="41"/>
        <v>3926.2</v>
      </c>
      <c r="BC209" s="208">
        <f t="shared" si="41"/>
        <v>3926.2</v>
      </c>
      <c r="BD209" s="208">
        <f t="shared" si="41"/>
        <v>3926.2</v>
      </c>
      <c r="BE209" s="208">
        <f t="shared" si="41"/>
        <v>3926.2</v>
      </c>
      <c r="BF209" s="208">
        <f t="shared" si="40"/>
        <v>3926.2</v>
      </c>
      <c r="BG209" s="208">
        <f t="shared" si="40"/>
        <v>3926.2</v>
      </c>
      <c r="BH209" s="208">
        <f t="shared" si="40"/>
        <v>3926.2</v>
      </c>
      <c r="BI209" s="208">
        <f t="shared" si="40"/>
        <v>3926.2</v>
      </c>
      <c r="BJ209" s="208">
        <f t="shared" si="40"/>
        <v>3926.2</v>
      </c>
      <c r="BK209" s="208">
        <f t="shared" si="40"/>
        <v>3926.2</v>
      </c>
      <c r="BL209" s="207">
        <f t="shared" si="45"/>
        <v>47114.399999999994</v>
      </c>
    </row>
    <row r="210" spans="1:64">
      <c r="A210" s="190" t="s">
        <v>411</v>
      </c>
      <c r="B210" s="205">
        <v>3.6399999999999995E-2</v>
      </c>
      <c r="C210" s="205">
        <v>2.2799999999999997E-2</v>
      </c>
      <c r="D210" s="206">
        <v>2137402.33</v>
      </c>
      <c r="E210" s="206">
        <v>2137402.33</v>
      </c>
      <c r="F210" s="206">
        <v>2137402.33</v>
      </c>
      <c r="G210" s="206">
        <v>2137402.33</v>
      </c>
      <c r="H210" s="206">
        <v>2137402.33</v>
      </c>
      <c r="I210" s="206">
        <v>2137402.33</v>
      </c>
      <c r="J210" s="206">
        <v>2137402.33</v>
      </c>
      <c r="K210" s="206">
        <v>2137402.33</v>
      </c>
      <c r="L210" s="206">
        <v>2137402.33</v>
      </c>
      <c r="M210" s="206">
        <v>2137402.33</v>
      </c>
      <c r="N210" s="206">
        <v>2137402.33</v>
      </c>
      <c r="O210" s="206">
        <v>2137402.33</v>
      </c>
      <c r="P210" s="192">
        <f t="shared" si="42"/>
        <v>25648827.959999993</v>
      </c>
      <c r="Q210" s="206">
        <v>2137402.33</v>
      </c>
      <c r="R210" s="206">
        <v>2137402.33</v>
      </c>
      <c r="S210" s="206">
        <v>2137402.33</v>
      </c>
      <c r="T210" s="206">
        <v>2137402.33</v>
      </c>
      <c r="U210" s="206">
        <v>2137402.33</v>
      </c>
      <c r="V210" s="206">
        <v>2137402.33</v>
      </c>
      <c r="W210" s="206">
        <v>2137402.33</v>
      </c>
      <c r="X210" s="206">
        <v>2137402.33</v>
      </c>
      <c r="Y210" s="206">
        <v>2137402.33</v>
      </c>
      <c r="Z210" s="206">
        <v>2137402.33</v>
      </c>
      <c r="AA210" s="206">
        <v>2137402.33</v>
      </c>
      <c r="AB210" s="206">
        <v>2137402.33</v>
      </c>
      <c r="AC210" s="206">
        <v>2137402.33</v>
      </c>
      <c r="AD210" s="206">
        <v>2137402.33</v>
      </c>
      <c r="AE210" s="206">
        <v>2137402.33</v>
      </c>
      <c r="AF210" s="206">
        <v>2137402.33</v>
      </c>
      <c r="AG210" s="192">
        <f t="shared" si="43"/>
        <v>25648827.959999993</v>
      </c>
      <c r="AI210" s="207">
        <f t="shared" si="37"/>
        <v>6483.45</v>
      </c>
      <c r="AJ210" s="207">
        <f t="shared" si="37"/>
        <v>6483.45</v>
      </c>
      <c r="AK210" s="207">
        <f t="shared" si="37"/>
        <v>6483.45</v>
      </c>
      <c r="AL210" s="207">
        <f t="shared" si="37"/>
        <v>6483.45</v>
      </c>
      <c r="AM210" s="207">
        <f t="shared" si="37"/>
        <v>6483.45</v>
      </c>
      <c r="AN210" s="207">
        <f t="shared" si="37"/>
        <v>6483.45</v>
      </c>
      <c r="AO210" s="207">
        <f t="shared" si="37"/>
        <v>6483.45</v>
      </c>
      <c r="AP210" s="207">
        <f t="shared" si="37"/>
        <v>6483.45</v>
      </c>
      <c r="AQ210" s="207">
        <f t="shared" si="37"/>
        <v>6483.45</v>
      </c>
      <c r="AR210" s="207">
        <f t="shared" si="37"/>
        <v>6483.45</v>
      </c>
      <c r="AS210" s="207">
        <f t="shared" si="37"/>
        <v>6483.45</v>
      </c>
      <c r="AT210" s="207">
        <f t="shared" si="37"/>
        <v>6483.45</v>
      </c>
      <c r="AU210" s="208">
        <f t="shared" si="44"/>
        <v>77801.39999999998</v>
      </c>
      <c r="AV210" s="208">
        <f t="shared" si="39"/>
        <v>6483.45</v>
      </c>
      <c r="AW210" s="208">
        <f t="shared" si="39"/>
        <v>6483.45</v>
      </c>
      <c r="AX210" s="208">
        <f t="shared" si="39"/>
        <v>6483.45</v>
      </c>
      <c r="AY210" s="208">
        <f t="shared" si="38"/>
        <v>6483.45</v>
      </c>
      <c r="AZ210" s="208">
        <f t="shared" si="41"/>
        <v>4061.06</v>
      </c>
      <c r="BA210" s="208">
        <f t="shared" si="41"/>
        <v>4061.06</v>
      </c>
      <c r="BB210" s="208">
        <f t="shared" si="41"/>
        <v>4061.06</v>
      </c>
      <c r="BC210" s="208">
        <f t="shared" si="41"/>
        <v>4061.06</v>
      </c>
      <c r="BD210" s="208">
        <f t="shared" si="41"/>
        <v>4061.06</v>
      </c>
      <c r="BE210" s="208">
        <f t="shared" si="41"/>
        <v>4061.06</v>
      </c>
      <c r="BF210" s="208">
        <f t="shared" si="40"/>
        <v>4061.06</v>
      </c>
      <c r="BG210" s="208">
        <f t="shared" si="40"/>
        <v>4061.06</v>
      </c>
      <c r="BH210" s="208">
        <f t="shared" si="40"/>
        <v>4061.06</v>
      </c>
      <c r="BI210" s="208">
        <f t="shared" si="40"/>
        <v>4061.06</v>
      </c>
      <c r="BJ210" s="208">
        <f t="shared" si="40"/>
        <v>4061.06</v>
      </c>
      <c r="BK210" s="208">
        <f t="shared" si="40"/>
        <v>4061.06</v>
      </c>
      <c r="BL210" s="207">
        <f t="shared" si="45"/>
        <v>48732.719999999994</v>
      </c>
    </row>
    <row r="211" spans="1:64">
      <c r="A211" s="190" t="s">
        <v>412</v>
      </c>
      <c r="B211" s="205">
        <v>0</v>
      </c>
      <c r="C211" s="205">
        <v>0</v>
      </c>
      <c r="D211" s="206">
        <v>0</v>
      </c>
      <c r="E211" s="206">
        <v>0</v>
      </c>
      <c r="F211" s="206">
        <v>0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192">
        <f t="shared" si="42"/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192">
        <f t="shared" si="43"/>
        <v>0</v>
      </c>
      <c r="AI211" s="207">
        <f t="shared" si="37"/>
        <v>0</v>
      </c>
      <c r="AJ211" s="207">
        <f t="shared" si="37"/>
        <v>0</v>
      </c>
      <c r="AK211" s="207">
        <f t="shared" si="37"/>
        <v>0</v>
      </c>
      <c r="AL211" s="207">
        <f t="shared" si="37"/>
        <v>0</v>
      </c>
      <c r="AM211" s="207">
        <f t="shared" si="37"/>
        <v>0</v>
      </c>
      <c r="AN211" s="207">
        <f t="shared" si="37"/>
        <v>0</v>
      </c>
      <c r="AO211" s="207">
        <f t="shared" si="37"/>
        <v>0</v>
      </c>
      <c r="AP211" s="207">
        <f t="shared" si="37"/>
        <v>0</v>
      </c>
      <c r="AQ211" s="207">
        <f t="shared" si="37"/>
        <v>0</v>
      </c>
      <c r="AR211" s="207">
        <f t="shared" si="37"/>
        <v>0</v>
      </c>
      <c r="AS211" s="207">
        <f t="shared" si="37"/>
        <v>0</v>
      </c>
      <c r="AT211" s="207">
        <f t="shared" si="37"/>
        <v>0</v>
      </c>
      <c r="AU211" s="208">
        <f t="shared" si="44"/>
        <v>0</v>
      </c>
      <c r="AV211" s="208">
        <f t="shared" si="39"/>
        <v>0</v>
      </c>
      <c r="AW211" s="208">
        <f t="shared" si="39"/>
        <v>0</v>
      </c>
      <c r="AX211" s="208">
        <f t="shared" si="39"/>
        <v>0</v>
      </c>
      <c r="AY211" s="208">
        <f t="shared" si="38"/>
        <v>0</v>
      </c>
      <c r="AZ211" s="208">
        <f t="shared" si="41"/>
        <v>0</v>
      </c>
      <c r="BA211" s="208">
        <f t="shared" si="41"/>
        <v>0</v>
      </c>
      <c r="BB211" s="208">
        <f t="shared" si="41"/>
        <v>0</v>
      </c>
      <c r="BC211" s="208">
        <f t="shared" si="41"/>
        <v>0</v>
      </c>
      <c r="BD211" s="208">
        <f t="shared" si="41"/>
        <v>0</v>
      </c>
      <c r="BE211" s="208">
        <f t="shared" si="41"/>
        <v>0</v>
      </c>
      <c r="BF211" s="208">
        <f t="shared" si="40"/>
        <v>0</v>
      </c>
      <c r="BG211" s="208">
        <f t="shared" si="40"/>
        <v>0</v>
      </c>
      <c r="BH211" s="208">
        <f t="shared" si="40"/>
        <v>0</v>
      </c>
      <c r="BI211" s="208">
        <f t="shared" si="40"/>
        <v>0</v>
      </c>
      <c r="BJ211" s="208">
        <f t="shared" si="40"/>
        <v>0</v>
      </c>
      <c r="BK211" s="208">
        <f t="shared" si="40"/>
        <v>0</v>
      </c>
      <c r="BL211" s="207">
        <f t="shared" si="45"/>
        <v>0</v>
      </c>
    </row>
    <row r="212" spans="1:64">
      <c r="A212" s="190" t="s">
        <v>413</v>
      </c>
      <c r="B212" s="205">
        <v>0</v>
      </c>
      <c r="C212" s="205">
        <v>0</v>
      </c>
      <c r="D212" s="206">
        <v>8241.14</v>
      </c>
      <c r="E212" s="206">
        <v>8241.14</v>
      </c>
      <c r="F212" s="206">
        <v>8241.14</v>
      </c>
      <c r="G212" s="206">
        <v>8241.14</v>
      </c>
      <c r="H212" s="206">
        <v>8241.14</v>
      </c>
      <c r="I212" s="206">
        <v>8241.14</v>
      </c>
      <c r="J212" s="206">
        <v>8241.14</v>
      </c>
      <c r="K212" s="206">
        <v>8241.14</v>
      </c>
      <c r="L212" s="206">
        <v>8241.14</v>
      </c>
      <c r="M212" s="206">
        <v>8241.14</v>
      </c>
      <c r="N212" s="206">
        <v>8241.14</v>
      </c>
      <c r="O212" s="206">
        <v>8241.14</v>
      </c>
      <c r="P212" s="192">
        <f t="shared" si="42"/>
        <v>98893.68</v>
      </c>
      <c r="Q212" s="206">
        <v>8241.14</v>
      </c>
      <c r="R212" s="206">
        <v>8241.14</v>
      </c>
      <c r="S212" s="206">
        <v>8241.14</v>
      </c>
      <c r="T212" s="206">
        <v>8241.14</v>
      </c>
      <c r="U212" s="206">
        <v>8241.14</v>
      </c>
      <c r="V212" s="206">
        <v>8241.14</v>
      </c>
      <c r="W212" s="206">
        <v>8241.14</v>
      </c>
      <c r="X212" s="206">
        <v>8241.14</v>
      </c>
      <c r="Y212" s="206">
        <v>4120.57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192">
        <f t="shared" si="43"/>
        <v>37085.129999999997</v>
      </c>
      <c r="AI212" s="207">
        <f t="shared" si="37"/>
        <v>0</v>
      </c>
      <c r="AJ212" s="207">
        <f t="shared" si="37"/>
        <v>0</v>
      </c>
      <c r="AK212" s="207">
        <f t="shared" si="37"/>
        <v>0</v>
      </c>
      <c r="AL212" s="207">
        <f t="shared" si="37"/>
        <v>0</v>
      </c>
      <c r="AM212" s="207">
        <f t="shared" si="37"/>
        <v>0</v>
      </c>
      <c r="AN212" s="207">
        <f t="shared" si="37"/>
        <v>0</v>
      </c>
      <c r="AO212" s="207">
        <f t="shared" ref="AO212:AT254" si="46">ROUND(J212*$B212/12,2)</f>
        <v>0</v>
      </c>
      <c r="AP212" s="207">
        <f t="shared" si="46"/>
        <v>0</v>
      </c>
      <c r="AQ212" s="207">
        <f t="shared" si="46"/>
        <v>0</v>
      </c>
      <c r="AR212" s="207">
        <f t="shared" si="46"/>
        <v>0</v>
      </c>
      <c r="AS212" s="207">
        <f t="shared" si="46"/>
        <v>0</v>
      </c>
      <c r="AT212" s="207">
        <f t="shared" si="46"/>
        <v>0</v>
      </c>
      <c r="AU212" s="208">
        <f t="shared" si="44"/>
        <v>0</v>
      </c>
      <c r="AV212" s="208">
        <f t="shared" si="39"/>
        <v>0</v>
      </c>
      <c r="AW212" s="208">
        <f t="shared" si="39"/>
        <v>0</v>
      </c>
      <c r="AX212" s="208">
        <f t="shared" si="39"/>
        <v>0</v>
      </c>
      <c r="AY212" s="208">
        <f t="shared" si="38"/>
        <v>0</v>
      </c>
      <c r="AZ212" s="208">
        <f t="shared" si="41"/>
        <v>0</v>
      </c>
      <c r="BA212" s="208">
        <f t="shared" si="41"/>
        <v>0</v>
      </c>
      <c r="BB212" s="208">
        <f t="shared" si="41"/>
        <v>0</v>
      </c>
      <c r="BC212" s="208">
        <f t="shared" si="41"/>
        <v>0</v>
      </c>
      <c r="BD212" s="208">
        <f t="shared" si="41"/>
        <v>0</v>
      </c>
      <c r="BE212" s="208">
        <f t="shared" si="41"/>
        <v>0</v>
      </c>
      <c r="BF212" s="208">
        <f t="shared" si="40"/>
        <v>0</v>
      </c>
      <c r="BG212" s="208">
        <f t="shared" si="40"/>
        <v>0</v>
      </c>
      <c r="BH212" s="208">
        <f t="shared" si="40"/>
        <v>0</v>
      </c>
      <c r="BI212" s="208">
        <f t="shared" si="40"/>
        <v>0</v>
      </c>
      <c r="BJ212" s="208">
        <f t="shared" si="40"/>
        <v>0</v>
      </c>
      <c r="BK212" s="208">
        <f t="shared" si="40"/>
        <v>0</v>
      </c>
      <c r="BL212" s="207">
        <f t="shared" si="45"/>
        <v>0</v>
      </c>
    </row>
    <row r="213" spans="1:64">
      <c r="A213" s="190" t="s">
        <v>414</v>
      </c>
      <c r="B213" s="205">
        <v>0.19789999999999999</v>
      </c>
      <c r="C213" s="205">
        <v>0</v>
      </c>
      <c r="D213" s="206">
        <v>0</v>
      </c>
      <c r="E213" s="206">
        <v>0</v>
      </c>
      <c r="F213" s="206">
        <v>0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192">
        <f t="shared" si="42"/>
        <v>0</v>
      </c>
      <c r="Q213" s="206">
        <v>0</v>
      </c>
      <c r="R213" s="206">
        <v>0</v>
      </c>
      <c r="S213" s="206">
        <v>0</v>
      </c>
      <c r="T213" s="206">
        <v>0</v>
      </c>
      <c r="U213" s="206">
        <v>0</v>
      </c>
      <c r="V213" s="206">
        <v>0</v>
      </c>
      <c r="W213" s="206">
        <v>0</v>
      </c>
      <c r="X213" s="206">
        <v>0</v>
      </c>
      <c r="Y213" s="206">
        <v>0</v>
      </c>
      <c r="Z213" s="206">
        <v>0</v>
      </c>
      <c r="AA213" s="206">
        <v>0</v>
      </c>
      <c r="AB213" s="206">
        <v>0</v>
      </c>
      <c r="AC213" s="206">
        <v>0</v>
      </c>
      <c r="AD213" s="206">
        <v>0</v>
      </c>
      <c r="AE213" s="206">
        <v>0</v>
      </c>
      <c r="AF213" s="206">
        <v>0</v>
      </c>
      <c r="AG213" s="192">
        <f t="shared" si="43"/>
        <v>0</v>
      </c>
      <c r="AI213" s="207">
        <f t="shared" ref="AI213:AN255" si="47">ROUND(D213*$B213/12,2)</f>
        <v>0</v>
      </c>
      <c r="AJ213" s="207">
        <f t="shared" si="47"/>
        <v>0</v>
      </c>
      <c r="AK213" s="207">
        <f t="shared" si="47"/>
        <v>0</v>
      </c>
      <c r="AL213" s="207">
        <f t="shared" si="47"/>
        <v>0</v>
      </c>
      <c r="AM213" s="207">
        <f t="shared" si="47"/>
        <v>0</v>
      </c>
      <c r="AN213" s="207">
        <f t="shared" si="47"/>
        <v>0</v>
      </c>
      <c r="AO213" s="207">
        <f t="shared" si="46"/>
        <v>0</v>
      </c>
      <c r="AP213" s="207">
        <f t="shared" si="46"/>
        <v>0</v>
      </c>
      <c r="AQ213" s="207">
        <f t="shared" si="46"/>
        <v>0</v>
      </c>
      <c r="AR213" s="207">
        <f t="shared" si="46"/>
        <v>0</v>
      </c>
      <c r="AS213" s="207">
        <f t="shared" si="46"/>
        <v>0</v>
      </c>
      <c r="AT213" s="207">
        <f t="shared" si="46"/>
        <v>0</v>
      </c>
      <c r="AU213" s="208">
        <f t="shared" si="44"/>
        <v>0</v>
      </c>
      <c r="AV213" s="208">
        <f t="shared" si="39"/>
        <v>0</v>
      </c>
      <c r="AW213" s="208">
        <f t="shared" si="39"/>
        <v>0</v>
      </c>
      <c r="AX213" s="208">
        <f t="shared" si="39"/>
        <v>0</v>
      </c>
      <c r="AY213" s="208">
        <f t="shared" si="38"/>
        <v>0</v>
      </c>
      <c r="AZ213" s="208">
        <f t="shared" si="41"/>
        <v>0</v>
      </c>
      <c r="BA213" s="208">
        <f t="shared" si="41"/>
        <v>0</v>
      </c>
      <c r="BB213" s="208">
        <f t="shared" si="41"/>
        <v>0</v>
      </c>
      <c r="BC213" s="208">
        <f t="shared" si="41"/>
        <v>0</v>
      </c>
      <c r="BD213" s="208">
        <f t="shared" si="41"/>
        <v>0</v>
      </c>
      <c r="BE213" s="208">
        <f t="shared" si="41"/>
        <v>0</v>
      </c>
      <c r="BF213" s="208">
        <f t="shared" si="40"/>
        <v>0</v>
      </c>
      <c r="BG213" s="208">
        <f t="shared" si="40"/>
        <v>0</v>
      </c>
      <c r="BH213" s="208">
        <f t="shared" si="40"/>
        <v>0</v>
      </c>
      <c r="BI213" s="208">
        <f t="shared" si="40"/>
        <v>0</v>
      </c>
      <c r="BJ213" s="208">
        <f t="shared" si="40"/>
        <v>0</v>
      </c>
      <c r="BK213" s="208">
        <f t="shared" si="40"/>
        <v>0</v>
      </c>
      <c r="BL213" s="207">
        <f t="shared" si="45"/>
        <v>0</v>
      </c>
    </row>
    <row r="214" spans="1:64">
      <c r="A214" s="190" t="s">
        <v>415</v>
      </c>
      <c r="B214" s="205">
        <v>2.8499999999999998E-2</v>
      </c>
      <c r="C214" s="205">
        <v>1.52E-2</v>
      </c>
      <c r="D214" s="206">
        <v>1839349.29</v>
      </c>
      <c r="E214" s="206">
        <v>1839349.29</v>
      </c>
      <c r="F214" s="206">
        <v>1839349.29</v>
      </c>
      <c r="G214" s="206">
        <v>1839349.29</v>
      </c>
      <c r="H214" s="206">
        <v>1839349.29</v>
      </c>
      <c r="I214" s="206">
        <v>1839349.29</v>
      </c>
      <c r="J214" s="206">
        <v>1839349.29</v>
      </c>
      <c r="K214" s="206">
        <v>1839349.29</v>
      </c>
      <c r="L214" s="206">
        <v>1839349.29</v>
      </c>
      <c r="M214" s="206">
        <v>1839349.29</v>
      </c>
      <c r="N214" s="206">
        <v>1839349.29</v>
      </c>
      <c r="O214" s="206">
        <v>1839349.29</v>
      </c>
      <c r="P214" s="192">
        <f t="shared" si="42"/>
        <v>22072191.479999993</v>
      </c>
      <c r="Q214" s="206">
        <v>1839349.29</v>
      </c>
      <c r="R214" s="206">
        <v>1839349.29</v>
      </c>
      <c r="S214" s="206">
        <v>1839349.29</v>
      </c>
      <c r="T214" s="206">
        <v>1839349.29</v>
      </c>
      <c r="U214" s="206">
        <v>1839349.29</v>
      </c>
      <c r="V214" s="206">
        <v>1839349.29</v>
      </c>
      <c r="W214" s="206">
        <v>1839349.29</v>
      </c>
      <c r="X214" s="206">
        <v>1839349.29</v>
      </c>
      <c r="Y214" s="206">
        <v>1839349.29</v>
      </c>
      <c r="Z214" s="206">
        <v>1839349.29</v>
      </c>
      <c r="AA214" s="206">
        <v>1839349.29</v>
      </c>
      <c r="AB214" s="206">
        <v>1839349.29</v>
      </c>
      <c r="AC214" s="206">
        <v>1839349.29</v>
      </c>
      <c r="AD214" s="206">
        <v>1839349.29</v>
      </c>
      <c r="AE214" s="206">
        <v>1839349.29</v>
      </c>
      <c r="AF214" s="206">
        <v>1839349.29</v>
      </c>
      <c r="AG214" s="192">
        <f t="shared" si="43"/>
        <v>22072191.479999993</v>
      </c>
      <c r="AI214" s="207">
        <f t="shared" si="47"/>
        <v>4368.45</v>
      </c>
      <c r="AJ214" s="207">
        <f t="shared" si="47"/>
        <v>4368.45</v>
      </c>
      <c r="AK214" s="207">
        <f t="shared" si="47"/>
        <v>4368.45</v>
      </c>
      <c r="AL214" s="207">
        <f t="shared" si="47"/>
        <v>4368.45</v>
      </c>
      <c r="AM214" s="207">
        <f t="shared" si="47"/>
        <v>4368.45</v>
      </c>
      <c r="AN214" s="207">
        <f t="shared" si="47"/>
        <v>4368.45</v>
      </c>
      <c r="AO214" s="207">
        <f t="shared" si="46"/>
        <v>4368.45</v>
      </c>
      <c r="AP214" s="207">
        <f t="shared" si="46"/>
        <v>4368.45</v>
      </c>
      <c r="AQ214" s="207">
        <f t="shared" si="46"/>
        <v>4368.45</v>
      </c>
      <c r="AR214" s="207">
        <f t="shared" si="46"/>
        <v>4368.45</v>
      </c>
      <c r="AS214" s="207">
        <f t="shared" si="46"/>
        <v>4368.45</v>
      </c>
      <c r="AT214" s="207">
        <f t="shared" si="46"/>
        <v>4368.45</v>
      </c>
      <c r="AU214" s="208">
        <f t="shared" si="44"/>
        <v>52421.399999999987</v>
      </c>
      <c r="AV214" s="208">
        <f t="shared" si="39"/>
        <v>4368.45</v>
      </c>
      <c r="AW214" s="208">
        <f t="shared" si="39"/>
        <v>4368.45</v>
      </c>
      <c r="AX214" s="208">
        <f t="shared" si="39"/>
        <v>4368.45</v>
      </c>
      <c r="AY214" s="208">
        <f t="shared" si="38"/>
        <v>4368.45</v>
      </c>
      <c r="AZ214" s="208">
        <f t="shared" si="41"/>
        <v>2329.84</v>
      </c>
      <c r="BA214" s="208">
        <f t="shared" si="41"/>
        <v>2329.84</v>
      </c>
      <c r="BB214" s="208">
        <f t="shared" si="41"/>
        <v>2329.84</v>
      </c>
      <c r="BC214" s="208">
        <f t="shared" si="41"/>
        <v>2329.84</v>
      </c>
      <c r="BD214" s="208">
        <f t="shared" si="41"/>
        <v>2329.84</v>
      </c>
      <c r="BE214" s="208">
        <f t="shared" si="41"/>
        <v>2329.84</v>
      </c>
      <c r="BF214" s="208">
        <f t="shared" si="40"/>
        <v>2329.84</v>
      </c>
      <c r="BG214" s="208">
        <f t="shared" si="40"/>
        <v>2329.84</v>
      </c>
      <c r="BH214" s="208">
        <f t="shared" si="40"/>
        <v>2329.84</v>
      </c>
      <c r="BI214" s="208">
        <f t="shared" si="40"/>
        <v>2329.84</v>
      </c>
      <c r="BJ214" s="208">
        <f t="shared" si="40"/>
        <v>2329.84</v>
      </c>
      <c r="BK214" s="208">
        <f t="shared" si="40"/>
        <v>2329.84</v>
      </c>
      <c r="BL214" s="207">
        <f t="shared" si="45"/>
        <v>27958.080000000002</v>
      </c>
    </row>
    <row r="215" spans="1:64">
      <c r="A215" s="190" t="s">
        <v>416</v>
      </c>
      <c r="B215" s="205">
        <v>4.4299999999999999E-2</v>
      </c>
      <c r="C215" s="205">
        <v>2.29E-2</v>
      </c>
      <c r="D215" s="206">
        <v>846906.63</v>
      </c>
      <c r="E215" s="206">
        <v>846906.63</v>
      </c>
      <c r="F215" s="206">
        <v>846906.63</v>
      </c>
      <c r="G215" s="206">
        <v>846906.63</v>
      </c>
      <c r="H215" s="206">
        <v>846906.63</v>
      </c>
      <c r="I215" s="206">
        <v>846906.63</v>
      </c>
      <c r="J215" s="206">
        <v>846906.63</v>
      </c>
      <c r="K215" s="206">
        <v>846906.63</v>
      </c>
      <c r="L215" s="206">
        <v>846906.63</v>
      </c>
      <c r="M215" s="206">
        <v>846906.63</v>
      </c>
      <c r="N215" s="206">
        <v>846906.63</v>
      </c>
      <c r="O215" s="206">
        <v>846906.63</v>
      </c>
      <c r="P215" s="192">
        <f t="shared" si="42"/>
        <v>10162879.560000002</v>
      </c>
      <c r="Q215" s="206">
        <v>846906.63</v>
      </c>
      <c r="R215" s="206">
        <v>846906.63</v>
      </c>
      <c r="S215" s="206">
        <v>846906.63</v>
      </c>
      <c r="T215" s="206">
        <v>846906.63</v>
      </c>
      <c r="U215" s="206">
        <v>846906.63</v>
      </c>
      <c r="V215" s="206">
        <v>846906.63</v>
      </c>
      <c r="W215" s="206">
        <v>846906.63</v>
      </c>
      <c r="X215" s="206">
        <v>846906.63</v>
      </c>
      <c r="Y215" s="206">
        <v>846906.63</v>
      </c>
      <c r="Z215" s="206">
        <v>846906.63</v>
      </c>
      <c r="AA215" s="206">
        <v>846906.63</v>
      </c>
      <c r="AB215" s="206">
        <v>846906.63</v>
      </c>
      <c r="AC215" s="206">
        <v>846906.63</v>
      </c>
      <c r="AD215" s="206">
        <v>846906.63</v>
      </c>
      <c r="AE215" s="206">
        <v>846906.63</v>
      </c>
      <c r="AF215" s="206">
        <v>846906.63</v>
      </c>
      <c r="AG215" s="192">
        <f t="shared" si="43"/>
        <v>10162879.560000002</v>
      </c>
      <c r="AI215" s="207">
        <f t="shared" si="47"/>
        <v>3126.5</v>
      </c>
      <c r="AJ215" s="207">
        <f t="shared" si="47"/>
        <v>3126.5</v>
      </c>
      <c r="AK215" s="207">
        <f t="shared" si="47"/>
        <v>3126.5</v>
      </c>
      <c r="AL215" s="207">
        <f t="shared" si="47"/>
        <v>3126.5</v>
      </c>
      <c r="AM215" s="207">
        <f t="shared" si="47"/>
        <v>3126.5</v>
      </c>
      <c r="AN215" s="207">
        <f t="shared" si="47"/>
        <v>3126.5</v>
      </c>
      <c r="AO215" s="207">
        <f t="shared" si="46"/>
        <v>3126.5</v>
      </c>
      <c r="AP215" s="207">
        <f t="shared" si="46"/>
        <v>3126.5</v>
      </c>
      <c r="AQ215" s="207">
        <f t="shared" si="46"/>
        <v>3126.5</v>
      </c>
      <c r="AR215" s="207">
        <f t="shared" si="46"/>
        <v>3126.5</v>
      </c>
      <c r="AS215" s="207">
        <f t="shared" si="46"/>
        <v>3126.5</v>
      </c>
      <c r="AT215" s="207">
        <f t="shared" si="46"/>
        <v>3126.5</v>
      </c>
      <c r="AU215" s="208">
        <f t="shared" si="44"/>
        <v>37518</v>
      </c>
      <c r="AV215" s="208">
        <f t="shared" si="39"/>
        <v>3126.5</v>
      </c>
      <c r="AW215" s="208">
        <f t="shared" si="39"/>
        <v>3126.5</v>
      </c>
      <c r="AX215" s="208">
        <f t="shared" si="39"/>
        <v>3126.5</v>
      </c>
      <c r="AY215" s="208">
        <f t="shared" si="38"/>
        <v>3126.5</v>
      </c>
      <c r="AZ215" s="208">
        <f t="shared" si="41"/>
        <v>1616.18</v>
      </c>
      <c r="BA215" s="208">
        <f t="shared" si="41"/>
        <v>1616.18</v>
      </c>
      <c r="BB215" s="208">
        <f t="shared" si="41"/>
        <v>1616.18</v>
      </c>
      <c r="BC215" s="208">
        <f t="shared" si="41"/>
        <v>1616.18</v>
      </c>
      <c r="BD215" s="208">
        <f t="shared" si="41"/>
        <v>1616.18</v>
      </c>
      <c r="BE215" s="208">
        <f t="shared" si="41"/>
        <v>1616.18</v>
      </c>
      <c r="BF215" s="208">
        <f t="shared" si="40"/>
        <v>1616.18</v>
      </c>
      <c r="BG215" s="208">
        <f t="shared" si="40"/>
        <v>1616.18</v>
      </c>
      <c r="BH215" s="208">
        <f t="shared" si="40"/>
        <v>1616.18</v>
      </c>
      <c r="BI215" s="208">
        <f t="shared" si="40"/>
        <v>1616.18</v>
      </c>
      <c r="BJ215" s="208">
        <f t="shared" si="40"/>
        <v>1616.18</v>
      </c>
      <c r="BK215" s="208">
        <f t="shared" si="40"/>
        <v>1616.18</v>
      </c>
      <c r="BL215" s="207">
        <f t="shared" si="45"/>
        <v>19394.16</v>
      </c>
    </row>
    <row r="216" spans="1:64">
      <c r="A216" s="190" t="s">
        <v>417</v>
      </c>
      <c r="B216" s="205">
        <v>6.7299999999999999E-2</v>
      </c>
      <c r="C216" s="205">
        <v>3.27E-2</v>
      </c>
      <c r="D216" s="206">
        <v>766004.64</v>
      </c>
      <c r="E216" s="206">
        <v>766004.64</v>
      </c>
      <c r="F216" s="206">
        <v>766004.64</v>
      </c>
      <c r="G216" s="206">
        <v>766004.64</v>
      </c>
      <c r="H216" s="206">
        <v>766004.64</v>
      </c>
      <c r="I216" s="206">
        <v>766004.64</v>
      </c>
      <c r="J216" s="206">
        <v>766004.64</v>
      </c>
      <c r="K216" s="206">
        <v>766004.64</v>
      </c>
      <c r="L216" s="206">
        <v>766004.64</v>
      </c>
      <c r="M216" s="206">
        <v>766004.64</v>
      </c>
      <c r="N216" s="206">
        <v>766004.64</v>
      </c>
      <c r="O216" s="206">
        <v>766004.64</v>
      </c>
      <c r="P216" s="192">
        <f t="shared" si="42"/>
        <v>9192055.6799999997</v>
      </c>
      <c r="Q216" s="206">
        <v>766004.64</v>
      </c>
      <c r="R216" s="206">
        <v>766004.64</v>
      </c>
      <c r="S216" s="206">
        <v>766004.64</v>
      </c>
      <c r="T216" s="206">
        <v>766004.64</v>
      </c>
      <c r="U216" s="206">
        <v>766004.64</v>
      </c>
      <c r="V216" s="206">
        <v>766004.64</v>
      </c>
      <c r="W216" s="206">
        <v>766004.64</v>
      </c>
      <c r="X216" s="206">
        <v>766004.64</v>
      </c>
      <c r="Y216" s="206">
        <v>766004.64</v>
      </c>
      <c r="Z216" s="206">
        <v>766004.64</v>
      </c>
      <c r="AA216" s="206">
        <v>766004.64</v>
      </c>
      <c r="AB216" s="206">
        <v>766004.64</v>
      </c>
      <c r="AC216" s="206">
        <v>766004.64</v>
      </c>
      <c r="AD216" s="206">
        <v>766004.64</v>
      </c>
      <c r="AE216" s="206">
        <v>766004.64</v>
      </c>
      <c r="AF216" s="206">
        <v>766004.64</v>
      </c>
      <c r="AG216" s="192">
        <f t="shared" si="43"/>
        <v>9192055.6799999997</v>
      </c>
      <c r="AI216" s="207">
        <f t="shared" si="47"/>
        <v>4296.01</v>
      </c>
      <c r="AJ216" s="207">
        <f t="shared" si="47"/>
        <v>4296.01</v>
      </c>
      <c r="AK216" s="207">
        <f t="shared" si="47"/>
        <v>4296.01</v>
      </c>
      <c r="AL216" s="207">
        <f t="shared" si="47"/>
        <v>4296.01</v>
      </c>
      <c r="AM216" s="207">
        <f t="shared" si="47"/>
        <v>4296.01</v>
      </c>
      <c r="AN216" s="207">
        <f t="shared" si="47"/>
        <v>4296.01</v>
      </c>
      <c r="AO216" s="207">
        <f t="shared" si="46"/>
        <v>4296.01</v>
      </c>
      <c r="AP216" s="207">
        <f t="shared" si="46"/>
        <v>4296.01</v>
      </c>
      <c r="AQ216" s="207">
        <f t="shared" si="46"/>
        <v>4296.01</v>
      </c>
      <c r="AR216" s="207">
        <f t="shared" si="46"/>
        <v>4296.01</v>
      </c>
      <c r="AS216" s="207">
        <f t="shared" si="46"/>
        <v>4296.01</v>
      </c>
      <c r="AT216" s="207">
        <f t="shared" si="46"/>
        <v>4296.01</v>
      </c>
      <c r="AU216" s="208">
        <f t="shared" si="44"/>
        <v>51552.120000000017</v>
      </c>
      <c r="AV216" s="208">
        <f t="shared" si="39"/>
        <v>4296.01</v>
      </c>
      <c r="AW216" s="208">
        <f t="shared" si="39"/>
        <v>4296.01</v>
      </c>
      <c r="AX216" s="208">
        <f t="shared" si="39"/>
        <v>4296.01</v>
      </c>
      <c r="AY216" s="208">
        <f t="shared" si="38"/>
        <v>4296.01</v>
      </c>
      <c r="AZ216" s="208">
        <f t="shared" si="41"/>
        <v>2087.36</v>
      </c>
      <c r="BA216" s="208">
        <f t="shared" si="41"/>
        <v>2087.36</v>
      </c>
      <c r="BB216" s="208">
        <f t="shared" si="41"/>
        <v>2087.36</v>
      </c>
      <c r="BC216" s="208">
        <f t="shared" si="41"/>
        <v>2087.36</v>
      </c>
      <c r="BD216" s="208">
        <f t="shared" si="41"/>
        <v>2087.36</v>
      </c>
      <c r="BE216" s="208">
        <f t="shared" si="41"/>
        <v>2087.36</v>
      </c>
      <c r="BF216" s="208">
        <f t="shared" si="40"/>
        <v>2087.36</v>
      </c>
      <c r="BG216" s="208">
        <f t="shared" si="40"/>
        <v>2087.36</v>
      </c>
      <c r="BH216" s="208">
        <f t="shared" si="40"/>
        <v>2087.36</v>
      </c>
      <c r="BI216" s="208">
        <f t="shared" si="40"/>
        <v>2087.36</v>
      </c>
      <c r="BJ216" s="208">
        <f t="shared" si="40"/>
        <v>2087.36</v>
      </c>
      <c r="BK216" s="208">
        <f t="shared" si="40"/>
        <v>2087.36</v>
      </c>
      <c r="BL216" s="207">
        <f t="shared" si="45"/>
        <v>25048.320000000003</v>
      </c>
    </row>
    <row r="217" spans="1:64">
      <c r="A217" s="190" t="s">
        <v>418</v>
      </c>
      <c r="B217" s="205">
        <v>7.8800000000000009E-2</v>
      </c>
      <c r="C217" s="205">
        <v>3.6400000000000002E-2</v>
      </c>
      <c r="D217" s="206">
        <v>483544.93</v>
      </c>
      <c r="E217" s="206">
        <v>483544.93</v>
      </c>
      <c r="F217" s="206">
        <v>483544.93</v>
      </c>
      <c r="G217" s="206">
        <v>483544.93</v>
      </c>
      <c r="H217" s="206">
        <v>483544.93</v>
      </c>
      <c r="I217" s="206">
        <v>483544.93</v>
      </c>
      <c r="J217" s="206">
        <v>483544.93</v>
      </c>
      <c r="K217" s="206">
        <v>483544.93</v>
      </c>
      <c r="L217" s="206">
        <v>483544.93</v>
      </c>
      <c r="M217" s="206">
        <v>483544.93</v>
      </c>
      <c r="N217" s="206">
        <v>483544.93</v>
      </c>
      <c r="O217" s="206">
        <v>483544.93</v>
      </c>
      <c r="P217" s="192">
        <f t="shared" si="42"/>
        <v>5802539.1599999992</v>
      </c>
      <c r="Q217" s="206">
        <v>483544.93</v>
      </c>
      <c r="R217" s="206">
        <v>483544.93</v>
      </c>
      <c r="S217" s="206">
        <v>483544.93</v>
      </c>
      <c r="T217" s="206">
        <v>483544.93</v>
      </c>
      <c r="U217" s="206">
        <v>483544.93</v>
      </c>
      <c r="V217" s="206">
        <v>483544.93</v>
      </c>
      <c r="W217" s="206">
        <v>483544.93</v>
      </c>
      <c r="X217" s="206">
        <v>483544.93</v>
      </c>
      <c r="Y217" s="206">
        <v>483544.93</v>
      </c>
      <c r="Z217" s="206">
        <v>483544.93</v>
      </c>
      <c r="AA217" s="206">
        <v>483544.93</v>
      </c>
      <c r="AB217" s="206">
        <v>483544.93</v>
      </c>
      <c r="AC217" s="206">
        <v>483544.93</v>
      </c>
      <c r="AD217" s="206">
        <v>483544.93</v>
      </c>
      <c r="AE217" s="206">
        <v>483544.93</v>
      </c>
      <c r="AF217" s="206">
        <v>483544.93</v>
      </c>
      <c r="AG217" s="192">
        <f t="shared" si="43"/>
        <v>5802539.1599999992</v>
      </c>
      <c r="AI217" s="207">
        <f t="shared" si="47"/>
        <v>3175.28</v>
      </c>
      <c r="AJ217" s="207">
        <f t="shared" si="47"/>
        <v>3175.28</v>
      </c>
      <c r="AK217" s="207">
        <f t="shared" si="47"/>
        <v>3175.28</v>
      </c>
      <c r="AL217" s="207">
        <f t="shared" si="47"/>
        <v>3175.28</v>
      </c>
      <c r="AM217" s="207">
        <f t="shared" si="47"/>
        <v>3175.28</v>
      </c>
      <c r="AN217" s="207">
        <f t="shared" si="47"/>
        <v>3175.28</v>
      </c>
      <c r="AO217" s="207">
        <f t="shared" si="46"/>
        <v>3175.28</v>
      </c>
      <c r="AP217" s="207">
        <f t="shared" si="46"/>
        <v>3175.28</v>
      </c>
      <c r="AQ217" s="207">
        <f t="shared" si="46"/>
        <v>3175.28</v>
      </c>
      <c r="AR217" s="207">
        <f t="shared" si="46"/>
        <v>3175.28</v>
      </c>
      <c r="AS217" s="207">
        <f t="shared" si="46"/>
        <v>3175.28</v>
      </c>
      <c r="AT217" s="207">
        <f t="shared" si="46"/>
        <v>3175.28</v>
      </c>
      <c r="AU217" s="208">
        <f t="shared" si="44"/>
        <v>38103.359999999993</v>
      </c>
      <c r="AV217" s="208">
        <f t="shared" si="39"/>
        <v>3175.28</v>
      </c>
      <c r="AW217" s="208">
        <f t="shared" si="39"/>
        <v>3175.28</v>
      </c>
      <c r="AX217" s="208">
        <f t="shared" si="39"/>
        <v>3175.28</v>
      </c>
      <c r="AY217" s="208">
        <f t="shared" si="38"/>
        <v>3175.28</v>
      </c>
      <c r="AZ217" s="208">
        <f t="shared" si="41"/>
        <v>1466.75</v>
      </c>
      <c r="BA217" s="208">
        <f t="shared" si="41"/>
        <v>1466.75</v>
      </c>
      <c r="BB217" s="208">
        <f t="shared" si="41"/>
        <v>1466.75</v>
      </c>
      <c r="BC217" s="208">
        <f t="shared" si="41"/>
        <v>1466.75</v>
      </c>
      <c r="BD217" s="208">
        <f t="shared" si="41"/>
        <v>1466.75</v>
      </c>
      <c r="BE217" s="208">
        <f t="shared" si="41"/>
        <v>1466.75</v>
      </c>
      <c r="BF217" s="208">
        <f t="shared" si="40"/>
        <v>1466.75</v>
      </c>
      <c r="BG217" s="208">
        <f t="shared" si="40"/>
        <v>1466.75</v>
      </c>
      <c r="BH217" s="208">
        <f t="shared" si="40"/>
        <v>1466.75</v>
      </c>
      <c r="BI217" s="208">
        <f t="shared" si="40"/>
        <v>1466.75</v>
      </c>
      <c r="BJ217" s="208">
        <f t="shared" si="40"/>
        <v>1466.75</v>
      </c>
      <c r="BK217" s="208">
        <f t="shared" si="40"/>
        <v>1466.75</v>
      </c>
      <c r="BL217" s="207">
        <f t="shared" si="45"/>
        <v>17601</v>
      </c>
    </row>
    <row r="218" spans="1:64">
      <c r="A218" s="190" t="s">
        <v>419</v>
      </c>
      <c r="B218" s="205">
        <v>0</v>
      </c>
      <c r="C218" s="205">
        <v>0</v>
      </c>
      <c r="D218" s="206">
        <v>9237.57</v>
      </c>
      <c r="E218" s="206">
        <v>9237.57</v>
      </c>
      <c r="F218" s="206">
        <v>9237.57</v>
      </c>
      <c r="G218" s="206">
        <v>9237.57</v>
      </c>
      <c r="H218" s="206">
        <v>9237.57</v>
      </c>
      <c r="I218" s="206">
        <v>9237.57</v>
      </c>
      <c r="J218" s="206">
        <v>9237.57</v>
      </c>
      <c r="K218" s="206">
        <v>9237.57</v>
      </c>
      <c r="L218" s="206">
        <v>9237.57</v>
      </c>
      <c r="M218" s="206">
        <v>9237.57</v>
      </c>
      <c r="N218" s="206">
        <v>9237.57</v>
      </c>
      <c r="O218" s="206">
        <v>9237.57</v>
      </c>
      <c r="P218" s="192">
        <f t="shared" si="42"/>
        <v>110850.84000000003</v>
      </c>
      <c r="Q218" s="206">
        <v>9237.57</v>
      </c>
      <c r="R218" s="206">
        <v>9237.57</v>
      </c>
      <c r="S218" s="206">
        <v>9237.57</v>
      </c>
      <c r="T218" s="206">
        <v>9237.57</v>
      </c>
      <c r="U218" s="206">
        <v>9237.57</v>
      </c>
      <c r="V218" s="206">
        <v>9237.57</v>
      </c>
      <c r="W218" s="206">
        <v>9237.57</v>
      </c>
      <c r="X218" s="206">
        <v>9237.57</v>
      </c>
      <c r="Y218" s="206">
        <v>9237.57</v>
      </c>
      <c r="Z218" s="206">
        <v>9237.57</v>
      </c>
      <c r="AA218" s="206">
        <v>9237.57</v>
      </c>
      <c r="AB218" s="206">
        <v>9237.57</v>
      </c>
      <c r="AC218" s="206">
        <v>9237.57</v>
      </c>
      <c r="AD218" s="206">
        <v>9237.57</v>
      </c>
      <c r="AE218" s="206">
        <v>9237.57</v>
      </c>
      <c r="AF218" s="206">
        <v>9237.57</v>
      </c>
      <c r="AG218" s="192">
        <f t="shared" si="43"/>
        <v>110850.84000000003</v>
      </c>
      <c r="AI218" s="207">
        <f t="shared" si="47"/>
        <v>0</v>
      </c>
      <c r="AJ218" s="207">
        <f t="shared" si="47"/>
        <v>0</v>
      </c>
      <c r="AK218" s="207">
        <f t="shared" si="47"/>
        <v>0</v>
      </c>
      <c r="AL218" s="207">
        <f t="shared" si="47"/>
        <v>0</v>
      </c>
      <c r="AM218" s="207">
        <f t="shared" si="47"/>
        <v>0</v>
      </c>
      <c r="AN218" s="207">
        <f t="shared" si="47"/>
        <v>0</v>
      </c>
      <c r="AO218" s="207">
        <f t="shared" si="46"/>
        <v>0</v>
      </c>
      <c r="AP218" s="207">
        <f t="shared" si="46"/>
        <v>0</v>
      </c>
      <c r="AQ218" s="207">
        <f t="shared" si="46"/>
        <v>0</v>
      </c>
      <c r="AR218" s="207">
        <f t="shared" si="46"/>
        <v>0</v>
      </c>
      <c r="AS218" s="207">
        <f t="shared" si="46"/>
        <v>0</v>
      </c>
      <c r="AT218" s="207">
        <f t="shared" si="46"/>
        <v>0</v>
      </c>
      <c r="AU218" s="208">
        <f t="shared" si="44"/>
        <v>0</v>
      </c>
      <c r="AV218" s="208">
        <f t="shared" si="39"/>
        <v>0</v>
      </c>
      <c r="AW218" s="208">
        <f t="shared" si="39"/>
        <v>0</v>
      </c>
      <c r="AX218" s="208">
        <f t="shared" si="39"/>
        <v>0</v>
      </c>
      <c r="AY218" s="208">
        <f t="shared" si="38"/>
        <v>0</v>
      </c>
      <c r="AZ218" s="208">
        <f t="shared" si="41"/>
        <v>0</v>
      </c>
      <c r="BA218" s="208">
        <f t="shared" si="41"/>
        <v>0</v>
      </c>
      <c r="BB218" s="208">
        <f t="shared" si="41"/>
        <v>0</v>
      </c>
      <c r="BC218" s="208">
        <f t="shared" si="41"/>
        <v>0</v>
      </c>
      <c r="BD218" s="208">
        <f t="shared" si="41"/>
        <v>0</v>
      </c>
      <c r="BE218" s="208">
        <f t="shared" si="41"/>
        <v>0</v>
      </c>
      <c r="BF218" s="208">
        <f t="shared" si="40"/>
        <v>0</v>
      </c>
      <c r="BG218" s="208">
        <f t="shared" si="40"/>
        <v>0</v>
      </c>
      <c r="BH218" s="208">
        <f t="shared" si="40"/>
        <v>0</v>
      </c>
      <c r="BI218" s="208">
        <f t="shared" si="40"/>
        <v>0</v>
      </c>
      <c r="BJ218" s="208">
        <f t="shared" si="40"/>
        <v>0</v>
      </c>
      <c r="BK218" s="208">
        <f t="shared" si="40"/>
        <v>0</v>
      </c>
      <c r="BL218" s="207">
        <f t="shared" si="45"/>
        <v>0</v>
      </c>
    </row>
    <row r="219" spans="1:64">
      <c r="A219" s="190" t="s">
        <v>420</v>
      </c>
      <c r="B219" s="205">
        <v>9.5399999999999999E-2</v>
      </c>
      <c r="C219" s="205">
        <v>0</v>
      </c>
      <c r="D219" s="206">
        <v>21667.08</v>
      </c>
      <c r="E219" s="206">
        <v>21667.08</v>
      </c>
      <c r="F219" s="206">
        <v>21667.08</v>
      </c>
      <c r="G219" s="206">
        <v>21667.08</v>
      </c>
      <c r="H219" s="206">
        <v>21667.08</v>
      </c>
      <c r="I219" s="206">
        <v>21667.08</v>
      </c>
      <c r="J219" s="206">
        <v>21667.08</v>
      </c>
      <c r="K219" s="206">
        <v>21667.08</v>
      </c>
      <c r="L219" s="206">
        <v>21667.08</v>
      </c>
      <c r="M219" s="206">
        <v>21667.08</v>
      </c>
      <c r="N219" s="206">
        <v>21667.08</v>
      </c>
      <c r="O219" s="206">
        <v>21667.08</v>
      </c>
      <c r="P219" s="192">
        <f t="shared" si="42"/>
        <v>260004.96000000008</v>
      </c>
      <c r="Q219" s="206">
        <v>21667.08</v>
      </c>
      <c r="R219" s="206">
        <v>21667.08</v>
      </c>
      <c r="S219" s="206">
        <v>21667.08</v>
      </c>
      <c r="T219" s="206">
        <v>21667.08</v>
      </c>
      <c r="U219" s="206">
        <v>21667.08</v>
      </c>
      <c r="V219" s="206">
        <v>21667.08</v>
      </c>
      <c r="W219" s="206">
        <v>21667.08</v>
      </c>
      <c r="X219" s="206">
        <v>21667.08</v>
      </c>
      <c r="Y219" s="206">
        <v>21667.08</v>
      </c>
      <c r="Z219" s="206">
        <v>21667.08</v>
      </c>
      <c r="AA219" s="206">
        <v>21667.08</v>
      </c>
      <c r="AB219" s="206">
        <v>21667.08</v>
      </c>
      <c r="AC219" s="206">
        <v>21667.08</v>
      </c>
      <c r="AD219" s="206">
        <v>21667.08</v>
      </c>
      <c r="AE219" s="206">
        <v>21667.08</v>
      </c>
      <c r="AF219" s="206">
        <v>21667.08</v>
      </c>
      <c r="AG219" s="192">
        <f t="shared" si="43"/>
        <v>260004.96000000008</v>
      </c>
      <c r="AI219" s="207">
        <f t="shared" si="47"/>
        <v>172.25</v>
      </c>
      <c r="AJ219" s="207">
        <f t="shared" si="47"/>
        <v>172.25</v>
      </c>
      <c r="AK219" s="207">
        <f t="shared" si="47"/>
        <v>172.25</v>
      </c>
      <c r="AL219" s="207">
        <f t="shared" si="47"/>
        <v>172.25</v>
      </c>
      <c r="AM219" s="207">
        <f t="shared" si="47"/>
        <v>172.25</v>
      </c>
      <c r="AN219" s="207">
        <f t="shared" si="47"/>
        <v>172.25</v>
      </c>
      <c r="AO219" s="207">
        <f t="shared" si="46"/>
        <v>172.25</v>
      </c>
      <c r="AP219" s="207">
        <f t="shared" si="46"/>
        <v>172.25</v>
      </c>
      <c r="AQ219" s="207">
        <f t="shared" si="46"/>
        <v>172.25</v>
      </c>
      <c r="AR219" s="207">
        <f t="shared" si="46"/>
        <v>172.25</v>
      </c>
      <c r="AS219" s="207">
        <f t="shared" si="46"/>
        <v>172.25</v>
      </c>
      <c r="AT219" s="207">
        <f t="shared" si="46"/>
        <v>172.25</v>
      </c>
      <c r="AU219" s="208">
        <f t="shared" si="44"/>
        <v>2067</v>
      </c>
      <c r="AV219" s="208">
        <f t="shared" si="39"/>
        <v>172.25</v>
      </c>
      <c r="AW219" s="208">
        <f t="shared" si="39"/>
        <v>172.25</v>
      </c>
      <c r="AX219" s="208">
        <f t="shared" si="39"/>
        <v>172.25</v>
      </c>
      <c r="AY219" s="208">
        <f t="shared" si="38"/>
        <v>172.25</v>
      </c>
      <c r="AZ219" s="208">
        <f t="shared" si="41"/>
        <v>0</v>
      </c>
      <c r="BA219" s="208">
        <f t="shared" si="41"/>
        <v>0</v>
      </c>
      <c r="BB219" s="208">
        <f t="shared" si="41"/>
        <v>0</v>
      </c>
      <c r="BC219" s="208">
        <f t="shared" si="41"/>
        <v>0</v>
      </c>
      <c r="BD219" s="208">
        <f t="shared" si="41"/>
        <v>0</v>
      </c>
      <c r="BE219" s="208">
        <f t="shared" si="41"/>
        <v>0</v>
      </c>
      <c r="BF219" s="208">
        <f t="shared" si="40"/>
        <v>0</v>
      </c>
      <c r="BG219" s="208">
        <f t="shared" si="40"/>
        <v>0</v>
      </c>
      <c r="BH219" s="208">
        <f t="shared" si="40"/>
        <v>0</v>
      </c>
      <c r="BI219" s="208">
        <f t="shared" si="40"/>
        <v>0</v>
      </c>
      <c r="BJ219" s="208">
        <f t="shared" si="40"/>
        <v>0</v>
      </c>
      <c r="BK219" s="208">
        <f t="shared" si="40"/>
        <v>0</v>
      </c>
      <c r="BL219" s="207">
        <f t="shared" si="45"/>
        <v>0</v>
      </c>
    </row>
    <row r="220" spans="1:64">
      <c r="A220" s="190" t="s">
        <v>421</v>
      </c>
      <c r="B220" s="205">
        <v>0.04</v>
      </c>
      <c r="C220" s="205">
        <v>2.12E-2</v>
      </c>
      <c r="D220" s="206">
        <v>2235100.61</v>
      </c>
      <c r="E220" s="206">
        <v>2235100.61</v>
      </c>
      <c r="F220" s="206">
        <v>2235100.61</v>
      </c>
      <c r="G220" s="206">
        <v>2235100.61</v>
      </c>
      <c r="H220" s="206">
        <v>2235100.61</v>
      </c>
      <c r="I220" s="206">
        <v>2235100.61</v>
      </c>
      <c r="J220" s="206">
        <v>2235100.61</v>
      </c>
      <c r="K220" s="206">
        <v>2235100.61</v>
      </c>
      <c r="L220" s="206">
        <v>2235100.61</v>
      </c>
      <c r="M220" s="206">
        <v>2235100.61</v>
      </c>
      <c r="N220" s="206">
        <v>2235100.61</v>
      </c>
      <c r="O220" s="206">
        <v>2235100.61</v>
      </c>
      <c r="P220" s="192">
        <f t="shared" si="42"/>
        <v>26821207.319999997</v>
      </c>
      <c r="Q220" s="206">
        <v>2235100.61</v>
      </c>
      <c r="R220" s="206">
        <v>2235100.61</v>
      </c>
      <c r="S220" s="206">
        <v>2235100.61</v>
      </c>
      <c r="T220" s="206">
        <v>2235100.61</v>
      </c>
      <c r="U220" s="206">
        <v>2235100.61</v>
      </c>
      <c r="V220" s="206">
        <v>2235100.61</v>
      </c>
      <c r="W220" s="206">
        <v>2235100.61</v>
      </c>
      <c r="X220" s="206">
        <v>2235100.61</v>
      </c>
      <c r="Y220" s="206">
        <v>2235100.61</v>
      </c>
      <c r="Z220" s="206">
        <v>2235100.61</v>
      </c>
      <c r="AA220" s="206">
        <v>2235100.61</v>
      </c>
      <c r="AB220" s="206">
        <v>2235100.61</v>
      </c>
      <c r="AC220" s="206">
        <v>2235100.61</v>
      </c>
      <c r="AD220" s="206">
        <v>2235100.61</v>
      </c>
      <c r="AE220" s="206">
        <v>2235100.61</v>
      </c>
      <c r="AF220" s="206">
        <v>2235100.61</v>
      </c>
      <c r="AG220" s="192">
        <f t="shared" si="43"/>
        <v>26821207.319999997</v>
      </c>
      <c r="AI220" s="207">
        <f t="shared" si="47"/>
        <v>7450.34</v>
      </c>
      <c r="AJ220" s="207">
        <f t="shared" si="47"/>
        <v>7450.34</v>
      </c>
      <c r="AK220" s="207">
        <f t="shared" si="47"/>
        <v>7450.34</v>
      </c>
      <c r="AL220" s="207">
        <f t="shared" si="47"/>
        <v>7450.34</v>
      </c>
      <c r="AM220" s="207">
        <f t="shared" si="47"/>
        <v>7450.34</v>
      </c>
      <c r="AN220" s="207">
        <f t="shared" si="47"/>
        <v>7450.34</v>
      </c>
      <c r="AO220" s="207">
        <f t="shared" si="46"/>
        <v>7450.34</v>
      </c>
      <c r="AP220" s="207">
        <f t="shared" si="46"/>
        <v>7450.34</v>
      </c>
      <c r="AQ220" s="207">
        <f t="shared" si="46"/>
        <v>7450.34</v>
      </c>
      <c r="AR220" s="207">
        <f t="shared" si="46"/>
        <v>7450.34</v>
      </c>
      <c r="AS220" s="207">
        <f t="shared" si="46"/>
        <v>7450.34</v>
      </c>
      <c r="AT220" s="207">
        <f t="shared" si="46"/>
        <v>7450.34</v>
      </c>
      <c r="AU220" s="208">
        <f t="shared" si="44"/>
        <v>89404.079999999973</v>
      </c>
      <c r="AV220" s="208">
        <f t="shared" si="39"/>
        <v>7450.34</v>
      </c>
      <c r="AW220" s="208">
        <f t="shared" si="39"/>
        <v>7450.34</v>
      </c>
      <c r="AX220" s="208">
        <f t="shared" si="39"/>
        <v>7450.34</v>
      </c>
      <c r="AY220" s="208">
        <f t="shared" si="38"/>
        <v>7450.34</v>
      </c>
      <c r="AZ220" s="208">
        <f t="shared" si="41"/>
        <v>3948.68</v>
      </c>
      <c r="BA220" s="208">
        <f t="shared" si="41"/>
        <v>3948.68</v>
      </c>
      <c r="BB220" s="208">
        <f t="shared" si="41"/>
        <v>3948.68</v>
      </c>
      <c r="BC220" s="208">
        <f t="shared" si="41"/>
        <v>3948.68</v>
      </c>
      <c r="BD220" s="208">
        <f t="shared" si="41"/>
        <v>3948.68</v>
      </c>
      <c r="BE220" s="208">
        <f t="shared" si="41"/>
        <v>3948.68</v>
      </c>
      <c r="BF220" s="208">
        <f t="shared" si="40"/>
        <v>3948.68</v>
      </c>
      <c r="BG220" s="208">
        <f t="shared" si="40"/>
        <v>3948.68</v>
      </c>
      <c r="BH220" s="208">
        <f t="shared" si="40"/>
        <v>3948.68</v>
      </c>
      <c r="BI220" s="208">
        <f t="shared" si="40"/>
        <v>3948.68</v>
      </c>
      <c r="BJ220" s="208">
        <f t="shared" si="40"/>
        <v>3948.68</v>
      </c>
      <c r="BK220" s="208">
        <f t="shared" si="40"/>
        <v>3948.68</v>
      </c>
      <c r="BL220" s="207">
        <f t="shared" si="45"/>
        <v>47384.159999999996</v>
      </c>
    </row>
    <row r="221" spans="1:64">
      <c r="A221" s="190" t="s">
        <v>422</v>
      </c>
      <c r="B221" s="205">
        <v>3.7199999999999997E-2</v>
      </c>
      <c r="C221" s="205">
        <v>2.7300000000000001E-2</v>
      </c>
      <c r="D221" s="206">
        <v>446520.02</v>
      </c>
      <c r="E221" s="206">
        <v>446520.02</v>
      </c>
      <c r="F221" s="206">
        <v>446520.02</v>
      </c>
      <c r="G221" s="206">
        <v>446520.02</v>
      </c>
      <c r="H221" s="206">
        <v>446520.02</v>
      </c>
      <c r="I221" s="206">
        <v>446520.02</v>
      </c>
      <c r="J221" s="206">
        <v>446520.02</v>
      </c>
      <c r="K221" s="206">
        <v>446520.02</v>
      </c>
      <c r="L221" s="206">
        <v>446520.02</v>
      </c>
      <c r="M221" s="206">
        <v>446520.02</v>
      </c>
      <c r="N221" s="206">
        <v>446520.02</v>
      </c>
      <c r="O221" s="206">
        <v>446520.02</v>
      </c>
      <c r="P221" s="192">
        <f t="shared" si="42"/>
        <v>5358240.24</v>
      </c>
      <c r="Q221" s="206">
        <v>446520.02</v>
      </c>
      <c r="R221" s="206">
        <v>446520.02</v>
      </c>
      <c r="S221" s="206">
        <v>446520.02</v>
      </c>
      <c r="T221" s="206">
        <v>446520.02</v>
      </c>
      <c r="U221" s="206">
        <v>446520.02</v>
      </c>
      <c r="V221" s="206">
        <v>446520.02</v>
      </c>
      <c r="W221" s="206">
        <v>446520.02</v>
      </c>
      <c r="X221" s="206">
        <v>446520.02</v>
      </c>
      <c r="Y221" s="206">
        <v>446520.02</v>
      </c>
      <c r="Z221" s="206">
        <v>446520.02</v>
      </c>
      <c r="AA221" s="206">
        <v>446520.02</v>
      </c>
      <c r="AB221" s="206">
        <v>446520.02</v>
      </c>
      <c r="AC221" s="206">
        <v>446520.02</v>
      </c>
      <c r="AD221" s="206">
        <v>446520.02</v>
      </c>
      <c r="AE221" s="206">
        <v>446520.02</v>
      </c>
      <c r="AF221" s="206">
        <v>446520.02</v>
      </c>
      <c r="AG221" s="192">
        <f t="shared" si="43"/>
        <v>5358240.24</v>
      </c>
      <c r="AI221" s="207">
        <f t="shared" si="47"/>
        <v>1384.21</v>
      </c>
      <c r="AJ221" s="207">
        <f t="shared" si="47"/>
        <v>1384.21</v>
      </c>
      <c r="AK221" s="207">
        <f t="shared" si="47"/>
        <v>1384.21</v>
      </c>
      <c r="AL221" s="207">
        <f t="shared" si="47"/>
        <v>1384.21</v>
      </c>
      <c r="AM221" s="207">
        <f t="shared" si="47"/>
        <v>1384.21</v>
      </c>
      <c r="AN221" s="207">
        <f t="shared" si="47"/>
        <v>1384.21</v>
      </c>
      <c r="AO221" s="207">
        <f t="shared" si="46"/>
        <v>1384.21</v>
      </c>
      <c r="AP221" s="207">
        <f t="shared" si="46"/>
        <v>1384.21</v>
      </c>
      <c r="AQ221" s="207">
        <f t="shared" si="46"/>
        <v>1384.21</v>
      </c>
      <c r="AR221" s="207">
        <f t="shared" si="46"/>
        <v>1384.21</v>
      </c>
      <c r="AS221" s="207">
        <f t="shared" si="46"/>
        <v>1384.21</v>
      </c>
      <c r="AT221" s="207">
        <f t="shared" si="46"/>
        <v>1384.21</v>
      </c>
      <c r="AU221" s="208">
        <f t="shared" si="44"/>
        <v>16610.519999999997</v>
      </c>
      <c r="AV221" s="208">
        <f t="shared" si="39"/>
        <v>1384.21</v>
      </c>
      <c r="AW221" s="208">
        <f t="shared" si="39"/>
        <v>1384.21</v>
      </c>
      <c r="AX221" s="208">
        <f t="shared" si="39"/>
        <v>1384.21</v>
      </c>
      <c r="AY221" s="208">
        <f t="shared" si="38"/>
        <v>1384.21</v>
      </c>
      <c r="AZ221" s="208">
        <f t="shared" si="41"/>
        <v>1015.83</v>
      </c>
      <c r="BA221" s="208">
        <f t="shared" si="41"/>
        <v>1015.83</v>
      </c>
      <c r="BB221" s="208">
        <f t="shared" si="41"/>
        <v>1015.83</v>
      </c>
      <c r="BC221" s="208">
        <f t="shared" si="41"/>
        <v>1015.83</v>
      </c>
      <c r="BD221" s="208">
        <f t="shared" si="41"/>
        <v>1015.83</v>
      </c>
      <c r="BE221" s="208">
        <f t="shared" si="41"/>
        <v>1015.83</v>
      </c>
      <c r="BF221" s="208">
        <f t="shared" si="40"/>
        <v>1015.83</v>
      </c>
      <c r="BG221" s="208">
        <f t="shared" si="40"/>
        <v>1015.83</v>
      </c>
      <c r="BH221" s="208">
        <f t="shared" si="40"/>
        <v>1015.83</v>
      </c>
      <c r="BI221" s="208">
        <f t="shared" si="40"/>
        <v>1015.83</v>
      </c>
      <c r="BJ221" s="208">
        <f t="shared" si="40"/>
        <v>1015.83</v>
      </c>
      <c r="BK221" s="208">
        <f t="shared" si="40"/>
        <v>1015.83</v>
      </c>
      <c r="BL221" s="207">
        <f t="shared" si="45"/>
        <v>12189.960000000001</v>
      </c>
    </row>
    <row r="222" spans="1:64">
      <c r="A222" s="190" t="s">
        <v>423</v>
      </c>
      <c r="B222" s="205">
        <v>3.7699999999999997E-2</v>
      </c>
      <c r="C222" s="205">
        <v>2.2499999999999999E-2</v>
      </c>
      <c r="D222" s="206">
        <v>97996.900000000009</v>
      </c>
      <c r="E222" s="206">
        <v>97996.900000000009</v>
      </c>
      <c r="F222" s="206">
        <v>97996.900000000009</v>
      </c>
      <c r="G222" s="206">
        <v>97996.900000000009</v>
      </c>
      <c r="H222" s="206">
        <v>97996.900000000009</v>
      </c>
      <c r="I222" s="206">
        <v>97996.900000000009</v>
      </c>
      <c r="J222" s="206">
        <v>97996.900000000009</v>
      </c>
      <c r="K222" s="206">
        <v>97996.900000000009</v>
      </c>
      <c r="L222" s="206">
        <v>97996.900000000009</v>
      </c>
      <c r="M222" s="206">
        <v>97996.900000000009</v>
      </c>
      <c r="N222" s="206">
        <v>97996.900000000009</v>
      </c>
      <c r="O222" s="206">
        <v>97996.900000000009</v>
      </c>
      <c r="P222" s="192">
        <f t="shared" si="42"/>
        <v>1175962.8</v>
      </c>
      <c r="Q222" s="206">
        <v>97996.900000000009</v>
      </c>
      <c r="R222" s="206">
        <v>97996.900000000009</v>
      </c>
      <c r="S222" s="206">
        <v>97996.900000000009</v>
      </c>
      <c r="T222" s="206">
        <v>97996.900000000009</v>
      </c>
      <c r="U222" s="206">
        <v>97996.900000000009</v>
      </c>
      <c r="V222" s="206">
        <v>97996.900000000009</v>
      </c>
      <c r="W222" s="206">
        <v>97996.900000000009</v>
      </c>
      <c r="X222" s="206">
        <v>97996.900000000009</v>
      </c>
      <c r="Y222" s="206">
        <v>97996.900000000009</v>
      </c>
      <c r="Z222" s="206">
        <v>97996.900000000009</v>
      </c>
      <c r="AA222" s="206">
        <v>97996.900000000009</v>
      </c>
      <c r="AB222" s="206">
        <v>97996.900000000009</v>
      </c>
      <c r="AC222" s="206">
        <v>97996.900000000009</v>
      </c>
      <c r="AD222" s="206">
        <v>97996.900000000009</v>
      </c>
      <c r="AE222" s="206">
        <v>97996.900000000009</v>
      </c>
      <c r="AF222" s="206">
        <v>97996.900000000009</v>
      </c>
      <c r="AG222" s="192">
        <f t="shared" si="43"/>
        <v>1175962.8</v>
      </c>
      <c r="AI222" s="207">
        <f t="shared" si="47"/>
        <v>307.87</v>
      </c>
      <c r="AJ222" s="207">
        <f t="shared" si="47"/>
        <v>307.87</v>
      </c>
      <c r="AK222" s="207">
        <f t="shared" si="47"/>
        <v>307.87</v>
      </c>
      <c r="AL222" s="207">
        <f t="shared" si="47"/>
        <v>307.87</v>
      </c>
      <c r="AM222" s="207">
        <f t="shared" si="47"/>
        <v>307.87</v>
      </c>
      <c r="AN222" s="207">
        <f t="shared" si="47"/>
        <v>307.87</v>
      </c>
      <c r="AO222" s="207">
        <f t="shared" si="46"/>
        <v>307.87</v>
      </c>
      <c r="AP222" s="207">
        <f t="shared" si="46"/>
        <v>307.87</v>
      </c>
      <c r="AQ222" s="207">
        <f t="shared" si="46"/>
        <v>307.87</v>
      </c>
      <c r="AR222" s="207">
        <f t="shared" si="46"/>
        <v>307.87</v>
      </c>
      <c r="AS222" s="207">
        <f t="shared" si="46"/>
        <v>307.87</v>
      </c>
      <c r="AT222" s="207">
        <f t="shared" si="46"/>
        <v>307.87</v>
      </c>
      <c r="AU222" s="208">
        <f t="shared" si="44"/>
        <v>3694.4399999999991</v>
      </c>
      <c r="AV222" s="208">
        <f t="shared" si="39"/>
        <v>307.87</v>
      </c>
      <c r="AW222" s="208">
        <f t="shared" si="39"/>
        <v>307.87</v>
      </c>
      <c r="AX222" s="208">
        <f t="shared" si="39"/>
        <v>307.87</v>
      </c>
      <c r="AY222" s="208">
        <f t="shared" si="38"/>
        <v>307.87</v>
      </c>
      <c r="AZ222" s="208">
        <f t="shared" si="41"/>
        <v>183.74</v>
      </c>
      <c r="BA222" s="208">
        <f t="shared" si="41"/>
        <v>183.74</v>
      </c>
      <c r="BB222" s="208">
        <f t="shared" si="41"/>
        <v>183.74</v>
      </c>
      <c r="BC222" s="208">
        <f t="shared" si="41"/>
        <v>183.74</v>
      </c>
      <c r="BD222" s="208">
        <f t="shared" si="41"/>
        <v>183.74</v>
      </c>
      <c r="BE222" s="208">
        <f t="shared" si="41"/>
        <v>183.74</v>
      </c>
      <c r="BF222" s="208">
        <f t="shared" si="40"/>
        <v>183.74</v>
      </c>
      <c r="BG222" s="208">
        <f t="shared" si="40"/>
        <v>183.74</v>
      </c>
      <c r="BH222" s="208">
        <f t="shared" si="40"/>
        <v>183.74</v>
      </c>
      <c r="BI222" s="208">
        <f t="shared" si="40"/>
        <v>183.74</v>
      </c>
      <c r="BJ222" s="208">
        <f t="shared" si="40"/>
        <v>183.74</v>
      </c>
      <c r="BK222" s="208">
        <f t="shared" si="40"/>
        <v>183.74</v>
      </c>
      <c r="BL222" s="207">
        <f t="shared" si="45"/>
        <v>2204.88</v>
      </c>
    </row>
    <row r="223" spans="1:64">
      <c r="A223" s="190" t="s">
        <v>424</v>
      </c>
      <c r="B223" s="205">
        <v>3.7699999999999997E-2</v>
      </c>
      <c r="C223" s="205">
        <v>2.2499999999999999E-2</v>
      </c>
      <c r="D223" s="206">
        <v>97861.58</v>
      </c>
      <c r="E223" s="206">
        <v>97861.58</v>
      </c>
      <c r="F223" s="206">
        <v>97861.58</v>
      </c>
      <c r="G223" s="206">
        <v>97861.58</v>
      </c>
      <c r="H223" s="206">
        <v>97861.58</v>
      </c>
      <c r="I223" s="206">
        <v>97861.58</v>
      </c>
      <c r="J223" s="206">
        <v>97861.58</v>
      </c>
      <c r="K223" s="206">
        <v>97861.58</v>
      </c>
      <c r="L223" s="206">
        <v>97861.58</v>
      </c>
      <c r="M223" s="206">
        <v>97861.58</v>
      </c>
      <c r="N223" s="206">
        <v>97861.58</v>
      </c>
      <c r="O223" s="206">
        <v>97861.58</v>
      </c>
      <c r="P223" s="192">
        <f t="shared" si="42"/>
        <v>1174338.96</v>
      </c>
      <c r="Q223" s="206">
        <v>97861.58</v>
      </c>
      <c r="R223" s="206">
        <v>97861.58</v>
      </c>
      <c r="S223" s="206">
        <v>97861.58</v>
      </c>
      <c r="T223" s="206">
        <v>97861.58</v>
      </c>
      <c r="U223" s="206">
        <v>97861.58</v>
      </c>
      <c r="V223" s="206">
        <v>97861.58</v>
      </c>
      <c r="W223" s="206">
        <v>97861.58</v>
      </c>
      <c r="X223" s="206">
        <v>97861.58</v>
      </c>
      <c r="Y223" s="206">
        <v>97861.58</v>
      </c>
      <c r="Z223" s="206">
        <v>97861.58</v>
      </c>
      <c r="AA223" s="206">
        <v>97861.58</v>
      </c>
      <c r="AB223" s="206">
        <v>97861.58</v>
      </c>
      <c r="AC223" s="206">
        <v>97861.58</v>
      </c>
      <c r="AD223" s="206">
        <v>97861.58</v>
      </c>
      <c r="AE223" s="206">
        <v>97861.58</v>
      </c>
      <c r="AF223" s="206">
        <v>97861.58</v>
      </c>
      <c r="AG223" s="192">
        <f t="shared" si="43"/>
        <v>1174338.96</v>
      </c>
      <c r="AI223" s="207">
        <f t="shared" si="47"/>
        <v>307.45</v>
      </c>
      <c r="AJ223" s="207">
        <f t="shared" si="47"/>
        <v>307.45</v>
      </c>
      <c r="AK223" s="207">
        <f t="shared" si="47"/>
        <v>307.45</v>
      </c>
      <c r="AL223" s="207">
        <f t="shared" si="47"/>
        <v>307.45</v>
      </c>
      <c r="AM223" s="207">
        <f t="shared" si="47"/>
        <v>307.45</v>
      </c>
      <c r="AN223" s="207">
        <f t="shared" si="47"/>
        <v>307.45</v>
      </c>
      <c r="AO223" s="207">
        <f t="shared" si="46"/>
        <v>307.45</v>
      </c>
      <c r="AP223" s="207">
        <f t="shared" si="46"/>
        <v>307.45</v>
      </c>
      <c r="AQ223" s="207">
        <f t="shared" si="46"/>
        <v>307.45</v>
      </c>
      <c r="AR223" s="207">
        <f t="shared" si="46"/>
        <v>307.45</v>
      </c>
      <c r="AS223" s="207">
        <f t="shared" si="46"/>
        <v>307.45</v>
      </c>
      <c r="AT223" s="207">
        <f t="shared" si="46"/>
        <v>307.45</v>
      </c>
      <c r="AU223" s="208">
        <f t="shared" si="44"/>
        <v>3689.3999999999992</v>
      </c>
      <c r="AV223" s="208">
        <f t="shared" si="39"/>
        <v>307.45</v>
      </c>
      <c r="AW223" s="208">
        <f t="shared" si="39"/>
        <v>307.45</v>
      </c>
      <c r="AX223" s="208">
        <f t="shared" si="39"/>
        <v>307.45</v>
      </c>
      <c r="AY223" s="208">
        <f t="shared" si="38"/>
        <v>307.45</v>
      </c>
      <c r="AZ223" s="208">
        <f t="shared" si="41"/>
        <v>183.49</v>
      </c>
      <c r="BA223" s="208">
        <f t="shared" si="41"/>
        <v>183.49</v>
      </c>
      <c r="BB223" s="208">
        <f t="shared" si="41"/>
        <v>183.49</v>
      </c>
      <c r="BC223" s="208">
        <f t="shared" si="41"/>
        <v>183.49</v>
      </c>
      <c r="BD223" s="208">
        <f t="shared" si="41"/>
        <v>183.49</v>
      </c>
      <c r="BE223" s="208">
        <f t="shared" si="41"/>
        <v>183.49</v>
      </c>
      <c r="BF223" s="208">
        <f t="shared" si="40"/>
        <v>183.49</v>
      </c>
      <c r="BG223" s="208">
        <f t="shared" si="40"/>
        <v>183.49</v>
      </c>
      <c r="BH223" s="208">
        <f t="shared" si="40"/>
        <v>183.49</v>
      </c>
      <c r="BI223" s="208">
        <f t="shared" si="40"/>
        <v>183.49</v>
      </c>
      <c r="BJ223" s="208">
        <f t="shared" si="40"/>
        <v>183.49</v>
      </c>
      <c r="BK223" s="208">
        <f t="shared" si="40"/>
        <v>183.49</v>
      </c>
      <c r="BL223" s="207">
        <f t="shared" si="45"/>
        <v>2201.88</v>
      </c>
    </row>
    <row r="224" spans="1:64">
      <c r="A224" s="190" t="s">
        <v>425</v>
      </c>
      <c r="B224" s="205">
        <v>3.6999999999999998E-2</v>
      </c>
      <c r="C224" s="205">
        <v>2.35E-2</v>
      </c>
      <c r="D224" s="206">
        <v>338423.07</v>
      </c>
      <c r="E224" s="206">
        <v>338423.07</v>
      </c>
      <c r="F224" s="206">
        <v>338423.07</v>
      </c>
      <c r="G224" s="206">
        <v>338423.07</v>
      </c>
      <c r="H224" s="206">
        <v>338423.07</v>
      </c>
      <c r="I224" s="206">
        <v>338423.07</v>
      </c>
      <c r="J224" s="206">
        <v>338423.07</v>
      </c>
      <c r="K224" s="206">
        <v>338423.07</v>
      </c>
      <c r="L224" s="206">
        <v>338423.07</v>
      </c>
      <c r="M224" s="206">
        <v>338423.07</v>
      </c>
      <c r="N224" s="206">
        <v>338423.07</v>
      </c>
      <c r="O224" s="206">
        <v>338423.07</v>
      </c>
      <c r="P224" s="192">
        <f t="shared" si="42"/>
        <v>4061076.8399999994</v>
      </c>
      <c r="Q224" s="206">
        <v>338423.07</v>
      </c>
      <c r="R224" s="206">
        <v>338423.07</v>
      </c>
      <c r="S224" s="206">
        <v>338423.07</v>
      </c>
      <c r="T224" s="206">
        <v>338423.07</v>
      </c>
      <c r="U224" s="206">
        <v>338423.07</v>
      </c>
      <c r="V224" s="206">
        <v>338423.07</v>
      </c>
      <c r="W224" s="206">
        <v>338423.07</v>
      </c>
      <c r="X224" s="206">
        <v>338423.07</v>
      </c>
      <c r="Y224" s="206">
        <v>338423.07</v>
      </c>
      <c r="Z224" s="206">
        <v>338423.07</v>
      </c>
      <c r="AA224" s="206">
        <v>338423.07</v>
      </c>
      <c r="AB224" s="206">
        <v>338423.07</v>
      </c>
      <c r="AC224" s="206">
        <v>338423.07</v>
      </c>
      <c r="AD224" s="206">
        <v>338423.07</v>
      </c>
      <c r="AE224" s="206">
        <v>338423.07</v>
      </c>
      <c r="AF224" s="206">
        <v>338423.07</v>
      </c>
      <c r="AG224" s="192">
        <f t="shared" si="43"/>
        <v>4061076.8399999994</v>
      </c>
      <c r="AI224" s="207">
        <f t="shared" si="47"/>
        <v>1043.47</v>
      </c>
      <c r="AJ224" s="207">
        <f t="shared" si="47"/>
        <v>1043.47</v>
      </c>
      <c r="AK224" s="207">
        <f t="shared" si="47"/>
        <v>1043.47</v>
      </c>
      <c r="AL224" s="207">
        <f t="shared" si="47"/>
        <v>1043.47</v>
      </c>
      <c r="AM224" s="207">
        <f t="shared" si="47"/>
        <v>1043.47</v>
      </c>
      <c r="AN224" s="207">
        <f t="shared" si="47"/>
        <v>1043.47</v>
      </c>
      <c r="AO224" s="207">
        <f t="shared" si="46"/>
        <v>1043.47</v>
      </c>
      <c r="AP224" s="207">
        <f t="shared" si="46"/>
        <v>1043.47</v>
      </c>
      <c r="AQ224" s="207">
        <f t="shared" si="46"/>
        <v>1043.47</v>
      </c>
      <c r="AR224" s="207">
        <f t="shared" si="46"/>
        <v>1043.47</v>
      </c>
      <c r="AS224" s="207">
        <f t="shared" si="46"/>
        <v>1043.47</v>
      </c>
      <c r="AT224" s="207">
        <f t="shared" si="46"/>
        <v>1043.47</v>
      </c>
      <c r="AU224" s="208">
        <f t="shared" si="44"/>
        <v>12521.639999999998</v>
      </c>
      <c r="AV224" s="208">
        <f t="shared" si="39"/>
        <v>1043.47</v>
      </c>
      <c r="AW224" s="208">
        <f t="shared" si="39"/>
        <v>1043.47</v>
      </c>
      <c r="AX224" s="208">
        <f t="shared" si="39"/>
        <v>1043.47</v>
      </c>
      <c r="AY224" s="208">
        <f t="shared" si="38"/>
        <v>1043.47</v>
      </c>
      <c r="AZ224" s="208">
        <f t="shared" si="41"/>
        <v>662.75</v>
      </c>
      <c r="BA224" s="208">
        <f t="shared" si="41"/>
        <v>662.75</v>
      </c>
      <c r="BB224" s="208">
        <f t="shared" si="41"/>
        <v>662.75</v>
      </c>
      <c r="BC224" s="208">
        <f t="shared" si="41"/>
        <v>662.75</v>
      </c>
      <c r="BD224" s="208">
        <f t="shared" si="41"/>
        <v>662.75</v>
      </c>
      <c r="BE224" s="208">
        <f t="shared" si="41"/>
        <v>662.75</v>
      </c>
      <c r="BF224" s="208">
        <f t="shared" si="40"/>
        <v>662.75</v>
      </c>
      <c r="BG224" s="208">
        <f t="shared" si="40"/>
        <v>662.75</v>
      </c>
      <c r="BH224" s="208">
        <f t="shared" si="40"/>
        <v>662.75</v>
      </c>
      <c r="BI224" s="208">
        <f t="shared" si="40"/>
        <v>662.75</v>
      </c>
      <c r="BJ224" s="208">
        <f t="shared" si="40"/>
        <v>662.75</v>
      </c>
      <c r="BK224" s="208">
        <f t="shared" si="40"/>
        <v>662.75</v>
      </c>
      <c r="BL224" s="207">
        <f t="shared" si="45"/>
        <v>7953</v>
      </c>
    </row>
    <row r="225" spans="1:64">
      <c r="A225" s="190" t="s">
        <v>426</v>
      </c>
      <c r="B225" s="205">
        <v>3.6999999999999998E-2</v>
      </c>
      <c r="C225" s="205">
        <v>2.35E-2</v>
      </c>
      <c r="D225" s="206">
        <v>337096.18</v>
      </c>
      <c r="E225" s="206">
        <v>337096.18</v>
      </c>
      <c r="F225" s="206">
        <v>337096.18</v>
      </c>
      <c r="G225" s="206">
        <v>337096.18</v>
      </c>
      <c r="H225" s="206">
        <v>337096.18</v>
      </c>
      <c r="I225" s="206">
        <v>337096.18</v>
      </c>
      <c r="J225" s="206">
        <v>337096.18</v>
      </c>
      <c r="K225" s="206">
        <v>337096.18</v>
      </c>
      <c r="L225" s="206">
        <v>337096.18</v>
      </c>
      <c r="M225" s="206">
        <v>337096.18</v>
      </c>
      <c r="N225" s="206">
        <v>337096.18</v>
      </c>
      <c r="O225" s="206">
        <v>337096.18</v>
      </c>
      <c r="P225" s="192">
        <f t="shared" si="42"/>
        <v>4045154.1600000006</v>
      </c>
      <c r="Q225" s="206">
        <v>337096.18</v>
      </c>
      <c r="R225" s="206">
        <v>337096.18</v>
      </c>
      <c r="S225" s="206">
        <v>337096.18</v>
      </c>
      <c r="T225" s="206">
        <v>337096.18</v>
      </c>
      <c r="U225" s="206">
        <v>337096.18</v>
      </c>
      <c r="V225" s="206">
        <v>337096.18</v>
      </c>
      <c r="W225" s="206">
        <v>337096.18</v>
      </c>
      <c r="X225" s="206">
        <v>337096.18</v>
      </c>
      <c r="Y225" s="206">
        <v>337096.18</v>
      </c>
      <c r="Z225" s="206">
        <v>337096.18</v>
      </c>
      <c r="AA225" s="206">
        <v>337096.18</v>
      </c>
      <c r="AB225" s="206">
        <v>337096.18</v>
      </c>
      <c r="AC225" s="206">
        <v>337096.18</v>
      </c>
      <c r="AD225" s="206">
        <v>337096.18</v>
      </c>
      <c r="AE225" s="206">
        <v>337096.18</v>
      </c>
      <c r="AF225" s="206">
        <v>337096.18</v>
      </c>
      <c r="AG225" s="192">
        <f t="shared" si="43"/>
        <v>4045154.1600000006</v>
      </c>
      <c r="AI225" s="207">
        <f t="shared" si="47"/>
        <v>1039.3800000000001</v>
      </c>
      <c r="AJ225" s="207">
        <f t="shared" si="47"/>
        <v>1039.3800000000001</v>
      </c>
      <c r="AK225" s="207">
        <f t="shared" si="47"/>
        <v>1039.3800000000001</v>
      </c>
      <c r="AL225" s="207">
        <f t="shared" si="47"/>
        <v>1039.3800000000001</v>
      </c>
      <c r="AM225" s="207">
        <f t="shared" si="47"/>
        <v>1039.3800000000001</v>
      </c>
      <c r="AN225" s="207">
        <f t="shared" si="47"/>
        <v>1039.3800000000001</v>
      </c>
      <c r="AO225" s="207">
        <f t="shared" si="46"/>
        <v>1039.3800000000001</v>
      </c>
      <c r="AP225" s="207">
        <f t="shared" si="46"/>
        <v>1039.3800000000001</v>
      </c>
      <c r="AQ225" s="207">
        <f t="shared" si="46"/>
        <v>1039.3800000000001</v>
      </c>
      <c r="AR225" s="207">
        <f t="shared" si="46"/>
        <v>1039.3800000000001</v>
      </c>
      <c r="AS225" s="207">
        <f t="shared" si="46"/>
        <v>1039.3800000000001</v>
      </c>
      <c r="AT225" s="207">
        <f t="shared" si="46"/>
        <v>1039.3800000000001</v>
      </c>
      <c r="AU225" s="208">
        <f t="shared" si="44"/>
        <v>12472.560000000005</v>
      </c>
      <c r="AV225" s="208">
        <f t="shared" si="39"/>
        <v>1039.3800000000001</v>
      </c>
      <c r="AW225" s="208">
        <f t="shared" si="39"/>
        <v>1039.3800000000001</v>
      </c>
      <c r="AX225" s="208">
        <f t="shared" si="39"/>
        <v>1039.3800000000001</v>
      </c>
      <c r="AY225" s="208">
        <f t="shared" si="38"/>
        <v>1039.3800000000001</v>
      </c>
      <c r="AZ225" s="208">
        <f t="shared" si="41"/>
        <v>660.15</v>
      </c>
      <c r="BA225" s="208">
        <f t="shared" si="41"/>
        <v>660.15</v>
      </c>
      <c r="BB225" s="208">
        <f t="shared" si="41"/>
        <v>660.15</v>
      </c>
      <c r="BC225" s="208">
        <f t="shared" si="41"/>
        <v>660.15</v>
      </c>
      <c r="BD225" s="208">
        <f t="shared" si="41"/>
        <v>660.15</v>
      </c>
      <c r="BE225" s="208">
        <f t="shared" si="41"/>
        <v>660.15</v>
      </c>
      <c r="BF225" s="208">
        <f t="shared" si="40"/>
        <v>660.15</v>
      </c>
      <c r="BG225" s="208">
        <f t="shared" si="40"/>
        <v>660.15</v>
      </c>
      <c r="BH225" s="208">
        <f t="shared" si="40"/>
        <v>660.15</v>
      </c>
      <c r="BI225" s="208">
        <f t="shared" si="40"/>
        <v>660.15</v>
      </c>
      <c r="BJ225" s="208">
        <f t="shared" si="40"/>
        <v>660.15</v>
      </c>
      <c r="BK225" s="208">
        <f t="shared" si="40"/>
        <v>660.15</v>
      </c>
      <c r="BL225" s="207">
        <f t="shared" si="45"/>
        <v>7921.7999999999984</v>
      </c>
    </row>
    <row r="226" spans="1:64">
      <c r="A226" s="190" t="s">
        <v>427</v>
      </c>
      <c r="B226" s="205">
        <v>3.7100000000000001E-2</v>
      </c>
      <c r="C226" s="205">
        <v>2.35E-2</v>
      </c>
      <c r="D226" s="206">
        <v>347146.53</v>
      </c>
      <c r="E226" s="206">
        <v>347146.53</v>
      </c>
      <c r="F226" s="206">
        <v>347146.53</v>
      </c>
      <c r="G226" s="206">
        <v>347146.53</v>
      </c>
      <c r="H226" s="206">
        <v>347146.53</v>
      </c>
      <c r="I226" s="206">
        <v>347146.53</v>
      </c>
      <c r="J226" s="206">
        <v>347146.53</v>
      </c>
      <c r="K226" s="206">
        <v>347146.53</v>
      </c>
      <c r="L226" s="206">
        <v>347146.53</v>
      </c>
      <c r="M226" s="206">
        <v>347146.53</v>
      </c>
      <c r="N226" s="206">
        <v>347146.53</v>
      </c>
      <c r="O226" s="206">
        <v>347146.53</v>
      </c>
      <c r="P226" s="192">
        <f t="shared" si="42"/>
        <v>4165758.3600000013</v>
      </c>
      <c r="Q226" s="206">
        <v>347146.53</v>
      </c>
      <c r="R226" s="206">
        <v>347146.53</v>
      </c>
      <c r="S226" s="206">
        <v>347146.53</v>
      </c>
      <c r="T226" s="206">
        <v>347146.53</v>
      </c>
      <c r="U226" s="206">
        <v>347146.53</v>
      </c>
      <c r="V226" s="206">
        <v>347146.53</v>
      </c>
      <c r="W226" s="206">
        <v>347146.53</v>
      </c>
      <c r="X226" s="206">
        <v>347146.53</v>
      </c>
      <c r="Y226" s="206">
        <v>347146.53</v>
      </c>
      <c r="Z226" s="206">
        <v>347146.53</v>
      </c>
      <c r="AA226" s="206">
        <v>347146.53</v>
      </c>
      <c r="AB226" s="206">
        <v>347146.53</v>
      </c>
      <c r="AC226" s="206">
        <v>347146.53</v>
      </c>
      <c r="AD226" s="206">
        <v>347146.53</v>
      </c>
      <c r="AE226" s="206">
        <v>347146.53</v>
      </c>
      <c r="AF226" s="206">
        <v>347146.53</v>
      </c>
      <c r="AG226" s="192">
        <f t="shared" si="43"/>
        <v>4165758.3600000013</v>
      </c>
      <c r="AI226" s="207">
        <f t="shared" si="47"/>
        <v>1073.26</v>
      </c>
      <c r="AJ226" s="207">
        <f t="shared" si="47"/>
        <v>1073.26</v>
      </c>
      <c r="AK226" s="207">
        <f t="shared" si="47"/>
        <v>1073.26</v>
      </c>
      <c r="AL226" s="207">
        <f t="shared" si="47"/>
        <v>1073.26</v>
      </c>
      <c r="AM226" s="207">
        <f t="shared" si="47"/>
        <v>1073.26</v>
      </c>
      <c r="AN226" s="207">
        <f t="shared" si="47"/>
        <v>1073.26</v>
      </c>
      <c r="AO226" s="207">
        <f t="shared" si="46"/>
        <v>1073.26</v>
      </c>
      <c r="AP226" s="207">
        <f t="shared" si="46"/>
        <v>1073.26</v>
      </c>
      <c r="AQ226" s="207">
        <f t="shared" si="46"/>
        <v>1073.26</v>
      </c>
      <c r="AR226" s="207">
        <f t="shared" si="46"/>
        <v>1073.26</v>
      </c>
      <c r="AS226" s="207">
        <f t="shared" si="46"/>
        <v>1073.26</v>
      </c>
      <c r="AT226" s="207">
        <f t="shared" si="46"/>
        <v>1073.26</v>
      </c>
      <c r="AU226" s="208">
        <f t="shared" si="44"/>
        <v>12879.12</v>
      </c>
      <c r="AV226" s="208">
        <f t="shared" si="39"/>
        <v>1073.26</v>
      </c>
      <c r="AW226" s="208">
        <f t="shared" si="39"/>
        <v>1073.26</v>
      </c>
      <c r="AX226" s="208">
        <f t="shared" si="39"/>
        <v>1073.26</v>
      </c>
      <c r="AY226" s="208">
        <f t="shared" si="38"/>
        <v>1073.26</v>
      </c>
      <c r="AZ226" s="208">
        <f t="shared" si="41"/>
        <v>679.83</v>
      </c>
      <c r="BA226" s="208">
        <f t="shared" si="41"/>
        <v>679.83</v>
      </c>
      <c r="BB226" s="208">
        <f t="shared" si="41"/>
        <v>679.83</v>
      </c>
      <c r="BC226" s="208">
        <f t="shared" si="41"/>
        <v>679.83</v>
      </c>
      <c r="BD226" s="208">
        <f t="shared" si="41"/>
        <v>679.83</v>
      </c>
      <c r="BE226" s="208">
        <f t="shared" si="41"/>
        <v>679.83</v>
      </c>
      <c r="BF226" s="208">
        <f t="shared" si="40"/>
        <v>679.83</v>
      </c>
      <c r="BG226" s="208">
        <f t="shared" si="40"/>
        <v>679.83</v>
      </c>
      <c r="BH226" s="208">
        <f t="shared" si="40"/>
        <v>679.83</v>
      </c>
      <c r="BI226" s="208">
        <f t="shared" si="40"/>
        <v>679.83</v>
      </c>
      <c r="BJ226" s="208">
        <f t="shared" si="40"/>
        <v>679.83</v>
      </c>
      <c r="BK226" s="208">
        <f t="shared" si="40"/>
        <v>679.83</v>
      </c>
      <c r="BL226" s="207">
        <f t="shared" si="45"/>
        <v>8157.96</v>
      </c>
    </row>
    <row r="227" spans="1:64">
      <c r="A227" s="190" t="s">
        <v>428</v>
      </c>
      <c r="B227" s="205">
        <v>0</v>
      </c>
      <c r="C227" s="205">
        <v>0</v>
      </c>
      <c r="D227" s="206">
        <v>0</v>
      </c>
      <c r="E227" s="206">
        <v>0</v>
      </c>
      <c r="F227" s="206">
        <v>0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192">
        <f t="shared" si="42"/>
        <v>0</v>
      </c>
      <c r="Q227" s="206">
        <v>0</v>
      </c>
      <c r="R227" s="206">
        <v>0</v>
      </c>
      <c r="S227" s="206">
        <v>0</v>
      </c>
      <c r="T227" s="206">
        <v>0</v>
      </c>
      <c r="U227" s="206">
        <v>0</v>
      </c>
      <c r="V227" s="206">
        <v>0</v>
      </c>
      <c r="W227" s="206">
        <v>0</v>
      </c>
      <c r="X227" s="206">
        <v>0</v>
      </c>
      <c r="Y227" s="206">
        <v>0</v>
      </c>
      <c r="Z227" s="206">
        <v>0</v>
      </c>
      <c r="AA227" s="206">
        <v>0</v>
      </c>
      <c r="AB227" s="206">
        <v>0</v>
      </c>
      <c r="AC227" s="206">
        <v>0</v>
      </c>
      <c r="AD227" s="206">
        <v>0</v>
      </c>
      <c r="AE227" s="206">
        <v>0</v>
      </c>
      <c r="AF227" s="206">
        <v>0</v>
      </c>
      <c r="AG227" s="192">
        <f t="shared" si="43"/>
        <v>0</v>
      </c>
      <c r="AI227" s="207">
        <f t="shared" si="47"/>
        <v>0</v>
      </c>
      <c r="AJ227" s="207">
        <f t="shared" si="47"/>
        <v>0</v>
      </c>
      <c r="AK227" s="207">
        <f t="shared" si="47"/>
        <v>0</v>
      </c>
      <c r="AL227" s="207">
        <f t="shared" si="47"/>
        <v>0</v>
      </c>
      <c r="AM227" s="207">
        <f t="shared" si="47"/>
        <v>0</v>
      </c>
      <c r="AN227" s="207">
        <f t="shared" si="47"/>
        <v>0</v>
      </c>
      <c r="AO227" s="207">
        <f t="shared" si="46"/>
        <v>0</v>
      </c>
      <c r="AP227" s="207">
        <f t="shared" si="46"/>
        <v>0</v>
      </c>
      <c r="AQ227" s="207">
        <f t="shared" si="46"/>
        <v>0</v>
      </c>
      <c r="AR227" s="207">
        <f t="shared" si="46"/>
        <v>0</v>
      </c>
      <c r="AS227" s="207">
        <f t="shared" si="46"/>
        <v>0</v>
      </c>
      <c r="AT227" s="207">
        <f t="shared" si="46"/>
        <v>0</v>
      </c>
      <c r="AU227" s="208">
        <f t="shared" si="44"/>
        <v>0</v>
      </c>
      <c r="AV227" s="208">
        <f t="shared" si="39"/>
        <v>0</v>
      </c>
      <c r="AW227" s="208">
        <f t="shared" si="39"/>
        <v>0</v>
      </c>
      <c r="AX227" s="208">
        <f t="shared" si="39"/>
        <v>0</v>
      </c>
      <c r="AY227" s="208">
        <f t="shared" si="38"/>
        <v>0</v>
      </c>
      <c r="AZ227" s="208">
        <f t="shared" si="41"/>
        <v>0</v>
      </c>
      <c r="BA227" s="208">
        <f t="shared" si="41"/>
        <v>0</v>
      </c>
      <c r="BB227" s="208">
        <f t="shared" si="41"/>
        <v>0</v>
      </c>
      <c r="BC227" s="208">
        <f t="shared" si="41"/>
        <v>0</v>
      </c>
      <c r="BD227" s="208">
        <f t="shared" si="41"/>
        <v>0</v>
      </c>
      <c r="BE227" s="208">
        <f t="shared" si="41"/>
        <v>0</v>
      </c>
      <c r="BF227" s="208">
        <f t="shared" si="40"/>
        <v>0</v>
      </c>
      <c r="BG227" s="208">
        <f t="shared" si="40"/>
        <v>0</v>
      </c>
      <c r="BH227" s="208">
        <f t="shared" si="40"/>
        <v>0</v>
      </c>
      <c r="BI227" s="208">
        <f t="shared" si="40"/>
        <v>0</v>
      </c>
      <c r="BJ227" s="208">
        <f t="shared" si="40"/>
        <v>0</v>
      </c>
      <c r="BK227" s="208">
        <f t="shared" si="40"/>
        <v>0</v>
      </c>
      <c r="BL227" s="207">
        <f t="shared" si="45"/>
        <v>0</v>
      </c>
    </row>
    <row r="228" spans="1:64">
      <c r="A228" s="190" t="s">
        <v>429</v>
      </c>
      <c r="B228" s="205">
        <v>9.3100000000000002E-2</v>
      </c>
      <c r="C228" s="205">
        <v>0.2359</v>
      </c>
      <c r="D228" s="206">
        <v>23433.81</v>
      </c>
      <c r="E228" s="206">
        <v>23433.81</v>
      </c>
      <c r="F228" s="206">
        <v>22831.420000000002</v>
      </c>
      <c r="G228" s="206">
        <v>22229.02</v>
      </c>
      <c r="H228" s="206">
        <v>22229.02</v>
      </c>
      <c r="I228" s="206">
        <v>22229.02</v>
      </c>
      <c r="J228" s="206">
        <v>22229.02</v>
      </c>
      <c r="K228" s="206">
        <v>22229.02</v>
      </c>
      <c r="L228" s="206">
        <v>22229.02</v>
      </c>
      <c r="M228" s="206">
        <v>22229.02</v>
      </c>
      <c r="N228" s="206">
        <v>22229.02</v>
      </c>
      <c r="O228" s="206">
        <v>22229.02</v>
      </c>
      <c r="P228" s="192">
        <f t="shared" si="42"/>
        <v>269760.21999999997</v>
      </c>
      <c r="Q228" s="206">
        <v>22229.02</v>
      </c>
      <c r="R228" s="206">
        <v>22229.02</v>
      </c>
      <c r="S228" s="206">
        <v>22229.02</v>
      </c>
      <c r="T228" s="206">
        <v>22229.02</v>
      </c>
      <c r="U228" s="206">
        <v>22229.02</v>
      </c>
      <c r="V228" s="206">
        <v>22229.02</v>
      </c>
      <c r="W228" s="206">
        <v>22229.02</v>
      </c>
      <c r="X228" s="206">
        <v>22229.02</v>
      </c>
      <c r="Y228" s="206">
        <v>11114.51</v>
      </c>
      <c r="Z228" s="206">
        <v>0</v>
      </c>
      <c r="AA228" s="206">
        <v>0</v>
      </c>
      <c r="AB228" s="206">
        <v>0</v>
      </c>
      <c r="AC228" s="206">
        <v>0</v>
      </c>
      <c r="AD228" s="206">
        <v>0</v>
      </c>
      <c r="AE228" s="206">
        <v>0</v>
      </c>
      <c r="AF228" s="206">
        <v>0</v>
      </c>
      <c r="AG228" s="192">
        <f t="shared" si="43"/>
        <v>100030.59</v>
      </c>
      <c r="AI228" s="207">
        <f t="shared" si="47"/>
        <v>181.81</v>
      </c>
      <c r="AJ228" s="207">
        <f t="shared" si="47"/>
        <v>181.81</v>
      </c>
      <c r="AK228" s="207">
        <f t="shared" si="47"/>
        <v>177.13</v>
      </c>
      <c r="AL228" s="207">
        <f t="shared" si="47"/>
        <v>172.46</v>
      </c>
      <c r="AM228" s="207">
        <f t="shared" si="47"/>
        <v>172.46</v>
      </c>
      <c r="AN228" s="207">
        <f t="shared" si="47"/>
        <v>172.46</v>
      </c>
      <c r="AO228" s="207">
        <f t="shared" si="46"/>
        <v>172.46</v>
      </c>
      <c r="AP228" s="207">
        <f t="shared" si="46"/>
        <v>172.46</v>
      </c>
      <c r="AQ228" s="207">
        <f t="shared" si="46"/>
        <v>172.46</v>
      </c>
      <c r="AR228" s="207">
        <f t="shared" si="46"/>
        <v>172.46</v>
      </c>
      <c r="AS228" s="207">
        <f t="shared" si="46"/>
        <v>172.46</v>
      </c>
      <c r="AT228" s="207">
        <f t="shared" si="46"/>
        <v>172.46</v>
      </c>
      <c r="AU228" s="208">
        <f t="shared" si="44"/>
        <v>2092.8900000000003</v>
      </c>
      <c r="AV228" s="208">
        <f t="shared" si="39"/>
        <v>172.46</v>
      </c>
      <c r="AW228" s="208">
        <f t="shared" si="39"/>
        <v>172.46</v>
      </c>
      <c r="AX228" s="208">
        <f t="shared" si="39"/>
        <v>172.46</v>
      </c>
      <c r="AY228" s="208">
        <f t="shared" si="38"/>
        <v>172.46</v>
      </c>
      <c r="AZ228" s="208">
        <f t="shared" si="41"/>
        <v>436.99</v>
      </c>
      <c r="BA228" s="208">
        <f t="shared" si="41"/>
        <v>436.99</v>
      </c>
      <c r="BB228" s="208">
        <f t="shared" si="41"/>
        <v>436.99</v>
      </c>
      <c r="BC228" s="208">
        <f t="shared" si="41"/>
        <v>436.99</v>
      </c>
      <c r="BD228" s="208">
        <f t="shared" si="41"/>
        <v>218.49</v>
      </c>
      <c r="BE228" s="208">
        <f t="shared" si="41"/>
        <v>0</v>
      </c>
      <c r="BF228" s="208">
        <f t="shared" si="40"/>
        <v>0</v>
      </c>
      <c r="BG228" s="208">
        <f t="shared" si="40"/>
        <v>0</v>
      </c>
      <c r="BH228" s="208">
        <f t="shared" si="40"/>
        <v>0</v>
      </c>
      <c r="BI228" s="208">
        <f t="shared" si="40"/>
        <v>0</v>
      </c>
      <c r="BJ228" s="208">
        <f t="shared" si="40"/>
        <v>0</v>
      </c>
      <c r="BK228" s="208">
        <f t="shared" si="40"/>
        <v>0</v>
      </c>
      <c r="BL228" s="207">
        <f t="shared" si="45"/>
        <v>1966.45</v>
      </c>
    </row>
    <row r="229" spans="1:64">
      <c r="A229" s="190" t="s">
        <v>430</v>
      </c>
      <c r="B229" s="205">
        <v>0</v>
      </c>
      <c r="C229" s="205">
        <v>0</v>
      </c>
      <c r="D229" s="206">
        <v>0</v>
      </c>
      <c r="E229" s="206">
        <v>0</v>
      </c>
      <c r="F229" s="206">
        <v>0</v>
      </c>
      <c r="G229" s="206">
        <v>0</v>
      </c>
      <c r="H229" s="206">
        <v>0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192">
        <f t="shared" si="42"/>
        <v>0</v>
      </c>
      <c r="Q229" s="206">
        <v>0</v>
      </c>
      <c r="R229" s="206">
        <v>0</v>
      </c>
      <c r="S229" s="206">
        <v>0</v>
      </c>
      <c r="T229" s="206">
        <v>0</v>
      </c>
      <c r="U229" s="206">
        <v>0</v>
      </c>
      <c r="V229" s="206">
        <v>0</v>
      </c>
      <c r="W229" s="206">
        <v>0</v>
      </c>
      <c r="X229" s="206">
        <v>0</v>
      </c>
      <c r="Y229" s="206">
        <v>0</v>
      </c>
      <c r="Z229" s="206">
        <v>0</v>
      </c>
      <c r="AA229" s="206">
        <v>0</v>
      </c>
      <c r="AB229" s="206">
        <v>0</v>
      </c>
      <c r="AC229" s="206">
        <v>0</v>
      </c>
      <c r="AD229" s="206">
        <v>0</v>
      </c>
      <c r="AE229" s="206">
        <v>0</v>
      </c>
      <c r="AF229" s="206">
        <v>0</v>
      </c>
      <c r="AG229" s="192">
        <f t="shared" si="43"/>
        <v>0</v>
      </c>
      <c r="AI229" s="207">
        <f t="shared" si="47"/>
        <v>0</v>
      </c>
      <c r="AJ229" s="207">
        <f t="shared" si="47"/>
        <v>0</v>
      </c>
      <c r="AK229" s="207">
        <f t="shared" si="47"/>
        <v>0</v>
      </c>
      <c r="AL229" s="207">
        <f t="shared" si="47"/>
        <v>0</v>
      </c>
      <c r="AM229" s="207">
        <f t="shared" si="47"/>
        <v>0</v>
      </c>
      <c r="AN229" s="207">
        <f t="shared" si="47"/>
        <v>0</v>
      </c>
      <c r="AO229" s="207">
        <f t="shared" si="46"/>
        <v>0</v>
      </c>
      <c r="AP229" s="207">
        <f t="shared" si="46"/>
        <v>0</v>
      </c>
      <c r="AQ229" s="207">
        <f t="shared" si="46"/>
        <v>0</v>
      </c>
      <c r="AR229" s="207">
        <f t="shared" si="46"/>
        <v>0</v>
      </c>
      <c r="AS229" s="207">
        <f t="shared" si="46"/>
        <v>0</v>
      </c>
      <c r="AT229" s="207">
        <f t="shared" si="46"/>
        <v>0</v>
      </c>
      <c r="AU229" s="208">
        <f t="shared" si="44"/>
        <v>0</v>
      </c>
      <c r="AV229" s="208">
        <f t="shared" si="39"/>
        <v>0</v>
      </c>
      <c r="AW229" s="208">
        <f t="shared" si="39"/>
        <v>0</v>
      </c>
      <c r="AX229" s="208">
        <f t="shared" si="39"/>
        <v>0</v>
      </c>
      <c r="AY229" s="208">
        <f t="shared" si="38"/>
        <v>0</v>
      </c>
      <c r="AZ229" s="208">
        <f t="shared" si="41"/>
        <v>0</v>
      </c>
      <c r="BA229" s="208">
        <f t="shared" si="41"/>
        <v>0</v>
      </c>
      <c r="BB229" s="208">
        <f t="shared" si="41"/>
        <v>0</v>
      </c>
      <c r="BC229" s="208">
        <f t="shared" si="41"/>
        <v>0</v>
      </c>
      <c r="BD229" s="208">
        <f t="shared" si="41"/>
        <v>0</v>
      </c>
      <c r="BE229" s="208">
        <f t="shared" si="41"/>
        <v>0</v>
      </c>
      <c r="BF229" s="208">
        <f t="shared" si="40"/>
        <v>0</v>
      </c>
      <c r="BG229" s="208">
        <f t="shared" si="40"/>
        <v>0</v>
      </c>
      <c r="BH229" s="208">
        <f t="shared" si="40"/>
        <v>0</v>
      </c>
      <c r="BI229" s="208">
        <f t="shared" si="40"/>
        <v>0</v>
      </c>
      <c r="BJ229" s="208">
        <f t="shared" si="40"/>
        <v>0</v>
      </c>
      <c r="BK229" s="208">
        <f t="shared" si="40"/>
        <v>0</v>
      </c>
      <c r="BL229" s="207">
        <f t="shared" si="45"/>
        <v>0</v>
      </c>
    </row>
    <row r="230" spans="1:64">
      <c r="A230" s="190" t="s">
        <v>431</v>
      </c>
      <c r="B230" s="205">
        <v>3.3299999999999996E-2</v>
      </c>
      <c r="C230" s="205">
        <v>3.7600000000000001E-2</v>
      </c>
      <c r="D230" s="206">
        <v>74215470.060000002</v>
      </c>
      <c r="E230" s="206">
        <v>76597624.569999993</v>
      </c>
      <c r="F230" s="206">
        <v>76278931.099999994</v>
      </c>
      <c r="G230" s="206">
        <v>75873843.420000002</v>
      </c>
      <c r="H230" s="206">
        <v>75869343.069999993</v>
      </c>
      <c r="I230" s="206">
        <v>75877112.790000007</v>
      </c>
      <c r="J230" s="206">
        <v>75895372.775000006</v>
      </c>
      <c r="K230" s="206">
        <v>75976793.329999998</v>
      </c>
      <c r="L230" s="206">
        <v>76056882.790000007</v>
      </c>
      <c r="M230" s="206">
        <v>76069388.094999999</v>
      </c>
      <c r="N230" s="206">
        <v>76068526.25</v>
      </c>
      <c r="O230" s="206">
        <v>76068526.25</v>
      </c>
      <c r="P230" s="192">
        <f t="shared" si="42"/>
        <v>910847814.5</v>
      </c>
      <c r="Q230" s="206">
        <v>76068526.25</v>
      </c>
      <c r="R230" s="206">
        <v>76155022.180000007</v>
      </c>
      <c r="S230" s="206">
        <v>76241518.109999999</v>
      </c>
      <c r="T230" s="206">
        <v>76241518.109999999</v>
      </c>
      <c r="U230" s="206">
        <v>76241518.109999999</v>
      </c>
      <c r="V230" s="206">
        <v>76241518.109999999</v>
      </c>
      <c r="W230" s="206">
        <v>76241518.109999999</v>
      </c>
      <c r="X230" s="206">
        <v>76486046.679999992</v>
      </c>
      <c r="Y230" s="206">
        <v>76730575.25</v>
      </c>
      <c r="Z230" s="206">
        <v>76730575.25</v>
      </c>
      <c r="AA230" s="206">
        <v>76730575.25</v>
      </c>
      <c r="AB230" s="206">
        <v>76730575.25</v>
      </c>
      <c r="AC230" s="206">
        <v>77604172.310000002</v>
      </c>
      <c r="AD230" s="206">
        <v>78477769.370000005</v>
      </c>
      <c r="AE230" s="206">
        <v>78477769.370000005</v>
      </c>
      <c r="AF230" s="206">
        <v>78477769.370000005</v>
      </c>
      <c r="AG230" s="192">
        <f t="shared" si="43"/>
        <v>925170382.42999995</v>
      </c>
      <c r="AI230" s="207">
        <f t="shared" si="47"/>
        <v>205947.93</v>
      </c>
      <c r="AJ230" s="207">
        <f t="shared" si="47"/>
        <v>212558.41</v>
      </c>
      <c r="AK230" s="207">
        <f t="shared" si="47"/>
        <v>211674.03</v>
      </c>
      <c r="AL230" s="207">
        <f t="shared" si="47"/>
        <v>210549.92</v>
      </c>
      <c r="AM230" s="207">
        <f t="shared" si="47"/>
        <v>210537.43</v>
      </c>
      <c r="AN230" s="207">
        <f t="shared" si="47"/>
        <v>210558.99</v>
      </c>
      <c r="AO230" s="207">
        <f t="shared" si="46"/>
        <v>210609.66</v>
      </c>
      <c r="AP230" s="207">
        <f t="shared" si="46"/>
        <v>210835.6</v>
      </c>
      <c r="AQ230" s="207">
        <f t="shared" si="46"/>
        <v>211057.85</v>
      </c>
      <c r="AR230" s="207">
        <f t="shared" si="46"/>
        <v>211092.55</v>
      </c>
      <c r="AS230" s="207">
        <f t="shared" si="46"/>
        <v>211090.16</v>
      </c>
      <c r="AT230" s="207">
        <f t="shared" si="46"/>
        <v>211090.16</v>
      </c>
      <c r="AU230" s="208">
        <f t="shared" si="44"/>
        <v>2527602.6900000004</v>
      </c>
      <c r="AV230" s="208">
        <f t="shared" si="39"/>
        <v>211090.16</v>
      </c>
      <c r="AW230" s="208">
        <f t="shared" si="39"/>
        <v>211330.19</v>
      </c>
      <c r="AX230" s="208">
        <f t="shared" si="39"/>
        <v>211570.21</v>
      </c>
      <c r="AY230" s="208">
        <f t="shared" si="38"/>
        <v>211570.21</v>
      </c>
      <c r="AZ230" s="208">
        <f t="shared" si="41"/>
        <v>238890.09</v>
      </c>
      <c r="BA230" s="208">
        <f t="shared" si="41"/>
        <v>238890.09</v>
      </c>
      <c r="BB230" s="208">
        <f t="shared" si="41"/>
        <v>238890.09</v>
      </c>
      <c r="BC230" s="208">
        <f t="shared" si="41"/>
        <v>239656.28</v>
      </c>
      <c r="BD230" s="208">
        <f t="shared" si="41"/>
        <v>240422.47</v>
      </c>
      <c r="BE230" s="208">
        <f t="shared" si="41"/>
        <v>240422.47</v>
      </c>
      <c r="BF230" s="208">
        <f t="shared" si="40"/>
        <v>240422.47</v>
      </c>
      <c r="BG230" s="208">
        <f t="shared" si="40"/>
        <v>240422.47</v>
      </c>
      <c r="BH230" s="208">
        <f t="shared" si="40"/>
        <v>243159.74</v>
      </c>
      <c r="BI230" s="208">
        <f t="shared" si="40"/>
        <v>245897.01</v>
      </c>
      <c r="BJ230" s="208">
        <f t="shared" si="40"/>
        <v>245897.01</v>
      </c>
      <c r="BK230" s="208">
        <f t="shared" si="40"/>
        <v>245897.01</v>
      </c>
      <c r="BL230" s="207">
        <f t="shared" si="45"/>
        <v>2898867.1999999993</v>
      </c>
    </row>
    <row r="231" spans="1:64">
      <c r="A231" s="190" t="s">
        <v>432</v>
      </c>
      <c r="B231" s="205">
        <v>4.3999999999999997E-2</v>
      </c>
      <c r="C231" s="205">
        <v>3.3700000000000001E-2</v>
      </c>
      <c r="D231" s="206">
        <v>18461992.960000001</v>
      </c>
      <c r="E231" s="206">
        <v>18461992.960000001</v>
      </c>
      <c r="F231" s="206">
        <v>18461992.960000001</v>
      </c>
      <c r="G231" s="206">
        <v>18461992.960000001</v>
      </c>
      <c r="H231" s="206">
        <v>18461992.960000001</v>
      </c>
      <c r="I231" s="206">
        <v>18461992.960000001</v>
      </c>
      <c r="J231" s="206">
        <v>18461992.960000001</v>
      </c>
      <c r="K231" s="206">
        <v>18461992.960000001</v>
      </c>
      <c r="L231" s="206">
        <v>18461992.960000001</v>
      </c>
      <c r="M231" s="206">
        <v>18461992.960000001</v>
      </c>
      <c r="N231" s="206">
        <v>18461992.960000001</v>
      </c>
      <c r="O231" s="206">
        <v>18461992.960000001</v>
      </c>
      <c r="P231" s="192">
        <f t="shared" si="42"/>
        <v>221543915.52000007</v>
      </c>
      <c r="Q231" s="206">
        <v>18461992.960000001</v>
      </c>
      <c r="R231" s="206">
        <v>18461992.960000001</v>
      </c>
      <c r="S231" s="206">
        <v>18461992.960000001</v>
      </c>
      <c r="T231" s="206">
        <v>18461992.960000001</v>
      </c>
      <c r="U231" s="206">
        <v>18461992.960000001</v>
      </c>
      <c r="V231" s="206">
        <v>18461992.960000001</v>
      </c>
      <c r="W231" s="206">
        <v>18461992.960000001</v>
      </c>
      <c r="X231" s="206">
        <v>18461992.960000001</v>
      </c>
      <c r="Y231" s="206">
        <v>18461992.960000001</v>
      </c>
      <c r="Z231" s="206">
        <v>18461992.960000001</v>
      </c>
      <c r="AA231" s="206">
        <v>18461992.960000001</v>
      </c>
      <c r="AB231" s="206">
        <v>18461992.960000001</v>
      </c>
      <c r="AC231" s="206">
        <v>18461992.960000001</v>
      </c>
      <c r="AD231" s="206">
        <v>18461992.960000001</v>
      </c>
      <c r="AE231" s="206">
        <v>18461992.960000001</v>
      </c>
      <c r="AF231" s="206">
        <v>18461992.960000001</v>
      </c>
      <c r="AG231" s="192">
        <f t="shared" si="43"/>
        <v>221543915.52000007</v>
      </c>
      <c r="AI231" s="207">
        <f t="shared" si="47"/>
        <v>67693.97</v>
      </c>
      <c r="AJ231" s="207">
        <f t="shared" si="47"/>
        <v>67693.97</v>
      </c>
      <c r="AK231" s="207">
        <f t="shared" si="47"/>
        <v>67693.97</v>
      </c>
      <c r="AL231" s="207">
        <f t="shared" si="47"/>
        <v>67693.97</v>
      </c>
      <c r="AM231" s="207">
        <f t="shared" si="47"/>
        <v>67693.97</v>
      </c>
      <c r="AN231" s="207">
        <f t="shared" si="47"/>
        <v>67693.97</v>
      </c>
      <c r="AO231" s="207">
        <f t="shared" si="46"/>
        <v>67693.97</v>
      </c>
      <c r="AP231" s="207">
        <f t="shared" si="46"/>
        <v>67693.97</v>
      </c>
      <c r="AQ231" s="207">
        <f t="shared" si="46"/>
        <v>67693.97</v>
      </c>
      <c r="AR231" s="207">
        <f t="shared" si="46"/>
        <v>67693.97</v>
      </c>
      <c r="AS231" s="207">
        <f t="shared" si="46"/>
        <v>67693.97</v>
      </c>
      <c r="AT231" s="207">
        <f t="shared" si="46"/>
        <v>67693.97</v>
      </c>
      <c r="AU231" s="208">
        <f t="shared" si="44"/>
        <v>812327.63999999978</v>
      </c>
      <c r="AV231" s="208">
        <f t="shared" si="39"/>
        <v>67693.97</v>
      </c>
      <c r="AW231" s="208">
        <f t="shared" si="39"/>
        <v>67693.97</v>
      </c>
      <c r="AX231" s="208">
        <f t="shared" si="39"/>
        <v>67693.97</v>
      </c>
      <c r="AY231" s="208">
        <f t="shared" si="38"/>
        <v>67693.97</v>
      </c>
      <c r="AZ231" s="208">
        <f t="shared" si="41"/>
        <v>51847.43</v>
      </c>
      <c r="BA231" s="208">
        <f t="shared" si="41"/>
        <v>51847.43</v>
      </c>
      <c r="BB231" s="208">
        <f t="shared" si="41"/>
        <v>51847.43</v>
      </c>
      <c r="BC231" s="208">
        <f t="shared" si="41"/>
        <v>51847.43</v>
      </c>
      <c r="BD231" s="208">
        <f t="shared" si="41"/>
        <v>51847.43</v>
      </c>
      <c r="BE231" s="208">
        <f t="shared" si="41"/>
        <v>51847.43</v>
      </c>
      <c r="BF231" s="208">
        <f t="shared" si="40"/>
        <v>51847.43</v>
      </c>
      <c r="BG231" s="208">
        <f t="shared" si="40"/>
        <v>51847.43</v>
      </c>
      <c r="BH231" s="208">
        <f t="shared" si="40"/>
        <v>51847.43</v>
      </c>
      <c r="BI231" s="208">
        <f t="shared" si="40"/>
        <v>51847.43</v>
      </c>
      <c r="BJ231" s="208">
        <f t="shared" si="40"/>
        <v>51847.43</v>
      </c>
      <c r="BK231" s="208">
        <f t="shared" si="40"/>
        <v>51847.43</v>
      </c>
      <c r="BL231" s="207">
        <f t="shared" si="45"/>
        <v>622169.16</v>
      </c>
    </row>
    <row r="232" spans="1:64">
      <c r="A232" s="190" t="s">
        <v>433</v>
      </c>
      <c r="B232" s="205">
        <v>6.1699999999999991E-2</v>
      </c>
      <c r="C232" s="205">
        <v>4.2300000000000004E-2</v>
      </c>
      <c r="D232" s="206">
        <v>24129964.77</v>
      </c>
      <c r="E232" s="206">
        <v>24129964.77</v>
      </c>
      <c r="F232" s="206">
        <v>24129964.77</v>
      </c>
      <c r="G232" s="206">
        <v>24129964.77</v>
      </c>
      <c r="H232" s="206">
        <v>24129964.77</v>
      </c>
      <c r="I232" s="206">
        <v>24129964.77</v>
      </c>
      <c r="J232" s="206">
        <v>24129964.77</v>
      </c>
      <c r="K232" s="206">
        <v>24374329.355</v>
      </c>
      <c r="L232" s="206">
        <v>24618693.940000001</v>
      </c>
      <c r="M232" s="206">
        <v>24618693.940000001</v>
      </c>
      <c r="N232" s="206">
        <v>24618693.940000001</v>
      </c>
      <c r="O232" s="206">
        <v>24618693.940000001</v>
      </c>
      <c r="P232" s="192">
        <f t="shared" si="42"/>
        <v>291758858.505</v>
      </c>
      <c r="Q232" s="206">
        <v>24618693.940000001</v>
      </c>
      <c r="R232" s="206">
        <v>24618693.940000001</v>
      </c>
      <c r="S232" s="206">
        <v>24618693.940000001</v>
      </c>
      <c r="T232" s="206">
        <v>24618693.940000001</v>
      </c>
      <c r="U232" s="206">
        <v>24618693.940000001</v>
      </c>
      <c r="V232" s="206">
        <v>24618693.940000001</v>
      </c>
      <c r="W232" s="206">
        <v>24618693.940000001</v>
      </c>
      <c r="X232" s="206">
        <v>24618693.940000001</v>
      </c>
      <c r="Y232" s="206">
        <v>24618693.940000001</v>
      </c>
      <c r="Z232" s="206">
        <v>24618693.940000001</v>
      </c>
      <c r="AA232" s="206">
        <v>24618693.940000001</v>
      </c>
      <c r="AB232" s="206">
        <v>24618693.940000001</v>
      </c>
      <c r="AC232" s="206">
        <v>24618693.940000001</v>
      </c>
      <c r="AD232" s="206">
        <v>24618693.940000001</v>
      </c>
      <c r="AE232" s="206">
        <v>24618693.940000001</v>
      </c>
      <c r="AF232" s="206">
        <v>24618693.940000001</v>
      </c>
      <c r="AG232" s="192">
        <f t="shared" si="43"/>
        <v>295424327.28000003</v>
      </c>
      <c r="AI232" s="207">
        <f t="shared" si="47"/>
        <v>124068.24</v>
      </c>
      <c r="AJ232" s="207">
        <f t="shared" si="47"/>
        <v>124068.24</v>
      </c>
      <c r="AK232" s="207">
        <f t="shared" si="47"/>
        <v>124068.24</v>
      </c>
      <c r="AL232" s="207">
        <f t="shared" si="47"/>
        <v>124068.24</v>
      </c>
      <c r="AM232" s="207">
        <f t="shared" si="47"/>
        <v>124068.24</v>
      </c>
      <c r="AN232" s="207">
        <f t="shared" si="47"/>
        <v>124068.24</v>
      </c>
      <c r="AO232" s="207">
        <f t="shared" si="46"/>
        <v>124068.24</v>
      </c>
      <c r="AP232" s="207">
        <f t="shared" si="46"/>
        <v>125324.68</v>
      </c>
      <c r="AQ232" s="207">
        <f t="shared" si="46"/>
        <v>126581.12</v>
      </c>
      <c r="AR232" s="207">
        <f t="shared" si="46"/>
        <v>126581.12</v>
      </c>
      <c r="AS232" s="207">
        <f t="shared" si="46"/>
        <v>126581.12</v>
      </c>
      <c r="AT232" s="207">
        <f t="shared" si="46"/>
        <v>126581.12</v>
      </c>
      <c r="AU232" s="208">
        <f t="shared" si="44"/>
        <v>1500126.8400000003</v>
      </c>
      <c r="AV232" s="208">
        <f t="shared" si="39"/>
        <v>126581.12</v>
      </c>
      <c r="AW232" s="208">
        <f t="shared" si="39"/>
        <v>126581.12</v>
      </c>
      <c r="AX232" s="208">
        <f t="shared" si="39"/>
        <v>126581.12</v>
      </c>
      <c r="AY232" s="208">
        <f t="shared" si="38"/>
        <v>126581.12</v>
      </c>
      <c r="AZ232" s="208">
        <f t="shared" si="41"/>
        <v>86780.9</v>
      </c>
      <c r="BA232" s="208">
        <f t="shared" si="41"/>
        <v>86780.9</v>
      </c>
      <c r="BB232" s="208">
        <f t="shared" si="41"/>
        <v>86780.9</v>
      </c>
      <c r="BC232" s="208">
        <f t="shared" si="41"/>
        <v>86780.9</v>
      </c>
      <c r="BD232" s="208">
        <f t="shared" si="41"/>
        <v>86780.9</v>
      </c>
      <c r="BE232" s="208">
        <f t="shared" si="41"/>
        <v>86780.9</v>
      </c>
      <c r="BF232" s="208">
        <f t="shared" si="40"/>
        <v>86780.9</v>
      </c>
      <c r="BG232" s="208">
        <f t="shared" si="40"/>
        <v>86780.9</v>
      </c>
      <c r="BH232" s="208">
        <f t="shared" si="40"/>
        <v>86780.9</v>
      </c>
      <c r="BI232" s="208">
        <f t="shared" si="40"/>
        <v>86780.9</v>
      </c>
      <c r="BJ232" s="208">
        <f t="shared" si="40"/>
        <v>86780.9</v>
      </c>
      <c r="BK232" s="208">
        <f t="shared" si="40"/>
        <v>86780.9</v>
      </c>
      <c r="BL232" s="207">
        <f t="shared" si="45"/>
        <v>1041370.8000000002</v>
      </c>
    </row>
    <row r="233" spans="1:64">
      <c r="A233" s="190" t="s">
        <v>434</v>
      </c>
      <c r="B233" s="205">
        <v>5.1999999999999998E-2</v>
      </c>
      <c r="C233" s="205">
        <v>2.5599999999999998E-2</v>
      </c>
      <c r="D233" s="206">
        <v>18614501.309999999</v>
      </c>
      <c r="E233" s="206">
        <v>18614501.309999999</v>
      </c>
      <c r="F233" s="206">
        <v>18614501.309999999</v>
      </c>
      <c r="G233" s="206">
        <v>18614501.309999999</v>
      </c>
      <c r="H233" s="206">
        <v>18614501.309999999</v>
      </c>
      <c r="I233" s="206">
        <v>18614501.309999999</v>
      </c>
      <c r="J233" s="206">
        <v>18614501.309999999</v>
      </c>
      <c r="K233" s="206">
        <v>18683382.895</v>
      </c>
      <c r="L233" s="206">
        <v>18752264.48</v>
      </c>
      <c r="M233" s="206">
        <v>18752264.48</v>
      </c>
      <c r="N233" s="206">
        <v>18752264.48</v>
      </c>
      <c r="O233" s="206">
        <v>18752264.48</v>
      </c>
      <c r="P233" s="192">
        <f t="shared" si="42"/>
        <v>223993949.98499995</v>
      </c>
      <c r="Q233" s="206">
        <v>18752264.48</v>
      </c>
      <c r="R233" s="206">
        <v>18752264.48</v>
      </c>
      <c r="S233" s="206">
        <v>18752264.48</v>
      </c>
      <c r="T233" s="206">
        <v>18752264.48</v>
      </c>
      <c r="U233" s="206">
        <v>18752264.48</v>
      </c>
      <c r="V233" s="206">
        <v>18752264.48</v>
      </c>
      <c r="W233" s="206">
        <v>18752264.48</v>
      </c>
      <c r="X233" s="206">
        <v>18752264.48</v>
      </c>
      <c r="Y233" s="206">
        <v>18752264.48</v>
      </c>
      <c r="Z233" s="206">
        <v>18752264.48</v>
      </c>
      <c r="AA233" s="206">
        <v>18752264.48</v>
      </c>
      <c r="AB233" s="206">
        <v>18752264.48</v>
      </c>
      <c r="AC233" s="206">
        <v>18752264.48</v>
      </c>
      <c r="AD233" s="206">
        <v>18752264.48</v>
      </c>
      <c r="AE233" s="206">
        <v>18752264.48</v>
      </c>
      <c r="AF233" s="206">
        <v>18752264.48</v>
      </c>
      <c r="AG233" s="192">
        <f t="shared" si="43"/>
        <v>225027173.75999996</v>
      </c>
      <c r="AI233" s="207">
        <f t="shared" si="47"/>
        <v>80662.84</v>
      </c>
      <c r="AJ233" s="207">
        <f t="shared" si="47"/>
        <v>80662.84</v>
      </c>
      <c r="AK233" s="207">
        <f t="shared" si="47"/>
        <v>80662.84</v>
      </c>
      <c r="AL233" s="207">
        <f t="shared" si="47"/>
        <v>80662.84</v>
      </c>
      <c r="AM233" s="207">
        <f t="shared" si="47"/>
        <v>80662.84</v>
      </c>
      <c r="AN233" s="207">
        <f t="shared" si="47"/>
        <v>80662.84</v>
      </c>
      <c r="AO233" s="207">
        <f t="shared" si="46"/>
        <v>80662.84</v>
      </c>
      <c r="AP233" s="207">
        <f t="shared" si="46"/>
        <v>80961.33</v>
      </c>
      <c r="AQ233" s="207">
        <f t="shared" si="46"/>
        <v>81259.81</v>
      </c>
      <c r="AR233" s="207">
        <f t="shared" si="46"/>
        <v>81259.81</v>
      </c>
      <c r="AS233" s="207">
        <f t="shared" si="46"/>
        <v>81259.81</v>
      </c>
      <c r="AT233" s="207">
        <f t="shared" si="46"/>
        <v>81259.81</v>
      </c>
      <c r="AU233" s="208">
        <f t="shared" si="44"/>
        <v>970640.45</v>
      </c>
      <c r="AV233" s="208">
        <f t="shared" si="39"/>
        <v>81259.81</v>
      </c>
      <c r="AW233" s="208">
        <f t="shared" si="39"/>
        <v>81259.81</v>
      </c>
      <c r="AX233" s="208">
        <f t="shared" si="39"/>
        <v>81259.81</v>
      </c>
      <c r="AY233" s="208">
        <f t="shared" si="38"/>
        <v>81259.81</v>
      </c>
      <c r="AZ233" s="208">
        <f t="shared" si="41"/>
        <v>40004.83</v>
      </c>
      <c r="BA233" s="208">
        <f t="shared" si="41"/>
        <v>40004.83</v>
      </c>
      <c r="BB233" s="208">
        <f t="shared" si="41"/>
        <v>40004.83</v>
      </c>
      <c r="BC233" s="208">
        <f t="shared" si="41"/>
        <v>40004.83</v>
      </c>
      <c r="BD233" s="208">
        <f t="shared" si="41"/>
        <v>40004.83</v>
      </c>
      <c r="BE233" s="208">
        <f t="shared" si="41"/>
        <v>40004.83</v>
      </c>
      <c r="BF233" s="208">
        <f t="shared" si="40"/>
        <v>40004.83</v>
      </c>
      <c r="BG233" s="208">
        <f t="shared" si="40"/>
        <v>40004.83</v>
      </c>
      <c r="BH233" s="208">
        <f t="shared" si="40"/>
        <v>40004.83</v>
      </c>
      <c r="BI233" s="208">
        <f t="shared" si="40"/>
        <v>40004.83</v>
      </c>
      <c r="BJ233" s="208">
        <f t="shared" si="40"/>
        <v>40004.83</v>
      </c>
      <c r="BK233" s="208">
        <f t="shared" si="40"/>
        <v>40004.83</v>
      </c>
      <c r="BL233" s="207">
        <f t="shared" si="45"/>
        <v>480057.96000000014</v>
      </c>
    </row>
    <row r="234" spans="1:64">
      <c r="A234" s="190" t="s">
        <v>435</v>
      </c>
      <c r="B234" s="205">
        <v>3.5400000000000001E-2</v>
      </c>
      <c r="C234" s="205">
        <v>0</v>
      </c>
      <c r="D234" s="206">
        <v>0</v>
      </c>
      <c r="E234" s="206">
        <v>0</v>
      </c>
      <c r="F234" s="206">
        <v>0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0</v>
      </c>
      <c r="N234" s="206">
        <v>0</v>
      </c>
      <c r="O234" s="206">
        <v>0</v>
      </c>
      <c r="P234" s="192">
        <f t="shared" si="42"/>
        <v>0</v>
      </c>
      <c r="Q234" s="206">
        <v>0</v>
      </c>
      <c r="R234" s="206">
        <v>0</v>
      </c>
      <c r="S234" s="206">
        <v>0</v>
      </c>
      <c r="T234" s="206">
        <v>0</v>
      </c>
      <c r="U234" s="206">
        <v>0</v>
      </c>
      <c r="V234" s="206">
        <v>0</v>
      </c>
      <c r="W234" s="206">
        <v>0</v>
      </c>
      <c r="X234" s="206">
        <v>0</v>
      </c>
      <c r="Y234" s="206">
        <v>0</v>
      </c>
      <c r="Z234" s="206">
        <v>0</v>
      </c>
      <c r="AA234" s="206">
        <v>0</v>
      </c>
      <c r="AB234" s="206">
        <v>0</v>
      </c>
      <c r="AC234" s="206">
        <v>0</v>
      </c>
      <c r="AD234" s="206">
        <v>0</v>
      </c>
      <c r="AE234" s="206">
        <v>0</v>
      </c>
      <c r="AF234" s="206">
        <v>0</v>
      </c>
      <c r="AG234" s="192">
        <f t="shared" si="43"/>
        <v>0</v>
      </c>
      <c r="AI234" s="207">
        <f t="shared" si="47"/>
        <v>0</v>
      </c>
      <c r="AJ234" s="207">
        <f t="shared" si="47"/>
        <v>0</v>
      </c>
      <c r="AK234" s="207">
        <f t="shared" si="47"/>
        <v>0</v>
      </c>
      <c r="AL234" s="207">
        <f t="shared" si="47"/>
        <v>0</v>
      </c>
      <c r="AM234" s="207">
        <f t="shared" si="47"/>
        <v>0</v>
      </c>
      <c r="AN234" s="207">
        <f t="shared" si="47"/>
        <v>0</v>
      </c>
      <c r="AO234" s="207">
        <f t="shared" si="46"/>
        <v>0</v>
      </c>
      <c r="AP234" s="207">
        <f t="shared" si="46"/>
        <v>0</v>
      </c>
      <c r="AQ234" s="207">
        <f t="shared" si="46"/>
        <v>0</v>
      </c>
      <c r="AR234" s="207">
        <f t="shared" si="46"/>
        <v>0</v>
      </c>
      <c r="AS234" s="207">
        <f t="shared" si="46"/>
        <v>0</v>
      </c>
      <c r="AT234" s="207">
        <f t="shared" si="46"/>
        <v>0</v>
      </c>
      <c r="AU234" s="208">
        <f t="shared" si="44"/>
        <v>0</v>
      </c>
      <c r="AV234" s="208">
        <f t="shared" si="39"/>
        <v>0</v>
      </c>
      <c r="AW234" s="208">
        <f t="shared" si="39"/>
        <v>0</v>
      </c>
      <c r="AX234" s="208">
        <f t="shared" si="39"/>
        <v>0</v>
      </c>
      <c r="AY234" s="208">
        <f t="shared" si="38"/>
        <v>0</v>
      </c>
      <c r="AZ234" s="208">
        <f t="shared" si="41"/>
        <v>0</v>
      </c>
      <c r="BA234" s="208">
        <f t="shared" si="41"/>
        <v>0</v>
      </c>
      <c r="BB234" s="208">
        <f t="shared" si="41"/>
        <v>0</v>
      </c>
      <c r="BC234" s="208">
        <f t="shared" si="41"/>
        <v>0</v>
      </c>
      <c r="BD234" s="208">
        <f t="shared" si="41"/>
        <v>0</v>
      </c>
      <c r="BE234" s="208">
        <f t="shared" si="41"/>
        <v>0</v>
      </c>
      <c r="BF234" s="208">
        <f t="shared" si="40"/>
        <v>0</v>
      </c>
      <c r="BG234" s="208">
        <f t="shared" si="40"/>
        <v>0</v>
      </c>
      <c r="BH234" s="208">
        <f t="shared" si="40"/>
        <v>0</v>
      </c>
      <c r="BI234" s="208">
        <f t="shared" ref="BI234:BK297" si="48">ROUND(AD234*$C234/12,2)</f>
        <v>0</v>
      </c>
      <c r="BJ234" s="208">
        <f t="shared" si="48"/>
        <v>0</v>
      </c>
      <c r="BK234" s="208">
        <f t="shared" si="48"/>
        <v>0</v>
      </c>
      <c r="BL234" s="207">
        <f t="shared" si="45"/>
        <v>0</v>
      </c>
    </row>
    <row r="235" spans="1:64">
      <c r="A235" s="190" t="s">
        <v>436</v>
      </c>
      <c r="B235" s="205">
        <v>0</v>
      </c>
      <c r="C235" s="205">
        <v>0</v>
      </c>
      <c r="D235" s="206">
        <v>0</v>
      </c>
      <c r="E235" s="206">
        <v>0</v>
      </c>
      <c r="F235" s="206">
        <v>0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0</v>
      </c>
      <c r="O235" s="206">
        <v>0</v>
      </c>
      <c r="P235" s="192">
        <f t="shared" si="42"/>
        <v>0</v>
      </c>
      <c r="Q235" s="206">
        <v>0</v>
      </c>
      <c r="R235" s="206">
        <v>0</v>
      </c>
      <c r="S235" s="206">
        <v>0</v>
      </c>
      <c r="T235" s="206">
        <v>0</v>
      </c>
      <c r="U235" s="206">
        <v>0</v>
      </c>
      <c r="V235" s="206">
        <v>0</v>
      </c>
      <c r="W235" s="206">
        <v>0</v>
      </c>
      <c r="X235" s="206">
        <v>0</v>
      </c>
      <c r="Y235" s="206">
        <v>0</v>
      </c>
      <c r="Z235" s="206">
        <v>0</v>
      </c>
      <c r="AA235" s="206">
        <v>0</v>
      </c>
      <c r="AB235" s="206">
        <v>0</v>
      </c>
      <c r="AC235" s="206">
        <v>0</v>
      </c>
      <c r="AD235" s="206">
        <v>0</v>
      </c>
      <c r="AE235" s="206">
        <v>0</v>
      </c>
      <c r="AF235" s="206">
        <v>0</v>
      </c>
      <c r="AG235" s="192">
        <f t="shared" si="43"/>
        <v>0</v>
      </c>
      <c r="AI235" s="207">
        <f t="shared" si="47"/>
        <v>0</v>
      </c>
      <c r="AJ235" s="207">
        <f t="shared" si="47"/>
        <v>0</v>
      </c>
      <c r="AK235" s="207">
        <f t="shared" si="47"/>
        <v>0</v>
      </c>
      <c r="AL235" s="207">
        <f t="shared" si="47"/>
        <v>0</v>
      </c>
      <c r="AM235" s="207">
        <f t="shared" si="47"/>
        <v>0</v>
      </c>
      <c r="AN235" s="207">
        <f t="shared" si="47"/>
        <v>0</v>
      </c>
      <c r="AO235" s="207">
        <f t="shared" si="46"/>
        <v>0</v>
      </c>
      <c r="AP235" s="207">
        <f t="shared" si="46"/>
        <v>0</v>
      </c>
      <c r="AQ235" s="207">
        <f t="shared" si="46"/>
        <v>0</v>
      </c>
      <c r="AR235" s="207">
        <f t="shared" si="46"/>
        <v>0</v>
      </c>
      <c r="AS235" s="207">
        <f t="shared" si="46"/>
        <v>0</v>
      </c>
      <c r="AT235" s="207">
        <f t="shared" si="46"/>
        <v>0</v>
      </c>
      <c r="AU235" s="208">
        <f t="shared" si="44"/>
        <v>0</v>
      </c>
      <c r="AV235" s="208">
        <f t="shared" si="39"/>
        <v>0</v>
      </c>
      <c r="AW235" s="208">
        <f t="shared" si="39"/>
        <v>0</v>
      </c>
      <c r="AX235" s="208">
        <f t="shared" si="39"/>
        <v>0</v>
      </c>
      <c r="AY235" s="208">
        <f t="shared" si="38"/>
        <v>0</v>
      </c>
      <c r="AZ235" s="208">
        <f t="shared" si="41"/>
        <v>0</v>
      </c>
      <c r="BA235" s="208">
        <f t="shared" si="41"/>
        <v>0</v>
      </c>
      <c r="BB235" s="208">
        <f t="shared" si="41"/>
        <v>0</v>
      </c>
      <c r="BC235" s="208">
        <f t="shared" ref="BC235:BH277" si="49">ROUND(X235*$C235/12,2)</f>
        <v>0</v>
      </c>
      <c r="BD235" s="208">
        <f t="shared" si="49"/>
        <v>0</v>
      </c>
      <c r="BE235" s="208">
        <f t="shared" si="49"/>
        <v>0</v>
      </c>
      <c r="BF235" s="208">
        <f t="shared" si="49"/>
        <v>0</v>
      </c>
      <c r="BG235" s="208">
        <f t="shared" si="49"/>
        <v>0</v>
      </c>
      <c r="BH235" s="208">
        <f t="shared" si="49"/>
        <v>0</v>
      </c>
      <c r="BI235" s="208">
        <f t="shared" si="48"/>
        <v>0</v>
      </c>
      <c r="BJ235" s="208">
        <f t="shared" si="48"/>
        <v>0</v>
      </c>
      <c r="BK235" s="208">
        <f t="shared" si="48"/>
        <v>0</v>
      </c>
      <c r="BL235" s="207">
        <f t="shared" si="45"/>
        <v>0</v>
      </c>
    </row>
    <row r="236" spans="1:64">
      <c r="A236" s="190" t="s">
        <v>437</v>
      </c>
      <c r="B236" s="205">
        <v>0.43770000000000003</v>
      </c>
      <c r="C236" s="205">
        <v>0</v>
      </c>
      <c r="D236" s="206">
        <v>0</v>
      </c>
      <c r="E236" s="206">
        <v>0</v>
      </c>
      <c r="F236" s="206">
        <v>0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0</v>
      </c>
      <c r="P236" s="192">
        <f t="shared" si="42"/>
        <v>0</v>
      </c>
      <c r="Q236" s="206">
        <v>0</v>
      </c>
      <c r="R236" s="206">
        <v>0</v>
      </c>
      <c r="S236" s="206">
        <v>0</v>
      </c>
      <c r="T236" s="206">
        <v>0</v>
      </c>
      <c r="U236" s="206">
        <v>0</v>
      </c>
      <c r="V236" s="206">
        <v>0</v>
      </c>
      <c r="W236" s="206">
        <v>0</v>
      </c>
      <c r="X236" s="206">
        <v>0</v>
      </c>
      <c r="Y236" s="206">
        <v>0</v>
      </c>
      <c r="Z236" s="206">
        <v>0</v>
      </c>
      <c r="AA236" s="206">
        <v>0</v>
      </c>
      <c r="AB236" s="206">
        <v>0</v>
      </c>
      <c r="AC236" s="206">
        <v>0</v>
      </c>
      <c r="AD236" s="206">
        <v>0</v>
      </c>
      <c r="AE236" s="206">
        <v>0</v>
      </c>
      <c r="AF236" s="206">
        <v>0</v>
      </c>
      <c r="AG236" s="192">
        <f t="shared" si="43"/>
        <v>0</v>
      </c>
      <c r="AI236" s="207">
        <f t="shared" si="47"/>
        <v>0</v>
      </c>
      <c r="AJ236" s="207">
        <f t="shared" si="47"/>
        <v>0</v>
      </c>
      <c r="AK236" s="207">
        <f t="shared" si="47"/>
        <v>0</v>
      </c>
      <c r="AL236" s="207">
        <f t="shared" si="47"/>
        <v>0</v>
      </c>
      <c r="AM236" s="207">
        <f t="shared" si="47"/>
        <v>0</v>
      </c>
      <c r="AN236" s="207">
        <f t="shared" si="47"/>
        <v>0</v>
      </c>
      <c r="AO236" s="207">
        <f t="shared" si="46"/>
        <v>0</v>
      </c>
      <c r="AP236" s="207">
        <f t="shared" si="46"/>
        <v>0</v>
      </c>
      <c r="AQ236" s="207">
        <f t="shared" si="46"/>
        <v>0</v>
      </c>
      <c r="AR236" s="207">
        <f t="shared" si="46"/>
        <v>0</v>
      </c>
      <c r="AS236" s="207">
        <f t="shared" si="46"/>
        <v>0</v>
      </c>
      <c r="AT236" s="207">
        <f t="shared" si="46"/>
        <v>0</v>
      </c>
      <c r="AU236" s="208">
        <f t="shared" si="44"/>
        <v>0</v>
      </c>
      <c r="AV236" s="208">
        <f t="shared" si="39"/>
        <v>0</v>
      </c>
      <c r="AW236" s="208">
        <f t="shared" si="39"/>
        <v>0</v>
      </c>
      <c r="AX236" s="208">
        <f t="shared" si="39"/>
        <v>0</v>
      </c>
      <c r="AY236" s="208">
        <f t="shared" si="38"/>
        <v>0</v>
      </c>
      <c r="AZ236" s="208">
        <f t="shared" ref="AZ236:BE299" si="50">ROUND(U236*$C236/12,2)</f>
        <v>0</v>
      </c>
      <c r="BA236" s="208">
        <f t="shared" si="50"/>
        <v>0</v>
      </c>
      <c r="BB236" s="208">
        <f t="shared" si="50"/>
        <v>0</v>
      </c>
      <c r="BC236" s="208">
        <f t="shared" si="49"/>
        <v>0</v>
      </c>
      <c r="BD236" s="208">
        <f t="shared" si="49"/>
        <v>0</v>
      </c>
      <c r="BE236" s="208">
        <f t="shared" si="49"/>
        <v>0</v>
      </c>
      <c r="BF236" s="208">
        <f t="shared" si="49"/>
        <v>0</v>
      </c>
      <c r="BG236" s="208">
        <f t="shared" si="49"/>
        <v>0</v>
      </c>
      <c r="BH236" s="208">
        <f t="shared" si="49"/>
        <v>0</v>
      </c>
      <c r="BI236" s="208">
        <f t="shared" si="48"/>
        <v>0</v>
      </c>
      <c r="BJ236" s="208">
        <f t="shared" si="48"/>
        <v>0</v>
      </c>
      <c r="BK236" s="208">
        <f t="shared" si="48"/>
        <v>0</v>
      </c>
      <c r="BL236" s="207">
        <f t="shared" si="45"/>
        <v>0</v>
      </c>
    </row>
    <row r="237" spans="1:64">
      <c r="A237" s="190" t="s">
        <v>438</v>
      </c>
      <c r="B237" s="205">
        <v>5.6000000000000001E-2</v>
      </c>
      <c r="C237" s="205">
        <v>3.1599999999999996E-2</v>
      </c>
      <c r="D237" s="206">
        <v>22511422.190000001</v>
      </c>
      <c r="E237" s="206">
        <v>22511422.190000001</v>
      </c>
      <c r="F237" s="206">
        <v>22330799.899999999</v>
      </c>
      <c r="G237" s="206">
        <v>22150177.600000001</v>
      </c>
      <c r="H237" s="206">
        <v>22150177.600000001</v>
      </c>
      <c r="I237" s="206">
        <v>22148329.199999999</v>
      </c>
      <c r="J237" s="206">
        <v>22146480.790000003</v>
      </c>
      <c r="K237" s="206">
        <v>22146480.790000003</v>
      </c>
      <c r="L237" s="206">
        <v>22146480.790000003</v>
      </c>
      <c r="M237" s="206">
        <v>22146480.790000003</v>
      </c>
      <c r="N237" s="206">
        <v>22146480.790000003</v>
      </c>
      <c r="O237" s="206">
        <v>22146480.790000003</v>
      </c>
      <c r="P237" s="192">
        <f t="shared" si="42"/>
        <v>266681213.41999996</v>
      </c>
      <c r="Q237" s="206">
        <v>22146480.790000003</v>
      </c>
      <c r="R237" s="206">
        <v>22146480.790000003</v>
      </c>
      <c r="S237" s="206">
        <v>22146480.790000003</v>
      </c>
      <c r="T237" s="206">
        <v>22146480.790000003</v>
      </c>
      <c r="U237" s="206">
        <v>22146480.790000003</v>
      </c>
      <c r="V237" s="206">
        <v>22146480.790000003</v>
      </c>
      <c r="W237" s="206">
        <v>22146480.790000003</v>
      </c>
      <c r="X237" s="206">
        <v>22146480.790000003</v>
      </c>
      <c r="Y237" s="206">
        <v>22146480.790000003</v>
      </c>
      <c r="Z237" s="206">
        <v>22146480.790000003</v>
      </c>
      <c r="AA237" s="206">
        <v>22146480.790000003</v>
      </c>
      <c r="AB237" s="206">
        <v>22146480.790000003</v>
      </c>
      <c r="AC237" s="206">
        <v>22146480.790000003</v>
      </c>
      <c r="AD237" s="206">
        <v>22146480.790000003</v>
      </c>
      <c r="AE237" s="206">
        <v>22146480.790000003</v>
      </c>
      <c r="AF237" s="206">
        <v>22146480.790000003</v>
      </c>
      <c r="AG237" s="192">
        <f t="shared" si="43"/>
        <v>265757769.47999999</v>
      </c>
      <c r="AI237" s="207">
        <f t="shared" si="47"/>
        <v>105053.3</v>
      </c>
      <c r="AJ237" s="207">
        <f t="shared" si="47"/>
        <v>105053.3</v>
      </c>
      <c r="AK237" s="207">
        <f t="shared" si="47"/>
        <v>104210.4</v>
      </c>
      <c r="AL237" s="207">
        <f t="shared" si="47"/>
        <v>103367.5</v>
      </c>
      <c r="AM237" s="207">
        <f t="shared" si="47"/>
        <v>103367.5</v>
      </c>
      <c r="AN237" s="207">
        <f t="shared" si="47"/>
        <v>103358.87</v>
      </c>
      <c r="AO237" s="207">
        <f t="shared" si="46"/>
        <v>103350.24</v>
      </c>
      <c r="AP237" s="207">
        <f t="shared" si="46"/>
        <v>103350.24</v>
      </c>
      <c r="AQ237" s="207">
        <f t="shared" si="46"/>
        <v>103350.24</v>
      </c>
      <c r="AR237" s="207">
        <f t="shared" si="46"/>
        <v>103350.24</v>
      </c>
      <c r="AS237" s="207">
        <f t="shared" si="46"/>
        <v>103350.24</v>
      </c>
      <c r="AT237" s="207">
        <f t="shared" si="46"/>
        <v>103350.24</v>
      </c>
      <c r="AU237" s="208">
        <f t="shared" si="44"/>
        <v>1244512.31</v>
      </c>
      <c r="AV237" s="208">
        <f t="shared" si="39"/>
        <v>103350.24</v>
      </c>
      <c r="AW237" s="208">
        <f t="shared" si="39"/>
        <v>103350.24</v>
      </c>
      <c r="AX237" s="208">
        <f t="shared" si="39"/>
        <v>103350.24</v>
      </c>
      <c r="AY237" s="208">
        <f t="shared" si="38"/>
        <v>103350.24</v>
      </c>
      <c r="AZ237" s="208">
        <f t="shared" si="50"/>
        <v>58319.07</v>
      </c>
      <c r="BA237" s="208">
        <f t="shared" si="50"/>
        <v>58319.07</v>
      </c>
      <c r="BB237" s="208">
        <f t="shared" si="50"/>
        <v>58319.07</v>
      </c>
      <c r="BC237" s="208">
        <f t="shared" si="49"/>
        <v>58319.07</v>
      </c>
      <c r="BD237" s="208">
        <f t="shared" si="49"/>
        <v>58319.07</v>
      </c>
      <c r="BE237" s="208">
        <f t="shared" si="49"/>
        <v>58319.07</v>
      </c>
      <c r="BF237" s="208">
        <f t="shared" si="49"/>
        <v>58319.07</v>
      </c>
      <c r="BG237" s="208">
        <f t="shared" si="49"/>
        <v>58319.07</v>
      </c>
      <c r="BH237" s="208">
        <f t="shared" si="49"/>
        <v>58319.07</v>
      </c>
      <c r="BI237" s="208">
        <f t="shared" si="48"/>
        <v>58319.07</v>
      </c>
      <c r="BJ237" s="208">
        <f t="shared" si="48"/>
        <v>58319.07</v>
      </c>
      <c r="BK237" s="208">
        <f t="shared" si="48"/>
        <v>58319.07</v>
      </c>
      <c r="BL237" s="207">
        <f t="shared" si="45"/>
        <v>699828.83999999985</v>
      </c>
    </row>
    <row r="238" spans="1:64">
      <c r="A238" s="190" t="s">
        <v>439</v>
      </c>
      <c r="B238" s="205">
        <v>4.3400000000000001E-2</v>
      </c>
      <c r="C238" s="205">
        <v>3.04E-2</v>
      </c>
      <c r="D238" s="206">
        <v>15079983.07</v>
      </c>
      <c r="E238" s="206">
        <v>15080643.18</v>
      </c>
      <c r="F238" s="206">
        <v>15111636.140000001</v>
      </c>
      <c r="G238" s="206">
        <v>15144061.9</v>
      </c>
      <c r="H238" s="206">
        <v>15148871.529999999</v>
      </c>
      <c r="I238" s="206">
        <v>15066716.609999999</v>
      </c>
      <c r="J238" s="206">
        <v>14985689.859999999</v>
      </c>
      <c r="K238" s="206">
        <v>14990194.859999999</v>
      </c>
      <c r="L238" s="206">
        <v>14990194.859999999</v>
      </c>
      <c r="M238" s="206">
        <v>15032664.014999999</v>
      </c>
      <c r="N238" s="206">
        <v>15075133.17</v>
      </c>
      <c r="O238" s="206">
        <v>15075133.17</v>
      </c>
      <c r="P238" s="192">
        <f t="shared" si="42"/>
        <v>180780922.36499995</v>
      </c>
      <c r="Q238" s="206">
        <v>15075133.17</v>
      </c>
      <c r="R238" s="206">
        <v>15075133.17</v>
      </c>
      <c r="S238" s="206">
        <v>15075133.17</v>
      </c>
      <c r="T238" s="206">
        <v>15201756.994999999</v>
      </c>
      <c r="U238" s="206">
        <v>15328380.82</v>
      </c>
      <c r="V238" s="206">
        <v>15450841.370000001</v>
      </c>
      <c r="W238" s="206">
        <v>15633722.550000001</v>
      </c>
      <c r="X238" s="206">
        <v>15694143.18</v>
      </c>
      <c r="Y238" s="206">
        <v>15694143.18</v>
      </c>
      <c r="Z238" s="206">
        <v>15713125.549999999</v>
      </c>
      <c r="AA238" s="206">
        <v>15732107.92</v>
      </c>
      <c r="AB238" s="206">
        <v>15732107.92</v>
      </c>
      <c r="AC238" s="206">
        <v>15732107.92</v>
      </c>
      <c r="AD238" s="206">
        <v>15732107.92</v>
      </c>
      <c r="AE238" s="206">
        <v>15732107.92</v>
      </c>
      <c r="AF238" s="206">
        <v>15732107.92</v>
      </c>
      <c r="AG238" s="192">
        <f t="shared" si="43"/>
        <v>187907004.16999996</v>
      </c>
      <c r="AI238" s="207">
        <f t="shared" si="47"/>
        <v>54539.27</v>
      </c>
      <c r="AJ238" s="207">
        <f t="shared" si="47"/>
        <v>54541.66</v>
      </c>
      <c r="AK238" s="207">
        <f t="shared" si="47"/>
        <v>54653.75</v>
      </c>
      <c r="AL238" s="207">
        <f t="shared" si="47"/>
        <v>54771.02</v>
      </c>
      <c r="AM238" s="207">
        <f t="shared" si="47"/>
        <v>54788.42</v>
      </c>
      <c r="AN238" s="207">
        <f t="shared" si="47"/>
        <v>54491.29</v>
      </c>
      <c r="AO238" s="207">
        <f t="shared" si="46"/>
        <v>54198.239999999998</v>
      </c>
      <c r="AP238" s="207">
        <f t="shared" si="46"/>
        <v>54214.54</v>
      </c>
      <c r="AQ238" s="207">
        <f t="shared" si="46"/>
        <v>54214.54</v>
      </c>
      <c r="AR238" s="207">
        <f t="shared" si="46"/>
        <v>54368.13</v>
      </c>
      <c r="AS238" s="207">
        <f t="shared" si="46"/>
        <v>54521.73</v>
      </c>
      <c r="AT238" s="207">
        <f t="shared" si="46"/>
        <v>54521.73</v>
      </c>
      <c r="AU238" s="208">
        <f t="shared" si="44"/>
        <v>653824.31999999983</v>
      </c>
      <c r="AV238" s="208">
        <f t="shared" si="39"/>
        <v>54521.73</v>
      </c>
      <c r="AW238" s="208">
        <f t="shared" si="39"/>
        <v>54521.73</v>
      </c>
      <c r="AX238" s="208">
        <f t="shared" si="39"/>
        <v>54521.73</v>
      </c>
      <c r="AY238" s="208">
        <f t="shared" si="39"/>
        <v>54979.69</v>
      </c>
      <c r="AZ238" s="208">
        <f t="shared" si="50"/>
        <v>38831.9</v>
      </c>
      <c r="BA238" s="208">
        <f t="shared" si="50"/>
        <v>39142.129999999997</v>
      </c>
      <c r="BB238" s="208">
        <f t="shared" si="50"/>
        <v>39605.43</v>
      </c>
      <c r="BC238" s="208">
        <f t="shared" si="49"/>
        <v>39758.5</v>
      </c>
      <c r="BD238" s="208">
        <f t="shared" si="49"/>
        <v>39758.5</v>
      </c>
      <c r="BE238" s="208">
        <f t="shared" si="49"/>
        <v>39806.58</v>
      </c>
      <c r="BF238" s="208">
        <f t="shared" si="49"/>
        <v>39854.67</v>
      </c>
      <c r="BG238" s="208">
        <f t="shared" si="49"/>
        <v>39854.67</v>
      </c>
      <c r="BH238" s="208">
        <f t="shared" si="49"/>
        <v>39854.67</v>
      </c>
      <c r="BI238" s="208">
        <f t="shared" si="48"/>
        <v>39854.67</v>
      </c>
      <c r="BJ238" s="208">
        <f t="shared" si="48"/>
        <v>39854.67</v>
      </c>
      <c r="BK238" s="208">
        <f t="shared" si="48"/>
        <v>39854.67</v>
      </c>
      <c r="BL238" s="207">
        <f t="shared" si="45"/>
        <v>476031.05999999988</v>
      </c>
    </row>
    <row r="239" spans="1:64">
      <c r="A239" s="190" t="s">
        <v>440</v>
      </c>
      <c r="B239" s="205">
        <v>4.3400000000000001E-2</v>
      </c>
      <c r="C239" s="205">
        <v>3.2099999999999997E-2</v>
      </c>
      <c r="D239" s="206">
        <v>15752455.59</v>
      </c>
      <c r="E239" s="206">
        <v>15821617.939999999</v>
      </c>
      <c r="F239" s="206">
        <v>15886648.640000001</v>
      </c>
      <c r="G239" s="206">
        <v>15882516.99</v>
      </c>
      <c r="H239" s="206">
        <v>15882516.99</v>
      </c>
      <c r="I239" s="206">
        <v>15882516.99</v>
      </c>
      <c r="J239" s="206">
        <v>15882516.99</v>
      </c>
      <c r="K239" s="206">
        <v>15882516.99</v>
      </c>
      <c r="L239" s="206">
        <v>15882516.99</v>
      </c>
      <c r="M239" s="206">
        <v>15957611.085000001</v>
      </c>
      <c r="N239" s="206">
        <v>16032705.18</v>
      </c>
      <c r="O239" s="206">
        <v>16032705.18</v>
      </c>
      <c r="P239" s="192">
        <f t="shared" si="42"/>
        <v>190778845.55500001</v>
      </c>
      <c r="Q239" s="206">
        <v>16032705.18</v>
      </c>
      <c r="R239" s="206">
        <v>16032705.18</v>
      </c>
      <c r="S239" s="206">
        <v>17496828.484999999</v>
      </c>
      <c r="T239" s="206">
        <v>18960951.789999999</v>
      </c>
      <c r="U239" s="206">
        <v>18960951.789999999</v>
      </c>
      <c r="V239" s="206">
        <v>18960951.789999999</v>
      </c>
      <c r="W239" s="206">
        <v>18960951.789999999</v>
      </c>
      <c r="X239" s="206">
        <v>18960951.789999999</v>
      </c>
      <c r="Y239" s="206">
        <v>18960951.789999999</v>
      </c>
      <c r="Z239" s="206">
        <v>19041636.765000001</v>
      </c>
      <c r="AA239" s="206">
        <v>19122321.739999998</v>
      </c>
      <c r="AB239" s="206">
        <v>19122321.739999998</v>
      </c>
      <c r="AC239" s="206">
        <v>19122321.739999998</v>
      </c>
      <c r="AD239" s="206">
        <v>19122321.739999998</v>
      </c>
      <c r="AE239" s="206">
        <v>19122321.739999998</v>
      </c>
      <c r="AF239" s="206">
        <v>19122321.739999998</v>
      </c>
      <c r="AG239" s="192">
        <f t="shared" si="43"/>
        <v>228580326.15500003</v>
      </c>
      <c r="AI239" s="207">
        <f t="shared" si="47"/>
        <v>56971.38</v>
      </c>
      <c r="AJ239" s="207">
        <f t="shared" si="47"/>
        <v>57221.52</v>
      </c>
      <c r="AK239" s="207">
        <f t="shared" si="47"/>
        <v>57456.71</v>
      </c>
      <c r="AL239" s="207">
        <f t="shared" si="47"/>
        <v>57441.77</v>
      </c>
      <c r="AM239" s="207">
        <f t="shared" si="47"/>
        <v>57441.77</v>
      </c>
      <c r="AN239" s="207">
        <f t="shared" si="47"/>
        <v>57441.77</v>
      </c>
      <c r="AO239" s="207">
        <f t="shared" si="46"/>
        <v>57441.77</v>
      </c>
      <c r="AP239" s="207">
        <f t="shared" si="46"/>
        <v>57441.77</v>
      </c>
      <c r="AQ239" s="207">
        <f t="shared" si="46"/>
        <v>57441.77</v>
      </c>
      <c r="AR239" s="207">
        <f t="shared" si="46"/>
        <v>57713.36</v>
      </c>
      <c r="AS239" s="207">
        <f t="shared" si="46"/>
        <v>57984.95</v>
      </c>
      <c r="AT239" s="207">
        <f t="shared" si="46"/>
        <v>57984.95</v>
      </c>
      <c r="AU239" s="208">
        <f t="shared" si="44"/>
        <v>689983.49</v>
      </c>
      <c r="AV239" s="208">
        <f t="shared" ref="AV239:AY302" si="51">ROUND(Q239*$B239/12,2)</f>
        <v>57984.95</v>
      </c>
      <c r="AW239" s="208">
        <f t="shared" si="51"/>
        <v>57984.95</v>
      </c>
      <c r="AX239" s="208">
        <f t="shared" si="51"/>
        <v>63280.2</v>
      </c>
      <c r="AY239" s="208">
        <f t="shared" si="51"/>
        <v>68575.44</v>
      </c>
      <c r="AZ239" s="208">
        <f t="shared" si="50"/>
        <v>50720.55</v>
      </c>
      <c r="BA239" s="208">
        <f t="shared" si="50"/>
        <v>50720.55</v>
      </c>
      <c r="BB239" s="208">
        <f t="shared" si="50"/>
        <v>50720.55</v>
      </c>
      <c r="BC239" s="208">
        <f t="shared" si="49"/>
        <v>50720.55</v>
      </c>
      <c r="BD239" s="208">
        <f t="shared" si="49"/>
        <v>50720.55</v>
      </c>
      <c r="BE239" s="208">
        <f t="shared" si="49"/>
        <v>50936.38</v>
      </c>
      <c r="BF239" s="208">
        <f t="shared" si="49"/>
        <v>51152.21</v>
      </c>
      <c r="BG239" s="208">
        <f t="shared" si="49"/>
        <v>51152.21</v>
      </c>
      <c r="BH239" s="208">
        <f t="shared" si="49"/>
        <v>51152.21</v>
      </c>
      <c r="BI239" s="208">
        <f t="shared" si="48"/>
        <v>51152.21</v>
      </c>
      <c r="BJ239" s="208">
        <f t="shared" si="48"/>
        <v>51152.21</v>
      </c>
      <c r="BK239" s="208">
        <f t="shared" si="48"/>
        <v>51152.21</v>
      </c>
      <c r="BL239" s="207">
        <f t="shared" si="45"/>
        <v>611452.39</v>
      </c>
    </row>
    <row r="240" spans="1:64">
      <c r="A240" s="190" t="s">
        <v>441</v>
      </c>
      <c r="B240" s="205">
        <v>4.3500000000000004E-2</v>
      </c>
      <c r="C240" s="205">
        <v>3.0799999999999998E-2</v>
      </c>
      <c r="D240" s="206">
        <v>14426572.85</v>
      </c>
      <c r="E240" s="206">
        <v>14426572.85</v>
      </c>
      <c r="F240" s="206">
        <v>14426572.85</v>
      </c>
      <c r="G240" s="206">
        <v>14426572.85</v>
      </c>
      <c r="H240" s="206">
        <v>14426572.85</v>
      </c>
      <c r="I240" s="206">
        <v>14426572.85</v>
      </c>
      <c r="J240" s="206">
        <v>14426572.85</v>
      </c>
      <c r="K240" s="206">
        <v>14426572.85</v>
      </c>
      <c r="L240" s="206">
        <v>14426572.85</v>
      </c>
      <c r="M240" s="206">
        <v>14426572.85</v>
      </c>
      <c r="N240" s="206">
        <v>14426572.85</v>
      </c>
      <c r="O240" s="206">
        <v>14426572.85</v>
      </c>
      <c r="P240" s="192">
        <f t="shared" si="42"/>
        <v>173118874.19999996</v>
      </c>
      <c r="Q240" s="206">
        <v>14426572.85</v>
      </c>
      <c r="R240" s="206">
        <v>14426572.85</v>
      </c>
      <c r="S240" s="206">
        <v>14507257.824999999</v>
      </c>
      <c r="T240" s="206">
        <v>14587942.799999999</v>
      </c>
      <c r="U240" s="206">
        <v>14587942.799999999</v>
      </c>
      <c r="V240" s="206">
        <v>14587942.799999999</v>
      </c>
      <c r="W240" s="206">
        <v>14587942.799999999</v>
      </c>
      <c r="X240" s="206">
        <v>14685944.899999999</v>
      </c>
      <c r="Y240" s="206">
        <v>14783946.999999998</v>
      </c>
      <c r="Z240" s="206">
        <v>14783946.999999998</v>
      </c>
      <c r="AA240" s="206">
        <v>14783946.999999998</v>
      </c>
      <c r="AB240" s="206">
        <v>14783946.999999998</v>
      </c>
      <c r="AC240" s="206">
        <v>14783946.999999998</v>
      </c>
      <c r="AD240" s="206">
        <v>14783946.999999998</v>
      </c>
      <c r="AE240" s="206">
        <v>14783946.999999998</v>
      </c>
      <c r="AF240" s="206">
        <v>14783946.999999998</v>
      </c>
      <c r="AG240" s="192">
        <f t="shared" si="43"/>
        <v>176721349.29999998</v>
      </c>
      <c r="AI240" s="207">
        <f t="shared" si="47"/>
        <v>52296.33</v>
      </c>
      <c r="AJ240" s="207">
        <f t="shared" si="47"/>
        <v>52296.33</v>
      </c>
      <c r="AK240" s="207">
        <f t="shared" si="47"/>
        <v>52296.33</v>
      </c>
      <c r="AL240" s="207">
        <f t="shared" si="47"/>
        <v>52296.33</v>
      </c>
      <c r="AM240" s="207">
        <f t="shared" si="47"/>
        <v>52296.33</v>
      </c>
      <c r="AN240" s="207">
        <f t="shared" si="47"/>
        <v>52296.33</v>
      </c>
      <c r="AO240" s="207">
        <f t="shared" si="46"/>
        <v>52296.33</v>
      </c>
      <c r="AP240" s="207">
        <f t="shared" si="46"/>
        <v>52296.33</v>
      </c>
      <c r="AQ240" s="207">
        <f t="shared" si="46"/>
        <v>52296.33</v>
      </c>
      <c r="AR240" s="207">
        <f t="shared" si="46"/>
        <v>52296.33</v>
      </c>
      <c r="AS240" s="207">
        <f t="shared" si="46"/>
        <v>52296.33</v>
      </c>
      <c r="AT240" s="207">
        <f t="shared" si="46"/>
        <v>52296.33</v>
      </c>
      <c r="AU240" s="208">
        <f t="shared" si="44"/>
        <v>627555.96000000008</v>
      </c>
      <c r="AV240" s="208">
        <f t="shared" si="51"/>
        <v>52296.33</v>
      </c>
      <c r="AW240" s="208">
        <f t="shared" si="51"/>
        <v>52296.33</v>
      </c>
      <c r="AX240" s="208">
        <f t="shared" si="51"/>
        <v>52588.81</v>
      </c>
      <c r="AY240" s="208">
        <f t="shared" si="51"/>
        <v>52881.29</v>
      </c>
      <c r="AZ240" s="208">
        <f t="shared" si="50"/>
        <v>37442.39</v>
      </c>
      <c r="BA240" s="208">
        <f t="shared" si="50"/>
        <v>37442.39</v>
      </c>
      <c r="BB240" s="208">
        <f t="shared" si="50"/>
        <v>37442.39</v>
      </c>
      <c r="BC240" s="208">
        <f t="shared" si="49"/>
        <v>37693.93</v>
      </c>
      <c r="BD240" s="208">
        <f t="shared" si="49"/>
        <v>37945.46</v>
      </c>
      <c r="BE240" s="208">
        <f t="shared" si="49"/>
        <v>37945.46</v>
      </c>
      <c r="BF240" s="208">
        <f t="shared" si="49"/>
        <v>37945.46</v>
      </c>
      <c r="BG240" s="208">
        <f t="shared" si="49"/>
        <v>37945.46</v>
      </c>
      <c r="BH240" s="208">
        <f t="shared" si="49"/>
        <v>37945.46</v>
      </c>
      <c r="BI240" s="208">
        <f t="shared" si="48"/>
        <v>37945.46</v>
      </c>
      <c r="BJ240" s="208">
        <f t="shared" si="48"/>
        <v>37945.46</v>
      </c>
      <c r="BK240" s="208">
        <f t="shared" si="48"/>
        <v>37945.46</v>
      </c>
      <c r="BL240" s="207">
        <f t="shared" si="45"/>
        <v>453584.78000000009</v>
      </c>
    </row>
    <row r="241" spans="1:64">
      <c r="A241" s="190" t="s">
        <v>442</v>
      </c>
      <c r="B241" s="205">
        <v>4.3700000000000003E-2</v>
      </c>
      <c r="C241" s="205">
        <v>3.1999999999999994E-2</v>
      </c>
      <c r="D241" s="206">
        <v>15680731.51</v>
      </c>
      <c r="E241" s="206">
        <v>15680731.51</v>
      </c>
      <c r="F241" s="206">
        <v>15680731.51</v>
      </c>
      <c r="G241" s="206">
        <v>15680731.51</v>
      </c>
      <c r="H241" s="206">
        <v>15680731.51</v>
      </c>
      <c r="I241" s="206">
        <v>15680731.51</v>
      </c>
      <c r="J241" s="206">
        <v>15715362.385</v>
      </c>
      <c r="K241" s="206">
        <v>15749993.26</v>
      </c>
      <c r="L241" s="206">
        <v>15749993.26</v>
      </c>
      <c r="M241" s="206">
        <v>15749993.26</v>
      </c>
      <c r="N241" s="206">
        <v>15749993.26</v>
      </c>
      <c r="O241" s="206">
        <v>15749993.26</v>
      </c>
      <c r="P241" s="192">
        <f t="shared" si="42"/>
        <v>188549717.74499997</v>
      </c>
      <c r="Q241" s="206">
        <v>15749993.26</v>
      </c>
      <c r="R241" s="206">
        <v>15749993.26</v>
      </c>
      <c r="S241" s="206">
        <v>15749993.26</v>
      </c>
      <c r="T241" s="206">
        <v>15749993.26</v>
      </c>
      <c r="U241" s="206">
        <v>15749993.26</v>
      </c>
      <c r="V241" s="206">
        <v>15749993.26</v>
      </c>
      <c r="W241" s="206">
        <v>15749993.26</v>
      </c>
      <c r="X241" s="206">
        <v>15749993.26</v>
      </c>
      <c r="Y241" s="206">
        <v>15749993.26</v>
      </c>
      <c r="Z241" s="206">
        <v>15902974.025</v>
      </c>
      <c r="AA241" s="206">
        <v>16055954.789999999</v>
      </c>
      <c r="AB241" s="206">
        <v>16055954.789999999</v>
      </c>
      <c r="AC241" s="206">
        <v>16055954.789999999</v>
      </c>
      <c r="AD241" s="206">
        <v>16055954.789999999</v>
      </c>
      <c r="AE241" s="206">
        <v>16055954.789999999</v>
      </c>
      <c r="AF241" s="206">
        <v>16055954.789999999</v>
      </c>
      <c r="AG241" s="192">
        <f t="shared" si="43"/>
        <v>190988669.06499997</v>
      </c>
      <c r="AI241" s="207">
        <f t="shared" si="47"/>
        <v>57104</v>
      </c>
      <c r="AJ241" s="207">
        <f t="shared" si="47"/>
        <v>57104</v>
      </c>
      <c r="AK241" s="207">
        <f t="shared" si="47"/>
        <v>57104</v>
      </c>
      <c r="AL241" s="207">
        <f t="shared" si="47"/>
        <v>57104</v>
      </c>
      <c r="AM241" s="207">
        <f t="shared" si="47"/>
        <v>57104</v>
      </c>
      <c r="AN241" s="207">
        <f t="shared" si="47"/>
        <v>57104</v>
      </c>
      <c r="AO241" s="207">
        <f t="shared" si="46"/>
        <v>57230.11</v>
      </c>
      <c r="AP241" s="207">
        <f t="shared" si="46"/>
        <v>57356.23</v>
      </c>
      <c r="AQ241" s="207">
        <f t="shared" si="46"/>
        <v>57356.23</v>
      </c>
      <c r="AR241" s="207">
        <f t="shared" si="46"/>
        <v>57356.23</v>
      </c>
      <c r="AS241" s="207">
        <f t="shared" si="46"/>
        <v>57356.23</v>
      </c>
      <c r="AT241" s="207">
        <f t="shared" si="46"/>
        <v>57356.23</v>
      </c>
      <c r="AU241" s="208">
        <f t="shared" si="44"/>
        <v>686635.25999999989</v>
      </c>
      <c r="AV241" s="208">
        <f t="shared" si="51"/>
        <v>57356.23</v>
      </c>
      <c r="AW241" s="208">
        <f t="shared" si="51"/>
        <v>57356.23</v>
      </c>
      <c r="AX241" s="208">
        <f t="shared" si="51"/>
        <v>57356.23</v>
      </c>
      <c r="AY241" s="208">
        <f t="shared" si="51"/>
        <v>57356.23</v>
      </c>
      <c r="AZ241" s="208">
        <f t="shared" si="50"/>
        <v>41999.98</v>
      </c>
      <c r="BA241" s="208">
        <f t="shared" si="50"/>
        <v>41999.98</v>
      </c>
      <c r="BB241" s="208">
        <f t="shared" si="50"/>
        <v>41999.98</v>
      </c>
      <c r="BC241" s="208">
        <f t="shared" si="49"/>
        <v>41999.98</v>
      </c>
      <c r="BD241" s="208">
        <f t="shared" si="49"/>
        <v>41999.98</v>
      </c>
      <c r="BE241" s="208">
        <f t="shared" si="49"/>
        <v>42407.93</v>
      </c>
      <c r="BF241" s="208">
        <f t="shared" si="49"/>
        <v>42815.88</v>
      </c>
      <c r="BG241" s="208">
        <f t="shared" si="49"/>
        <v>42815.88</v>
      </c>
      <c r="BH241" s="208">
        <f t="shared" si="49"/>
        <v>42815.88</v>
      </c>
      <c r="BI241" s="208">
        <f t="shared" si="48"/>
        <v>42815.88</v>
      </c>
      <c r="BJ241" s="208">
        <f t="shared" si="48"/>
        <v>42815.88</v>
      </c>
      <c r="BK241" s="208">
        <f t="shared" si="48"/>
        <v>42815.88</v>
      </c>
      <c r="BL241" s="207">
        <f t="shared" si="45"/>
        <v>509303.11000000004</v>
      </c>
    </row>
    <row r="242" spans="1:64">
      <c r="A242" s="190" t="s">
        <v>443</v>
      </c>
      <c r="B242" s="205">
        <v>4.4200000000000003E-2</v>
      </c>
      <c r="C242" s="205">
        <v>3.0599999999999999E-2</v>
      </c>
      <c r="D242" s="206">
        <v>14940455.43</v>
      </c>
      <c r="E242" s="206">
        <v>14940455.43</v>
      </c>
      <c r="F242" s="206">
        <v>14909515.9</v>
      </c>
      <c r="G242" s="206">
        <v>14878576.369999999</v>
      </c>
      <c r="H242" s="206">
        <v>14878576.369999999</v>
      </c>
      <c r="I242" s="206">
        <v>14878576.369999999</v>
      </c>
      <c r="J242" s="206">
        <v>14878576.369999999</v>
      </c>
      <c r="K242" s="206">
        <v>14878576.369999999</v>
      </c>
      <c r="L242" s="206">
        <v>14878576.369999999</v>
      </c>
      <c r="M242" s="206">
        <v>14878576.369999999</v>
      </c>
      <c r="N242" s="206">
        <v>14878576.369999999</v>
      </c>
      <c r="O242" s="206">
        <v>14878576.369999999</v>
      </c>
      <c r="P242" s="192">
        <f t="shared" si="42"/>
        <v>178697614.09000003</v>
      </c>
      <c r="Q242" s="206">
        <v>14878576.369999999</v>
      </c>
      <c r="R242" s="206">
        <v>14878576.369999999</v>
      </c>
      <c r="S242" s="206">
        <v>14878576.369999999</v>
      </c>
      <c r="T242" s="206">
        <v>14878576.369999999</v>
      </c>
      <c r="U242" s="206">
        <v>14878576.369999999</v>
      </c>
      <c r="V242" s="206">
        <v>14878576.369999999</v>
      </c>
      <c r="W242" s="206">
        <v>14878576.369999999</v>
      </c>
      <c r="X242" s="206">
        <v>14878576.369999999</v>
      </c>
      <c r="Y242" s="206">
        <v>14878576.369999999</v>
      </c>
      <c r="Z242" s="206">
        <v>14978243.715</v>
      </c>
      <c r="AA242" s="206">
        <v>15077911.059999999</v>
      </c>
      <c r="AB242" s="206">
        <v>15077911.059999999</v>
      </c>
      <c r="AC242" s="206">
        <v>15077911.059999999</v>
      </c>
      <c r="AD242" s="206">
        <v>15077911.059999999</v>
      </c>
      <c r="AE242" s="206">
        <v>15077911.059999999</v>
      </c>
      <c r="AF242" s="206">
        <v>15077911.059999999</v>
      </c>
      <c r="AG242" s="192">
        <f t="shared" si="43"/>
        <v>179838591.92500001</v>
      </c>
      <c r="AI242" s="207">
        <f t="shared" si="47"/>
        <v>55030.68</v>
      </c>
      <c r="AJ242" s="207">
        <f t="shared" si="47"/>
        <v>55030.68</v>
      </c>
      <c r="AK242" s="207">
        <f t="shared" si="47"/>
        <v>54916.72</v>
      </c>
      <c r="AL242" s="207">
        <f t="shared" si="47"/>
        <v>54802.76</v>
      </c>
      <c r="AM242" s="207">
        <f t="shared" si="47"/>
        <v>54802.76</v>
      </c>
      <c r="AN242" s="207">
        <f t="shared" si="47"/>
        <v>54802.76</v>
      </c>
      <c r="AO242" s="207">
        <f t="shared" si="46"/>
        <v>54802.76</v>
      </c>
      <c r="AP242" s="207">
        <f t="shared" si="46"/>
        <v>54802.76</v>
      </c>
      <c r="AQ242" s="207">
        <f t="shared" si="46"/>
        <v>54802.76</v>
      </c>
      <c r="AR242" s="207">
        <f t="shared" si="46"/>
        <v>54802.76</v>
      </c>
      <c r="AS242" s="207">
        <f t="shared" si="46"/>
        <v>54802.76</v>
      </c>
      <c r="AT242" s="207">
        <f t="shared" si="46"/>
        <v>54802.76</v>
      </c>
      <c r="AU242" s="208">
        <f t="shared" si="44"/>
        <v>658202.92000000004</v>
      </c>
      <c r="AV242" s="208">
        <f t="shared" si="51"/>
        <v>54802.76</v>
      </c>
      <c r="AW242" s="208">
        <f t="shared" si="51"/>
        <v>54802.76</v>
      </c>
      <c r="AX242" s="208">
        <f t="shared" si="51"/>
        <v>54802.76</v>
      </c>
      <c r="AY242" s="208">
        <f t="shared" si="51"/>
        <v>54802.76</v>
      </c>
      <c r="AZ242" s="208">
        <f t="shared" si="50"/>
        <v>37940.370000000003</v>
      </c>
      <c r="BA242" s="208">
        <f t="shared" si="50"/>
        <v>37940.370000000003</v>
      </c>
      <c r="BB242" s="208">
        <f t="shared" si="50"/>
        <v>37940.370000000003</v>
      </c>
      <c r="BC242" s="208">
        <f t="shared" si="49"/>
        <v>37940.370000000003</v>
      </c>
      <c r="BD242" s="208">
        <f t="shared" si="49"/>
        <v>37940.370000000003</v>
      </c>
      <c r="BE242" s="208">
        <f t="shared" si="49"/>
        <v>38194.519999999997</v>
      </c>
      <c r="BF242" s="208">
        <f t="shared" si="49"/>
        <v>38448.67</v>
      </c>
      <c r="BG242" s="208">
        <f t="shared" si="49"/>
        <v>38448.67</v>
      </c>
      <c r="BH242" s="208">
        <f t="shared" si="49"/>
        <v>38448.67</v>
      </c>
      <c r="BI242" s="208">
        <f t="shared" si="48"/>
        <v>38448.67</v>
      </c>
      <c r="BJ242" s="208">
        <f t="shared" si="48"/>
        <v>38448.67</v>
      </c>
      <c r="BK242" s="208">
        <f t="shared" si="48"/>
        <v>38448.67</v>
      </c>
      <c r="BL242" s="207">
        <f t="shared" si="45"/>
        <v>458588.3899999999</v>
      </c>
    </row>
    <row r="243" spans="1:64">
      <c r="A243" s="190" t="s">
        <v>444</v>
      </c>
      <c r="B243" s="205">
        <v>4.3400000000000001E-2</v>
      </c>
      <c r="C243" s="205">
        <v>3.0199999999999998E-2</v>
      </c>
      <c r="D243" s="206">
        <v>14789388.810000001</v>
      </c>
      <c r="E243" s="206">
        <v>14789388.810000001</v>
      </c>
      <c r="F243" s="206">
        <v>14810936.83</v>
      </c>
      <c r="G243" s="206">
        <v>14832484.85</v>
      </c>
      <c r="H243" s="206">
        <v>14848423.76</v>
      </c>
      <c r="I243" s="206">
        <v>14849316.050000001</v>
      </c>
      <c r="J243" s="206">
        <v>14834269.42</v>
      </c>
      <c r="K243" s="206">
        <v>14834269.42</v>
      </c>
      <c r="L243" s="206">
        <v>14834269.42</v>
      </c>
      <c r="M243" s="206">
        <v>14834269.42</v>
      </c>
      <c r="N243" s="206">
        <v>14834269.42</v>
      </c>
      <c r="O243" s="206">
        <v>14834269.42</v>
      </c>
      <c r="P243" s="192">
        <f t="shared" si="42"/>
        <v>177925555.62999997</v>
      </c>
      <c r="Q243" s="206">
        <v>14834269.42</v>
      </c>
      <c r="R243" s="206">
        <v>14834269.42</v>
      </c>
      <c r="S243" s="206">
        <v>14834269.42</v>
      </c>
      <c r="T243" s="206">
        <v>14834269.42</v>
      </c>
      <c r="U243" s="206">
        <v>14834269.42</v>
      </c>
      <c r="V243" s="206">
        <v>14834269.42</v>
      </c>
      <c r="W243" s="206">
        <v>14834269.42</v>
      </c>
      <c r="X243" s="206">
        <v>14834269.42</v>
      </c>
      <c r="Y243" s="206">
        <v>14834269.42</v>
      </c>
      <c r="Z243" s="206">
        <v>15722994.08</v>
      </c>
      <c r="AA243" s="206">
        <v>16611718.74</v>
      </c>
      <c r="AB243" s="206">
        <v>16611718.74</v>
      </c>
      <c r="AC243" s="206">
        <v>16611718.74</v>
      </c>
      <c r="AD243" s="206">
        <v>16611718.74</v>
      </c>
      <c r="AE243" s="206">
        <v>16611718.74</v>
      </c>
      <c r="AF243" s="206">
        <v>16611718.74</v>
      </c>
      <c r="AG243" s="192">
        <f t="shared" si="43"/>
        <v>189564653.62</v>
      </c>
      <c r="AI243" s="207">
        <f t="shared" si="47"/>
        <v>53488.29</v>
      </c>
      <c r="AJ243" s="207">
        <f t="shared" si="47"/>
        <v>53488.29</v>
      </c>
      <c r="AK243" s="207">
        <f t="shared" si="47"/>
        <v>53566.22</v>
      </c>
      <c r="AL243" s="207">
        <f t="shared" si="47"/>
        <v>53644.15</v>
      </c>
      <c r="AM243" s="207">
        <f t="shared" si="47"/>
        <v>53701.8</v>
      </c>
      <c r="AN243" s="207">
        <f t="shared" si="47"/>
        <v>53705.03</v>
      </c>
      <c r="AO243" s="207">
        <f t="shared" si="46"/>
        <v>53650.61</v>
      </c>
      <c r="AP243" s="207">
        <f t="shared" si="46"/>
        <v>53650.61</v>
      </c>
      <c r="AQ243" s="207">
        <f t="shared" si="46"/>
        <v>53650.61</v>
      </c>
      <c r="AR243" s="207">
        <f t="shared" si="46"/>
        <v>53650.61</v>
      </c>
      <c r="AS243" s="207">
        <f t="shared" si="46"/>
        <v>53650.61</v>
      </c>
      <c r="AT243" s="207">
        <f t="shared" si="46"/>
        <v>53650.61</v>
      </c>
      <c r="AU243" s="208">
        <f t="shared" si="44"/>
        <v>643497.43999999994</v>
      </c>
      <c r="AV243" s="208">
        <f t="shared" si="51"/>
        <v>53650.61</v>
      </c>
      <c r="AW243" s="208">
        <f t="shared" si="51"/>
        <v>53650.61</v>
      </c>
      <c r="AX243" s="208">
        <f t="shared" si="51"/>
        <v>53650.61</v>
      </c>
      <c r="AY243" s="208">
        <f t="shared" si="51"/>
        <v>53650.61</v>
      </c>
      <c r="AZ243" s="208">
        <f t="shared" si="50"/>
        <v>37332.910000000003</v>
      </c>
      <c r="BA243" s="208">
        <f t="shared" si="50"/>
        <v>37332.910000000003</v>
      </c>
      <c r="BB243" s="208">
        <f t="shared" si="50"/>
        <v>37332.910000000003</v>
      </c>
      <c r="BC243" s="208">
        <f t="shared" si="49"/>
        <v>37332.910000000003</v>
      </c>
      <c r="BD243" s="208">
        <f t="shared" si="49"/>
        <v>37332.910000000003</v>
      </c>
      <c r="BE243" s="208">
        <f t="shared" si="49"/>
        <v>39569.54</v>
      </c>
      <c r="BF243" s="208">
        <f t="shared" si="49"/>
        <v>41806.160000000003</v>
      </c>
      <c r="BG243" s="208">
        <f t="shared" si="49"/>
        <v>41806.160000000003</v>
      </c>
      <c r="BH243" s="208">
        <f t="shared" si="49"/>
        <v>41806.160000000003</v>
      </c>
      <c r="BI243" s="208">
        <f t="shared" si="48"/>
        <v>41806.160000000003</v>
      </c>
      <c r="BJ243" s="208">
        <f t="shared" si="48"/>
        <v>41806.160000000003</v>
      </c>
      <c r="BK243" s="208">
        <f t="shared" si="48"/>
        <v>41806.160000000003</v>
      </c>
      <c r="BL243" s="207">
        <f t="shared" si="45"/>
        <v>477071.05000000016</v>
      </c>
    </row>
    <row r="244" spans="1:64">
      <c r="A244" s="190" t="s">
        <v>445</v>
      </c>
      <c r="B244" s="205">
        <v>0</v>
      </c>
      <c r="C244" s="205">
        <v>0</v>
      </c>
      <c r="D244" s="206">
        <v>0</v>
      </c>
      <c r="E244" s="206">
        <v>0</v>
      </c>
      <c r="F244" s="206">
        <v>0</v>
      </c>
      <c r="G244" s="206">
        <v>0</v>
      </c>
      <c r="H244" s="206">
        <v>0</v>
      </c>
      <c r="I244" s="206">
        <v>0</v>
      </c>
      <c r="J244" s="206">
        <v>0</v>
      </c>
      <c r="K244" s="206">
        <v>0</v>
      </c>
      <c r="L244" s="206">
        <v>0</v>
      </c>
      <c r="M244" s="206">
        <v>0</v>
      </c>
      <c r="N244" s="206">
        <v>0</v>
      </c>
      <c r="O244" s="206">
        <v>0</v>
      </c>
      <c r="P244" s="192">
        <f t="shared" si="42"/>
        <v>0</v>
      </c>
      <c r="Q244" s="206">
        <v>0</v>
      </c>
      <c r="R244" s="206">
        <v>0</v>
      </c>
      <c r="S244" s="206">
        <v>0</v>
      </c>
      <c r="T244" s="206">
        <v>0</v>
      </c>
      <c r="U244" s="206">
        <v>0</v>
      </c>
      <c r="V244" s="206">
        <v>0</v>
      </c>
      <c r="W244" s="206">
        <v>0</v>
      </c>
      <c r="X244" s="206">
        <v>0</v>
      </c>
      <c r="Y244" s="206">
        <v>0</v>
      </c>
      <c r="Z244" s="206">
        <v>0</v>
      </c>
      <c r="AA244" s="206">
        <v>0</v>
      </c>
      <c r="AB244" s="206">
        <v>0</v>
      </c>
      <c r="AC244" s="206">
        <v>0</v>
      </c>
      <c r="AD244" s="206">
        <v>0</v>
      </c>
      <c r="AE244" s="206">
        <v>0</v>
      </c>
      <c r="AF244" s="206">
        <v>0</v>
      </c>
      <c r="AG244" s="192">
        <f t="shared" si="43"/>
        <v>0</v>
      </c>
      <c r="AI244" s="207">
        <f t="shared" si="47"/>
        <v>0</v>
      </c>
      <c r="AJ244" s="207">
        <f t="shared" si="47"/>
        <v>0</v>
      </c>
      <c r="AK244" s="207">
        <f t="shared" si="47"/>
        <v>0</v>
      </c>
      <c r="AL244" s="207">
        <f t="shared" si="47"/>
        <v>0</v>
      </c>
      <c r="AM244" s="207">
        <f t="shared" si="47"/>
        <v>0</v>
      </c>
      <c r="AN244" s="207">
        <f t="shared" si="47"/>
        <v>0</v>
      </c>
      <c r="AO244" s="207">
        <f t="shared" si="46"/>
        <v>0</v>
      </c>
      <c r="AP244" s="207">
        <f t="shared" si="46"/>
        <v>0</v>
      </c>
      <c r="AQ244" s="207">
        <f t="shared" si="46"/>
        <v>0</v>
      </c>
      <c r="AR244" s="207">
        <f t="shared" si="46"/>
        <v>0</v>
      </c>
      <c r="AS244" s="207">
        <f t="shared" si="46"/>
        <v>0</v>
      </c>
      <c r="AT244" s="207">
        <f t="shared" si="46"/>
        <v>0</v>
      </c>
      <c r="AU244" s="208">
        <f t="shared" si="44"/>
        <v>0</v>
      </c>
      <c r="AV244" s="208">
        <f t="shared" si="51"/>
        <v>0</v>
      </c>
      <c r="AW244" s="208">
        <f t="shared" si="51"/>
        <v>0</v>
      </c>
      <c r="AX244" s="208">
        <f t="shared" si="51"/>
        <v>0</v>
      </c>
      <c r="AY244" s="208">
        <f t="shared" si="51"/>
        <v>0</v>
      </c>
      <c r="AZ244" s="208">
        <f t="shared" si="50"/>
        <v>0</v>
      </c>
      <c r="BA244" s="208">
        <f t="shared" si="50"/>
        <v>0</v>
      </c>
      <c r="BB244" s="208">
        <f t="shared" si="50"/>
        <v>0</v>
      </c>
      <c r="BC244" s="208">
        <f t="shared" si="49"/>
        <v>0</v>
      </c>
      <c r="BD244" s="208">
        <f t="shared" si="49"/>
        <v>0</v>
      </c>
      <c r="BE244" s="208">
        <f t="shared" si="49"/>
        <v>0</v>
      </c>
      <c r="BF244" s="208">
        <f t="shared" si="49"/>
        <v>0</v>
      </c>
      <c r="BG244" s="208">
        <f t="shared" si="49"/>
        <v>0</v>
      </c>
      <c r="BH244" s="208">
        <f t="shared" si="49"/>
        <v>0</v>
      </c>
      <c r="BI244" s="208">
        <f t="shared" si="48"/>
        <v>0</v>
      </c>
      <c r="BJ244" s="208">
        <f t="shared" si="48"/>
        <v>0</v>
      </c>
      <c r="BK244" s="208">
        <f t="shared" si="48"/>
        <v>0</v>
      </c>
      <c r="BL244" s="207">
        <f t="shared" si="45"/>
        <v>0</v>
      </c>
    </row>
    <row r="245" spans="1:64">
      <c r="A245" s="190" t="s">
        <v>446</v>
      </c>
      <c r="B245" s="205">
        <v>0</v>
      </c>
      <c r="C245" s="205">
        <v>0</v>
      </c>
      <c r="D245" s="206">
        <v>0</v>
      </c>
      <c r="E245" s="206">
        <v>0</v>
      </c>
      <c r="F245" s="206">
        <v>0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0</v>
      </c>
      <c r="M245" s="206">
        <v>0</v>
      </c>
      <c r="N245" s="206">
        <v>0</v>
      </c>
      <c r="O245" s="206">
        <v>0</v>
      </c>
      <c r="P245" s="192">
        <f t="shared" si="42"/>
        <v>0</v>
      </c>
      <c r="Q245" s="206">
        <v>0</v>
      </c>
      <c r="R245" s="206">
        <v>0</v>
      </c>
      <c r="S245" s="206">
        <v>0</v>
      </c>
      <c r="T245" s="206">
        <v>0</v>
      </c>
      <c r="U245" s="206">
        <v>0</v>
      </c>
      <c r="V245" s="206">
        <v>0</v>
      </c>
      <c r="W245" s="206">
        <v>0</v>
      </c>
      <c r="X245" s="206">
        <v>0</v>
      </c>
      <c r="Y245" s="206">
        <v>0</v>
      </c>
      <c r="Z245" s="206">
        <v>0</v>
      </c>
      <c r="AA245" s="206">
        <v>0</v>
      </c>
      <c r="AB245" s="206">
        <v>0</v>
      </c>
      <c r="AC245" s="206">
        <v>0</v>
      </c>
      <c r="AD245" s="206">
        <v>0</v>
      </c>
      <c r="AE245" s="206">
        <v>0</v>
      </c>
      <c r="AF245" s="206">
        <v>0</v>
      </c>
      <c r="AG245" s="192">
        <f t="shared" si="43"/>
        <v>0</v>
      </c>
      <c r="AI245" s="207">
        <f t="shared" si="47"/>
        <v>0</v>
      </c>
      <c r="AJ245" s="207">
        <f t="shared" si="47"/>
        <v>0</v>
      </c>
      <c r="AK245" s="207">
        <f t="shared" si="47"/>
        <v>0</v>
      </c>
      <c r="AL245" s="207">
        <f t="shared" si="47"/>
        <v>0</v>
      </c>
      <c r="AM245" s="207">
        <f t="shared" si="47"/>
        <v>0</v>
      </c>
      <c r="AN245" s="207">
        <f t="shared" si="47"/>
        <v>0</v>
      </c>
      <c r="AO245" s="207">
        <f t="shared" si="46"/>
        <v>0</v>
      </c>
      <c r="AP245" s="207">
        <f t="shared" si="46"/>
        <v>0</v>
      </c>
      <c r="AQ245" s="207">
        <f t="shared" si="46"/>
        <v>0</v>
      </c>
      <c r="AR245" s="207">
        <f t="shared" si="46"/>
        <v>0</v>
      </c>
      <c r="AS245" s="207">
        <f t="shared" si="46"/>
        <v>0</v>
      </c>
      <c r="AT245" s="207">
        <f t="shared" si="46"/>
        <v>0</v>
      </c>
      <c r="AU245" s="208">
        <f t="shared" si="44"/>
        <v>0</v>
      </c>
      <c r="AV245" s="208">
        <f t="shared" si="51"/>
        <v>0</v>
      </c>
      <c r="AW245" s="208">
        <f t="shared" si="51"/>
        <v>0</v>
      </c>
      <c r="AX245" s="208">
        <f t="shared" si="51"/>
        <v>0</v>
      </c>
      <c r="AY245" s="208">
        <f t="shared" si="51"/>
        <v>0</v>
      </c>
      <c r="AZ245" s="208">
        <f t="shared" si="50"/>
        <v>0</v>
      </c>
      <c r="BA245" s="208">
        <f t="shared" si="50"/>
        <v>0</v>
      </c>
      <c r="BB245" s="208">
        <f t="shared" si="50"/>
        <v>0</v>
      </c>
      <c r="BC245" s="208">
        <f t="shared" si="49"/>
        <v>0</v>
      </c>
      <c r="BD245" s="208">
        <f t="shared" si="49"/>
        <v>0</v>
      </c>
      <c r="BE245" s="208">
        <f t="shared" si="49"/>
        <v>0</v>
      </c>
      <c r="BF245" s="208">
        <f t="shared" si="49"/>
        <v>0</v>
      </c>
      <c r="BG245" s="208">
        <f t="shared" si="49"/>
        <v>0</v>
      </c>
      <c r="BH245" s="208">
        <f t="shared" si="49"/>
        <v>0</v>
      </c>
      <c r="BI245" s="208">
        <f t="shared" si="48"/>
        <v>0</v>
      </c>
      <c r="BJ245" s="208">
        <f t="shared" si="48"/>
        <v>0</v>
      </c>
      <c r="BK245" s="208">
        <f t="shared" si="48"/>
        <v>0</v>
      </c>
      <c r="BL245" s="207">
        <f t="shared" si="45"/>
        <v>0</v>
      </c>
    </row>
    <row r="246" spans="1:64">
      <c r="A246" s="190" t="s">
        <v>447</v>
      </c>
      <c r="B246" s="205">
        <v>4.6100000000000002E-2</v>
      </c>
      <c r="C246" s="205">
        <v>4.41E-2</v>
      </c>
      <c r="D246" s="206">
        <v>57651.55</v>
      </c>
      <c r="E246" s="206">
        <v>57651.55</v>
      </c>
      <c r="F246" s="206">
        <v>57651.55</v>
      </c>
      <c r="G246" s="206">
        <v>57651.55</v>
      </c>
      <c r="H246" s="206">
        <v>57651.55</v>
      </c>
      <c r="I246" s="206">
        <v>57651.55</v>
      </c>
      <c r="J246" s="206">
        <v>57651.55</v>
      </c>
      <c r="K246" s="206">
        <v>57651.55</v>
      </c>
      <c r="L246" s="206">
        <v>57651.55</v>
      </c>
      <c r="M246" s="206">
        <v>57651.55</v>
      </c>
      <c r="N246" s="206">
        <v>57651.55</v>
      </c>
      <c r="O246" s="206">
        <v>57651.55</v>
      </c>
      <c r="P246" s="192">
        <f t="shared" si="42"/>
        <v>691818.60000000009</v>
      </c>
      <c r="Q246" s="206">
        <v>57651.55</v>
      </c>
      <c r="R246" s="206">
        <v>57651.55</v>
      </c>
      <c r="S246" s="206">
        <v>57651.55</v>
      </c>
      <c r="T246" s="206">
        <v>57651.55</v>
      </c>
      <c r="U246" s="206">
        <v>57651.55</v>
      </c>
      <c r="V246" s="206">
        <v>57651.55</v>
      </c>
      <c r="W246" s="206">
        <v>57651.55</v>
      </c>
      <c r="X246" s="206">
        <v>57651.55</v>
      </c>
      <c r="Y246" s="206">
        <v>57651.55</v>
      </c>
      <c r="Z246" s="206">
        <v>57651.55</v>
      </c>
      <c r="AA246" s="206">
        <v>57651.55</v>
      </c>
      <c r="AB246" s="206">
        <v>57651.55</v>
      </c>
      <c r="AC246" s="206">
        <v>57651.55</v>
      </c>
      <c r="AD246" s="206">
        <v>57651.55</v>
      </c>
      <c r="AE246" s="206">
        <v>57651.55</v>
      </c>
      <c r="AF246" s="206">
        <v>57651.55</v>
      </c>
      <c r="AG246" s="192">
        <f t="shared" si="43"/>
        <v>691818.60000000009</v>
      </c>
      <c r="AI246" s="207">
        <f t="shared" si="47"/>
        <v>221.48</v>
      </c>
      <c r="AJ246" s="207">
        <f t="shared" si="47"/>
        <v>221.48</v>
      </c>
      <c r="AK246" s="207">
        <f t="shared" si="47"/>
        <v>221.48</v>
      </c>
      <c r="AL246" s="207">
        <f t="shared" si="47"/>
        <v>221.48</v>
      </c>
      <c r="AM246" s="207">
        <f t="shared" si="47"/>
        <v>221.48</v>
      </c>
      <c r="AN246" s="207">
        <f t="shared" si="47"/>
        <v>221.48</v>
      </c>
      <c r="AO246" s="207">
        <f t="shared" si="46"/>
        <v>221.48</v>
      </c>
      <c r="AP246" s="207">
        <f t="shared" si="46"/>
        <v>221.48</v>
      </c>
      <c r="AQ246" s="207">
        <f t="shared" si="46"/>
        <v>221.48</v>
      </c>
      <c r="AR246" s="207">
        <f t="shared" si="46"/>
        <v>221.48</v>
      </c>
      <c r="AS246" s="207">
        <f t="shared" si="46"/>
        <v>221.48</v>
      </c>
      <c r="AT246" s="207">
        <f t="shared" si="46"/>
        <v>221.48</v>
      </c>
      <c r="AU246" s="208">
        <f t="shared" si="44"/>
        <v>2657.7599999999998</v>
      </c>
      <c r="AV246" s="208">
        <f t="shared" si="51"/>
        <v>221.48</v>
      </c>
      <c r="AW246" s="208">
        <f t="shared" si="51"/>
        <v>221.48</v>
      </c>
      <c r="AX246" s="208">
        <f t="shared" si="51"/>
        <v>221.48</v>
      </c>
      <c r="AY246" s="208">
        <f t="shared" si="51"/>
        <v>221.48</v>
      </c>
      <c r="AZ246" s="208">
        <f t="shared" si="50"/>
        <v>211.87</v>
      </c>
      <c r="BA246" s="208">
        <f t="shared" si="50"/>
        <v>211.87</v>
      </c>
      <c r="BB246" s="208">
        <f t="shared" si="50"/>
        <v>211.87</v>
      </c>
      <c r="BC246" s="208">
        <f t="shared" si="49"/>
        <v>211.87</v>
      </c>
      <c r="BD246" s="208">
        <f t="shared" si="49"/>
        <v>211.87</v>
      </c>
      <c r="BE246" s="208">
        <f t="shared" si="49"/>
        <v>211.87</v>
      </c>
      <c r="BF246" s="208">
        <f t="shared" si="49"/>
        <v>211.87</v>
      </c>
      <c r="BG246" s="208">
        <f t="shared" si="49"/>
        <v>211.87</v>
      </c>
      <c r="BH246" s="208">
        <f t="shared" si="49"/>
        <v>211.87</v>
      </c>
      <c r="BI246" s="208">
        <f t="shared" si="48"/>
        <v>211.87</v>
      </c>
      <c r="BJ246" s="208">
        <f t="shared" si="48"/>
        <v>211.87</v>
      </c>
      <c r="BK246" s="208">
        <f t="shared" si="48"/>
        <v>211.87</v>
      </c>
      <c r="BL246" s="207">
        <f t="shared" si="45"/>
        <v>2542.4399999999991</v>
      </c>
    </row>
    <row r="247" spans="1:64">
      <c r="A247" s="190" t="s">
        <v>448</v>
      </c>
      <c r="B247" s="205">
        <v>5.6800000000000003E-2</v>
      </c>
      <c r="C247" s="205">
        <v>0</v>
      </c>
      <c r="D247" s="206">
        <v>0</v>
      </c>
      <c r="E247" s="206">
        <v>0</v>
      </c>
      <c r="F247" s="206">
        <v>0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0</v>
      </c>
      <c r="O247" s="206">
        <v>0</v>
      </c>
      <c r="P247" s="192">
        <f t="shared" si="42"/>
        <v>0</v>
      </c>
      <c r="Q247" s="206">
        <v>0</v>
      </c>
      <c r="R247" s="206">
        <v>0</v>
      </c>
      <c r="S247" s="206">
        <v>0</v>
      </c>
      <c r="T247" s="206">
        <v>0</v>
      </c>
      <c r="U247" s="206">
        <v>0</v>
      </c>
      <c r="V247" s="206">
        <v>0</v>
      </c>
      <c r="W247" s="206">
        <v>0</v>
      </c>
      <c r="X247" s="206">
        <v>0</v>
      </c>
      <c r="Y247" s="206">
        <v>0</v>
      </c>
      <c r="Z247" s="206">
        <v>0</v>
      </c>
      <c r="AA247" s="206">
        <v>0</v>
      </c>
      <c r="AB247" s="206">
        <v>0</v>
      </c>
      <c r="AC247" s="206">
        <v>0</v>
      </c>
      <c r="AD247" s="206">
        <v>0</v>
      </c>
      <c r="AE247" s="206">
        <v>0</v>
      </c>
      <c r="AF247" s="206">
        <v>0</v>
      </c>
      <c r="AG247" s="192">
        <f t="shared" si="43"/>
        <v>0</v>
      </c>
      <c r="AI247" s="207">
        <f t="shared" si="47"/>
        <v>0</v>
      </c>
      <c r="AJ247" s="207">
        <f t="shared" si="47"/>
        <v>0</v>
      </c>
      <c r="AK247" s="207">
        <f t="shared" si="47"/>
        <v>0</v>
      </c>
      <c r="AL247" s="207">
        <f t="shared" si="47"/>
        <v>0</v>
      </c>
      <c r="AM247" s="207">
        <f t="shared" si="47"/>
        <v>0</v>
      </c>
      <c r="AN247" s="207">
        <f t="shared" si="47"/>
        <v>0</v>
      </c>
      <c r="AO247" s="207">
        <f t="shared" si="46"/>
        <v>0</v>
      </c>
      <c r="AP247" s="207">
        <f t="shared" si="46"/>
        <v>0</v>
      </c>
      <c r="AQ247" s="207">
        <f t="shared" si="46"/>
        <v>0</v>
      </c>
      <c r="AR247" s="207">
        <f t="shared" si="46"/>
        <v>0</v>
      </c>
      <c r="AS247" s="207">
        <f t="shared" si="46"/>
        <v>0</v>
      </c>
      <c r="AT247" s="207">
        <f t="shared" si="46"/>
        <v>0</v>
      </c>
      <c r="AU247" s="208">
        <f t="shared" si="44"/>
        <v>0</v>
      </c>
      <c r="AV247" s="208">
        <f t="shared" si="51"/>
        <v>0</v>
      </c>
      <c r="AW247" s="208">
        <f t="shared" si="51"/>
        <v>0</v>
      </c>
      <c r="AX247" s="208">
        <f t="shared" si="51"/>
        <v>0</v>
      </c>
      <c r="AY247" s="208">
        <f t="shared" si="51"/>
        <v>0</v>
      </c>
      <c r="AZ247" s="208">
        <f t="shared" si="50"/>
        <v>0</v>
      </c>
      <c r="BA247" s="208">
        <f t="shared" si="50"/>
        <v>0</v>
      </c>
      <c r="BB247" s="208">
        <f t="shared" si="50"/>
        <v>0</v>
      </c>
      <c r="BC247" s="208">
        <f t="shared" si="49"/>
        <v>0</v>
      </c>
      <c r="BD247" s="208">
        <f t="shared" si="49"/>
        <v>0</v>
      </c>
      <c r="BE247" s="208">
        <f t="shared" si="49"/>
        <v>0</v>
      </c>
      <c r="BF247" s="208">
        <f t="shared" si="49"/>
        <v>0</v>
      </c>
      <c r="BG247" s="208">
        <f t="shared" si="49"/>
        <v>0</v>
      </c>
      <c r="BH247" s="208">
        <f t="shared" si="49"/>
        <v>0</v>
      </c>
      <c r="BI247" s="208">
        <f t="shared" si="48"/>
        <v>0</v>
      </c>
      <c r="BJ247" s="208">
        <f t="shared" si="48"/>
        <v>0</v>
      </c>
      <c r="BK247" s="208">
        <f t="shared" si="48"/>
        <v>0</v>
      </c>
      <c r="BL247" s="207">
        <f t="shared" si="45"/>
        <v>0</v>
      </c>
    </row>
    <row r="248" spans="1:64">
      <c r="A248" s="190" t="s">
        <v>449</v>
      </c>
      <c r="B248" s="205">
        <v>2.7E-2</v>
      </c>
      <c r="C248" s="205">
        <v>2.7300000000000001E-2</v>
      </c>
      <c r="D248" s="206">
        <v>17524218.390000001</v>
      </c>
      <c r="E248" s="206">
        <v>17526172.390000001</v>
      </c>
      <c r="F248" s="206">
        <v>17526629.989999998</v>
      </c>
      <c r="G248" s="206">
        <v>17526694.859999999</v>
      </c>
      <c r="H248" s="206">
        <v>17526759.719999999</v>
      </c>
      <c r="I248" s="206">
        <v>17526759.719999999</v>
      </c>
      <c r="J248" s="206">
        <v>17526759.719999999</v>
      </c>
      <c r="K248" s="206">
        <v>17526759.719999999</v>
      </c>
      <c r="L248" s="206">
        <v>17526759.719999999</v>
      </c>
      <c r="M248" s="206">
        <v>17526759.719999999</v>
      </c>
      <c r="N248" s="206">
        <v>17526759.719999999</v>
      </c>
      <c r="O248" s="206">
        <v>17526759.719999999</v>
      </c>
      <c r="P248" s="192">
        <f t="shared" si="42"/>
        <v>210317793.38999999</v>
      </c>
      <c r="Q248" s="206">
        <v>17526759.719999999</v>
      </c>
      <c r="R248" s="206">
        <v>17526759.719999999</v>
      </c>
      <c r="S248" s="206">
        <v>17526759.719999999</v>
      </c>
      <c r="T248" s="206">
        <v>17526759.719999999</v>
      </c>
      <c r="U248" s="206">
        <v>17526759.719999999</v>
      </c>
      <c r="V248" s="206">
        <v>17526759.719999999</v>
      </c>
      <c r="W248" s="206">
        <v>17526759.719999999</v>
      </c>
      <c r="X248" s="206">
        <v>17526759.719999999</v>
      </c>
      <c r="Y248" s="206">
        <v>17526759.719999999</v>
      </c>
      <c r="Z248" s="206">
        <v>17526759.719999999</v>
      </c>
      <c r="AA248" s="206">
        <v>17526759.719999999</v>
      </c>
      <c r="AB248" s="206">
        <v>17526759.719999999</v>
      </c>
      <c r="AC248" s="206">
        <v>17526759.719999999</v>
      </c>
      <c r="AD248" s="206">
        <v>17526759.719999999</v>
      </c>
      <c r="AE248" s="206">
        <v>17526759.719999999</v>
      </c>
      <c r="AF248" s="206">
        <v>17526759.719999999</v>
      </c>
      <c r="AG248" s="192">
        <f t="shared" si="43"/>
        <v>210321116.63999999</v>
      </c>
      <c r="AI248" s="207">
        <f t="shared" si="47"/>
        <v>39429.49</v>
      </c>
      <c r="AJ248" s="207">
        <f t="shared" si="47"/>
        <v>39433.89</v>
      </c>
      <c r="AK248" s="207">
        <f t="shared" si="47"/>
        <v>39434.92</v>
      </c>
      <c r="AL248" s="207">
        <f t="shared" si="47"/>
        <v>39435.06</v>
      </c>
      <c r="AM248" s="207">
        <f t="shared" si="47"/>
        <v>39435.21</v>
      </c>
      <c r="AN248" s="207">
        <f t="shared" si="47"/>
        <v>39435.21</v>
      </c>
      <c r="AO248" s="207">
        <f t="shared" si="46"/>
        <v>39435.21</v>
      </c>
      <c r="AP248" s="207">
        <f t="shared" si="46"/>
        <v>39435.21</v>
      </c>
      <c r="AQ248" s="207">
        <f t="shared" si="46"/>
        <v>39435.21</v>
      </c>
      <c r="AR248" s="207">
        <f t="shared" si="46"/>
        <v>39435.21</v>
      </c>
      <c r="AS248" s="207">
        <f t="shared" si="46"/>
        <v>39435.21</v>
      </c>
      <c r="AT248" s="207">
        <f t="shared" si="46"/>
        <v>39435.21</v>
      </c>
      <c r="AU248" s="208">
        <f t="shared" si="44"/>
        <v>473215.0400000001</v>
      </c>
      <c r="AV248" s="208">
        <f t="shared" si="51"/>
        <v>39435.21</v>
      </c>
      <c r="AW248" s="208">
        <f t="shared" si="51"/>
        <v>39435.21</v>
      </c>
      <c r="AX248" s="208">
        <f t="shared" si="51"/>
        <v>39435.21</v>
      </c>
      <c r="AY248" s="208">
        <f t="shared" si="51"/>
        <v>39435.21</v>
      </c>
      <c r="AZ248" s="208">
        <f t="shared" si="50"/>
        <v>39873.379999999997</v>
      </c>
      <c r="BA248" s="208">
        <f t="shared" si="50"/>
        <v>39873.379999999997</v>
      </c>
      <c r="BB248" s="208">
        <f t="shared" si="50"/>
        <v>39873.379999999997</v>
      </c>
      <c r="BC248" s="208">
        <f t="shared" si="49"/>
        <v>39873.379999999997</v>
      </c>
      <c r="BD248" s="208">
        <f t="shared" si="49"/>
        <v>39873.379999999997</v>
      </c>
      <c r="BE248" s="208">
        <f t="shared" si="49"/>
        <v>39873.379999999997</v>
      </c>
      <c r="BF248" s="208">
        <f t="shared" si="49"/>
        <v>39873.379999999997</v>
      </c>
      <c r="BG248" s="208">
        <f t="shared" si="49"/>
        <v>39873.379999999997</v>
      </c>
      <c r="BH248" s="208">
        <f t="shared" si="49"/>
        <v>39873.379999999997</v>
      </c>
      <c r="BI248" s="208">
        <f t="shared" si="48"/>
        <v>39873.379999999997</v>
      </c>
      <c r="BJ248" s="208">
        <f t="shared" si="48"/>
        <v>39873.379999999997</v>
      </c>
      <c r="BK248" s="208">
        <f t="shared" si="48"/>
        <v>39873.379999999997</v>
      </c>
      <c r="BL248" s="207">
        <f t="shared" si="45"/>
        <v>478480.56</v>
      </c>
    </row>
    <row r="249" spans="1:64">
      <c r="A249" s="190" t="s">
        <v>450</v>
      </c>
      <c r="B249" s="205">
        <v>4.0500000000000001E-2</v>
      </c>
      <c r="C249" s="205">
        <v>2.4E-2</v>
      </c>
      <c r="D249" s="206">
        <v>3448727.25</v>
      </c>
      <c r="E249" s="206">
        <v>3448727.25</v>
      </c>
      <c r="F249" s="206">
        <v>3448727.25</v>
      </c>
      <c r="G249" s="206">
        <v>3448727.25</v>
      </c>
      <c r="H249" s="206">
        <v>3448727.25</v>
      </c>
      <c r="I249" s="206">
        <v>3448727.25</v>
      </c>
      <c r="J249" s="206">
        <v>3448727.25</v>
      </c>
      <c r="K249" s="206">
        <v>3448727.25</v>
      </c>
      <c r="L249" s="206">
        <v>3448727.25</v>
      </c>
      <c r="M249" s="206">
        <v>3448727.25</v>
      </c>
      <c r="N249" s="206">
        <v>3448727.25</v>
      </c>
      <c r="O249" s="206">
        <v>3448727.25</v>
      </c>
      <c r="P249" s="192">
        <f t="shared" si="42"/>
        <v>41384727</v>
      </c>
      <c r="Q249" s="206">
        <v>3448727.25</v>
      </c>
      <c r="R249" s="206">
        <v>3448727.25</v>
      </c>
      <c r="S249" s="206">
        <v>3448727.25</v>
      </c>
      <c r="T249" s="206">
        <v>3448727.25</v>
      </c>
      <c r="U249" s="206">
        <v>3448727.25</v>
      </c>
      <c r="V249" s="206">
        <v>3448727.25</v>
      </c>
      <c r="W249" s="206">
        <v>3448727.25</v>
      </c>
      <c r="X249" s="206">
        <v>3448727.25</v>
      </c>
      <c r="Y249" s="206">
        <v>3448727.25</v>
      </c>
      <c r="Z249" s="206">
        <v>3448727.25</v>
      </c>
      <c r="AA249" s="206">
        <v>3448727.25</v>
      </c>
      <c r="AB249" s="206">
        <v>3448727.25</v>
      </c>
      <c r="AC249" s="206">
        <v>3448727.25</v>
      </c>
      <c r="AD249" s="206">
        <v>3448727.25</v>
      </c>
      <c r="AE249" s="206">
        <v>3448727.25</v>
      </c>
      <c r="AF249" s="206">
        <v>3448727.25</v>
      </c>
      <c r="AG249" s="192">
        <f t="shared" si="43"/>
        <v>41384727</v>
      </c>
      <c r="AI249" s="207">
        <f t="shared" si="47"/>
        <v>11639.45</v>
      </c>
      <c r="AJ249" s="207">
        <f t="shared" si="47"/>
        <v>11639.45</v>
      </c>
      <c r="AK249" s="207">
        <f t="shared" si="47"/>
        <v>11639.45</v>
      </c>
      <c r="AL249" s="207">
        <f t="shared" si="47"/>
        <v>11639.45</v>
      </c>
      <c r="AM249" s="207">
        <f t="shared" si="47"/>
        <v>11639.45</v>
      </c>
      <c r="AN249" s="207">
        <f t="shared" si="47"/>
        <v>11639.45</v>
      </c>
      <c r="AO249" s="207">
        <f t="shared" si="46"/>
        <v>11639.45</v>
      </c>
      <c r="AP249" s="207">
        <f t="shared" si="46"/>
        <v>11639.45</v>
      </c>
      <c r="AQ249" s="207">
        <f t="shared" si="46"/>
        <v>11639.45</v>
      </c>
      <c r="AR249" s="207">
        <f t="shared" si="46"/>
        <v>11639.45</v>
      </c>
      <c r="AS249" s="207">
        <f t="shared" si="46"/>
        <v>11639.45</v>
      </c>
      <c r="AT249" s="207">
        <f t="shared" si="46"/>
        <v>11639.45</v>
      </c>
      <c r="AU249" s="208">
        <f t="shared" si="44"/>
        <v>139673.4</v>
      </c>
      <c r="AV249" s="208">
        <f t="shared" si="51"/>
        <v>11639.45</v>
      </c>
      <c r="AW249" s="208">
        <f t="shared" si="51"/>
        <v>11639.45</v>
      </c>
      <c r="AX249" s="208">
        <f t="shared" si="51"/>
        <v>11639.45</v>
      </c>
      <c r="AY249" s="208">
        <f t="shared" si="51"/>
        <v>11639.45</v>
      </c>
      <c r="AZ249" s="208">
        <f t="shared" si="50"/>
        <v>6897.45</v>
      </c>
      <c r="BA249" s="208">
        <f t="shared" si="50"/>
        <v>6897.45</v>
      </c>
      <c r="BB249" s="208">
        <f t="shared" si="50"/>
        <v>6897.45</v>
      </c>
      <c r="BC249" s="208">
        <f t="shared" si="49"/>
        <v>6897.45</v>
      </c>
      <c r="BD249" s="208">
        <f t="shared" si="49"/>
        <v>6897.45</v>
      </c>
      <c r="BE249" s="208">
        <f t="shared" si="49"/>
        <v>6897.45</v>
      </c>
      <c r="BF249" s="208">
        <f t="shared" si="49"/>
        <v>6897.45</v>
      </c>
      <c r="BG249" s="208">
        <f t="shared" si="49"/>
        <v>6897.45</v>
      </c>
      <c r="BH249" s="208">
        <f t="shared" si="49"/>
        <v>6897.45</v>
      </c>
      <c r="BI249" s="208">
        <f t="shared" si="48"/>
        <v>6897.45</v>
      </c>
      <c r="BJ249" s="208">
        <f t="shared" si="48"/>
        <v>6897.45</v>
      </c>
      <c r="BK249" s="208">
        <f t="shared" si="48"/>
        <v>6897.45</v>
      </c>
      <c r="BL249" s="207">
        <f t="shared" si="45"/>
        <v>82769.39999999998</v>
      </c>
    </row>
    <row r="250" spans="1:64">
      <c r="A250" s="190" t="s">
        <v>451</v>
      </c>
      <c r="B250" s="205">
        <v>4.3200000000000002E-2</v>
      </c>
      <c r="C250" s="205">
        <v>2.0299999999999999E-2</v>
      </c>
      <c r="D250" s="206">
        <v>2449473.2200000002</v>
      </c>
      <c r="E250" s="206">
        <v>2449473.2200000002</v>
      </c>
      <c r="F250" s="206">
        <v>2449473.2200000002</v>
      </c>
      <c r="G250" s="206">
        <v>2449473.2200000002</v>
      </c>
      <c r="H250" s="206">
        <v>2449473.2200000002</v>
      </c>
      <c r="I250" s="206">
        <v>2449473.2200000002</v>
      </c>
      <c r="J250" s="206">
        <v>2449473.2200000002</v>
      </c>
      <c r="K250" s="206">
        <v>2449473.2200000002</v>
      </c>
      <c r="L250" s="206">
        <v>2449473.2200000002</v>
      </c>
      <c r="M250" s="206">
        <v>2449473.2200000002</v>
      </c>
      <c r="N250" s="206">
        <v>2449473.2200000002</v>
      </c>
      <c r="O250" s="206">
        <v>2449473.2200000002</v>
      </c>
      <c r="P250" s="192">
        <f t="shared" si="42"/>
        <v>29393678.639999997</v>
      </c>
      <c r="Q250" s="206">
        <v>2449473.2200000002</v>
      </c>
      <c r="R250" s="206">
        <v>2449473.2200000002</v>
      </c>
      <c r="S250" s="206">
        <v>2449473.2200000002</v>
      </c>
      <c r="T250" s="206">
        <v>2449473.2200000002</v>
      </c>
      <c r="U250" s="206">
        <v>2449473.2200000002</v>
      </c>
      <c r="V250" s="206">
        <v>2449473.2200000002</v>
      </c>
      <c r="W250" s="206">
        <v>2449473.2200000002</v>
      </c>
      <c r="X250" s="206">
        <v>2449473.2200000002</v>
      </c>
      <c r="Y250" s="206">
        <v>2449473.2200000002</v>
      </c>
      <c r="Z250" s="206">
        <v>2449473.2200000002</v>
      </c>
      <c r="AA250" s="206">
        <v>2449473.2200000002</v>
      </c>
      <c r="AB250" s="206">
        <v>2449473.2200000002</v>
      </c>
      <c r="AC250" s="206">
        <v>2449473.2200000002</v>
      </c>
      <c r="AD250" s="206">
        <v>2449473.2200000002</v>
      </c>
      <c r="AE250" s="206">
        <v>2449473.2200000002</v>
      </c>
      <c r="AF250" s="206">
        <v>2449473.2200000002</v>
      </c>
      <c r="AG250" s="192">
        <f t="shared" si="43"/>
        <v>29393678.639999997</v>
      </c>
      <c r="AI250" s="207">
        <f t="shared" si="47"/>
        <v>8818.1</v>
      </c>
      <c r="AJ250" s="207">
        <f t="shared" si="47"/>
        <v>8818.1</v>
      </c>
      <c r="AK250" s="207">
        <f t="shared" si="47"/>
        <v>8818.1</v>
      </c>
      <c r="AL250" s="207">
        <f t="shared" si="47"/>
        <v>8818.1</v>
      </c>
      <c r="AM250" s="207">
        <f t="shared" si="47"/>
        <v>8818.1</v>
      </c>
      <c r="AN250" s="207">
        <f t="shared" si="47"/>
        <v>8818.1</v>
      </c>
      <c r="AO250" s="207">
        <f t="shared" si="46"/>
        <v>8818.1</v>
      </c>
      <c r="AP250" s="207">
        <f t="shared" si="46"/>
        <v>8818.1</v>
      </c>
      <c r="AQ250" s="207">
        <f t="shared" si="46"/>
        <v>8818.1</v>
      </c>
      <c r="AR250" s="207">
        <f t="shared" si="46"/>
        <v>8818.1</v>
      </c>
      <c r="AS250" s="207">
        <f t="shared" si="46"/>
        <v>8818.1</v>
      </c>
      <c r="AT250" s="207">
        <f t="shared" si="46"/>
        <v>8818.1</v>
      </c>
      <c r="AU250" s="208">
        <f t="shared" si="44"/>
        <v>105817.20000000003</v>
      </c>
      <c r="AV250" s="208">
        <f t="shared" si="51"/>
        <v>8818.1</v>
      </c>
      <c r="AW250" s="208">
        <f t="shared" si="51"/>
        <v>8818.1</v>
      </c>
      <c r="AX250" s="208">
        <f t="shared" si="51"/>
        <v>8818.1</v>
      </c>
      <c r="AY250" s="208">
        <f t="shared" si="51"/>
        <v>8818.1</v>
      </c>
      <c r="AZ250" s="208">
        <f t="shared" si="50"/>
        <v>4143.6899999999996</v>
      </c>
      <c r="BA250" s="208">
        <f t="shared" si="50"/>
        <v>4143.6899999999996</v>
      </c>
      <c r="BB250" s="208">
        <f t="shared" si="50"/>
        <v>4143.6899999999996</v>
      </c>
      <c r="BC250" s="208">
        <f t="shared" si="49"/>
        <v>4143.6899999999996</v>
      </c>
      <c r="BD250" s="208">
        <f t="shared" si="49"/>
        <v>4143.6899999999996</v>
      </c>
      <c r="BE250" s="208">
        <f t="shared" si="49"/>
        <v>4143.6899999999996</v>
      </c>
      <c r="BF250" s="208">
        <f t="shared" si="49"/>
        <v>4143.6899999999996</v>
      </c>
      <c r="BG250" s="208">
        <f t="shared" si="49"/>
        <v>4143.6899999999996</v>
      </c>
      <c r="BH250" s="208">
        <f t="shared" si="49"/>
        <v>4143.6899999999996</v>
      </c>
      <c r="BI250" s="208">
        <f t="shared" si="48"/>
        <v>4143.6899999999996</v>
      </c>
      <c r="BJ250" s="208">
        <f t="shared" si="48"/>
        <v>4143.6899999999996</v>
      </c>
      <c r="BK250" s="208">
        <f t="shared" si="48"/>
        <v>4143.6899999999996</v>
      </c>
      <c r="BL250" s="207">
        <f t="shared" si="45"/>
        <v>49724.280000000006</v>
      </c>
    </row>
    <row r="251" spans="1:64">
      <c r="A251" s="190" t="s">
        <v>452</v>
      </c>
      <c r="B251" s="205">
        <v>4.3799999999999999E-2</v>
      </c>
      <c r="C251" s="205">
        <v>2.46E-2</v>
      </c>
      <c r="D251" s="206">
        <v>2652422.7000000002</v>
      </c>
      <c r="E251" s="206">
        <v>2652422.7000000002</v>
      </c>
      <c r="F251" s="206">
        <v>2580316.44</v>
      </c>
      <c r="G251" s="206">
        <v>2508210.1800000002</v>
      </c>
      <c r="H251" s="206">
        <v>2508210.1800000002</v>
      </c>
      <c r="I251" s="206">
        <v>2508210.1800000002</v>
      </c>
      <c r="J251" s="206">
        <v>2508210.1800000002</v>
      </c>
      <c r="K251" s="206">
        <v>2508210.1800000002</v>
      </c>
      <c r="L251" s="206">
        <v>2508210.1800000002</v>
      </c>
      <c r="M251" s="206">
        <v>2508210.1800000002</v>
      </c>
      <c r="N251" s="206">
        <v>2508210.1800000002</v>
      </c>
      <c r="O251" s="206">
        <v>2508210.1800000002</v>
      </c>
      <c r="P251" s="192">
        <f t="shared" si="42"/>
        <v>30459053.459999997</v>
      </c>
      <c r="Q251" s="206">
        <v>2508210.1800000002</v>
      </c>
      <c r="R251" s="206">
        <v>2508210.1800000002</v>
      </c>
      <c r="S251" s="206">
        <v>2508210.1800000002</v>
      </c>
      <c r="T251" s="206">
        <v>2508210.1800000002</v>
      </c>
      <c r="U251" s="206">
        <v>2508210.1800000002</v>
      </c>
      <c r="V251" s="206">
        <v>2508210.1800000002</v>
      </c>
      <c r="W251" s="206">
        <v>2508210.1800000002</v>
      </c>
      <c r="X251" s="206">
        <v>2508210.1800000002</v>
      </c>
      <c r="Y251" s="206">
        <v>2508210.1800000002</v>
      </c>
      <c r="Z251" s="206">
        <v>2508210.1800000002</v>
      </c>
      <c r="AA251" s="206">
        <v>2508210.1800000002</v>
      </c>
      <c r="AB251" s="206">
        <v>2508210.1800000002</v>
      </c>
      <c r="AC251" s="206">
        <v>2508210.1800000002</v>
      </c>
      <c r="AD251" s="206">
        <v>2508210.1800000002</v>
      </c>
      <c r="AE251" s="206">
        <v>2508210.1800000002</v>
      </c>
      <c r="AF251" s="206">
        <v>2508210.1800000002</v>
      </c>
      <c r="AG251" s="192">
        <f t="shared" si="43"/>
        <v>30098522.16</v>
      </c>
      <c r="AI251" s="207">
        <f t="shared" si="47"/>
        <v>9681.34</v>
      </c>
      <c r="AJ251" s="207">
        <f t="shared" si="47"/>
        <v>9681.34</v>
      </c>
      <c r="AK251" s="207">
        <f t="shared" si="47"/>
        <v>9418.16</v>
      </c>
      <c r="AL251" s="207">
        <f t="shared" si="47"/>
        <v>9154.9699999999993</v>
      </c>
      <c r="AM251" s="207">
        <f t="shared" si="47"/>
        <v>9154.9699999999993</v>
      </c>
      <c r="AN251" s="207">
        <f t="shared" si="47"/>
        <v>9154.9699999999993</v>
      </c>
      <c r="AO251" s="207">
        <f t="shared" si="46"/>
        <v>9154.9699999999993</v>
      </c>
      <c r="AP251" s="207">
        <f t="shared" si="46"/>
        <v>9154.9699999999993</v>
      </c>
      <c r="AQ251" s="207">
        <f t="shared" si="46"/>
        <v>9154.9699999999993</v>
      </c>
      <c r="AR251" s="207">
        <f t="shared" si="46"/>
        <v>9154.9699999999993</v>
      </c>
      <c r="AS251" s="207">
        <f t="shared" si="46"/>
        <v>9154.9699999999993</v>
      </c>
      <c r="AT251" s="207">
        <f t="shared" si="46"/>
        <v>9154.9699999999993</v>
      </c>
      <c r="AU251" s="208">
        <f t="shared" si="44"/>
        <v>111175.57</v>
      </c>
      <c r="AV251" s="208">
        <f t="shared" si="51"/>
        <v>9154.9699999999993</v>
      </c>
      <c r="AW251" s="208">
        <f t="shared" si="51"/>
        <v>9154.9699999999993</v>
      </c>
      <c r="AX251" s="208">
        <f t="shared" si="51"/>
        <v>9154.9699999999993</v>
      </c>
      <c r="AY251" s="208">
        <f t="shared" si="51"/>
        <v>9154.9699999999993</v>
      </c>
      <c r="AZ251" s="208">
        <f t="shared" si="50"/>
        <v>5141.83</v>
      </c>
      <c r="BA251" s="208">
        <f t="shared" si="50"/>
        <v>5141.83</v>
      </c>
      <c r="BB251" s="208">
        <f t="shared" si="50"/>
        <v>5141.83</v>
      </c>
      <c r="BC251" s="208">
        <f t="shared" si="49"/>
        <v>5141.83</v>
      </c>
      <c r="BD251" s="208">
        <f t="shared" si="49"/>
        <v>5141.83</v>
      </c>
      <c r="BE251" s="208">
        <f t="shared" si="49"/>
        <v>5141.83</v>
      </c>
      <c r="BF251" s="208">
        <f t="shared" si="49"/>
        <v>5141.83</v>
      </c>
      <c r="BG251" s="208">
        <f t="shared" si="49"/>
        <v>5141.83</v>
      </c>
      <c r="BH251" s="208">
        <f t="shared" si="49"/>
        <v>5141.83</v>
      </c>
      <c r="BI251" s="208">
        <f t="shared" si="48"/>
        <v>5141.83</v>
      </c>
      <c r="BJ251" s="208">
        <f t="shared" si="48"/>
        <v>5141.83</v>
      </c>
      <c r="BK251" s="208">
        <f t="shared" si="48"/>
        <v>5141.83</v>
      </c>
      <c r="BL251" s="207">
        <f t="shared" si="45"/>
        <v>61701.960000000014</v>
      </c>
    </row>
    <row r="252" spans="1:64">
      <c r="A252" s="190" t="s">
        <v>453</v>
      </c>
      <c r="B252" s="205">
        <v>4.6100000000000002E-2</v>
      </c>
      <c r="C252" s="205">
        <v>4.6300000000000001E-2</v>
      </c>
      <c r="D252" s="206">
        <v>8363103.3600000003</v>
      </c>
      <c r="E252" s="206">
        <v>8363103.3600000003</v>
      </c>
      <c r="F252" s="206">
        <v>8363103.3600000003</v>
      </c>
      <c r="G252" s="206">
        <v>8363103.3600000003</v>
      </c>
      <c r="H252" s="206">
        <v>8363103.3600000003</v>
      </c>
      <c r="I252" s="206">
        <v>8363103.3600000003</v>
      </c>
      <c r="J252" s="206">
        <v>8363103.3600000003</v>
      </c>
      <c r="K252" s="206">
        <v>8363103.3600000003</v>
      </c>
      <c r="L252" s="206">
        <v>8363103.3600000003</v>
      </c>
      <c r="M252" s="206">
        <v>8363103.3600000003</v>
      </c>
      <c r="N252" s="206">
        <v>8363103.3600000003</v>
      </c>
      <c r="O252" s="206">
        <v>8363103.3600000003</v>
      </c>
      <c r="P252" s="192">
        <f t="shared" si="42"/>
        <v>100357240.32000001</v>
      </c>
      <c r="Q252" s="206">
        <v>8363103.3600000003</v>
      </c>
      <c r="R252" s="206">
        <v>8363103.3600000003</v>
      </c>
      <c r="S252" s="206">
        <v>8363103.3600000003</v>
      </c>
      <c r="T252" s="206">
        <v>8363103.3600000003</v>
      </c>
      <c r="U252" s="206">
        <v>8363103.3600000003</v>
      </c>
      <c r="V252" s="206">
        <v>8363103.3600000003</v>
      </c>
      <c r="W252" s="206">
        <v>8363103.3600000003</v>
      </c>
      <c r="X252" s="206">
        <v>8363103.3600000003</v>
      </c>
      <c r="Y252" s="206">
        <v>8363103.3600000003</v>
      </c>
      <c r="Z252" s="206">
        <v>8363103.3600000003</v>
      </c>
      <c r="AA252" s="206">
        <v>8363103.3600000003</v>
      </c>
      <c r="AB252" s="206">
        <v>8363103.3600000003</v>
      </c>
      <c r="AC252" s="206">
        <v>8363103.3600000003</v>
      </c>
      <c r="AD252" s="206">
        <v>8363103.3600000003</v>
      </c>
      <c r="AE252" s="206">
        <v>8363103.3600000003</v>
      </c>
      <c r="AF252" s="206">
        <v>8363103.3600000003</v>
      </c>
      <c r="AG252" s="192">
        <f t="shared" si="43"/>
        <v>100357240.32000001</v>
      </c>
      <c r="AI252" s="207">
        <f t="shared" si="47"/>
        <v>32128.26</v>
      </c>
      <c r="AJ252" s="207">
        <f t="shared" si="47"/>
        <v>32128.26</v>
      </c>
      <c r="AK252" s="207">
        <f t="shared" si="47"/>
        <v>32128.26</v>
      </c>
      <c r="AL252" s="207">
        <f t="shared" si="47"/>
        <v>32128.26</v>
      </c>
      <c r="AM252" s="207">
        <f t="shared" si="47"/>
        <v>32128.26</v>
      </c>
      <c r="AN252" s="207">
        <f t="shared" si="47"/>
        <v>32128.26</v>
      </c>
      <c r="AO252" s="207">
        <f t="shared" si="46"/>
        <v>32128.26</v>
      </c>
      <c r="AP252" s="207">
        <f t="shared" si="46"/>
        <v>32128.26</v>
      </c>
      <c r="AQ252" s="207">
        <f t="shared" si="46"/>
        <v>32128.26</v>
      </c>
      <c r="AR252" s="207">
        <f t="shared" si="46"/>
        <v>32128.26</v>
      </c>
      <c r="AS252" s="207">
        <f t="shared" si="46"/>
        <v>32128.26</v>
      </c>
      <c r="AT252" s="207">
        <f t="shared" si="46"/>
        <v>32128.26</v>
      </c>
      <c r="AU252" s="208">
        <f t="shared" si="44"/>
        <v>385539.12000000005</v>
      </c>
      <c r="AV252" s="208">
        <f t="shared" si="51"/>
        <v>32128.26</v>
      </c>
      <c r="AW252" s="208">
        <f t="shared" si="51"/>
        <v>32128.26</v>
      </c>
      <c r="AX252" s="208">
        <f t="shared" si="51"/>
        <v>32128.26</v>
      </c>
      <c r="AY252" s="208">
        <f t="shared" si="51"/>
        <v>32128.26</v>
      </c>
      <c r="AZ252" s="208">
        <f t="shared" si="50"/>
        <v>32267.64</v>
      </c>
      <c r="BA252" s="208">
        <f t="shared" si="50"/>
        <v>32267.64</v>
      </c>
      <c r="BB252" s="208">
        <f t="shared" si="50"/>
        <v>32267.64</v>
      </c>
      <c r="BC252" s="208">
        <f t="shared" si="49"/>
        <v>32267.64</v>
      </c>
      <c r="BD252" s="208">
        <f t="shared" si="49"/>
        <v>32267.64</v>
      </c>
      <c r="BE252" s="208">
        <f t="shared" si="49"/>
        <v>32267.64</v>
      </c>
      <c r="BF252" s="208">
        <f t="shared" si="49"/>
        <v>32267.64</v>
      </c>
      <c r="BG252" s="208">
        <f t="shared" si="49"/>
        <v>32267.64</v>
      </c>
      <c r="BH252" s="208">
        <f t="shared" si="49"/>
        <v>32267.64</v>
      </c>
      <c r="BI252" s="208">
        <f t="shared" si="48"/>
        <v>32267.64</v>
      </c>
      <c r="BJ252" s="208">
        <f t="shared" si="48"/>
        <v>32267.64</v>
      </c>
      <c r="BK252" s="208">
        <f t="shared" si="48"/>
        <v>32267.64</v>
      </c>
      <c r="BL252" s="207">
        <f t="shared" si="45"/>
        <v>387211.68000000011</v>
      </c>
    </row>
    <row r="253" spans="1:64">
      <c r="A253" s="190" t="s">
        <v>454</v>
      </c>
      <c r="B253" s="205">
        <v>0</v>
      </c>
      <c r="C253" s="205">
        <v>0</v>
      </c>
      <c r="D253" s="206">
        <v>1539958.99</v>
      </c>
      <c r="E253" s="206">
        <v>1539958.99</v>
      </c>
      <c r="F253" s="206">
        <v>1539958.99</v>
      </c>
      <c r="G253" s="206">
        <v>1539958.99</v>
      </c>
      <c r="H253" s="206">
        <v>1539958.99</v>
      </c>
      <c r="I253" s="206">
        <v>1539958.99</v>
      </c>
      <c r="J253" s="206">
        <v>1539958.99</v>
      </c>
      <c r="K253" s="206">
        <v>1539958.99</v>
      </c>
      <c r="L253" s="206">
        <v>1539958.99</v>
      </c>
      <c r="M253" s="206">
        <v>1539958.99</v>
      </c>
      <c r="N253" s="206">
        <v>1539958.99</v>
      </c>
      <c r="O253" s="206">
        <v>1539958.99</v>
      </c>
      <c r="P253" s="192">
        <f t="shared" si="42"/>
        <v>18479507.879999999</v>
      </c>
      <c r="Q253" s="206">
        <v>1539958.99</v>
      </c>
      <c r="R253" s="206">
        <v>1539958.99</v>
      </c>
      <c r="S253" s="206">
        <v>1539958.99</v>
      </c>
      <c r="T253" s="206">
        <v>1539958.99</v>
      </c>
      <c r="U253" s="206">
        <v>1539958.99</v>
      </c>
      <c r="V253" s="206">
        <v>1539958.99</v>
      </c>
      <c r="W253" s="206">
        <v>1539958.99</v>
      </c>
      <c r="X253" s="206">
        <v>1539958.99</v>
      </c>
      <c r="Y253" s="206">
        <v>1539958.99</v>
      </c>
      <c r="Z253" s="206">
        <v>1539958.99</v>
      </c>
      <c r="AA253" s="206">
        <v>1539958.99</v>
      </c>
      <c r="AB253" s="206">
        <v>1539958.99</v>
      </c>
      <c r="AC253" s="206">
        <v>1539958.99</v>
      </c>
      <c r="AD253" s="206">
        <v>1539958.99</v>
      </c>
      <c r="AE253" s="206">
        <v>1539958.99</v>
      </c>
      <c r="AF253" s="206">
        <v>1539958.99</v>
      </c>
      <c r="AG253" s="192">
        <f t="shared" si="43"/>
        <v>18479507.879999999</v>
      </c>
      <c r="AI253" s="207">
        <f t="shared" si="47"/>
        <v>0</v>
      </c>
      <c r="AJ253" s="207">
        <f t="shared" si="47"/>
        <v>0</v>
      </c>
      <c r="AK253" s="207">
        <f t="shared" si="47"/>
        <v>0</v>
      </c>
      <c r="AL253" s="207">
        <f t="shared" si="47"/>
        <v>0</v>
      </c>
      <c r="AM253" s="207">
        <f t="shared" si="47"/>
        <v>0</v>
      </c>
      <c r="AN253" s="207">
        <f t="shared" si="47"/>
        <v>0</v>
      </c>
      <c r="AO253" s="207">
        <f t="shared" si="46"/>
        <v>0</v>
      </c>
      <c r="AP253" s="207">
        <f t="shared" si="46"/>
        <v>0</v>
      </c>
      <c r="AQ253" s="207">
        <f t="shared" si="46"/>
        <v>0</v>
      </c>
      <c r="AR253" s="207">
        <f t="shared" si="46"/>
        <v>0</v>
      </c>
      <c r="AS253" s="207">
        <f t="shared" si="46"/>
        <v>0</v>
      </c>
      <c r="AT253" s="207">
        <f t="shared" si="46"/>
        <v>0</v>
      </c>
      <c r="AU253" s="208">
        <f t="shared" si="44"/>
        <v>0</v>
      </c>
      <c r="AV253" s="208">
        <f t="shared" si="51"/>
        <v>0</v>
      </c>
      <c r="AW253" s="208">
        <f t="shared" si="51"/>
        <v>0</v>
      </c>
      <c r="AX253" s="208">
        <f t="shared" si="51"/>
        <v>0</v>
      </c>
      <c r="AY253" s="208">
        <f t="shared" si="51"/>
        <v>0</v>
      </c>
      <c r="AZ253" s="208">
        <f t="shared" si="50"/>
        <v>0</v>
      </c>
      <c r="BA253" s="208">
        <f t="shared" si="50"/>
        <v>0</v>
      </c>
      <c r="BB253" s="208">
        <f t="shared" si="50"/>
        <v>0</v>
      </c>
      <c r="BC253" s="208">
        <f t="shared" si="49"/>
        <v>0</v>
      </c>
      <c r="BD253" s="208">
        <f t="shared" si="49"/>
        <v>0</v>
      </c>
      <c r="BE253" s="208">
        <f t="shared" si="49"/>
        <v>0</v>
      </c>
      <c r="BF253" s="208">
        <f t="shared" si="49"/>
        <v>0</v>
      </c>
      <c r="BG253" s="208">
        <f t="shared" si="49"/>
        <v>0</v>
      </c>
      <c r="BH253" s="208">
        <f t="shared" si="49"/>
        <v>0</v>
      </c>
      <c r="BI253" s="208">
        <f t="shared" si="48"/>
        <v>0</v>
      </c>
      <c r="BJ253" s="208">
        <f t="shared" si="48"/>
        <v>0</v>
      </c>
      <c r="BK253" s="208">
        <f t="shared" si="48"/>
        <v>0</v>
      </c>
      <c r="BL253" s="207">
        <f t="shared" si="45"/>
        <v>0</v>
      </c>
    </row>
    <row r="254" spans="1:64">
      <c r="A254" s="190" t="s">
        <v>455</v>
      </c>
      <c r="B254" s="205">
        <v>0</v>
      </c>
      <c r="C254" s="205">
        <v>2.9000000000000002E-3</v>
      </c>
      <c r="D254" s="206">
        <v>3334813.58</v>
      </c>
      <c r="E254" s="206">
        <v>3334813.58</v>
      </c>
      <c r="F254" s="206">
        <v>3334813.58</v>
      </c>
      <c r="G254" s="206">
        <v>3334813.58</v>
      </c>
      <c r="H254" s="206">
        <v>3334813.58</v>
      </c>
      <c r="I254" s="206">
        <v>3334813.58</v>
      </c>
      <c r="J254" s="206">
        <v>3334813.58</v>
      </c>
      <c r="K254" s="206">
        <v>3334813.58</v>
      </c>
      <c r="L254" s="206">
        <v>3334813.58</v>
      </c>
      <c r="M254" s="206">
        <v>3334813.58</v>
      </c>
      <c r="N254" s="206">
        <v>3334813.58</v>
      </c>
      <c r="O254" s="206">
        <v>3334813.58</v>
      </c>
      <c r="P254" s="192">
        <f t="shared" si="42"/>
        <v>40017762.959999993</v>
      </c>
      <c r="Q254" s="206">
        <v>3334813.58</v>
      </c>
      <c r="R254" s="206">
        <v>3334813.58</v>
      </c>
      <c r="S254" s="206">
        <v>3334813.58</v>
      </c>
      <c r="T254" s="206">
        <v>3334813.58</v>
      </c>
      <c r="U254" s="206">
        <v>3334813.58</v>
      </c>
      <c r="V254" s="206">
        <v>3334813.58</v>
      </c>
      <c r="W254" s="206">
        <v>3334813.58</v>
      </c>
      <c r="X254" s="206">
        <v>3334813.58</v>
      </c>
      <c r="Y254" s="206">
        <v>3334813.58</v>
      </c>
      <c r="Z254" s="206">
        <v>3334813.58</v>
      </c>
      <c r="AA254" s="206">
        <v>3334813.58</v>
      </c>
      <c r="AB254" s="206">
        <v>3334813.58</v>
      </c>
      <c r="AC254" s="206">
        <v>3334813.58</v>
      </c>
      <c r="AD254" s="206">
        <v>3334813.58</v>
      </c>
      <c r="AE254" s="206">
        <v>3334813.58</v>
      </c>
      <c r="AF254" s="206">
        <v>3334813.58</v>
      </c>
      <c r="AG254" s="192">
        <f t="shared" si="43"/>
        <v>40017762.959999993</v>
      </c>
      <c r="AI254" s="207">
        <f t="shared" si="47"/>
        <v>0</v>
      </c>
      <c r="AJ254" s="207">
        <f t="shared" si="47"/>
        <v>0</v>
      </c>
      <c r="AK254" s="207">
        <f t="shared" si="47"/>
        <v>0</v>
      </c>
      <c r="AL254" s="207">
        <f t="shared" si="47"/>
        <v>0</v>
      </c>
      <c r="AM254" s="207">
        <f t="shared" si="47"/>
        <v>0</v>
      </c>
      <c r="AN254" s="207">
        <f t="shared" si="47"/>
        <v>0</v>
      </c>
      <c r="AO254" s="207">
        <f t="shared" si="46"/>
        <v>0</v>
      </c>
      <c r="AP254" s="207">
        <f t="shared" si="46"/>
        <v>0</v>
      </c>
      <c r="AQ254" s="207">
        <f t="shared" si="46"/>
        <v>0</v>
      </c>
      <c r="AR254" s="207">
        <f t="shared" ref="AR254:AT317" si="52">ROUND(M254*$B254/12,2)</f>
        <v>0</v>
      </c>
      <c r="AS254" s="207">
        <f t="shared" si="52"/>
        <v>0</v>
      </c>
      <c r="AT254" s="207">
        <f t="shared" si="52"/>
        <v>0</v>
      </c>
      <c r="AU254" s="208">
        <f t="shared" si="44"/>
        <v>0</v>
      </c>
      <c r="AV254" s="208">
        <f t="shared" si="51"/>
        <v>0</v>
      </c>
      <c r="AW254" s="208">
        <f t="shared" si="51"/>
        <v>0</v>
      </c>
      <c r="AX254" s="208">
        <f t="shared" si="51"/>
        <v>0</v>
      </c>
      <c r="AY254" s="208">
        <f t="shared" si="51"/>
        <v>0</v>
      </c>
      <c r="AZ254" s="208">
        <f t="shared" si="50"/>
        <v>805.91</v>
      </c>
      <c r="BA254" s="208">
        <f t="shared" si="50"/>
        <v>805.91</v>
      </c>
      <c r="BB254" s="208">
        <f t="shared" si="50"/>
        <v>805.91</v>
      </c>
      <c r="BC254" s="208">
        <f t="shared" si="49"/>
        <v>805.91</v>
      </c>
      <c r="BD254" s="208">
        <f t="shared" si="49"/>
        <v>805.91</v>
      </c>
      <c r="BE254" s="208">
        <f t="shared" si="49"/>
        <v>805.91</v>
      </c>
      <c r="BF254" s="208">
        <f t="shared" si="49"/>
        <v>805.91</v>
      </c>
      <c r="BG254" s="208">
        <f t="shared" si="49"/>
        <v>805.91</v>
      </c>
      <c r="BH254" s="208">
        <f t="shared" si="49"/>
        <v>805.91</v>
      </c>
      <c r="BI254" s="208">
        <f t="shared" si="48"/>
        <v>805.91</v>
      </c>
      <c r="BJ254" s="208">
        <f t="shared" si="48"/>
        <v>805.91</v>
      </c>
      <c r="BK254" s="208">
        <f t="shared" si="48"/>
        <v>805.91</v>
      </c>
      <c r="BL254" s="207">
        <f t="shared" si="45"/>
        <v>9670.92</v>
      </c>
    </row>
    <row r="255" spans="1:64">
      <c r="A255" s="190" t="s">
        <v>456</v>
      </c>
      <c r="B255" s="205">
        <v>4.36E-2</v>
      </c>
      <c r="C255" s="205">
        <v>2.58E-2</v>
      </c>
      <c r="D255" s="206">
        <v>6491084.1399999997</v>
      </c>
      <c r="E255" s="206">
        <v>6491084.1399999997</v>
      </c>
      <c r="F255" s="206">
        <v>6263384.3499999996</v>
      </c>
      <c r="G255" s="206">
        <v>6035684.5599999996</v>
      </c>
      <c r="H255" s="206">
        <v>6035684.5599999996</v>
      </c>
      <c r="I255" s="206">
        <v>6035684.5599999996</v>
      </c>
      <c r="J255" s="206">
        <v>6035684.5599999996</v>
      </c>
      <c r="K255" s="206">
        <v>6035684.5599999996</v>
      </c>
      <c r="L255" s="206">
        <v>6035684.5599999996</v>
      </c>
      <c r="M255" s="206">
        <v>6035684.5599999996</v>
      </c>
      <c r="N255" s="206">
        <v>6035684.5599999996</v>
      </c>
      <c r="O255" s="206">
        <v>6035684.5599999996</v>
      </c>
      <c r="P255" s="192">
        <f t="shared" si="42"/>
        <v>73566713.670000002</v>
      </c>
      <c r="Q255" s="206">
        <v>6035684.5599999996</v>
      </c>
      <c r="R255" s="206">
        <v>6035684.5599999996</v>
      </c>
      <c r="S255" s="206">
        <v>6035684.5599999996</v>
      </c>
      <c r="T255" s="206">
        <v>6035684.5599999996</v>
      </c>
      <c r="U255" s="206">
        <v>6035684.5599999996</v>
      </c>
      <c r="V255" s="206">
        <v>6035684.5599999996</v>
      </c>
      <c r="W255" s="206">
        <v>6035684.5599999996</v>
      </c>
      <c r="X255" s="206">
        <v>6035684.5599999996</v>
      </c>
      <c r="Y255" s="206">
        <v>6035684.5599999996</v>
      </c>
      <c r="Z255" s="206">
        <v>6035684.5599999996</v>
      </c>
      <c r="AA255" s="206">
        <v>6035684.5599999996</v>
      </c>
      <c r="AB255" s="206">
        <v>6035684.5599999996</v>
      </c>
      <c r="AC255" s="206">
        <v>6035684.5599999996</v>
      </c>
      <c r="AD255" s="206">
        <v>6035684.5599999996</v>
      </c>
      <c r="AE255" s="206">
        <v>6035684.5599999996</v>
      </c>
      <c r="AF255" s="206">
        <v>6035684.5599999996</v>
      </c>
      <c r="AG255" s="192">
        <f t="shared" si="43"/>
        <v>72428214.720000014</v>
      </c>
      <c r="AI255" s="207">
        <f t="shared" si="47"/>
        <v>23584.27</v>
      </c>
      <c r="AJ255" s="207">
        <f t="shared" si="47"/>
        <v>23584.27</v>
      </c>
      <c r="AK255" s="207">
        <f t="shared" si="47"/>
        <v>22756.959999999999</v>
      </c>
      <c r="AL255" s="207">
        <f t="shared" ref="AL255:AQ297" si="53">ROUND(G255*$B255/12,2)</f>
        <v>21929.65</v>
      </c>
      <c r="AM255" s="207">
        <f t="shared" si="53"/>
        <v>21929.65</v>
      </c>
      <c r="AN255" s="207">
        <f t="shared" si="53"/>
        <v>21929.65</v>
      </c>
      <c r="AO255" s="207">
        <f t="shared" si="53"/>
        <v>21929.65</v>
      </c>
      <c r="AP255" s="207">
        <f t="shared" si="53"/>
        <v>21929.65</v>
      </c>
      <c r="AQ255" s="207">
        <f t="shared" si="53"/>
        <v>21929.65</v>
      </c>
      <c r="AR255" s="207">
        <f t="shared" si="52"/>
        <v>21929.65</v>
      </c>
      <c r="AS255" s="207">
        <f t="shared" si="52"/>
        <v>21929.65</v>
      </c>
      <c r="AT255" s="207">
        <f t="shared" si="52"/>
        <v>21929.65</v>
      </c>
      <c r="AU255" s="208">
        <f t="shared" si="44"/>
        <v>267292.34999999998</v>
      </c>
      <c r="AV255" s="208">
        <f t="shared" si="51"/>
        <v>21929.65</v>
      </c>
      <c r="AW255" s="208">
        <f t="shared" si="51"/>
        <v>21929.65</v>
      </c>
      <c r="AX255" s="208">
        <f t="shared" si="51"/>
        <v>21929.65</v>
      </c>
      <c r="AY255" s="208">
        <f t="shared" si="51"/>
        <v>21929.65</v>
      </c>
      <c r="AZ255" s="208">
        <f t="shared" si="50"/>
        <v>12976.72</v>
      </c>
      <c r="BA255" s="208">
        <f t="shared" si="50"/>
        <v>12976.72</v>
      </c>
      <c r="BB255" s="208">
        <f t="shared" si="50"/>
        <v>12976.72</v>
      </c>
      <c r="BC255" s="208">
        <f t="shared" si="49"/>
        <v>12976.72</v>
      </c>
      <c r="BD255" s="208">
        <f t="shared" si="49"/>
        <v>12976.72</v>
      </c>
      <c r="BE255" s="208">
        <f t="shared" si="49"/>
        <v>12976.72</v>
      </c>
      <c r="BF255" s="208">
        <f t="shared" si="49"/>
        <v>12976.72</v>
      </c>
      <c r="BG255" s="208">
        <f t="shared" si="49"/>
        <v>12976.72</v>
      </c>
      <c r="BH255" s="208">
        <f t="shared" si="49"/>
        <v>12976.72</v>
      </c>
      <c r="BI255" s="208">
        <f t="shared" si="48"/>
        <v>12976.72</v>
      </c>
      <c r="BJ255" s="208">
        <f t="shared" si="48"/>
        <v>12976.72</v>
      </c>
      <c r="BK255" s="208">
        <f t="shared" si="48"/>
        <v>12976.72</v>
      </c>
      <c r="BL255" s="207">
        <f t="shared" si="45"/>
        <v>155720.63999999998</v>
      </c>
    </row>
    <row r="256" spans="1:64">
      <c r="A256" s="190" t="s">
        <v>457</v>
      </c>
      <c r="B256" s="205">
        <v>3.6600000000000001E-2</v>
      </c>
      <c r="C256" s="205">
        <v>2.4900000000000002E-2</v>
      </c>
      <c r="D256" s="206">
        <v>1911732.9500000002</v>
      </c>
      <c r="E256" s="206">
        <v>1911732.9500000002</v>
      </c>
      <c r="F256" s="206">
        <v>1911732.9500000002</v>
      </c>
      <c r="G256" s="206">
        <v>1911732.9500000002</v>
      </c>
      <c r="H256" s="206">
        <v>1911732.9500000002</v>
      </c>
      <c r="I256" s="206">
        <v>1943169.63</v>
      </c>
      <c r="J256" s="206">
        <v>1974606.3100000003</v>
      </c>
      <c r="K256" s="206">
        <v>1974606.3100000003</v>
      </c>
      <c r="L256" s="206">
        <v>1974606.3100000003</v>
      </c>
      <c r="M256" s="206">
        <v>1974606.3100000003</v>
      </c>
      <c r="N256" s="206">
        <v>1974606.3100000003</v>
      </c>
      <c r="O256" s="206">
        <v>1974606.3100000003</v>
      </c>
      <c r="P256" s="192">
        <f t="shared" si="42"/>
        <v>23349472.239999995</v>
      </c>
      <c r="Q256" s="206">
        <v>1974606.3100000003</v>
      </c>
      <c r="R256" s="206">
        <v>1974606.3100000003</v>
      </c>
      <c r="S256" s="206">
        <v>1974606.3100000003</v>
      </c>
      <c r="T256" s="206">
        <v>1974606.3100000003</v>
      </c>
      <c r="U256" s="206">
        <v>1974606.3100000003</v>
      </c>
      <c r="V256" s="206">
        <v>1974606.3100000003</v>
      </c>
      <c r="W256" s="206">
        <v>1974606.3100000003</v>
      </c>
      <c r="X256" s="206">
        <v>1974606.3100000003</v>
      </c>
      <c r="Y256" s="206">
        <v>1974606.3100000003</v>
      </c>
      <c r="Z256" s="206">
        <v>1974606.3100000003</v>
      </c>
      <c r="AA256" s="206">
        <v>1974606.3100000003</v>
      </c>
      <c r="AB256" s="206">
        <v>1974606.3100000003</v>
      </c>
      <c r="AC256" s="206">
        <v>1974606.3100000003</v>
      </c>
      <c r="AD256" s="206">
        <v>1974606.3100000003</v>
      </c>
      <c r="AE256" s="206">
        <v>1974606.3100000003</v>
      </c>
      <c r="AF256" s="206">
        <v>1974606.3100000003</v>
      </c>
      <c r="AG256" s="192">
        <f t="shared" si="43"/>
        <v>23695275.719999999</v>
      </c>
      <c r="AI256" s="207">
        <f t="shared" ref="AI256:AN319" si="54">ROUND(D256*$B256/12,2)</f>
        <v>5830.79</v>
      </c>
      <c r="AJ256" s="207">
        <f t="shared" si="54"/>
        <v>5830.79</v>
      </c>
      <c r="AK256" s="207">
        <f t="shared" si="54"/>
        <v>5830.79</v>
      </c>
      <c r="AL256" s="207">
        <f t="shared" si="53"/>
        <v>5830.79</v>
      </c>
      <c r="AM256" s="207">
        <f t="shared" si="53"/>
        <v>5830.79</v>
      </c>
      <c r="AN256" s="207">
        <f t="shared" si="53"/>
        <v>5926.67</v>
      </c>
      <c r="AO256" s="207">
        <f t="shared" si="53"/>
        <v>6022.55</v>
      </c>
      <c r="AP256" s="207">
        <f t="shared" si="53"/>
        <v>6022.55</v>
      </c>
      <c r="AQ256" s="207">
        <f t="shared" si="53"/>
        <v>6022.55</v>
      </c>
      <c r="AR256" s="207">
        <f t="shared" si="52"/>
        <v>6022.55</v>
      </c>
      <c r="AS256" s="207">
        <f t="shared" si="52"/>
        <v>6022.55</v>
      </c>
      <c r="AT256" s="207">
        <f t="shared" si="52"/>
        <v>6022.55</v>
      </c>
      <c r="AU256" s="208">
        <f t="shared" si="44"/>
        <v>71215.920000000013</v>
      </c>
      <c r="AV256" s="208">
        <f t="shared" si="51"/>
        <v>6022.55</v>
      </c>
      <c r="AW256" s="208">
        <f t="shared" si="51"/>
        <v>6022.55</v>
      </c>
      <c r="AX256" s="208">
        <f t="shared" si="51"/>
        <v>6022.55</v>
      </c>
      <c r="AY256" s="208">
        <f t="shared" si="51"/>
        <v>6022.55</v>
      </c>
      <c r="AZ256" s="208">
        <f t="shared" si="50"/>
        <v>4097.3100000000004</v>
      </c>
      <c r="BA256" s="208">
        <f t="shared" si="50"/>
        <v>4097.3100000000004</v>
      </c>
      <c r="BB256" s="208">
        <f t="shared" si="50"/>
        <v>4097.3100000000004</v>
      </c>
      <c r="BC256" s="208">
        <f t="shared" si="49"/>
        <v>4097.3100000000004</v>
      </c>
      <c r="BD256" s="208">
        <f t="shared" si="49"/>
        <v>4097.3100000000004</v>
      </c>
      <c r="BE256" s="208">
        <f t="shared" si="49"/>
        <v>4097.3100000000004</v>
      </c>
      <c r="BF256" s="208">
        <f t="shared" si="49"/>
        <v>4097.3100000000004</v>
      </c>
      <c r="BG256" s="208">
        <f t="shared" si="49"/>
        <v>4097.3100000000004</v>
      </c>
      <c r="BH256" s="208">
        <f t="shared" si="49"/>
        <v>4097.3100000000004</v>
      </c>
      <c r="BI256" s="208">
        <f t="shared" si="48"/>
        <v>4097.3100000000004</v>
      </c>
      <c r="BJ256" s="208">
        <f t="shared" si="48"/>
        <v>4097.3100000000004</v>
      </c>
      <c r="BK256" s="208">
        <f t="shared" si="48"/>
        <v>4097.3100000000004</v>
      </c>
      <c r="BL256" s="207">
        <f t="shared" si="45"/>
        <v>49167.719999999994</v>
      </c>
    </row>
    <row r="257" spans="1:64">
      <c r="A257" s="190" t="s">
        <v>458</v>
      </c>
      <c r="B257" s="205">
        <v>3.73E-2</v>
      </c>
      <c r="C257" s="205">
        <v>2.35E-2</v>
      </c>
      <c r="D257" s="206">
        <v>1635904.01</v>
      </c>
      <c r="E257" s="206">
        <v>1635904.01</v>
      </c>
      <c r="F257" s="206">
        <v>1635904.01</v>
      </c>
      <c r="G257" s="206">
        <v>1635904.01</v>
      </c>
      <c r="H257" s="206">
        <v>1635904.01</v>
      </c>
      <c r="I257" s="206">
        <v>1635904.01</v>
      </c>
      <c r="J257" s="206">
        <v>1635904.01</v>
      </c>
      <c r="K257" s="206">
        <v>1635904.01</v>
      </c>
      <c r="L257" s="206">
        <v>1635904.01</v>
      </c>
      <c r="M257" s="206">
        <v>1635904.01</v>
      </c>
      <c r="N257" s="206">
        <v>1635904.01</v>
      </c>
      <c r="O257" s="206">
        <v>1635904.01</v>
      </c>
      <c r="P257" s="192">
        <f t="shared" si="42"/>
        <v>19630848.120000001</v>
      </c>
      <c r="Q257" s="206">
        <v>1635904.01</v>
      </c>
      <c r="R257" s="206">
        <v>1635904.01</v>
      </c>
      <c r="S257" s="206">
        <v>1635904.01</v>
      </c>
      <c r="T257" s="206">
        <v>1635904.01</v>
      </c>
      <c r="U257" s="206">
        <v>1635904.01</v>
      </c>
      <c r="V257" s="206">
        <v>1635904.01</v>
      </c>
      <c r="W257" s="206">
        <v>1635904.01</v>
      </c>
      <c r="X257" s="206">
        <v>1635904.01</v>
      </c>
      <c r="Y257" s="206">
        <v>1635904.01</v>
      </c>
      <c r="Z257" s="206">
        <v>1635904.01</v>
      </c>
      <c r="AA257" s="206">
        <v>1635904.01</v>
      </c>
      <c r="AB257" s="206">
        <v>1635904.01</v>
      </c>
      <c r="AC257" s="206">
        <v>1635904.01</v>
      </c>
      <c r="AD257" s="206">
        <v>1635904.01</v>
      </c>
      <c r="AE257" s="206">
        <v>1635904.01</v>
      </c>
      <c r="AF257" s="206">
        <v>1635904.01</v>
      </c>
      <c r="AG257" s="192">
        <f t="shared" si="43"/>
        <v>19630848.120000001</v>
      </c>
      <c r="AI257" s="207">
        <f t="shared" si="54"/>
        <v>5084.93</v>
      </c>
      <c r="AJ257" s="207">
        <f t="shared" si="54"/>
        <v>5084.93</v>
      </c>
      <c r="AK257" s="207">
        <f t="shared" si="54"/>
        <v>5084.93</v>
      </c>
      <c r="AL257" s="207">
        <f t="shared" si="53"/>
        <v>5084.93</v>
      </c>
      <c r="AM257" s="207">
        <f t="shared" si="53"/>
        <v>5084.93</v>
      </c>
      <c r="AN257" s="207">
        <f t="shared" si="53"/>
        <v>5084.93</v>
      </c>
      <c r="AO257" s="207">
        <f t="shared" si="53"/>
        <v>5084.93</v>
      </c>
      <c r="AP257" s="207">
        <f t="shared" si="53"/>
        <v>5084.93</v>
      </c>
      <c r="AQ257" s="207">
        <f t="shared" si="53"/>
        <v>5084.93</v>
      </c>
      <c r="AR257" s="207">
        <f t="shared" si="52"/>
        <v>5084.93</v>
      </c>
      <c r="AS257" s="207">
        <f t="shared" si="52"/>
        <v>5084.93</v>
      </c>
      <c r="AT257" s="207">
        <f t="shared" si="52"/>
        <v>5084.93</v>
      </c>
      <c r="AU257" s="208">
        <f t="shared" si="44"/>
        <v>61019.16</v>
      </c>
      <c r="AV257" s="208">
        <f t="shared" si="51"/>
        <v>5084.93</v>
      </c>
      <c r="AW257" s="208">
        <f t="shared" si="51"/>
        <v>5084.93</v>
      </c>
      <c r="AX257" s="208">
        <f t="shared" si="51"/>
        <v>5084.93</v>
      </c>
      <c r="AY257" s="208">
        <f t="shared" si="51"/>
        <v>5084.93</v>
      </c>
      <c r="AZ257" s="208">
        <f t="shared" si="50"/>
        <v>3203.65</v>
      </c>
      <c r="BA257" s="208">
        <f t="shared" si="50"/>
        <v>3203.65</v>
      </c>
      <c r="BB257" s="208">
        <f t="shared" si="50"/>
        <v>3203.65</v>
      </c>
      <c r="BC257" s="208">
        <f t="shared" si="49"/>
        <v>3203.65</v>
      </c>
      <c r="BD257" s="208">
        <f t="shared" si="49"/>
        <v>3203.65</v>
      </c>
      <c r="BE257" s="208">
        <f t="shared" si="49"/>
        <v>3203.65</v>
      </c>
      <c r="BF257" s="208">
        <f t="shared" si="49"/>
        <v>3203.65</v>
      </c>
      <c r="BG257" s="208">
        <f t="shared" si="49"/>
        <v>3203.65</v>
      </c>
      <c r="BH257" s="208">
        <f t="shared" si="49"/>
        <v>3203.65</v>
      </c>
      <c r="BI257" s="208">
        <f t="shared" si="48"/>
        <v>3203.65</v>
      </c>
      <c r="BJ257" s="208">
        <f t="shared" si="48"/>
        <v>3203.65</v>
      </c>
      <c r="BK257" s="208">
        <f t="shared" si="48"/>
        <v>3203.65</v>
      </c>
      <c r="BL257" s="207">
        <f t="shared" si="45"/>
        <v>38443.80000000001</v>
      </c>
    </row>
    <row r="258" spans="1:64">
      <c r="A258" s="190" t="s">
        <v>459</v>
      </c>
      <c r="B258" s="205">
        <v>3.73E-2</v>
      </c>
      <c r="C258" s="205">
        <v>2.3899999999999998E-2</v>
      </c>
      <c r="D258" s="206">
        <v>1595963.67</v>
      </c>
      <c r="E258" s="206">
        <v>1595963.67</v>
      </c>
      <c r="F258" s="206">
        <v>1595963.67</v>
      </c>
      <c r="G258" s="206">
        <v>1595963.67</v>
      </c>
      <c r="H258" s="206">
        <v>1595963.67</v>
      </c>
      <c r="I258" s="206">
        <v>1595963.67</v>
      </c>
      <c r="J258" s="206">
        <v>1595963.67</v>
      </c>
      <c r="K258" s="206">
        <v>1595963.67</v>
      </c>
      <c r="L258" s="206">
        <v>1595963.67</v>
      </c>
      <c r="M258" s="206">
        <v>1595963.67</v>
      </c>
      <c r="N258" s="206">
        <v>1595963.67</v>
      </c>
      <c r="O258" s="206">
        <v>1595963.67</v>
      </c>
      <c r="P258" s="192">
        <f t="shared" si="42"/>
        <v>19151564.039999999</v>
      </c>
      <c r="Q258" s="206">
        <v>1595963.67</v>
      </c>
      <c r="R258" s="206">
        <v>1595963.67</v>
      </c>
      <c r="S258" s="206">
        <v>1595963.67</v>
      </c>
      <c r="T258" s="206">
        <v>1595963.67</v>
      </c>
      <c r="U258" s="206">
        <v>1595963.67</v>
      </c>
      <c r="V258" s="206">
        <v>1595963.67</v>
      </c>
      <c r="W258" s="206">
        <v>1595963.67</v>
      </c>
      <c r="X258" s="206">
        <v>1595963.67</v>
      </c>
      <c r="Y258" s="206">
        <v>1595963.67</v>
      </c>
      <c r="Z258" s="206">
        <v>1595963.67</v>
      </c>
      <c r="AA258" s="206">
        <v>1595963.67</v>
      </c>
      <c r="AB258" s="206">
        <v>1595963.67</v>
      </c>
      <c r="AC258" s="206">
        <v>1595963.67</v>
      </c>
      <c r="AD258" s="206">
        <v>1595963.67</v>
      </c>
      <c r="AE258" s="206">
        <v>1595963.67</v>
      </c>
      <c r="AF258" s="206">
        <v>1595963.67</v>
      </c>
      <c r="AG258" s="192">
        <f t="shared" si="43"/>
        <v>19151564.039999999</v>
      </c>
      <c r="AI258" s="207">
        <f t="shared" si="54"/>
        <v>4960.79</v>
      </c>
      <c r="AJ258" s="207">
        <f t="shared" si="54"/>
        <v>4960.79</v>
      </c>
      <c r="AK258" s="207">
        <f t="shared" si="54"/>
        <v>4960.79</v>
      </c>
      <c r="AL258" s="207">
        <f t="shared" si="53"/>
        <v>4960.79</v>
      </c>
      <c r="AM258" s="207">
        <f t="shared" si="53"/>
        <v>4960.79</v>
      </c>
      <c r="AN258" s="207">
        <f t="shared" si="53"/>
        <v>4960.79</v>
      </c>
      <c r="AO258" s="207">
        <f t="shared" si="53"/>
        <v>4960.79</v>
      </c>
      <c r="AP258" s="207">
        <f t="shared" si="53"/>
        <v>4960.79</v>
      </c>
      <c r="AQ258" s="207">
        <f t="shared" si="53"/>
        <v>4960.79</v>
      </c>
      <c r="AR258" s="207">
        <f t="shared" si="52"/>
        <v>4960.79</v>
      </c>
      <c r="AS258" s="207">
        <f t="shared" si="52"/>
        <v>4960.79</v>
      </c>
      <c r="AT258" s="207">
        <f t="shared" si="52"/>
        <v>4960.79</v>
      </c>
      <c r="AU258" s="208">
        <f t="shared" si="44"/>
        <v>59529.48</v>
      </c>
      <c r="AV258" s="208">
        <f t="shared" si="51"/>
        <v>4960.79</v>
      </c>
      <c r="AW258" s="208">
        <f t="shared" si="51"/>
        <v>4960.79</v>
      </c>
      <c r="AX258" s="208">
        <f t="shared" si="51"/>
        <v>4960.79</v>
      </c>
      <c r="AY258" s="208">
        <f t="shared" si="51"/>
        <v>4960.79</v>
      </c>
      <c r="AZ258" s="208">
        <f t="shared" si="50"/>
        <v>3178.63</v>
      </c>
      <c r="BA258" s="208">
        <f t="shared" si="50"/>
        <v>3178.63</v>
      </c>
      <c r="BB258" s="208">
        <f t="shared" si="50"/>
        <v>3178.63</v>
      </c>
      <c r="BC258" s="208">
        <f t="shared" si="49"/>
        <v>3178.63</v>
      </c>
      <c r="BD258" s="208">
        <f t="shared" si="49"/>
        <v>3178.63</v>
      </c>
      <c r="BE258" s="208">
        <f t="shared" si="49"/>
        <v>3178.63</v>
      </c>
      <c r="BF258" s="208">
        <f t="shared" si="49"/>
        <v>3178.63</v>
      </c>
      <c r="BG258" s="208">
        <f t="shared" si="49"/>
        <v>3178.63</v>
      </c>
      <c r="BH258" s="208">
        <f t="shared" si="49"/>
        <v>3178.63</v>
      </c>
      <c r="BI258" s="208">
        <f t="shared" si="48"/>
        <v>3178.63</v>
      </c>
      <c r="BJ258" s="208">
        <f t="shared" si="48"/>
        <v>3178.63</v>
      </c>
      <c r="BK258" s="208">
        <f t="shared" si="48"/>
        <v>3178.63</v>
      </c>
      <c r="BL258" s="207">
        <f t="shared" si="45"/>
        <v>38143.560000000005</v>
      </c>
    </row>
    <row r="259" spans="1:64">
      <c r="A259" s="190" t="s">
        <v>460</v>
      </c>
      <c r="B259" s="205">
        <v>3.6399999999999995E-2</v>
      </c>
      <c r="C259" s="205">
        <v>2.4300000000000002E-2</v>
      </c>
      <c r="D259" s="206">
        <v>1793484.1400000001</v>
      </c>
      <c r="E259" s="206">
        <v>1793484.1400000001</v>
      </c>
      <c r="F259" s="206">
        <v>1793484.1400000001</v>
      </c>
      <c r="G259" s="206">
        <v>1793484.1400000001</v>
      </c>
      <c r="H259" s="206">
        <v>1793484.1400000001</v>
      </c>
      <c r="I259" s="206">
        <v>1793484.1400000001</v>
      </c>
      <c r="J259" s="206">
        <v>1793484.1400000001</v>
      </c>
      <c r="K259" s="206">
        <v>1793484.1400000001</v>
      </c>
      <c r="L259" s="206">
        <v>1793484.1400000001</v>
      </c>
      <c r="M259" s="206">
        <v>1793484.1400000001</v>
      </c>
      <c r="N259" s="206">
        <v>1793484.1400000001</v>
      </c>
      <c r="O259" s="206">
        <v>1793484.1400000001</v>
      </c>
      <c r="P259" s="192">
        <f t="shared" si="42"/>
        <v>21521809.680000003</v>
      </c>
      <c r="Q259" s="206">
        <v>1793484.1400000001</v>
      </c>
      <c r="R259" s="206">
        <v>1793484.1400000001</v>
      </c>
      <c r="S259" s="206">
        <v>1793484.1400000001</v>
      </c>
      <c r="T259" s="206">
        <v>1793484.1400000001</v>
      </c>
      <c r="U259" s="206">
        <v>1793484.1400000001</v>
      </c>
      <c r="V259" s="206">
        <v>1793484.1400000001</v>
      </c>
      <c r="W259" s="206">
        <v>1793484.1400000001</v>
      </c>
      <c r="X259" s="206">
        <v>1793484.1400000001</v>
      </c>
      <c r="Y259" s="206">
        <v>1793484.1400000001</v>
      </c>
      <c r="Z259" s="206">
        <v>1793484.1400000001</v>
      </c>
      <c r="AA259" s="206">
        <v>1793484.1400000001</v>
      </c>
      <c r="AB259" s="206">
        <v>1793484.1400000001</v>
      </c>
      <c r="AC259" s="206">
        <v>1793484.1400000001</v>
      </c>
      <c r="AD259" s="206">
        <v>1793484.1400000001</v>
      </c>
      <c r="AE259" s="206">
        <v>1793484.1400000001</v>
      </c>
      <c r="AF259" s="206">
        <v>1793484.1400000001</v>
      </c>
      <c r="AG259" s="192">
        <f t="shared" si="43"/>
        <v>21521809.680000003</v>
      </c>
      <c r="AI259" s="207">
        <f t="shared" si="54"/>
        <v>5440.24</v>
      </c>
      <c r="AJ259" s="207">
        <f t="shared" si="54"/>
        <v>5440.24</v>
      </c>
      <c r="AK259" s="207">
        <f t="shared" si="54"/>
        <v>5440.24</v>
      </c>
      <c r="AL259" s="207">
        <f t="shared" si="53"/>
        <v>5440.24</v>
      </c>
      <c r="AM259" s="207">
        <f t="shared" si="53"/>
        <v>5440.24</v>
      </c>
      <c r="AN259" s="207">
        <f t="shared" si="53"/>
        <v>5440.24</v>
      </c>
      <c r="AO259" s="207">
        <f t="shared" si="53"/>
        <v>5440.24</v>
      </c>
      <c r="AP259" s="207">
        <f t="shared" si="53"/>
        <v>5440.24</v>
      </c>
      <c r="AQ259" s="207">
        <f t="shared" si="53"/>
        <v>5440.24</v>
      </c>
      <c r="AR259" s="207">
        <f t="shared" si="52"/>
        <v>5440.24</v>
      </c>
      <c r="AS259" s="207">
        <f t="shared" si="52"/>
        <v>5440.24</v>
      </c>
      <c r="AT259" s="207">
        <f t="shared" si="52"/>
        <v>5440.24</v>
      </c>
      <c r="AU259" s="208">
        <f t="shared" si="44"/>
        <v>65282.879999999983</v>
      </c>
      <c r="AV259" s="208">
        <f t="shared" si="51"/>
        <v>5440.24</v>
      </c>
      <c r="AW259" s="208">
        <f t="shared" si="51"/>
        <v>5440.24</v>
      </c>
      <c r="AX259" s="208">
        <f t="shared" si="51"/>
        <v>5440.24</v>
      </c>
      <c r="AY259" s="208">
        <f t="shared" si="51"/>
        <v>5440.24</v>
      </c>
      <c r="AZ259" s="208">
        <f t="shared" si="50"/>
        <v>3631.81</v>
      </c>
      <c r="BA259" s="208">
        <f t="shared" si="50"/>
        <v>3631.81</v>
      </c>
      <c r="BB259" s="208">
        <f t="shared" si="50"/>
        <v>3631.81</v>
      </c>
      <c r="BC259" s="208">
        <f t="shared" si="49"/>
        <v>3631.81</v>
      </c>
      <c r="BD259" s="208">
        <f t="shared" si="49"/>
        <v>3631.81</v>
      </c>
      <c r="BE259" s="208">
        <f t="shared" si="49"/>
        <v>3631.81</v>
      </c>
      <c r="BF259" s="208">
        <f t="shared" si="49"/>
        <v>3631.81</v>
      </c>
      <c r="BG259" s="208">
        <f t="shared" si="49"/>
        <v>3631.81</v>
      </c>
      <c r="BH259" s="208">
        <f t="shared" si="49"/>
        <v>3631.81</v>
      </c>
      <c r="BI259" s="208">
        <f t="shared" si="48"/>
        <v>3631.81</v>
      </c>
      <c r="BJ259" s="208">
        <f t="shared" si="48"/>
        <v>3631.81</v>
      </c>
      <c r="BK259" s="208">
        <f t="shared" si="48"/>
        <v>3631.81</v>
      </c>
      <c r="BL259" s="207">
        <f t="shared" si="45"/>
        <v>43581.72</v>
      </c>
    </row>
    <row r="260" spans="1:64">
      <c r="A260" s="190" t="s">
        <v>461</v>
      </c>
      <c r="B260" s="205">
        <v>3.6399999999999995E-2</v>
      </c>
      <c r="C260" s="205">
        <v>2.4300000000000002E-2</v>
      </c>
      <c r="D260" s="206">
        <v>1783864.62</v>
      </c>
      <c r="E260" s="206">
        <v>1783864.62</v>
      </c>
      <c r="F260" s="206">
        <v>1783864.62</v>
      </c>
      <c r="G260" s="206">
        <v>1783864.62</v>
      </c>
      <c r="H260" s="206">
        <v>1783864.62</v>
      </c>
      <c r="I260" s="206">
        <v>1783864.62</v>
      </c>
      <c r="J260" s="206">
        <v>1783864.62</v>
      </c>
      <c r="K260" s="206">
        <v>1783864.62</v>
      </c>
      <c r="L260" s="206">
        <v>1783864.62</v>
      </c>
      <c r="M260" s="206">
        <v>1783864.62</v>
      </c>
      <c r="N260" s="206">
        <v>1783864.62</v>
      </c>
      <c r="O260" s="206">
        <v>1783864.62</v>
      </c>
      <c r="P260" s="192">
        <f t="shared" si="42"/>
        <v>21406375.440000009</v>
      </c>
      <c r="Q260" s="206">
        <v>1783864.62</v>
      </c>
      <c r="R260" s="206">
        <v>1783864.62</v>
      </c>
      <c r="S260" s="206">
        <v>1783864.62</v>
      </c>
      <c r="T260" s="206">
        <v>1783864.62</v>
      </c>
      <c r="U260" s="206">
        <v>1783864.62</v>
      </c>
      <c r="V260" s="206">
        <v>1783864.62</v>
      </c>
      <c r="W260" s="206">
        <v>1783864.62</v>
      </c>
      <c r="X260" s="206">
        <v>1783864.62</v>
      </c>
      <c r="Y260" s="206">
        <v>1783864.62</v>
      </c>
      <c r="Z260" s="206">
        <v>1783864.62</v>
      </c>
      <c r="AA260" s="206">
        <v>1783864.62</v>
      </c>
      <c r="AB260" s="206">
        <v>1783864.62</v>
      </c>
      <c r="AC260" s="206">
        <v>1783864.62</v>
      </c>
      <c r="AD260" s="206">
        <v>1783864.62</v>
      </c>
      <c r="AE260" s="206">
        <v>1783864.62</v>
      </c>
      <c r="AF260" s="206">
        <v>1783864.62</v>
      </c>
      <c r="AG260" s="192">
        <f t="shared" si="43"/>
        <v>21406375.440000009</v>
      </c>
      <c r="AI260" s="207">
        <f t="shared" si="54"/>
        <v>5411.06</v>
      </c>
      <c r="AJ260" s="207">
        <f t="shared" si="54"/>
        <v>5411.06</v>
      </c>
      <c r="AK260" s="207">
        <f t="shared" si="54"/>
        <v>5411.06</v>
      </c>
      <c r="AL260" s="207">
        <f t="shared" si="53"/>
        <v>5411.06</v>
      </c>
      <c r="AM260" s="207">
        <f t="shared" si="53"/>
        <v>5411.06</v>
      </c>
      <c r="AN260" s="207">
        <f t="shared" si="53"/>
        <v>5411.06</v>
      </c>
      <c r="AO260" s="207">
        <f t="shared" si="53"/>
        <v>5411.06</v>
      </c>
      <c r="AP260" s="207">
        <f t="shared" si="53"/>
        <v>5411.06</v>
      </c>
      <c r="AQ260" s="207">
        <f t="shared" si="53"/>
        <v>5411.06</v>
      </c>
      <c r="AR260" s="207">
        <f t="shared" si="52"/>
        <v>5411.06</v>
      </c>
      <c r="AS260" s="207">
        <f t="shared" si="52"/>
        <v>5411.06</v>
      </c>
      <c r="AT260" s="207">
        <f t="shared" si="52"/>
        <v>5411.06</v>
      </c>
      <c r="AU260" s="208">
        <f t="shared" si="44"/>
        <v>64932.719999999994</v>
      </c>
      <c r="AV260" s="208">
        <f t="shared" si="51"/>
        <v>5411.06</v>
      </c>
      <c r="AW260" s="208">
        <f t="shared" si="51"/>
        <v>5411.06</v>
      </c>
      <c r="AX260" s="208">
        <f t="shared" si="51"/>
        <v>5411.06</v>
      </c>
      <c r="AY260" s="208">
        <f t="shared" si="51"/>
        <v>5411.06</v>
      </c>
      <c r="AZ260" s="208">
        <f t="shared" si="50"/>
        <v>3612.33</v>
      </c>
      <c r="BA260" s="208">
        <f t="shared" si="50"/>
        <v>3612.33</v>
      </c>
      <c r="BB260" s="208">
        <f t="shared" si="50"/>
        <v>3612.33</v>
      </c>
      <c r="BC260" s="208">
        <f t="shared" si="49"/>
        <v>3612.33</v>
      </c>
      <c r="BD260" s="208">
        <f t="shared" si="49"/>
        <v>3612.33</v>
      </c>
      <c r="BE260" s="208">
        <f t="shared" si="49"/>
        <v>3612.33</v>
      </c>
      <c r="BF260" s="208">
        <f t="shared" si="49"/>
        <v>3612.33</v>
      </c>
      <c r="BG260" s="208">
        <f t="shared" si="49"/>
        <v>3612.33</v>
      </c>
      <c r="BH260" s="208">
        <f t="shared" si="49"/>
        <v>3612.33</v>
      </c>
      <c r="BI260" s="208">
        <f t="shared" si="48"/>
        <v>3612.33</v>
      </c>
      <c r="BJ260" s="208">
        <f t="shared" si="48"/>
        <v>3612.33</v>
      </c>
      <c r="BK260" s="208">
        <f t="shared" si="48"/>
        <v>3612.33</v>
      </c>
      <c r="BL260" s="207">
        <f t="shared" si="45"/>
        <v>43347.960000000014</v>
      </c>
    </row>
    <row r="261" spans="1:64">
      <c r="A261" s="190" t="s">
        <v>462</v>
      </c>
      <c r="B261" s="205">
        <v>3.6600000000000001E-2</v>
      </c>
      <c r="C261" s="205">
        <v>3.27E-2</v>
      </c>
      <c r="D261" s="206">
        <v>1996602.87</v>
      </c>
      <c r="E261" s="206">
        <v>1996602.87</v>
      </c>
      <c r="F261" s="206">
        <v>1996602.87</v>
      </c>
      <c r="G261" s="206">
        <v>1996602.87</v>
      </c>
      <c r="H261" s="206">
        <v>1996602.87</v>
      </c>
      <c r="I261" s="206">
        <v>1996602.87</v>
      </c>
      <c r="J261" s="206">
        <v>1996602.87</v>
      </c>
      <c r="K261" s="206">
        <v>1996602.87</v>
      </c>
      <c r="L261" s="206">
        <v>1996602.87</v>
      </c>
      <c r="M261" s="206">
        <v>1996602.87</v>
      </c>
      <c r="N261" s="206">
        <v>1996602.87</v>
      </c>
      <c r="O261" s="206">
        <v>1996602.87</v>
      </c>
      <c r="P261" s="192">
        <f t="shared" si="42"/>
        <v>23959234.440000009</v>
      </c>
      <c r="Q261" s="206">
        <v>1996602.87</v>
      </c>
      <c r="R261" s="206">
        <v>1996602.87</v>
      </c>
      <c r="S261" s="206">
        <v>1996602.87</v>
      </c>
      <c r="T261" s="206">
        <v>1996602.87</v>
      </c>
      <c r="U261" s="206">
        <v>1996602.87</v>
      </c>
      <c r="V261" s="206">
        <v>1996602.87</v>
      </c>
      <c r="W261" s="206">
        <v>1996602.87</v>
      </c>
      <c r="X261" s="206">
        <v>1996602.87</v>
      </c>
      <c r="Y261" s="206">
        <v>1996602.87</v>
      </c>
      <c r="Z261" s="206">
        <v>1996602.87</v>
      </c>
      <c r="AA261" s="206">
        <v>1996602.87</v>
      </c>
      <c r="AB261" s="206">
        <v>1996602.87</v>
      </c>
      <c r="AC261" s="206">
        <v>1996602.87</v>
      </c>
      <c r="AD261" s="206">
        <v>1996602.87</v>
      </c>
      <c r="AE261" s="206">
        <v>1996602.87</v>
      </c>
      <c r="AF261" s="206">
        <v>1996602.87</v>
      </c>
      <c r="AG261" s="192">
        <f t="shared" si="43"/>
        <v>23959234.440000009</v>
      </c>
      <c r="AI261" s="207">
        <f t="shared" si="54"/>
        <v>6089.64</v>
      </c>
      <c r="AJ261" s="207">
        <f t="shared" si="54"/>
        <v>6089.64</v>
      </c>
      <c r="AK261" s="207">
        <f t="shared" si="54"/>
        <v>6089.64</v>
      </c>
      <c r="AL261" s="207">
        <f t="shared" si="53"/>
        <v>6089.64</v>
      </c>
      <c r="AM261" s="207">
        <f t="shared" si="53"/>
        <v>6089.64</v>
      </c>
      <c r="AN261" s="207">
        <f t="shared" si="53"/>
        <v>6089.64</v>
      </c>
      <c r="AO261" s="207">
        <f t="shared" si="53"/>
        <v>6089.64</v>
      </c>
      <c r="AP261" s="207">
        <f t="shared" si="53"/>
        <v>6089.64</v>
      </c>
      <c r="AQ261" s="207">
        <f t="shared" si="53"/>
        <v>6089.64</v>
      </c>
      <c r="AR261" s="207">
        <f t="shared" si="52"/>
        <v>6089.64</v>
      </c>
      <c r="AS261" s="207">
        <f t="shared" si="52"/>
        <v>6089.64</v>
      </c>
      <c r="AT261" s="207">
        <f t="shared" si="52"/>
        <v>6089.64</v>
      </c>
      <c r="AU261" s="208">
        <f t="shared" si="44"/>
        <v>73075.680000000008</v>
      </c>
      <c r="AV261" s="208">
        <f t="shared" si="51"/>
        <v>6089.64</v>
      </c>
      <c r="AW261" s="208">
        <f t="shared" si="51"/>
        <v>6089.64</v>
      </c>
      <c r="AX261" s="208">
        <f t="shared" si="51"/>
        <v>6089.64</v>
      </c>
      <c r="AY261" s="208">
        <f t="shared" si="51"/>
        <v>6089.64</v>
      </c>
      <c r="AZ261" s="208">
        <f t="shared" si="50"/>
        <v>5440.74</v>
      </c>
      <c r="BA261" s="208">
        <f t="shared" si="50"/>
        <v>5440.74</v>
      </c>
      <c r="BB261" s="208">
        <f t="shared" si="50"/>
        <v>5440.74</v>
      </c>
      <c r="BC261" s="208">
        <f t="shared" si="49"/>
        <v>5440.74</v>
      </c>
      <c r="BD261" s="208">
        <f t="shared" si="49"/>
        <v>5440.74</v>
      </c>
      <c r="BE261" s="208">
        <f t="shared" si="49"/>
        <v>5440.74</v>
      </c>
      <c r="BF261" s="208">
        <f t="shared" si="49"/>
        <v>5440.74</v>
      </c>
      <c r="BG261" s="208">
        <f t="shared" si="49"/>
        <v>5440.74</v>
      </c>
      <c r="BH261" s="208">
        <f t="shared" si="49"/>
        <v>5440.74</v>
      </c>
      <c r="BI261" s="208">
        <f t="shared" si="48"/>
        <v>5440.74</v>
      </c>
      <c r="BJ261" s="208">
        <f t="shared" si="48"/>
        <v>5440.74</v>
      </c>
      <c r="BK261" s="208">
        <f t="shared" si="48"/>
        <v>5440.74</v>
      </c>
      <c r="BL261" s="207">
        <f t="shared" si="45"/>
        <v>65288.879999999983</v>
      </c>
    </row>
    <row r="262" spans="1:64">
      <c r="A262" s="190" t="s">
        <v>463</v>
      </c>
      <c r="B262" s="205">
        <v>0</v>
      </c>
      <c r="C262" s="205">
        <v>0</v>
      </c>
      <c r="D262" s="206">
        <v>0</v>
      </c>
      <c r="E262" s="206">
        <v>0</v>
      </c>
      <c r="F262" s="206">
        <v>0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192">
        <f t="shared" ref="P262:P325" si="55">SUM(D262:O262)</f>
        <v>0</v>
      </c>
      <c r="Q262" s="206">
        <v>0</v>
      </c>
      <c r="R262" s="206">
        <v>0</v>
      </c>
      <c r="S262" s="206">
        <v>0</v>
      </c>
      <c r="T262" s="206">
        <v>0</v>
      </c>
      <c r="U262" s="206">
        <v>0</v>
      </c>
      <c r="V262" s="206">
        <v>0</v>
      </c>
      <c r="W262" s="206">
        <v>0</v>
      </c>
      <c r="X262" s="206">
        <v>0</v>
      </c>
      <c r="Y262" s="206">
        <v>0</v>
      </c>
      <c r="Z262" s="206">
        <v>0</v>
      </c>
      <c r="AA262" s="206">
        <v>0</v>
      </c>
      <c r="AB262" s="206">
        <v>0</v>
      </c>
      <c r="AC262" s="206">
        <v>0</v>
      </c>
      <c r="AD262" s="206">
        <v>0</v>
      </c>
      <c r="AE262" s="206">
        <v>0</v>
      </c>
      <c r="AF262" s="206">
        <v>0</v>
      </c>
      <c r="AG262" s="192">
        <f t="shared" ref="AG262:AG325" si="56">SUM(U262:AF262)</f>
        <v>0</v>
      </c>
      <c r="AI262" s="207">
        <f t="shared" si="54"/>
        <v>0</v>
      </c>
      <c r="AJ262" s="207">
        <f t="shared" si="54"/>
        <v>0</v>
      </c>
      <c r="AK262" s="207">
        <f t="shared" si="54"/>
        <v>0</v>
      </c>
      <c r="AL262" s="207">
        <f t="shared" si="53"/>
        <v>0</v>
      </c>
      <c r="AM262" s="207">
        <f t="shared" si="53"/>
        <v>0</v>
      </c>
      <c r="AN262" s="207">
        <f t="shared" si="53"/>
        <v>0</v>
      </c>
      <c r="AO262" s="207">
        <f t="shared" si="53"/>
        <v>0</v>
      </c>
      <c r="AP262" s="207">
        <f t="shared" si="53"/>
        <v>0</v>
      </c>
      <c r="AQ262" s="207">
        <f t="shared" si="53"/>
        <v>0</v>
      </c>
      <c r="AR262" s="207">
        <f t="shared" si="52"/>
        <v>0</v>
      </c>
      <c r="AS262" s="207">
        <f t="shared" si="52"/>
        <v>0</v>
      </c>
      <c r="AT262" s="207">
        <f t="shared" si="52"/>
        <v>0</v>
      </c>
      <c r="AU262" s="208">
        <f t="shared" ref="AU262:AU325" si="57">SUM(AI262:AT262)</f>
        <v>0</v>
      </c>
      <c r="AV262" s="208">
        <f t="shared" si="51"/>
        <v>0</v>
      </c>
      <c r="AW262" s="208">
        <f t="shared" si="51"/>
        <v>0</v>
      </c>
      <c r="AX262" s="208">
        <f t="shared" si="51"/>
        <v>0</v>
      </c>
      <c r="AY262" s="208">
        <f t="shared" si="51"/>
        <v>0</v>
      </c>
      <c r="AZ262" s="208">
        <f t="shared" si="50"/>
        <v>0</v>
      </c>
      <c r="BA262" s="208">
        <f t="shared" si="50"/>
        <v>0</v>
      </c>
      <c r="BB262" s="208">
        <f t="shared" si="50"/>
        <v>0</v>
      </c>
      <c r="BC262" s="208">
        <f t="shared" si="49"/>
        <v>0</v>
      </c>
      <c r="BD262" s="208">
        <f t="shared" si="49"/>
        <v>0</v>
      </c>
      <c r="BE262" s="208">
        <f t="shared" si="49"/>
        <v>0</v>
      </c>
      <c r="BF262" s="208">
        <f t="shared" si="49"/>
        <v>0</v>
      </c>
      <c r="BG262" s="208">
        <f t="shared" si="49"/>
        <v>0</v>
      </c>
      <c r="BH262" s="208">
        <f t="shared" si="49"/>
        <v>0</v>
      </c>
      <c r="BI262" s="208">
        <f t="shared" si="48"/>
        <v>0</v>
      </c>
      <c r="BJ262" s="208">
        <f t="shared" si="48"/>
        <v>0</v>
      </c>
      <c r="BK262" s="208">
        <f t="shared" si="48"/>
        <v>0</v>
      </c>
      <c r="BL262" s="207">
        <f t="shared" ref="BL262:BL325" si="58">SUM(AZ262:BK262)</f>
        <v>0</v>
      </c>
    </row>
    <row r="263" spans="1:64">
      <c r="A263" s="190" t="s">
        <v>464</v>
      </c>
      <c r="B263" s="205">
        <v>0</v>
      </c>
      <c r="C263" s="205">
        <v>4.41E-2</v>
      </c>
      <c r="D263" s="206">
        <v>1919304.7000000002</v>
      </c>
      <c r="E263" s="206">
        <v>1919304.7000000002</v>
      </c>
      <c r="F263" s="206">
        <v>1919304.7000000002</v>
      </c>
      <c r="G263" s="206">
        <v>1919304.7000000002</v>
      </c>
      <c r="H263" s="206">
        <v>1919304.7000000002</v>
      </c>
      <c r="I263" s="206">
        <v>1919304.7000000002</v>
      </c>
      <c r="J263" s="206">
        <v>1919304.7000000002</v>
      </c>
      <c r="K263" s="206">
        <v>1919304.7000000002</v>
      </c>
      <c r="L263" s="206">
        <v>1919304.7000000002</v>
      </c>
      <c r="M263" s="206">
        <v>1919304.7000000002</v>
      </c>
      <c r="N263" s="206">
        <v>1919304.7000000002</v>
      </c>
      <c r="O263" s="206">
        <v>1919304.7000000002</v>
      </c>
      <c r="P263" s="192">
        <f t="shared" si="55"/>
        <v>23031656.399999995</v>
      </c>
      <c r="Q263" s="206">
        <v>1919304.7000000002</v>
      </c>
      <c r="R263" s="206">
        <v>1919304.7000000002</v>
      </c>
      <c r="S263" s="206">
        <v>1919304.7000000002</v>
      </c>
      <c r="T263" s="206">
        <v>1919304.7000000002</v>
      </c>
      <c r="U263" s="206">
        <v>1919304.7000000002</v>
      </c>
      <c r="V263" s="206">
        <v>1919304.7000000002</v>
      </c>
      <c r="W263" s="206">
        <v>1919304.7000000002</v>
      </c>
      <c r="X263" s="206">
        <v>1919304.7000000002</v>
      </c>
      <c r="Y263" s="206">
        <v>959652.35000000009</v>
      </c>
      <c r="Z263" s="206">
        <v>0</v>
      </c>
      <c r="AA263" s="206">
        <v>0</v>
      </c>
      <c r="AB263" s="206">
        <v>0</v>
      </c>
      <c r="AC263" s="206">
        <v>0</v>
      </c>
      <c r="AD263" s="206">
        <v>0</v>
      </c>
      <c r="AE263" s="206">
        <v>0</v>
      </c>
      <c r="AF263" s="206">
        <v>0</v>
      </c>
      <c r="AG263" s="192">
        <f t="shared" si="56"/>
        <v>8636871.1500000004</v>
      </c>
      <c r="AI263" s="207">
        <f t="shared" si="54"/>
        <v>0</v>
      </c>
      <c r="AJ263" s="207">
        <f t="shared" si="54"/>
        <v>0</v>
      </c>
      <c r="AK263" s="207">
        <f t="shared" si="54"/>
        <v>0</v>
      </c>
      <c r="AL263" s="207">
        <f t="shared" si="53"/>
        <v>0</v>
      </c>
      <c r="AM263" s="207">
        <f t="shared" si="53"/>
        <v>0</v>
      </c>
      <c r="AN263" s="207">
        <f t="shared" si="53"/>
        <v>0</v>
      </c>
      <c r="AO263" s="207">
        <f t="shared" si="53"/>
        <v>0</v>
      </c>
      <c r="AP263" s="207">
        <f t="shared" si="53"/>
        <v>0</v>
      </c>
      <c r="AQ263" s="207">
        <f t="shared" si="53"/>
        <v>0</v>
      </c>
      <c r="AR263" s="207">
        <f t="shared" si="52"/>
        <v>0</v>
      </c>
      <c r="AS263" s="207">
        <f t="shared" si="52"/>
        <v>0</v>
      </c>
      <c r="AT263" s="207">
        <f t="shared" si="52"/>
        <v>0</v>
      </c>
      <c r="AU263" s="208">
        <f t="shared" si="57"/>
        <v>0</v>
      </c>
      <c r="AV263" s="208">
        <f t="shared" si="51"/>
        <v>0</v>
      </c>
      <c r="AW263" s="208">
        <f t="shared" si="51"/>
        <v>0</v>
      </c>
      <c r="AX263" s="208">
        <f t="shared" si="51"/>
        <v>0</v>
      </c>
      <c r="AY263" s="208">
        <f t="shared" si="51"/>
        <v>0</v>
      </c>
      <c r="AZ263" s="208">
        <f t="shared" si="50"/>
        <v>7053.44</v>
      </c>
      <c r="BA263" s="208">
        <f t="shared" si="50"/>
        <v>7053.44</v>
      </c>
      <c r="BB263" s="208">
        <f t="shared" si="50"/>
        <v>7053.44</v>
      </c>
      <c r="BC263" s="208">
        <f t="shared" si="49"/>
        <v>7053.44</v>
      </c>
      <c r="BD263" s="208">
        <f t="shared" si="49"/>
        <v>3526.72</v>
      </c>
      <c r="BE263" s="208">
        <f t="shared" si="49"/>
        <v>0</v>
      </c>
      <c r="BF263" s="208">
        <f t="shared" si="49"/>
        <v>0</v>
      </c>
      <c r="BG263" s="208">
        <f t="shared" si="49"/>
        <v>0</v>
      </c>
      <c r="BH263" s="208">
        <f t="shared" si="49"/>
        <v>0</v>
      </c>
      <c r="BI263" s="208">
        <f t="shared" si="48"/>
        <v>0</v>
      </c>
      <c r="BJ263" s="208">
        <f t="shared" si="48"/>
        <v>0</v>
      </c>
      <c r="BK263" s="208">
        <f t="shared" si="48"/>
        <v>0</v>
      </c>
      <c r="BL263" s="207">
        <f t="shared" si="58"/>
        <v>31740.48</v>
      </c>
    </row>
    <row r="264" spans="1:64">
      <c r="A264" s="190" t="s">
        <v>465</v>
      </c>
      <c r="B264" s="205">
        <v>4.36E-2</v>
      </c>
      <c r="C264" s="205">
        <v>2.24E-2</v>
      </c>
      <c r="D264" s="206">
        <v>27319.98</v>
      </c>
      <c r="E264" s="206">
        <v>27319.98</v>
      </c>
      <c r="F264" s="206">
        <v>27319.98</v>
      </c>
      <c r="G264" s="206">
        <v>27319.98</v>
      </c>
      <c r="H264" s="206">
        <v>27319.98</v>
      </c>
      <c r="I264" s="206">
        <v>27319.98</v>
      </c>
      <c r="J264" s="206">
        <v>27319.98</v>
      </c>
      <c r="K264" s="206">
        <v>27319.98</v>
      </c>
      <c r="L264" s="206">
        <v>27319.98</v>
      </c>
      <c r="M264" s="206">
        <v>27319.98</v>
      </c>
      <c r="N264" s="206">
        <v>27319.98</v>
      </c>
      <c r="O264" s="206">
        <v>27319.98</v>
      </c>
      <c r="P264" s="192">
        <f t="shared" si="55"/>
        <v>327839.76</v>
      </c>
      <c r="Q264" s="206">
        <v>27319.98</v>
      </c>
      <c r="R264" s="206">
        <v>27319.98</v>
      </c>
      <c r="S264" s="206">
        <v>27319.98</v>
      </c>
      <c r="T264" s="206">
        <v>27319.98</v>
      </c>
      <c r="U264" s="206">
        <v>27319.98</v>
      </c>
      <c r="V264" s="206">
        <v>27319.98</v>
      </c>
      <c r="W264" s="206">
        <v>27319.98</v>
      </c>
      <c r="X264" s="206">
        <v>27319.98</v>
      </c>
      <c r="Y264" s="206">
        <v>27319.98</v>
      </c>
      <c r="Z264" s="206">
        <v>27319.98</v>
      </c>
      <c r="AA264" s="206">
        <v>27319.98</v>
      </c>
      <c r="AB264" s="206">
        <v>27319.98</v>
      </c>
      <c r="AC264" s="206">
        <v>27319.98</v>
      </c>
      <c r="AD264" s="206">
        <v>27319.98</v>
      </c>
      <c r="AE264" s="206">
        <v>27319.98</v>
      </c>
      <c r="AF264" s="206">
        <v>27319.98</v>
      </c>
      <c r="AG264" s="192">
        <f t="shared" si="56"/>
        <v>327839.76</v>
      </c>
      <c r="AI264" s="207">
        <f t="shared" si="54"/>
        <v>99.26</v>
      </c>
      <c r="AJ264" s="207">
        <f t="shared" si="54"/>
        <v>99.26</v>
      </c>
      <c r="AK264" s="207">
        <f t="shared" si="54"/>
        <v>99.26</v>
      </c>
      <c r="AL264" s="207">
        <f t="shared" si="53"/>
        <v>99.26</v>
      </c>
      <c r="AM264" s="207">
        <f t="shared" si="53"/>
        <v>99.26</v>
      </c>
      <c r="AN264" s="207">
        <f t="shared" si="53"/>
        <v>99.26</v>
      </c>
      <c r="AO264" s="207">
        <f t="shared" si="53"/>
        <v>99.26</v>
      </c>
      <c r="AP264" s="207">
        <f t="shared" si="53"/>
        <v>99.26</v>
      </c>
      <c r="AQ264" s="207">
        <f t="shared" si="53"/>
        <v>99.26</v>
      </c>
      <c r="AR264" s="207">
        <f t="shared" si="52"/>
        <v>99.26</v>
      </c>
      <c r="AS264" s="207">
        <f t="shared" si="52"/>
        <v>99.26</v>
      </c>
      <c r="AT264" s="207">
        <f t="shared" si="52"/>
        <v>99.26</v>
      </c>
      <c r="AU264" s="208">
        <f t="shared" si="57"/>
        <v>1191.1200000000001</v>
      </c>
      <c r="AV264" s="208">
        <f t="shared" si="51"/>
        <v>99.26</v>
      </c>
      <c r="AW264" s="208">
        <f t="shared" si="51"/>
        <v>99.26</v>
      </c>
      <c r="AX264" s="208">
        <f t="shared" si="51"/>
        <v>99.26</v>
      </c>
      <c r="AY264" s="208">
        <f t="shared" si="51"/>
        <v>99.26</v>
      </c>
      <c r="AZ264" s="208">
        <f t="shared" si="50"/>
        <v>51</v>
      </c>
      <c r="BA264" s="208">
        <f t="shared" si="50"/>
        <v>51</v>
      </c>
      <c r="BB264" s="208">
        <f t="shared" si="50"/>
        <v>51</v>
      </c>
      <c r="BC264" s="208">
        <f t="shared" si="49"/>
        <v>51</v>
      </c>
      <c r="BD264" s="208">
        <f t="shared" si="49"/>
        <v>51</v>
      </c>
      <c r="BE264" s="208">
        <f t="shared" si="49"/>
        <v>51</v>
      </c>
      <c r="BF264" s="208">
        <f t="shared" si="49"/>
        <v>51</v>
      </c>
      <c r="BG264" s="208">
        <f t="shared" si="49"/>
        <v>51</v>
      </c>
      <c r="BH264" s="208">
        <f t="shared" si="49"/>
        <v>51</v>
      </c>
      <c r="BI264" s="208">
        <f t="shared" si="48"/>
        <v>51</v>
      </c>
      <c r="BJ264" s="208">
        <f t="shared" si="48"/>
        <v>51</v>
      </c>
      <c r="BK264" s="208">
        <f t="shared" si="48"/>
        <v>51</v>
      </c>
      <c r="BL264" s="207">
        <f t="shared" si="58"/>
        <v>612</v>
      </c>
    </row>
    <row r="265" spans="1:64">
      <c r="A265" s="190" t="s">
        <v>466</v>
      </c>
      <c r="B265" s="205">
        <v>5.3699999999999998E-2</v>
      </c>
      <c r="C265" s="205">
        <v>0</v>
      </c>
      <c r="D265" s="206">
        <v>0</v>
      </c>
      <c r="E265" s="206">
        <v>0</v>
      </c>
      <c r="F265" s="206">
        <v>0</v>
      </c>
      <c r="G265" s="206">
        <v>0</v>
      </c>
      <c r="H265" s="206">
        <v>0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192">
        <f t="shared" si="55"/>
        <v>0</v>
      </c>
      <c r="Q265" s="206">
        <v>0</v>
      </c>
      <c r="R265" s="206">
        <v>0</v>
      </c>
      <c r="S265" s="206">
        <v>0</v>
      </c>
      <c r="T265" s="206">
        <v>0</v>
      </c>
      <c r="U265" s="206">
        <v>0</v>
      </c>
      <c r="V265" s="206">
        <v>0</v>
      </c>
      <c r="W265" s="206">
        <v>0</v>
      </c>
      <c r="X265" s="206">
        <v>0</v>
      </c>
      <c r="Y265" s="206">
        <v>0</v>
      </c>
      <c r="Z265" s="206">
        <v>0</v>
      </c>
      <c r="AA265" s="206">
        <v>0</v>
      </c>
      <c r="AB265" s="206">
        <v>0</v>
      </c>
      <c r="AC265" s="206">
        <v>0</v>
      </c>
      <c r="AD265" s="206">
        <v>0</v>
      </c>
      <c r="AE265" s="206">
        <v>0</v>
      </c>
      <c r="AF265" s="206">
        <v>0</v>
      </c>
      <c r="AG265" s="192">
        <f t="shared" si="56"/>
        <v>0</v>
      </c>
      <c r="AI265" s="207">
        <f t="shared" si="54"/>
        <v>0</v>
      </c>
      <c r="AJ265" s="207">
        <f t="shared" si="54"/>
        <v>0</v>
      </c>
      <c r="AK265" s="207">
        <f t="shared" si="54"/>
        <v>0</v>
      </c>
      <c r="AL265" s="207">
        <f t="shared" si="53"/>
        <v>0</v>
      </c>
      <c r="AM265" s="207">
        <f t="shared" si="53"/>
        <v>0</v>
      </c>
      <c r="AN265" s="207">
        <f t="shared" si="53"/>
        <v>0</v>
      </c>
      <c r="AO265" s="207">
        <f t="shared" si="53"/>
        <v>0</v>
      </c>
      <c r="AP265" s="207">
        <f t="shared" si="53"/>
        <v>0</v>
      </c>
      <c r="AQ265" s="207">
        <f t="shared" si="53"/>
        <v>0</v>
      </c>
      <c r="AR265" s="207">
        <f t="shared" si="52"/>
        <v>0</v>
      </c>
      <c r="AS265" s="207">
        <f t="shared" si="52"/>
        <v>0</v>
      </c>
      <c r="AT265" s="207">
        <f t="shared" si="52"/>
        <v>0</v>
      </c>
      <c r="AU265" s="208">
        <f t="shared" si="57"/>
        <v>0</v>
      </c>
      <c r="AV265" s="208">
        <f t="shared" si="51"/>
        <v>0</v>
      </c>
      <c r="AW265" s="208">
        <f t="shared" si="51"/>
        <v>0</v>
      </c>
      <c r="AX265" s="208">
        <f t="shared" si="51"/>
        <v>0</v>
      </c>
      <c r="AY265" s="208">
        <f t="shared" si="51"/>
        <v>0</v>
      </c>
      <c r="AZ265" s="208">
        <f t="shared" si="50"/>
        <v>0</v>
      </c>
      <c r="BA265" s="208">
        <f t="shared" si="50"/>
        <v>0</v>
      </c>
      <c r="BB265" s="208">
        <f t="shared" si="50"/>
        <v>0</v>
      </c>
      <c r="BC265" s="208">
        <f t="shared" si="49"/>
        <v>0</v>
      </c>
      <c r="BD265" s="208">
        <f t="shared" si="49"/>
        <v>0</v>
      </c>
      <c r="BE265" s="208">
        <f t="shared" si="49"/>
        <v>0</v>
      </c>
      <c r="BF265" s="208">
        <f t="shared" si="49"/>
        <v>0</v>
      </c>
      <c r="BG265" s="208">
        <f t="shared" si="49"/>
        <v>0</v>
      </c>
      <c r="BH265" s="208">
        <f t="shared" si="49"/>
        <v>0</v>
      </c>
      <c r="BI265" s="208">
        <f t="shared" si="48"/>
        <v>0</v>
      </c>
      <c r="BJ265" s="208">
        <f t="shared" si="48"/>
        <v>0</v>
      </c>
      <c r="BK265" s="208">
        <f t="shared" si="48"/>
        <v>0</v>
      </c>
      <c r="BL265" s="207">
        <f t="shared" si="58"/>
        <v>0</v>
      </c>
    </row>
    <row r="266" spans="1:64">
      <c r="A266" s="190" t="s">
        <v>467</v>
      </c>
      <c r="B266" s="205">
        <v>2.8799999999999999E-2</v>
      </c>
      <c r="C266" s="205">
        <v>2.93E-2</v>
      </c>
      <c r="D266" s="206">
        <v>6807217.3200000003</v>
      </c>
      <c r="E266" s="206">
        <v>6807217.3200000003</v>
      </c>
      <c r="F266" s="206">
        <v>6807217.3200000003</v>
      </c>
      <c r="G266" s="206">
        <v>6832191.1900000004</v>
      </c>
      <c r="H266" s="206">
        <v>6857165.0499999998</v>
      </c>
      <c r="I266" s="206">
        <v>6857165.0499999998</v>
      </c>
      <c r="J266" s="206">
        <v>6857165.0499999998</v>
      </c>
      <c r="K266" s="206">
        <v>6857165.0499999998</v>
      </c>
      <c r="L266" s="206">
        <v>6857165.0499999998</v>
      </c>
      <c r="M266" s="206">
        <v>6857165.0499999998</v>
      </c>
      <c r="N266" s="206">
        <v>6857165.0499999998</v>
      </c>
      <c r="O266" s="206">
        <v>6857165.0499999998</v>
      </c>
      <c r="P266" s="192">
        <f t="shared" si="55"/>
        <v>82111163.549999982</v>
      </c>
      <c r="Q266" s="206">
        <v>6857165.0499999998</v>
      </c>
      <c r="R266" s="206">
        <v>6857165.0499999998</v>
      </c>
      <c r="S266" s="206">
        <v>6857165.0499999998</v>
      </c>
      <c r="T266" s="206">
        <v>6857165.0499999998</v>
      </c>
      <c r="U266" s="206">
        <v>6857165.0499999998</v>
      </c>
      <c r="V266" s="206">
        <v>6857165.0499999998</v>
      </c>
      <c r="W266" s="206">
        <v>6857165.0499999998</v>
      </c>
      <c r="X266" s="206">
        <v>6857165.0499999998</v>
      </c>
      <c r="Y266" s="206">
        <v>6857165.0499999998</v>
      </c>
      <c r="Z266" s="206">
        <v>6857165.0499999998</v>
      </c>
      <c r="AA266" s="206">
        <v>6857165.0499999998</v>
      </c>
      <c r="AB266" s="206">
        <v>6857165.0499999998</v>
      </c>
      <c r="AC266" s="206">
        <v>6857165.0499999998</v>
      </c>
      <c r="AD266" s="206">
        <v>6857165.0499999998</v>
      </c>
      <c r="AE266" s="206">
        <v>6857165.0499999998</v>
      </c>
      <c r="AF266" s="206">
        <v>6857165.0499999998</v>
      </c>
      <c r="AG266" s="192">
        <f t="shared" si="56"/>
        <v>82285980.599999979</v>
      </c>
      <c r="AI266" s="207">
        <f t="shared" si="54"/>
        <v>16337.32</v>
      </c>
      <c r="AJ266" s="207">
        <f t="shared" si="54"/>
        <v>16337.32</v>
      </c>
      <c r="AK266" s="207">
        <f t="shared" si="54"/>
        <v>16337.32</v>
      </c>
      <c r="AL266" s="207">
        <f t="shared" si="53"/>
        <v>16397.259999999998</v>
      </c>
      <c r="AM266" s="207">
        <f t="shared" si="53"/>
        <v>16457.2</v>
      </c>
      <c r="AN266" s="207">
        <f t="shared" si="53"/>
        <v>16457.2</v>
      </c>
      <c r="AO266" s="207">
        <f t="shared" si="53"/>
        <v>16457.2</v>
      </c>
      <c r="AP266" s="207">
        <f t="shared" si="53"/>
        <v>16457.2</v>
      </c>
      <c r="AQ266" s="207">
        <f t="shared" si="53"/>
        <v>16457.2</v>
      </c>
      <c r="AR266" s="207">
        <f t="shared" si="52"/>
        <v>16457.2</v>
      </c>
      <c r="AS266" s="207">
        <f t="shared" si="52"/>
        <v>16457.2</v>
      </c>
      <c r="AT266" s="207">
        <f t="shared" si="52"/>
        <v>16457.2</v>
      </c>
      <c r="AU266" s="208">
        <f t="shared" si="57"/>
        <v>197066.82000000004</v>
      </c>
      <c r="AV266" s="208">
        <f t="shared" si="51"/>
        <v>16457.2</v>
      </c>
      <c r="AW266" s="208">
        <f t="shared" si="51"/>
        <v>16457.2</v>
      </c>
      <c r="AX266" s="208">
        <f t="shared" si="51"/>
        <v>16457.2</v>
      </c>
      <c r="AY266" s="208">
        <f t="shared" si="51"/>
        <v>16457.2</v>
      </c>
      <c r="AZ266" s="208">
        <f t="shared" si="50"/>
        <v>16742.91</v>
      </c>
      <c r="BA266" s="208">
        <f t="shared" si="50"/>
        <v>16742.91</v>
      </c>
      <c r="BB266" s="208">
        <f t="shared" si="50"/>
        <v>16742.91</v>
      </c>
      <c r="BC266" s="208">
        <f t="shared" si="49"/>
        <v>16742.91</v>
      </c>
      <c r="BD266" s="208">
        <f t="shared" si="49"/>
        <v>16742.91</v>
      </c>
      <c r="BE266" s="208">
        <f t="shared" si="49"/>
        <v>16742.91</v>
      </c>
      <c r="BF266" s="208">
        <f t="shared" si="49"/>
        <v>16742.91</v>
      </c>
      <c r="BG266" s="208">
        <f t="shared" si="49"/>
        <v>16742.91</v>
      </c>
      <c r="BH266" s="208">
        <f t="shared" si="49"/>
        <v>16742.91</v>
      </c>
      <c r="BI266" s="208">
        <f t="shared" si="48"/>
        <v>16742.91</v>
      </c>
      <c r="BJ266" s="208">
        <f t="shared" si="48"/>
        <v>16742.91</v>
      </c>
      <c r="BK266" s="208">
        <f t="shared" si="48"/>
        <v>16742.91</v>
      </c>
      <c r="BL266" s="207">
        <f t="shared" si="58"/>
        <v>200914.92</v>
      </c>
    </row>
    <row r="267" spans="1:64">
      <c r="A267" s="190" t="s">
        <v>468</v>
      </c>
      <c r="B267" s="205">
        <v>4.02E-2</v>
      </c>
      <c r="C267" s="205">
        <v>2.0899999999999998E-2</v>
      </c>
      <c r="D267" s="206">
        <v>2602373.29</v>
      </c>
      <c r="E267" s="206">
        <v>2602373.29</v>
      </c>
      <c r="F267" s="206">
        <v>2602373.29</v>
      </c>
      <c r="G267" s="206">
        <v>2602373.29</v>
      </c>
      <c r="H267" s="206">
        <v>2602373.29</v>
      </c>
      <c r="I267" s="206">
        <v>2602373.29</v>
      </c>
      <c r="J267" s="206">
        <v>2602373.29</v>
      </c>
      <c r="K267" s="206">
        <v>2602373.29</v>
      </c>
      <c r="L267" s="206">
        <v>2602373.29</v>
      </c>
      <c r="M267" s="206">
        <v>2602373.29</v>
      </c>
      <c r="N267" s="206">
        <v>2602373.29</v>
      </c>
      <c r="O267" s="206">
        <v>2602373.29</v>
      </c>
      <c r="P267" s="192">
        <f t="shared" si="55"/>
        <v>31228479.479999993</v>
      </c>
      <c r="Q267" s="206">
        <v>2602373.29</v>
      </c>
      <c r="R267" s="206">
        <v>2602373.29</v>
      </c>
      <c r="S267" s="206">
        <v>2602373.29</v>
      </c>
      <c r="T267" s="206">
        <v>2602373.29</v>
      </c>
      <c r="U267" s="206">
        <v>2602373.29</v>
      </c>
      <c r="V267" s="206">
        <v>2602373.29</v>
      </c>
      <c r="W267" s="206">
        <v>2602373.29</v>
      </c>
      <c r="X267" s="206">
        <v>2602373.29</v>
      </c>
      <c r="Y267" s="206">
        <v>2602373.29</v>
      </c>
      <c r="Z267" s="206">
        <v>2602373.29</v>
      </c>
      <c r="AA267" s="206">
        <v>2602373.29</v>
      </c>
      <c r="AB267" s="206">
        <v>2602373.29</v>
      </c>
      <c r="AC267" s="206">
        <v>2602373.29</v>
      </c>
      <c r="AD267" s="206">
        <v>2602373.29</v>
      </c>
      <c r="AE267" s="206">
        <v>2602373.29</v>
      </c>
      <c r="AF267" s="206">
        <v>2602373.29</v>
      </c>
      <c r="AG267" s="192">
        <f t="shared" si="56"/>
        <v>31228479.479999993</v>
      </c>
      <c r="AI267" s="207">
        <f t="shared" si="54"/>
        <v>8717.9500000000007</v>
      </c>
      <c r="AJ267" s="207">
        <f t="shared" si="54"/>
        <v>8717.9500000000007</v>
      </c>
      <c r="AK267" s="207">
        <f t="shared" si="54"/>
        <v>8717.9500000000007</v>
      </c>
      <c r="AL267" s="207">
        <f t="shared" si="53"/>
        <v>8717.9500000000007</v>
      </c>
      <c r="AM267" s="207">
        <f t="shared" si="53"/>
        <v>8717.9500000000007</v>
      </c>
      <c r="AN267" s="207">
        <f t="shared" si="53"/>
        <v>8717.9500000000007</v>
      </c>
      <c r="AO267" s="207">
        <f t="shared" si="53"/>
        <v>8717.9500000000007</v>
      </c>
      <c r="AP267" s="207">
        <f t="shared" si="53"/>
        <v>8717.9500000000007</v>
      </c>
      <c r="AQ267" s="207">
        <f t="shared" si="53"/>
        <v>8717.9500000000007</v>
      </c>
      <c r="AR267" s="207">
        <f t="shared" si="52"/>
        <v>8717.9500000000007</v>
      </c>
      <c r="AS267" s="207">
        <f t="shared" si="52"/>
        <v>8717.9500000000007</v>
      </c>
      <c r="AT267" s="207">
        <f t="shared" si="52"/>
        <v>8717.9500000000007</v>
      </c>
      <c r="AU267" s="208">
        <f t="shared" si="57"/>
        <v>104615.39999999998</v>
      </c>
      <c r="AV267" s="208">
        <f t="shared" si="51"/>
        <v>8717.9500000000007</v>
      </c>
      <c r="AW267" s="208">
        <f t="shared" si="51"/>
        <v>8717.9500000000007</v>
      </c>
      <c r="AX267" s="208">
        <f t="shared" si="51"/>
        <v>8717.9500000000007</v>
      </c>
      <c r="AY267" s="208">
        <f t="shared" si="51"/>
        <v>8717.9500000000007</v>
      </c>
      <c r="AZ267" s="208">
        <f t="shared" si="50"/>
        <v>4532.47</v>
      </c>
      <c r="BA267" s="208">
        <f t="shared" si="50"/>
        <v>4532.47</v>
      </c>
      <c r="BB267" s="208">
        <f t="shared" si="50"/>
        <v>4532.47</v>
      </c>
      <c r="BC267" s="208">
        <f t="shared" si="49"/>
        <v>4532.47</v>
      </c>
      <c r="BD267" s="208">
        <f t="shared" si="49"/>
        <v>4532.47</v>
      </c>
      <c r="BE267" s="208">
        <f t="shared" si="49"/>
        <v>4532.47</v>
      </c>
      <c r="BF267" s="208">
        <f t="shared" si="49"/>
        <v>4532.47</v>
      </c>
      <c r="BG267" s="208">
        <f t="shared" si="49"/>
        <v>4532.47</v>
      </c>
      <c r="BH267" s="208">
        <f t="shared" si="49"/>
        <v>4532.47</v>
      </c>
      <c r="BI267" s="208">
        <f t="shared" si="48"/>
        <v>4532.47</v>
      </c>
      <c r="BJ267" s="208">
        <f t="shared" si="48"/>
        <v>4532.47</v>
      </c>
      <c r="BK267" s="208">
        <f t="shared" si="48"/>
        <v>4532.47</v>
      </c>
      <c r="BL267" s="207">
        <f t="shared" si="58"/>
        <v>54389.640000000007</v>
      </c>
    </row>
    <row r="268" spans="1:64">
      <c r="A268" s="190" t="s">
        <v>469</v>
      </c>
      <c r="B268" s="205">
        <v>4.48E-2</v>
      </c>
      <c r="C268" s="205">
        <v>0.03</v>
      </c>
      <c r="D268" s="206">
        <v>1059618.8799999999</v>
      </c>
      <c r="E268" s="206">
        <v>1042364.45</v>
      </c>
      <c r="F268" s="206">
        <v>1042364.45</v>
      </c>
      <c r="G268" s="206">
        <v>1042364.45</v>
      </c>
      <c r="H268" s="206">
        <v>1042364.45</v>
      </c>
      <c r="I268" s="206">
        <v>1042364.45</v>
      </c>
      <c r="J268" s="206">
        <v>1042364.45</v>
      </c>
      <c r="K268" s="206">
        <v>1042364.45</v>
      </c>
      <c r="L268" s="206">
        <v>1078579.47</v>
      </c>
      <c r="M268" s="206">
        <v>1114794.49</v>
      </c>
      <c r="N268" s="206">
        <v>1114794.49</v>
      </c>
      <c r="O268" s="206">
        <v>1114794.49</v>
      </c>
      <c r="P268" s="192">
        <f t="shared" si="55"/>
        <v>12779132.970000003</v>
      </c>
      <c r="Q268" s="206">
        <v>1114794.49</v>
      </c>
      <c r="R268" s="206">
        <v>1114794.49</v>
      </c>
      <c r="S268" s="206">
        <v>1114794.49</v>
      </c>
      <c r="T268" s="206">
        <v>1114794.49</v>
      </c>
      <c r="U268" s="206">
        <v>1114794.49</v>
      </c>
      <c r="V268" s="206">
        <v>1114794.49</v>
      </c>
      <c r="W268" s="206">
        <v>1114794.49</v>
      </c>
      <c r="X268" s="206">
        <v>1114794.49</v>
      </c>
      <c r="Y268" s="206">
        <v>1114794.49</v>
      </c>
      <c r="Z268" s="206">
        <v>1114794.49</v>
      </c>
      <c r="AA268" s="206">
        <v>1114794.49</v>
      </c>
      <c r="AB268" s="206">
        <v>1114794.49</v>
      </c>
      <c r="AC268" s="206">
        <v>1114794.49</v>
      </c>
      <c r="AD268" s="206">
        <v>1114794.49</v>
      </c>
      <c r="AE268" s="206">
        <v>1114794.49</v>
      </c>
      <c r="AF268" s="206">
        <v>1114794.49</v>
      </c>
      <c r="AG268" s="192">
        <f t="shared" si="56"/>
        <v>13377533.880000001</v>
      </c>
      <c r="AI268" s="207">
        <f t="shared" si="54"/>
        <v>3955.91</v>
      </c>
      <c r="AJ268" s="207">
        <f t="shared" si="54"/>
        <v>3891.49</v>
      </c>
      <c r="AK268" s="207">
        <f t="shared" si="54"/>
        <v>3891.49</v>
      </c>
      <c r="AL268" s="207">
        <f t="shared" si="53"/>
        <v>3891.49</v>
      </c>
      <c r="AM268" s="207">
        <f t="shared" si="53"/>
        <v>3891.49</v>
      </c>
      <c r="AN268" s="207">
        <f t="shared" si="53"/>
        <v>3891.49</v>
      </c>
      <c r="AO268" s="207">
        <f t="shared" si="53"/>
        <v>3891.49</v>
      </c>
      <c r="AP268" s="207">
        <f t="shared" si="53"/>
        <v>3891.49</v>
      </c>
      <c r="AQ268" s="207">
        <f t="shared" si="53"/>
        <v>4026.7</v>
      </c>
      <c r="AR268" s="207">
        <f t="shared" si="52"/>
        <v>4161.8999999999996</v>
      </c>
      <c r="AS268" s="207">
        <f t="shared" si="52"/>
        <v>4161.8999999999996</v>
      </c>
      <c r="AT268" s="207">
        <f t="shared" si="52"/>
        <v>4161.8999999999996</v>
      </c>
      <c r="AU268" s="208">
        <f t="shared" si="57"/>
        <v>47708.74</v>
      </c>
      <c r="AV268" s="208">
        <f t="shared" si="51"/>
        <v>4161.8999999999996</v>
      </c>
      <c r="AW268" s="208">
        <f t="shared" si="51"/>
        <v>4161.8999999999996</v>
      </c>
      <c r="AX268" s="208">
        <f t="shared" si="51"/>
        <v>4161.8999999999996</v>
      </c>
      <c r="AY268" s="208">
        <f t="shared" si="51"/>
        <v>4161.8999999999996</v>
      </c>
      <c r="AZ268" s="208">
        <f t="shared" si="50"/>
        <v>2786.99</v>
      </c>
      <c r="BA268" s="208">
        <f t="shared" si="50"/>
        <v>2786.99</v>
      </c>
      <c r="BB268" s="208">
        <f t="shared" si="50"/>
        <v>2786.99</v>
      </c>
      <c r="BC268" s="208">
        <f t="shared" si="49"/>
        <v>2786.99</v>
      </c>
      <c r="BD268" s="208">
        <f t="shared" si="49"/>
        <v>2786.99</v>
      </c>
      <c r="BE268" s="208">
        <f t="shared" si="49"/>
        <v>2786.99</v>
      </c>
      <c r="BF268" s="208">
        <f t="shared" si="49"/>
        <v>2786.99</v>
      </c>
      <c r="BG268" s="208">
        <f t="shared" si="49"/>
        <v>2786.99</v>
      </c>
      <c r="BH268" s="208">
        <f t="shared" si="49"/>
        <v>2786.99</v>
      </c>
      <c r="BI268" s="208">
        <f t="shared" si="48"/>
        <v>2786.99</v>
      </c>
      <c r="BJ268" s="208">
        <f t="shared" si="48"/>
        <v>2786.99</v>
      </c>
      <c r="BK268" s="208">
        <f t="shared" si="48"/>
        <v>2786.99</v>
      </c>
      <c r="BL268" s="207">
        <f t="shared" si="58"/>
        <v>33443.87999999999</v>
      </c>
    </row>
    <row r="269" spans="1:64">
      <c r="A269" s="190" t="s">
        <v>470</v>
      </c>
      <c r="B269" s="205">
        <v>4.5100000000000001E-2</v>
      </c>
      <c r="C269" s="205">
        <v>2.6200000000000001E-2</v>
      </c>
      <c r="D269" s="206">
        <v>1130650.06</v>
      </c>
      <c r="E269" s="206">
        <v>1130650.06</v>
      </c>
      <c r="F269" s="206">
        <v>1130650.06</v>
      </c>
      <c r="G269" s="206">
        <v>1130650.06</v>
      </c>
      <c r="H269" s="206">
        <v>1130650.06</v>
      </c>
      <c r="I269" s="206">
        <v>1130650.06</v>
      </c>
      <c r="J269" s="206">
        <v>1130650.06</v>
      </c>
      <c r="K269" s="206">
        <v>1130650.06</v>
      </c>
      <c r="L269" s="206">
        <v>1141236.9350000001</v>
      </c>
      <c r="M269" s="206">
        <v>1151823.81</v>
      </c>
      <c r="N269" s="206">
        <v>1151823.81</v>
      </c>
      <c r="O269" s="206">
        <v>1151823.81</v>
      </c>
      <c r="P269" s="192">
        <f t="shared" si="55"/>
        <v>13641908.845000004</v>
      </c>
      <c r="Q269" s="206">
        <v>1151823.81</v>
      </c>
      <c r="R269" s="206">
        <v>1151823.81</v>
      </c>
      <c r="S269" s="206">
        <v>1151823.81</v>
      </c>
      <c r="T269" s="206">
        <v>1151823.81</v>
      </c>
      <c r="U269" s="206">
        <v>1151823.81</v>
      </c>
      <c r="V269" s="206">
        <v>1151823.81</v>
      </c>
      <c r="W269" s="206">
        <v>1151823.81</v>
      </c>
      <c r="X269" s="206">
        <v>1151823.81</v>
      </c>
      <c r="Y269" s="206">
        <v>1151823.81</v>
      </c>
      <c r="Z269" s="206">
        <v>1151823.81</v>
      </c>
      <c r="AA269" s="206">
        <v>1151823.81</v>
      </c>
      <c r="AB269" s="206">
        <v>1151823.81</v>
      </c>
      <c r="AC269" s="206">
        <v>1151823.81</v>
      </c>
      <c r="AD269" s="206">
        <v>1151823.81</v>
      </c>
      <c r="AE269" s="206">
        <v>1151823.81</v>
      </c>
      <c r="AF269" s="206">
        <v>1151823.81</v>
      </c>
      <c r="AG269" s="192">
        <f t="shared" si="56"/>
        <v>13821885.720000004</v>
      </c>
      <c r="AI269" s="207">
        <f t="shared" si="54"/>
        <v>4249.3599999999997</v>
      </c>
      <c r="AJ269" s="207">
        <f t="shared" si="54"/>
        <v>4249.3599999999997</v>
      </c>
      <c r="AK269" s="207">
        <f t="shared" si="54"/>
        <v>4249.3599999999997</v>
      </c>
      <c r="AL269" s="207">
        <f t="shared" si="53"/>
        <v>4249.3599999999997</v>
      </c>
      <c r="AM269" s="207">
        <f t="shared" si="53"/>
        <v>4249.3599999999997</v>
      </c>
      <c r="AN269" s="207">
        <f t="shared" si="53"/>
        <v>4249.3599999999997</v>
      </c>
      <c r="AO269" s="207">
        <f t="shared" si="53"/>
        <v>4249.3599999999997</v>
      </c>
      <c r="AP269" s="207">
        <f t="shared" si="53"/>
        <v>4249.3599999999997</v>
      </c>
      <c r="AQ269" s="207">
        <f t="shared" si="53"/>
        <v>4289.1499999999996</v>
      </c>
      <c r="AR269" s="207">
        <f t="shared" si="52"/>
        <v>4328.9399999999996</v>
      </c>
      <c r="AS269" s="207">
        <f t="shared" si="52"/>
        <v>4328.9399999999996</v>
      </c>
      <c r="AT269" s="207">
        <f t="shared" si="52"/>
        <v>4328.9399999999996</v>
      </c>
      <c r="AU269" s="208">
        <f t="shared" si="57"/>
        <v>51270.850000000006</v>
      </c>
      <c r="AV269" s="208">
        <f t="shared" si="51"/>
        <v>4328.9399999999996</v>
      </c>
      <c r="AW269" s="208">
        <f t="shared" si="51"/>
        <v>4328.9399999999996</v>
      </c>
      <c r="AX269" s="208">
        <f t="shared" si="51"/>
        <v>4328.9399999999996</v>
      </c>
      <c r="AY269" s="208">
        <f t="shared" si="51"/>
        <v>4328.9399999999996</v>
      </c>
      <c r="AZ269" s="208">
        <f t="shared" si="50"/>
        <v>2514.8200000000002</v>
      </c>
      <c r="BA269" s="208">
        <f t="shared" si="50"/>
        <v>2514.8200000000002</v>
      </c>
      <c r="BB269" s="208">
        <f t="shared" si="50"/>
        <v>2514.8200000000002</v>
      </c>
      <c r="BC269" s="208">
        <f t="shared" si="49"/>
        <v>2514.8200000000002</v>
      </c>
      <c r="BD269" s="208">
        <f t="shared" si="49"/>
        <v>2514.8200000000002</v>
      </c>
      <c r="BE269" s="208">
        <f t="shared" si="49"/>
        <v>2514.8200000000002</v>
      </c>
      <c r="BF269" s="208">
        <f t="shared" si="49"/>
        <v>2514.8200000000002</v>
      </c>
      <c r="BG269" s="208">
        <f t="shared" si="49"/>
        <v>2514.8200000000002</v>
      </c>
      <c r="BH269" s="208">
        <f t="shared" si="49"/>
        <v>2514.8200000000002</v>
      </c>
      <c r="BI269" s="208">
        <f t="shared" si="48"/>
        <v>2514.8200000000002</v>
      </c>
      <c r="BJ269" s="208">
        <f t="shared" si="48"/>
        <v>2514.8200000000002</v>
      </c>
      <c r="BK269" s="208">
        <f t="shared" si="48"/>
        <v>2514.8200000000002</v>
      </c>
      <c r="BL269" s="207">
        <f t="shared" si="58"/>
        <v>30177.84</v>
      </c>
    </row>
    <row r="270" spans="1:64">
      <c r="A270" s="190" t="s">
        <v>471</v>
      </c>
      <c r="B270" s="205">
        <v>4.36E-2</v>
      </c>
      <c r="C270" s="205">
        <v>4.0399999999999998E-2</v>
      </c>
      <c r="D270" s="206">
        <v>285072.02</v>
      </c>
      <c r="E270" s="206">
        <v>285072.02</v>
      </c>
      <c r="F270" s="206">
        <v>285072.02</v>
      </c>
      <c r="G270" s="206">
        <v>285072.02</v>
      </c>
      <c r="H270" s="206">
        <v>285072.02</v>
      </c>
      <c r="I270" s="206">
        <v>285072.02</v>
      </c>
      <c r="J270" s="206">
        <v>285072.02</v>
      </c>
      <c r="K270" s="206">
        <v>285072.02</v>
      </c>
      <c r="L270" s="206">
        <v>285072.02</v>
      </c>
      <c r="M270" s="206">
        <v>285072.02</v>
      </c>
      <c r="N270" s="206">
        <v>285072.02</v>
      </c>
      <c r="O270" s="206">
        <v>285072.02</v>
      </c>
      <c r="P270" s="192">
        <f t="shared" si="55"/>
        <v>3420864.24</v>
      </c>
      <c r="Q270" s="206">
        <v>285072.02</v>
      </c>
      <c r="R270" s="206">
        <v>285072.02</v>
      </c>
      <c r="S270" s="206">
        <v>285072.02</v>
      </c>
      <c r="T270" s="206">
        <v>285072.02</v>
      </c>
      <c r="U270" s="206">
        <v>285072.02</v>
      </c>
      <c r="V270" s="206">
        <v>285072.02</v>
      </c>
      <c r="W270" s="206">
        <v>285072.02</v>
      </c>
      <c r="X270" s="206">
        <v>285072.02</v>
      </c>
      <c r="Y270" s="206">
        <v>285072.02</v>
      </c>
      <c r="Z270" s="206">
        <v>285072.02</v>
      </c>
      <c r="AA270" s="206">
        <v>285072.02</v>
      </c>
      <c r="AB270" s="206">
        <v>285072.02</v>
      </c>
      <c r="AC270" s="206">
        <v>285072.02</v>
      </c>
      <c r="AD270" s="206">
        <v>285072.02</v>
      </c>
      <c r="AE270" s="206">
        <v>285072.02</v>
      </c>
      <c r="AF270" s="206">
        <v>285072.02</v>
      </c>
      <c r="AG270" s="192">
        <f t="shared" si="56"/>
        <v>3420864.24</v>
      </c>
      <c r="AI270" s="207">
        <f t="shared" si="54"/>
        <v>1035.76</v>
      </c>
      <c r="AJ270" s="207">
        <f t="shared" si="54"/>
        <v>1035.76</v>
      </c>
      <c r="AK270" s="207">
        <f t="shared" si="54"/>
        <v>1035.76</v>
      </c>
      <c r="AL270" s="207">
        <f t="shared" si="53"/>
        <v>1035.76</v>
      </c>
      <c r="AM270" s="207">
        <f t="shared" si="53"/>
        <v>1035.76</v>
      </c>
      <c r="AN270" s="207">
        <f t="shared" si="53"/>
        <v>1035.76</v>
      </c>
      <c r="AO270" s="207">
        <f t="shared" si="53"/>
        <v>1035.76</v>
      </c>
      <c r="AP270" s="207">
        <f t="shared" si="53"/>
        <v>1035.76</v>
      </c>
      <c r="AQ270" s="207">
        <f t="shared" si="53"/>
        <v>1035.76</v>
      </c>
      <c r="AR270" s="207">
        <f t="shared" si="52"/>
        <v>1035.76</v>
      </c>
      <c r="AS270" s="207">
        <f t="shared" si="52"/>
        <v>1035.76</v>
      </c>
      <c r="AT270" s="207">
        <f t="shared" si="52"/>
        <v>1035.76</v>
      </c>
      <c r="AU270" s="208">
        <f t="shared" si="57"/>
        <v>12429.12</v>
      </c>
      <c r="AV270" s="208">
        <f t="shared" si="51"/>
        <v>1035.76</v>
      </c>
      <c r="AW270" s="208">
        <f t="shared" si="51"/>
        <v>1035.76</v>
      </c>
      <c r="AX270" s="208">
        <f t="shared" si="51"/>
        <v>1035.76</v>
      </c>
      <c r="AY270" s="208">
        <f t="shared" si="51"/>
        <v>1035.76</v>
      </c>
      <c r="AZ270" s="208">
        <f t="shared" si="50"/>
        <v>959.74</v>
      </c>
      <c r="BA270" s="208">
        <f t="shared" si="50"/>
        <v>959.74</v>
      </c>
      <c r="BB270" s="208">
        <f t="shared" si="50"/>
        <v>959.74</v>
      </c>
      <c r="BC270" s="208">
        <f t="shared" si="49"/>
        <v>959.74</v>
      </c>
      <c r="BD270" s="208">
        <f t="shared" si="49"/>
        <v>959.74</v>
      </c>
      <c r="BE270" s="208">
        <f t="shared" si="49"/>
        <v>959.74</v>
      </c>
      <c r="BF270" s="208">
        <f t="shared" si="49"/>
        <v>959.74</v>
      </c>
      <c r="BG270" s="208">
        <f t="shared" si="49"/>
        <v>959.74</v>
      </c>
      <c r="BH270" s="208">
        <f t="shared" si="49"/>
        <v>959.74</v>
      </c>
      <c r="BI270" s="208">
        <f t="shared" si="48"/>
        <v>959.74</v>
      </c>
      <c r="BJ270" s="208">
        <f t="shared" si="48"/>
        <v>959.74</v>
      </c>
      <c r="BK270" s="208">
        <f t="shared" si="48"/>
        <v>959.74</v>
      </c>
      <c r="BL270" s="207">
        <f t="shared" si="58"/>
        <v>11516.88</v>
      </c>
    </row>
    <row r="271" spans="1:64">
      <c r="A271" s="190" t="s">
        <v>472</v>
      </c>
      <c r="B271" s="205">
        <v>0.38280000000000003</v>
      </c>
      <c r="C271" s="205">
        <v>0</v>
      </c>
      <c r="D271" s="206">
        <v>592362.1</v>
      </c>
      <c r="E271" s="206">
        <v>598855.86</v>
      </c>
      <c r="F271" s="206">
        <v>605247.02</v>
      </c>
      <c r="G271" s="206">
        <v>605144.42000000004</v>
      </c>
      <c r="H271" s="206">
        <v>605144.42000000004</v>
      </c>
      <c r="I271" s="206">
        <v>605144.42000000004</v>
      </c>
      <c r="J271" s="206">
        <v>605144.42000000004</v>
      </c>
      <c r="K271" s="206">
        <v>605144.42000000004</v>
      </c>
      <c r="L271" s="206">
        <v>605144.42000000004</v>
      </c>
      <c r="M271" s="206">
        <v>605144.42000000004</v>
      </c>
      <c r="N271" s="206">
        <v>605144.42000000004</v>
      </c>
      <c r="O271" s="206">
        <v>605144.42000000004</v>
      </c>
      <c r="P271" s="192">
        <f t="shared" si="55"/>
        <v>7242764.7599999998</v>
      </c>
      <c r="Q271" s="206">
        <v>605144.42000000004</v>
      </c>
      <c r="R271" s="206">
        <v>605144.42000000004</v>
      </c>
      <c r="S271" s="206">
        <v>605144.42000000004</v>
      </c>
      <c r="T271" s="206">
        <v>605144.42000000004</v>
      </c>
      <c r="U271" s="206">
        <v>605144.42000000004</v>
      </c>
      <c r="V271" s="206">
        <v>605144.42000000004</v>
      </c>
      <c r="W271" s="206">
        <v>605144.42000000004</v>
      </c>
      <c r="X271" s="206">
        <v>605144.42000000004</v>
      </c>
      <c r="Y271" s="206">
        <v>605144.42000000004</v>
      </c>
      <c r="Z271" s="206">
        <v>605144.42000000004</v>
      </c>
      <c r="AA271" s="206">
        <v>605144.42000000004</v>
      </c>
      <c r="AB271" s="206">
        <v>605144.42000000004</v>
      </c>
      <c r="AC271" s="206">
        <v>605144.42000000004</v>
      </c>
      <c r="AD271" s="206">
        <v>605144.42000000004</v>
      </c>
      <c r="AE271" s="206">
        <v>605144.42000000004</v>
      </c>
      <c r="AF271" s="206">
        <v>605144.42000000004</v>
      </c>
      <c r="AG271" s="192">
        <f t="shared" si="56"/>
        <v>7261733.04</v>
      </c>
      <c r="AI271" s="207">
        <f t="shared" si="54"/>
        <v>18896.349999999999</v>
      </c>
      <c r="AJ271" s="207">
        <f t="shared" si="54"/>
        <v>19103.5</v>
      </c>
      <c r="AK271" s="207">
        <f t="shared" si="54"/>
        <v>19307.38</v>
      </c>
      <c r="AL271" s="207">
        <f t="shared" si="53"/>
        <v>19304.11</v>
      </c>
      <c r="AM271" s="207">
        <f t="shared" si="53"/>
        <v>19304.11</v>
      </c>
      <c r="AN271" s="207">
        <f t="shared" si="53"/>
        <v>19304.11</v>
      </c>
      <c r="AO271" s="207">
        <f t="shared" si="53"/>
        <v>19304.11</v>
      </c>
      <c r="AP271" s="207">
        <f t="shared" si="53"/>
        <v>19304.11</v>
      </c>
      <c r="AQ271" s="207">
        <f t="shared" si="53"/>
        <v>19304.11</v>
      </c>
      <c r="AR271" s="207">
        <f t="shared" si="52"/>
        <v>19304.11</v>
      </c>
      <c r="AS271" s="207">
        <f t="shared" si="52"/>
        <v>19304.11</v>
      </c>
      <c r="AT271" s="207">
        <f t="shared" si="52"/>
        <v>19304.11</v>
      </c>
      <c r="AU271" s="208">
        <f t="shared" si="57"/>
        <v>231044.21999999991</v>
      </c>
      <c r="AV271" s="208">
        <f t="shared" si="51"/>
        <v>19304.11</v>
      </c>
      <c r="AW271" s="208">
        <f t="shared" si="51"/>
        <v>19304.11</v>
      </c>
      <c r="AX271" s="208">
        <f t="shared" si="51"/>
        <v>19304.11</v>
      </c>
      <c r="AY271" s="208">
        <f t="shared" si="51"/>
        <v>19304.11</v>
      </c>
      <c r="AZ271" s="208">
        <f t="shared" si="50"/>
        <v>0</v>
      </c>
      <c r="BA271" s="208">
        <f t="shared" si="50"/>
        <v>0</v>
      </c>
      <c r="BB271" s="208">
        <f t="shared" si="50"/>
        <v>0</v>
      </c>
      <c r="BC271" s="208">
        <f t="shared" si="49"/>
        <v>0</v>
      </c>
      <c r="BD271" s="208">
        <f t="shared" si="49"/>
        <v>0</v>
      </c>
      <c r="BE271" s="208">
        <f t="shared" si="49"/>
        <v>0</v>
      </c>
      <c r="BF271" s="208">
        <f t="shared" si="49"/>
        <v>0</v>
      </c>
      <c r="BG271" s="208">
        <f t="shared" si="49"/>
        <v>0</v>
      </c>
      <c r="BH271" s="208">
        <f t="shared" si="49"/>
        <v>0</v>
      </c>
      <c r="BI271" s="208">
        <f t="shared" si="48"/>
        <v>0</v>
      </c>
      <c r="BJ271" s="208">
        <f t="shared" si="48"/>
        <v>0</v>
      </c>
      <c r="BK271" s="208">
        <f t="shared" si="48"/>
        <v>0</v>
      </c>
      <c r="BL271" s="207">
        <f t="shared" si="58"/>
        <v>0</v>
      </c>
    </row>
    <row r="272" spans="1:64">
      <c r="A272" s="190" t="s">
        <v>473</v>
      </c>
      <c r="B272" s="205">
        <v>0.18329999999999999</v>
      </c>
      <c r="C272" s="205">
        <v>0</v>
      </c>
      <c r="D272" s="206">
        <v>901218.54</v>
      </c>
      <c r="E272" s="206">
        <v>901218.54</v>
      </c>
      <c r="F272" s="206">
        <v>901218.54</v>
      </c>
      <c r="G272" s="206">
        <v>901218.54</v>
      </c>
      <c r="H272" s="206">
        <v>901218.54</v>
      </c>
      <c r="I272" s="206">
        <v>901218.54</v>
      </c>
      <c r="J272" s="206">
        <v>901218.54</v>
      </c>
      <c r="K272" s="206">
        <v>901218.54</v>
      </c>
      <c r="L272" s="206">
        <v>901218.54</v>
      </c>
      <c r="M272" s="206">
        <v>901218.54</v>
      </c>
      <c r="N272" s="206">
        <v>901218.54</v>
      </c>
      <c r="O272" s="206">
        <v>901218.54</v>
      </c>
      <c r="P272" s="192">
        <f t="shared" si="55"/>
        <v>10814622.48</v>
      </c>
      <c r="Q272" s="206">
        <v>901218.54</v>
      </c>
      <c r="R272" s="206">
        <v>901218.54</v>
      </c>
      <c r="S272" s="206">
        <v>901218.54</v>
      </c>
      <c r="T272" s="206">
        <v>901218.54</v>
      </c>
      <c r="U272" s="206">
        <v>901218.54</v>
      </c>
      <c r="V272" s="206">
        <v>901218.54</v>
      </c>
      <c r="W272" s="206">
        <v>901218.54</v>
      </c>
      <c r="X272" s="206">
        <v>901218.54</v>
      </c>
      <c r="Y272" s="206">
        <v>901218.54</v>
      </c>
      <c r="Z272" s="206">
        <v>901218.54</v>
      </c>
      <c r="AA272" s="206">
        <v>901218.54</v>
      </c>
      <c r="AB272" s="206">
        <v>901218.54</v>
      </c>
      <c r="AC272" s="206">
        <v>901218.54</v>
      </c>
      <c r="AD272" s="206">
        <v>901218.54</v>
      </c>
      <c r="AE272" s="206">
        <v>901218.54</v>
      </c>
      <c r="AF272" s="206">
        <v>901218.54</v>
      </c>
      <c r="AG272" s="192">
        <f t="shared" si="56"/>
        <v>10814622.48</v>
      </c>
      <c r="AI272" s="207">
        <f t="shared" si="54"/>
        <v>13766.11</v>
      </c>
      <c r="AJ272" s="207">
        <f t="shared" si="54"/>
        <v>13766.11</v>
      </c>
      <c r="AK272" s="207">
        <f t="shared" si="54"/>
        <v>13766.11</v>
      </c>
      <c r="AL272" s="207">
        <f t="shared" si="53"/>
        <v>13766.11</v>
      </c>
      <c r="AM272" s="207">
        <f t="shared" si="53"/>
        <v>13766.11</v>
      </c>
      <c r="AN272" s="207">
        <f t="shared" si="53"/>
        <v>13766.11</v>
      </c>
      <c r="AO272" s="207">
        <f t="shared" si="53"/>
        <v>13766.11</v>
      </c>
      <c r="AP272" s="207">
        <f t="shared" si="53"/>
        <v>13766.11</v>
      </c>
      <c r="AQ272" s="207">
        <f t="shared" si="53"/>
        <v>13766.11</v>
      </c>
      <c r="AR272" s="207">
        <f t="shared" si="52"/>
        <v>13766.11</v>
      </c>
      <c r="AS272" s="207">
        <f t="shared" si="52"/>
        <v>13766.11</v>
      </c>
      <c r="AT272" s="207">
        <f t="shared" si="52"/>
        <v>13766.11</v>
      </c>
      <c r="AU272" s="208">
        <f t="shared" si="57"/>
        <v>165193.32</v>
      </c>
      <c r="AV272" s="208">
        <f t="shared" si="51"/>
        <v>13766.11</v>
      </c>
      <c r="AW272" s="208">
        <f t="shared" si="51"/>
        <v>13766.11</v>
      </c>
      <c r="AX272" s="208">
        <f t="shared" si="51"/>
        <v>13766.11</v>
      </c>
      <c r="AY272" s="208">
        <f t="shared" si="51"/>
        <v>13766.11</v>
      </c>
      <c r="AZ272" s="208">
        <f t="shared" si="50"/>
        <v>0</v>
      </c>
      <c r="BA272" s="208">
        <f t="shared" si="50"/>
        <v>0</v>
      </c>
      <c r="BB272" s="208">
        <f t="shared" si="50"/>
        <v>0</v>
      </c>
      <c r="BC272" s="208">
        <f t="shared" si="49"/>
        <v>0</v>
      </c>
      <c r="BD272" s="208">
        <f t="shared" si="49"/>
        <v>0</v>
      </c>
      <c r="BE272" s="208">
        <f t="shared" si="49"/>
        <v>0</v>
      </c>
      <c r="BF272" s="208">
        <f t="shared" si="49"/>
        <v>0</v>
      </c>
      <c r="BG272" s="208">
        <f t="shared" si="49"/>
        <v>0</v>
      </c>
      <c r="BH272" s="208">
        <f t="shared" si="49"/>
        <v>0</v>
      </c>
      <c r="BI272" s="208">
        <f t="shared" si="48"/>
        <v>0</v>
      </c>
      <c r="BJ272" s="208">
        <f t="shared" si="48"/>
        <v>0</v>
      </c>
      <c r="BK272" s="208">
        <f t="shared" si="48"/>
        <v>0</v>
      </c>
      <c r="BL272" s="207">
        <f t="shared" si="58"/>
        <v>0</v>
      </c>
    </row>
    <row r="273" spans="1:64">
      <c r="A273" s="190" t="s">
        <v>474</v>
      </c>
      <c r="B273" s="205">
        <v>4.1000000000000002E-2</v>
      </c>
      <c r="C273" s="205">
        <v>1.6E-2</v>
      </c>
      <c r="D273" s="206">
        <v>2860913.24</v>
      </c>
      <c r="E273" s="206">
        <v>2860913.24</v>
      </c>
      <c r="F273" s="206">
        <v>2860913.24</v>
      </c>
      <c r="G273" s="206">
        <v>2860913.24</v>
      </c>
      <c r="H273" s="206">
        <v>2860913.24</v>
      </c>
      <c r="I273" s="206">
        <v>2860913.24</v>
      </c>
      <c r="J273" s="206">
        <v>2860913.24</v>
      </c>
      <c r="K273" s="206">
        <v>2860913.24</v>
      </c>
      <c r="L273" s="206">
        <v>2860913.24</v>
      </c>
      <c r="M273" s="206">
        <v>2868957.0850000004</v>
      </c>
      <c r="N273" s="206">
        <v>2877000.93</v>
      </c>
      <c r="O273" s="206">
        <v>2877000.93</v>
      </c>
      <c r="P273" s="192">
        <f t="shared" si="55"/>
        <v>34371178.105000004</v>
      </c>
      <c r="Q273" s="206">
        <v>2877000.93</v>
      </c>
      <c r="R273" s="206">
        <v>2877000.93</v>
      </c>
      <c r="S273" s="206">
        <v>2877000.93</v>
      </c>
      <c r="T273" s="206">
        <v>2877000.93</v>
      </c>
      <c r="U273" s="206">
        <v>2877000.93</v>
      </c>
      <c r="V273" s="206">
        <v>2877000.93</v>
      </c>
      <c r="W273" s="206">
        <v>2877000.93</v>
      </c>
      <c r="X273" s="206">
        <v>2877000.93</v>
      </c>
      <c r="Y273" s="206">
        <v>2877000.93</v>
      </c>
      <c r="Z273" s="206">
        <v>2877000.93</v>
      </c>
      <c r="AA273" s="206">
        <v>2877000.93</v>
      </c>
      <c r="AB273" s="206">
        <v>2877000.93</v>
      </c>
      <c r="AC273" s="206">
        <v>2877000.93</v>
      </c>
      <c r="AD273" s="206">
        <v>2877000.93</v>
      </c>
      <c r="AE273" s="206">
        <v>2877000.93</v>
      </c>
      <c r="AF273" s="206">
        <v>2877000.93</v>
      </c>
      <c r="AG273" s="192">
        <f t="shared" si="56"/>
        <v>34524011.160000004</v>
      </c>
      <c r="AI273" s="207">
        <f t="shared" si="54"/>
        <v>9774.7900000000009</v>
      </c>
      <c r="AJ273" s="207">
        <f t="shared" si="54"/>
        <v>9774.7900000000009</v>
      </c>
      <c r="AK273" s="207">
        <f t="shared" si="54"/>
        <v>9774.7900000000009</v>
      </c>
      <c r="AL273" s="207">
        <f t="shared" si="53"/>
        <v>9774.7900000000009</v>
      </c>
      <c r="AM273" s="207">
        <f t="shared" si="53"/>
        <v>9774.7900000000009</v>
      </c>
      <c r="AN273" s="207">
        <f t="shared" si="53"/>
        <v>9774.7900000000009</v>
      </c>
      <c r="AO273" s="207">
        <f t="shared" si="53"/>
        <v>9774.7900000000009</v>
      </c>
      <c r="AP273" s="207">
        <f t="shared" si="53"/>
        <v>9774.7900000000009</v>
      </c>
      <c r="AQ273" s="207">
        <f t="shared" si="53"/>
        <v>9774.7900000000009</v>
      </c>
      <c r="AR273" s="207">
        <f t="shared" si="52"/>
        <v>9802.27</v>
      </c>
      <c r="AS273" s="207">
        <f t="shared" si="52"/>
        <v>9829.75</v>
      </c>
      <c r="AT273" s="207">
        <f t="shared" si="52"/>
        <v>9829.75</v>
      </c>
      <c r="AU273" s="208">
        <f t="shared" si="57"/>
        <v>117434.88000000002</v>
      </c>
      <c r="AV273" s="208">
        <f t="shared" si="51"/>
        <v>9829.75</v>
      </c>
      <c r="AW273" s="208">
        <f t="shared" si="51"/>
        <v>9829.75</v>
      </c>
      <c r="AX273" s="208">
        <f t="shared" si="51"/>
        <v>9829.75</v>
      </c>
      <c r="AY273" s="208">
        <f t="shared" si="51"/>
        <v>9829.75</v>
      </c>
      <c r="AZ273" s="208">
        <f t="shared" si="50"/>
        <v>3836</v>
      </c>
      <c r="BA273" s="208">
        <f t="shared" si="50"/>
        <v>3836</v>
      </c>
      <c r="BB273" s="208">
        <f t="shared" si="50"/>
        <v>3836</v>
      </c>
      <c r="BC273" s="208">
        <f t="shared" si="49"/>
        <v>3836</v>
      </c>
      <c r="BD273" s="208">
        <f t="shared" si="49"/>
        <v>3836</v>
      </c>
      <c r="BE273" s="208">
        <f t="shared" si="49"/>
        <v>3836</v>
      </c>
      <c r="BF273" s="208">
        <f t="shared" si="49"/>
        <v>3836</v>
      </c>
      <c r="BG273" s="208">
        <f t="shared" si="49"/>
        <v>3836</v>
      </c>
      <c r="BH273" s="208">
        <f t="shared" si="49"/>
        <v>3836</v>
      </c>
      <c r="BI273" s="208">
        <f t="shared" si="48"/>
        <v>3836</v>
      </c>
      <c r="BJ273" s="208">
        <f t="shared" si="48"/>
        <v>3836</v>
      </c>
      <c r="BK273" s="208">
        <f t="shared" si="48"/>
        <v>3836</v>
      </c>
      <c r="BL273" s="207">
        <f t="shared" si="58"/>
        <v>46032</v>
      </c>
    </row>
    <row r="274" spans="1:64">
      <c r="A274" s="190" t="s">
        <v>475</v>
      </c>
      <c r="B274" s="205">
        <v>3.8800000000000001E-2</v>
      </c>
      <c r="C274" s="205">
        <v>2.9599999999999998E-2</v>
      </c>
      <c r="D274" s="206">
        <v>6214267.1799999997</v>
      </c>
      <c r="E274" s="206">
        <v>6214267.1799999997</v>
      </c>
      <c r="F274" s="206">
        <v>6214267.1799999997</v>
      </c>
      <c r="G274" s="206">
        <v>6214267.1799999997</v>
      </c>
      <c r="H274" s="206">
        <v>6214267.1799999997</v>
      </c>
      <c r="I274" s="206">
        <v>6214267.1799999997</v>
      </c>
      <c r="J274" s="206">
        <v>6214267.1799999997</v>
      </c>
      <c r="K274" s="206">
        <v>6214267.1799999997</v>
      </c>
      <c r="L274" s="206">
        <v>6214267.1799999997</v>
      </c>
      <c r="M274" s="206">
        <v>6214267.1799999997</v>
      </c>
      <c r="N274" s="206">
        <v>6214267.1799999997</v>
      </c>
      <c r="O274" s="206">
        <v>6214267.1799999997</v>
      </c>
      <c r="P274" s="192">
        <f t="shared" si="55"/>
        <v>74571206.159999996</v>
      </c>
      <c r="Q274" s="206">
        <v>6214267.1799999997</v>
      </c>
      <c r="R274" s="206">
        <v>6214267.1799999997</v>
      </c>
      <c r="S274" s="206">
        <v>6214267.1799999997</v>
      </c>
      <c r="T274" s="206">
        <v>6214267.1799999997</v>
      </c>
      <c r="U274" s="206">
        <v>6214267.1799999997</v>
      </c>
      <c r="V274" s="206">
        <v>6214267.1799999997</v>
      </c>
      <c r="W274" s="206">
        <v>6214267.1799999997</v>
      </c>
      <c r="X274" s="206">
        <v>6214267.1799999997</v>
      </c>
      <c r="Y274" s="206">
        <v>6214267.1799999997</v>
      </c>
      <c r="Z274" s="206">
        <v>6214267.1799999997</v>
      </c>
      <c r="AA274" s="206">
        <v>6214267.1799999997</v>
      </c>
      <c r="AB274" s="206">
        <v>6214267.1799999997</v>
      </c>
      <c r="AC274" s="206">
        <v>6214267.1799999997</v>
      </c>
      <c r="AD274" s="206">
        <v>6214267.1799999997</v>
      </c>
      <c r="AE274" s="206">
        <v>6214267.1799999997</v>
      </c>
      <c r="AF274" s="206">
        <v>6214267.1799999997</v>
      </c>
      <c r="AG274" s="192">
        <f t="shared" si="56"/>
        <v>74571206.159999996</v>
      </c>
      <c r="AI274" s="207">
        <f t="shared" si="54"/>
        <v>20092.8</v>
      </c>
      <c r="AJ274" s="207">
        <f t="shared" si="54"/>
        <v>20092.8</v>
      </c>
      <c r="AK274" s="207">
        <f t="shared" si="54"/>
        <v>20092.8</v>
      </c>
      <c r="AL274" s="207">
        <f t="shared" si="53"/>
        <v>20092.8</v>
      </c>
      <c r="AM274" s="207">
        <f t="shared" si="53"/>
        <v>20092.8</v>
      </c>
      <c r="AN274" s="207">
        <f t="shared" si="53"/>
        <v>20092.8</v>
      </c>
      <c r="AO274" s="207">
        <f t="shared" si="53"/>
        <v>20092.8</v>
      </c>
      <c r="AP274" s="207">
        <f t="shared" si="53"/>
        <v>20092.8</v>
      </c>
      <c r="AQ274" s="207">
        <f t="shared" si="53"/>
        <v>20092.8</v>
      </c>
      <c r="AR274" s="207">
        <f t="shared" si="52"/>
        <v>20092.8</v>
      </c>
      <c r="AS274" s="207">
        <f t="shared" si="52"/>
        <v>20092.8</v>
      </c>
      <c r="AT274" s="207">
        <f t="shared" si="52"/>
        <v>20092.8</v>
      </c>
      <c r="AU274" s="208">
        <f t="shared" si="57"/>
        <v>241113.59999999995</v>
      </c>
      <c r="AV274" s="208">
        <f t="shared" si="51"/>
        <v>20092.8</v>
      </c>
      <c r="AW274" s="208">
        <f t="shared" si="51"/>
        <v>20092.8</v>
      </c>
      <c r="AX274" s="208">
        <f t="shared" si="51"/>
        <v>20092.8</v>
      </c>
      <c r="AY274" s="208">
        <f t="shared" si="51"/>
        <v>20092.8</v>
      </c>
      <c r="AZ274" s="208">
        <f t="shared" si="50"/>
        <v>15328.53</v>
      </c>
      <c r="BA274" s="208">
        <f t="shared" si="50"/>
        <v>15328.53</v>
      </c>
      <c r="BB274" s="208">
        <f t="shared" si="50"/>
        <v>15328.53</v>
      </c>
      <c r="BC274" s="208">
        <f t="shared" si="49"/>
        <v>15328.53</v>
      </c>
      <c r="BD274" s="208">
        <f t="shared" si="49"/>
        <v>15328.53</v>
      </c>
      <c r="BE274" s="208">
        <f t="shared" si="49"/>
        <v>15328.53</v>
      </c>
      <c r="BF274" s="208">
        <f t="shared" si="49"/>
        <v>15328.53</v>
      </c>
      <c r="BG274" s="208">
        <f t="shared" si="49"/>
        <v>15328.53</v>
      </c>
      <c r="BH274" s="208">
        <f t="shared" si="49"/>
        <v>15328.53</v>
      </c>
      <c r="BI274" s="208">
        <f t="shared" si="48"/>
        <v>15328.53</v>
      </c>
      <c r="BJ274" s="208">
        <f t="shared" si="48"/>
        <v>15328.53</v>
      </c>
      <c r="BK274" s="208">
        <f t="shared" si="48"/>
        <v>15328.53</v>
      </c>
      <c r="BL274" s="207">
        <f t="shared" si="58"/>
        <v>183942.36000000002</v>
      </c>
    </row>
    <row r="275" spans="1:64">
      <c r="A275" s="190" t="s">
        <v>476</v>
      </c>
      <c r="B275" s="205">
        <v>4.2599999999999999E-2</v>
      </c>
      <c r="C275" s="205">
        <v>2.6200000000000001E-2</v>
      </c>
      <c r="D275" s="206">
        <v>782798.71</v>
      </c>
      <c r="E275" s="206">
        <v>782798.71</v>
      </c>
      <c r="F275" s="206">
        <v>782798.71</v>
      </c>
      <c r="G275" s="206">
        <v>782798.71</v>
      </c>
      <c r="H275" s="206">
        <v>782798.71</v>
      </c>
      <c r="I275" s="206">
        <v>782798.71</v>
      </c>
      <c r="J275" s="206">
        <v>782798.71</v>
      </c>
      <c r="K275" s="206">
        <v>782798.71</v>
      </c>
      <c r="L275" s="206">
        <v>782798.71</v>
      </c>
      <c r="M275" s="206">
        <v>782798.71</v>
      </c>
      <c r="N275" s="206">
        <v>782798.71</v>
      </c>
      <c r="O275" s="206">
        <v>782798.71</v>
      </c>
      <c r="P275" s="192">
        <f t="shared" si="55"/>
        <v>9393584.5199999996</v>
      </c>
      <c r="Q275" s="206">
        <v>782798.71</v>
      </c>
      <c r="R275" s="206">
        <v>782798.71</v>
      </c>
      <c r="S275" s="206">
        <v>782798.71</v>
      </c>
      <c r="T275" s="206">
        <v>782798.71</v>
      </c>
      <c r="U275" s="206">
        <v>782798.71</v>
      </c>
      <c r="V275" s="206">
        <v>782798.71</v>
      </c>
      <c r="W275" s="206">
        <v>782798.71</v>
      </c>
      <c r="X275" s="206">
        <v>782798.71</v>
      </c>
      <c r="Y275" s="206">
        <v>782798.71</v>
      </c>
      <c r="Z275" s="206">
        <v>782798.71</v>
      </c>
      <c r="AA275" s="206">
        <v>782798.71</v>
      </c>
      <c r="AB275" s="206">
        <v>782798.71</v>
      </c>
      <c r="AC275" s="206">
        <v>782798.71</v>
      </c>
      <c r="AD275" s="206">
        <v>782798.71</v>
      </c>
      <c r="AE275" s="206">
        <v>782798.71</v>
      </c>
      <c r="AF275" s="206">
        <v>782798.71</v>
      </c>
      <c r="AG275" s="192">
        <f t="shared" si="56"/>
        <v>9393584.5199999996</v>
      </c>
      <c r="AI275" s="207">
        <f t="shared" si="54"/>
        <v>2778.94</v>
      </c>
      <c r="AJ275" s="207">
        <f t="shared" si="54"/>
        <v>2778.94</v>
      </c>
      <c r="AK275" s="207">
        <f t="shared" si="54"/>
        <v>2778.94</v>
      </c>
      <c r="AL275" s="207">
        <f t="shared" si="53"/>
        <v>2778.94</v>
      </c>
      <c r="AM275" s="207">
        <f t="shared" si="53"/>
        <v>2778.94</v>
      </c>
      <c r="AN275" s="207">
        <f t="shared" si="53"/>
        <v>2778.94</v>
      </c>
      <c r="AO275" s="207">
        <f t="shared" si="53"/>
        <v>2778.94</v>
      </c>
      <c r="AP275" s="207">
        <f t="shared" si="53"/>
        <v>2778.94</v>
      </c>
      <c r="AQ275" s="207">
        <f t="shared" si="53"/>
        <v>2778.94</v>
      </c>
      <c r="AR275" s="207">
        <f t="shared" si="52"/>
        <v>2778.94</v>
      </c>
      <c r="AS275" s="207">
        <f t="shared" si="52"/>
        <v>2778.94</v>
      </c>
      <c r="AT275" s="207">
        <f t="shared" si="52"/>
        <v>2778.94</v>
      </c>
      <c r="AU275" s="208">
        <f t="shared" si="57"/>
        <v>33347.279999999992</v>
      </c>
      <c r="AV275" s="208">
        <f t="shared" si="51"/>
        <v>2778.94</v>
      </c>
      <c r="AW275" s="208">
        <f t="shared" si="51"/>
        <v>2778.94</v>
      </c>
      <c r="AX275" s="208">
        <f t="shared" si="51"/>
        <v>2778.94</v>
      </c>
      <c r="AY275" s="208">
        <f t="shared" si="51"/>
        <v>2778.94</v>
      </c>
      <c r="AZ275" s="208">
        <f t="shared" si="50"/>
        <v>1709.11</v>
      </c>
      <c r="BA275" s="208">
        <f t="shared" si="50"/>
        <v>1709.11</v>
      </c>
      <c r="BB275" s="208">
        <f t="shared" si="50"/>
        <v>1709.11</v>
      </c>
      <c r="BC275" s="208">
        <f t="shared" si="49"/>
        <v>1709.11</v>
      </c>
      <c r="BD275" s="208">
        <f t="shared" si="49"/>
        <v>1709.11</v>
      </c>
      <c r="BE275" s="208">
        <f t="shared" si="49"/>
        <v>1709.11</v>
      </c>
      <c r="BF275" s="208">
        <f t="shared" si="49"/>
        <v>1709.11</v>
      </c>
      <c r="BG275" s="208">
        <f t="shared" si="49"/>
        <v>1709.11</v>
      </c>
      <c r="BH275" s="208">
        <f t="shared" si="49"/>
        <v>1709.11</v>
      </c>
      <c r="BI275" s="208">
        <f t="shared" si="48"/>
        <v>1709.11</v>
      </c>
      <c r="BJ275" s="208">
        <f t="shared" si="48"/>
        <v>1709.11</v>
      </c>
      <c r="BK275" s="208">
        <f t="shared" si="48"/>
        <v>1709.11</v>
      </c>
      <c r="BL275" s="207">
        <f t="shared" si="58"/>
        <v>20509.320000000003</v>
      </c>
    </row>
    <row r="276" spans="1:64">
      <c r="A276" s="190" t="s">
        <v>477</v>
      </c>
      <c r="B276" s="205">
        <v>3.9800000000000002E-2</v>
      </c>
      <c r="C276" s="205">
        <v>2.5900000000000003E-2</v>
      </c>
      <c r="D276" s="206">
        <v>1709376.03</v>
      </c>
      <c r="E276" s="206">
        <v>1709376.03</v>
      </c>
      <c r="F276" s="206">
        <v>1709376.03</v>
      </c>
      <c r="G276" s="206">
        <v>1709376.03</v>
      </c>
      <c r="H276" s="206">
        <v>1709376.03</v>
      </c>
      <c r="I276" s="206">
        <v>1709376.03</v>
      </c>
      <c r="J276" s="206">
        <v>1709376.03</v>
      </c>
      <c r="K276" s="206">
        <v>1709376.03</v>
      </c>
      <c r="L276" s="206">
        <v>1709376.03</v>
      </c>
      <c r="M276" s="206">
        <v>1709376.03</v>
      </c>
      <c r="N276" s="206">
        <v>1709376.03</v>
      </c>
      <c r="O276" s="206">
        <v>1709376.03</v>
      </c>
      <c r="P276" s="192">
        <f t="shared" si="55"/>
        <v>20512512.359999999</v>
      </c>
      <c r="Q276" s="206">
        <v>1709376.03</v>
      </c>
      <c r="R276" s="206">
        <v>1709376.03</v>
      </c>
      <c r="S276" s="206">
        <v>1709376.03</v>
      </c>
      <c r="T276" s="206">
        <v>1709376.03</v>
      </c>
      <c r="U276" s="206">
        <v>1709376.03</v>
      </c>
      <c r="V276" s="206">
        <v>1709376.03</v>
      </c>
      <c r="W276" s="206">
        <v>1709376.03</v>
      </c>
      <c r="X276" s="206">
        <v>1709376.03</v>
      </c>
      <c r="Y276" s="206">
        <v>1709376.03</v>
      </c>
      <c r="Z276" s="206">
        <v>1709376.03</v>
      </c>
      <c r="AA276" s="206">
        <v>1709376.03</v>
      </c>
      <c r="AB276" s="206">
        <v>1709376.03</v>
      </c>
      <c r="AC276" s="206">
        <v>1709376.03</v>
      </c>
      <c r="AD276" s="206">
        <v>1709376.03</v>
      </c>
      <c r="AE276" s="206">
        <v>1709376.03</v>
      </c>
      <c r="AF276" s="206">
        <v>1709376.03</v>
      </c>
      <c r="AG276" s="192">
        <f t="shared" si="56"/>
        <v>20512512.359999999</v>
      </c>
      <c r="AI276" s="207">
        <f t="shared" si="54"/>
        <v>5669.43</v>
      </c>
      <c r="AJ276" s="207">
        <f t="shared" si="54"/>
        <v>5669.43</v>
      </c>
      <c r="AK276" s="207">
        <f t="shared" si="54"/>
        <v>5669.43</v>
      </c>
      <c r="AL276" s="207">
        <f t="shared" si="53"/>
        <v>5669.43</v>
      </c>
      <c r="AM276" s="207">
        <f t="shared" si="53"/>
        <v>5669.43</v>
      </c>
      <c r="AN276" s="207">
        <f t="shared" si="53"/>
        <v>5669.43</v>
      </c>
      <c r="AO276" s="207">
        <f t="shared" si="53"/>
        <v>5669.43</v>
      </c>
      <c r="AP276" s="207">
        <f t="shared" si="53"/>
        <v>5669.43</v>
      </c>
      <c r="AQ276" s="207">
        <f t="shared" si="53"/>
        <v>5669.43</v>
      </c>
      <c r="AR276" s="207">
        <f t="shared" si="52"/>
        <v>5669.43</v>
      </c>
      <c r="AS276" s="207">
        <f t="shared" si="52"/>
        <v>5669.43</v>
      </c>
      <c r="AT276" s="207">
        <f t="shared" si="52"/>
        <v>5669.43</v>
      </c>
      <c r="AU276" s="208">
        <f t="shared" si="57"/>
        <v>68033.16</v>
      </c>
      <c r="AV276" s="208">
        <f t="shared" si="51"/>
        <v>5669.43</v>
      </c>
      <c r="AW276" s="208">
        <f t="shared" si="51"/>
        <v>5669.43</v>
      </c>
      <c r="AX276" s="208">
        <f t="shared" si="51"/>
        <v>5669.43</v>
      </c>
      <c r="AY276" s="208">
        <f t="shared" si="51"/>
        <v>5669.43</v>
      </c>
      <c r="AZ276" s="208">
        <f t="shared" si="50"/>
        <v>3689.4</v>
      </c>
      <c r="BA276" s="208">
        <f t="shared" si="50"/>
        <v>3689.4</v>
      </c>
      <c r="BB276" s="208">
        <f t="shared" si="50"/>
        <v>3689.4</v>
      </c>
      <c r="BC276" s="208">
        <f t="shared" si="49"/>
        <v>3689.4</v>
      </c>
      <c r="BD276" s="208">
        <f t="shared" si="49"/>
        <v>3689.4</v>
      </c>
      <c r="BE276" s="208">
        <f t="shared" si="49"/>
        <v>3689.4</v>
      </c>
      <c r="BF276" s="208">
        <f t="shared" si="49"/>
        <v>3689.4</v>
      </c>
      <c r="BG276" s="208">
        <f t="shared" si="49"/>
        <v>3689.4</v>
      </c>
      <c r="BH276" s="208">
        <f t="shared" si="49"/>
        <v>3689.4</v>
      </c>
      <c r="BI276" s="208">
        <f t="shared" si="48"/>
        <v>3689.4</v>
      </c>
      <c r="BJ276" s="208">
        <f t="shared" si="48"/>
        <v>3689.4</v>
      </c>
      <c r="BK276" s="208">
        <f t="shared" si="48"/>
        <v>3689.4</v>
      </c>
      <c r="BL276" s="207">
        <f t="shared" si="58"/>
        <v>44272.80000000001</v>
      </c>
    </row>
    <row r="277" spans="1:64">
      <c r="A277" s="190" t="s">
        <v>478</v>
      </c>
      <c r="B277" s="205">
        <v>4.0599999999999997E-2</v>
      </c>
      <c r="C277" s="205">
        <v>2.58E-2</v>
      </c>
      <c r="D277" s="206">
        <v>2168768.83</v>
      </c>
      <c r="E277" s="206">
        <v>2168768.83</v>
      </c>
      <c r="F277" s="206">
        <v>2168768.83</v>
      </c>
      <c r="G277" s="206">
        <v>2168768.83</v>
      </c>
      <c r="H277" s="206">
        <v>2168768.83</v>
      </c>
      <c r="I277" s="206">
        <v>2168768.83</v>
      </c>
      <c r="J277" s="206">
        <v>2168768.83</v>
      </c>
      <c r="K277" s="206">
        <v>2168768.83</v>
      </c>
      <c r="L277" s="206">
        <v>2168768.83</v>
      </c>
      <c r="M277" s="206">
        <v>2168768.83</v>
      </c>
      <c r="N277" s="206">
        <v>2168768.83</v>
      </c>
      <c r="O277" s="206">
        <v>2168768.83</v>
      </c>
      <c r="P277" s="192">
        <f t="shared" si="55"/>
        <v>26025225.959999993</v>
      </c>
      <c r="Q277" s="206">
        <v>2168768.83</v>
      </c>
      <c r="R277" s="206">
        <v>2168768.83</v>
      </c>
      <c r="S277" s="206">
        <v>2168768.83</v>
      </c>
      <c r="T277" s="206">
        <v>2168768.83</v>
      </c>
      <c r="U277" s="206">
        <v>2168768.83</v>
      </c>
      <c r="V277" s="206">
        <v>2168768.83</v>
      </c>
      <c r="W277" s="206">
        <v>2168768.83</v>
      </c>
      <c r="X277" s="206">
        <v>2168768.83</v>
      </c>
      <c r="Y277" s="206">
        <v>2168768.83</v>
      </c>
      <c r="Z277" s="206">
        <v>2168768.83</v>
      </c>
      <c r="AA277" s="206">
        <v>2168768.83</v>
      </c>
      <c r="AB277" s="206">
        <v>2168768.83</v>
      </c>
      <c r="AC277" s="206">
        <v>2168768.83</v>
      </c>
      <c r="AD277" s="206">
        <v>2168768.83</v>
      </c>
      <c r="AE277" s="206">
        <v>2168768.83</v>
      </c>
      <c r="AF277" s="206">
        <v>2168768.83</v>
      </c>
      <c r="AG277" s="192">
        <f t="shared" si="56"/>
        <v>26025225.959999993</v>
      </c>
      <c r="AI277" s="207">
        <f t="shared" si="54"/>
        <v>7337.67</v>
      </c>
      <c r="AJ277" s="207">
        <f t="shared" si="54"/>
        <v>7337.67</v>
      </c>
      <c r="AK277" s="207">
        <f t="shared" si="54"/>
        <v>7337.67</v>
      </c>
      <c r="AL277" s="207">
        <f t="shared" si="53"/>
        <v>7337.67</v>
      </c>
      <c r="AM277" s="207">
        <f t="shared" si="53"/>
        <v>7337.67</v>
      </c>
      <c r="AN277" s="207">
        <f t="shared" si="53"/>
        <v>7337.67</v>
      </c>
      <c r="AO277" s="207">
        <f t="shared" si="53"/>
        <v>7337.67</v>
      </c>
      <c r="AP277" s="207">
        <f t="shared" si="53"/>
        <v>7337.67</v>
      </c>
      <c r="AQ277" s="207">
        <f t="shared" si="53"/>
        <v>7337.67</v>
      </c>
      <c r="AR277" s="207">
        <f t="shared" si="52"/>
        <v>7337.67</v>
      </c>
      <c r="AS277" s="207">
        <f t="shared" si="52"/>
        <v>7337.67</v>
      </c>
      <c r="AT277" s="207">
        <f t="shared" si="52"/>
        <v>7337.67</v>
      </c>
      <c r="AU277" s="208">
        <f t="shared" si="57"/>
        <v>88052.04</v>
      </c>
      <c r="AV277" s="208">
        <f t="shared" si="51"/>
        <v>7337.67</v>
      </c>
      <c r="AW277" s="208">
        <f t="shared" si="51"/>
        <v>7337.67</v>
      </c>
      <c r="AX277" s="208">
        <f t="shared" si="51"/>
        <v>7337.67</v>
      </c>
      <c r="AY277" s="208">
        <f t="shared" si="51"/>
        <v>7337.67</v>
      </c>
      <c r="AZ277" s="208">
        <f t="shared" si="50"/>
        <v>4662.8500000000004</v>
      </c>
      <c r="BA277" s="208">
        <f t="shared" si="50"/>
        <v>4662.8500000000004</v>
      </c>
      <c r="BB277" s="208">
        <f t="shared" si="50"/>
        <v>4662.8500000000004</v>
      </c>
      <c r="BC277" s="208">
        <f t="shared" si="49"/>
        <v>4662.8500000000004</v>
      </c>
      <c r="BD277" s="208">
        <f t="shared" si="49"/>
        <v>4662.8500000000004</v>
      </c>
      <c r="BE277" s="208">
        <f t="shared" si="49"/>
        <v>4662.8500000000004</v>
      </c>
      <c r="BF277" s="208">
        <f t="shared" ref="BF277:BK329" si="59">ROUND(AA277*$C277/12,2)</f>
        <v>4662.8500000000004</v>
      </c>
      <c r="BG277" s="208">
        <f t="shared" si="59"/>
        <v>4662.8500000000004</v>
      </c>
      <c r="BH277" s="208">
        <f t="shared" si="59"/>
        <v>4662.8500000000004</v>
      </c>
      <c r="BI277" s="208">
        <f t="shared" si="48"/>
        <v>4662.8500000000004</v>
      </c>
      <c r="BJ277" s="208">
        <f t="shared" si="48"/>
        <v>4662.8500000000004</v>
      </c>
      <c r="BK277" s="208">
        <f t="shared" si="48"/>
        <v>4662.8500000000004</v>
      </c>
      <c r="BL277" s="207">
        <f t="shared" si="58"/>
        <v>55954.19999999999</v>
      </c>
    </row>
    <row r="278" spans="1:64">
      <c r="A278" s="190" t="s">
        <v>479</v>
      </c>
      <c r="B278" s="205">
        <v>3.6799999999999999E-2</v>
      </c>
      <c r="C278" s="205">
        <v>2.4500000000000001E-2</v>
      </c>
      <c r="D278" s="206">
        <v>1943746.28</v>
      </c>
      <c r="E278" s="206">
        <v>1943746.28</v>
      </c>
      <c r="F278" s="206">
        <v>1943746.28</v>
      </c>
      <c r="G278" s="206">
        <v>1943746.28</v>
      </c>
      <c r="H278" s="206">
        <v>1943746.28</v>
      </c>
      <c r="I278" s="206">
        <v>1943746.28</v>
      </c>
      <c r="J278" s="206">
        <v>1943746.28</v>
      </c>
      <c r="K278" s="206">
        <v>1943746.28</v>
      </c>
      <c r="L278" s="206">
        <v>1943746.28</v>
      </c>
      <c r="M278" s="206">
        <v>1943746.28</v>
      </c>
      <c r="N278" s="206">
        <v>1943746.28</v>
      </c>
      <c r="O278" s="206">
        <v>1943746.28</v>
      </c>
      <c r="P278" s="192">
        <f t="shared" si="55"/>
        <v>23324955.360000003</v>
      </c>
      <c r="Q278" s="206">
        <v>1943746.28</v>
      </c>
      <c r="R278" s="206">
        <v>1943746.28</v>
      </c>
      <c r="S278" s="206">
        <v>1943746.28</v>
      </c>
      <c r="T278" s="206">
        <v>1943746.28</v>
      </c>
      <c r="U278" s="206">
        <v>1943746.28</v>
      </c>
      <c r="V278" s="206">
        <v>1943746.28</v>
      </c>
      <c r="W278" s="206">
        <v>1943746.28</v>
      </c>
      <c r="X278" s="206">
        <v>1943746.28</v>
      </c>
      <c r="Y278" s="206">
        <v>1943746.28</v>
      </c>
      <c r="Z278" s="206">
        <v>1943746.28</v>
      </c>
      <c r="AA278" s="206">
        <v>1943746.28</v>
      </c>
      <c r="AB278" s="206">
        <v>1943746.28</v>
      </c>
      <c r="AC278" s="206">
        <v>1943746.28</v>
      </c>
      <c r="AD278" s="206">
        <v>1943746.28</v>
      </c>
      <c r="AE278" s="206">
        <v>1943746.28</v>
      </c>
      <c r="AF278" s="206">
        <v>1943746.28</v>
      </c>
      <c r="AG278" s="192">
        <f t="shared" si="56"/>
        <v>23324955.360000003</v>
      </c>
      <c r="AI278" s="207">
        <f t="shared" si="54"/>
        <v>5960.82</v>
      </c>
      <c r="AJ278" s="207">
        <f t="shared" si="54"/>
        <v>5960.82</v>
      </c>
      <c r="AK278" s="207">
        <f t="shared" si="54"/>
        <v>5960.82</v>
      </c>
      <c r="AL278" s="207">
        <f t="shared" si="53"/>
        <v>5960.82</v>
      </c>
      <c r="AM278" s="207">
        <f t="shared" si="53"/>
        <v>5960.82</v>
      </c>
      <c r="AN278" s="207">
        <f t="shared" si="53"/>
        <v>5960.82</v>
      </c>
      <c r="AO278" s="207">
        <f t="shared" si="53"/>
        <v>5960.82</v>
      </c>
      <c r="AP278" s="207">
        <f t="shared" si="53"/>
        <v>5960.82</v>
      </c>
      <c r="AQ278" s="207">
        <f t="shared" si="53"/>
        <v>5960.82</v>
      </c>
      <c r="AR278" s="207">
        <f t="shared" si="52"/>
        <v>5960.82</v>
      </c>
      <c r="AS278" s="207">
        <f t="shared" si="52"/>
        <v>5960.82</v>
      </c>
      <c r="AT278" s="207">
        <f t="shared" si="52"/>
        <v>5960.82</v>
      </c>
      <c r="AU278" s="208">
        <f t="shared" si="57"/>
        <v>71529.84</v>
      </c>
      <c r="AV278" s="208">
        <f t="shared" si="51"/>
        <v>5960.82</v>
      </c>
      <c r="AW278" s="208">
        <f t="shared" si="51"/>
        <v>5960.82</v>
      </c>
      <c r="AX278" s="208">
        <f t="shared" si="51"/>
        <v>5960.82</v>
      </c>
      <c r="AY278" s="208">
        <f t="shared" si="51"/>
        <v>5960.82</v>
      </c>
      <c r="AZ278" s="208">
        <f t="shared" si="50"/>
        <v>3968.48</v>
      </c>
      <c r="BA278" s="208">
        <f t="shared" si="50"/>
        <v>3968.48</v>
      </c>
      <c r="BB278" s="208">
        <f t="shared" si="50"/>
        <v>3968.48</v>
      </c>
      <c r="BC278" s="208">
        <f t="shared" si="50"/>
        <v>3968.48</v>
      </c>
      <c r="BD278" s="208">
        <f t="shared" si="50"/>
        <v>3968.48</v>
      </c>
      <c r="BE278" s="208">
        <f t="shared" si="50"/>
        <v>3968.48</v>
      </c>
      <c r="BF278" s="208">
        <f t="shared" si="59"/>
        <v>3968.48</v>
      </c>
      <c r="BG278" s="208">
        <f t="shared" si="59"/>
        <v>3968.48</v>
      </c>
      <c r="BH278" s="208">
        <f t="shared" si="59"/>
        <v>3968.48</v>
      </c>
      <c r="BI278" s="208">
        <f t="shared" si="48"/>
        <v>3968.48</v>
      </c>
      <c r="BJ278" s="208">
        <f t="shared" si="48"/>
        <v>3968.48</v>
      </c>
      <c r="BK278" s="208">
        <f t="shared" si="48"/>
        <v>3968.48</v>
      </c>
      <c r="BL278" s="207">
        <f t="shared" si="58"/>
        <v>47621.760000000009</v>
      </c>
    </row>
    <row r="279" spans="1:64">
      <c r="A279" s="190" t="s">
        <v>480</v>
      </c>
      <c r="B279" s="205">
        <v>3.8699999999999998E-2</v>
      </c>
      <c r="C279" s="205">
        <v>2.3399999999999997E-2</v>
      </c>
      <c r="D279" s="206">
        <v>1898268.01</v>
      </c>
      <c r="E279" s="206">
        <v>1898268.01</v>
      </c>
      <c r="F279" s="206">
        <v>1898268.01</v>
      </c>
      <c r="G279" s="206">
        <v>1898268.01</v>
      </c>
      <c r="H279" s="206">
        <v>1898268.01</v>
      </c>
      <c r="I279" s="206">
        <v>1898268.01</v>
      </c>
      <c r="J279" s="206">
        <v>1898268.01</v>
      </c>
      <c r="K279" s="206">
        <v>1898268.01</v>
      </c>
      <c r="L279" s="206">
        <v>1898268.01</v>
      </c>
      <c r="M279" s="206">
        <v>1898268.01</v>
      </c>
      <c r="N279" s="206">
        <v>1898268.01</v>
      </c>
      <c r="O279" s="206">
        <v>1898268.01</v>
      </c>
      <c r="P279" s="192">
        <f t="shared" si="55"/>
        <v>22779216.120000005</v>
      </c>
      <c r="Q279" s="206">
        <v>1898268.01</v>
      </c>
      <c r="R279" s="206">
        <v>1898268.01</v>
      </c>
      <c r="S279" s="206">
        <v>1898268.01</v>
      </c>
      <c r="T279" s="206">
        <v>1898268.01</v>
      </c>
      <c r="U279" s="206">
        <v>1898268.01</v>
      </c>
      <c r="V279" s="206">
        <v>1898268.01</v>
      </c>
      <c r="W279" s="206">
        <v>1898268.01</v>
      </c>
      <c r="X279" s="206">
        <v>1898268.01</v>
      </c>
      <c r="Y279" s="206">
        <v>1898268.01</v>
      </c>
      <c r="Z279" s="206">
        <v>1898268.01</v>
      </c>
      <c r="AA279" s="206">
        <v>1898268.01</v>
      </c>
      <c r="AB279" s="206">
        <v>1898268.01</v>
      </c>
      <c r="AC279" s="206">
        <v>1898268.01</v>
      </c>
      <c r="AD279" s="206">
        <v>1898268.01</v>
      </c>
      <c r="AE279" s="206">
        <v>1898268.01</v>
      </c>
      <c r="AF279" s="206">
        <v>1898268.01</v>
      </c>
      <c r="AG279" s="192">
        <f t="shared" si="56"/>
        <v>22779216.120000005</v>
      </c>
      <c r="AI279" s="207">
        <f t="shared" si="54"/>
        <v>6121.91</v>
      </c>
      <c r="AJ279" s="207">
        <f t="shared" si="54"/>
        <v>6121.91</v>
      </c>
      <c r="AK279" s="207">
        <f t="shared" si="54"/>
        <v>6121.91</v>
      </c>
      <c r="AL279" s="207">
        <f t="shared" si="53"/>
        <v>6121.91</v>
      </c>
      <c r="AM279" s="207">
        <f t="shared" si="53"/>
        <v>6121.91</v>
      </c>
      <c r="AN279" s="207">
        <f t="shared" si="53"/>
        <v>6121.91</v>
      </c>
      <c r="AO279" s="207">
        <f t="shared" si="53"/>
        <v>6121.91</v>
      </c>
      <c r="AP279" s="207">
        <f t="shared" si="53"/>
        <v>6121.91</v>
      </c>
      <c r="AQ279" s="207">
        <f t="shared" si="53"/>
        <v>6121.91</v>
      </c>
      <c r="AR279" s="207">
        <f t="shared" si="52"/>
        <v>6121.91</v>
      </c>
      <c r="AS279" s="207">
        <f t="shared" si="52"/>
        <v>6121.91</v>
      </c>
      <c r="AT279" s="207">
        <f t="shared" si="52"/>
        <v>6121.91</v>
      </c>
      <c r="AU279" s="208">
        <f t="shared" si="57"/>
        <v>73462.920000000013</v>
      </c>
      <c r="AV279" s="208">
        <f t="shared" si="51"/>
        <v>6121.91</v>
      </c>
      <c r="AW279" s="208">
        <f t="shared" si="51"/>
        <v>6121.91</v>
      </c>
      <c r="AX279" s="208">
        <f t="shared" si="51"/>
        <v>6121.91</v>
      </c>
      <c r="AY279" s="208">
        <f t="shared" si="51"/>
        <v>6121.91</v>
      </c>
      <c r="AZ279" s="208">
        <f t="shared" si="50"/>
        <v>3701.62</v>
      </c>
      <c r="BA279" s="208">
        <f t="shared" si="50"/>
        <v>3701.62</v>
      </c>
      <c r="BB279" s="208">
        <f t="shared" si="50"/>
        <v>3701.62</v>
      </c>
      <c r="BC279" s="208">
        <f t="shared" si="50"/>
        <v>3701.62</v>
      </c>
      <c r="BD279" s="208">
        <f t="shared" si="50"/>
        <v>3701.62</v>
      </c>
      <c r="BE279" s="208">
        <f t="shared" si="50"/>
        <v>3701.62</v>
      </c>
      <c r="BF279" s="208">
        <f t="shared" si="59"/>
        <v>3701.62</v>
      </c>
      <c r="BG279" s="208">
        <f t="shared" si="59"/>
        <v>3701.62</v>
      </c>
      <c r="BH279" s="208">
        <f t="shared" si="59"/>
        <v>3701.62</v>
      </c>
      <c r="BI279" s="208">
        <f t="shared" si="48"/>
        <v>3701.62</v>
      </c>
      <c r="BJ279" s="208">
        <f t="shared" si="48"/>
        <v>3701.62</v>
      </c>
      <c r="BK279" s="208">
        <f t="shared" si="48"/>
        <v>3701.62</v>
      </c>
      <c r="BL279" s="207">
        <f t="shared" si="58"/>
        <v>44419.44</v>
      </c>
    </row>
    <row r="280" spans="1:64">
      <c r="A280" s="190" t="s">
        <v>481</v>
      </c>
      <c r="B280" s="205">
        <v>0</v>
      </c>
      <c r="C280" s="205">
        <v>0</v>
      </c>
      <c r="D280" s="206">
        <v>0</v>
      </c>
      <c r="E280" s="206">
        <v>0</v>
      </c>
      <c r="F280" s="206">
        <v>0</v>
      </c>
      <c r="G280" s="206">
        <v>0</v>
      </c>
      <c r="H280" s="206">
        <v>0</v>
      </c>
      <c r="I280" s="206">
        <v>0</v>
      </c>
      <c r="J280" s="206">
        <v>0</v>
      </c>
      <c r="K280" s="206">
        <v>0</v>
      </c>
      <c r="L280" s="206">
        <v>0</v>
      </c>
      <c r="M280" s="206">
        <v>0</v>
      </c>
      <c r="N280" s="206">
        <v>0</v>
      </c>
      <c r="O280" s="206">
        <v>0</v>
      </c>
      <c r="P280" s="192">
        <f t="shared" si="55"/>
        <v>0</v>
      </c>
      <c r="Q280" s="206">
        <v>0</v>
      </c>
      <c r="R280" s="206">
        <v>0</v>
      </c>
      <c r="S280" s="206">
        <v>0</v>
      </c>
      <c r="T280" s="206">
        <v>0</v>
      </c>
      <c r="U280" s="206">
        <v>0</v>
      </c>
      <c r="V280" s="206">
        <v>0</v>
      </c>
      <c r="W280" s="206">
        <v>0</v>
      </c>
      <c r="X280" s="206">
        <v>0</v>
      </c>
      <c r="Y280" s="206">
        <v>0</v>
      </c>
      <c r="Z280" s="206">
        <v>0</v>
      </c>
      <c r="AA280" s="206">
        <v>0</v>
      </c>
      <c r="AB280" s="206">
        <v>0</v>
      </c>
      <c r="AC280" s="206">
        <v>0</v>
      </c>
      <c r="AD280" s="206">
        <v>0</v>
      </c>
      <c r="AE280" s="206">
        <v>0</v>
      </c>
      <c r="AF280" s="206">
        <v>0</v>
      </c>
      <c r="AG280" s="192">
        <f t="shared" si="56"/>
        <v>0</v>
      </c>
      <c r="AI280" s="207">
        <f t="shared" si="54"/>
        <v>0</v>
      </c>
      <c r="AJ280" s="207">
        <f t="shared" si="54"/>
        <v>0</v>
      </c>
      <c r="AK280" s="207">
        <f t="shared" si="54"/>
        <v>0</v>
      </c>
      <c r="AL280" s="207">
        <f t="shared" si="53"/>
        <v>0</v>
      </c>
      <c r="AM280" s="207">
        <f t="shared" si="53"/>
        <v>0</v>
      </c>
      <c r="AN280" s="207">
        <f t="shared" si="53"/>
        <v>0</v>
      </c>
      <c r="AO280" s="207">
        <f t="shared" si="53"/>
        <v>0</v>
      </c>
      <c r="AP280" s="207">
        <f t="shared" si="53"/>
        <v>0</v>
      </c>
      <c r="AQ280" s="207">
        <f t="shared" si="53"/>
        <v>0</v>
      </c>
      <c r="AR280" s="207">
        <f t="shared" si="52"/>
        <v>0</v>
      </c>
      <c r="AS280" s="207">
        <f t="shared" si="52"/>
        <v>0</v>
      </c>
      <c r="AT280" s="207">
        <f t="shared" si="52"/>
        <v>0</v>
      </c>
      <c r="AU280" s="208">
        <f t="shared" si="57"/>
        <v>0</v>
      </c>
      <c r="AV280" s="208">
        <f t="shared" si="51"/>
        <v>0</v>
      </c>
      <c r="AW280" s="208">
        <f t="shared" si="51"/>
        <v>0</v>
      </c>
      <c r="AX280" s="208">
        <f t="shared" si="51"/>
        <v>0</v>
      </c>
      <c r="AY280" s="208">
        <f t="shared" si="51"/>
        <v>0</v>
      </c>
      <c r="AZ280" s="208">
        <f t="shared" si="50"/>
        <v>0</v>
      </c>
      <c r="BA280" s="208">
        <f t="shared" si="50"/>
        <v>0</v>
      </c>
      <c r="BB280" s="208">
        <f t="shared" si="50"/>
        <v>0</v>
      </c>
      <c r="BC280" s="208">
        <f t="shared" si="50"/>
        <v>0</v>
      </c>
      <c r="BD280" s="208">
        <f t="shared" si="50"/>
        <v>0</v>
      </c>
      <c r="BE280" s="208">
        <f t="shared" si="50"/>
        <v>0</v>
      </c>
      <c r="BF280" s="208">
        <f t="shared" si="59"/>
        <v>0</v>
      </c>
      <c r="BG280" s="208">
        <f t="shared" si="59"/>
        <v>0</v>
      </c>
      <c r="BH280" s="208">
        <f t="shared" si="59"/>
        <v>0</v>
      </c>
      <c r="BI280" s="208">
        <f t="shared" si="48"/>
        <v>0</v>
      </c>
      <c r="BJ280" s="208">
        <f t="shared" si="48"/>
        <v>0</v>
      </c>
      <c r="BK280" s="208">
        <f t="shared" si="48"/>
        <v>0</v>
      </c>
      <c r="BL280" s="207">
        <f t="shared" si="58"/>
        <v>0</v>
      </c>
    </row>
    <row r="281" spans="1:64">
      <c r="A281" s="190" t="s">
        <v>482</v>
      </c>
      <c r="B281" s="205">
        <v>0.14600000000000002</v>
      </c>
      <c r="C281" s="205">
        <v>9.6200000000000008E-2</v>
      </c>
      <c r="D281" s="206">
        <v>94656.49</v>
      </c>
      <c r="E281" s="206">
        <v>94656.49</v>
      </c>
      <c r="F281" s="206">
        <v>94656.49</v>
      </c>
      <c r="G281" s="206">
        <v>94656.49</v>
      </c>
      <c r="H281" s="206">
        <v>94656.49</v>
      </c>
      <c r="I281" s="206">
        <v>94656.49</v>
      </c>
      <c r="J281" s="206">
        <v>94656.49</v>
      </c>
      <c r="K281" s="206">
        <v>94656.49</v>
      </c>
      <c r="L281" s="206">
        <v>94656.49</v>
      </c>
      <c r="M281" s="206">
        <v>94656.49</v>
      </c>
      <c r="N281" s="206">
        <v>94656.49</v>
      </c>
      <c r="O281" s="206">
        <v>94656.49</v>
      </c>
      <c r="P281" s="192">
        <f t="shared" si="55"/>
        <v>1135877.8800000001</v>
      </c>
      <c r="Q281" s="206">
        <v>94656.49</v>
      </c>
      <c r="R281" s="206">
        <v>94656.49</v>
      </c>
      <c r="S281" s="206">
        <v>94656.49</v>
      </c>
      <c r="T281" s="206">
        <v>94656.49</v>
      </c>
      <c r="U281" s="206">
        <v>94656.49</v>
      </c>
      <c r="V281" s="206">
        <v>94656.49</v>
      </c>
      <c r="W281" s="206">
        <v>94656.49</v>
      </c>
      <c r="X281" s="206">
        <v>94656.49</v>
      </c>
      <c r="Y281" s="206">
        <v>47328.245000000003</v>
      </c>
      <c r="Z281" s="206">
        <v>0</v>
      </c>
      <c r="AA281" s="206">
        <v>0</v>
      </c>
      <c r="AB281" s="206">
        <v>0</v>
      </c>
      <c r="AC281" s="206">
        <v>0</v>
      </c>
      <c r="AD281" s="206">
        <v>0</v>
      </c>
      <c r="AE281" s="206">
        <v>0</v>
      </c>
      <c r="AF281" s="206">
        <v>0</v>
      </c>
      <c r="AG281" s="192">
        <f t="shared" si="56"/>
        <v>425954.20500000002</v>
      </c>
      <c r="AI281" s="207">
        <f t="shared" si="54"/>
        <v>1151.6500000000001</v>
      </c>
      <c r="AJ281" s="207">
        <f t="shared" si="54"/>
        <v>1151.6500000000001</v>
      </c>
      <c r="AK281" s="207">
        <f t="shared" si="54"/>
        <v>1151.6500000000001</v>
      </c>
      <c r="AL281" s="207">
        <f t="shared" si="53"/>
        <v>1151.6500000000001</v>
      </c>
      <c r="AM281" s="207">
        <f t="shared" si="53"/>
        <v>1151.6500000000001</v>
      </c>
      <c r="AN281" s="207">
        <f t="shared" si="53"/>
        <v>1151.6500000000001</v>
      </c>
      <c r="AO281" s="207">
        <f t="shared" si="53"/>
        <v>1151.6500000000001</v>
      </c>
      <c r="AP281" s="207">
        <f t="shared" si="53"/>
        <v>1151.6500000000001</v>
      </c>
      <c r="AQ281" s="207">
        <f t="shared" si="53"/>
        <v>1151.6500000000001</v>
      </c>
      <c r="AR281" s="207">
        <f t="shared" si="52"/>
        <v>1151.6500000000001</v>
      </c>
      <c r="AS281" s="207">
        <f t="shared" si="52"/>
        <v>1151.6500000000001</v>
      </c>
      <c r="AT281" s="207">
        <f t="shared" si="52"/>
        <v>1151.6500000000001</v>
      </c>
      <c r="AU281" s="208">
        <f t="shared" si="57"/>
        <v>13819.799999999997</v>
      </c>
      <c r="AV281" s="208">
        <f t="shared" si="51"/>
        <v>1151.6500000000001</v>
      </c>
      <c r="AW281" s="208">
        <f t="shared" si="51"/>
        <v>1151.6500000000001</v>
      </c>
      <c r="AX281" s="208">
        <f t="shared" si="51"/>
        <v>1151.6500000000001</v>
      </c>
      <c r="AY281" s="208">
        <f t="shared" si="51"/>
        <v>1151.6500000000001</v>
      </c>
      <c r="AZ281" s="208">
        <f t="shared" si="50"/>
        <v>758.83</v>
      </c>
      <c r="BA281" s="208">
        <f t="shared" si="50"/>
        <v>758.83</v>
      </c>
      <c r="BB281" s="208">
        <f t="shared" si="50"/>
        <v>758.83</v>
      </c>
      <c r="BC281" s="208">
        <f t="shared" si="50"/>
        <v>758.83</v>
      </c>
      <c r="BD281" s="208">
        <f t="shared" si="50"/>
        <v>379.41</v>
      </c>
      <c r="BE281" s="208">
        <f t="shared" si="50"/>
        <v>0</v>
      </c>
      <c r="BF281" s="208">
        <f t="shared" si="59"/>
        <v>0</v>
      </c>
      <c r="BG281" s="208">
        <f t="shared" si="59"/>
        <v>0</v>
      </c>
      <c r="BH281" s="208">
        <f t="shared" si="59"/>
        <v>0</v>
      </c>
      <c r="BI281" s="208">
        <f t="shared" si="48"/>
        <v>0</v>
      </c>
      <c r="BJ281" s="208">
        <f t="shared" si="48"/>
        <v>0</v>
      </c>
      <c r="BK281" s="208">
        <f t="shared" si="48"/>
        <v>0</v>
      </c>
      <c r="BL281" s="207">
        <f t="shared" si="58"/>
        <v>3414.73</v>
      </c>
    </row>
    <row r="282" spans="1:64">
      <c r="A282" s="190" t="s">
        <v>483</v>
      </c>
      <c r="B282" s="205">
        <v>0</v>
      </c>
      <c r="C282" s="205">
        <v>0</v>
      </c>
      <c r="D282" s="206">
        <v>0</v>
      </c>
      <c r="E282" s="206">
        <v>0</v>
      </c>
      <c r="F282" s="206">
        <v>0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0</v>
      </c>
      <c r="N282" s="206">
        <v>0</v>
      </c>
      <c r="O282" s="206">
        <v>0</v>
      </c>
      <c r="P282" s="192">
        <f t="shared" si="55"/>
        <v>0</v>
      </c>
      <c r="Q282" s="206">
        <v>0</v>
      </c>
      <c r="R282" s="206">
        <v>0</v>
      </c>
      <c r="S282" s="206">
        <v>0</v>
      </c>
      <c r="T282" s="206">
        <v>0</v>
      </c>
      <c r="U282" s="206">
        <v>0</v>
      </c>
      <c r="V282" s="206">
        <v>0</v>
      </c>
      <c r="W282" s="206">
        <v>0</v>
      </c>
      <c r="X282" s="206">
        <v>0</v>
      </c>
      <c r="Y282" s="206">
        <v>0</v>
      </c>
      <c r="Z282" s="206">
        <v>0</v>
      </c>
      <c r="AA282" s="206">
        <v>0</v>
      </c>
      <c r="AB282" s="206">
        <v>0</v>
      </c>
      <c r="AC282" s="206">
        <v>0</v>
      </c>
      <c r="AD282" s="206">
        <v>0</v>
      </c>
      <c r="AE282" s="206">
        <v>0</v>
      </c>
      <c r="AF282" s="206">
        <v>0</v>
      </c>
      <c r="AG282" s="192">
        <f t="shared" si="56"/>
        <v>0</v>
      </c>
      <c r="AI282" s="207">
        <f t="shared" si="54"/>
        <v>0</v>
      </c>
      <c r="AJ282" s="207">
        <f t="shared" si="54"/>
        <v>0</v>
      </c>
      <c r="AK282" s="207">
        <f t="shared" si="54"/>
        <v>0</v>
      </c>
      <c r="AL282" s="207">
        <f t="shared" si="53"/>
        <v>0</v>
      </c>
      <c r="AM282" s="207">
        <f t="shared" si="53"/>
        <v>0</v>
      </c>
      <c r="AN282" s="207">
        <f t="shared" si="53"/>
        <v>0</v>
      </c>
      <c r="AO282" s="207">
        <f t="shared" si="53"/>
        <v>0</v>
      </c>
      <c r="AP282" s="207">
        <f t="shared" si="53"/>
        <v>0</v>
      </c>
      <c r="AQ282" s="207">
        <f t="shared" si="53"/>
        <v>0</v>
      </c>
      <c r="AR282" s="207">
        <f t="shared" si="52"/>
        <v>0</v>
      </c>
      <c r="AS282" s="207">
        <f t="shared" si="52"/>
        <v>0</v>
      </c>
      <c r="AT282" s="207">
        <f t="shared" si="52"/>
        <v>0</v>
      </c>
      <c r="AU282" s="208">
        <f t="shared" si="57"/>
        <v>0</v>
      </c>
      <c r="AV282" s="208">
        <f t="shared" si="51"/>
        <v>0</v>
      </c>
      <c r="AW282" s="208">
        <f t="shared" si="51"/>
        <v>0</v>
      </c>
      <c r="AX282" s="208">
        <f t="shared" si="51"/>
        <v>0</v>
      </c>
      <c r="AY282" s="208">
        <f t="shared" si="51"/>
        <v>0</v>
      </c>
      <c r="AZ282" s="208">
        <f t="shared" si="50"/>
        <v>0</v>
      </c>
      <c r="BA282" s="208">
        <f t="shared" si="50"/>
        <v>0</v>
      </c>
      <c r="BB282" s="208">
        <f t="shared" si="50"/>
        <v>0</v>
      </c>
      <c r="BC282" s="208">
        <f t="shared" si="50"/>
        <v>0</v>
      </c>
      <c r="BD282" s="208">
        <f t="shared" si="50"/>
        <v>0</v>
      </c>
      <c r="BE282" s="208">
        <f t="shared" si="50"/>
        <v>0</v>
      </c>
      <c r="BF282" s="208">
        <f t="shared" si="59"/>
        <v>0</v>
      </c>
      <c r="BG282" s="208">
        <f t="shared" si="59"/>
        <v>0</v>
      </c>
      <c r="BH282" s="208">
        <f t="shared" si="59"/>
        <v>0</v>
      </c>
      <c r="BI282" s="208">
        <f t="shared" si="48"/>
        <v>0</v>
      </c>
      <c r="BJ282" s="208">
        <f t="shared" si="48"/>
        <v>0</v>
      </c>
      <c r="BK282" s="208">
        <f t="shared" si="48"/>
        <v>0</v>
      </c>
      <c r="BL282" s="207">
        <f t="shared" si="58"/>
        <v>0</v>
      </c>
    </row>
    <row r="283" spans="1:64">
      <c r="A283" s="190" t="s">
        <v>484</v>
      </c>
      <c r="B283" s="205">
        <v>2.7900000000000001E-2</v>
      </c>
      <c r="C283" s="205">
        <v>2.9399999999999999E-2</v>
      </c>
      <c r="D283" s="206">
        <v>965500.34</v>
      </c>
      <c r="E283" s="206">
        <v>965500.34</v>
      </c>
      <c r="F283" s="206">
        <v>965500.34</v>
      </c>
      <c r="G283" s="206">
        <v>965500.34</v>
      </c>
      <c r="H283" s="206">
        <v>965500.34</v>
      </c>
      <c r="I283" s="206">
        <v>965500.34</v>
      </c>
      <c r="J283" s="206">
        <v>1020711.9299999999</v>
      </c>
      <c r="K283" s="206">
        <v>1075923.52</v>
      </c>
      <c r="L283" s="206">
        <v>1075923.52</v>
      </c>
      <c r="M283" s="206">
        <v>1075923.52</v>
      </c>
      <c r="N283" s="206">
        <v>1075923.52</v>
      </c>
      <c r="O283" s="206">
        <v>1075923.52</v>
      </c>
      <c r="P283" s="192">
        <f t="shared" si="55"/>
        <v>12193331.569999998</v>
      </c>
      <c r="Q283" s="206">
        <v>1075923.52</v>
      </c>
      <c r="R283" s="206">
        <v>1075923.52</v>
      </c>
      <c r="S283" s="206">
        <v>1075923.52</v>
      </c>
      <c r="T283" s="206">
        <v>1075923.52</v>
      </c>
      <c r="U283" s="206">
        <v>1075923.52</v>
      </c>
      <c r="V283" s="206">
        <v>1075923.52</v>
      </c>
      <c r="W283" s="206">
        <v>1075923.52</v>
      </c>
      <c r="X283" s="206">
        <v>1075923.52</v>
      </c>
      <c r="Y283" s="206">
        <v>1075923.52</v>
      </c>
      <c r="Z283" s="206">
        <v>1075923.52</v>
      </c>
      <c r="AA283" s="206">
        <v>1075923.52</v>
      </c>
      <c r="AB283" s="206">
        <v>1075923.52</v>
      </c>
      <c r="AC283" s="206">
        <v>1135385.605</v>
      </c>
      <c r="AD283" s="206">
        <v>1194847.69</v>
      </c>
      <c r="AE283" s="206">
        <v>1194847.69</v>
      </c>
      <c r="AF283" s="206">
        <v>1194847.69</v>
      </c>
      <c r="AG283" s="192">
        <f t="shared" si="56"/>
        <v>13327316.834999997</v>
      </c>
      <c r="AI283" s="207">
        <f t="shared" si="54"/>
        <v>2244.79</v>
      </c>
      <c r="AJ283" s="207">
        <f t="shared" si="54"/>
        <v>2244.79</v>
      </c>
      <c r="AK283" s="207">
        <f t="shared" si="54"/>
        <v>2244.79</v>
      </c>
      <c r="AL283" s="207">
        <f t="shared" si="53"/>
        <v>2244.79</v>
      </c>
      <c r="AM283" s="207">
        <f t="shared" si="53"/>
        <v>2244.79</v>
      </c>
      <c r="AN283" s="207">
        <f t="shared" si="53"/>
        <v>2244.79</v>
      </c>
      <c r="AO283" s="207">
        <f t="shared" si="53"/>
        <v>2373.16</v>
      </c>
      <c r="AP283" s="207">
        <f t="shared" si="53"/>
        <v>2501.52</v>
      </c>
      <c r="AQ283" s="207">
        <f t="shared" si="53"/>
        <v>2501.52</v>
      </c>
      <c r="AR283" s="207">
        <f t="shared" si="52"/>
        <v>2501.52</v>
      </c>
      <c r="AS283" s="207">
        <f t="shared" si="52"/>
        <v>2501.52</v>
      </c>
      <c r="AT283" s="207">
        <f t="shared" si="52"/>
        <v>2501.52</v>
      </c>
      <c r="AU283" s="208">
        <f t="shared" si="57"/>
        <v>28349.500000000004</v>
      </c>
      <c r="AV283" s="208">
        <f t="shared" si="51"/>
        <v>2501.52</v>
      </c>
      <c r="AW283" s="208">
        <f t="shared" si="51"/>
        <v>2501.52</v>
      </c>
      <c r="AX283" s="208">
        <f t="shared" si="51"/>
        <v>2501.52</v>
      </c>
      <c r="AY283" s="208">
        <f t="shared" si="51"/>
        <v>2501.52</v>
      </c>
      <c r="AZ283" s="208">
        <f t="shared" si="50"/>
        <v>2636.01</v>
      </c>
      <c r="BA283" s="208">
        <f t="shared" si="50"/>
        <v>2636.01</v>
      </c>
      <c r="BB283" s="208">
        <f t="shared" si="50"/>
        <v>2636.01</v>
      </c>
      <c r="BC283" s="208">
        <f t="shared" si="50"/>
        <v>2636.01</v>
      </c>
      <c r="BD283" s="208">
        <f t="shared" si="50"/>
        <v>2636.01</v>
      </c>
      <c r="BE283" s="208">
        <f t="shared" si="50"/>
        <v>2636.01</v>
      </c>
      <c r="BF283" s="208">
        <f t="shared" si="59"/>
        <v>2636.01</v>
      </c>
      <c r="BG283" s="208">
        <f t="shared" si="59"/>
        <v>2636.01</v>
      </c>
      <c r="BH283" s="208">
        <f t="shared" si="59"/>
        <v>2781.69</v>
      </c>
      <c r="BI283" s="208">
        <f t="shared" si="48"/>
        <v>2927.38</v>
      </c>
      <c r="BJ283" s="208">
        <f t="shared" si="48"/>
        <v>2927.38</v>
      </c>
      <c r="BK283" s="208">
        <f t="shared" si="48"/>
        <v>2927.38</v>
      </c>
      <c r="BL283" s="207">
        <f t="shared" si="58"/>
        <v>32651.910000000003</v>
      </c>
    </row>
    <row r="284" spans="1:64">
      <c r="A284" s="190" t="s">
        <v>485</v>
      </c>
      <c r="B284" s="205">
        <v>4.0099999999999997E-2</v>
      </c>
      <c r="C284" s="205">
        <v>2.1299999999999999E-2</v>
      </c>
      <c r="D284" s="206">
        <v>2399250.0099999998</v>
      </c>
      <c r="E284" s="206">
        <v>2399250.0099999998</v>
      </c>
      <c r="F284" s="206">
        <v>2399250.0099999998</v>
      </c>
      <c r="G284" s="206">
        <v>2399250.0099999998</v>
      </c>
      <c r="H284" s="206">
        <v>2399250.0099999998</v>
      </c>
      <c r="I284" s="206">
        <v>2399250.0099999998</v>
      </c>
      <c r="J284" s="206">
        <v>2399250.0099999998</v>
      </c>
      <c r="K284" s="206">
        <v>2399250.0099999998</v>
      </c>
      <c r="L284" s="206">
        <v>2413997.8049999997</v>
      </c>
      <c r="M284" s="206">
        <v>2428745.5999999996</v>
      </c>
      <c r="N284" s="206">
        <v>2428745.5999999996</v>
      </c>
      <c r="O284" s="206">
        <v>2428745.5999999996</v>
      </c>
      <c r="P284" s="192">
        <f t="shared" si="55"/>
        <v>28894234.685000002</v>
      </c>
      <c r="Q284" s="206">
        <v>2428745.5999999996</v>
      </c>
      <c r="R284" s="206">
        <v>2428745.5999999996</v>
      </c>
      <c r="S284" s="206">
        <v>2428745.5999999996</v>
      </c>
      <c r="T284" s="206">
        <v>2428745.5999999996</v>
      </c>
      <c r="U284" s="206">
        <v>2428745.5999999996</v>
      </c>
      <c r="V284" s="206">
        <v>2428745.5999999996</v>
      </c>
      <c r="W284" s="206">
        <v>2428745.5999999996</v>
      </c>
      <c r="X284" s="206">
        <v>2428745.5999999996</v>
      </c>
      <c r="Y284" s="206">
        <v>2428745.5999999996</v>
      </c>
      <c r="Z284" s="206">
        <v>2428745.5999999996</v>
      </c>
      <c r="AA284" s="206">
        <v>2428745.5999999996</v>
      </c>
      <c r="AB284" s="206">
        <v>2428745.5999999996</v>
      </c>
      <c r="AC284" s="206">
        <v>2428745.5999999996</v>
      </c>
      <c r="AD284" s="206">
        <v>2428745.5999999996</v>
      </c>
      <c r="AE284" s="206">
        <v>2428745.5999999996</v>
      </c>
      <c r="AF284" s="206">
        <v>2428745.5999999996</v>
      </c>
      <c r="AG284" s="192">
        <f t="shared" si="56"/>
        <v>29144947.200000003</v>
      </c>
      <c r="AI284" s="207">
        <f t="shared" si="54"/>
        <v>8017.49</v>
      </c>
      <c r="AJ284" s="207">
        <f t="shared" si="54"/>
        <v>8017.49</v>
      </c>
      <c r="AK284" s="207">
        <f t="shared" si="54"/>
        <v>8017.49</v>
      </c>
      <c r="AL284" s="207">
        <f t="shared" si="53"/>
        <v>8017.49</v>
      </c>
      <c r="AM284" s="207">
        <f t="shared" si="53"/>
        <v>8017.49</v>
      </c>
      <c r="AN284" s="207">
        <f t="shared" si="53"/>
        <v>8017.49</v>
      </c>
      <c r="AO284" s="207">
        <f t="shared" si="53"/>
        <v>8017.49</v>
      </c>
      <c r="AP284" s="207">
        <f t="shared" si="53"/>
        <v>8017.49</v>
      </c>
      <c r="AQ284" s="207">
        <f t="shared" si="53"/>
        <v>8066.78</v>
      </c>
      <c r="AR284" s="207">
        <f t="shared" si="52"/>
        <v>8116.06</v>
      </c>
      <c r="AS284" s="207">
        <f t="shared" si="52"/>
        <v>8116.06</v>
      </c>
      <c r="AT284" s="207">
        <f t="shared" si="52"/>
        <v>8116.06</v>
      </c>
      <c r="AU284" s="208">
        <f t="shared" si="57"/>
        <v>96554.87999999999</v>
      </c>
      <c r="AV284" s="208">
        <f t="shared" si="51"/>
        <v>8116.06</v>
      </c>
      <c r="AW284" s="208">
        <f t="shared" si="51"/>
        <v>8116.06</v>
      </c>
      <c r="AX284" s="208">
        <f t="shared" si="51"/>
        <v>8116.06</v>
      </c>
      <c r="AY284" s="208">
        <f t="shared" si="51"/>
        <v>8116.06</v>
      </c>
      <c r="AZ284" s="208">
        <f t="shared" si="50"/>
        <v>4311.0200000000004</v>
      </c>
      <c r="BA284" s="208">
        <f t="shared" si="50"/>
        <v>4311.0200000000004</v>
      </c>
      <c r="BB284" s="208">
        <f t="shared" si="50"/>
        <v>4311.0200000000004</v>
      </c>
      <c r="BC284" s="208">
        <f t="shared" si="50"/>
        <v>4311.0200000000004</v>
      </c>
      <c r="BD284" s="208">
        <f t="shared" si="50"/>
        <v>4311.0200000000004</v>
      </c>
      <c r="BE284" s="208">
        <f t="shared" si="50"/>
        <v>4311.0200000000004</v>
      </c>
      <c r="BF284" s="208">
        <f t="shared" si="59"/>
        <v>4311.0200000000004</v>
      </c>
      <c r="BG284" s="208">
        <f t="shared" si="59"/>
        <v>4311.0200000000004</v>
      </c>
      <c r="BH284" s="208">
        <f t="shared" si="59"/>
        <v>4311.0200000000004</v>
      </c>
      <c r="BI284" s="208">
        <f t="shared" si="48"/>
        <v>4311.0200000000004</v>
      </c>
      <c r="BJ284" s="208">
        <f t="shared" si="48"/>
        <v>4311.0200000000004</v>
      </c>
      <c r="BK284" s="208">
        <f t="shared" si="48"/>
        <v>4311.0200000000004</v>
      </c>
      <c r="BL284" s="207">
        <f t="shared" si="58"/>
        <v>51732.24000000002</v>
      </c>
    </row>
    <row r="285" spans="1:64">
      <c r="A285" s="190" t="s">
        <v>486</v>
      </c>
      <c r="B285" s="205">
        <v>4.36E-2</v>
      </c>
      <c r="C285" s="205">
        <v>3.1199999999999999E-2</v>
      </c>
      <c r="D285" s="206">
        <v>32755.71</v>
      </c>
      <c r="E285" s="206">
        <v>32755.71</v>
      </c>
      <c r="F285" s="206">
        <v>32755.71</v>
      </c>
      <c r="G285" s="206">
        <v>32755.71</v>
      </c>
      <c r="H285" s="206">
        <v>32755.71</v>
      </c>
      <c r="I285" s="206">
        <v>32755.71</v>
      </c>
      <c r="J285" s="206">
        <v>32755.71</v>
      </c>
      <c r="K285" s="206">
        <v>32755.71</v>
      </c>
      <c r="L285" s="206">
        <v>32755.71</v>
      </c>
      <c r="M285" s="206">
        <v>32755.71</v>
      </c>
      <c r="N285" s="206">
        <v>32755.71</v>
      </c>
      <c r="O285" s="206">
        <v>32755.71</v>
      </c>
      <c r="P285" s="192">
        <f t="shared" si="55"/>
        <v>393068.52</v>
      </c>
      <c r="Q285" s="206">
        <v>32755.71</v>
      </c>
      <c r="R285" s="206">
        <v>32755.71</v>
      </c>
      <c r="S285" s="206">
        <v>32755.71</v>
      </c>
      <c r="T285" s="206">
        <v>32755.71</v>
      </c>
      <c r="U285" s="206">
        <v>32755.71</v>
      </c>
      <c r="V285" s="206">
        <v>32755.71</v>
      </c>
      <c r="W285" s="206">
        <v>32755.71</v>
      </c>
      <c r="X285" s="206">
        <v>32755.71</v>
      </c>
      <c r="Y285" s="206">
        <v>32755.71</v>
      </c>
      <c r="Z285" s="206">
        <v>32755.71</v>
      </c>
      <c r="AA285" s="206">
        <v>32755.71</v>
      </c>
      <c r="AB285" s="206">
        <v>32755.71</v>
      </c>
      <c r="AC285" s="206">
        <v>32755.71</v>
      </c>
      <c r="AD285" s="206">
        <v>32755.71</v>
      </c>
      <c r="AE285" s="206">
        <v>32755.71</v>
      </c>
      <c r="AF285" s="206">
        <v>32755.71</v>
      </c>
      <c r="AG285" s="192">
        <f t="shared" si="56"/>
        <v>393068.52</v>
      </c>
      <c r="AI285" s="207">
        <f t="shared" si="54"/>
        <v>119.01</v>
      </c>
      <c r="AJ285" s="207">
        <f t="shared" si="54"/>
        <v>119.01</v>
      </c>
      <c r="AK285" s="207">
        <f t="shared" si="54"/>
        <v>119.01</v>
      </c>
      <c r="AL285" s="207">
        <f t="shared" si="53"/>
        <v>119.01</v>
      </c>
      <c r="AM285" s="207">
        <f t="shared" si="53"/>
        <v>119.01</v>
      </c>
      <c r="AN285" s="207">
        <f t="shared" si="53"/>
        <v>119.01</v>
      </c>
      <c r="AO285" s="207">
        <f t="shared" si="53"/>
        <v>119.01</v>
      </c>
      <c r="AP285" s="207">
        <f t="shared" si="53"/>
        <v>119.01</v>
      </c>
      <c r="AQ285" s="207">
        <f t="shared" si="53"/>
        <v>119.01</v>
      </c>
      <c r="AR285" s="207">
        <f t="shared" si="52"/>
        <v>119.01</v>
      </c>
      <c r="AS285" s="207">
        <f t="shared" si="52"/>
        <v>119.01</v>
      </c>
      <c r="AT285" s="207">
        <f t="shared" si="52"/>
        <v>119.01</v>
      </c>
      <c r="AU285" s="208">
        <f t="shared" si="57"/>
        <v>1428.1200000000001</v>
      </c>
      <c r="AV285" s="208">
        <f t="shared" si="51"/>
        <v>119.01</v>
      </c>
      <c r="AW285" s="208">
        <f t="shared" si="51"/>
        <v>119.01</v>
      </c>
      <c r="AX285" s="208">
        <f t="shared" si="51"/>
        <v>119.01</v>
      </c>
      <c r="AY285" s="208">
        <f t="shared" si="51"/>
        <v>119.01</v>
      </c>
      <c r="AZ285" s="208">
        <f t="shared" si="50"/>
        <v>85.16</v>
      </c>
      <c r="BA285" s="208">
        <f t="shared" si="50"/>
        <v>85.16</v>
      </c>
      <c r="BB285" s="208">
        <f t="shared" si="50"/>
        <v>85.16</v>
      </c>
      <c r="BC285" s="208">
        <f t="shared" si="50"/>
        <v>85.16</v>
      </c>
      <c r="BD285" s="208">
        <f t="shared" si="50"/>
        <v>85.16</v>
      </c>
      <c r="BE285" s="208">
        <f t="shared" si="50"/>
        <v>85.16</v>
      </c>
      <c r="BF285" s="208">
        <f t="shared" si="59"/>
        <v>85.16</v>
      </c>
      <c r="BG285" s="208">
        <f t="shared" si="59"/>
        <v>85.16</v>
      </c>
      <c r="BH285" s="208">
        <f t="shared" si="59"/>
        <v>85.16</v>
      </c>
      <c r="BI285" s="208">
        <f t="shared" si="48"/>
        <v>85.16</v>
      </c>
      <c r="BJ285" s="208">
        <f t="shared" si="48"/>
        <v>85.16</v>
      </c>
      <c r="BK285" s="208">
        <f t="shared" si="48"/>
        <v>85.16</v>
      </c>
      <c r="BL285" s="207">
        <f t="shared" si="58"/>
        <v>1021.9199999999997</v>
      </c>
    </row>
    <row r="286" spans="1:64">
      <c r="A286" s="190" t="s">
        <v>487</v>
      </c>
      <c r="B286" s="205">
        <v>4.4199999999999996E-2</v>
      </c>
      <c r="C286" s="205">
        <v>2.0499999999999997E-2</v>
      </c>
      <c r="D286" s="206">
        <v>23047.78</v>
      </c>
      <c r="E286" s="206">
        <v>23047.78</v>
      </c>
      <c r="F286" s="206">
        <v>23047.78</v>
      </c>
      <c r="G286" s="206">
        <v>23047.78</v>
      </c>
      <c r="H286" s="206">
        <v>23047.78</v>
      </c>
      <c r="I286" s="206">
        <v>23047.78</v>
      </c>
      <c r="J286" s="206">
        <v>23047.78</v>
      </c>
      <c r="K286" s="206">
        <v>23047.78</v>
      </c>
      <c r="L286" s="206">
        <v>23047.78</v>
      </c>
      <c r="M286" s="206">
        <v>23047.78</v>
      </c>
      <c r="N286" s="206">
        <v>23047.78</v>
      </c>
      <c r="O286" s="206">
        <v>23047.78</v>
      </c>
      <c r="P286" s="192">
        <f t="shared" si="55"/>
        <v>276573.36</v>
      </c>
      <c r="Q286" s="206">
        <v>23047.78</v>
      </c>
      <c r="R286" s="206">
        <v>23047.78</v>
      </c>
      <c r="S286" s="206">
        <v>23047.78</v>
      </c>
      <c r="T286" s="206">
        <v>23047.78</v>
      </c>
      <c r="U286" s="206">
        <v>23047.78</v>
      </c>
      <c r="V286" s="206">
        <v>23047.78</v>
      </c>
      <c r="W286" s="206">
        <v>23047.78</v>
      </c>
      <c r="X286" s="206">
        <v>23047.78</v>
      </c>
      <c r="Y286" s="206">
        <v>4155834.2949999999</v>
      </c>
      <c r="Z286" s="206">
        <v>8288620.8100000005</v>
      </c>
      <c r="AA286" s="206">
        <v>8288620.8100000005</v>
      </c>
      <c r="AB286" s="206">
        <v>8288620.8100000005</v>
      </c>
      <c r="AC286" s="206">
        <v>8288620.8100000005</v>
      </c>
      <c r="AD286" s="206">
        <v>8288620.8100000005</v>
      </c>
      <c r="AE286" s="206">
        <v>8288620.8100000005</v>
      </c>
      <c r="AF286" s="206">
        <v>8288620.8100000005</v>
      </c>
      <c r="AG286" s="192">
        <f t="shared" si="56"/>
        <v>62268371.085000016</v>
      </c>
      <c r="AI286" s="207">
        <f t="shared" si="54"/>
        <v>84.89</v>
      </c>
      <c r="AJ286" s="207">
        <f t="shared" si="54"/>
        <v>84.89</v>
      </c>
      <c r="AK286" s="207">
        <f t="shared" si="54"/>
        <v>84.89</v>
      </c>
      <c r="AL286" s="207">
        <f t="shared" si="53"/>
        <v>84.89</v>
      </c>
      <c r="AM286" s="207">
        <f t="shared" si="53"/>
        <v>84.89</v>
      </c>
      <c r="AN286" s="207">
        <f t="shared" si="53"/>
        <v>84.89</v>
      </c>
      <c r="AO286" s="207">
        <f t="shared" si="53"/>
        <v>84.89</v>
      </c>
      <c r="AP286" s="207">
        <f t="shared" si="53"/>
        <v>84.89</v>
      </c>
      <c r="AQ286" s="207">
        <f t="shared" si="53"/>
        <v>84.89</v>
      </c>
      <c r="AR286" s="207">
        <f t="shared" si="52"/>
        <v>84.89</v>
      </c>
      <c r="AS286" s="207">
        <f t="shared" si="52"/>
        <v>84.89</v>
      </c>
      <c r="AT286" s="207">
        <f t="shared" si="52"/>
        <v>84.89</v>
      </c>
      <c r="AU286" s="208">
        <f t="shared" si="57"/>
        <v>1018.68</v>
      </c>
      <c r="AV286" s="208">
        <f t="shared" si="51"/>
        <v>84.89</v>
      </c>
      <c r="AW286" s="208">
        <f t="shared" si="51"/>
        <v>84.89</v>
      </c>
      <c r="AX286" s="208">
        <f t="shared" si="51"/>
        <v>84.89</v>
      </c>
      <c r="AY286" s="208">
        <f t="shared" si="51"/>
        <v>84.89</v>
      </c>
      <c r="AZ286" s="208">
        <f t="shared" si="50"/>
        <v>39.369999999999997</v>
      </c>
      <c r="BA286" s="208">
        <f t="shared" si="50"/>
        <v>39.369999999999997</v>
      </c>
      <c r="BB286" s="208">
        <f t="shared" si="50"/>
        <v>39.369999999999997</v>
      </c>
      <c r="BC286" s="208">
        <f t="shared" si="50"/>
        <v>39.369999999999997</v>
      </c>
      <c r="BD286" s="208">
        <f t="shared" si="50"/>
        <v>7099.55</v>
      </c>
      <c r="BE286" s="208">
        <f t="shared" si="50"/>
        <v>14159.73</v>
      </c>
      <c r="BF286" s="208">
        <f t="shared" si="59"/>
        <v>14159.73</v>
      </c>
      <c r="BG286" s="208">
        <f t="shared" si="59"/>
        <v>14159.73</v>
      </c>
      <c r="BH286" s="208">
        <f t="shared" si="59"/>
        <v>14159.73</v>
      </c>
      <c r="BI286" s="208">
        <f t="shared" si="48"/>
        <v>14159.73</v>
      </c>
      <c r="BJ286" s="208">
        <f t="shared" si="48"/>
        <v>14159.73</v>
      </c>
      <c r="BK286" s="208">
        <f t="shared" si="48"/>
        <v>14159.73</v>
      </c>
      <c r="BL286" s="207">
        <f t="shared" si="58"/>
        <v>106375.13999999998</v>
      </c>
    </row>
    <row r="287" spans="1:64">
      <c r="A287" s="190" t="s">
        <v>488</v>
      </c>
      <c r="B287" s="205">
        <v>4.2500000000000003E-2</v>
      </c>
      <c r="C287" s="205">
        <v>4.3800000000000006E-2</v>
      </c>
      <c r="D287" s="206">
        <v>271849.13</v>
      </c>
      <c r="E287" s="206">
        <v>271849.13</v>
      </c>
      <c r="F287" s="206">
        <v>271849.13</v>
      </c>
      <c r="G287" s="206">
        <v>271849.13</v>
      </c>
      <c r="H287" s="206">
        <v>271849.13</v>
      </c>
      <c r="I287" s="206">
        <v>271849.13</v>
      </c>
      <c r="J287" s="206">
        <v>271849.13</v>
      </c>
      <c r="K287" s="206">
        <v>271849.13</v>
      </c>
      <c r="L287" s="206">
        <v>271849.13</v>
      </c>
      <c r="M287" s="206">
        <v>271849.13</v>
      </c>
      <c r="N287" s="206">
        <v>271849.13</v>
      </c>
      <c r="O287" s="206">
        <v>271849.13</v>
      </c>
      <c r="P287" s="192">
        <f t="shared" si="55"/>
        <v>3262189.5599999991</v>
      </c>
      <c r="Q287" s="206">
        <v>271849.13</v>
      </c>
      <c r="R287" s="206">
        <v>271849.13</v>
      </c>
      <c r="S287" s="206">
        <v>271849.13</v>
      </c>
      <c r="T287" s="206">
        <v>271849.13</v>
      </c>
      <c r="U287" s="206">
        <v>271849.13</v>
      </c>
      <c r="V287" s="206">
        <v>271849.13</v>
      </c>
      <c r="W287" s="206">
        <v>271849.13</v>
      </c>
      <c r="X287" s="206">
        <v>271849.13</v>
      </c>
      <c r="Y287" s="206">
        <v>271849.13</v>
      </c>
      <c r="Z287" s="206">
        <v>271849.13</v>
      </c>
      <c r="AA287" s="206">
        <v>271849.13</v>
      </c>
      <c r="AB287" s="206">
        <v>271849.13</v>
      </c>
      <c r="AC287" s="206">
        <v>271849.13</v>
      </c>
      <c r="AD287" s="206">
        <v>271849.13</v>
      </c>
      <c r="AE287" s="206">
        <v>271849.13</v>
      </c>
      <c r="AF287" s="206">
        <v>271849.13</v>
      </c>
      <c r="AG287" s="192">
        <f t="shared" si="56"/>
        <v>3262189.5599999991</v>
      </c>
      <c r="AI287" s="207">
        <f t="shared" si="54"/>
        <v>962.8</v>
      </c>
      <c r="AJ287" s="207">
        <f t="shared" si="54"/>
        <v>962.8</v>
      </c>
      <c r="AK287" s="207">
        <f t="shared" si="54"/>
        <v>962.8</v>
      </c>
      <c r="AL287" s="207">
        <f t="shared" si="53"/>
        <v>962.8</v>
      </c>
      <c r="AM287" s="207">
        <f t="shared" si="53"/>
        <v>962.8</v>
      </c>
      <c r="AN287" s="207">
        <f t="shared" si="53"/>
        <v>962.8</v>
      </c>
      <c r="AO287" s="207">
        <f t="shared" si="53"/>
        <v>962.8</v>
      </c>
      <c r="AP287" s="207">
        <f t="shared" si="53"/>
        <v>962.8</v>
      </c>
      <c r="AQ287" s="207">
        <f t="shared" si="53"/>
        <v>962.8</v>
      </c>
      <c r="AR287" s="207">
        <f t="shared" si="52"/>
        <v>962.8</v>
      </c>
      <c r="AS287" s="207">
        <f t="shared" si="52"/>
        <v>962.8</v>
      </c>
      <c r="AT287" s="207">
        <f t="shared" si="52"/>
        <v>962.8</v>
      </c>
      <c r="AU287" s="208">
        <f t="shared" si="57"/>
        <v>11553.599999999999</v>
      </c>
      <c r="AV287" s="208">
        <f t="shared" si="51"/>
        <v>962.8</v>
      </c>
      <c r="AW287" s="208">
        <f t="shared" si="51"/>
        <v>962.8</v>
      </c>
      <c r="AX287" s="208">
        <f t="shared" si="51"/>
        <v>962.8</v>
      </c>
      <c r="AY287" s="208">
        <f t="shared" si="51"/>
        <v>962.8</v>
      </c>
      <c r="AZ287" s="208">
        <f t="shared" si="50"/>
        <v>992.25</v>
      </c>
      <c r="BA287" s="208">
        <f t="shared" si="50"/>
        <v>992.25</v>
      </c>
      <c r="BB287" s="208">
        <f t="shared" si="50"/>
        <v>992.25</v>
      </c>
      <c r="BC287" s="208">
        <f t="shared" si="50"/>
        <v>992.25</v>
      </c>
      <c r="BD287" s="208">
        <f t="shared" si="50"/>
        <v>992.25</v>
      </c>
      <c r="BE287" s="208">
        <f t="shared" si="50"/>
        <v>992.25</v>
      </c>
      <c r="BF287" s="208">
        <f t="shared" si="59"/>
        <v>992.25</v>
      </c>
      <c r="BG287" s="208">
        <f t="shared" si="59"/>
        <v>992.25</v>
      </c>
      <c r="BH287" s="208">
        <f t="shared" si="59"/>
        <v>992.25</v>
      </c>
      <c r="BI287" s="208">
        <f t="shared" si="48"/>
        <v>992.25</v>
      </c>
      <c r="BJ287" s="208">
        <f t="shared" si="48"/>
        <v>992.25</v>
      </c>
      <c r="BK287" s="208">
        <f t="shared" si="48"/>
        <v>992.25</v>
      </c>
      <c r="BL287" s="207">
        <f t="shared" si="58"/>
        <v>11907</v>
      </c>
    </row>
    <row r="288" spans="1:64">
      <c r="A288" s="190" t="s">
        <v>489</v>
      </c>
      <c r="B288" s="205">
        <v>0.2374</v>
      </c>
      <c r="C288" s="205">
        <v>0</v>
      </c>
      <c r="D288" s="206">
        <v>9494.380000000001</v>
      </c>
      <c r="E288" s="206">
        <v>9494.380000000001</v>
      </c>
      <c r="F288" s="206">
        <v>9494.380000000001</v>
      </c>
      <c r="G288" s="206">
        <v>9494.380000000001</v>
      </c>
      <c r="H288" s="206">
        <v>9494.380000000001</v>
      </c>
      <c r="I288" s="206">
        <v>9494.380000000001</v>
      </c>
      <c r="J288" s="206">
        <v>9494.380000000001</v>
      </c>
      <c r="K288" s="206">
        <v>9494.380000000001</v>
      </c>
      <c r="L288" s="206">
        <v>9494.380000000001</v>
      </c>
      <c r="M288" s="206">
        <v>9494.380000000001</v>
      </c>
      <c r="N288" s="206">
        <v>9494.380000000001</v>
      </c>
      <c r="O288" s="206">
        <v>9494.380000000001</v>
      </c>
      <c r="P288" s="192">
        <f t="shared" si="55"/>
        <v>113932.56000000004</v>
      </c>
      <c r="Q288" s="206">
        <v>33258.020000000004</v>
      </c>
      <c r="R288" s="206">
        <v>57021.66</v>
      </c>
      <c r="S288" s="206">
        <v>57021.66</v>
      </c>
      <c r="T288" s="206">
        <v>57021.66</v>
      </c>
      <c r="U288" s="206">
        <v>57021.66</v>
      </c>
      <c r="V288" s="206">
        <v>57021.66</v>
      </c>
      <c r="W288" s="206">
        <v>57021.66</v>
      </c>
      <c r="X288" s="206">
        <v>57021.66</v>
      </c>
      <c r="Y288" s="206">
        <v>57021.66</v>
      </c>
      <c r="Z288" s="206">
        <v>57021.66</v>
      </c>
      <c r="AA288" s="206">
        <v>57021.66</v>
      </c>
      <c r="AB288" s="206">
        <v>57021.66</v>
      </c>
      <c r="AC288" s="206">
        <v>57021.66</v>
      </c>
      <c r="AD288" s="206">
        <v>57021.66</v>
      </c>
      <c r="AE288" s="206">
        <v>57021.66</v>
      </c>
      <c r="AF288" s="206">
        <v>57021.66</v>
      </c>
      <c r="AG288" s="192">
        <f t="shared" si="56"/>
        <v>684259.92000000027</v>
      </c>
      <c r="AI288" s="207">
        <f t="shared" si="54"/>
        <v>187.83</v>
      </c>
      <c r="AJ288" s="207">
        <f t="shared" si="54"/>
        <v>187.83</v>
      </c>
      <c r="AK288" s="207">
        <f t="shared" si="54"/>
        <v>187.83</v>
      </c>
      <c r="AL288" s="207">
        <f t="shared" si="53"/>
        <v>187.83</v>
      </c>
      <c r="AM288" s="207">
        <f t="shared" si="53"/>
        <v>187.83</v>
      </c>
      <c r="AN288" s="207">
        <f t="shared" si="53"/>
        <v>187.83</v>
      </c>
      <c r="AO288" s="207">
        <f t="shared" si="53"/>
        <v>187.83</v>
      </c>
      <c r="AP288" s="207">
        <f t="shared" si="53"/>
        <v>187.83</v>
      </c>
      <c r="AQ288" s="207">
        <f t="shared" si="53"/>
        <v>187.83</v>
      </c>
      <c r="AR288" s="207">
        <f t="shared" si="52"/>
        <v>187.83</v>
      </c>
      <c r="AS288" s="207">
        <f t="shared" si="52"/>
        <v>187.83</v>
      </c>
      <c r="AT288" s="207">
        <f t="shared" si="52"/>
        <v>187.83</v>
      </c>
      <c r="AU288" s="208">
        <f t="shared" si="57"/>
        <v>2253.9599999999996</v>
      </c>
      <c r="AV288" s="208">
        <f t="shared" si="51"/>
        <v>657.95</v>
      </c>
      <c r="AW288" s="208">
        <f t="shared" si="51"/>
        <v>1128.08</v>
      </c>
      <c r="AX288" s="208">
        <f t="shared" si="51"/>
        <v>1128.08</v>
      </c>
      <c r="AY288" s="208">
        <f t="shared" si="51"/>
        <v>1128.08</v>
      </c>
      <c r="AZ288" s="208">
        <f t="shared" si="50"/>
        <v>0</v>
      </c>
      <c r="BA288" s="208">
        <f t="shared" si="50"/>
        <v>0</v>
      </c>
      <c r="BB288" s="208">
        <f t="shared" si="50"/>
        <v>0</v>
      </c>
      <c r="BC288" s="208">
        <f t="shared" si="50"/>
        <v>0</v>
      </c>
      <c r="BD288" s="208">
        <f t="shared" si="50"/>
        <v>0</v>
      </c>
      <c r="BE288" s="208">
        <f t="shared" si="50"/>
        <v>0</v>
      </c>
      <c r="BF288" s="208">
        <f t="shared" si="59"/>
        <v>0</v>
      </c>
      <c r="BG288" s="208">
        <f t="shared" si="59"/>
        <v>0</v>
      </c>
      <c r="BH288" s="208">
        <f t="shared" si="59"/>
        <v>0</v>
      </c>
      <c r="BI288" s="208">
        <f t="shared" si="48"/>
        <v>0</v>
      </c>
      <c r="BJ288" s="208">
        <f t="shared" si="48"/>
        <v>0</v>
      </c>
      <c r="BK288" s="208">
        <f t="shared" si="48"/>
        <v>0</v>
      </c>
      <c r="BL288" s="207">
        <f t="shared" si="58"/>
        <v>0</v>
      </c>
    </row>
    <row r="289" spans="1:64">
      <c r="A289" s="190" t="s">
        <v>490</v>
      </c>
      <c r="B289" s="205">
        <v>0</v>
      </c>
      <c r="C289" s="205">
        <v>0</v>
      </c>
      <c r="D289" s="206">
        <v>0</v>
      </c>
      <c r="E289" s="206">
        <v>0</v>
      </c>
      <c r="F289" s="206">
        <v>0</v>
      </c>
      <c r="G289" s="206">
        <v>0</v>
      </c>
      <c r="H289" s="206">
        <v>0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192">
        <f t="shared" si="55"/>
        <v>0</v>
      </c>
      <c r="Q289" s="206">
        <v>23763.64</v>
      </c>
      <c r="R289" s="206">
        <v>47527.28</v>
      </c>
      <c r="S289" s="206">
        <v>47527.28</v>
      </c>
      <c r="T289" s="206">
        <v>47527.28</v>
      </c>
      <c r="U289" s="206">
        <v>47527.28</v>
      </c>
      <c r="V289" s="206">
        <v>47527.28</v>
      </c>
      <c r="W289" s="206">
        <v>47527.28</v>
      </c>
      <c r="X289" s="206">
        <v>47527.28</v>
      </c>
      <c r="Y289" s="206">
        <v>47527.28</v>
      </c>
      <c r="Z289" s="206">
        <v>47527.28</v>
      </c>
      <c r="AA289" s="206">
        <v>47527.28</v>
      </c>
      <c r="AB289" s="206">
        <v>47527.28</v>
      </c>
      <c r="AC289" s="206">
        <v>47527.28</v>
      </c>
      <c r="AD289" s="206">
        <v>47527.28</v>
      </c>
      <c r="AE289" s="206">
        <v>47527.28</v>
      </c>
      <c r="AF289" s="206">
        <v>47527.28</v>
      </c>
      <c r="AG289" s="192">
        <f t="shared" si="56"/>
        <v>570327.3600000001</v>
      </c>
      <c r="AI289" s="207">
        <f t="shared" si="54"/>
        <v>0</v>
      </c>
      <c r="AJ289" s="207">
        <f t="shared" si="54"/>
        <v>0</v>
      </c>
      <c r="AK289" s="207">
        <f t="shared" si="54"/>
        <v>0</v>
      </c>
      <c r="AL289" s="207">
        <f t="shared" si="53"/>
        <v>0</v>
      </c>
      <c r="AM289" s="207">
        <f t="shared" si="53"/>
        <v>0</v>
      </c>
      <c r="AN289" s="207">
        <f t="shared" si="53"/>
        <v>0</v>
      </c>
      <c r="AO289" s="207">
        <f t="shared" si="53"/>
        <v>0</v>
      </c>
      <c r="AP289" s="207">
        <f t="shared" si="53"/>
        <v>0</v>
      </c>
      <c r="AQ289" s="207">
        <f t="shared" si="53"/>
        <v>0</v>
      </c>
      <c r="AR289" s="207">
        <f t="shared" si="52"/>
        <v>0</v>
      </c>
      <c r="AS289" s="207">
        <f t="shared" si="52"/>
        <v>0</v>
      </c>
      <c r="AT289" s="207">
        <f t="shared" si="52"/>
        <v>0</v>
      </c>
      <c r="AU289" s="208">
        <f t="shared" si="57"/>
        <v>0</v>
      </c>
      <c r="AV289" s="208">
        <f t="shared" si="51"/>
        <v>0</v>
      </c>
      <c r="AW289" s="208">
        <f t="shared" si="51"/>
        <v>0</v>
      </c>
      <c r="AX289" s="208">
        <f t="shared" si="51"/>
        <v>0</v>
      </c>
      <c r="AY289" s="208">
        <f t="shared" si="51"/>
        <v>0</v>
      </c>
      <c r="AZ289" s="208">
        <f t="shared" si="50"/>
        <v>0</v>
      </c>
      <c r="BA289" s="208">
        <f t="shared" si="50"/>
        <v>0</v>
      </c>
      <c r="BB289" s="208">
        <f t="shared" si="50"/>
        <v>0</v>
      </c>
      <c r="BC289" s="208">
        <f t="shared" si="50"/>
        <v>0</v>
      </c>
      <c r="BD289" s="208">
        <f t="shared" si="50"/>
        <v>0</v>
      </c>
      <c r="BE289" s="208">
        <f t="shared" si="50"/>
        <v>0</v>
      </c>
      <c r="BF289" s="208">
        <f t="shared" si="59"/>
        <v>0</v>
      </c>
      <c r="BG289" s="208">
        <f t="shared" si="59"/>
        <v>0</v>
      </c>
      <c r="BH289" s="208">
        <f t="shared" si="59"/>
        <v>0</v>
      </c>
      <c r="BI289" s="208">
        <f t="shared" si="48"/>
        <v>0</v>
      </c>
      <c r="BJ289" s="208">
        <f t="shared" si="48"/>
        <v>0</v>
      </c>
      <c r="BK289" s="208">
        <f t="shared" si="48"/>
        <v>0</v>
      </c>
      <c r="BL289" s="207">
        <f t="shared" si="58"/>
        <v>0</v>
      </c>
    </row>
    <row r="290" spans="1:64">
      <c r="A290" s="190" t="s">
        <v>491</v>
      </c>
      <c r="B290" s="205">
        <v>0.04</v>
      </c>
      <c r="C290" s="205">
        <v>2.0400000000000001E-2</v>
      </c>
      <c r="D290" s="206">
        <v>1299351.17</v>
      </c>
      <c r="E290" s="206">
        <v>1299351.17</v>
      </c>
      <c r="F290" s="206">
        <v>1299351.17</v>
      </c>
      <c r="G290" s="206">
        <v>1299351.17</v>
      </c>
      <c r="H290" s="206">
        <v>1299351.17</v>
      </c>
      <c r="I290" s="206">
        <v>1299351.17</v>
      </c>
      <c r="J290" s="206">
        <v>1299351.17</v>
      </c>
      <c r="K290" s="206">
        <v>1299351.17</v>
      </c>
      <c r="L290" s="206">
        <v>1299351.17</v>
      </c>
      <c r="M290" s="206">
        <v>1299351.17</v>
      </c>
      <c r="N290" s="206">
        <v>1299351.17</v>
      </c>
      <c r="O290" s="206">
        <v>1299351.17</v>
      </c>
      <c r="P290" s="192">
        <f t="shared" si="55"/>
        <v>15592214.039999999</v>
      </c>
      <c r="Q290" s="206">
        <v>1299351.17</v>
      </c>
      <c r="R290" s="206">
        <v>1299351.17</v>
      </c>
      <c r="S290" s="206">
        <v>1299351.17</v>
      </c>
      <c r="T290" s="206">
        <v>1324540.6199999999</v>
      </c>
      <c r="U290" s="206">
        <v>1349730.0699999998</v>
      </c>
      <c r="V290" s="206">
        <v>1349730.0699999998</v>
      </c>
      <c r="W290" s="206">
        <v>1349730.0699999998</v>
      </c>
      <c r="X290" s="206">
        <v>1349730.0699999998</v>
      </c>
      <c r="Y290" s="206">
        <v>1349730.0699999998</v>
      </c>
      <c r="Z290" s="206">
        <v>1349730.0699999998</v>
      </c>
      <c r="AA290" s="206">
        <v>1349730.0699999998</v>
      </c>
      <c r="AB290" s="206">
        <v>1349730.0699999998</v>
      </c>
      <c r="AC290" s="206">
        <v>1349730.0699999998</v>
      </c>
      <c r="AD290" s="206">
        <v>1349730.0699999998</v>
      </c>
      <c r="AE290" s="206">
        <v>1349730.0699999998</v>
      </c>
      <c r="AF290" s="206">
        <v>1349730.0699999998</v>
      </c>
      <c r="AG290" s="192">
        <f t="shared" si="56"/>
        <v>16196760.840000002</v>
      </c>
      <c r="AI290" s="207">
        <f t="shared" si="54"/>
        <v>4331.17</v>
      </c>
      <c r="AJ290" s="207">
        <f t="shared" si="54"/>
        <v>4331.17</v>
      </c>
      <c r="AK290" s="207">
        <f t="shared" si="54"/>
        <v>4331.17</v>
      </c>
      <c r="AL290" s="207">
        <f t="shared" si="53"/>
        <v>4331.17</v>
      </c>
      <c r="AM290" s="207">
        <f t="shared" si="53"/>
        <v>4331.17</v>
      </c>
      <c r="AN290" s="207">
        <f t="shared" si="53"/>
        <v>4331.17</v>
      </c>
      <c r="AO290" s="207">
        <f t="shared" si="53"/>
        <v>4331.17</v>
      </c>
      <c r="AP290" s="207">
        <f t="shared" si="53"/>
        <v>4331.17</v>
      </c>
      <c r="AQ290" s="207">
        <f t="shared" si="53"/>
        <v>4331.17</v>
      </c>
      <c r="AR290" s="207">
        <f t="shared" si="52"/>
        <v>4331.17</v>
      </c>
      <c r="AS290" s="207">
        <f t="shared" si="52"/>
        <v>4331.17</v>
      </c>
      <c r="AT290" s="207">
        <f t="shared" si="52"/>
        <v>4331.17</v>
      </c>
      <c r="AU290" s="208">
        <f t="shared" si="57"/>
        <v>51974.039999999986</v>
      </c>
      <c r="AV290" s="208">
        <f t="shared" si="51"/>
        <v>4331.17</v>
      </c>
      <c r="AW290" s="208">
        <f t="shared" si="51"/>
        <v>4331.17</v>
      </c>
      <c r="AX290" s="208">
        <f t="shared" si="51"/>
        <v>4331.17</v>
      </c>
      <c r="AY290" s="208">
        <f t="shared" si="51"/>
        <v>4415.1400000000003</v>
      </c>
      <c r="AZ290" s="208">
        <f t="shared" si="50"/>
        <v>2294.54</v>
      </c>
      <c r="BA290" s="208">
        <f t="shared" si="50"/>
        <v>2294.54</v>
      </c>
      <c r="BB290" s="208">
        <f t="shared" si="50"/>
        <v>2294.54</v>
      </c>
      <c r="BC290" s="208">
        <f t="shared" si="50"/>
        <v>2294.54</v>
      </c>
      <c r="BD290" s="208">
        <f t="shared" si="50"/>
        <v>2294.54</v>
      </c>
      <c r="BE290" s="208">
        <f t="shared" si="50"/>
        <v>2294.54</v>
      </c>
      <c r="BF290" s="208">
        <f t="shared" si="59"/>
        <v>2294.54</v>
      </c>
      <c r="BG290" s="208">
        <f t="shared" si="59"/>
        <v>2294.54</v>
      </c>
      <c r="BH290" s="208">
        <f t="shared" si="59"/>
        <v>2294.54</v>
      </c>
      <c r="BI290" s="208">
        <f t="shared" si="48"/>
        <v>2294.54</v>
      </c>
      <c r="BJ290" s="208">
        <f t="shared" si="48"/>
        <v>2294.54</v>
      </c>
      <c r="BK290" s="208">
        <f t="shared" si="48"/>
        <v>2294.54</v>
      </c>
      <c r="BL290" s="207">
        <f t="shared" si="58"/>
        <v>27534.480000000007</v>
      </c>
    </row>
    <row r="291" spans="1:64">
      <c r="A291" s="190" t="s">
        <v>492</v>
      </c>
      <c r="B291" s="205">
        <v>4.4000000000000004E-2</v>
      </c>
      <c r="C291" s="205">
        <v>2.7200000000000002E-2</v>
      </c>
      <c r="D291" s="206">
        <v>25332.91</v>
      </c>
      <c r="E291" s="206">
        <v>25332.91</v>
      </c>
      <c r="F291" s="206">
        <v>25332.91</v>
      </c>
      <c r="G291" s="206">
        <v>25332.91</v>
      </c>
      <c r="H291" s="206">
        <v>25332.91</v>
      </c>
      <c r="I291" s="206">
        <v>25332.91</v>
      </c>
      <c r="J291" s="206">
        <v>25332.91</v>
      </c>
      <c r="K291" s="206">
        <v>25332.91</v>
      </c>
      <c r="L291" s="206">
        <v>25332.91</v>
      </c>
      <c r="M291" s="206">
        <v>25332.91</v>
      </c>
      <c r="N291" s="206">
        <v>25332.91</v>
      </c>
      <c r="O291" s="206">
        <v>25332.91</v>
      </c>
      <c r="P291" s="192">
        <f t="shared" si="55"/>
        <v>303994.92</v>
      </c>
      <c r="Q291" s="206">
        <v>25332.91</v>
      </c>
      <c r="R291" s="206">
        <v>25332.91</v>
      </c>
      <c r="S291" s="206">
        <v>25332.91</v>
      </c>
      <c r="T291" s="206">
        <v>25332.91</v>
      </c>
      <c r="U291" s="206">
        <v>25332.91</v>
      </c>
      <c r="V291" s="206">
        <v>25332.91</v>
      </c>
      <c r="W291" s="206">
        <v>25332.91</v>
      </c>
      <c r="X291" s="206">
        <v>25332.91</v>
      </c>
      <c r="Y291" s="206">
        <v>25332.91</v>
      </c>
      <c r="Z291" s="206">
        <v>26553.91</v>
      </c>
      <c r="AA291" s="206">
        <v>27774.91</v>
      </c>
      <c r="AB291" s="206">
        <v>27774.91</v>
      </c>
      <c r="AC291" s="206">
        <v>27774.91</v>
      </c>
      <c r="AD291" s="206">
        <v>27774.91</v>
      </c>
      <c r="AE291" s="206">
        <v>27774.91</v>
      </c>
      <c r="AF291" s="206">
        <v>27774.91</v>
      </c>
      <c r="AG291" s="192">
        <f t="shared" si="56"/>
        <v>319867.91999999993</v>
      </c>
      <c r="AI291" s="207">
        <f t="shared" si="54"/>
        <v>92.89</v>
      </c>
      <c r="AJ291" s="207">
        <f t="shared" si="54"/>
        <v>92.89</v>
      </c>
      <c r="AK291" s="207">
        <f t="shared" si="54"/>
        <v>92.89</v>
      </c>
      <c r="AL291" s="207">
        <f t="shared" si="53"/>
        <v>92.89</v>
      </c>
      <c r="AM291" s="207">
        <f t="shared" si="53"/>
        <v>92.89</v>
      </c>
      <c r="AN291" s="207">
        <f t="shared" si="53"/>
        <v>92.89</v>
      </c>
      <c r="AO291" s="207">
        <f t="shared" si="53"/>
        <v>92.89</v>
      </c>
      <c r="AP291" s="207">
        <f t="shared" si="53"/>
        <v>92.89</v>
      </c>
      <c r="AQ291" s="207">
        <f t="shared" si="53"/>
        <v>92.89</v>
      </c>
      <c r="AR291" s="207">
        <f t="shared" si="52"/>
        <v>92.89</v>
      </c>
      <c r="AS291" s="207">
        <f t="shared" si="52"/>
        <v>92.89</v>
      </c>
      <c r="AT291" s="207">
        <f t="shared" si="52"/>
        <v>92.89</v>
      </c>
      <c r="AU291" s="208">
        <f t="shared" si="57"/>
        <v>1114.68</v>
      </c>
      <c r="AV291" s="208">
        <f t="shared" si="51"/>
        <v>92.89</v>
      </c>
      <c r="AW291" s="208">
        <f t="shared" si="51"/>
        <v>92.89</v>
      </c>
      <c r="AX291" s="208">
        <f t="shared" si="51"/>
        <v>92.89</v>
      </c>
      <c r="AY291" s="208">
        <f t="shared" si="51"/>
        <v>92.89</v>
      </c>
      <c r="AZ291" s="208">
        <f t="shared" si="50"/>
        <v>57.42</v>
      </c>
      <c r="BA291" s="208">
        <f t="shared" si="50"/>
        <v>57.42</v>
      </c>
      <c r="BB291" s="208">
        <f t="shared" si="50"/>
        <v>57.42</v>
      </c>
      <c r="BC291" s="208">
        <f t="shared" si="50"/>
        <v>57.42</v>
      </c>
      <c r="BD291" s="208">
        <f t="shared" si="50"/>
        <v>57.42</v>
      </c>
      <c r="BE291" s="208">
        <f t="shared" si="50"/>
        <v>60.19</v>
      </c>
      <c r="BF291" s="208">
        <f t="shared" si="59"/>
        <v>62.96</v>
      </c>
      <c r="BG291" s="208">
        <f t="shared" si="59"/>
        <v>62.96</v>
      </c>
      <c r="BH291" s="208">
        <f t="shared" si="59"/>
        <v>62.96</v>
      </c>
      <c r="BI291" s="208">
        <f t="shared" si="48"/>
        <v>62.96</v>
      </c>
      <c r="BJ291" s="208">
        <f t="shared" si="48"/>
        <v>62.96</v>
      </c>
      <c r="BK291" s="208">
        <f t="shared" si="48"/>
        <v>62.96</v>
      </c>
      <c r="BL291" s="207">
        <f t="shared" si="58"/>
        <v>725.05000000000007</v>
      </c>
    </row>
    <row r="292" spans="1:64">
      <c r="A292" s="190" t="s">
        <v>493</v>
      </c>
      <c r="B292" s="205">
        <v>3.9399999999999998E-2</v>
      </c>
      <c r="C292" s="205">
        <v>2.3199999999999998E-2</v>
      </c>
      <c r="D292" s="206">
        <v>14528.92</v>
      </c>
      <c r="E292" s="206">
        <v>14528.92</v>
      </c>
      <c r="F292" s="206">
        <v>14528.92</v>
      </c>
      <c r="G292" s="206">
        <v>14528.92</v>
      </c>
      <c r="H292" s="206">
        <v>14528.92</v>
      </c>
      <c r="I292" s="206">
        <v>14528.92</v>
      </c>
      <c r="J292" s="206">
        <v>14528.92</v>
      </c>
      <c r="K292" s="206">
        <v>14528.92</v>
      </c>
      <c r="L292" s="206">
        <v>14528.92</v>
      </c>
      <c r="M292" s="206">
        <v>14528.92</v>
      </c>
      <c r="N292" s="206">
        <v>14528.92</v>
      </c>
      <c r="O292" s="206">
        <v>14528.92</v>
      </c>
      <c r="P292" s="192">
        <f t="shared" si="55"/>
        <v>174347.04000000004</v>
      </c>
      <c r="Q292" s="206">
        <v>14528.92</v>
      </c>
      <c r="R292" s="206">
        <v>14528.92</v>
      </c>
      <c r="S292" s="206">
        <v>14528.92</v>
      </c>
      <c r="T292" s="206">
        <v>14528.92</v>
      </c>
      <c r="U292" s="206">
        <v>14528.92</v>
      </c>
      <c r="V292" s="206">
        <v>14528.92</v>
      </c>
      <c r="W292" s="206">
        <v>110170.02</v>
      </c>
      <c r="X292" s="206">
        <v>205811.12000000002</v>
      </c>
      <c r="Y292" s="206">
        <v>205811.12000000002</v>
      </c>
      <c r="Z292" s="206">
        <v>205811.12000000002</v>
      </c>
      <c r="AA292" s="206">
        <v>205811.12000000002</v>
      </c>
      <c r="AB292" s="206">
        <v>205811.12000000002</v>
      </c>
      <c r="AC292" s="206">
        <v>205811.12000000002</v>
      </c>
      <c r="AD292" s="206">
        <v>205811.12000000002</v>
      </c>
      <c r="AE292" s="206">
        <v>205811.12000000002</v>
      </c>
      <c r="AF292" s="206">
        <v>205811.12000000002</v>
      </c>
      <c r="AG292" s="192">
        <f t="shared" si="56"/>
        <v>1991527.9400000006</v>
      </c>
      <c r="AI292" s="207">
        <f t="shared" si="54"/>
        <v>47.7</v>
      </c>
      <c r="AJ292" s="207">
        <f t="shared" si="54"/>
        <v>47.7</v>
      </c>
      <c r="AK292" s="207">
        <f t="shared" si="54"/>
        <v>47.7</v>
      </c>
      <c r="AL292" s="207">
        <f t="shared" si="53"/>
        <v>47.7</v>
      </c>
      <c r="AM292" s="207">
        <f t="shared" si="53"/>
        <v>47.7</v>
      </c>
      <c r="AN292" s="207">
        <f t="shared" si="53"/>
        <v>47.7</v>
      </c>
      <c r="AO292" s="207">
        <f t="shared" si="53"/>
        <v>47.7</v>
      </c>
      <c r="AP292" s="207">
        <f t="shared" si="53"/>
        <v>47.7</v>
      </c>
      <c r="AQ292" s="207">
        <f t="shared" si="53"/>
        <v>47.7</v>
      </c>
      <c r="AR292" s="207">
        <f t="shared" si="52"/>
        <v>47.7</v>
      </c>
      <c r="AS292" s="207">
        <f t="shared" si="52"/>
        <v>47.7</v>
      </c>
      <c r="AT292" s="207">
        <f t="shared" si="52"/>
        <v>47.7</v>
      </c>
      <c r="AU292" s="208">
        <f t="shared" si="57"/>
        <v>572.4</v>
      </c>
      <c r="AV292" s="208">
        <f t="shared" si="51"/>
        <v>47.7</v>
      </c>
      <c r="AW292" s="208">
        <f t="shared" si="51"/>
        <v>47.7</v>
      </c>
      <c r="AX292" s="208">
        <f t="shared" si="51"/>
        <v>47.7</v>
      </c>
      <c r="AY292" s="208">
        <f t="shared" si="51"/>
        <v>47.7</v>
      </c>
      <c r="AZ292" s="208">
        <f t="shared" si="50"/>
        <v>28.09</v>
      </c>
      <c r="BA292" s="208">
        <f t="shared" si="50"/>
        <v>28.09</v>
      </c>
      <c r="BB292" s="208">
        <f t="shared" si="50"/>
        <v>213</v>
      </c>
      <c r="BC292" s="208">
        <f t="shared" si="50"/>
        <v>397.9</v>
      </c>
      <c r="BD292" s="208">
        <f t="shared" si="50"/>
        <v>397.9</v>
      </c>
      <c r="BE292" s="208">
        <f t="shared" si="50"/>
        <v>397.9</v>
      </c>
      <c r="BF292" s="208">
        <f t="shared" si="59"/>
        <v>397.9</v>
      </c>
      <c r="BG292" s="208">
        <f t="shared" si="59"/>
        <v>397.9</v>
      </c>
      <c r="BH292" s="208">
        <f t="shared" si="59"/>
        <v>397.9</v>
      </c>
      <c r="BI292" s="208">
        <f t="shared" si="48"/>
        <v>397.9</v>
      </c>
      <c r="BJ292" s="208">
        <f t="shared" si="48"/>
        <v>397.9</v>
      </c>
      <c r="BK292" s="208">
        <f t="shared" si="48"/>
        <v>397.9</v>
      </c>
      <c r="BL292" s="207">
        <f t="shared" si="58"/>
        <v>3850.2800000000007</v>
      </c>
    </row>
    <row r="293" spans="1:64">
      <c r="A293" s="190" t="s">
        <v>494</v>
      </c>
      <c r="B293" s="205">
        <v>0</v>
      </c>
      <c r="C293" s="205">
        <v>0</v>
      </c>
      <c r="D293" s="206">
        <v>0</v>
      </c>
      <c r="E293" s="206">
        <v>0</v>
      </c>
      <c r="F293" s="206">
        <v>0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0</v>
      </c>
      <c r="M293" s="206">
        <v>0</v>
      </c>
      <c r="N293" s="206">
        <v>0</v>
      </c>
      <c r="O293" s="206">
        <v>0</v>
      </c>
      <c r="P293" s="192">
        <f t="shared" si="55"/>
        <v>0</v>
      </c>
      <c r="Q293" s="206">
        <v>0</v>
      </c>
      <c r="R293" s="206">
        <v>0</v>
      </c>
      <c r="S293" s="206">
        <v>0</v>
      </c>
      <c r="T293" s="206">
        <v>0</v>
      </c>
      <c r="U293" s="206">
        <v>0</v>
      </c>
      <c r="V293" s="206">
        <v>0</v>
      </c>
      <c r="W293" s="206">
        <v>0</v>
      </c>
      <c r="X293" s="206">
        <v>0</v>
      </c>
      <c r="Y293" s="206">
        <v>0</v>
      </c>
      <c r="Z293" s="206">
        <v>0</v>
      </c>
      <c r="AA293" s="206">
        <v>0</v>
      </c>
      <c r="AB293" s="206">
        <v>0</v>
      </c>
      <c r="AC293" s="206">
        <v>0</v>
      </c>
      <c r="AD293" s="206">
        <v>0</v>
      </c>
      <c r="AE293" s="206">
        <v>0</v>
      </c>
      <c r="AF293" s="206">
        <v>0</v>
      </c>
      <c r="AG293" s="192">
        <f t="shared" si="56"/>
        <v>0</v>
      </c>
      <c r="AI293" s="207">
        <f t="shared" si="54"/>
        <v>0</v>
      </c>
      <c r="AJ293" s="207">
        <f t="shared" si="54"/>
        <v>0</v>
      </c>
      <c r="AK293" s="207">
        <f t="shared" si="54"/>
        <v>0</v>
      </c>
      <c r="AL293" s="207">
        <f t="shared" si="53"/>
        <v>0</v>
      </c>
      <c r="AM293" s="207">
        <f t="shared" si="53"/>
        <v>0</v>
      </c>
      <c r="AN293" s="207">
        <f t="shared" si="53"/>
        <v>0</v>
      </c>
      <c r="AO293" s="207">
        <f t="shared" si="53"/>
        <v>0</v>
      </c>
      <c r="AP293" s="207">
        <f t="shared" si="53"/>
        <v>0</v>
      </c>
      <c r="AQ293" s="207">
        <f t="shared" si="53"/>
        <v>0</v>
      </c>
      <c r="AR293" s="207">
        <f t="shared" si="52"/>
        <v>0</v>
      </c>
      <c r="AS293" s="207">
        <f t="shared" si="52"/>
        <v>0</v>
      </c>
      <c r="AT293" s="207">
        <f t="shared" si="52"/>
        <v>0</v>
      </c>
      <c r="AU293" s="208">
        <f t="shared" si="57"/>
        <v>0</v>
      </c>
      <c r="AV293" s="208">
        <f t="shared" si="51"/>
        <v>0</v>
      </c>
      <c r="AW293" s="208">
        <f t="shared" si="51"/>
        <v>0</v>
      </c>
      <c r="AX293" s="208">
        <f t="shared" si="51"/>
        <v>0</v>
      </c>
      <c r="AY293" s="208">
        <f t="shared" si="51"/>
        <v>0</v>
      </c>
      <c r="AZ293" s="208">
        <f t="shared" si="50"/>
        <v>0</v>
      </c>
      <c r="BA293" s="208">
        <f t="shared" si="50"/>
        <v>0</v>
      </c>
      <c r="BB293" s="208">
        <f t="shared" si="50"/>
        <v>0</v>
      </c>
      <c r="BC293" s="208">
        <f t="shared" si="50"/>
        <v>0</v>
      </c>
      <c r="BD293" s="208">
        <f t="shared" si="50"/>
        <v>0</v>
      </c>
      <c r="BE293" s="208">
        <f t="shared" si="50"/>
        <v>0</v>
      </c>
      <c r="BF293" s="208">
        <f t="shared" si="59"/>
        <v>0</v>
      </c>
      <c r="BG293" s="208">
        <f t="shared" si="59"/>
        <v>0</v>
      </c>
      <c r="BH293" s="208">
        <f t="shared" si="59"/>
        <v>0</v>
      </c>
      <c r="BI293" s="208">
        <f t="shared" si="48"/>
        <v>0</v>
      </c>
      <c r="BJ293" s="208">
        <f t="shared" si="48"/>
        <v>0</v>
      </c>
      <c r="BK293" s="208">
        <f t="shared" si="48"/>
        <v>0</v>
      </c>
      <c r="BL293" s="207">
        <f t="shared" si="58"/>
        <v>0</v>
      </c>
    </row>
    <row r="294" spans="1:64">
      <c r="A294" s="190" t="s">
        <v>495</v>
      </c>
      <c r="B294" s="205">
        <v>3.6899999999999995E-2</v>
      </c>
      <c r="C294" s="205">
        <v>2.3199999999999998E-2</v>
      </c>
      <c r="D294" s="206">
        <v>5204.51</v>
      </c>
      <c r="E294" s="206">
        <v>5204.51</v>
      </c>
      <c r="F294" s="206">
        <v>5204.51</v>
      </c>
      <c r="G294" s="206">
        <v>5204.51</v>
      </c>
      <c r="H294" s="206">
        <v>5204.51</v>
      </c>
      <c r="I294" s="206">
        <v>5204.51</v>
      </c>
      <c r="J294" s="206">
        <v>5204.51</v>
      </c>
      <c r="K294" s="206">
        <v>5204.51</v>
      </c>
      <c r="L294" s="206">
        <v>5204.51</v>
      </c>
      <c r="M294" s="206">
        <v>5204.51</v>
      </c>
      <c r="N294" s="206">
        <v>5204.51</v>
      </c>
      <c r="O294" s="206">
        <v>5204.51</v>
      </c>
      <c r="P294" s="192">
        <f t="shared" si="55"/>
        <v>62454.120000000017</v>
      </c>
      <c r="Q294" s="206">
        <v>5204.51</v>
      </c>
      <c r="R294" s="206">
        <v>5204.51</v>
      </c>
      <c r="S294" s="206">
        <v>5204.51</v>
      </c>
      <c r="T294" s="206">
        <v>5204.51</v>
      </c>
      <c r="U294" s="206">
        <v>5204.51</v>
      </c>
      <c r="V294" s="206">
        <v>5204.51</v>
      </c>
      <c r="W294" s="206">
        <v>5204.51</v>
      </c>
      <c r="X294" s="206">
        <v>5204.51</v>
      </c>
      <c r="Y294" s="206">
        <v>5204.51</v>
      </c>
      <c r="Z294" s="206">
        <v>5204.51</v>
      </c>
      <c r="AA294" s="206">
        <v>5204.51</v>
      </c>
      <c r="AB294" s="206">
        <v>5204.51</v>
      </c>
      <c r="AC294" s="206">
        <v>5204.51</v>
      </c>
      <c r="AD294" s="206">
        <v>5204.51</v>
      </c>
      <c r="AE294" s="206">
        <v>5204.51</v>
      </c>
      <c r="AF294" s="206">
        <v>5204.51</v>
      </c>
      <c r="AG294" s="192">
        <f t="shared" si="56"/>
        <v>62454.120000000017</v>
      </c>
      <c r="AI294" s="207">
        <f t="shared" si="54"/>
        <v>16</v>
      </c>
      <c r="AJ294" s="207">
        <f t="shared" si="54"/>
        <v>16</v>
      </c>
      <c r="AK294" s="207">
        <f t="shared" si="54"/>
        <v>16</v>
      </c>
      <c r="AL294" s="207">
        <f t="shared" si="53"/>
        <v>16</v>
      </c>
      <c r="AM294" s="207">
        <f t="shared" si="53"/>
        <v>16</v>
      </c>
      <c r="AN294" s="207">
        <f t="shared" si="53"/>
        <v>16</v>
      </c>
      <c r="AO294" s="207">
        <f t="shared" si="53"/>
        <v>16</v>
      </c>
      <c r="AP294" s="207">
        <f t="shared" si="53"/>
        <v>16</v>
      </c>
      <c r="AQ294" s="207">
        <f t="shared" si="53"/>
        <v>16</v>
      </c>
      <c r="AR294" s="207">
        <f t="shared" si="52"/>
        <v>16</v>
      </c>
      <c r="AS294" s="207">
        <f t="shared" si="52"/>
        <v>16</v>
      </c>
      <c r="AT294" s="207">
        <f t="shared" si="52"/>
        <v>16</v>
      </c>
      <c r="AU294" s="208">
        <f t="shared" si="57"/>
        <v>192</v>
      </c>
      <c r="AV294" s="208">
        <f t="shared" si="51"/>
        <v>16</v>
      </c>
      <c r="AW294" s="208">
        <f t="shared" si="51"/>
        <v>16</v>
      </c>
      <c r="AX294" s="208">
        <f t="shared" si="51"/>
        <v>16</v>
      </c>
      <c r="AY294" s="208">
        <f t="shared" si="51"/>
        <v>16</v>
      </c>
      <c r="AZ294" s="208">
        <f t="shared" si="50"/>
        <v>10.06</v>
      </c>
      <c r="BA294" s="208">
        <f t="shared" si="50"/>
        <v>10.06</v>
      </c>
      <c r="BB294" s="208">
        <f t="shared" si="50"/>
        <v>10.06</v>
      </c>
      <c r="BC294" s="208">
        <f t="shared" si="50"/>
        <v>10.06</v>
      </c>
      <c r="BD294" s="208">
        <f t="shared" si="50"/>
        <v>10.06</v>
      </c>
      <c r="BE294" s="208">
        <f t="shared" si="50"/>
        <v>10.06</v>
      </c>
      <c r="BF294" s="208">
        <f t="shared" si="59"/>
        <v>10.06</v>
      </c>
      <c r="BG294" s="208">
        <f t="shared" si="59"/>
        <v>10.06</v>
      </c>
      <c r="BH294" s="208">
        <f t="shared" si="59"/>
        <v>10.06</v>
      </c>
      <c r="BI294" s="208">
        <f t="shared" si="48"/>
        <v>10.06</v>
      </c>
      <c r="BJ294" s="208">
        <f t="shared" si="48"/>
        <v>10.06</v>
      </c>
      <c r="BK294" s="208">
        <f t="shared" si="48"/>
        <v>10.06</v>
      </c>
      <c r="BL294" s="207">
        <f t="shared" si="58"/>
        <v>120.72000000000001</v>
      </c>
    </row>
    <row r="295" spans="1:64">
      <c r="A295" s="190" t="s">
        <v>496</v>
      </c>
      <c r="B295" s="205">
        <v>3.6899999999999995E-2</v>
      </c>
      <c r="C295" s="205">
        <v>2.3199999999999998E-2</v>
      </c>
      <c r="D295" s="206">
        <v>5182.59</v>
      </c>
      <c r="E295" s="206">
        <v>5182.59</v>
      </c>
      <c r="F295" s="206">
        <v>5182.59</v>
      </c>
      <c r="G295" s="206">
        <v>5182.59</v>
      </c>
      <c r="H295" s="206">
        <v>5182.59</v>
      </c>
      <c r="I295" s="206">
        <v>5182.59</v>
      </c>
      <c r="J295" s="206">
        <v>5182.59</v>
      </c>
      <c r="K295" s="206">
        <v>5182.59</v>
      </c>
      <c r="L295" s="206">
        <v>5182.59</v>
      </c>
      <c r="M295" s="206">
        <v>5182.59</v>
      </c>
      <c r="N295" s="206">
        <v>5182.59</v>
      </c>
      <c r="O295" s="206">
        <v>5182.59</v>
      </c>
      <c r="P295" s="192">
        <f t="shared" si="55"/>
        <v>62191.079999999987</v>
      </c>
      <c r="Q295" s="206">
        <v>5182.59</v>
      </c>
      <c r="R295" s="206">
        <v>5182.59</v>
      </c>
      <c r="S295" s="206">
        <v>5182.59</v>
      </c>
      <c r="T295" s="206">
        <v>5182.59</v>
      </c>
      <c r="U295" s="206">
        <v>5182.59</v>
      </c>
      <c r="V295" s="206">
        <v>5182.59</v>
      </c>
      <c r="W295" s="206">
        <v>5182.59</v>
      </c>
      <c r="X295" s="206">
        <v>5182.59</v>
      </c>
      <c r="Y295" s="206">
        <v>5182.59</v>
      </c>
      <c r="Z295" s="206">
        <v>660087.54500000004</v>
      </c>
      <c r="AA295" s="206">
        <v>1314992.5000000002</v>
      </c>
      <c r="AB295" s="206">
        <v>1314992.5000000002</v>
      </c>
      <c r="AC295" s="206">
        <v>1565008.9000000001</v>
      </c>
      <c r="AD295" s="206">
        <v>1815025.3000000003</v>
      </c>
      <c r="AE295" s="206">
        <v>1815025.3000000003</v>
      </c>
      <c r="AF295" s="206">
        <v>1815025.3000000003</v>
      </c>
      <c r="AG295" s="192">
        <f t="shared" si="56"/>
        <v>10326070.295000002</v>
      </c>
      <c r="AI295" s="207">
        <f t="shared" si="54"/>
        <v>15.94</v>
      </c>
      <c r="AJ295" s="207">
        <f t="shared" si="54"/>
        <v>15.94</v>
      </c>
      <c r="AK295" s="207">
        <f t="shared" si="54"/>
        <v>15.94</v>
      </c>
      <c r="AL295" s="207">
        <f t="shared" si="53"/>
        <v>15.94</v>
      </c>
      <c r="AM295" s="207">
        <f t="shared" si="53"/>
        <v>15.94</v>
      </c>
      <c r="AN295" s="207">
        <f t="shared" si="53"/>
        <v>15.94</v>
      </c>
      <c r="AO295" s="207">
        <f t="shared" si="53"/>
        <v>15.94</v>
      </c>
      <c r="AP295" s="207">
        <f t="shared" si="53"/>
        <v>15.94</v>
      </c>
      <c r="AQ295" s="207">
        <f t="shared" si="53"/>
        <v>15.94</v>
      </c>
      <c r="AR295" s="207">
        <f t="shared" si="52"/>
        <v>15.94</v>
      </c>
      <c r="AS295" s="207">
        <f t="shared" si="52"/>
        <v>15.94</v>
      </c>
      <c r="AT295" s="207">
        <f t="shared" si="52"/>
        <v>15.94</v>
      </c>
      <c r="AU295" s="208">
        <f t="shared" si="57"/>
        <v>191.28</v>
      </c>
      <c r="AV295" s="208">
        <f t="shared" si="51"/>
        <v>15.94</v>
      </c>
      <c r="AW295" s="208">
        <f t="shared" si="51"/>
        <v>15.94</v>
      </c>
      <c r="AX295" s="208">
        <f t="shared" si="51"/>
        <v>15.94</v>
      </c>
      <c r="AY295" s="208">
        <f t="shared" si="51"/>
        <v>15.94</v>
      </c>
      <c r="AZ295" s="208">
        <f t="shared" si="50"/>
        <v>10.02</v>
      </c>
      <c r="BA295" s="208">
        <f t="shared" si="50"/>
        <v>10.02</v>
      </c>
      <c r="BB295" s="208">
        <f t="shared" si="50"/>
        <v>10.02</v>
      </c>
      <c r="BC295" s="208">
        <f t="shared" si="50"/>
        <v>10.02</v>
      </c>
      <c r="BD295" s="208">
        <f t="shared" si="50"/>
        <v>10.02</v>
      </c>
      <c r="BE295" s="208">
        <f t="shared" si="50"/>
        <v>1276.17</v>
      </c>
      <c r="BF295" s="208">
        <f t="shared" si="59"/>
        <v>2542.3200000000002</v>
      </c>
      <c r="BG295" s="208">
        <f t="shared" si="59"/>
        <v>2542.3200000000002</v>
      </c>
      <c r="BH295" s="208">
        <f t="shared" si="59"/>
        <v>3025.68</v>
      </c>
      <c r="BI295" s="208">
        <f t="shared" si="48"/>
        <v>3509.05</v>
      </c>
      <c r="BJ295" s="208">
        <f t="shared" si="48"/>
        <v>3509.05</v>
      </c>
      <c r="BK295" s="208">
        <f t="shared" si="48"/>
        <v>3509.05</v>
      </c>
      <c r="BL295" s="207">
        <f t="shared" si="58"/>
        <v>19963.739999999998</v>
      </c>
    </row>
    <row r="296" spans="1:64">
      <c r="A296" s="190" t="s">
        <v>497</v>
      </c>
      <c r="B296" s="205">
        <v>3.6999999999999998E-2</v>
      </c>
      <c r="C296" s="205">
        <v>2.3300000000000001E-2</v>
      </c>
      <c r="D296" s="206">
        <v>5328.4400000000005</v>
      </c>
      <c r="E296" s="206">
        <v>5328.4400000000005</v>
      </c>
      <c r="F296" s="206">
        <v>5328.4400000000005</v>
      </c>
      <c r="G296" s="206">
        <v>5328.4400000000005</v>
      </c>
      <c r="H296" s="206">
        <v>5328.4400000000005</v>
      </c>
      <c r="I296" s="206">
        <v>5328.4400000000005</v>
      </c>
      <c r="J296" s="206">
        <v>5328.4400000000005</v>
      </c>
      <c r="K296" s="206">
        <v>5328.4400000000005</v>
      </c>
      <c r="L296" s="206">
        <v>5328.4400000000005</v>
      </c>
      <c r="M296" s="206">
        <v>5328.4400000000005</v>
      </c>
      <c r="N296" s="206">
        <v>5328.4400000000005</v>
      </c>
      <c r="O296" s="206">
        <v>5328.4400000000005</v>
      </c>
      <c r="P296" s="192">
        <f t="shared" si="55"/>
        <v>63941.280000000021</v>
      </c>
      <c r="Q296" s="206">
        <v>5328.4400000000005</v>
      </c>
      <c r="R296" s="206">
        <v>5328.4400000000005</v>
      </c>
      <c r="S296" s="206">
        <v>5328.4400000000005</v>
      </c>
      <c r="T296" s="206">
        <v>5328.4400000000005</v>
      </c>
      <c r="U296" s="206">
        <v>5328.4400000000005</v>
      </c>
      <c r="V296" s="206">
        <v>5328.4400000000005</v>
      </c>
      <c r="W296" s="206">
        <v>5328.4400000000005</v>
      </c>
      <c r="X296" s="206">
        <v>5328.4400000000005</v>
      </c>
      <c r="Y296" s="206">
        <v>5328.4400000000005</v>
      </c>
      <c r="Z296" s="206">
        <v>5328.4400000000005</v>
      </c>
      <c r="AA296" s="206">
        <v>5328.4400000000005</v>
      </c>
      <c r="AB296" s="206">
        <v>5328.4400000000005</v>
      </c>
      <c r="AC296" s="206">
        <v>5328.4400000000005</v>
      </c>
      <c r="AD296" s="206">
        <v>5328.4400000000005</v>
      </c>
      <c r="AE296" s="206">
        <v>5328.4400000000005</v>
      </c>
      <c r="AF296" s="206">
        <v>5328.4400000000005</v>
      </c>
      <c r="AG296" s="192">
        <f t="shared" si="56"/>
        <v>63941.280000000021</v>
      </c>
      <c r="AI296" s="207">
        <f t="shared" si="54"/>
        <v>16.43</v>
      </c>
      <c r="AJ296" s="207">
        <f t="shared" si="54"/>
        <v>16.43</v>
      </c>
      <c r="AK296" s="207">
        <f t="shared" si="54"/>
        <v>16.43</v>
      </c>
      <c r="AL296" s="207">
        <f t="shared" si="53"/>
        <v>16.43</v>
      </c>
      <c r="AM296" s="207">
        <f t="shared" si="53"/>
        <v>16.43</v>
      </c>
      <c r="AN296" s="207">
        <f t="shared" si="53"/>
        <v>16.43</v>
      </c>
      <c r="AO296" s="207">
        <f t="shared" si="53"/>
        <v>16.43</v>
      </c>
      <c r="AP296" s="207">
        <f t="shared" si="53"/>
        <v>16.43</v>
      </c>
      <c r="AQ296" s="207">
        <f t="shared" si="53"/>
        <v>16.43</v>
      </c>
      <c r="AR296" s="207">
        <f t="shared" si="52"/>
        <v>16.43</v>
      </c>
      <c r="AS296" s="207">
        <f t="shared" si="52"/>
        <v>16.43</v>
      </c>
      <c r="AT296" s="207">
        <f t="shared" si="52"/>
        <v>16.43</v>
      </c>
      <c r="AU296" s="208">
        <f t="shared" si="57"/>
        <v>197.16000000000005</v>
      </c>
      <c r="AV296" s="208">
        <f t="shared" si="51"/>
        <v>16.43</v>
      </c>
      <c r="AW296" s="208">
        <f t="shared" si="51"/>
        <v>16.43</v>
      </c>
      <c r="AX296" s="208">
        <f t="shared" si="51"/>
        <v>16.43</v>
      </c>
      <c r="AY296" s="208">
        <f t="shared" si="51"/>
        <v>16.43</v>
      </c>
      <c r="AZ296" s="208">
        <f t="shared" si="50"/>
        <v>10.35</v>
      </c>
      <c r="BA296" s="208">
        <f t="shared" si="50"/>
        <v>10.35</v>
      </c>
      <c r="BB296" s="208">
        <f t="shared" si="50"/>
        <v>10.35</v>
      </c>
      <c r="BC296" s="208">
        <f t="shared" si="50"/>
        <v>10.35</v>
      </c>
      <c r="BD296" s="208">
        <f t="shared" si="50"/>
        <v>10.35</v>
      </c>
      <c r="BE296" s="208">
        <f t="shared" si="50"/>
        <v>10.35</v>
      </c>
      <c r="BF296" s="208">
        <f t="shared" si="59"/>
        <v>10.35</v>
      </c>
      <c r="BG296" s="208">
        <f t="shared" si="59"/>
        <v>10.35</v>
      </c>
      <c r="BH296" s="208">
        <f t="shared" si="59"/>
        <v>10.35</v>
      </c>
      <c r="BI296" s="208">
        <f t="shared" si="48"/>
        <v>10.35</v>
      </c>
      <c r="BJ296" s="208">
        <f t="shared" si="48"/>
        <v>10.35</v>
      </c>
      <c r="BK296" s="208">
        <f t="shared" si="48"/>
        <v>10.35</v>
      </c>
      <c r="BL296" s="207">
        <f t="shared" si="58"/>
        <v>124.19999999999997</v>
      </c>
    </row>
    <row r="297" spans="1:64">
      <c r="A297" s="190" t="s">
        <v>498</v>
      </c>
      <c r="B297" s="205">
        <v>0</v>
      </c>
      <c r="C297" s="205">
        <v>0</v>
      </c>
      <c r="D297" s="206">
        <v>0</v>
      </c>
      <c r="E297" s="206">
        <v>0</v>
      </c>
      <c r="F297" s="206">
        <v>0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192">
        <f t="shared" si="55"/>
        <v>0</v>
      </c>
      <c r="Q297" s="206">
        <v>0</v>
      </c>
      <c r="R297" s="206">
        <v>0</v>
      </c>
      <c r="S297" s="206">
        <v>0</v>
      </c>
      <c r="T297" s="206">
        <v>0</v>
      </c>
      <c r="U297" s="206">
        <v>0</v>
      </c>
      <c r="V297" s="206">
        <v>0</v>
      </c>
      <c r="W297" s="206">
        <v>0</v>
      </c>
      <c r="X297" s="206">
        <v>0</v>
      </c>
      <c r="Y297" s="206">
        <v>0</v>
      </c>
      <c r="Z297" s="206">
        <v>0</v>
      </c>
      <c r="AA297" s="206">
        <v>0</v>
      </c>
      <c r="AB297" s="206">
        <v>0</v>
      </c>
      <c r="AC297" s="206">
        <v>0</v>
      </c>
      <c r="AD297" s="206">
        <v>0</v>
      </c>
      <c r="AE297" s="206">
        <v>0</v>
      </c>
      <c r="AF297" s="206">
        <v>0</v>
      </c>
      <c r="AG297" s="192">
        <f t="shared" si="56"/>
        <v>0</v>
      </c>
      <c r="AI297" s="207">
        <f t="shared" si="54"/>
        <v>0</v>
      </c>
      <c r="AJ297" s="207">
        <f t="shared" si="54"/>
        <v>0</v>
      </c>
      <c r="AK297" s="207">
        <f t="shared" si="54"/>
        <v>0</v>
      </c>
      <c r="AL297" s="207">
        <f t="shared" si="53"/>
        <v>0</v>
      </c>
      <c r="AM297" s="207">
        <f t="shared" si="53"/>
        <v>0</v>
      </c>
      <c r="AN297" s="207">
        <f t="shared" si="53"/>
        <v>0</v>
      </c>
      <c r="AO297" s="207">
        <f t="shared" ref="AO297:AT349" si="60">ROUND(J297*$B297/12,2)</f>
        <v>0</v>
      </c>
      <c r="AP297" s="207">
        <f t="shared" si="60"/>
        <v>0</v>
      </c>
      <c r="AQ297" s="207">
        <f t="shared" si="60"/>
        <v>0</v>
      </c>
      <c r="AR297" s="207">
        <f t="shared" si="52"/>
        <v>0</v>
      </c>
      <c r="AS297" s="207">
        <f t="shared" si="52"/>
        <v>0</v>
      </c>
      <c r="AT297" s="207">
        <f t="shared" si="52"/>
        <v>0</v>
      </c>
      <c r="AU297" s="208">
        <f t="shared" si="57"/>
        <v>0</v>
      </c>
      <c r="AV297" s="208">
        <f t="shared" si="51"/>
        <v>0</v>
      </c>
      <c r="AW297" s="208">
        <f t="shared" si="51"/>
        <v>0</v>
      </c>
      <c r="AX297" s="208">
        <f t="shared" si="51"/>
        <v>0</v>
      </c>
      <c r="AY297" s="208">
        <f t="shared" si="51"/>
        <v>0</v>
      </c>
      <c r="AZ297" s="208">
        <f t="shared" si="50"/>
        <v>0</v>
      </c>
      <c r="BA297" s="208">
        <f t="shared" si="50"/>
        <v>0</v>
      </c>
      <c r="BB297" s="208">
        <f t="shared" si="50"/>
        <v>0</v>
      </c>
      <c r="BC297" s="208">
        <f t="shared" si="50"/>
        <v>0</v>
      </c>
      <c r="BD297" s="208">
        <f t="shared" si="50"/>
        <v>0</v>
      </c>
      <c r="BE297" s="208">
        <f t="shared" si="50"/>
        <v>0</v>
      </c>
      <c r="BF297" s="208">
        <f t="shared" si="59"/>
        <v>0</v>
      </c>
      <c r="BG297" s="208">
        <f t="shared" si="59"/>
        <v>0</v>
      </c>
      <c r="BH297" s="208">
        <f t="shared" si="59"/>
        <v>0</v>
      </c>
      <c r="BI297" s="208">
        <f t="shared" si="48"/>
        <v>0</v>
      </c>
      <c r="BJ297" s="208">
        <f t="shared" si="48"/>
        <v>0</v>
      </c>
      <c r="BK297" s="208">
        <f t="shared" si="48"/>
        <v>0</v>
      </c>
      <c r="BL297" s="207">
        <f t="shared" si="58"/>
        <v>0</v>
      </c>
    </row>
    <row r="298" spans="1:64">
      <c r="A298" s="190" t="s">
        <v>499</v>
      </c>
      <c r="B298" s="205">
        <v>0.17559999999999998</v>
      </c>
      <c r="C298" s="205">
        <v>0</v>
      </c>
      <c r="D298" s="206">
        <v>9488.39</v>
      </c>
      <c r="E298" s="206">
        <v>9488.39</v>
      </c>
      <c r="F298" s="206">
        <v>9488.39</v>
      </c>
      <c r="G298" s="206">
        <v>9488.39</v>
      </c>
      <c r="H298" s="206">
        <v>9488.39</v>
      </c>
      <c r="I298" s="206">
        <v>9488.39</v>
      </c>
      <c r="J298" s="206">
        <v>9488.39</v>
      </c>
      <c r="K298" s="206">
        <v>9488.39</v>
      </c>
      <c r="L298" s="206">
        <v>9488.39</v>
      </c>
      <c r="M298" s="206">
        <v>9488.39</v>
      </c>
      <c r="N298" s="206">
        <v>9488.39</v>
      </c>
      <c r="O298" s="206">
        <v>9488.39</v>
      </c>
      <c r="P298" s="192">
        <f t="shared" si="55"/>
        <v>113860.68</v>
      </c>
      <c r="Q298" s="206">
        <v>9488.39</v>
      </c>
      <c r="R298" s="206">
        <v>9488.39</v>
      </c>
      <c r="S298" s="206">
        <v>9488.39</v>
      </c>
      <c r="T298" s="206">
        <v>9488.39</v>
      </c>
      <c r="U298" s="206">
        <v>9488.39</v>
      </c>
      <c r="V298" s="206">
        <v>9488.39</v>
      </c>
      <c r="W298" s="206">
        <v>9488.39</v>
      </c>
      <c r="X298" s="206">
        <v>9488.39</v>
      </c>
      <c r="Y298" s="206">
        <v>4744.1949999999997</v>
      </c>
      <c r="Z298" s="206">
        <v>0</v>
      </c>
      <c r="AA298" s="206">
        <v>0</v>
      </c>
      <c r="AB298" s="206">
        <v>0</v>
      </c>
      <c r="AC298" s="206">
        <v>0</v>
      </c>
      <c r="AD298" s="206">
        <v>0</v>
      </c>
      <c r="AE298" s="206">
        <v>0</v>
      </c>
      <c r="AF298" s="206">
        <v>0</v>
      </c>
      <c r="AG298" s="192">
        <f t="shared" si="56"/>
        <v>42697.754999999997</v>
      </c>
      <c r="AI298" s="207">
        <f t="shared" si="54"/>
        <v>138.85</v>
      </c>
      <c r="AJ298" s="207">
        <f t="shared" si="54"/>
        <v>138.85</v>
      </c>
      <c r="AK298" s="207">
        <f t="shared" si="54"/>
        <v>138.85</v>
      </c>
      <c r="AL298" s="207">
        <f t="shared" si="54"/>
        <v>138.85</v>
      </c>
      <c r="AM298" s="207">
        <f t="shared" si="54"/>
        <v>138.85</v>
      </c>
      <c r="AN298" s="207">
        <f t="shared" si="54"/>
        <v>138.85</v>
      </c>
      <c r="AO298" s="207">
        <f t="shared" si="60"/>
        <v>138.85</v>
      </c>
      <c r="AP298" s="207">
        <f t="shared" si="60"/>
        <v>138.85</v>
      </c>
      <c r="AQ298" s="207">
        <f t="shared" si="60"/>
        <v>138.85</v>
      </c>
      <c r="AR298" s="207">
        <f t="shared" si="52"/>
        <v>138.85</v>
      </c>
      <c r="AS298" s="207">
        <f t="shared" si="52"/>
        <v>138.85</v>
      </c>
      <c r="AT298" s="207">
        <f t="shared" si="52"/>
        <v>138.85</v>
      </c>
      <c r="AU298" s="208">
        <f t="shared" si="57"/>
        <v>1666.1999999999996</v>
      </c>
      <c r="AV298" s="208">
        <f t="shared" si="51"/>
        <v>138.85</v>
      </c>
      <c r="AW298" s="208">
        <f t="shared" si="51"/>
        <v>138.85</v>
      </c>
      <c r="AX298" s="208">
        <f t="shared" si="51"/>
        <v>138.85</v>
      </c>
      <c r="AY298" s="208">
        <f t="shared" si="51"/>
        <v>138.85</v>
      </c>
      <c r="AZ298" s="208">
        <f t="shared" si="50"/>
        <v>0</v>
      </c>
      <c r="BA298" s="208">
        <f t="shared" si="50"/>
        <v>0</v>
      </c>
      <c r="BB298" s="208">
        <f t="shared" si="50"/>
        <v>0</v>
      </c>
      <c r="BC298" s="208">
        <f t="shared" si="50"/>
        <v>0</v>
      </c>
      <c r="BD298" s="208">
        <f t="shared" si="50"/>
        <v>0</v>
      </c>
      <c r="BE298" s="208">
        <f t="shared" si="50"/>
        <v>0</v>
      </c>
      <c r="BF298" s="208">
        <f t="shared" si="59"/>
        <v>0</v>
      </c>
      <c r="BG298" s="208">
        <f t="shared" si="59"/>
        <v>0</v>
      </c>
      <c r="BH298" s="208">
        <f t="shared" si="59"/>
        <v>0</v>
      </c>
      <c r="BI298" s="208">
        <f t="shared" si="59"/>
        <v>0</v>
      </c>
      <c r="BJ298" s="208">
        <f t="shared" si="59"/>
        <v>0</v>
      </c>
      <c r="BK298" s="208">
        <f t="shared" si="59"/>
        <v>0</v>
      </c>
      <c r="BL298" s="207">
        <f t="shared" si="58"/>
        <v>0</v>
      </c>
    </row>
    <row r="299" spans="1:64">
      <c r="A299" s="190" t="s">
        <v>500</v>
      </c>
      <c r="B299" s="205">
        <v>1.14E-2</v>
      </c>
      <c r="C299" s="205">
        <v>1.14E-2</v>
      </c>
      <c r="D299" s="206">
        <v>653945.04</v>
      </c>
      <c r="E299" s="206">
        <v>653945.04</v>
      </c>
      <c r="F299" s="206">
        <v>653945.04</v>
      </c>
      <c r="G299" s="206">
        <v>653945.04</v>
      </c>
      <c r="H299" s="206">
        <v>653945.04</v>
      </c>
      <c r="I299" s="206">
        <v>653945.04</v>
      </c>
      <c r="J299" s="206">
        <v>653945.04</v>
      </c>
      <c r="K299" s="206">
        <v>653945.04</v>
      </c>
      <c r="L299" s="206">
        <v>653945.04</v>
      </c>
      <c r="M299" s="206">
        <v>653945.04</v>
      </c>
      <c r="N299" s="206">
        <v>653945.04</v>
      </c>
      <c r="O299" s="206">
        <v>653945.04</v>
      </c>
      <c r="P299" s="192">
        <f t="shared" si="55"/>
        <v>7847340.4800000004</v>
      </c>
      <c r="Q299" s="206">
        <v>653945.04</v>
      </c>
      <c r="R299" s="206">
        <v>653945.04</v>
      </c>
      <c r="S299" s="206">
        <v>653945.04</v>
      </c>
      <c r="T299" s="206">
        <v>653945.04</v>
      </c>
      <c r="U299" s="206">
        <v>653945.04</v>
      </c>
      <c r="V299" s="206">
        <v>653945.04</v>
      </c>
      <c r="W299" s="206">
        <v>653945.04</v>
      </c>
      <c r="X299" s="206">
        <v>653945.04</v>
      </c>
      <c r="Y299" s="206">
        <v>653945.04</v>
      </c>
      <c r="Z299" s="206">
        <v>653945.04</v>
      </c>
      <c r="AA299" s="206">
        <v>653945.04</v>
      </c>
      <c r="AB299" s="206">
        <v>653945.04</v>
      </c>
      <c r="AC299" s="206">
        <v>653945.04</v>
      </c>
      <c r="AD299" s="206">
        <v>653945.04</v>
      </c>
      <c r="AE299" s="206">
        <v>653945.04</v>
      </c>
      <c r="AF299" s="206">
        <v>653945.04</v>
      </c>
      <c r="AG299" s="192">
        <f t="shared" si="56"/>
        <v>7847340.4800000004</v>
      </c>
      <c r="AI299" s="207">
        <f t="shared" si="54"/>
        <v>621.25</v>
      </c>
      <c r="AJ299" s="207">
        <f t="shared" si="54"/>
        <v>621.25</v>
      </c>
      <c r="AK299" s="207">
        <f t="shared" si="54"/>
        <v>621.25</v>
      </c>
      <c r="AL299" s="207">
        <f t="shared" si="54"/>
        <v>621.25</v>
      </c>
      <c r="AM299" s="207">
        <f t="shared" si="54"/>
        <v>621.25</v>
      </c>
      <c r="AN299" s="207">
        <f t="shared" si="54"/>
        <v>621.25</v>
      </c>
      <c r="AO299" s="207">
        <f t="shared" si="60"/>
        <v>621.25</v>
      </c>
      <c r="AP299" s="207">
        <f t="shared" si="60"/>
        <v>621.25</v>
      </c>
      <c r="AQ299" s="207">
        <f t="shared" si="60"/>
        <v>621.25</v>
      </c>
      <c r="AR299" s="207">
        <f t="shared" si="52"/>
        <v>621.25</v>
      </c>
      <c r="AS299" s="207">
        <f t="shared" si="52"/>
        <v>621.25</v>
      </c>
      <c r="AT299" s="207">
        <f t="shared" si="52"/>
        <v>621.25</v>
      </c>
      <c r="AU299" s="208">
        <f t="shared" si="57"/>
        <v>7455</v>
      </c>
      <c r="AV299" s="208">
        <f t="shared" si="51"/>
        <v>621.25</v>
      </c>
      <c r="AW299" s="208">
        <f t="shared" si="51"/>
        <v>621.25</v>
      </c>
      <c r="AX299" s="208">
        <f t="shared" si="51"/>
        <v>621.25</v>
      </c>
      <c r="AY299" s="208">
        <f t="shared" si="51"/>
        <v>621.25</v>
      </c>
      <c r="AZ299" s="208">
        <f t="shared" si="50"/>
        <v>621.25</v>
      </c>
      <c r="BA299" s="208">
        <f t="shared" si="50"/>
        <v>621.25</v>
      </c>
      <c r="BB299" s="208">
        <f t="shared" si="50"/>
        <v>621.25</v>
      </c>
      <c r="BC299" s="208">
        <f t="shared" ref="BC299:BK347" si="61">ROUND(X299*$C299/12,2)</f>
        <v>621.25</v>
      </c>
      <c r="BD299" s="208">
        <f t="shared" si="61"/>
        <v>621.25</v>
      </c>
      <c r="BE299" s="208">
        <f t="shared" si="61"/>
        <v>621.25</v>
      </c>
      <c r="BF299" s="208">
        <f t="shared" si="59"/>
        <v>621.25</v>
      </c>
      <c r="BG299" s="208">
        <f t="shared" si="59"/>
        <v>621.25</v>
      </c>
      <c r="BH299" s="208">
        <f t="shared" si="59"/>
        <v>621.25</v>
      </c>
      <c r="BI299" s="208">
        <f t="shared" si="59"/>
        <v>621.25</v>
      </c>
      <c r="BJ299" s="208">
        <f t="shared" si="59"/>
        <v>621.25</v>
      </c>
      <c r="BK299" s="208">
        <f t="shared" si="59"/>
        <v>621.25</v>
      </c>
      <c r="BL299" s="207">
        <f t="shared" si="58"/>
        <v>7455</v>
      </c>
    </row>
    <row r="300" spans="1:64">
      <c r="A300" s="190" t="s">
        <v>501</v>
      </c>
      <c r="B300" s="205">
        <v>1.14E-2</v>
      </c>
      <c r="C300" s="205">
        <v>1.14E-2</v>
      </c>
      <c r="D300" s="206">
        <v>7933707.5499999998</v>
      </c>
      <c r="E300" s="206">
        <v>7933707.5499999998</v>
      </c>
      <c r="F300" s="206">
        <v>7933707.5499999998</v>
      </c>
      <c r="G300" s="206">
        <v>7933707.5499999998</v>
      </c>
      <c r="H300" s="206">
        <v>7933707.5499999998</v>
      </c>
      <c r="I300" s="206">
        <v>7933707.5499999998</v>
      </c>
      <c r="J300" s="206">
        <v>7933707.5499999998</v>
      </c>
      <c r="K300" s="206">
        <v>7933707.5499999998</v>
      </c>
      <c r="L300" s="206">
        <v>7933707.5499999998</v>
      </c>
      <c r="M300" s="206">
        <v>7933707.5499999998</v>
      </c>
      <c r="N300" s="206">
        <v>7933707.5499999998</v>
      </c>
      <c r="O300" s="206">
        <v>7933707.5499999998</v>
      </c>
      <c r="P300" s="192">
        <f t="shared" si="55"/>
        <v>95204490.599999979</v>
      </c>
      <c r="Q300" s="206">
        <v>7933707.5499999998</v>
      </c>
      <c r="R300" s="206">
        <v>7933707.5499999998</v>
      </c>
      <c r="S300" s="206">
        <v>7933707.5499999998</v>
      </c>
      <c r="T300" s="206">
        <v>7933707.5499999998</v>
      </c>
      <c r="U300" s="206">
        <v>7933707.5499999998</v>
      </c>
      <c r="V300" s="206">
        <v>7933707.5499999998</v>
      </c>
      <c r="W300" s="206">
        <v>7933707.5499999998</v>
      </c>
      <c r="X300" s="206">
        <v>7933707.5499999998</v>
      </c>
      <c r="Y300" s="206">
        <v>7933707.5499999998</v>
      </c>
      <c r="Z300" s="206">
        <v>7933707.5499999998</v>
      </c>
      <c r="AA300" s="206">
        <v>7933707.5499999998</v>
      </c>
      <c r="AB300" s="206">
        <v>7933707.5499999998</v>
      </c>
      <c r="AC300" s="206">
        <v>7933707.5499999998</v>
      </c>
      <c r="AD300" s="206">
        <v>7933707.5499999998</v>
      </c>
      <c r="AE300" s="206">
        <v>7933707.5499999998</v>
      </c>
      <c r="AF300" s="206">
        <v>7933707.5499999998</v>
      </c>
      <c r="AG300" s="192">
        <f t="shared" si="56"/>
        <v>95204490.599999979</v>
      </c>
      <c r="AI300" s="207">
        <f t="shared" si="54"/>
        <v>7537.02</v>
      </c>
      <c r="AJ300" s="207">
        <f t="shared" si="54"/>
        <v>7537.02</v>
      </c>
      <c r="AK300" s="207">
        <f t="shared" si="54"/>
        <v>7537.02</v>
      </c>
      <c r="AL300" s="207">
        <f t="shared" si="54"/>
        <v>7537.02</v>
      </c>
      <c r="AM300" s="207">
        <f t="shared" si="54"/>
        <v>7537.02</v>
      </c>
      <c r="AN300" s="207">
        <f t="shared" si="54"/>
        <v>7537.02</v>
      </c>
      <c r="AO300" s="207">
        <f t="shared" si="60"/>
        <v>7537.02</v>
      </c>
      <c r="AP300" s="207">
        <f t="shared" si="60"/>
        <v>7537.02</v>
      </c>
      <c r="AQ300" s="207">
        <f t="shared" si="60"/>
        <v>7537.02</v>
      </c>
      <c r="AR300" s="207">
        <f t="shared" si="52"/>
        <v>7537.02</v>
      </c>
      <c r="AS300" s="207">
        <f t="shared" si="52"/>
        <v>7537.02</v>
      </c>
      <c r="AT300" s="207">
        <f t="shared" si="52"/>
        <v>7537.02</v>
      </c>
      <c r="AU300" s="208">
        <f t="shared" si="57"/>
        <v>90444.240000000034</v>
      </c>
      <c r="AV300" s="208">
        <f t="shared" si="51"/>
        <v>7537.02</v>
      </c>
      <c r="AW300" s="208">
        <f t="shared" si="51"/>
        <v>7537.02</v>
      </c>
      <c r="AX300" s="208">
        <f t="shared" si="51"/>
        <v>7537.02</v>
      </c>
      <c r="AY300" s="208">
        <f t="shared" si="51"/>
        <v>7537.02</v>
      </c>
      <c r="AZ300" s="208">
        <f t="shared" ref="AZ300:BK357" si="62">ROUND(U300*$C300/12,2)</f>
        <v>7537.02</v>
      </c>
      <c r="BA300" s="208">
        <f t="shared" si="62"/>
        <v>7537.02</v>
      </c>
      <c r="BB300" s="208">
        <f t="shared" si="62"/>
        <v>7537.02</v>
      </c>
      <c r="BC300" s="208">
        <f t="shared" si="61"/>
        <v>7537.02</v>
      </c>
      <c r="BD300" s="208">
        <f t="shared" si="61"/>
        <v>7537.02</v>
      </c>
      <c r="BE300" s="208">
        <f t="shared" si="61"/>
        <v>7537.02</v>
      </c>
      <c r="BF300" s="208">
        <f t="shared" si="59"/>
        <v>7537.02</v>
      </c>
      <c r="BG300" s="208">
        <f t="shared" si="59"/>
        <v>7537.02</v>
      </c>
      <c r="BH300" s="208">
        <f t="shared" si="59"/>
        <v>7537.02</v>
      </c>
      <c r="BI300" s="208">
        <f t="shared" si="59"/>
        <v>7537.02</v>
      </c>
      <c r="BJ300" s="208">
        <f t="shared" si="59"/>
        <v>7537.02</v>
      </c>
      <c r="BK300" s="208">
        <f t="shared" si="59"/>
        <v>7537.02</v>
      </c>
      <c r="BL300" s="207">
        <f t="shared" si="58"/>
        <v>90444.240000000034</v>
      </c>
    </row>
    <row r="301" spans="1:64">
      <c r="A301" s="190" t="s">
        <v>502</v>
      </c>
      <c r="B301" s="205">
        <v>0</v>
      </c>
      <c r="C301" s="205">
        <v>0</v>
      </c>
      <c r="D301" s="206">
        <v>408580.32</v>
      </c>
      <c r="E301" s="206">
        <v>408580.32</v>
      </c>
      <c r="F301" s="206">
        <v>408580.32</v>
      </c>
      <c r="G301" s="206">
        <v>408580.32</v>
      </c>
      <c r="H301" s="206">
        <v>408580.32</v>
      </c>
      <c r="I301" s="206">
        <v>408580.32</v>
      </c>
      <c r="J301" s="206">
        <v>408580.32</v>
      </c>
      <c r="K301" s="206">
        <v>408580.32</v>
      </c>
      <c r="L301" s="206">
        <v>408580.32</v>
      </c>
      <c r="M301" s="206">
        <v>408580.32</v>
      </c>
      <c r="N301" s="206">
        <v>408580.32</v>
      </c>
      <c r="O301" s="206">
        <v>408580.32</v>
      </c>
      <c r="P301" s="192">
        <f t="shared" si="55"/>
        <v>4902963.84</v>
      </c>
      <c r="Q301" s="206">
        <v>408580.32</v>
      </c>
      <c r="R301" s="206">
        <v>408580.32</v>
      </c>
      <c r="S301" s="206">
        <v>408580.32</v>
      </c>
      <c r="T301" s="206">
        <v>408580.32</v>
      </c>
      <c r="U301" s="206">
        <v>408580.32</v>
      </c>
      <c r="V301" s="206">
        <v>408580.32</v>
      </c>
      <c r="W301" s="206">
        <v>408580.32</v>
      </c>
      <c r="X301" s="206">
        <v>408580.32</v>
      </c>
      <c r="Y301" s="206">
        <v>408580.32</v>
      </c>
      <c r="Z301" s="206">
        <v>408580.32</v>
      </c>
      <c r="AA301" s="206">
        <v>408580.32</v>
      </c>
      <c r="AB301" s="206">
        <v>408580.32</v>
      </c>
      <c r="AC301" s="206">
        <v>408580.32</v>
      </c>
      <c r="AD301" s="206">
        <v>408580.32</v>
      </c>
      <c r="AE301" s="206">
        <v>408580.32</v>
      </c>
      <c r="AF301" s="206">
        <v>408580.32</v>
      </c>
      <c r="AG301" s="192">
        <f t="shared" si="56"/>
        <v>4902963.84</v>
      </c>
      <c r="AI301" s="207">
        <f t="shared" si="54"/>
        <v>0</v>
      </c>
      <c r="AJ301" s="207">
        <f t="shared" si="54"/>
        <v>0</v>
      </c>
      <c r="AK301" s="207">
        <f t="shared" si="54"/>
        <v>0</v>
      </c>
      <c r="AL301" s="207">
        <f t="shared" si="54"/>
        <v>0</v>
      </c>
      <c r="AM301" s="207">
        <f t="shared" si="54"/>
        <v>0</v>
      </c>
      <c r="AN301" s="207">
        <f t="shared" si="54"/>
        <v>0</v>
      </c>
      <c r="AO301" s="207">
        <f t="shared" si="60"/>
        <v>0</v>
      </c>
      <c r="AP301" s="207">
        <f t="shared" si="60"/>
        <v>0</v>
      </c>
      <c r="AQ301" s="207">
        <f t="shared" si="60"/>
        <v>0</v>
      </c>
      <c r="AR301" s="207">
        <f t="shared" si="52"/>
        <v>0</v>
      </c>
      <c r="AS301" s="207">
        <f t="shared" si="52"/>
        <v>0</v>
      </c>
      <c r="AT301" s="207">
        <f t="shared" si="52"/>
        <v>0</v>
      </c>
      <c r="AU301" s="208">
        <f t="shared" si="57"/>
        <v>0</v>
      </c>
      <c r="AV301" s="208">
        <f t="shared" si="51"/>
        <v>0</v>
      </c>
      <c r="AW301" s="208">
        <f t="shared" si="51"/>
        <v>0</v>
      </c>
      <c r="AX301" s="208">
        <f t="shared" si="51"/>
        <v>0</v>
      </c>
      <c r="AY301" s="208">
        <f t="shared" si="51"/>
        <v>0</v>
      </c>
      <c r="AZ301" s="208">
        <f t="shared" si="62"/>
        <v>0</v>
      </c>
      <c r="BA301" s="208">
        <f t="shared" si="62"/>
        <v>0</v>
      </c>
      <c r="BB301" s="208">
        <f t="shared" si="62"/>
        <v>0</v>
      </c>
      <c r="BC301" s="208">
        <f t="shared" si="61"/>
        <v>0</v>
      </c>
      <c r="BD301" s="208">
        <f t="shared" si="61"/>
        <v>0</v>
      </c>
      <c r="BE301" s="208">
        <f t="shared" si="61"/>
        <v>0</v>
      </c>
      <c r="BF301" s="208">
        <f t="shared" si="59"/>
        <v>0</v>
      </c>
      <c r="BG301" s="208">
        <f t="shared" si="59"/>
        <v>0</v>
      </c>
      <c r="BH301" s="208">
        <f t="shared" si="59"/>
        <v>0</v>
      </c>
      <c r="BI301" s="208">
        <f t="shared" si="59"/>
        <v>0</v>
      </c>
      <c r="BJ301" s="208">
        <f t="shared" si="59"/>
        <v>0</v>
      </c>
      <c r="BK301" s="208">
        <f t="shared" si="59"/>
        <v>0</v>
      </c>
      <c r="BL301" s="207">
        <f t="shared" si="58"/>
        <v>0</v>
      </c>
    </row>
    <row r="302" spans="1:64">
      <c r="A302" s="190" t="s">
        <v>503</v>
      </c>
      <c r="B302" s="205">
        <v>0</v>
      </c>
      <c r="C302" s="205">
        <v>0</v>
      </c>
      <c r="D302" s="206">
        <v>2147782.37</v>
      </c>
      <c r="E302" s="206">
        <v>2147782.37</v>
      </c>
      <c r="F302" s="206">
        <v>2147782.37</v>
      </c>
      <c r="G302" s="206">
        <v>2147782.37</v>
      </c>
      <c r="H302" s="206">
        <v>2147782.37</v>
      </c>
      <c r="I302" s="206">
        <v>2147782.37</v>
      </c>
      <c r="J302" s="206">
        <v>2147782.37</v>
      </c>
      <c r="K302" s="206">
        <v>2147782.37</v>
      </c>
      <c r="L302" s="206">
        <v>2147782.37</v>
      </c>
      <c r="M302" s="206">
        <v>2147782.37</v>
      </c>
      <c r="N302" s="206">
        <v>2147782.37</v>
      </c>
      <c r="O302" s="206">
        <v>2147782.37</v>
      </c>
      <c r="P302" s="192">
        <f t="shared" si="55"/>
        <v>25773388.440000009</v>
      </c>
      <c r="Q302" s="206">
        <v>2147782.37</v>
      </c>
      <c r="R302" s="206">
        <v>2147782.37</v>
      </c>
      <c r="S302" s="206">
        <v>2147782.37</v>
      </c>
      <c r="T302" s="206">
        <v>2147782.37</v>
      </c>
      <c r="U302" s="206">
        <v>2147782.37</v>
      </c>
      <c r="V302" s="206">
        <v>2147782.37</v>
      </c>
      <c r="W302" s="206">
        <v>2147782.37</v>
      </c>
      <c r="X302" s="206">
        <v>2147782.37</v>
      </c>
      <c r="Y302" s="206">
        <v>2147782.37</v>
      </c>
      <c r="Z302" s="206">
        <v>2147782.37</v>
      </c>
      <c r="AA302" s="206">
        <v>2147782.37</v>
      </c>
      <c r="AB302" s="206">
        <v>2147782.37</v>
      </c>
      <c r="AC302" s="206">
        <v>2147782.37</v>
      </c>
      <c r="AD302" s="206">
        <v>2147782.37</v>
      </c>
      <c r="AE302" s="206">
        <v>2147782.37</v>
      </c>
      <c r="AF302" s="206">
        <v>2147782.37</v>
      </c>
      <c r="AG302" s="192">
        <f t="shared" si="56"/>
        <v>25773388.440000009</v>
      </c>
      <c r="AI302" s="207">
        <f t="shared" si="54"/>
        <v>0</v>
      </c>
      <c r="AJ302" s="207">
        <f t="shared" si="54"/>
        <v>0</v>
      </c>
      <c r="AK302" s="207">
        <f t="shared" si="54"/>
        <v>0</v>
      </c>
      <c r="AL302" s="207">
        <f t="shared" si="54"/>
        <v>0</v>
      </c>
      <c r="AM302" s="207">
        <f t="shared" si="54"/>
        <v>0</v>
      </c>
      <c r="AN302" s="207">
        <f t="shared" si="54"/>
        <v>0</v>
      </c>
      <c r="AO302" s="207">
        <f t="shared" si="60"/>
        <v>0</v>
      </c>
      <c r="AP302" s="207">
        <f t="shared" si="60"/>
        <v>0</v>
      </c>
      <c r="AQ302" s="207">
        <f t="shared" si="60"/>
        <v>0</v>
      </c>
      <c r="AR302" s="207">
        <f t="shared" si="52"/>
        <v>0</v>
      </c>
      <c r="AS302" s="207">
        <f t="shared" si="52"/>
        <v>0</v>
      </c>
      <c r="AT302" s="207">
        <f t="shared" si="52"/>
        <v>0</v>
      </c>
      <c r="AU302" s="208">
        <f t="shared" si="57"/>
        <v>0</v>
      </c>
      <c r="AV302" s="208">
        <f t="shared" si="51"/>
        <v>0</v>
      </c>
      <c r="AW302" s="208">
        <f t="shared" si="51"/>
        <v>0</v>
      </c>
      <c r="AX302" s="208">
        <f t="shared" si="51"/>
        <v>0</v>
      </c>
      <c r="AY302" s="208">
        <f t="shared" ref="AY302:AY365" si="63">ROUND(T302*$B302/12,2)</f>
        <v>0</v>
      </c>
      <c r="AZ302" s="208">
        <f t="shared" si="62"/>
        <v>0</v>
      </c>
      <c r="BA302" s="208">
        <f t="shared" si="62"/>
        <v>0</v>
      </c>
      <c r="BB302" s="208">
        <f t="shared" si="62"/>
        <v>0</v>
      </c>
      <c r="BC302" s="208">
        <f t="shared" si="61"/>
        <v>0</v>
      </c>
      <c r="BD302" s="208">
        <f t="shared" si="61"/>
        <v>0</v>
      </c>
      <c r="BE302" s="208">
        <f t="shared" si="61"/>
        <v>0</v>
      </c>
      <c r="BF302" s="208">
        <f t="shared" si="59"/>
        <v>0</v>
      </c>
      <c r="BG302" s="208">
        <f t="shared" si="59"/>
        <v>0</v>
      </c>
      <c r="BH302" s="208">
        <f t="shared" si="59"/>
        <v>0</v>
      </c>
      <c r="BI302" s="208">
        <f t="shared" si="59"/>
        <v>0</v>
      </c>
      <c r="BJ302" s="208">
        <f t="shared" si="59"/>
        <v>0</v>
      </c>
      <c r="BK302" s="208">
        <f t="shared" si="59"/>
        <v>0</v>
      </c>
      <c r="BL302" s="207">
        <f t="shared" si="58"/>
        <v>0</v>
      </c>
    </row>
    <row r="303" spans="1:64">
      <c r="A303" s="190" t="s">
        <v>504</v>
      </c>
      <c r="B303" s="205">
        <v>1.7500000000000002E-2</v>
      </c>
      <c r="C303" s="205">
        <v>1.7500000000000002E-2</v>
      </c>
      <c r="D303" s="206">
        <v>8907312.9700000007</v>
      </c>
      <c r="E303" s="206">
        <v>8907312.9700000007</v>
      </c>
      <c r="F303" s="206">
        <v>8907312.9700000007</v>
      </c>
      <c r="G303" s="206">
        <v>8907312.9700000007</v>
      </c>
      <c r="H303" s="206">
        <v>8907312.9700000007</v>
      </c>
      <c r="I303" s="206">
        <v>8907312.9700000007</v>
      </c>
      <c r="J303" s="206">
        <v>8907312.9700000007</v>
      </c>
      <c r="K303" s="206">
        <v>8907312.9700000007</v>
      </c>
      <c r="L303" s="206">
        <v>8907312.9700000007</v>
      </c>
      <c r="M303" s="206">
        <v>8907312.9700000007</v>
      </c>
      <c r="N303" s="206">
        <v>8907312.9700000007</v>
      </c>
      <c r="O303" s="206">
        <v>8907312.9700000007</v>
      </c>
      <c r="P303" s="192">
        <f t="shared" si="55"/>
        <v>106887755.64</v>
      </c>
      <c r="Q303" s="206">
        <v>8907312.9700000007</v>
      </c>
      <c r="R303" s="206">
        <v>8907312.9700000007</v>
      </c>
      <c r="S303" s="206">
        <v>8907312.9700000007</v>
      </c>
      <c r="T303" s="206">
        <v>8907312.9700000007</v>
      </c>
      <c r="U303" s="206">
        <v>8907312.9700000007</v>
      </c>
      <c r="V303" s="206">
        <v>8907312.9700000007</v>
      </c>
      <c r="W303" s="206">
        <v>8907312.9700000007</v>
      </c>
      <c r="X303" s="206">
        <v>8907312.9700000007</v>
      </c>
      <c r="Y303" s="206">
        <v>8907312.9700000007</v>
      </c>
      <c r="Z303" s="206">
        <v>8907312.9700000007</v>
      </c>
      <c r="AA303" s="206">
        <v>8907312.9700000007</v>
      </c>
      <c r="AB303" s="206">
        <v>8907312.9700000007</v>
      </c>
      <c r="AC303" s="206">
        <v>8907312.9700000007</v>
      </c>
      <c r="AD303" s="206">
        <v>8907312.9700000007</v>
      </c>
      <c r="AE303" s="206">
        <v>8907312.9700000007</v>
      </c>
      <c r="AF303" s="206">
        <v>8907312.9700000007</v>
      </c>
      <c r="AG303" s="192">
        <f t="shared" si="56"/>
        <v>106887755.64</v>
      </c>
      <c r="AI303" s="207">
        <f t="shared" si="54"/>
        <v>12989.83</v>
      </c>
      <c r="AJ303" s="207">
        <f t="shared" si="54"/>
        <v>12989.83</v>
      </c>
      <c r="AK303" s="207">
        <f t="shared" si="54"/>
        <v>12989.83</v>
      </c>
      <c r="AL303" s="207">
        <f t="shared" si="54"/>
        <v>12989.83</v>
      </c>
      <c r="AM303" s="207">
        <f t="shared" si="54"/>
        <v>12989.83</v>
      </c>
      <c r="AN303" s="207">
        <f t="shared" si="54"/>
        <v>12989.83</v>
      </c>
      <c r="AO303" s="207">
        <f t="shared" si="60"/>
        <v>12989.83</v>
      </c>
      <c r="AP303" s="207">
        <f t="shared" si="60"/>
        <v>12989.83</v>
      </c>
      <c r="AQ303" s="207">
        <f t="shared" si="60"/>
        <v>12989.83</v>
      </c>
      <c r="AR303" s="207">
        <f t="shared" si="52"/>
        <v>12989.83</v>
      </c>
      <c r="AS303" s="207">
        <f t="shared" si="52"/>
        <v>12989.83</v>
      </c>
      <c r="AT303" s="207">
        <f t="shared" si="52"/>
        <v>12989.83</v>
      </c>
      <c r="AU303" s="208">
        <f t="shared" si="57"/>
        <v>155877.96</v>
      </c>
      <c r="AV303" s="208">
        <f t="shared" ref="AV303:AY366" si="64">ROUND(Q303*$B303/12,2)</f>
        <v>12989.83</v>
      </c>
      <c r="AW303" s="208">
        <f t="shared" si="64"/>
        <v>12989.83</v>
      </c>
      <c r="AX303" s="208">
        <f t="shared" si="64"/>
        <v>12989.83</v>
      </c>
      <c r="AY303" s="208">
        <f t="shared" si="63"/>
        <v>12989.83</v>
      </c>
      <c r="AZ303" s="208">
        <f t="shared" si="62"/>
        <v>12989.83</v>
      </c>
      <c r="BA303" s="208">
        <f t="shared" si="62"/>
        <v>12989.83</v>
      </c>
      <c r="BB303" s="208">
        <f t="shared" si="62"/>
        <v>12989.83</v>
      </c>
      <c r="BC303" s="208">
        <f t="shared" si="61"/>
        <v>12989.83</v>
      </c>
      <c r="BD303" s="208">
        <f t="shared" si="61"/>
        <v>12989.83</v>
      </c>
      <c r="BE303" s="208">
        <f t="shared" si="61"/>
        <v>12989.83</v>
      </c>
      <c r="BF303" s="208">
        <f t="shared" si="59"/>
        <v>12989.83</v>
      </c>
      <c r="BG303" s="208">
        <f t="shared" si="59"/>
        <v>12989.83</v>
      </c>
      <c r="BH303" s="208">
        <f t="shared" si="59"/>
        <v>12989.83</v>
      </c>
      <c r="BI303" s="208">
        <f t="shared" si="59"/>
        <v>12989.83</v>
      </c>
      <c r="BJ303" s="208">
        <f t="shared" si="59"/>
        <v>12989.83</v>
      </c>
      <c r="BK303" s="208">
        <f t="shared" si="59"/>
        <v>12989.83</v>
      </c>
      <c r="BL303" s="207">
        <f t="shared" si="58"/>
        <v>155877.96</v>
      </c>
    </row>
    <row r="304" spans="1:64">
      <c r="A304" s="190" t="s">
        <v>505</v>
      </c>
      <c r="B304" s="205">
        <v>1.7500000000000002E-2</v>
      </c>
      <c r="C304" s="205">
        <v>1.7500000000000002E-2</v>
      </c>
      <c r="D304" s="206">
        <v>8299776.8600000003</v>
      </c>
      <c r="E304" s="206">
        <v>8304834.0800000001</v>
      </c>
      <c r="F304" s="206">
        <v>8445577.4399999995</v>
      </c>
      <c r="G304" s="206">
        <v>8581354.2899999991</v>
      </c>
      <c r="H304" s="206">
        <v>8581445.0099999998</v>
      </c>
      <c r="I304" s="206">
        <v>8581445.0099999998</v>
      </c>
      <c r="J304" s="206">
        <v>8581445.0099999998</v>
      </c>
      <c r="K304" s="206">
        <v>8581445.0099999998</v>
      </c>
      <c r="L304" s="206">
        <v>8581445.0099999998</v>
      </c>
      <c r="M304" s="206">
        <v>8581445.0099999998</v>
      </c>
      <c r="N304" s="206">
        <v>8581445.0099999998</v>
      </c>
      <c r="O304" s="206">
        <v>8581445.0099999998</v>
      </c>
      <c r="P304" s="192">
        <f t="shared" si="55"/>
        <v>102283102.75000001</v>
      </c>
      <c r="Q304" s="206">
        <v>8581445.0099999998</v>
      </c>
      <c r="R304" s="206">
        <v>8581445.0099999998</v>
      </c>
      <c r="S304" s="206">
        <v>8581445.0099999998</v>
      </c>
      <c r="T304" s="206">
        <v>8581445.0099999998</v>
      </c>
      <c r="U304" s="206">
        <v>8581445.0099999998</v>
      </c>
      <c r="V304" s="206">
        <v>8581445.0099999998</v>
      </c>
      <c r="W304" s="206">
        <v>8581445.0099999998</v>
      </c>
      <c r="X304" s="206">
        <v>8581445.0099999998</v>
      </c>
      <c r="Y304" s="206">
        <v>8581445.0099999998</v>
      </c>
      <c r="Z304" s="206">
        <v>8581445.0099999998</v>
      </c>
      <c r="AA304" s="206">
        <v>8581445.0099999998</v>
      </c>
      <c r="AB304" s="206">
        <v>8581445.0099999998</v>
      </c>
      <c r="AC304" s="206">
        <v>8581445.0099999998</v>
      </c>
      <c r="AD304" s="206">
        <v>8581445.0099999998</v>
      </c>
      <c r="AE304" s="206">
        <v>8581445.0099999998</v>
      </c>
      <c r="AF304" s="206">
        <v>8581445.0099999998</v>
      </c>
      <c r="AG304" s="192">
        <f t="shared" si="56"/>
        <v>102977340.12000002</v>
      </c>
      <c r="AI304" s="207">
        <f t="shared" si="54"/>
        <v>12103.84</v>
      </c>
      <c r="AJ304" s="207">
        <f t="shared" si="54"/>
        <v>12111.22</v>
      </c>
      <c r="AK304" s="207">
        <f t="shared" si="54"/>
        <v>12316.47</v>
      </c>
      <c r="AL304" s="207">
        <f t="shared" si="54"/>
        <v>12514.48</v>
      </c>
      <c r="AM304" s="207">
        <f t="shared" si="54"/>
        <v>12514.61</v>
      </c>
      <c r="AN304" s="207">
        <f t="shared" si="54"/>
        <v>12514.61</v>
      </c>
      <c r="AO304" s="207">
        <f t="shared" si="60"/>
        <v>12514.61</v>
      </c>
      <c r="AP304" s="207">
        <f t="shared" si="60"/>
        <v>12514.61</v>
      </c>
      <c r="AQ304" s="207">
        <f t="shared" si="60"/>
        <v>12514.61</v>
      </c>
      <c r="AR304" s="207">
        <f t="shared" si="52"/>
        <v>12514.61</v>
      </c>
      <c r="AS304" s="207">
        <f t="shared" si="52"/>
        <v>12514.61</v>
      </c>
      <c r="AT304" s="207">
        <f t="shared" si="52"/>
        <v>12514.61</v>
      </c>
      <c r="AU304" s="208">
        <f t="shared" si="57"/>
        <v>149162.89000000001</v>
      </c>
      <c r="AV304" s="208">
        <f t="shared" si="64"/>
        <v>12514.61</v>
      </c>
      <c r="AW304" s="208">
        <f t="shared" si="64"/>
        <v>12514.61</v>
      </c>
      <c r="AX304" s="208">
        <f t="shared" si="64"/>
        <v>12514.61</v>
      </c>
      <c r="AY304" s="208">
        <f t="shared" si="63"/>
        <v>12514.61</v>
      </c>
      <c r="AZ304" s="208">
        <f t="shared" si="62"/>
        <v>12514.61</v>
      </c>
      <c r="BA304" s="208">
        <f t="shared" si="62"/>
        <v>12514.61</v>
      </c>
      <c r="BB304" s="208">
        <f t="shared" si="62"/>
        <v>12514.61</v>
      </c>
      <c r="BC304" s="208">
        <f t="shared" si="61"/>
        <v>12514.61</v>
      </c>
      <c r="BD304" s="208">
        <f t="shared" si="61"/>
        <v>12514.61</v>
      </c>
      <c r="BE304" s="208">
        <f t="shared" si="61"/>
        <v>12514.61</v>
      </c>
      <c r="BF304" s="208">
        <f t="shared" si="59"/>
        <v>12514.61</v>
      </c>
      <c r="BG304" s="208">
        <f t="shared" si="59"/>
        <v>12514.61</v>
      </c>
      <c r="BH304" s="208">
        <f t="shared" si="59"/>
        <v>12514.61</v>
      </c>
      <c r="BI304" s="208">
        <f t="shared" si="59"/>
        <v>12514.61</v>
      </c>
      <c r="BJ304" s="208">
        <f t="shared" si="59"/>
        <v>12514.61</v>
      </c>
      <c r="BK304" s="208">
        <f t="shared" si="59"/>
        <v>12514.61</v>
      </c>
      <c r="BL304" s="207">
        <f t="shared" si="58"/>
        <v>150175.32</v>
      </c>
    </row>
    <row r="305" spans="1:64">
      <c r="A305" s="190" t="s">
        <v>506</v>
      </c>
      <c r="B305" s="205">
        <v>1.7500000000000002E-2</v>
      </c>
      <c r="C305" s="205">
        <v>1.7500000000000002E-2</v>
      </c>
      <c r="D305" s="206">
        <v>222958.59</v>
      </c>
      <c r="E305" s="206">
        <v>222958.59</v>
      </c>
      <c r="F305" s="206">
        <v>222958.59</v>
      </c>
      <c r="G305" s="206">
        <v>222958.59</v>
      </c>
      <c r="H305" s="206">
        <v>222958.59</v>
      </c>
      <c r="I305" s="206">
        <v>222958.59</v>
      </c>
      <c r="J305" s="206">
        <v>222958.59</v>
      </c>
      <c r="K305" s="206">
        <v>222958.59</v>
      </c>
      <c r="L305" s="206">
        <v>222958.59</v>
      </c>
      <c r="M305" s="206">
        <v>222958.59</v>
      </c>
      <c r="N305" s="206">
        <v>222958.59</v>
      </c>
      <c r="O305" s="206">
        <v>222958.59</v>
      </c>
      <c r="P305" s="192">
        <f t="shared" si="55"/>
        <v>2675503.08</v>
      </c>
      <c r="Q305" s="206">
        <v>222958.59</v>
      </c>
      <c r="R305" s="206">
        <v>222958.59</v>
      </c>
      <c r="S305" s="206">
        <v>222958.59</v>
      </c>
      <c r="T305" s="206">
        <v>222958.59</v>
      </c>
      <c r="U305" s="206">
        <v>222958.59</v>
      </c>
      <c r="V305" s="206">
        <v>222958.59</v>
      </c>
      <c r="W305" s="206">
        <v>222958.59</v>
      </c>
      <c r="X305" s="206">
        <v>222958.59</v>
      </c>
      <c r="Y305" s="206">
        <v>222958.59</v>
      </c>
      <c r="Z305" s="206">
        <v>222958.59</v>
      </c>
      <c r="AA305" s="206">
        <v>222958.59</v>
      </c>
      <c r="AB305" s="206">
        <v>222958.59</v>
      </c>
      <c r="AC305" s="206">
        <v>222958.59</v>
      </c>
      <c r="AD305" s="206">
        <v>222958.59</v>
      </c>
      <c r="AE305" s="206">
        <v>222958.59</v>
      </c>
      <c r="AF305" s="206">
        <v>222958.59</v>
      </c>
      <c r="AG305" s="192">
        <f t="shared" si="56"/>
        <v>2675503.08</v>
      </c>
      <c r="AI305" s="207">
        <f t="shared" si="54"/>
        <v>325.14999999999998</v>
      </c>
      <c r="AJ305" s="207">
        <f t="shared" si="54"/>
        <v>325.14999999999998</v>
      </c>
      <c r="AK305" s="207">
        <f t="shared" si="54"/>
        <v>325.14999999999998</v>
      </c>
      <c r="AL305" s="207">
        <f t="shared" si="54"/>
        <v>325.14999999999998</v>
      </c>
      <c r="AM305" s="207">
        <f t="shared" si="54"/>
        <v>325.14999999999998</v>
      </c>
      <c r="AN305" s="207">
        <f t="shared" si="54"/>
        <v>325.14999999999998</v>
      </c>
      <c r="AO305" s="207">
        <f t="shared" si="60"/>
        <v>325.14999999999998</v>
      </c>
      <c r="AP305" s="207">
        <f t="shared" si="60"/>
        <v>325.14999999999998</v>
      </c>
      <c r="AQ305" s="207">
        <f t="shared" si="60"/>
        <v>325.14999999999998</v>
      </c>
      <c r="AR305" s="207">
        <f t="shared" si="52"/>
        <v>325.14999999999998</v>
      </c>
      <c r="AS305" s="207">
        <f t="shared" si="52"/>
        <v>325.14999999999998</v>
      </c>
      <c r="AT305" s="207">
        <f t="shared" si="52"/>
        <v>325.14999999999998</v>
      </c>
      <c r="AU305" s="208">
        <f t="shared" si="57"/>
        <v>3901.8000000000006</v>
      </c>
      <c r="AV305" s="208">
        <f t="shared" si="64"/>
        <v>325.14999999999998</v>
      </c>
      <c r="AW305" s="208">
        <f t="shared" si="64"/>
        <v>325.14999999999998</v>
      </c>
      <c r="AX305" s="208">
        <f t="shared" si="64"/>
        <v>325.14999999999998</v>
      </c>
      <c r="AY305" s="208">
        <f t="shared" si="63"/>
        <v>325.14999999999998</v>
      </c>
      <c r="AZ305" s="208">
        <f t="shared" si="62"/>
        <v>325.14999999999998</v>
      </c>
      <c r="BA305" s="208">
        <f t="shared" si="62"/>
        <v>325.14999999999998</v>
      </c>
      <c r="BB305" s="208">
        <f t="shared" si="62"/>
        <v>325.14999999999998</v>
      </c>
      <c r="BC305" s="208">
        <f t="shared" si="61"/>
        <v>325.14999999999998</v>
      </c>
      <c r="BD305" s="208">
        <f t="shared" si="61"/>
        <v>325.14999999999998</v>
      </c>
      <c r="BE305" s="208">
        <f t="shared" si="61"/>
        <v>325.14999999999998</v>
      </c>
      <c r="BF305" s="208">
        <f t="shared" si="59"/>
        <v>325.14999999999998</v>
      </c>
      <c r="BG305" s="208">
        <f t="shared" si="59"/>
        <v>325.14999999999998</v>
      </c>
      <c r="BH305" s="208">
        <f t="shared" si="59"/>
        <v>325.14999999999998</v>
      </c>
      <c r="BI305" s="208">
        <f t="shared" si="59"/>
        <v>325.14999999999998</v>
      </c>
      <c r="BJ305" s="208">
        <f t="shared" si="59"/>
        <v>325.14999999999998</v>
      </c>
      <c r="BK305" s="208">
        <f t="shared" si="59"/>
        <v>325.14999999999998</v>
      </c>
      <c r="BL305" s="207">
        <f t="shared" si="58"/>
        <v>3901.8000000000006</v>
      </c>
    </row>
    <row r="306" spans="1:64">
      <c r="A306" s="190" t="s">
        <v>507</v>
      </c>
      <c r="B306" s="205">
        <v>1.7399999999999999E-2</v>
      </c>
      <c r="C306" s="205">
        <v>1.7399999999999999E-2</v>
      </c>
      <c r="D306" s="206">
        <v>0</v>
      </c>
      <c r="E306" s="206">
        <v>0</v>
      </c>
      <c r="F306" s="206">
        <v>0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0</v>
      </c>
      <c r="N306" s="206">
        <v>0</v>
      </c>
      <c r="O306" s="206">
        <v>0</v>
      </c>
      <c r="P306" s="192">
        <f t="shared" si="55"/>
        <v>0</v>
      </c>
      <c r="Q306" s="206">
        <v>0</v>
      </c>
      <c r="R306" s="206">
        <v>0</v>
      </c>
      <c r="S306" s="206">
        <v>0</v>
      </c>
      <c r="T306" s="206">
        <v>0</v>
      </c>
      <c r="U306" s="206">
        <v>0</v>
      </c>
      <c r="V306" s="206">
        <v>0</v>
      </c>
      <c r="W306" s="206">
        <v>0</v>
      </c>
      <c r="X306" s="206">
        <v>0</v>
      </c>
      <c r="Y306" s="206">
        <v>0</v>
      </c>
      <c r="Z306" s="206">
        <v>0</v>
      </c>
      <c r="AA306" s="206">
        <v>0</v>
      </c>
      <c r="AB306" s="206">
        <v>0</v>
      </c>
      <c r="AC306" s="206">
        <v>0</v>
      </c>
      <c r="AD306" s="206">
        <v>0</v>
      </c>
      <c r="AE306" s="206">
        <v>0</v>
      </c>
      <c r="AF306" s="206">
        <v>0</v>
      </c>
      <c r="AG306" s="192">
        <f t="shared" si="56"/>
        <v>0</v>
      </c>
      <c r="AI306" s="207">
        <f t="shared" si="54"/>
        <v>0</v>
      </c>
      <c r="AJ306" s="207">
        <f t="shared" si="54"/>
        <v>0</v>
      </c>
      <c r="AK306" s="207">
        <f t="shared" si="54"/>
        <v>0</v>
      </c>
      <c r="AL306" s="207">
        <f t="shared" si="54"/>
        <v>0</v>
      </c>
      <c r="AM306" s="207">
        <f t="shared" si="54"/>
        <v>0</v>
      </c>
      <c r="AN306" s="207">
        <f t="shared" si="54"/>
        <v>0</v>
      </c>
      <c r="AO306" s="207">
        <f t="shared" si="60"/>
        <v>0</v>
      </c>
      <c r="AP306" s="207">
        <f t="shared" si="60"/>
        <v>0</v>
      </c>
      <c r="AQ306" s="207">
        <f t="shared" si="60"/>
        <v>0</v>
      </c>
      <c r="AR306" s="207">
        <f t="shared" si="52"/>
        <v>0</v>
      </c>
      <c r="AS306" s="207">
        <f t="shared" si="52"/>
        <v>0</v>
      </c>
      <c r="AT306" s="207">
        <f t="shared" si="52"/>
        <v>0</v>
      </c>
      <c r="AU306" s="208">
        <f t="shared" si="57"/>
        <v>0</v>
      </c>
      <c r="AV306" s="208">
        <f t="shared" si="64"/>
        <v>0</v>
      </c>
      <c r="AW306" s="208">
        <f t="shared" si="64"/>
        <v>0</v>
      </c>
      <c r="AX306" s="208">
        <f t="shared" si="64"/>
        <v>0</v>
      </c>
      <c r="AY306" s="208">
        <f t="shared" si="63"/>
        <v>0</v>
      </c>
      <c r="AZ306" s="208">
        <f t="shared" si="62"/>
        <v>0</v>
      </c>
      <c r="BA306" s="208">
        <f t="shared" si="62"/>
        <v>0</v>
      </c>
      <c r="BB306" s="208">
        <f t="shared" si="62"/>
        <v>0</v>
      </c>
      <c r="BC306" s="208">
        <f t="shared" si="61"/>
        <v>0</v>
      </c>
      <c r="BD306" s="208">
        <f t="shared" si="61"/>
        <v>0</v>
      </c>
      <c r="BE306" s="208">
        <f t="shared" si="61"/>
        <v>0</v>
      </c>
      <c r="BF306" s="208">
        <f t="shared" si="59"/>
        <v>0</v>
      </c>
      <c r="BG306" s="208">
        <f t="shared" si="59"/>
        <v>0</v>
      </c>
      <c r="BH306" s="208">
        <f t="shared" si="59"/>
        <v>0</v>
      </c>
      <c r="BI306" s="208">
        <f t="shared" si="59"/>
        <v>0</v>
      </c>
      <c r="BJ306" s="208">
        <f t="shared" si="59"/>
        <v>0</v>
      </c>
      <c r="BK306" s="208">
        <f t="shared" si="59"/>
        <v>0</v>
      </c>
      <c r="BL306" s="207">
        <f t="shared" si="58"/>
        <v>0</v>
      </c>
    </row>
    <row r="307" spans="1:64">
      <c r="A307" s="190" t="s">
        <v>508</v>
      </c>
      <c r="B307" s="205">
        <v>1.17E-2</v>
      </c>
      <c r="C307" s="205">
        <v>1.17E-2</v>
      </c>
      <c r="D307" s="206">
        <v>0</v>
      </c>
      <c r="E307" s="206">
        <v>0</v>
      </c>
      <c r="F307" s="206">
        <v>0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0</v>
      </c>
      <c r="O307" s="206">
        <v>0</v>
      </c>
      <c r="P307" s="192">
        <f t="shared" si="55"/>
        <v>0</v>
      </c>
      <c r="Q307" s="206">
        <v>0</v>
      </c>
      <c r="R307" s="206">
        <v>0</v>
      </c>
      <c r="S307" s="206">
        <v>0</v>
      </c>
      <c r="T307" s="206">
        <v>0</v>
      </c>
      <c r="U307" s="206">
        <v>0</v>
      </c>
      <c r="V307" s="206">
        <v>0</v>
      </c>
      <c r="W307" s="206">
        <v>0</v>
      </c>
      <c r="X307" s="206">
        <v>0</v>
      </c>
      <c r="Y307" s="206">
        <v>0</v>
      </c>
      <c r="Z307" s="206">
        <v>0</v>
      </c>
      <c r="AA307" s="206">
        <v>0</v>
      </c>
      <c r="AB307" s="206">
        <v>0</v>
      </c>
      <c r="AC307" s="206">
        <v>0</v>
      </c>
      <c r="AD307" s="206">
        <v>0</v>
      </c>
      <c r="AE307" s="206">
        <v>0</v>
      </c>
      <c r="AF307" s="206">
        <v>0</v>
      </c>
      <c r="AG307" s="192">
        <f t="shared" si="56"/>
        <v>0</v>
      </c>
      <c r="AI307" s="207">
        <f t="shared" si="54"/>
        <v>0</v>
      </c>
      <c r="AJ307" s="207">
        <f t="shared" si="54"/>
        <v>0</v>
      </c>
      <c r="AK307" s="207">
        <f t="shared" si="54"/>
        <v>0</v>
      </c>
      <c r="AL307" s="207">
        <f t="shared" si="54"/>
        <v>0</v>
      </c>
      <c r="AM307" s="207">
        <f t="shared" si="54"/>
        <v>0</v>
      </c>
      <c r="AN307" s="207">
        <f t="shared" si="54"/>
        <v>0</v>
      </c>
      <c r="AO307" s="207">
        <f t="shared" si="60"/>
        <v>0</v>
      </c>
      <c r="AP307" s="207">
        <f t="shared" si="60"/>
        <v>0</v>
      </c>
      <c r="AQ307" s="207">
        <f t="shared" si="60"/>
        <v>0</v>
      </c>
      <c r="AR307" s="207">
        <f t="shared" si="52"/>
        <v>0</v>
      </c>
      <c r="AS307" s="207">
        <f t="shared" si="52"/>
        <v>0</v>
      </c>
      <c r="AT307" s="207">
        <f t="shared" si="52"/>
        <v>0</v>
      </c>
      <c r="AU307" s="208">
        <f t="shared" si="57"/>
        <v>0</v>
      </c>
      <c r="AV307" s="208">
        <f t="shared" si="64"/>
        <v>0</v>
      </c>
      <c r="AW307" s="208">
        <f t="shared" si="64"/>
        <v>0</v>
      </c>
      <c r="AX307" s="208">
        <f t="shared" si="64"/>
        <v>0</v>
      </c>
      <c r="AY307" s="208">
        <f t="shared" si="63"/>
        <v>0</v>
      </c>
      <c r="AZ307" s="208">
        <f t="shared" si="62"/>
        <v>0</v>
      </c>
      <c r="BA307" s="208">
        <f t="shared" si="62"/>
        <v>0</v>
      </c>
      <c r="BB307" s="208">
        <f t="shared" si="62"/>
        <v>0</v>
      </c>
      <c r="BC307" s="208">
        <f t="shared" si="61"/>
        <v>0</v>
      </c>
      <c r="BD307" s="208">
        <f t="shared" si="61"/>
        <v>0</v>
      </c>
      <c r="BE307" s="208">
        <f t="shared" si="61"/>
        <v>0</v>
      </c>
      <c r="BF307" s="208">
        <f t="shared" si="59"/>
        <v>0</v>
      </c>
      <c r="BG307" s="208">
        <f t="shared" si="59"/>
        <v>0</v>
      </c>
      <c r="BH307" s="208">
        <f t="shared" si="59"/>
        <v>0</v>
      </c>
      <c r="BI307" s="208">
        <f t="shared" si="59"/>
        <v>0</v>
      </c>
      <c r="BJ307" s="208">
        <f t="shared" si="59"/>
        <v>0</v>
      </c>
      <c r="BK307" s="208">
        <f t="shared" si="59"/>
        <v>0</v>
      </c>
      <c r="BL307" s="207">
        <f t="shared" si="58"/>
        <v>0</v>
      </c>
    </row>
    <row r="308" spans="1:64">
      <c r="A308" s="190" t="s">
        <v>509</v>
      </c>
      <c r="B308" s="205">
        <v>1.61E-2</v>
      </c>
      <c r="C308" s="205">
        <v>1.61E-2</v>
      </c>
      <c r="D308" s="206">
        <v>18478876.170000002</v>
      </c>
      <c r="E308" s="206">
        <v>18478876.170000002</v>
      </c>
      <c r="F308" s="206">
        <v>18478876.170000002</v>
      </c>
      <c r="G308" s="206">
        <v>18478876.170000002</v>
      </c>
      <c r="H308" s="206">
        <v>18478876.170000002</v>
      </c>
      <c r="I308" s="206">
        <v>18478876.170000002</v>
      </c>
      <c r="J308" s="206">
        <v>18478876.170000002</v>
      </c>
      <c r="K308" s="206">
        <v>18478876.170000002</v>
      </c>
      <c r="L308" s="206">
        <v>18478876.170000002</v>
      </c>
      <c r="M308" s="206">
        <v>18478876.170000002</v>
      </c>
      <c r="N308" s="206">
        <v>18478876.170000002</v>
      </c>
      <c r="O308" s="206">
        <v>18478876.170000002</v>
      </c>
      <c r="P308" s="192">
        <f t="shared" si="55"/>
        <v>221746514.04000008</v>
      </c>
      <c r="Q308" s="206">
        <v>18478876.170000002</v>
      </c>
      <c r="R308" s="206">
        <v>19605188.775000002</v>
      </c>
      <c r="S308" s="206">
        <v>20731501.380000003</v>
      </c>
      <c r="T308" s="206">
        <v>20731501.380000003</v>
      </c>
      <c r="U308" s="206">
        <v>20731501.380000003</v>
      </c>
      <c r="V308" s="206">
        <v>20731501.380000003</v>
      </c>
      <c r="W308" s="206">
        <v>20731501.380000003</v>
      </c>
      <c r="X308" s="206">
        <v>20731501.380000003</v>
      </c>
      <c r="Y308" s="206">
        <v>20731501.380000003</v>
      </c>
      <c r="Z308" s="206">
        <v>20731501.380000003</v>
      </c>
      <c r="AA308" s="206">
        <v>20731501.380000003</v>
      </c>
      <c r="AB308" s="206">
        <v>20731501.380000003</v>
      </c>
      <c r="AC308" s="206">
        <v>20731501.380000003</v>
      </c>
      <c r="AD308" s="206">
        <v>20731501.380000003</v>
      </c>
      <c r="AE308" s="206">
        <v>20731501.380000003</v>
      </c>
      <c r="AF308" s="206">
        <v>20731501.380000003</v>
      </c>
      <c r="AG308" s="192">
        <f t="shared" si="56"/>
        <v>248778016.55999997</v>
      </c>
      <c r="AI308" s="207">
        <f t="shared" si="54"/>
        <v>24792.49</v>
      </c>
      <c r="AJ308" s="207">
        <f t="shared" si="54"/>
        <v>24792.49</v>
      </c>
      <c r="AK308" s="207">
        <f t="shared" si="54"/>
        <v>24792.49</v>
      </c>
      <c r="AL308" s="207">
        <f t="shared" si="54"/>
        <v>24792.49</v>
      </c>
      <c r="AM308" s="207">
        <f t="shared" si="54"/>
        <v>24792.49</v>
      </c>
      <c r="AN308" s="207">
        <f t="shared" si="54"/>
        <v>24792.49</v>
      </c>
      <c r="AO308" s="207">
        <f t="shared" si="60"/>
        <v>24792.49</v>
      </c>
      <c r="AP308" s="207">
        <f t="shared" si="60"/>
        <v>24792.49</v>
      </c>
      <c r="AQ308" s="207">
        <f t="shared" si="60"/>
        <v>24792.49</v>
      </c>
      <c r="AR308" s="207">
        <f t="shared" si="52"/>
        <v>24792.49</v>
      </c>
      <c r="AS308" s="207">
        <f t="shared" si="52"/>
        <v>24792.49</v>
      </c>
      <c r="AT308" s="207">
        <f t="shared" si="52"/>
        <v>24792.49</v>
      </c>
      <c r="AU308" s="208">
        <f t="shared" si="57"/>
        <v>297509.87999999995</v>
      </c>
      <c r="AV308" s="208">
        <f t="shared" si="64"/>
        <v>24792.49</v>
      </c>
      <c r="AW308" s="208">
        <f t="shared" si="64"/>
        <v>26303.63</v>
      </c>
      <c r="AX308" s="208">
        <f t="shared" si="64"/>
        <v>27814.76</v>
      </c>
      <c r="AY308" s="208">
        <f t="shared" si="63"/>
        <v>27814.76</v>
      </c>
      <c r="AZ308" s="208">
        <f t="shared" si="62"/>
        <v>27814.76</v>
      </c>
      <c r="BA308" s="208">
        <f t="shared" si="62"/>
        <v>27814.76</v>
      </c>
      <c r="BB308" s="208">
        <f t="shared" si="62"/>
        <v>27814.76</v>
      </c>
      <c r="BC308" s="208">
        <f t="shared" si="61"/>
        <v>27814.76</v>
      </c>
      <c r="BD308" s="208">
        <f t="shared" si="61"/>
        <v>27814.76</v>
      </c>
      <c r="BE308" s="208">
        <f t="shared" si="61"/>
        <v>27814.76</v>
      </c>
      <c r="BF308" s="208">
        <f t="shared" si="59"/>
        <v>27814.76</v>
      </c>
      <c r="BG308" s="208">
        <f t="shared" si="59"/>
        <v>27814.76</v>
      </c>
      <c r="BH308" s="208">
        <f t="shared" si="59"/>
        <v>27814.76</v>
      </c>
      <c r="BI308" s="208">
        <f t="shared" si="59"/>
        <v>27814.76</v>
      </c>
      <c r="BJ308" s="208">
        <f t="shared" si="59"/>
        <v>27814.76</v>
      </c>
      <c r="BK308" s="208">
        <f t="shared" si="59"/>
        <v>27814.76</v>
      </c>
      <c r="BL308" s="207">
        <f t="shared" si="58"/>
        <v>333777.12000000005</v>
      </c>
    </row>
    <row r="309" spans="1:64">
      <c r="A309" s="190" t="s">
        <v>510</v>
      </c>
      <c r="B309" s="205">
        <v>1.61E-2</v>
      </c>
      <c r="C309" s="205">
        <v>1.61E-2</v>
      </c>
      <c r="D309" s="206">
        <v>216099938.71000001</v>
      </c>
      <c r="E309" s="206">
        <v>216242313.16</v>
      </c>
      <c r="F309" s="206">
        <v>216065356.38999999</v>
      </c>
      <c r="G309" s="206">
        <v>217518156.25</v>
      </c>
      <c r="H309" s="206">
        <v>219548521.86000001</v>
      </c>
      <c r="I309" s="206">
        <v>219895994.25</v>
      </c>
      <c r="J309" s="206">
        <v>219502147.86499998</v>
      </c>
      <c r="K309" s="206">
        <v>219950953.465</v>
      </c>
      <c r="L309" s="206">
        <v>221705089.94</v>
      </c>
      <c r="M309" s="206">
        <v>223495212.12499997</v>
      </c>
      <c r="N309" s="206">
        <v>227712331.74499997</v>
      </c>
      <c r="O309" s="206">
        <v>231217325.65999997</v>
      </c>
      <c r="P309" s="192">
        <f t="shared" si="55"/>
        <v>2648953341.4199996</v>
      </c>
      <c r="Q309" s="206">
        <v>235762466.54499996</v>
      </c>
      <c r="R309" s="206">
        <v>240245153.18000001</v>
      </c>
      <c r="S309" s="206">
        <v>240778299.55000001</v>
      </c>
      <c r="T309" s="206">
        <v>241415617.65000001</v>
      </c>
      <c r="U309" s="206">
        <v>241466639.81500003</v>
      </c>
      <c r="V309" s="206">
        <v>242768569.11500004</v>
      </c>
      <c r="W309" s="206">
        <v>247651545.06500006</v>
      </c>
      <c r="X309" s="206">
        <v>251360644.38000008</v>
      </c>
      <c r="Y309" s="206">
        <v>252617067.77500007</v>
      </c>
      <c r="Z309" s="206">
        <v>255623820.70500004</v>
      </c>
      <c r="AA309" s="206">
        <v>257562449.85000002</v>
      </c>
      <c r="AB309" s="206">
        <v>257491241.31500006</v>
      </c>
      <c r="AC309" s="206">
        <v>257397584.24500003</v>
      </c>
      <c r="AD309" s="206">
        <v>257307721.69500005</v>
      </c>
      <c r="AE309" s="206">
        <v>257139129.43000007</v>
      </c>
      <c r="AF309" s="206">
        <v>257723369.01000005</v>
      </c>
      <c r="AG309" s="192">
        <f t="shared" si="56"/>
        <v>3036109782.4000006</v>
      </c>
      <c r="AI309" s="207">
        <f t="shared" si="54"/>
        <v>289934.08000000002</v>
      </c>
      <c r="AJ309" s="207">
        <f t="shared" si="54"/>
        <v>290125.09999999998</v>
      </c>
      <c r="AK309" s="207">
        <f t="shared" si="54"/>
        <v>289887.69</v>
      </c>
      <c r="AL309" s="207">
        <f t="shared" si="54"/>
        <v>291836.86</v>
      </c>
      <c r="AM309" s="207">
        <f t="shared" si="54"/>
        <v>294560.93</v>
      </c>
      <c r="AN309" s="207">
        <f t="shared" si="54"/>
        <v>295027.13</v>
      </c>
      <c r="AO309" s="207">
        <f t="shared" si="60"/>
        <v>294498.71999999997</v>
      </c>
      <c r="AP309" s="207">
        <f t="shared" si="60"/>
        <v>295100.86</v>
      </c>
      <c r="AQ309" s="207">
        <f t="shared" si="60"/>
        <v>297454.33</v>
      </c>
      <c r="AR309" s="207">
        <f t="shared" si="52"/>
        <v>299856.08</v>
      </c>
      <c r="AS309" s="207">
        <f t="shared" si="52"/>
        <v>305514.05</v>
      </c>
      <c r="AT309" s="207">
        <f t="shared" si="52"/>
        <v>310216.58</v>
      </c>
      <c r="AU309" s="208">
        <f t="shared" si="57"/>
        <v>3554012.41</v>
      </c>
      <c r="AV309" s="208">
        <f t="shared" si="64"/>
        <v>316314.64</v>
      </c>
      <c r="AW309" s="208">
        <f t="shared" si="64"/>
        <v>322328.90999999997</v>
      </c>
      <c r="AX309" s="208">
        <f t="shared" si="64"/>
        <v>323044.21999999997</v>
      </c>
      <c r="AY309" s="208">
        <f t="shared" si="63"/>
        <v>323899.28999999998</v>
      </c>
      <c r="AZ309" s="208">
        <f t="shared" si="62"/>
        <v>323967.74</v>
      </c>
      <c r="BA309" s="208">
        <f t="shared" si="62"/>
        <v>325714.5</v>
      </c>
      <c r="BB309" s="208">
        <f t="shared" si="62"/>
        <v>332265.82</v>
      </c>
      <c r="BC309" s="208">
        <f t="shared" si="61"/>
        <v>337242.2</v>
      </c>
      <c r="BD309" s="208">
        <f t="shared" si="61"/>
        <v>338927.9</v>
      </c>
      <c r="BE309" s="208">
        <f t="shared" si="61"/>
        <v>342961.96</v>
      </c>
      <c r="BF309" s="208">
        <f t="shared" si="59"/>
        <v>345562.95</v>
      </c>
      <c r="BG309" s="208">
        <f t="shared" si="59"/>
        <v>345467.42</v>
      </c>
      <c r="BH309" s="208">
        <f t="shared" si="59"/>
        <v>345341.76</v>
      </c>
      <c r="BI309" s="208">
        <f t="shared" si="59"/>
        <v>345221.19</v>
      </c>
      <c r="BJ309" s="208">
        <f t="shared" si="59"/>
        <v>344995</v>
      </c>
      <c r="BK309" s="208">
        <f t="shared" si="59"/>
        <v>345778.85</v>
      </c>
      <c r="BL309" s="207">
        <f t="shared" si="58"/>
        <v>4073447.29</v>
      </c>
    </row>
    <row r="310" spans="1:64">
      <c r="A310" s="190" t="s">
        <v>511</v>
      </c>
      <c r="B310" s="205">
        <v>1.61E-2</v>
      </c>
      <c r="C310" s="205">
        <v>1.61E-2</v>
      </c>
      <c r="D310" s="206">
        <v>3425003.99</v>
      </c>
      <c r="E310" s="206">
        <v>3425003.99</v>
      </c>
      <c r="F310" s="206">
        <v>3425003.99</v>
      </c>
      <c r="G310" s="206">
        <v>3425003.99</v>
      </c>
      <c r="H310" s="206">
        <v>3425003.99</v>
      </c>
      <c r="I310" s="206">
        <v>3425003.99</v>
      </c>
      <c r="J310" s="206">
        <v>3425003.99</v>
      </c>
      <c r="K310" s="206">
        <v>3425003.99</v>
      </c>
      <c r="L310" s="206">
        <v>3425003.99</v>
      </c>
      <c r="M310" s="206">
        <v>3425003.99</v>
      </c>
      <c r="N310" s="206">
        <v>3425003.99</v>
      </c>
      <c r="O310" s="206">
        <v>3425003.99</v>
      </c>
      <c r="P310" s="192">
        <f t="shared" si="55"/>
        <v>41100047.880000018</v>
      </c>
      <c r="Q310" s="206">
        <v>3425003.99</v>
      </c>
      <c r="R310" s="206">
        <v>3425003.99</v>
      </c>
      <c r="S310" s="206">
        <v>3425003.99</v>
      </c>
      <c r="T310" s="206">
        <v>3425003.99</v>
      </c>
      <c r="U310" s="206">
        <v>3425003.99</v>
      </c>
      <c r="V310" s="206">
        <v>3425003.99</v>
      </c>
      <c r="W310" s="206">
        <v>3425003.99</v>
      </c>
      <c r="X310" s="206">
        <v>3425003.99</v>
      </c>
      <c r="Y310" s="206">
        <v>3425003.99</v>
      </c>
      <c r="Z310" s="206">
        <v>3425003.99</v>
      </c>
      <c r="AA310" s="206">
        <v>3425003.99</v>
      </c>
      <c r="AB310" s="206">
        <v>3425003.99</v>
      </c>
      <c r="AC310" s="206">
        <v>3425003.99</v>
      </c>
      <c r="AD310" s="206">
        <v>3425003.99</v>
      </c>
      <c r="AE310" s="206">
        <v>3425003.99</v>
      </c>
      <c r="AF310" s="206">
        <v>3425003.99</v>
      </c>
      <c r="AG310" s="192">
        <f t="shared" si="56"/>
        <v>41100047.880000018</v>
      </c>
      <c r="AI310" s="207">
        <f t="shared" si="54"/>
        <v>4595.21</v>
      </c>
      <c r="AJ310" s="207">
        <f t="shared" si="54"/>
        <v>4595.21</v>
      </c>
      <c r="AK310" s="207">
        <f t="shared" si="54"/>
        <v>4595.21</v>
      </c>
      <c r="AL310" s="207">
        <f t="shared" si="54"/>
        <v>4595.21</v>
      </c>
      <c r="AM310" s="207">
        <f t="shared" si="54"/>
        <v>4595.21</v>
      </c>
      <c r="AN310" s="207">
        <f t="shared" si="54"/>
        <v>4595.21</v>
      </c>
      <c r="AO310" s="207">
        <f t="shared" si="60"/>
        <v>4595.21</v>
      </c>
      <c r="AP310" s="207">
        <f t="shared" si="60"/>
        <v>4595.21</v>
      </c>
      <c r="AQ310" s="207">
        <f t="shared" si="60"/>
        <v>4595.21</v>
      </c>
      <c r="AR310" s="207">
        <f t="shared" si="52"/>
        <v>4595.21</v>
      </c>
      <c r="AS310" s="207">
        <f t="shared" si="52"/>
        <v>4595.21</v>
      </c>
      <c r="AT310" s="207">
        <f t="shared" si="52"/>
        <v>4595.21</v>
      </c>
      <c r="AU310" s="208">
        <f t="shared" si="57"/>
        <v>55142.52</v>
      </c>
      <c r="AV310" s="208">
        <f t="shared" si="64"/>
        <v>4595.21</v>
      </c>
      <c r="AW310" s="208">
        <f t="shared" si="64"/>
        <v>4595.21</v>
      </c>
      <c r="AX310" s="208">
        <f t="shared" si="64"/>
        <v>4595.21</v>
      </c>
      <c r="AY310" s="208">
        <f t="shared" si="63"/>
        <v>4595.21</v>
      </c>
      <c r="AZ310" s="208">
        <f t="shared" si="62"/>
        <v>4595.21</v>
      </c>
      <c r="BA310" s="208">
        <f t="shared" si="62"/>
        <v>4595.21</v>
      </c>
      <c r="BB310" s="208">
        <f t="shared" si="62"/>
        <v>4595.21</v>
      </c>
      <c r="BC310" s="208">
        <f t="shared" si="61"/>
        <v>4595.21</v>
      </c>
      <c r="BD310" s="208">
        <f t="shared" si="61"/>
        <v>4595.21</v>
      </c>
      <c r="BE310" s="208">
        <f t="shared" si="61"/>
        <v>4595.21</v>
      </c>
      <c r="BF310" s="208">
        <f t="shared" si="59"/>
        <v>4595.21</v>
      </c>
      <c r="BG310" s="208">
        <f t="shared" si="59"/>
        <v>4595.21</v>
      </c>
      <c r="BH310" s="208">
        <f t="shared" si="59"/>
        <v>4595.21</v>
      </c>
      <c r="BI310" s="208">
        <f t="shared" si="59"/>
        <v>4595.21</v>
      </c>
      <c r="BJ310" s="208">
        <f t="shared" si="59"/>
        <v>4595.21</v>
      </c>
      <c r="BK310" s="208">
        <f t="shared" si="59"/>
        <v>4595.21</v>
      </c>
      <c r="BL310" s="207">
        <f t="shared" si="58"/>
        <v>55142.52</v>
      </c>
    </row>
    <row r="311" spans="1:64">
      <c r="A311" s="190" t="s">
        <v>512</v>
      </c>
      <c r="B311" s="205">
        <v>1.3800000000000002E-2</v>
      </c>
      <c r="C311" s="205">
        <v>1.3800000000000002E-2</v>
      </c>
      <c r="D311" s="206">
        <v>0</v>
      </c>
      <c r="E311" s="206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192">
        <f t="shared" si="55"/>
        <v>0</v>
      </c>
      <c r="Q311" s="206">
        <v>0</v>
      </c>
      <c r="R311" s="206">
        <v>0</v>
      </c>
      <c r="S311" s="206">
        <v>0</v>
      </c>
      <c r="T311" s="206">
        <v>0</v>
      </c>
      <c r="U311" s="206">
        <v>0</v>
      </c>
      <c r="V311" s="206">
        <v>0</v>
      </c>
      <c r="W311" s="206">
        <v>0</v>
      </c>
      <c r="X311" s="206">
        <v>0</v>
      </c>
      <c r="Y311" s="206">
        <v>0</v>
      </c>
      <c r="Z311" s="206">
        <v>0</v>
      </c>
      <c r="AA311" s="206">
        <v>0</v>
      </c>
      <c r="AB311" s="206">
        <v>0</v>
      </c>
      <c r="AC311" s="206">
        <v>0</v>
      </c>
      <c r="AD311" s="206">
        <v>0</v>
      </c>
      <c r="AE311" s="206">
        <v>0</v>
      </c>
      <c r="AF311" s="206">
        <v>0</v>
      </c>
      <c r="AG311" s="192">
        <f t="shared" si="56"/>
        <v>0</v>
      </c>
      <c r="AI311" s="207">
        <f t="shared" si="54"/>
        <v>0</v>
      </c>
      <c r="AJ311" s="207">
        <f t="shared" si="54"/>
        <v>0</v>
      </c>
      <c r="AK311" s="207">
        <f t="shared" si="54"/>
        <v>0</v>
      </c>
      <c r="AL311" s="207">
        <f t="shared" si="54"/>
        <v>0</v>
      </c>
      <c r="AM311" s="207">
        <f t="shared" si="54"/>
        <v>0</v>
      </c>
      <c r="AN311" s="207">
        <f t="shared" si="54"/>
        <v>0</v>
      </c>
      <c r="AO311" s="207">
        <f t="shared" si="60"/>
        <v>0</v>
      </c>
      <c r="AP311" s="207">
        <f t="shared" si="60"/>
        <v>0</v>
      </c>
      <c r="AQ311" s="207">
        <f t="shared" si="60"/>
        <v>0</v>
      </c>
      <c r="AR311" s="207">
        <f t="shared" si="52"/>
        <v>0</v>
      </c>
      <c r="AS311" s="207">
        <f t="shared" si="52"/>
        <v>0</v>
      </c>
      <c r="AT311" s="207">
        <f t="shared" si="52"/>
        <v>0</v>
      </c>
      <c r="AU311" s="208">
        <f t="shared" si="57"/>
        <v>0</v>
      </c>
      <c r="AV311" s="208">
        <f t="shared" si="64"/>
        <v>0</v>
      </c>
      <c r="AW311" s="208">
        <f t="shared" si="64"/>
        <v>0</v>
      </c>
      <c r="AX311" s="208">
        <f t="shared" si="64"/>
        <v>0</v>
      </c>
      <c r="AY311" s="208">
        <f t="shared" si="63"/>
        <v>0</v>
      </c>
      <c r="AZ311" s="208">
        <f t="shared" si="62"/>
        <v>0</v>
      </c>
      <c r="BA311" s="208">
        <f t="shared" si="62"/>
        <v>0</v>
      </c>
      <c r="BB311" s="208">
        <f t="shared" si="62"/>
        <v>0</v>
      </c>
      <c r="BC311" s="208">
        <f t="shared" si="61"/>
        <v>0</v>
      </c>
      <c r="BD311" s="208">
        <f t="shared" si="61"/>
        <v>0</v>
      </c>
      <c r="BE311" s="208">
        <f t="shared" si="61"/>
        <v>0</v>
      </c>
      <c r="BF311" s="208">
        <f t="shared" si="59"/>
        <v>0</v>
      </c>
      <c r="BG311" s="208">
        <f t="shared" si="59"/>
        <v>0</v>
      </c>
      <c r="BH311" s="208">
        <f t="shared" si="59"/>
        <v>0</v>
      </c>
      <c r="BI311" s="208">
        <f t="shared" si="59"/>
        <v>0</v>
      </c>
      <c r="BJ311" s="208">
        <f t="shared" si="59"/>
        <v>0</v>
      </c>
      <c r="BK311" s="208">
        <f t="shared" si="59"/>
        <v>0</v>
      </c>
      <c r="BL311" s="207">
        <f t="shared" si="58"/>
        <v>0</v>
      </c>
    </row>
    <row r="312" spans="1:64">
      <c r="A312" s="190" t="s">
        <v>513</v>
      </c>
      <c r="B312" s="205">
        <v>1.3199999999999998E-2</v>
      </c>
      <c r="C312" s="205">
        <v>1.3199999999999998E-2</v>
      </c>
      <c r="D312" s="206">
        <v>0</v>
      </c>
      <c r="E312" s="206">
        <v>0</v>
      </c>
      <c r="F312" s="206">
        <v>0</v>
      </c>
      <c r="G312" s="206">
        <v>0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192">
        <f t="shared" si="55"/>
        <v>0</v>
      </c>
      <c r="Q312" s="206">
        <v>0</v>
      </c>
      <c r="R312" s="206">
        <v>0</v>
      </c>
      <c r="S312" s="206">
        <v>0</v>
      </c>
      <c r="T312" s="206">
        <v>0</v>
      </c>
      <c r="U312" s="206">
        <v>0</v>
      </c>
      <c r="V312" s="206">
        <v>0</v>
      </c>
      <c r="W312" s="206">
        <v>0</v>
      </c>
      <c r="X312" s="206">
        <v>0</v>
      </c>
      <c r="Y312" s="206">
        <v>0</v>
      </c>
      <c r="Z312" s="206">
        <v>0</v>
      </c>
      <c r="AA312" s="206">
        <v>0</v>
      </c>
      <c r="AB312" s="206">
        <v>0</v>
      </c>
      <c r="AC312" s="206">
        <v>0</v>
      </c>
      <c r="AD312" s="206">
        <v>0</v>
      </c>
      <c r="AE312" s="206">
        <v>0</v>
      </c>
      <c r="AF312" s="206">
        <v>0</v>
      </c>
      <c r="AG312" s="192">
        <f t="shared" si="56"/>
        <v>0</v>
      </c>
      <c r="AI312" s="207">
        <f t="shared" si="54"/>
        <v>0</v>
      </c>
      <c r="AJ312" s="207">
        <f t="shared" si="54"/>
        <v>0</v>
      </c>
      <c r="AK312" s="207">
        <f t="shared" si="54"/>
        <v>0</v>
      </c>
      <c r="AL312" s="207">
        <f t="shared" si="54"/>
        <v>0</v>
      </c>
      <c r="AM312" s="207">
        <f t="shared" si="54"/>
        <v>0</v>
      </c>
      <c r="AN312" s="207">
        <f t="shared" si="54"/>
        <v>0</v>
      </c>
      <c r="AO312" s="207">
        <f t="shared" si="60"/>
        <v>0</v>
      </c>
      <c r="AP312" s="207">
        <f t="shared" si="60"/>
        <v>0</v>
      </c>
      <c r="AQ312" s="207">
        <f t="shared" si="60"/>
        <v>0</v>
      </c>
      <c r="AR312" s="207">
        <f t="shared" si="52"/>
        <v>0</v>
      </c>
      <c r="AS312" s="207">
        <f t="shared" si="52"/>
        <v>0</v>
      </c>
      <c r="AT312" s="207">
        <f t="shared" si="52"/>
        <v>0</v>
      </c>
      <c r="AU312" s="208">
        <f t="shared" si="57"/>
        <v>0</v>
      </c>
      <c r="AV312" s="208">
        <f t="shared" si="64"/>
        <v>0</v>
      </c>
      <c r="AW312" s="208">
        <f t="shared" si="64"/>
        <v>0</v>
      </c>
      <c r="AX312" s="208">
        <f t="shared" si="64"/>
        <v>0</v>
      </c>
      <c r="AY312" s="208">
        <f t="shared" si="63"/>
        <v>0</v>
      </c>
      <c r="AZ312" s="208">
        <f t="shared" si="62"/>
        <v>0</v>
      </c>
      <c r="BA312" s="208">
        <f t="shared" si="62"/>
        <v>0</v>
      </c>
      <c r="BB312" s="208">
        <f t="shared" si="62"/>
        <v>0</v>
      </c>
      <c r="BC312" s="208">
        <f t="shared" si="61"/>
        <v>0</v>
      </c>
      <c r="BD312" s="208">
        <f t="shared" si="61"/>
        <v>0</v>
      </c>
      <c r="BE312" s="208">
        <f t="shared" si="61"/>
        <v>0</v>
      </c>
      <c r="BF312" s="208">
        <f t="shared" si="59"/>
        <v>0</v>
      </c>
      <c r="BG312" s="208">
        <f t="shared" si="59"/>
        <v>0</v>
      </c>
      <c r="BH312" s="208">
        <f t="shared" si="59"/>
        <v>0</v>
      </c>
      <c r="BI312" s="208">
        <f t="shared" si="59"/>
        <v>0</v>
      </c>
      <c r="BJ312" s="208">
        <f t="shared" si="59"/>
        <v>0</v>
      </c>
      <c r="BK312" s="208">
        <f t="shared" si="59"/>
        <v>0</v>
      </c>
      <c r="BL312" s="207">
        <f t="shared" si="58"/>
        <v>0</v>
      </c>
    </row>
    <row r="313" spans="1:64">
      <c r="A313" s="190" t="s">
        <v>514</v>
      </c>
      <c r="B313" s="205">
        <v>1.84E-2</v>
      </c>
      <c r="C313" s="205">
        <v>1.84E-2</v>
      </c>
      <c r="D313" s="206">
        <v>14414536.970000001</v>
      </c>
      <c r="E313" s="206">
        <v>15023571.51</v>
      </c>
      <c r="F313" s="206">
        <v>15023571.51</v>
      </c>
      <c r="G313" s="206">
        <v>15023571.51</v>
      </c>
      <c r="H313" s="206">
        <v>15023571.51</v>
      </c>
      <c r="I313" s="206">
        <v>15023571.51</v>
      </c>
      <c r="J313" s="206">
        <v>15023571.51</v>
      </c>
      <c r="K313" s="206">
        <v>15023571.51</v>
      </c>
      <c r="L313" s="206">
        <v>15023571.51</v>
      </c>
      <c r="M313" s="206">
        <v>15023571.51</v>
      </c>
      <c r="N313" s="206">
        <v>15023571.51</v>
      </c>
      <c r="O313" s="206">
        <v>15023571.51</v>
      </c>
      <c r="P313" s="192">
        <f t="shared" si="55"/>
        <v>179673823.57999998</v>
      </c>
      <c r="Q313" s="206">
        <v>15023571.51</v>
      </c>
      <c r="R313" s="206">
        <v>15023571.51</v>
      </c>
      <c r="S313" s="206">
        <v>15023571.51</v>
      </c>
      <c r="T313" s="206">
        <v>15023571.51</v>
      </c>
      <c r="U313" s="206">
        <v>15023571.51</v>
      </c>
      <c r="V313" s="206">
        <v>15023571.51</v>
      </c>
      <c r="W313" s="206">
        <v>15023571.51</v>
      </c>
      <c r="X313" s="206">
        <v>15023571.51</v>
      </c>
      <c r="Y313" s="206">
        <v>15023571.51</v>
      </c>
      <c r="Z313" s="206">
        <v>15023571.51</v>
      </c>
      <c r="AA313" s="206">
        <v>15023571.51</v>
      </c>
      <c r="AB313" s="206">
        <v>15023571.51</v>
      </c>
      <c r="AC313" s="206">
        <v>15023571.51</v>
      </c>
      <c r="AD313" s="206">
        <v>15023571.51</v>
      </c>
      <c r="AE313" s="206">
        <v>15023571.51</v>
      </c>
      <c r="AF313" s="206">
        <v>15023571.51</v>
      </c>
      <c r="AG313" s="192">
        <f t="shared" si="56"/>
        <v>180282858.11999997</v>
      </c>
      <c r="AI313" s="207">
        <f t="shared" si="54"/>
        <v>22102.29</v>
      </c>
      <c r="AJ313" s="207">
        <f t="shared" si="54"/>
        <v>23036.14</v>
      </c>
      <c r="AK313" s="207">
        <f t="shared" si="54"/>
        <v>23036.14</v>
      </c>
      <c r="AL313" s="207">
        <f t="shared" si="54"/>
        <v>23036.14</v>
      </c>
      <c r="AM313" s="207">
        <f t="shared" si="54"/>
        <v>23036.14</v>
      </c>
      <c r="AN313" s="207">
        <f t="shared" si="54"/>
        <v>23036.14</v>
      </c>
      <c r="AO313" s="207">
        <f t="shared" si="60"/>
        <v>23036.14</v>
      </c>
      <c r="AP313" s="207">
        <f t="shared" si="60"/>
        <v>23036.14</v>
      </c>
      <c r="AQ313" s="207">
        <f t="shared" si="60"/>
        <v>23036.14</v>
      </c>
      <c r="AR313" s="207">
        <f t="shared" si="52"/>
        <v>23036.14</v>
      </c>
      <c r="AS313" s="207">
        <f t="shared" si="52"/>
        <v>23036.14</v>
      </c>
      <c r="AT313" s="207">
        <f t="shared" si="52"/>
        <v>23036.14</v>
      </c>
      <c r="AU313" s="208">
        <f t="shared" si="57"/>
        <v>275499.83000000007</v>
      </c>
      <c r="AV313" s="208">
        <f t="shared" si="64"/>
        <v>23036.14</v>
      </c>
      <c r="AW313" s="208">
        <f t="shared" si="64"/>
        <v>23036.14</v>
      </c>
      <c r="AX313" s="208">
        <f t="shared" si="64"/>
        <v>23036.14</v>
      </c>
      <c r="AY313" s="208">
        <f t="shared" si="63"/>
        <v>23036.14</v>
      </c>
      <c r="AZ313" s="208">
        <f t="shared" si="62"/>
        <v>23036.14</v>
      </c>
      <c r="BA313" s="208">
        <f t="shared" si="62"/>
        <v>23036.14</v>
      </c>
      <c r="BB313" s="208">
        <f t="shared" si="62"/>
        <v>23036.14</v>
      </c>
      <c r="BC313" s="208">
        <f t="shared" si="61"/>
        <v>23036.14</v>
      </c>
      <c r="BD313" s="208">
        <f t="shared" si="61"/>
        <v>23036.14</v>
      </c>
      <c r="BE313" s="208">
        <f t="shared" si="61"/>
        <v>23036.14</v>
      </c>
      <c r="BF313" s="208">
        <f t="shared" si="59"/>
        <v>23036.14</v>
      </c>
      <c r="BG313" s="208">
        <f t="shared" si="59"/>
        <v>23036.14</v>
      </c>
      <c r="BH313" s="208">
        <f t="shared" si="59"/>
        <v>23036.14</v>
      </c>
      <c r="BI313" s="208">
        <f t="shared" si="59"/>
        <v>23036.14</v>
      </c>
      <c r="BJ313" s="208">
        <f t="shared" si="59"/>
        <v>23036.14</v>
      </c>
      <c r="BK313" s="208">
        <f t="shared" si="59"/>
        <v>23036.14</v>
      </c>
      <c r="BL313" s="207">
        <f t="shared" si="58"/>
        <v>276433.68000000005</v>
      </c>
    </row>
    <row r="314" spans="1:64">
      <c r="A314" s="190" t="s">
        <v>515</v>
      </c>
      <c r="B314" s="205">
        <v>1.84E-2</v>
      </c>
      <c r="C314" s="205">
        <v>1.84E-2</v>
      </c>
      <c r="D314" s="206">
        <v>31333694.780000001</v>
      </c>
      <c r="E314" s="206">
        <v>31333694.780000001</v>
      </c>
      <c r="F314" s="206">
        <v>31333694.780000001</v>
      </c>
      <c r="G314" s="206">
        <v>31333694.780000001</v>
      </c>
      <c r="H314" s="206">
        <v>31333694.780000001</v>
      </c>
      <c r="I314" s="206">
        <v>31333694.780000001</v>
      </c>
      <c r="J314" s="206">
        <v>31333694.780000001</v>
      </c>
      <c r="K314" s="206">
        <v>31333694.780000001</v>
      </c>
      <c r="L314" s="206">
        <v>31333694.780000001</v>
      </c>
      <c r="M314" s="206">
        <v>31333694.780000001</v>
      </c>
      <c r="N314" s="206">
        <v>31333694.780000001</v>
      </c>
      <c r="O314" s="206">
        <v>31333694.780000001</v>
      </c>
      <c r="P314" s="192">
        <f t="shared" si="55"/>
        <v>376004337.3599999</v>
      </c>
      <c r="Q314" s="206">
        <v>31333694.780000001</v>
      </c>
      <c r="R314" s="206">
        <v>31333694.780000001</v>
      </c>
      <c r="S314" s="206">
        <v>31333694.780000001</v>
      </c>
      <c r="T314" s="206">
        <v>31333694.780000001</v>
      </c>
      <c r="U314" s="206">
        <v>31333694.780000001</v>
      </c>
      <c r="V314" s="206">
        <v>31333694.780000001</v>
      </c>
      <c r="W314" s="206">
        <v>31333694.780000001</v>
      </c>
      <c r="X314" s="206">
        <v>31333694.780000001</v>
      </c>
      <c r="Y314" s="206">
        <v>31333694.780000001</v>
      </c>
      <c r="Z314" s="206">
        <v>31333694.780000001</v>
      </c>
      <c r="AA314" s="206">
        <v>31333694.780000001</v>
      </c>
      <c r="AB314" s="206">
        <v>31333694.780000001</v>
      </c>
      <c r="AC314" s="206">
        <v>31333694.780000001</v>
      </c>
      <c r="AD314" s="206">
        <v>31333694.780000001</v>
      </c>
      <c r="AE314" s="206">
        <v>31333694.780000001</v>
      </c>
      <c r="AF314" s="206">
        <v>31333694.780000001</v>
      </c>
      <c r="AG314" s="192">
        <f t="shared" si="56"/>
        <v>376004337.3599999</v>
      </c>
      <c r="AI314" s="207">
        <f t="shared" si="54"/>
        <v>48045</v>
      </c>
      <c r="AJ314" s="207">
        <f t="shared" si="54"/>
        <v>48045</v>
      </c>
      <c r="AK314" s="207">
        <f t="shared" si="54"/>
        <v>48045</v>
      </c>
      <c r="AL314" s="207">
        <f t="shared" si="54"/>
        <v>48045</v>
      </c>
      <c r="AM314" s="207">
        <f t="shared" si="54"/>
        <v>48045</v>
      </c>
      <c r="AN314" s="207">
        <f t="shared" si="54"/>
        <v>48045</v>
      </c>
      <c r="AO314" s="207">
        <f t="shared" si="60"/>
        <v>48045</v>
      </c>
      <c r="AP314" s="207">
        <f t="shared" si="60"/>
        <v>48045</v>
      </c>
      <c r="AQ314" s="207">
        <f t="shared" si="60"/>
        <v>48045</v>
      </c>
      <c r="AR314" s="207">
        <f t="shared" si="52"/>
        <v>48045</v>
      </c>
      <c r="AS314" s="207">
        <f t="shared" si="52"/>
        <v>48045</v>
      </c>
      <c r="AT314" s="207">
        <f t="shared" si="52"/>
        <v>48045</v>
      </c>
      <c r="AU314" s="208">
        <f t="shared" si="57"/>
        <v>576540</v>
      </c>
      <c r="AV314" s="208">
        <f t="shared" si="64"/>
        <v>48045</v>
      </c>
      <c r="AW314" s="208">
        <f t="shared" si="64"/>
        <v>48045</v>
      </c>
      <c r="AX314" s="208">
        <f t="shared" si="64"/>
        <v>48045</v>
      </c>
      <c r="AY314" s="208">
        <f t="shared" si="63"/>
        <v>48045</v>
      </c>
      <c r="AZ314" s="208">
        <f t="shared" si="62"/>
        <v>48045</v>
      </c>
      <c r="BA314" s="208">
        <f t="shared" si="62"/>
        <v>48045</v>
      </c>
      <c r="BB314" s="208">
        <f t="shared" si="62"/>
        <v>48045</v>
      </c>
      <c r="BC314" s="208">
        <f t="shared" si="61"/>
        <v>48045</v>
      </c>
      <c r="BD314" s="208">
        <f t="shared" si="61"/>
        <v>48045</v>
      </c>
      <c r="BE314" s="208">
        <f t="shared" si="61"/>
        <v>48045</v>
      </c>
      <c r="BF314" s="208">
        <f t="shared" si="59"/>
        <v>48045</v>
      </c>
      <c r="BG314" s="208">
        <f t="shared" si="59"/>
        <v>48045</v>
      </c>
      <c r="BH314" s="208">
        <f t="shared" si="59"/>
        <v>48045</v>
      </c>
      <c r="BI314" s="208">
        <f t="shared" si="59"/>
        <v>48045</v>
      </c>
      <c r="BJ314" s="208">
        <f t="shared" si="59"/>
        <v>48045</v>
      </c>
      <c r="BK314" s="208">
        <f t="shared" si="59"/>
        <v>48045</v>
      </c>
      <c r="BL314" s="207">
        <f t="shared" si="58"/>
        <v>576540</v>
      </c>
    </row>
    <row r="315" spans="1:64">
      <c r="A315" s="190" t="s">
        <v>516</v>
      </c>
      <c r="B315" s="205">
        <v>2.98E-2</v>
      </c>
      <c r="C315" s="205">
        <v>2.98E-2</v>
      </c>
      <c r="D315" s="206">
        <v>13877671.050000001</v>
      </c>
      <c r="E315" s="206">
        <v>13877671.050000001</v>
      </c>
      <c r="F315" s="206">
        <v>14165075.800000001</v>
      </c>
      <c r="G315" s="206">
        <v>14452480.539999999</v>
      </c>
      <c r="H315" s="206">
        <v>14452480.539999999</v>
      </c>
      <c r="I315" s="206">
        <v>14452480.539999999</v>
      </c>
      <c r="J315" s="206">
        <v>14452480.539999999</v>
      </c>
      <c r="K315" s="206">
        <v>14452480.539999999</v>
      </c>
      <c r="L315" s="206">
        <v>14452480.539999999</v>
      </c>
      <c r="M315" s="206">
        <v>14452480.539999999</v>
      </c>
      <c r="N315" s="206">
        <v>14452480.539999999</v>
      </c>
      <c r="O315" s="206">
        <v>14452480.539999999</v>
      </c>
      <c r="P315" s="192">
        <f t="shared" si="55"/>
        <v>171992742.75999996</v>
      </c>
      <c r="Q315" s="206">
        <v>14452480.539999999</v>
      </c>
      <c r="R315" s="206">
        <v>14452480.539999999</v>
      </c>
      <c r="S315" s="206">
        <v>14452480.539999999</v>
      </c>
      <c r="T315" s="206">
        <v>14452480.539999999</v>
      </c>
      <c r="U315" s="206">
        <v>14452480.539999999</v>
      </c>
      <c r="V315" s="206">
        <v>14452480.539999999</v>
      </c>
      <c r="W315" s="206">
        <v>14452480.539999999</v>
      </c>
      <c r="X315" s="206">
        <v>14452480.539999999</v>
      </c>
      <c r="Y315" s="206">
        <v>14452480.539999999</v>
      </c>
      <c r="Z315" s="206">
        <v>14452480.539999999</v>
      </c>
      <c r="AA315" s="206">
        <v>14452480.539999999</v>
      </c>
      <c r="AB315" s="206">
        <v>14452480.539999999</v>
      </c>
      <c r="AC315" s="206">
        <v>14452480.539999999</v>
      </c>
      <c r="AD315" s="206">
        <v>14452480.539999999</v>
      </c>
      <c r="AE315" s="206">
        <v>14452480.539999999</v>
      </c>
      <c r="AF315" s="206">
        <v>14452480.539999999</v>
      </c>
      <c r="AG315" s="192">
        <f t="shared" si="56"/>
        <v>173429766.47999993</v>
      </c>
      <c r="AI315" s="207">
        <f t="shared" si="54"/>
        <v>34462.879999999997</v>
      </c>
      <c r="AJ315" s="207">
        <f t="shared" si="54"/>
        <v>34462.879999999997</v>
      </c>
      <c r="AK315" s="207">
        <f t="shared" si="54"/>
        <v>35176.6</v>
      </c>
      <c r="AL315" s="207">
        <f t="shared" si="54"/>
        <v>35890.33</v>
      </c>
      <c r="AM315" s="207">
        <f t="shared" si="54"/>
        <v>35890.33</v>
      </c>
      <c r="AN315" s="207">
        <f t="shared" si="54"/>
        <v>35890.33</v>
      </c>
      <c r="AO315" s="207">
        <f t="shared" si="60"/>
        <v>35890.33</v>
      </c>
      <c r="AP315" s="207">
        <f t="shared" si="60"/>
        <v>35890.33</v>
      </c>
      <c r="AQ315" s="207">
        <f t="shared" si="60"/>
        <v>35890.33</v>
      </c>
      <c r="AR315" s="207">
        <f t="shared" si="52"/>
        <v>35890.33</v>
      </c>
      <c r="AS315" s="207">
        <f t="shared" si="52"/>
        <v>35890.33</v>
      </c>
      <c r="AT315" s="207">
        <f t="shared" si="52"/>
        <v>35890.33</v>
      </c>
      <c r="AU315" s="208">
        <f t="shared" si="57"/>
        <v>427115.33000000013</v>
      </c>
      <c r="AV315" s="208">
        <f t="shared" si="64"/>
        <v>35890.33</v>
      </c>
      <c r="AW315" s="208">
        <f t="shared" si="64"/>
        <v>35890.33</v>
      </c>
      <c r="AX315" s="208">
        <f t="shared" si="64"/>
        <v>35890.33</v>
      </c>
      <c r="AY315" s="208">
        <f t="shared" si="63"/>
        <v>35890.33</v>
      </c>
      <c r="AZ315" s="208">
        <f t="shared" si="62"/>
        <v>35890.33</v>
      </c>
      <c r="BA315" s="208">
        <f t="shared" si="62"/>
        <v>35890.33</v>
      </c>
      <c r="BB315" s="208">
        <f t="shared" si="62"/>
        <v>35890.33</v>
      </c>
      <c r="BC315" s="208">
        <f t="shared" si="61"/>
        <v>35890.33</v>
      </c>
      <c r="BD315" s="208">
        <f t="shared" si="61"/>
        <v>35890.33</v>
      </c>
      <c r="BE315" s="208">
        <f t="shared" si="61"/>
        <v>35890.33</v>
      </c>
      <c r="BF315" s="208">
        <f t="shared" si="59"/>
        <v>35890.33</v>
      </c>
      <c r="BG315" s="208">
        <f t="shared" si="59"/>
        <v>35890.33</v>
      </c>
      <c r="BH315" s="208">
        <f t="shared" si="59"/>
        <v>35890.33</v>
      </c>
      <c r="BI315" s="208">
        <f t="shared" si="59"/>
        <v>35890.33</v>
      </c>
      <c r="BJ315" s="208">
        <f t="shared" si="59"/>
        <v>35890.33</v>
      </c>
      <c r="BK315" s="208">
        <f t="shared" si="59"/>
        <v>35890.33</v>
      </c>
      <c r="BL315" s="207">
        <f t="shared" si="58"/>
        <v>430683.96000000014</v>
      </c>
    </row>
    <row r="316" spans="1:64">
      <c r="A316" s="190" t="s">
        <v>517</v>
      </c>
      <c r="B316" s="205">
        <v>2.98E-2</v>
      </c>
      <c r="C316" s="205">
        <v>2.98E-2</v>
      </c>
      <c r="D316" s="206">
        <v>93748132.090000004</v>
      </c>
      <c r="E316" s="206">
        <v>93882328.780000001</v>
      </c>
      <c r="F316" s="206">
        <v>94868944.459999993</v>
      </c>
      <c r="G316" s="206">
        <v>95878124.340000004</v>
      </c>
      <c r="H316" s="206">
        <v>95962369.730000004</v>
      </c>
      <c r="I316" s="206">
        <v>96717270.280000001</v>
      </c>
      <c r="J316" s="206">
        <v>98258208.915000007</v>
      </c>
      <c r="K316" s="206">
        <v>99172117.405000001</v>
      </c>
      <c r="L316" s="206">
        <v>99630305.499999985</v>
      </c>
      <c r="M316" s="206">
        <v>102599068.72999999</v>
      </c>
      <c r="N316" s="206">
        <v>105167814.575</v>
      </c>
      <c r="O316" s="206">
        <v>105208244.97500001</v>
      </c>
      <c r="P316" s="192">
        <f t="shared" si="55"/>
        <v>1181092929.7799997</v>
      </c>
      <c r="Q316" s="206">
        <v>105284689.30000001</v>
      </c>
      <c r="R316" s="206">
        <v>106943358.31000002</v>
      </c>
      <c r="S316" s="206">
        <v>108566013.36500001</v>
      </c>
      <c r="T316" s="206">
        <v>110054147.12</v>
      </c>
      <c r="U316" s="206">
        <v>111753981.55500001</v>
      </c>
      <c r="V316" s="206">
        <v>112006112.60500002</v>
      </c>
      <c r="W316" s="206">
        <v>112098742.74500002</v>
      </c>
      <c r="X316" s="206">
        <v>112191372.88500002</v>
      </c>
      <c r="Y316" s="206">
        <v>112983887.27500002</v>
      </c>
      <c r="Z316" s="206">
        <v>114487844.55000001</v>
      </c>
      <c r="AA316" s="206">
        <v>115236676.15500002</v>
      </c>
      <c r="AB316" s="206">
        <v>115271023.22000001</v>
      </c>
      <c r="AC316" s="206">
        <v>117696645.35500002</v>
      </c>
      <c r="AD316" s="206">
        <v>120122267.49000001</v>
      </c>
      <c r="AE316" s="206">
        <v>120156614.55000001</v>
      </c>
      <c r="AF316" s="206">
        <v>120190961.61000001</v>
      </c>
      <c r="AG316" s="192">
        <f t="shared" si="56"/>
        <v>1384196129.9949999</v>
      </c>
      <c r="AI316" s="207">
        <f t="shared" si="54"/>
        <v>232807.86</v>
      </c>
      <c r="AJ316" s="207">
        <f t="shared" si="54"/>
        <v>233141.12</v>
      </c>
      <c r="AK316" s="207">
        <f t="shared" si="54"/>
        <v>235591.21</v>
      </c>
      <c r="AL316" s="207">
        <f t="shared" si="54"/>
        <v>238097.34</v>
      </c>
      <c r="AM316" s="207">
        <f t="shared" si="54"/>
        <v>238306.55</v>
      </c>
      <c r="AN316" s="207">
        <f t="shared" si="54"/>
        <v>240181.22</v>
      </c>
      <c r="AO316" s="207">
        <f t="shared" si="60"/>
        <v>244007.89</v>
      </c>
      <c r="AP316" s="207">
        <f t="shared" si="60"/>
        <v>246277.42</v>
      </c>
      <c r="AQ316" s="207">
        <f t="shared" si="60"/>
        <v>247415.26</v>
      </c>
      <c r="AR316" s="207">
        <f t="shared" si="52"/>
        <v>254787.69</v>
      </c>
      <c r="AS316" s="207">
        <f t="shared" si="52"/>
        <v>261166.74</v>
      </c>
      <c r="AT316" s="207">
        <f t="shared" si="52"/>
        <v>261267.14</v>
      </c>
      <c r="AU316" s="208">
        <f t="shared" si="57"/>
        <v>2933047.44</v>
      </c>
      <c r="AV316" s="208">
        <f t="shared" si="64"/>
        <v>261456.98</v>
      </c>
      <c r="AW316" s="208">
        <f t="shared" si="64"/>
        <v>265576.01</v>
      </c>
      <c r="AX316" s="208">
        <f t="shared" si="64"/>
        <v>269605.59999999998</v>
      </c>
      <c r="AY316" s="208">
        <f t="shared" si="63"/>
        <v>273301.13</v>
      </c>
      <c r="AZ316" s="208">
        <f t="shared" si="62"/>
        <v>277522.39</v>
      </c>
      <c r="BA316" s="208">
        <f t="shared" si="62"/>
        <v>278148.51</v>
      </c>
      <c r="BB316" s="208">
        <f t="shared" si="62"/>
        <v>278378.53999999998</v>
      </c>
      <c r="BC316" s="208">
        <f t="shared" si="61"/>
        <v>278608.58</v>
      </c>
      <c r="BD316" s="208">
        <f t="shared" si="61"/>
        <v>280576.65000000002</v>
      </c>
      <c r="BE316" s="208">
        <f t="shared" si="61"/>
        <v>284311.48</v>
      </c>
      <c r="BF316" s="208">
        <f t="shared" si="59"/>
        <v>286171.08</v>
      </c>
      <c r="BG316" s="208">
        <f t="shared" si="59"/>
        <v>286256.37</v>
      </c>
      <c r="BH316" s="208">
        <f t="shared" si="59"/>
        <v>292280</v>
      </c>
      <c r="BI316" s="208">
        <f t="shared" si="59"/>
        <v>298303.63</v>
      </c>
      <c r="BJ316" s="208">
        <f t="shared" si="59"/>
        <v>298388.93</v>
      </c>
      <c r="BK316" s="208">
        <f t="shared" si="59"/>
        <v>298474.21999999997</v>
      </c>
      <c r="BL316" s="207">
        <f t="shared" si="58"/>
        <v>3437420.38</v>
      </c>
    </row>
    <row r="317" spans="1:64">
      <c r="A317" s="190" t="s">
        <v>518</v>
      </c>
      <c r="B317" s="205">
        <v>3.32E-2</v>
      </c>
      <c r="C317" s="205">
        <v>3.32E-2</v>
      </c>
      <c r="D317" s="206">
        <v>7391652.7800000003</v>
      </c>
      <c r="E317" s="206">
        <v>6900519.3499999996</v>
      </c>
      <c r="F317" s="206">
        <v>6613114.6100000003</v>
      </c>
      <c r="G317" s="206">
        <v>6325709.8600000003</v>
      </c>
      <c r="H317" s="206">
        <v>6325709.8600000003</v>
      </c>
      <c r="I317" s="206">
        <v>6325709.8600000003</v>
      </c>
      <c r="J317" s="206">
        <v>6325709.8600000003</v>
      </c>
      <c r="K317" s="206">
        <v>6325709.8600000003</v>
      </c>
      <c r="L317" s="206">
        <v>6325709.8600000003</v>
      </c>
      <c r="M317" s="206">
        <v>6325709.8600000003</v>
      </c>
      <c r="N317" s="206">
        <v>6325709.8600000003</v>
      </c>
      <c r="O317" s="206">
        <v>6325709.8600000003</v>
      </c>
      <c r="P317" s="192">
        <f t="shared" si="55"/>
        <v>77836675.480000004</v>
      </c>
      <c r="Q317" s="206">
        <v>6325709.8600000003</v>
      </c>
      <c r="R317" s="206">
        <v>6325709.8600000003</v>
      </c>
      <c r="S317" s="206">
        <v>6325709.8600000003</v>
      </c>
      <c r="T317" s="206">
        <v>6325709.8600000003</v>
      </c>
      <c r="U317" s="206">
        <v>6325709.8600000003</v>
      </c>
      <c r="V317" s="206">
        <v>6325709.8600000003</v>
      </c>
      <c r="W317" s="206">
        <v>6325709.8600000003</v>
      </c>
      <c r="X317" s="206">
        <v>6325709.8600000003</v>
      </c>
      <c r="Y317" s="206">
        <v>6325709.8600000003</v>
      </c>
      <c r="Z317" s="206">
        <v>6325709.8600000003</v>
      </c>
      <c r="AA317" s="206">
        <v>6325709.8600000003</v>
      </c>
      <c r="AB317" s="206">
        <v>6325709.8600000003</v>
      </c>
      <c r="AC317" s="206">
        <v>6325709.8600000003</v>
      </c>
      <c r="AD317" s="206">
        <v>6325709.8600000003</v>
      </c>
      <c r="AE317" s="206">
        <v>6325709.8600000003</v>
      </c>
      <c r="AF317" s="206">
        <v>6325709.8600000003</v>
      </c>
      <c r="AG317" s="192">
        <f t="shared" si="56"/>
        <v>75908518.320000008</v>
      </c>
      <c r="AI317" s="207">
        <f t="shared" si="54"/>
        <v>20450.240000000002</v>
      </c>
      <c r="AJ317" s="207">
        <f t="shared" si="54"/>
        <v>19091.439999999999</v>
      </c>
      <c r="AK317" s="207">
        <f t="shared" si="54"/>
        <v>18296.28</v>
      </c>
      <c r="AL317" s="207">
        <f t="shared" si="54"/>
        <v>17501.13</v>
      </c>
      <c r="AM317" s="207">
        <f t="shared" si="54"/>
        <v>17501.13</v>
      </c>
      <c r="AN317" s="207">
        <f t="shared" si="54"/>
        <v>17501.13</v>
      </c>
      <c r="AO317" s="207">
        <f t="shared" si="60"/>
        <v>17501.13</v>
      </c>
      <c r="AP317" s="207">
        <f t="shared" si="60"/>
        <v>17501.13</v>
      </c>
      <c r="AQ317" s="207">
        <f t="shared" si="60"/>
        <v>17501.13</v>
      </c>
      <c r="AR317" s="207">
        <f t="shared" si="52"/>
        <v>17501.13</v>
      </c>
      <c r="AS317" s="207">
        <f t="shared" si="52"/>
        <v>17501.13</v>
      </c>
      <c r="AT317" s="207">
        <f t="shared" si="52"/>
        <v>17501.13</v>
      </c>
      <c r="AU317" s="208">
        <f t="shared" si="57"/>
        <v>215348.13000000003</v>
      </c>
      <c r="AV317" s="208">
        <f t="shared" si="64"/>
        <v>17501.13</v>
      </c>
      <c r="AW317" s="208">
        <f t="shared" si="64"/>
        <v>17501.13</v>
      </c>
      <c r="AX317" s="208">
        <f t="shared" si="64"/>
        <v>17501.13</v>
      </c>
      <c r="AY317" s="208">
        <f t="shared" si="63"/>
        <v>17501.13</v>
      </c>
      <c r="AZ317" s="208">
        <f t="shared" si="62"/>
        <v>17501.13</v>
      </c>
      <c r="BA317" s="208">
        <f t="shared" si="62"/>
        <v>17501.13</v>
      </c>
      <c r="BB317" s="208">
        <f t="shared" si="62"/>
        <v>17501.13</v>
      </c>
      <c r="BC317" s="208">
        <f t="shared" si="61"/>
        <v>17501.13</v>
      </c>
      <c r="BD317" s="208">
        <f t="shared" si="61"/>
        <v>17501.13</v>
      </c>
      <c r="BE317" s="208">
        <f t="shared" si="61"/>
        <v>17501.13</v>
      </c>
      <c r="BF317" s="208">
        <f t="shared" si="59"/>
        <v>17501.13</v>
      </c>
      <c r="BG317" s="208">
        <f t="shared" si="59"/>
        <v>17501.13</v>
      </c>
      <c r="BH317" s="208">
        <f t="shared" si="59"/>
        <v>17501.13</v>
      </c>
      <c r="BI317" s="208">
        <f t="shared" si="59"/>
        <v>17501.13</v>
      </c>
      <c r="BJ317" s="208">
        <f t="shared" si="59"/>
        <v>17501.13</v>
      </c>
      <c r="BK317" s="208">
        <f t="shared" si="59"/>
        <v>17501.13</v>
      </c>
      <c r="BL317" s="207">
        <f t="shared" si="58"/>
        <v>210013.56000000003</v>
      </c>
    </row>
    <row r="318" spans="1:64">
      <c r="A318" s="190" t="s">
        <v>519</v>
      </c>
      <c r="B318" s="205">
        <v>3.32E-2</v>
      </c>
      <c r="C318" s="205">
        <v>3.32E-2</v>
      </c>
      <c r="D318" s="206">
        <v>59590724.490000002</v>
      </c>
      <c r="E318" s="206">
        <v>59684916.299999997</v>
      </c>
      <c r="F318" s="206">
        <v>59837518.210000001</v>
      </c>
      <c r="G318" s="206">
        <v>59968282.07</v>
      </c>
      <c r="H318" s="206">
        <v>60327396.530000001</v>
      </c>
      <c r="I318" s="206">
        <v>61370691.020000003</v>
      </c>
      <c r="J318" s="206">
        <v>62128316.625</v>
      </c>
      <c r="K318" s="206">
        <v>62156138.410000004</v>
      </c>
      <c r="L318" s="206">
        <v>62156138.410000004</v>
      </c>
      <c r="M318" s="206">
        <v>62156138.410000004</v>
      </c>
      <c r="N318" s="206">
        <v>62156138.410000004</v>
      </c>
      <c r="O318" s="206">
        <v>62156138.410000004</v>
      </c>
      <c r="P318" s="192">
        <f t="shared" si="55"/>
        <v>733688537.29499996</v>
      </c>
      <c r="Q318" s="206">
        <v>62156138.410000004</v>
      </c>
      <c r="R318" s="206">
        <v>62156138.410000004</v>
      </c>
      <c r="S318" s="206">
        <v>62156138.410000004</v>
      </c>
      <c r="T318" s="206">
        <v>62156138.410000004</v>
      </c>
      <c r="U318" s="206">
        <v>62156138.410000004</v>
      </c>
      <c r="V318" s="206">
        <v>62156138.410000004</v>
      </c>
      <c r="W318" s="206">
        <v>62156138.410000004</v>
      </c>
      <c r="X318" s="206">
        <v>62156138.410000004</v>
      </c>
      <c r="Y318" s="206">
        <v>62156138.410000004</v>
      </c>
      <c r="Z318" s="206">
        <v>67159051.49000001</v>
      </c>
      <c r="AA318" s="206">
        <v>72161964.570000008</v>
      </c>
      <c r="AB318" s="206">
        <v>72161964.570000008</v>
      </c>
      <c r="AC318" s="206">
        <v>72161964.570000008</v>
      </c>
      <c r="AD318" s="206">
        <v>72161964.570000008</v>
      </c>
      <c r="AE318" s="206">
        <v>72161964.570000008</v>
      </c>
      <c r="AF318" s="206">
        <v>72161964.570000008</v>
      </c>
      <c r="AG318" s="192">
        <f t="shared" si="56"/>
        <v>810911530.96000016</v>
      </c>
      <c r="AI318" s="207">
        <f t="shared" si="54"/>
        <v>164867.67000000001</v>
      </c>
      <c r="AJ318" s="207">
        <f t="shared" si="54"/>
        <v>165128.26999999999</v>
      </c>
      <c r="AK318" s="207">
        <f t="shared" si="54"/>
        <v>165550.47</v>
      </c>
      <c r="AL318" s="207">
        <f t="shared" si="54"/>
        <v>165912.25</v>
      </c>
      <c r="AM318" s="207">
        <f t="shared" si="54"/>
        <v>166905.79999999999</v>
      </c>
      <c r="AN318" s="207">
        <f t="shared" si="54"/>
        <v>169792.25</v>
      </c>
      <c r="AO318" s="207">
        <f t="shared" si="60"/>
        <v>171888.34</v>
      </c>
      <c r="AP318" s="207">
        <f t="shared" si="60"/>
        <v>171965.32</v>
      </c>
      <c r="AQ318" s="207">
        <f t="shared" si="60"/>
        <v>171965.32</v>
      </c>
      <c r="AR318" s="207">
        <f t="shared" si="60"/>
        <v>171965.32</v>
      </c>
      <c r="AS318" s="207">
        <f t="shared" si="60"/>
        <v>171965.32</v>
      </c>
      <c r="AT318" s="207">
        <f t="shared" si="60"/>
        <v>171965.32</v>
      </c>
      <c r="AU318" s="208">
        <f t="shared" si="57"/>
        <v>2029871.6500000004</v>
      </c>
      <c r="AV318" s="208">
        <f t="shared" si="64"/>
        <v>171965.32</v>
      </c>
      <c r="AW318" s="208">
        <f t="shared" si="64"/>
        <v>171965.32</v>
      </c>
      <c r="AX318" s="208">
        <f t="shared" si="64"/>
        <v>171965.32</v>
      </c>
      <c r="AY318" s="208">
        <f t="shared" si="63"/>
        <v>171965.32</v>
      </c>
      <c r="AZ318" s="208">
        <f t="shared" si="62"/>
        <v>171965.32</v>
      </c>
      <c r="BA318" s="208">
        <f t="shared" si="62"/>
        <v>171965.32</v>
      </c>
      <c r="BB318" s="208">
        <f t="shared" si="62"/>
        <v>171965.32</v>
      </c>
      <c r="BC318" s="208">
        <f t="shared" si="61"/>
        <v>171965.32</v>
      </c>
      <c r="BD318" s="208">
        <f t="shared" si="61"/>
        <v>171965.32</v>
      </c>
      <c r="BE318" s="208">
        <f t="shared" si="61"/>
        <v>185806.71</v>
      </c>
      <c r="BF318" s="208">
        <f t="shared" si="59"/>
        <v>199648.1</v>
      </c>
      <c r="BG318" s="208">
        <f t="shared" si="59"/>
        <v>199648.1</v>
      </c>
      <c r="BH318" s="208">
        <f t="shared" si="59"/>
        <v>199648.1</v>
      </c>
      <c r="BI318" s="208">
        <f t="shared" si="59"/>
        <v>199648.1</v>
      </c>
      <c r="BJ318" s="208">
        <f t="shared" si="59"/>
        <v>199648.1</v>
      </c>
      <c r="BK318" s="208">
        <f t="shared" si="59"/>
        <v>199648.1</v>
      </c>
      <c r="BL318" s="207">
        <f t="shared" si="58"/>
        <v>2243521.9100000006</v>
      </c>
    </row>
    <row r="319" spans="1:64">
      <c r="A319" s="190" t="s">
        <v>520</v>
      </c>
      <c r="B319" s="205">
        <v>1.83E-2</v>
      </c>
      <c r="C319" s="205">
        <v>1.83E-2</v>
      </c>
      <c r="D319" s="206">
        <v>1941041.52</v>
      </c>
      <c r="E319" s="206">
        <v>1941041.52</v>
      </c>
      <c r="F319" s="206">
        <v>1941041.52</v>
      </c>
      <c r="G319" s="206">
        <v>1941041.52</v>
      </c>
      <c r="H319" s="206">
        <v>1941041.52</v>
      </c>
      <c r="I319" s="206">
        <v>1941041.52</v>
      </c>
      <c r="J319" s="206">
        <v>1941041.52</v>
      </c>
      <c r="K319" s="206">
        <v>1941041.52</v>
      </c>
      <c r="L319" s="206">
        <v>1941041.52</v>
      </c>
      <c r="M319" s="206">
        <v>1941041.52</v>
      </c>
      <c r="N319" s="206">
        <v>1941041.52</v>
      </c>
      <c r="O319" s="206">
        <v>1941041.52</v>
      </c>
      <c r="P319" s="192">
        <f t="shared" si="55"/>
        <v>23292498.239999998</v>
      </c>
      <c r="Q319" s="206">
        <v>1941041.52</v>
      </c>
      <c r="R319" s="206">
        <v>1941041.52</v>
      </c>
      <c r="S319" s="206">
        <v>1941041.52</v>
      </c>
      <c r="T319" s="206">
        <v>1941041.52</v>
      </c>
      <c r="U319" s="206">
        <v>1941041.52</v>
      </c>
      <c r="V319" s="206">
        <v>1941041.52</v>
      </c>
      <c r="W319" s="206">
        <v>1941041.52</v>
      </c>
      <c r="X319" s="206">
        <v>1941041.52</v>
      </c>
      <c r="Y319" s="206">
        <v>1941041.52</v>
      </c>
      <c r="Z319" s="206">
        <v>1941041.52</v>
      </c>
      <c r="AA319" s="206">
        <v>1941041.52</v>
      </c>
      <c r="AB319" s="206">
        <v>1941041.52</v>
      </c>
      <c r="AC319" s="206">
        <v>1941041.52</v>
      </c>
      <c r="AD319" s="206">
        <v>1941041.52</v>
      </c>
      <c r="AE319" s="206">
        <v>1941041.52</v>
      </c>
      <c r="AF319" s="206">
        <v>1941041.52</v>
      </c>
      <c r="AG319" s="192">
        <f t="shared" si="56"/>
        <v>23292498.239999998</v>
      </c>
      <c r="AI319" s="207">
        <f t="shared" si="54"/>
        <v>2960.09</v>
      </c>
      <c r="AJ319" s="207">
        <f t="shared" si="54"/>
        <v>2960.09</v>
      </c>
      <c r="AK319" s="207">
        <f t="shared" si="54"/>
        <v>2960.09</v>
      </c>
      <c r="AL319" s="207">
        <f t="shared" ref="AL319:AT367" si="65">ROUND(G319*$B319/12,2)</f>
        <v>2960.09</v>
      </c>
      <c r="AM319" s="207">
        <f t="shared" si="65"/>
        <v>2960.09</v>
      </c>
      <c r="AN319" s="207">
        <f t="shared" si="65"/>
        <v>2960.09</v>
      </c>
      <c r="AO319" s="207">
        <f t="shared" si="60"/>
        <v>2960.09</v>
      </c>
      <c r="AP319" s="207">
        <f t="shared" si="60"/>
        <v>2960.09</v>
      </c>
      <c r="AQ319" s="207">
        <f t="shared" si="60"/>
        <v>2960.09</v>
      </c>
      <c r="AR319" s="207">
        <f t="shared" si="60"/>
        <v>2960.09</v>
      </c>
      <c r="AS319" s="207">
        <f t="shared" si="60"/>
        <v>2960.09</v>
      </c>
      <c r="AT319" s="207">
        <f t="shared" si="60"/>
        <v>2960.09</v>
      </c>
      <c r="AU319" s="208">
        <f t="shared" si="57"/>
        <v>35521.08</v>
      </c>
      <c r="AV319" s="208">
        <f t="shared" si="64"/>
        <v>2960.09</v>
      </c>
      <c r="AW319" s="208">
        <f t="shared" si="64"/>
        <v>2960.09</v>
      </c>
      <c r="AX319" s="208">
        <f t="shared" si="64"/>
        <v>2960.09</v>
      </c>
      <c r="AY319" s="208">
        <f t="shared" si="63"/>
        <v>2960.09</v>
      </c>
      <c r="AZ319" s="208">
        <f t="shared" si="62"/>
        <v>2960.09</v>
      </c>
      <c r="BA319" s="208">
        <f t="shared" si="62"/>
        <v>2960.09</v>
      </c>
      <c r="BB319" s="208">
        <f t="shared" si="62"/>
        <v>2960.09</v>
      </c>
      <c r="BC319" s="208">
        <f t="shared" si="61"/>
        <v>2960.09</v>
      </c>
      <c r="BD319" s="208">
        <f t="shared" si="61"/>
        <v>2960.09</v>
      </c>
      <c r="BE319" s="208">
        <f t="shared" si="61"/>
        <v>2960.09</v>
      </c>
      <c r="BF319" s="208">
        <f t="shared" si="59"/>
        <v>2960.09</v>
      </c>
      <c r="BG319" s="208">
        <f t="shared" si="59"/>
        <v>2960.09</v>
      </c>
      <c r="BH319" s="208">
        <f t="shared" si="59"/>
        <v>2960.09</v>
      </c>
      <c r="BI319" s="208">
        <f t="shared" si="59"/>
        <v>2960.09</v>
      </c>
      <c r="BJ319" s="208">
        <f t="shared" si="59"/>
        <v>2960.09</v>
      </c>
      <c r="BK319" s="208">
        <f t="shared" si="59"/>
        <v>2960.09</v>
      </c>
      <c r="BL319" s="207">
        <f t="shared" si="58"/>
        <v>35521.08</v>
      </c>
    </row>
    <row r="320" spans="1:64">
      <c r="A320" s="190" t="s">
        <v>521</v>
      </c>
      <c r="B320" s="205">
        <v>2.4400000000000002E-2</v>
      </c>
      <c r="C320" s="205">
        <v>2.4400000000000002E-2</v>
      </c>
      <c r="D320" s="206">
        <v>8498390.5500000007</v>
      </c>
      <c r="E320" s="206">
        <v>8498390.5500000007</v>
      </c>
      <c r="F320" s="206">
        <v>8498390.5500000007</v>
      </c>
      <c r="G320" s="206">
        <v>8498390.5500000007</v>
      </c>
      <c r="H320" s="206">
        <v>8498390.5500000007</v>
      </c>
      <c r="I320" s="206">
        <v>8498390.5500000007</v>
      </c>
      <c r="J320" s="206">
        <v>8498390.5500000007</v>
      </c>
      <c r="K320" s="206">
        <v>8498390.5500000007</v>
      </c>
      <c r="L320" s="206">
        <v>8498390.5500000007</v>
      </c>
      <c r="M320" s="206">
        <v>8498390.5500000007</v>
      </c>
      <c r="N320" s="206">
        <v>8498390.5500000007</v>
      </c>
      <c r="O320" s="206">
        <v>8498390.5500000007</v>
      </c>
      <c r="P320" s="192">
        <f t="shared" si="55"/>
        <v>101980686.59999998</v>
      </c>
      <c r="Q320" s="206">
        <v>8498390.5500000007</v>
      </c>
      <c r="R320" s="206">
        <v>8498390.5500000007</v>
      </c>
      <c r="S320" s="206">
        <v>8498390.5500000007</v>
      </c>
      <c r="T320" s="206">
        <v>8498390.5500000007</v>
      </c>
      <c r="U320" s="206">
        <v>8498390.5500000007</v>
      </c>
      <c r="V320" s="206">
        <v>8498390.5500000007</v>
      </c>
      <c r="W320" s="206">
        <v>8498390.5500000007</v>
      </c>
      <c r="X320" s="206">
        <v>8498390.5500000007</v>
      </c>
      <c r="Y320" s="206">
        <v>8498390.5500000007</v>
      </c>
      <c r="Z320" s="206">
        <v>8498390.5500000007</v>
      </c>
      <c r="AA320" s="206">
        <v>8498390.5500000007</v>
      </c>
      <c r="AB320" s="206">
        <v>8498390.5500000007</v>
      </c>
      <c r="AC320" s="206">
        <v>8498390.5500000007</v>
      </c>
      <c r="AD320" s="206">
        <v>8498390.5500000007</v>
      </c>
      <c r="AE320" s="206">
        <v>8498390.5500000007</v>
      </c>
      <c r="AF320" s="206">
        <v>8498390.5500000007</v>
      </c>
      <c r="AG320" s="192">
        <f t="shared" si="56"/>
        <v>101980686.59999998</v>
      </c>
      <c r="AI320" s="207">
        <f t="shared" ref="AI320:AT377" si="66">ROUND(D320*$B320/12,2)</f>
        <v>17280.060000000001</v>
      </c>
      <c r="AJ320" s="207">
        <f t="shared" si="66"/>
        <v>17280.060000000001</v>
      </c>
      <c r="AK320" s="207">
        <f t="shared" si="66"/>
        <v>17280.060000000001</v>
      </c>
      <c r="AL320" s="207">
        <f t="shared" si="65"/>
        <v>17280.060000000001</v>
      </c>
      <c r="AM320" s="207">
        <f t="shared" si="65"/>
        <v>17280.060000000001</v>
      </c>
      <c r="AN320" s="207">
        <f t="shared" si="65"/>
        <v>17280.060000000001</v>
      </c>
      <c r="AO320" s="207">
        <f t="shared" si="60"/>
        <v>17280.060000000001</v>
      </c>
      <c r="AP320" s="207">
        <f t="shared" si="60"/>
        <v>17280.060000000001</v>
      </c>
      <c r="AQ320" s="207">
        <f t="shared" si="60"/>
        <v>17280.060000000001</v>
      </c>
      <c r="AR320" s="207">
        <f t="shared" si="60"/>
        <v>17280.060000000001</v>
      </c>
      <c r="AS320" s="207">
        <f t="shared" si="60"/>
        <v>17280.060000000001</v>
      </c>
      <c r="AT320" s="207">
        <f t="shared" si="60"/>
        <v>17280.060000000001</v>
      </c>
      <c r="AU320" s="208">
        <f t="shared" si="57"/>
        <v>207360.72</v>
      </c>
      <c r="AV320" s="208">
        <f t="shared" si="64"/>
        <v>17280.060000000001</v>
      </c>
      <c r="AW320" s="208">
        <f t="shared" si="64"/>
        <v>17280.060000000001</v>
      </c>
      <c r="AX320" s="208">
        <f t="shared" si="64"/>
        <v>17280.060000000001</v>
      </c>
      <c r="AY320" s="208">
        <f t="shared" si="63"/>
        <v>17280.060000000001</v>
      </c>
      <c r="AZ320" s="208">
        <f t="shared" si="62"/>
        <v>17280.060000000001</v>
      </c>
      <c r="BA320" s="208">
        <f t="shared" si="62"/>
        <v>17280.060000000001</v>
      </c>
      <c r="BB320" s="208">
        <f t="shared" si="62"/>
        <v>17280.060000000001</v>
      </c>
      <c r="BC320" s="208">
        <f t="shared" si="61"/>
        <v>17280.060000000001</v>
      </c>
      <c r="BD320" s="208">
        <f t="shared" si="61"/>
        <v>17280.060000000001</v>
      </c>
      <c r="BE320" s="208">
        <f t="shared" si="61"/>
        <v>17280.060000000001</v>
      </c>
      <c r="BF320" s="208">
        <f t="shared" si="59"/>
        <v>17280.060000000001</v>
      </c>
      <c r="BG320" s="208">
        <f t="shared" si="59"/>
        <v>17280.060000000001</v>
      </c>
      <c r="BH320" s="208">
        <f t="shared" si="59"/>
        <v>17280.060000000001</v>
      </c>
      <c r="BI320" s="208">
        <f t="shared" si="59"/>
        <v>17280.060000000001</v>
      </c>
      <c r="BJ320" s="208">
        <f t="shared" si="59"/>
        <v>17280.060000000001</v>
      </c>
      <c r="BK320" s="208">
        <f t="shared" si="59"/>
        <v>17280.060000000001</v>
      </c>
      <c r="BL320" s="207">
        <f t="shared" si="58"/>
        <v>207360.72</v>
      </c>
    </row>
    <row r="321" spans="1:68">
      <c r="A321" s="190" t="s">
        <v>522</v>
      </c>
      <c r="B321" s="205">
        <v>0</v>
      </c>
      <c r="C321" s="205">
        <v>0</v>
      </c>
      <c r="D321" s="206">
        <v>519009.11</v>
      </c>
      <c r="E321" s="206">
        <v>519009.11</v>
      </c>
      <c r="F321" s="206">
        <v>519009.11</v>
      </c>
      <c r="G321" s="206">
        <v>519009.11</v>
      </c>
      <c r="H321" s="206">
        <v>519009.11</v>
      </c>
      <c r="I321" s="206">
        <v>519009.11</v>
      </c>
      <c r="J321" s="206">
        <v>519009.11</v>
      </c>
      <c r="K321" s="206">
        <v>519009.11</v>
      </c>
      <c r="L321" s="206">
        <v>519009.11</v>
      </c>
      <c r="M321" s="206">
        <v>519009.11</v>
      </c>
      <c r="N321" s="206">
        <v>519009.11</v>
      </c>
      <c r="O321" s="206">
        <v>519009.11</v>
      </c>
      <c r="P321" s="192">
        <f t="shared" si="55"/>
        <v>6228109.3200000003</v>
      </c>
      <c r="Q321" s="206">
        <v>519009.11</v>
      </c>
      <c r="R321" s="206">
        <v>519009.11</v>
      </c>
      <c r="S321" s="206">
        <v>519009.11</v>
      </c>
      <c r="T321" s="206">
        <v>519009.11</v>
      </c>
      <c r="U321" s="206">
        <v>519009.11</v>
      </c>
      <c r="V321" s="206">
        <v>519009.11</v>
      </c>
      <c r="W321" s="206">
        <v>519009.11</v>
      </c>
      <c r="X321" s="206">
        <v>519009.11</v>
      </c>
      <c r="Y321" s="206">
        <v>519009.11</v>
      </c>
      <c r="Z321" s="206">
        <v>519009.11</v>
      </c>
      <c r="AA321" s="206">
        <v>519009.11</v>
      </c>
      <c r="AB321" s="206">
        <v>519009.11</v>
      </c>
      <c r="AC321" s="206">
        <v>519009.11</v>
      </c>
      <c r="AD321" s="206">
        <v>519009.11</v>
      </c>
      <c r="AE321" s="206">
        <v>519009.11</v>
      </c>
      <c r="AF321" s="206">
        <v>519009.11</v>
      </c>
      <c r="AG321" s="192">
        <f t="shared" si="56"/>
        <v>6228109.3200000003</v>
      </c>
      <c r="AI321" s="207">
        <f t="shared" si="66"/>
        <v>0</v>
      </c>
      <c r="AJ321" s="207">
        <f t="shared" si="66"/>
        <v>0</v>
      </c>
      <c r="AK321" s="207">
        <f t="shared" si="66"/>
        <v>0</v>
      </c>
      <c r="AL321" s="207">
        <f t="shared" si="65"/>
        <v>0</v>
      </c>
      <c r="AM321" s="207">
        <f t="shared" si="65"/>
        <v>0</v>
      </c>
      <c r="AN321" s="207">
        <f t="shared" si="65"/>
        <v>0</v>
      </c>
      <c r="AO321" s="207">
        <f t="shared" si="60"/>
        <v>0</v>
      </c>
      <c r="AP321" s="207">
        <f t="shared" si="60"/>
        <v>0</v>
      </c>
      <c r="AQ321" s="207">
        <f t="shared" si="60"/>
        <v>0</v>
      </c>
      <c r="AR321" s="207">
        <f t="shared" si="60"/>
        <v>0</v>
      </c>
      <c r="AS321" s="207">
        <f t="shared" si="60"/>
        <v>0</v>
      </c>
      <c r="AT321" s="207">
        <f t="shared" si="60"/>
        <v>0</v>
      </c>
      <c r="AU321" s="208">
        <f t="shared" si="57"/>
        <v>0</v>
      </c>
      <c r="AV321" s="208">
        <f t="shared" si="64"/>
        <v>0</v>
      </c>
      <c r="AW321" s="208">
        <f t="shared" si="64"/>
        <v>0</v>
      </c>
      <c r="AX321" s="208">
        <f t="shared" si="64"/>
        <v>0</v>
      </c>
      <c r="AY321" s="208">
        <f t="shared" si="63"/>
        <v>0</v>
      </c>
      <c r="AZ321" s="208">
        <f t="shared" si="62"/>
        <v>0</v>
      </c>
      <c r="BA321" s="208">
        <f t="shared" si="62"/>
        <v>0</v>
      </c>
      <c r="BB321" s="208">
        <f t="shared" si="62"/>
        <v>0</v>
      </c>
      <c r="BC321" s="208">
        <f t="shared" si="61"/>
        <v>0</v>
      </c>
      <c r="BD321" s="208">
        <f t="shared" si="61"/>
        <v>0</v>
      </c>
      <c r="BE321" s="208">
        <f t="shared" si="61"/>
        <v>0</v>
      </c>
      <c r="BF321" s="208">
        <f t="shared" si="59"/>
        <v>0</v>
      </c>
      <c r="BG321" s="208">
        <f t="shared" si="59"/>
        <v>0</v>
      </c>
      <c r="BH321" s="208">
        <f t="shared" si="59"/>
        <v>0</v>
      </c>
      <c r="BI321" s="208">
        <f t="shared" si="59"/>
        <v>0</v>
      </c>
      <c r="BJ321" s="208">
        <f t="shared" si="59"/>
        <v>0</v>
      </c>
      <c r="BK321" s="208">
        <f t="shared" si="59"/>
        <v>0</v>
      </c>
      <c r="BL321" s="207">
        <f t="shared" si="58"/>
        <v>0</v>
      </c>
    </row>
    <row r="322" spans="1:68">
      <c r="A322" s="190" t="s">
        <v>523</v>
      </c>
      <c r="B322" s="205">
        <v>0</v>
      </c>
      <c r="C322" s="205">
        <v>0</v>
      </c>
      <c r="D322" s="206">
        <v>4117062.41</v>
      </c>
      <c r="E322" s="206">
        <v>4117062.41</v>
      </c>
      <c r="F322" s="206">
        <v>4117062.41</v>
      </c>
      <c r="G322" s="206">
        <v>4117062.41</v>
      </c>
      <c r="H322" s="206">
        <v>4117062.41</v>
      </c>
      <c r="I322" s="206">
        <v>4117062.41</v>
      </c>
      <c r="J322" s="206">
        <v>4117062.41</v>
      </c>
      <c r="K322" s="206">
        <v>4117062.41</v>
      </c>
      <c r="L322" s="206">
        <v>4117062.41</v>
      </c>
      <c r="M322" s="206">
        <v>4117062.41</v>
      </c>
      <c r="N322" s="206">
        <v>4117062.41</v>
      </c>
      <c r="O322" s="206">
        <v>4117062.41</v>
      </c>
      <c r="P322" s="192">
        <f t="shared" si="55"/>
        <v>49404748.919999987</v>
      </c>
      <c r="Q322" s="206">
        <v>4117062.41</v>
      </c>
      <c r="R322" s="206">
        <v>4117062.41</v>
      </c>
      <c r="S322" s="206">
        <v>4117062.41</v>
      </c>
      <c r="T322" s="206">
        <v>4117062.41</v>
      </c>
      <c r="U322" s="206">
        <v>4117062.41</v>
      </c>
      <c r="V322" s="206">
        <v>4117062.41</v>
      </c>
      <c r="W322" s="206">
        <v>4117062.41</v>
      </c>
      <c r="X322" s="206">
        <v>4117062.41</v>
      </c>
      <c r="Y322" s="206">
        <v>4117062.41</v>
      </c>
      <c r="Z322" s="206">
        <v>4117062.41</v>
      </c>
      <c r="AA322" s="206">
        <v>4117062.41</v>
      </c>
      <c r="AB322" s="206">
        <v>4117062.41</v>
      </c>
      <c r="AC322" s="206">
        <v>4117062.41</v>
      </c>
      <c r="AD322" s="206">
        <v>4117062.41</v>
      </c>
      <c r="AE322" s="206">
        <v>4117062.41</v>
      </c>
      <c r="AF322" s="206">
        <v>4117062.41</v>
      </c>
      <c r="AG322" s="192">
        <f t="shared" si="56"/>
        <v>49404748.919999987</v>
      </c>
      <c r="AI322" s="207">
        <f t="shared" si="66"/>
        <v>0</v>
      </c>
      <c r="AJ322" s="207">
        <f t="shared" si="66"/>
        <v>0</v>
      </c>
      <c r="AK322" s="207">
        <f t="shared" si="66"/>
        <v>0</v>
      </c>
      <c r="AL322" s="207">
        <f t="shared" si="65"/>
        <v>0</v>
      </c>
      <c r="AM322" s="207">
        <f t="shared" si="65"/>
        <v>0</v>
      </c>
      <c r="AN322" s="207">
        <f t="shared" si="65"/>
        <v>0</v>
      </c>
      <c r="AO322" s="207">
        <f t="shared" si="60"/>
        <v>0</v>
      </c>
      <c r="AP322" s="207">
        <f t="shared" si="60"/>
        <v>0</v>
      </c>
      <c r="AQ322" s="207">
        <f t="shared" si="60"/>
        <v>0</v>
      </c>
      <c r="AR322" s="207">
        <f t="shared" si="60"/>
        <v>0</v>
      </c>
      <c r="AS322" s="207">
        <f t="shared" si="60"/>
        <v>0</v>
      </c>
      <c r="AT322" s="207">
        <f t="shared" si="60"/>
        <v>0</v>
      </c>
      <c r="AU322" s="208">
        <f t="shared" si="57"/>
        <v>0</v>
      </c>
      <c r="AV322" s="208">
        <f t="shared" si="64"/>
        <v>0</v>
      </c>
      <c r="AW322" s="208">
        <f t="shared" si="64"/>
        <v>0</v>
      </c>
      <c r="AX322" s="208">
        <f t="shared" si="64"/>
        <v>0</v>
      </c>
      <c r="AY322" s="208">
        <f t="shared" si="63"/>
        <v>0</v>
      </c>
      <c r="AZ322" s="208">
        <f t="shared" si="62"/>
        <v>0</v>
      </c>
      <c r="BA322" s="208">
        <f t="shared" si="62"/>
        <v>0</v>
      </c>
      <c r="BB322" s="208">
        <f t="shared" si="62"/>
        <v>0</v>
      </c>
      <c r="BC322" s="208">
        <f t="shared" si="61"/>
        <v>0</v>
      </c>
      <c r="BD322" s="208">
        <f t="shared" si="61"/>
        <v>0</v>
      </c>
      <c r="BE322" s="208">
        <f t="shared" si="61"/>
        <v>0</v>
      </c>
      <c r="BF322" s="208">
        <f t="shared" si="59"/>
        <v>0</v>
      </c>
      <c r="BG322" s="208">
        <f t="shared" si="59"/>
        <v>0</v>
      </c>
      <c r="BH322" s="208">
        <f t="shared" si="59"/>
        <v>0</v>
      </c>
      <c r="BI322" s="208">
        <f t="shared" si="59"/>
        <v>0</v>
      </c>
      <c r="BJ322" s="208">
        <f t="shared" si="59"/>
        <v>0</v>
      </c>
      <c r="BK322" s="208">
        <f t="shared" si="59"/>
        <v>0</v>
      </c>
      <c r="BL322" s="207">
        <f t="shared" si="58"/>
        <v>0</v>
      </c>
    </row>
    <row r="323" spans="1:68">
      <c r="A323" s="190" t="s">
        <v>524</v>
      </c>
      <c r="B323" s="205">
        <v>0</v>
      </c>
      <c r="C323" s="205">
        <v>0</v>
      </c>
      <c r="D323" s="206">
        <v>2377982.9900000002</v>
      </c>
      <c r="E323" s="206">
        <v>2377982.9900000002</v>
      </c>
      <c r="F323" s="206">
        <v>2377982.9900000002</v>
      </c>
      <c r="G323" s="206">
        <v>2377982.9900000002</v>
      </c>
      <c r="H323" s="206">
        <v>2377982.9900000002</v>
      </c>
      <c r="I323" s="206">
        <v>2377982.9900000002</v>
      </c>
      <c r="J323" s="206">
        <v>2377982.9900000002</v>
      </c>
      <c r="K323" s="206">
        <v>2377982.9900000002</v>
      </c>
      <c r="L323" s="206">
        <v>2377982.9900000002</v>
      </c>
      <c r="M323" s="206">
        <v>2377982.9900000002</v>
      </c>
      <c r="N323" s="206">
        <v>2377982.9900000002</v>
      </c>
      <c r="O323" s="206">
        <v>2377982.9900000002</v>
      </c>
      <c r="P323" s="192">
        <f t="shared" si="55"/>
        <v>28535795.88000001</v>
      </c>
      <c r="Q323" s="206">
        <v>2377982.9900000002</v>
      </c>
      <c r="R323" s="206">
        <v>2377982.9900000002</v>
      </c>
      <c r="S323" s="206">
        <v>2377982.9900000002</v>
      </c>
      <c r="T323" s="206">
        <v>2377982.9900000002</v>
      </c>
      <c r="U323" s="206">
        <v>2377982.9900000002</v>
      </c>
      <c r="V323" s="206">
        <v>2377982.9900000002</v>
      </c>
      <c r="W323" s="206">
        <v>2377982.9900000002</v>
      </c>
      <c r="X323" s="206">
        <v>2377982.9900000002</v>
      </c>
      <c r="Y323" s="206">
        <v>2377982.9900000002</v>
      </c>
      <c r="Z323" s="206">
        <v>2377982.9900000002</v>
      </c>
      <c r="AA323" s="206">
        <v>2377982.9900000002</v>
      </c>
      <c r="AB323" s="206">
        <v>2377982.9900000002</v>
      </c>
      <c r="AC323" s="206">
        <v>2377982.9900000002</v>
      </c>
      <c r="AD323" s="206">
        <v>2377982.9900000002</v>
      </c>
      <c r="AE323" s="206">
        <v>2377982.9900000002</v>
      </c>
      <c r="AF323" s="206">
        <v>2377982.9900000002</v>
      </c>
      <c r="AG323" s="192">
        <f t="shared" si="56"/>
        <v>28535795.88000001</v>
      </c>
      <c r="AI323" s="207">
        <f t="shared" si="66"/>
        <v>0</v>
      </c>
      <c r="AJ323" s="207">
        <f t="shared" si="66"/>
        <v>0</v>
      </c>
      <c r="AK323" s="207">
        <f t="shared" si="66"/>
        <v>0</v>
      </c>
      <c r="AL323" s="207">
        <f t="shared" si="65"/>
        <v>0</v>
      </c>
      <c r="AM323" s="207">
        <f t="shared" si="65"/>
        <v>0</v>
      </c>
      <c r="AN323" s="207">
        <f t="shared" si="65"/>
        <v>0</v>
      </c>
      <c r="AO323" s="207">
        <f t="shared" si="60"/>
        <v>0</v>
      </c>
      <c r="AP323" s="207">
        <f t="shared" si="60"/>
        <v>0</v>
      </c>
      <c r="AQ323" s="207">
        <f t="shared" si="60"/>
        <v>0</v>
      </c>
      <c r="AR323" s="207">
        <f t="shared" si="60"/>
        <v>0</v>
      </c>
      <c r="AS323" s="207">
        <f t="shared" si="60"/>
        <v>0</v>
      </c>
      <c r="AT323" s="207">
        <f t="shared" si="60"/>
        <v>0</v>
      </c>
      <c r="AU323" s="208">
        <f t="shared" si="57"/>
        <v>0</v>
      </c>
      <c r="AV323" s="208">
        <f t="shared" si="64"/>
        <v>0</v>
      </c>
      <c r="AW323" s="208">
        <f t="shared" si="64"/>
        <v>0</v>
      </c>
      <c r="AX323" s="208">
        <f t="shared" si="64"/>
        <v>0</v>
      </c>
      <c r="AY323" s="208">
        <f t="shared" si="63"/>
        <v>0</v>
      </c>
      <c r="AZ323" s="208">
        <f t="shared" si="62"/>
        <v>0</v>
      </c>
      <c r="BA323" s="208">
        <f t="shared" si="62"/>
        <v>0</v>
      </c>
      <c r="BB323" s="208">
        <f t="shared" si="62"/>
        <v>0</v>
      </c>
      <c r="BC323" s="208">
        <f t="shared" si="61"/>
        <v>0</v>
      </c>
      <c r="BD323" s="208">
        <f t="shared" si="61"/>
        <v>0</v>
      </c>
      <c r="BE323" s="208">
        <f t="shared" si="61"/>
        <v>0</v>
      </c>
      <c r="BF323" s="208">
        <f t="shared" si="59"/>
        <v>0</v>
      </c>
      <c r="BG323" s="208">
        <f t="shared" si="59"/>
        <v>0</v>
      </c>
      <c r="BH323" s="208">
        <f t="shared" si="59"/>
        <v>0</v>
      </c>
      <c r="BI323" s="208">
        <f t="shared" si="59"/>
        <v>0</v>
      </c>
      <c r="BJ323" s="208">
        <f t="shared" si="59"/>
        <v>0</v>
      </c>
      <c r="BK323" s="208">
        <f t="shared" si="59"/>
        <v>0</v>
      </c>
      <c r="BL323" s="207">
        <f t="shared" si="58"/>
        <v>0</v>
      </c>
    </row>
    <row r="324" spans="1:68">
      <c r="A324" s="190" t="s">
        <v>525</v>
      </c>
      <c r="B324" s="205">
        <v>2.0499999999999997E-2</v>
      </c>
      <c r="C324" s="205">
        <v>2.0499999999999997E-2</v>
      </c>
      <c r="D324" s="206">
        <v>12951866.82</v>
      </c>
      <c r="E324" s="206">
        <v>12990159.609999999</v>
      </c>
      <c r="F324" s="206">
        <v>13028452.4</v>
      </c>
      <c r="G324" s="206">
        <v>13034910.24</v>
      </c>
      <c r="H324" s="206">
        <v>13041368.08</v>
      </c>
      <c r="I324" s="206">
        <v>13041056.050000001</v>
      </c>
      <c r="J324" s="206">
        <v>13480519.404999999</v>
      </c>
      <c r="K324" s="206">
        <v>14397472.984999999</v>
      </c>
      <c r="L324" s="206">
        <v>15351829.375</v>
      </c>
      <c r="M324" s="206">
        <v>16214649.550000001</v>
      </c>
      <c r="N324" s="206">
        <v>19100843.030000001</v>
      </c>
      <c r="O324" s="206">
        <v>24099342.535</v>
      </c>
      <c r="P324" s="192">
        <f t="shared" si="55"/>
        <v>180732470.08000001</v>
      </c>
      <c r="Q324" s="206">
        <v>26597290.539999999</v>
      </c>
      <c r="R324" s="206">
        <v>26597290.539999999</v>
      </c>
      <c r="S324" s="206">
        <v>26597290.539999999</v>
      </c>
      <c r="T324" s="206">
        <v>26597290.539999999</v>
      </c>
      <c r="U324" s="206">
        <v>26597290.539999999</v>
      </c>
      <c r="V324" s="206">
        <v>26597290.539999999</v>
      </c>
      <c r="W324" s="206">
        <v>26597290.539999999</v>
      </c>
      <c r="X324" s="206">
        <v>26597290.539999999</v>
      </c>
      <c r="Y324" s="206">
        <v>26597290.539999999</v>
      </c>
      <c r="Z324" s="206">
        <v>26804069.099999998</v>
      </c>
      <c r="AA324" s="206">
        <v>27010847.66</v>
      </c>
      <c r="AB324" s="206">
        <v>27010847.66</v>
      </c>
      <c r="AC324" s="206">
        <v>27010847.66</v>
      </c>
      <c r="AD324" s="206">
        <v>27010847.66</v>
      </c>
      <c r="AE324" s="206">
        <v>27010847.66</v>
      </c>
      <c r="AF324" s="206">
        <v>27010847.66</v>
      </c>
      <c r="AG324" s="192">
        <f t="shared" si="56"/>
        <v>321855607.75999999</v>
      </c>
      <c r="AI324" s="207">
        <f t="shared" si="66"/>
        <v>22126.11</v>
      </c>
      <c r="AJ324" s="207">
        <f t="shared" si="66"/>
        <v>22191.52</v>
      </c>
      <c r="AK324" s="207">
        <f t="shared" si="66"/>
        <v>22256.94</v>
      </c>
      <c r="AL324" s="207">
        <f t="shared" si="65"/>
        <v>22267.97</v>
      </c>
      <c r="AM324" s="207">
        <f t="shared" si="65"/>
        <v>22279</v>
      </c>
      <c r="AN324" s="207">
        <f t="shared" si="65"/>
        <v>22278.47</v>
      </c>
      <c r="AO324" s="207">
        <f t="shared" si="60"/>
        <v>23029.22</v>
      </c>
      <c r="AP324" s="207">
        <f t="shared" si="60"/>
        <v>24595.68</v>
      </c>
      <c r="AQ324" s="207">
        <f t="shared" si="60"/>
        <v>26226.04</v>
      </c>
      <c r="AR324" s="207">
        <f t="shared" si="60"/>
        <v>27700.03</v>
      </c>
      <c r="AS324" s="207">
        <f t="shared" si="60"/>
        <v>32630.61</v>
      </c>
      <c r="AT324" s="207">
        <f t="shared" si="60"/>
        <v>41169.71</v>
      </c>
      <c r="AU324" s="208">
        <f t="shared" si="57"/>
        <v>308751.30000000005</v>
      </c>
      <c r="AV324" s="208">
        <f t="shared" si="64"/>
        <v>45437.04</v>
      </c>
      <c r="AW324" s="208">
        <f t="shared" si="64"/>
        <v>45437.04</v>
      </c>
      <c r="AX324" s="208">
        <f t="shared" si="64"/>
        <v>45437.04</v>
      </c>
      <c r="AY324" s="208">
        <f t="shared" si="63"/>
        <v>45437.04</v>
      </c>
      <c r="AZ324" s="208">
        <f t="shared" si="62"/>
        <v>45437.04</v>
      </c>
      <c r="BA324" s="208">
        <f t="shared" si="62"/>
        <v>45437.04</v>
      </c>
      <c r="BB324" s="208">
        <f t="shared" si="62"/>
        <v>45437.04</v>
      </c>
      <c r="BC324" s="208">
        <f t="shared" si="61"/>
        <v>45437.04</v>
      </c>
      <c r="BD324" s="208">
        <f t="shared" si="61"/>
        <v>45437.04</v>
      </c>
      <c r="BE324" s="208">
        <f t="shared" si="61"/>
        <v>45790.28</v>
      </c>
      <c r="BF324" s="208">
        <f t="shared" si="59"/>
        <v>46143.53</v>
      </c>
      <c r="BG324" s="208">
        <f t="shared" si="59"/>
        <v>46143.53</v>
      </c>
      <c r="BH324" s="208">
        <f t="shared" si="59"/>
        <v>46143.53</v>
      </c>
      <c r="BI324" s="208">
        <f t="shared" si="59"/>
        <v>46143.53</v>
      </c>
      <c r="BJ324" s="208">
        <f t="shared" si="59"/>
        <v>46143.53</v>
      </c>
      <c r="BK324" s="208">
        <f t="shared" si="59"/>
        <v>46143.53</v>
      </c>
      <c r="BL324" s="207">
        <f t="shared" si="58"/>
        <v>549836.66000000015</v>
      </c>
    </row>
    <row r="325" spans="1:68">
      <c r="A325" s="190" t="s">
        <v>526</v>
      </c>
      <c r="B325" s="205">
        <v>2.1000000000000001E-2</v>
      </c>
      <c r="C325" s="205">
        <v>2.1000000000000001E-2</v>
      </c>
      <c r="D325" s="206">
        <v>168936699.49000001</v>
      </c>
      <c r="E325" s="206">
        <v>169688980.21000001</v>
      </c>
      <c r="F325" s="206">
        <v>170478268.30000001</v>
      </c>
      <c r="G325" s="206">
        <v>172041463.43000001</v>
      </c>
      <c r="H325" s="206">
        <v>173554086.78</v>
      </c>
      <c r="I325" s="206">
        <v>173893464.84</v>
      </c>
      <c r="J325" s="206">
        <v>175560610.035</v>
      </c>
      <c r="K325" s="206">
        <v>177549649.14000002</v>
      </c>
      <c r="L325" s="206">
        <v>178138118.10499999</v>
      </c>
      <c r="M325" s="206">
        <v>181159740.39000002</v>
      </c>
      <c r="N325" s="206">
        <v>184008449.78500003</v>
      </c>
      <c r="O325" s="206">
        <v>184284940.14000002</v>
      </c>
      <c r="P325" s="192">
        <f t="shared" si="55"/>
        <v>2109294470.6450005</v>
      </c>
      <c r="Q325" s="206">
        <v>184784513.68000004</v>
      </c>
      <c r="R325" s="206">
        <v>185537767.46500003</v>
      </c>
      <c r="S325" s="206">
        <v>186233200.78000006</v>
      </c>
      <c r="T325" s="206">
        <v>187277051.40000007</v>
      </c>
      <c r="U325" s="206">
        <v>188296177.14000008</v>
      </c>
      <c r="V325" s="206">
        <v>188935475.27500007</v>
      </c>
      <c r="W325" s="206">
        <v>189552612.02500004</v>
      </c>
      <c r="X325" s="206">
        <v>190093903.79500005</v>
      </c>
      <c r="Y325" s="206">
        <v>191128167.34500006</v>
      </c>
      <c r="Z325" s="206">
        <v>192571976.80000004</v>
      </c>
      <c r="AA325" s="206">
        <v>193350390.89000008</v>
      </c>
      <c r="AB325" s="206">
        <v>193422348.82000005</v>
      </c>
      <c r="AC325" s="206">
        <v>193528456.10500005</v>
      </c>
      <c r="AD325" s="206">
        <v>193634239.30000004</v>
      </c>
      <c r="AE325" s="206">
        <v>193782607.07500005</v>
      </c>
      <c r="AF325" s="206">
        <v>194427628.76500008</v>
      </c>
      <c r="AG325" s="192">
        <f t="shared" si="56"/>
        <v>2302723983.3350005</v>
      </c>
      <c r="AI325" s="207">
        <f t="shared" si="66"/>
        <v>295639.21999999997</v>
      </c>
      <c r="AJ325" s="207">
        <f t="shared" si="66"/>
        <v>296955.71999999997</v>
      </c>
      <c r="AK325" s="207">
        <f t="shared" si="66"/>
        <v>298336.96999999997</v>
      </c>
      <c r="AL325" s="207">
        <f t="shared" si="65"/>
        <v>301072.56</v>
      </c>
      <c r="AM325" s="207">
        <f t="shared" si="65"/>
        <v>303719.65000000002</v>
      </c>
      <c r="AN325" s="207">
        <f t="shared" si="65"/>
        <v>304313.56</v>
      </c>
      <c r="AO325" s="207">
        <f t="shared" si="60"/>
        <v>307231.07</v>
      </c>
      <c r="AP325" s="207">
        <f t="shared" si="60"/>
        <v>310711.89</v>
      </c>
      <c r="AQ325" s="207">
        <f t="shared" si="60"/>
        <v>311741.71000000002</v>
      </c>
      <c r="AR325" s="207">
        <f t="shared" si="60"/>
        <v>317029.55</v>
      </c>
      <c r="AS325" s="207">
        <f t="shared" si="60"/>
        <v>322014.78999999998</v>
      </c>
      <c r="AT325" s="207">
        <f t="shared" si="60"/>
        <v>322498.65000000002</v>
      </c>
      <c r="AU325" s="208">
        <f t="shared" si="57"/>
        <v>3691265.34</v>
      </c>
      <c r="AV325" s="208">
        <f t="shared" si="64"/>
        <v>323372.90000000002</v>
      </c>
      <c r="AW325" s="208">
        <f t="shared" si="64"/>
        <v>324691.09000000003</v>
      </c>
      <c r="AX325" s="208">
        <f t="shared" si="64"/>
        <v>325908.09999999998</v>
      </c>
      <c r="AY325" s="208">
        <f t="shared" si="63"/>
        <v>327734.84000000003</v>
      </c>
      <c r="AZ325" s="208">
        <f t="shared" si="62"/>
        <v>329518.31</v>
      </c>
      <c r="BA325" s="208">
        <f t="shared" si="62"/>
        <v>330637.08</v>
      </c>
      <c r="BB325" s="208">
        <f t="shared" si="62"/>
        <v>331717.07</v>
      </c>
      <c r="BC325" s="208">
        <f t="shared" si="61"/>
        <v>332664.33</v>
      </c>
      <c r="BD325" s="208">
        <f t="shared" si="61"/>
        <v>334474.28999999998</v>
      </c>
      <c r="BE325" s="208">
        <f t="shared" si="61"/>
        <v>337000.96000000002</v>
      </c>
      <c r="BF325" s="208">
        <f t="shared" si="59"/>
        <v>338363.18</v>
      </c>
      <c r="BG325" s="208">
        <f t="shared" si="59"/>
        <v>338489.11</v>
      </c>
      <c r="BH325" s="208">
        <f t="shared" si="59"/>
        <v>338674.8</v>
      </c>
      <c r="BI325" s="208">
        <f t="shared" si="59"/>
        <v>338859.92</v>
      </c>
      <c r="BJ325" s="208">
        <f t="shared" si="59"/>
        <v>339119.56</v>
      </c>
      <c r="BK325" s="208">
        <f t="shared" si="59"/>
        <v>340248.35</v>
      </c>
      <c r="BL325" s="207">
        <f t="shared" si="58"/>
        <v>4029766.96</v>
      </c>
    </row>
    <row r="326" spans="1:68">
      <c r="A326" s="190" t="s">
        <v>527</v>
      </c>
      <c r="B326" s="205">
        <v>0</v>
      </c>
      <c r="C326" s="205">
        <v>0</v>
      </c>
      <c r="D326" s="206">
        <v>11748.710000000001</v>
      </c>
      <c r="E326" s="206">
        <v>11748.710000000001</v>
      </c>
      <c r="F326" s="206">
        <v>11748.710000000001</v>
      </c>
      <c r="G326" s="206">
        <v>11748.710000000001</v>
      </c>
      <c r="H326" s="206">
        <v>11748.710000000001</v>
      </c>
      <c r="I326" s="206">
        <v>11748.710000000001</v>
      </c>
      <c r="J326" s="206">
        <v>11748.710000000001</v>
      </c>
      <c r="K326" s="206">
        <v>11748.710000000001</v>
      </c>
      <c r="L326" s="206">
        <v>11748.710000000001</v>
      </c>
      <c r="M326" s="206">
        <v>11748.710000000001</v>
      </c>
      <c r="N326" s="206">
        <v>11748.710000000001</v>
      </c>
      <c r="O326" s="206">
        <v>11748.710000000001</v>
      </c>
      <c r="P326" s="192">
        <f t="shared" ref="P326:P389" si="67">SUM(D326:O326)</f>
        <v>140984.52000000005</v>
      </c>
      <c r="Q326" s="206">
        <v>11748.710000000001</v>
      </c>
      <c r="R326" s="206">
        <v>11748.710000000001</v>
      </c>
      <c r="S326" s="206">
        <v>11748.710000000001</v>
      </c>
      <c r="T326" s="206">
        <v>11748.710000000001</v>
      </c>
      <c r="U326" s="206">
        <v>11748.710000000001</v>
      </c>
      <c r="V326" s="206">
        <v>11748.710000000001</v>
      </c>
      <c r="W326" s="206">
        <v>11748.710000000001</v>
      </c>
      <c r="X326" s="206">
        <v>11748.710000000001</v>
      </c>
      <c r="Y326" s="206">
        <v>11748.710000000001</v>
      </c>
      <c r="Z326" s="206">
        <v>11748.710000000001</v>
      </c>
      <c r="AA326" s="206">
        <v>11748.710000000001</v>
      </c>
      <c r="AB326" s="206">
        <v>11748.710000000001</v>
      </c>
      <c r="AC326" s="206">
        <v>11748.710000000001</v>
      </c>
      <c r="AD326" s="206">
        <v>11748.710000000001</v>
      </c>
      <c r="AE326" s="206">
        <v>11748.710000000001</v>
      </c>
      <c r="AF326" s="206">
        <v>11748.710000000001</v>
      </c>
      <c r="AG326" s="192">
        <f t="shared" ref="AG326:AG389" si="68">SUM(U326:AF326)</f>
        <v>140984.52000000005</v>
      </c>
      <c r="AI326" s="207">
        <f t="shared" si="66"/>
        <v>0</v>
      </c>
      <c r="AJ326" s="207">
        <f t="shared" si="66"/>
        <v>0</v>
      </c>
      <c r="AK326" s="207">
        <f t="shared" si="66"/>
        <v>0</v>
      </c>
      <c r="AL326" s="207">
        <f t="shared" si="65"/>
        <v>0</v>
      </c>
      <c r="AM326" s="207">
        <f t="shared" si="65"/>
        <v>0</v>
      </c>
      <c r="AN326" s="207">
        <f t="shared" si="65"/>
        <v>0</v>
      </c>
      <c r="AO326" s="207">
        <f t="shared" si="60"/>
        <v>0</v>
      </c>
      <c r="AP326" s="207">
        <f t="shared" si="60"/>
        <v>0</v>
      </c>
      <c r="AQ326" s="207">
        <f t="shared" si="60"/>
        <v>0</v>
      </c>
      <c r="AR326" s="207">
        <f t="shared" si="60"/>
        <v>0</v>
      </c>
      <c r="AS326" s="207">
        <f t="shared" si="60"/>
        <v>0</v>
      </c>
      <c r="AT326" s="207">
        <f t="shared" si="60"/>
        <v>0</v>
      </c>
      <c r="AU326" s="208">
        <f t="shared" ref="AU326:AU389" si="69">SUM(AI326:AT326)</f>
        <v>0</v>
      </c>
      <c r="AV326" s="208">
        <f t="shared" si="64"/>
        <v>0</v>
      </c>
      <c r="AW326" s="208">
        <f t="shared" si="64"/>
        <v>0</v>
      </c>
      <c r="AX326" s="208">
        <f t="shared" si="64"/>
        <v>0</v>
      </c>
      <c r="AY326" s="208">
        <f t="shared" si="63"/>
        <v>0</v>
      </c>
      <c r="AZ326" s="208">
        <f t="shared" si="62"/>
        <v>0</v>
      </c>
      <c r="BA326" s="208">
        <f t="shared" si="62"/>
        <v>0</v>
      </c>
      <c r="BB326" s="208">
        <f t="shared" si="62"/>
        <v>0</v>
      </c>
      <c r="BC326" s="208">
        <f t="shared" si="61"/>
        <v>0</v>
      </c>
      <c r="BD326" s="208">
        <f t="shared" si="61"/>
        <v>0</v>
      </c>
      <c r="BE326" s="208">
        <f t="shared" si="61"/>
        <v>0</v>
      </c>
      <c r="BF326" s="208">
        <f t="shared" si="59"/>
        <v>0</v>
      </c>
      <c r="BG326" s="208">
        <f t="shared" si="59"/>
        <v>0</v>
      </c>
      <c r="BH326" s="208">
        <f t="shared" si="59"/>
        <v>0</v>
      </c>
      <c r="BI326" s="208">
        <f t="shared" si="59"/>
        <v>0</v>
      </c>
      <c r="BJ326" s="208">
        <f t="shared" si="59"/>
        <v>0</v>
      </c>
      <c r="BK326" s="208">
        <f t="shared" si="59"/>
        <v>0</v>
      </c>
      <c r="BL326" s="207">
        <f t="shared" ref="BL326:BL389" si="70">SUM(AZ326:BK326)</f>
        <v>0</v>
      </c>
    </row>
    <row r="327" spans="1:68">
      <c r="A327" s="190" t="s">
        <v>528</v>
      </c>
      <c r="B327" s="205">
        <v>2.7100000000000003E-2</v>
      </c>
      <c r="C327" s="205">
        <v>2.7100000000000003E-2</v>
      </c>
      <c r="D327" s="206">
        <v>223488338.53</v>
      </c>
      <c r="E327" s="206">
        <v>224661376.66999999</v>
      </c>
      <c r="F327" s="206">
        <v>226922118.30000001</v>
      </c>
      <c r="G327" s="206">
        <v>227928996.03999999</v>
      </c>
      <c r="H327" s="206">
        <v>231418413.05000001</v>
      </c>
      <c r="I327" s="206">
        <v>235497575.06</v>
      </c>
      <c r="J327" s="206">
        <v>237592425.62</v>
      </c>
      <c r="K327" s="206">
        <v>238861678.52500001</v>
      </c>
      <c r="L327" s="206">
        <v>239310833.35500002</v>
      </c>
      <c r="M327" s="206">
        <v>241452781.36000001</v>
      </c>
      <c r="N327" s="206">
        <v>243772165.60500005</v>
      </c>
      <c r="O327" s="206">
        <v>244477152.95500001</v>
      </c>
      <c r="P327" s="192">
        <f t="shared" si="67"/>
        <v>2815383855.0700002</v>
      </c>
      <c r="Q327" s="206">
        <v>245113437.26500002</v>
      </c>
      <c r="R327" s="206">
        <v>245761237.125</v>
      </c>
      <c r="S327" s="206">
        <v>246373876.54000002</v>
      </c>
      <c r="T327" s="206">
        <v>246921738.28500003</v>
      </c>
      <c r="U327" s="206">
        <v>247333012.84000006</v>
      </c>
      <c r="V327" s="206">
        <v>247627678.37500006</v>
      </c>
      <c r="W327" s="206">
        <v>248080665.64500004</v>
      </c>
      <c r="X327" s="206">
        <v>248586268.06500006</v>
      </c>
      <c r="Y327" s="206">
        <v>249054064.3300001</v>
      </c>
      <c r="Z327" s="206">
        <v>249725658.63000008</v>
      </c>
      <c r="AA327" s="206">
        <v>250519954.69500008</v>
      </c>
      <c r="AB327" s="206">
        <v>251246702.78000006</v>
      </c>
      <c r="AC327" s="206">
        <v>251938106.71000004</v>
      </c>
      <c r="AD327" s="206">
        <v>252643100.52000007</v>
      </c>
      <c r="AE327" s="206">
        <v>253298026.4250001</v>
      </c>
      <c r="AF327" s="206">
        <v>253901474.6400001</v>
      </c>
      <c r="AG327" s="192">
        <f t="shared" si="68"/>
        <v>3003954713.6550007</v>
      </c>
      <c r="AI327" s="207">
        <f t="shared" si="66"/>
        <v>504711.16</v>
      </c>
      <c r="AJ327" s="207">
        <f t="shared" si="66"/>
        <v>507360.28</v>
      </c>
      <c r="AK327" s="207">
        <f t="shared" si="66"/>
        <v>512465.78</v>
      </c>
      <c r="AL327" s="207">
        <f t="shared" si="65"/>
        <v>514739.65</v>
      </c>
      <c r="AM327" s="207">
        <f t="shared" si="65"/>
        <v>522619.92</v>
      </c>
      <c r="AN327" s="207">
        <f t="shared" si="65"/>
        <v>531832.02</v>
      </c>
      <c r="AO327" s="207">
        <f t="shared" si="60"/>
        <v>536562.89</v>
      </c>
      <c r="AP327" s="207">
        <f t="shared" si="60"/>
        <v>539429.29</v>
      </c>
      <c r="AQ327" s="207">
        <f t="shared" si="60"/>
        <v>540443.63</v>
      </c>
      <c r="AR327" s="207">
        <f t="shared" si="60"/>
        <v>545280.86</v>
      </c>
      <c r="AS327" s="207">
        <f t="shared" si="60"/>
        <v>550518.81000000006</v>
      </c>
      <c r="AT327" s="207">
        <f t="shared" si="60"/>
        <v>552110.9</v>
      </c>
      <c r="AU327" s="208">
        <f t="shared" si="69"/>
        <v>6358075.1900000013</v>
      </c>
      <c r="AV327" s="208">
        <f t="shared" si="64"/>
        <v>553547.85</v>
      </c>
      <c r="AW327" s="208">
        <f t="shared" si="64"/>
        <v>555010.79</v>
      </c>
      <c r="AX327" s="208">
        <f t="shared" si="64"/>
        <v>556394.34</v>
      </c>
      <c r="AY327" s="208">
        <f t="shared" si="63"/>
        <v>557631.59</v>
      </c>
      <c r="AZ327" s="208">
        <f t="shared" si="62"/>
        <v>558560.39</v>
      </c>
      <c r="BA327" s="208">
        <f t="shared" si="62"/>
        <v>559225.84</v>
      </c>
      <c r="BB327" s="208">
        <f t="shared" si="62"/>
        <v>560248.84</v>
      </c>
      <c r="BC327" s="208">
        <f t="shared" si="61"/>
        <v>561390.66</v>
      </c>
      <c r="BD327" s="208">
        <f t="shared" si="61"/>
        <v>562447.1</v>
      </c>
      <c r="BE327" s="208">
        <f t="shared" si="61"/>
        <v>563963.78</v>
      </c>
      <c r="BF327" s="208">
        <f t="shared" si="59"/>
        <v>565757.56000000006</v>
      </c>
      <c r="BG327" s="208">
        <f t="shared" si="59"/>
        <v>567398.80000000005</v>
      </c>
      <c r="BH327" s="208">
        <f t="shared" si="59"/>
        <v>568960.22</v>
      </c>
      <c r="BI327" s="208">
        <f t="shared" si="59"/>
        <v>570552.34</v>
      </c>
      <c r="BJ327" s="208">
        <f t="shared" si="59"/>
        <v>572031.38</v>
      </c>
      <c r="BK327" s="208">
        <f t="shared" si="59"/>
        <v>573394.16</v>
      </c>
      <c r="BL327" s="207">
        <f t="shared" si="70"/>
        <v>6783931.0700000003</v>
      </c>
    </row>
    <row r="328" spans="1:68">
      <c r="A328" s="190" t="s">
        <v>529</v>
      </c>
      <c r="B328" s="205">
        <v>2.06E-2</v>
      </c>
      <c r="C328" s="205">
        <v>2.06E-2</v>
      </c>
      <c r="D328" s="206">
        <v>380247197.67000002</v>
      </c>
      <c r="E328" s="206">
        <v>381262489.80000001</v>
      </c>
      <c r="F328" s="206">
        <v>383964262.20999998</v>
      </c>
      <c r="G328" s="206">
        <v>385561376.99000001</v>
      </c>
      <c r="H328" s="206">
        <v>388540476.79000002</v>
      </c>
      <c r="I328" s="206">
        <v>390435714.25</v>
      </c>
      <c r="J328" s="206">
        <v>392351259.52999997</v>
      </c>
      <c r="K328" s="206">
        <v>395269897.69999993</v>
      </c>
      <c r="L328" s="206">
        <v>396578285.31499994</v>
      </c>
      <c r="M328" s="206">
        <v>401594890.005</v>
      </c>
      <c r="N328" s="206">
        <v>406885323.90499991</v>
      </c>
      <c r="O328" s="206">
        <v>408581300.60999995</v>
      </c>
      <c r="P328" s="192">
        <f t="shared" si="67"/>
        <v>4711272474.7749996</v>
      </c>
      <c r="Q328" s="206">
        <v>410333742.9749999</v>
      </c>
      <c r="R328" s="206">
        <v>412160994.71999985</v>
      </c>
      <c r="S328" s="206">
        <v>413848024.11499989</v>
      </c>
      <c r="T328" s="206">
        <v>417100100.24999988</v>
      </c>
      <c r="U328" s="206">
        <v>420396744.55999988</v>
      </c>
      <c r="V328" s="206">
        <v>421990662.2299999</v>
      </c>
      <c r="W328" s="206">
        <v>423662914.34999985</v>
      </c>
      <c r="X328" s="206">
        <v>425497742.44499981</v>
      </c>
      <c r="Y328" s="206">
        <v>427184605.92499983</v>
      </c>
      <c r="Z328" s="206">
        <v>432506691.39499992</v>
      </c>
      <c r="AA328" s="206">
        <v>437947065.17999983</v>
      </c>
      <c r="AB328" s="206">
        <v>439686147.40499991</v>
      </c>
      <c r="AC328" s="206">
        <v>441612245.77499992</v>
      </c>
      <c r="AD328" s="206">
        <v>443582573.77499986</v>
      </c>
      <c r="AE328" s="206">
        <v>445297783.75499988</v>
      </c>
      <c r="AF328" s="206">
        <v>447169968.53499991</v>
      </c>
      <c r="AG328" s="192">
        <f t="shared" si="68"/>
        <v>5206535145.329999</v>
      </c>
      <c r="AI328" s="207">
        <f t="shared" si="66"/>
        <v>652757.68999999994</v>
      </c>
      <c r="AJ328" s="207">
        <f t="shared" si="66"/>
        <v>654500.61</v>
      </c>
      <c r="AK328" s="207">
        <f t="shared" si="66"/>
        <v>659138.65</v>
      </c>
      <c r="AL328" s="207">
        <f t="shared" si="65"/>
        <v>661880.36</v>
      </c>
      <c r="AM328" s="207">
        <f t="shared" si="65"/>
        <v>666994.49</v>
      </c>
      <c r="AN328" s="207">
        <f t="shared" si="65"/>
        <v>670247.98</v>
      </c>
      <c r="AO328" s="207">
        <f t="shared" si="60"/>
        <v>673536.33</v>
      </c>
      <c r="AP328" s="207">
        <f t="shared" si="60"/>
        <v>678546.66</v>
      </c>
      <c r="AQ328" s="207">
        <f t="shared" si="60"/>
        <v>680792.72</v>
      </c>
      <c r="AR328" s="207">
        <f t="shared" si="60"/>
        <v>689404.56</v>
      </c>
      <c r="AS328" s="207">
        <f t="shared" si="60"/>
        <v>698486.47</v>
      </c>
      <c r="AT328" s="207">
        <f t="shared" si="60"/>
        <v>701397.9</v>
      </c>
      <c r="AU328" s="208">
        <f t="shared" si="69"/>
        <v>8087684.419999999</v>
      </c>
      <c r="AV328" s="208">
        <f t="shared" si="64"/>
        <v>704406.26</v>
      </c>
      <c r="AW328" s="208">
        <f t="shared" si="64"/>
        <v>707543.04000000004</v>
      </c>
      <c r="AX328" s="208">
        <f t="shared" si="64"/>
        <v>710439.11</v>
      </c>
      <c r="AY328" s="208">
        <f t="shared" si="63"/>
        <v>716021.84</v>
      </c>
      <c r="AZ328" s="208">
        <f t="shared" si="62"/>
        <v>721681.08</v>
      </c>
      <c r="BA328" s="208">
        <f t="shared" si="62"/>
        <v>724417.3</v>
      </c>
      <c r="BB328" s="208">
        <f t="shared" si="62"/>
        <v>727288</v>
      </c>
      <c r="BC328" s="208">
        <f t="shared" si="61"/>
        <v>730437.79</v>
      </c>
      <c r="BD328" s="208">
        <f t="shared" si="61"/>
        <v>733333.57</v>
      </c>
      <c r="BE328" s="208">
        <f t="shared" si="61"/>
        <v>742469.82</v>
      </c>
      <c r="BF328" s="208">
        <f t="shared" si="59"/>
        <v>751809.13</v>
      </c>
      <c r="BG328" s="208">
        <f t="shared" si="59"/>
        <v>754794.55</v>
      </c>
      <c r="BH328" s="208">
        <f t="shared" si="59"/>
        <v>758101.02</v>
      </c>
      <c r="BI328" s="208">
        <f t="shared" si="59"/>
        <v>761483.42</v>
      </c>
      <c r="BJ328" s="208">
        <f t="shared" si="59"/>
        <v>764427.86</v>
      </c>
      <c r="BK328" s="208">
        <f t="shared" si="59"/>
        <v>767641.78</v>
      </c>
      <c r="BL328" s="207">
        <f t="shared" si="70"/>
        <v>8937885.3200000003</v>
      </c>
    </row>
    <row r="329" spans="1:68">
      <c r="A329" s="190" t="s">
        <v>530</v>
      </c>
      <c r="B329" s="205">
        <v>1.6E-2</v>
      </c>
      <c r="C329" s="205">
        <v>1.6E-2</v>
      </c>
      <c r="D329" s="206">
        <v>89487472.950000003</v>
      </c>
      <c r="E329" s="206">
        <v>87774727.719999999</v>
      </c>
      <c r="F329" s="206">
        <v>87861238.400000006</v>
      </c>
      <c r="G329" s="206">
        <v>87700233.930000007</v>
      </c>
      <c r="H329" s="206">
        <v>87639597.549999997</v>
      </c>
      <c r="I329" s="206">
        <v>87815957</v>
      </c>
      <c r="J329" s="206">
        <v>87857645.859999999</v>
      </c>
      <c r="K329" s="206">
        <v>87857645.859999999</v>
      </c>
      <c r="L329" s="206">
        <v>87857645.859999999</v>
      </c>
      <c r="M329" s="206">
        <v>93003720.430000007</v>
      </c>
      <c r="N329" s="206">
        <v>98149795</v>
      </c>
      <c r="O329" s="206">
        <v>98149795</v>
      </c>
      <c r="P329" s="192">
        <f t="shared" si="67"/>
        <v>1081155475.5599999</v>
      </c>
      <c r="Q329" s="206">
        <v>98149795</v>
      </c>
      <c r="R329" s="206">
        <v>98149795</v>
      </c>
      <c r="S329" s="206">
        <v>98149795</v>
      </c>
      <c r="T329" s="206">
        <v>98149795</v>
      </c>
      <c r="U329" s="206">
        <v>98149795</v>
      </c>
      <c r="V329" s="206">
        <v>98149795</v>
      </c>
      <c r="W329" s="206">
        <v>98149795</v>
      </c>
      <c r="X329" s="206">
        <v>98149795</v>
      </c>
      <c r="Y329" s="206">
        <v>98149795</v>
      </c>
      <c r="Z329" s="206">
        <v>103623049.345</v>
      </c>
      <c r="AA329" s="206">
        <v>109096303.69</v>
      </c>
      <c r="AB329" s="206">
        <v>109096303.69</v>
      </c>
      <c r="AC329" s="206">
        <v>109096303.69</v>
      </c>
      <c r="AD329" s="206">
        <v>109096303.69</v>
      </c>
      <c r="AE329" s="206">
        <v>109096303.69</v>
      </c>
      <c r="AF329" s="206">
        <v>109096303.69</v>
      </c>
      <c r="AG329" s="192">
        <f t="shared" si="68"/>
        <v>1248949846.4850004</v>
      </c>
      <c r="AI329" s="207">
        <f t="shared" si="66"/>
        <v>119316.63</v>
      </c>
      <c r="AJ329" s="207">
        <f t="shared" si="66"/>
        <v>117032.97</v>
      </c>
      <c r="AK329" s="207">
        <f t="shared" si="66"/>
        <v>117148.32</v>
      </c>
      <c r="AL329" s="207">
        <f t="shared" si="65"/>
        <v>116933.65</v>
      </c>
      <c r="AM329" s="207">
        <f t="shared" si="65"/>
        <v>116852.8</v>
      </c>
      <c r="AN329" s="207">
        <f t="shared" si="65"/>
        <v>117087.94</v>
      </c>
      <c r="AO329" s="207">
        <f t="shared" si="60"/>
        <v>117143.53</v>
      </c>
      <c r="AP329" s="207">
        <f t="shared" si="60"/>
        <v>117143.53</v>
      </c>
      <c r="AQ329" s="207">
        <f t="shared" si="60"/>
        <v>117143.53</v>
      </c>
      <c r="AR329" s="207">
        <f t="shared" si="60"/>
        <v>124004.96</v>
      </c>
      <c r="AS329" s="207">
        <f t="shared" si="60"/>
        <v>130866.39</v>
      </c>
      <c r="AT329" s="207">
        <f t="shared" si="60"/>
        <v>130866.39</v>
      </c>
      <c r="AU329" s="208">
        <f t="shared" si="69"/>
        <v>1441540.64</v>
      </c>
      <c r="AV329" s="208">
        <f t="shared" si="64"/>
        <v>130866.39</v>
      </c>
      <c r="AW329" s="208">
        <f t="shared" si="64"/>
        <v>130866.39</v>
      </c>
      <c r="AX329" s="208">
        <f t="shared" si="64"/>
        <v>130866.39</v>
      </c>
      <c r="AY329" s="208">
        <f t="shared" si="63"/>
        <v>130866.39</v>
      </c>
      <c r="AZ329" s="208">
        <f t="shared" si="62"/>
        <v>130866.39</v>
      </c>
      <c r="BA329" s="208">
        <f t="shared" si="62"/>
        <v>130866.39</v>
      </c>
      <c r="BB329" s="208">
        <f t="shared" si="62"/>
        <v>130866.39</v>
      </c>
      <c r="BC329" s="208">
        <f t="shared" si="61"/>
        <v>130866.39</v>
      </c>
      <c r="BD329" s="208">
        <f t="shared" si="61"/>
        <v>130866.39</v>
      </c>
      <c r="BE329" s="208">
        <f t="shared" si="61"/>
        <v>138164.07</v>
      </c>
      <c r="BF329" s="208">
        <f t="shared" si="59"/>
        <v>145461.74</v>
      </c>
      <c r="BG329" s="208">
        <f t="shared" si="59"/>
        <v>145461.74</v>
      </c>
      <c r="BH329" s="208">
        <f t="shared" si="59"/>
        <v>145461.74</v>
      </c>
      <c r="BI329" s="208">
        <f t="shared" si="59"/>
        <v>145461.74</v>
      </c>
      <c r="BJ329" s="208">
        <f t="shared" si="59"/>
        <v>145461.74</v>
      </c>
      <c r="BK329" s="208">
        <f t="shared" si="59"/>
        <v>145461.74</v>
      </c>
      <c r="BL329" s="207">
        <f t="shared" si="70"/>
        <v>1665266.46</v>
      </c>
    </row>
    <row r="330" spans="1:68">
      <c r="A330" s="190" t="s">
        <v>531</v>
      </c>
      <c r="B330" s="205">
        <v>2.0599999999999997E-2</v>
      </c>
      <c r="C330" s="205">
        <v>2.0599999999999997E-2</v>
      </c>
      <c r="D330" s="206">
        <v>321853460.70999998</v>
      </c>
      <c r="E330" s="206">
        <v>327543400.44999999</v>
      </c>
      <c r="F330" s="206">
        <v>331163419.92000002</v>
      </c>
      <c r="G330" s="206">
        <v>332981328.06999999</v>
      </c>
      <c r="H330" s="206">
        <v>334377085.51999998</v>
      </c>
      <c r="I330" s="206">
        <v>336035639.51999998</v>
      </c>
      <c r="J330" s="206">
        <v>338155719.66000009</v>
      </c>
      <c r="K330" s="206">
        <v>340520960.86000007</v>
      </c>
      <c r="L330" s="206">
        <v>342820002.315</v>
      </c>
      <c r="M330" s="206">
        <v>346577384.95499998</v>
      </c>
      <c r="N330" s="206">
        <v>350233182.94</v>
      </c>
      <c r="O330" s="206">
        <v>352055915.57499999</v>
      </c>
      <c r="P330" s="192">
        <f t="shared" si="67"/>
        <v>4054317500.4949999</v>
      </c>
      <c r="Q330" s="206">
        <v>353640932.09000003</v>
      </c>
      <c r="R330" s="206">
        <v>355395355.32500011</v>
      </c>
      <c r="S330" s="206">
        <v>357286969.8350001</v>
      </c>
      <c r="T330" s="206">
        <v>359158850.58500004</v>
      </c>
      <c r="U330" s="206">
        <v>360808509.1450001</v>
      </c>
      <c r="V330" s="206">
        <v>362504706.07000011</v>
      </c>
      <c r="W330" s="206">
        <v>364321888.09500009</v>
      </c>
      <c r="X330" s="206">
        <v>366174048.50500011</v>
      </c>
      <c r="Y330" s="206">
        <v>368160978.81500006</v>
      </c>
      <c r="Z330" s="206">
        <v>371272081.44500005</v>
      </c>
      <c r="AA330" s="206">
        <v>374376723.59000009</v>
      </c>
      <c r="AB330" s="206">
        <v>376076522.67000008</v>
      </c>
      <c r="AC330" s="206">
        <v>377569725.28000009</v>
      </c>
      <c r="AD330" s="206">
        <v>379201177.60500014</v>
      </c>
      <c r="AE330" s="206">
        <v>380953088.77500015</v>
      </c>
      <c r="AF330" s="206">
        <v>382693371.05500019</v>
      </c>
      <c r="AG330" s="192">
        <f t="shared" si="68"/>
        <v>4464112821.0500011</v>
      </c>
      <c r="AI330" s="207">
        <f t="shared" si="66"/>
        <v>552515.11</v>
      </c>
      <c r="AJ330" s="207">
        <f t="shared" si="66"/>
        <v>562282.84</v>
      </c>
      <c r="AK330" s="207">
        <f t="shared" si="66"/>
        <v>568497.19999999995</v>
      </c>
      <c r="AL330" s="207">
        <f t="shared" si="65"/>
        <v>571617.94999999995</v>
      </c>
      <c r="AM330" s="207">
        <f t="shared" si="65"/>
        <v>574014</v>
      </c>
      <c r="AN330" s="207">
        <f t="shared" si="65"/>
        <v>576861.18000000005</v>
      </c>
      <c r="AO330" s="207">
        <f t="shared" si="60"/>
        <v>580500.65</v>
      </c>
      <c r="AP330" s="207">
        <f t="shared" si="60"/>
        <v>584560.98</v>
      </c>
      <c r="AQ330" s="207">
        <f t="shared" si="60"/>
        <v>588507.67000000004</v>
      </c>
      <c r="AR330" s="207">
        <f t="shared" si="60"/>
        <v>594957.84</v>
      </c>
      <c r="AS330" s="207">
        <f t="shared" si="60"/>
        <v>601233.63</v>
      </c>
      <c r="AT330" s="207">
        <f t="shared" si="60"/>
        <v>604362.66</v>
      </c>
      <c r="AU330" s="208">
        <f t="shared" si="69"/>
        <v>6959911.71</v>
      </c>
      <c r="AV330" s="208">
        <f t="shared" si="64"/>
        <v>607083.6</v>
      </c>
      <c r="AW330" s="208">
        <f t="shared" si="64"/>
        <v>610095.35999999999</v>
      </c>
      <c r="AX330" s="208">
        <f t="shared" si="64"/>
        <v>613342.63</v>
      </c>
      <c r="AY330" s="208">
        <f t="shared" si="63"/>
        <v>616556.03</v>
      </c>
      <c r="AZ330" s="208">
        <f t="shared" si="62"/>
        <v>619387.93999999994</v>
      </c>
      <c r="BA330" s="208">
        <f t="shared" si="62"/>
        <v>622299.75</v>
      </c>
      <c r="BB330" s="208">
        <f t="shared" si="62"/>
        <v>625419.24</v>
      </c>
      <c r="BC330" s="208">
        <f t="shared" si="61"/>
        <v>628598.78</v>
      </c>
      <c r="BD330" s="208">
        <f t="shared" si="61"/>
        <v>632009.68000000005</v>
      </c>
      <c r="BE330" s="208">
        <f t="shared" si="61"/>
        <v>637350.41</v>
      </c>
      <c r="BF330" s="208">
        <f t="shared" si="61"/>
        <v>642680.04</v>
      </c>
      <c r="BG330" s="208">
        <f t="shared" si="61"/>
        <v>645598.03</v>
      </c>
      <c r="BH330" s="208">
        <f t="shared" si="61"/>
        <v>648161.36</v>
      </c>
      <c r="BI330" s="208">
        <f t="shared" si="61"/>
        <v>650962.02</v>
      </c>
      <c r="BJ330" s="208">
        <f t="shared" si="61"/>
        <v>653969.47</v>
      </c>
      <c r="BK330" s="208">
        <f t="shared" si="61"/>
        <v>656956.94999999995</v>
      </c>
      <c r="BL330" s="207">
        <f t="shared" si="70"/>
        <v>7663393.6699999999</v>
      </c>
    </row>
    <row r="331" spans="1:68">
      <c r="A331" s="190" t="s">
        <v>532</v>
      </c>
      <c r="B331" s="205">
        <v>2.3299999999999998E-2</v>
      </c>
      <c r="C331" s="205">
        <v>2.3299999999999998E-2</v>
      </c>
      <c r="D331" s="206">
        <v>174391897.83000001</v>
      </c>
      <c r="E331" s="206">
        <v>175130479.94</v>
      </c>
      <c r="F331" s="206">
        <v>176176771.52000001</v>
      </c>
      <c r="G331" s="206">
        <v>176495103.31</v>
      </c>
      <c r="H331" s="206">
        <v>177005930.87</v>
      </c>
      <c r="I331" s="206">
        <v>177768196.97999999</v>
      </c>
      <c r="J331" s="206">
        <v>178073324.98500001</v>
      </c>
      <c r="K331" s="206">
        <v>178106408.155</v>
      </c>
      <c r="L331" s="206">
        <v>178068403.02000001</v>
      </c>
      <c r="M331" s="206">
        <v>178034577.97999999</v>
      </c>
      <c r="N331" s="206">
        <v>178207799.04499999</v>
      </c>
      <c r="O331" s="206">
        <v>178540559.39500001</v>
      </c>
      <c r="P331" s="192">
        <f t="shared" si="67"/>
        <v>2125999453.03</v>
      </c>
      <c r="Q331" s="206">
        <v>178875676.125</v>
      </c>
      <c r="R331" s="206">
        <v>179232635.715</v>
      </c>
      <c r="S331" s="206">
        <v>179569944.39500001</v>
      </c>
      <c r="T331" s="206">
        <v>179922561.22500002</v>
      </c>
      <c r="U331" s="206">
        <v>180249966.06500003</v>
      </c>
      <c r="V331" s="206">
        <v>180497277.90500003</v>
      </c>
      <c r="W331" s="206">
        <v>180851957.55500001</v>
      </c>
      <c r="X331" s="206">
        <v>181289415.73500004</v>
      </c>
      <c r="Y331" s="206">
        <v>181640463.13000005</v>
      </c>
      <c r="Z331" s="206">
        <v>181894683.16500002</v>
      </c>
      <c r="AA331" s="206">
        <v>182173090.54499999</v>
      </c>
      <c r="AB331" s="206">
        <v>182537355.67000002</v>
      </c>
      <c r="AC331" s="206">
        <v>182903683.51000005</v>
      </c>
      <c r="AD331" s="206">
        <v>183264168.79000008</v>
      </c>
      <c r="AE331" s="206">
        <v>183605208.45000005</v>
      </c>
      <c r="AF331" s="206">
        <v>183961979.48500004</v>
      </c>
      <c r="AG331" s="192">
        <f t="shared" si="68"/>
        <v>2184869250.0050001</v>
      </c>
      <c r="AI331" s="207">
        <f t="shared" si="66"/>
        <v>338610.93</v>
      </c>
      <c r="AJ331" s="207">
        <f t="shared" si="66"/>
        <v>340045.02</v>
      </c>
      <c r="AK331" s="207">
        <f t="shared" si="66"/>
        <v>342076.56</v>
      </c>
      <c r="AL331" s="207">
        <f t="shared" si="65"/>
        <v>342694.66</v>
      </c>
      <c r="AM331" s="207">
        <f t="shared" si="65"/>
        <v>343686.52</v>
      </c>
      <c r="AN331" s="207">
        <f t="shared" si="65"/>
        <v>345166.58</v>
      </c>
      <c r="AO331" s="207">
        <f t="shared" si="60"/>
        <v>345759.04</v>
      </c>
      <c r="AP331" s="207">
        <f t="shared" si="60"/>
        <v>345823.28</v>
      </c>
      <c r="AQ331" s="207">
        <f t="shared" si="60"/>
        <v>345749.48</v>
      </c>
      <c r="AR331" s="207">
        <f t="shared" si="60"/>
        <v>345683.81</v>
      </c>
      <c r="AS331" s="207">
        <f t="shared" si="60"/>
        <v>346020.14</v>
      </c>
      <c r="AT331" s="207">
        <f t="shared" si="60"/>
        <v>346666.25</v>
      </c>
      <c r="AU331" s="208">
        <f t="shared" si="69"/>
        <v>4127982.27</v>
      </c>
      <c r="AV331" s="208">
        <f t="shared" si="64"/>
        <v>347316.94</v>
      </c>
      <c r="AW331" s="208">
        <f t="shared" si="64"/>
        <v>348010.03</v>
      </c>
      <c r="AX331" s="208">
        <f t="shared" si="64"/>
        <v>348664.98</v>
      </c>
      <c r="AY331" s="208">
        <f t="shared" si="63"/>
        <v>349349.64</v>
      </c>
      <c r="AZ331" s="208">
        <f t="shared" si="62"/>
        <v>349985.35</v>
      </c>
      <c r="BA331" s="208">
        <f t="shared" si="62"/>
        <v>350465.55</v>
      </c>
      <c r="BB331" s="208">
        <f t="shared" si="62"/>
        <v>351154.22</v>
      </c>
      <c r="BC331" s="208">
        <f t="shared" si="61"/>
        <v>352003.62</v>
      </c>
      <c r="BD331" s="208">
        <f t="shared" si="61"/>
        <v>352685.23</v>
      </c>
      <c r="BE331" s="208">
        <f t="shared" si="61"/>
        <v>353178.84</v>
      </c>
      <c r="BF331" s="208">
        <f t="shared" si="61"/>
        <v>353719.42</v>
      </c>
      <c r="BG331" s="208">
        <f t="shared" si="61"/>
        <v>354426.7</v>
      </c>
      <c r="BH331" s="208">
        <f t="shared" si="61"/>
        <v>355137.99</v>
      </c>
      <c r="BI331" s="208">
        <f t="shared" si="61"/>
        <v>355837.93</v>
      </c>
      <c r="BJ331" s="208">
        <f t="shared" si="61"/>
        <v>356500.11</v>
      </c>
      <c r="BK331" s="208">
        <f t="shared" si="61"/>
        <v>357192.84</v>
      </c>
      <c r="BL331" s="207">
        <f t="shared" si="70"/>
        <v>4242287.8</v>
      </c>
    </row>
    <row r="332" spans="1:68">
      <c r="A332" s="190" t="s">
        <v>533</v>
      </c>
      <c r="B332" s="205">
        <v>3.73E-2</v>
      </c>
      <c r="C332" s="205">
        <v>3.73E-2</v>
      </c>
      <c r="D332" s="206">
        <v>14130897.369999999</v>
      </c>
      <c r="E332" s="206">
        <v>14145097.470000001</v>
      </c>
      <c r="F332" s="206">
        <v>14172247.17</v>
      </c>
      <c r="G332" s="206">
        <v>14185196.77</v>
      </c>
      <c r="H332" s="206">
        <v>14194348.529999999</v>
      </c>
      <c r="I332" s="206">
        <v>14212622.93</v>
      </c>
      <c r="J332" s="206">
        <v>14221745.58</v>
      </c>
      <c r="K332" s="206">
        <v>14221745.58</v>
      </c>
      <c r="L332" s="206">
        <v>14221745.58</v>
      </c>
      <c r="M332" s="206">
        <v>14221745.58</v>
      </c>
      <c r="N332" s="206">
        <v>14221745.58</v>
      </c>
      <c r="O332" s="206">
        <v>14221745.58</v>
      </c>
      <c r="P332" s="192">
        <f t="shared" si="67"/>
        <v>170370883.72000003</v>
      </c>
      <c r="Q332" s="206">
        <v>14221745.58</v>
      </c>
      <c r="R332" s="206">
        <v>14221745.58</v>
      </c>
      <c r="S332" s="206">
        <v>14221745.58</v>
      </c>
      <c r="T332" s="206">
        <v>14221745.58</v>
      </c>
      <c r="U332" s="206">
        <v>14221745.58</v>
      </c>
      <c r="V332" s="206">
        <v>14221745.58</v>
      </c>
      <c r="W332" s="206">
        <v>14221745.58</v>
      </c>
      <c r="X332" s="206">
        <v>14221745.58</v>
      </c>
      <c r="Y332" s="206">
        <v>14221745.58</v>
      </c>
      <c r="Z332" s="206">
        <v>14377586.195</v>
      </c>
      <c r="AA332" s="206">
        <v>14533426.810000001</v>
      </c>
      <c r="AB332" s="206">
        <v>14533426.810000001</v>
      </c>
      <c r="AC332" s="206">
        <v>14533426.810000001</v>
      </c>
      <c r="AD332" s="206">
        <v>14533426.810000001</v>
      </c>
      <c r="AE332" s="206">
        <v>14533426.810000001</v>
      </c>
      <c r="AF332" s="206">
        <v>14533426.810000001</v>
      </c>
      <c r="AG332" s="192">
        <f t="shared" si="68"/>
        <v>172686874.95500001</v>
      </c>
      <c r="AI332" s="207">
        <f t="shared" si="66"/>
        <v>43923.54</v>
      </c>
      <c r="AJ332" s="207">
        <f t="shared" si="66"/>
        <v>43967.68</v>
      </c>
      <c r="AK332" s="207">
        <f t="shared" si="66"/>
        <v>44052.07</v>
      </c>
      <c r="AL332" s="207">
        <f t="shared" si="65"/>
        <v>44092.32</v>
      </c>
      <c r="AM332" s="207">
        <f t="shared" si="65"/>
        <v>44120.77</v>
      </c>
      <c r="AN332" s="207">
        <f t="shared" si="65"/>
        <v>44177.57</v>
      </c>
      <c r="AO332" s="207">
        <f t="shared" si="60"/>
        <v>44205.93</v>
      </c>
      <c r="AP332" s="207">
        <f t="shared" si="60"/>
        <v>44205.93</v>
      </c>
      <c r="AQ332" s="207">
        <f t="shared" si="60"/>
        <v>44205.93</v>
      </c>
      <c r="AR332" s="207">
        <f t="shared" si="60"/>
        <v>44205.93</v>
      </c>
      <c r="AS332" s="207">
        <f t="shared" si="60"/>
        <v>44205.93</v>
      </c>
      <c r="AT332" s="207">
        <f t="shared" si="60"/>
        <v>44205.93</v>
      </c>
      <c r="AU332" s="208">
        <f t="shared" si="69"/>
        <v>529569.53</v>
      </c>
      <c r="AV332" s="208">
        <f t="shared" si="64"/>
        <v>44205.93</v>
      </c>
      <c r="AW332" s="208">
        <f t="shared" si="64"/>
        <v>44205.93</v>
      </c>
      <c r="AX332" s="208">
        <f t="shared" si="64"/>
        <v>44205.93</v>
      </c>
      <c r="AY332" s="208">
        <f t="shared" si="63"/>
        <v>44205.93</v>
      </c>
      <c r="AZ332" s="208">
        <f t="shared" si="62"/>
        <v>44205.93</v>
      </c>
      <c r="BA332" s="208">
        <f t="shared" si="62"/>
        <v>44205.93</v>
      </c>
      <c r="BB332" s="208">
        <f t="shared" si="62"/>
        <v>44205.93</v>
      </c>
      <c r="BC332" s="208">
        <f t="shared" si="61"/>
        <v>44205.93</v>
      </c>
      <c r="BD332" s="208">
        <f t="shared" si="61"/>
        <v>44205.93</v>
      </c>
      <c r="BE332" s="208">
        <f t="shared" si="61"/>
        <v>44690.33</v>
      </c>
      <c r="BF332" s="208">
        <f t="shared" si="61"/>
        <v>45174.74</v>
      </c>
      <c r="BG332" s="208">
        <f t="shared" si="61"/>
        <v>45174.74</v>
      </c>
      <c r="BH332" s="208">
        <f t="shared" si="61"/>
        <v>45174.74</v>
      </c>
      <c r="BI332" s="208">
        <f t="shared" si="61"/>
        <v>45174.74</v>
      </c>
      <c r="BJ332" s="208">
        <f t="shared" si="61"/>
        <v>45174.74</v>
      </c>
      <c r="BK332" s="208">
        <f t="shared" si="61"/>
        <v>45174.74</v>
      </c>
      <c r="BL332" s="207">
        <f t="shared" si="70"/>
        <v>536768.41999999993</v>
      </c>
    </row>
    <row r="333" spans="1:68">
      <c r="A333" s="190" t="s">
        <v>534</v>
      </c>
      <c r="B333" s="205">
        <v>2.63E-2</v>
      </c>
      <c r="C333" s="205">
        <v>2.63E-2</v>
      </c>
      <c r="D333" s="206">
        <v>25472004.34</v>
      </c>
      <c r="E333" s="206">
        <v>25472004.34</v>
      </c>
      <c r="F333" s="206">
        <v>25472004.34</v>
      </c>
      <c r="G333" s="206">
        <v>25472004.34</v>
      </c>
      <c r="H333" s="206">
        <v>25472004.34</v>
      </c>
      <c r="I333" s="206">
        <v>25472004.34</v>
      </c>
      <c r="J333" s="206">
        <v>25647113.809999999</v>
      </c>
      <c r="K333" s="206">
        <v>26124054.015000001</v>
      </c>
      <c r="L333" s="206">
        <v>26425884.75</v>
      </c>
      <c r="M333" s="206">
        <v>26827951.305</v>
      </c>
      <c r="N333" s="206">
        <v>27230017.859999999</v>
      </c>
      <c r="O333" s="206">
        <v>27230017.859999999</v>
      </c>
      <c r="P333" s="192">
        <f t="shared" si="67"/>
        <v>312317065.64000005</v>
      </c>
      <c r="Q333" s="206">
        <v>27230017.859999999</v>
      </c>
      <c r="R333" s="206">
        <v>27230017.859999999</v>
      </c>
      <c r="S333" s="206">
        <v>27230017.859999999</v>
      </c>
      <c r="T333" s="206">
        <v>27230017.859999999</v>
      </c>
      <c r="U333" s="206">
        <v>27255017.859999999</v>
      </c>
      <c r="V333" s="206">
        <v>27280017.859999999</v>
      </c>
      <c r="W333" s="206">
        <v>27280017.859999999</v>
      </c>
      <c r="X333" s="206">
        <v>27280017.859999999</v>
      </c>
      <c r="Y333" s="206">
        <v>27280017.859999999</v>
      </c>
      <c r="Z333" s="206">
        <v>27280017.859999999</v>
      </c>
      <c r="AA333" s="206">
        <v>27280017.859999999</v>
      </c>
      <c r="AB333" s="206">
        <v>27280017.859999999</v>
      </c>
      <c r="AC333" s="206">
        <v>27280017.859999999</v>
      </c>
      <c r="AD333" s="206">
        <v>27280017.859999999</v>
      </c>
      <c r="AE333" s="206">
        <v>27280017.859999999</v>
      </c>
      <c r="AF333" s="206">
        <v>27280017.859999999</v>
      </c>
      <c r="AG333" s="192">
        <f t="shared" si="68"/>
        <v>327335214.32000011</v>
      </c>
      <c r="AI333" s="207">
        <f t="shared" si="66"/>
        <v>55826.14</v>
      </c>
      <c r="AJ333" s="207">
        <f t="shared" si="66"/>
        <v>55826.14</v>
      </c>
      <c r="AK333" s="207">
        <f t="shared" si="66"/>
        <v>55826.14</v>
      </c>
      <c r="AL333" s="207">
        <f t="shared" si="65"/>
        <v>55826.14</v>
      </c>
      <c r="AM333" s="207">
        <f t="shared" si="65"/>
        <v>55826.14</v>
      </c>
      <c r="AN333" s="207">
        <f t="shared" si="65"/>
        <v>55826.14</v>
      </c>
      <c r="AO333" s="207">
        <f t="shared" si="60"/>
        <v>56209.919999999998</v>
      </c>
      <c r="AP333" s="207">
        <f t="shared" si="60"/>
        <v>57255.22</v>
      </c>
      <c r="AQ333" s="207">
        <f t="shared" si="60"/>
        <v>57916.73</v>
      </c>
      <c r="AR333" s="207">
        <f t="shared" si="60"/>
        <v>58797.93</v>
      </c>
      <c r="AS333" s="207">
        <f t="shared" si="60"/>
        <v>59679.12</v>
      </c>
      <c r="AT333" s="207">
        <f t="shared" si="60"/>
        <v>59679.12</v>
      </c>
      <c r="AU333" s="208">
        <f t="shared" si="69"/>
        <v>684494.88</v>
      </c>
      <c r="AV333" s="208">
        <f t="shared" si="64"/>
        <v>59679.12</v>
      </c>
      <c r="AW333" s="208">
        <f t="shared" si="64"/>
        <v>59679.12</v>
      </c>
      <c r="AX333" s="208">
        <f t="shared" si="64"/>
        <v>59679.12</v>
      </c>
      <c r="AY333" s="208">
        <f t="shared" si="63"/>
        <v>59679.12</v>
      </c>
      <c r="AZ333" s="208">
        <f t="shared" si="62"/>
        <v>59733.91</v>
      </c>
      <c r="BA333" s="208">
        <f t="shared" si="62"/>
        <v>59788.71</v>
      </c>
      <c r="BB333" s="208">
        <f t="shared" si="62"/>
        <v>59788.71</v>
      </c>
      <c r="BC333" s="208">
        <f t="shared" si="61"/>
        <v>59788.71</v>
      </c>
      <c r="BD333" s="208">
        <f t="shared" si="61"/>
        <v>59788.71</v>
      </c>
      <c r="BE333" s="208">
        <f t="shared" si="61"/>
        <v>59788.71</v>
      </c>
      <c r="BF333" s="208">
        <f t="shared" si="61"/>
        <v>59788.71</v>
      </c>
      <c r="BG333" s="208">
        <f t="shared" si="61"/>
        <v>59788.71</v>
      </c>
      <c r="BH333" s="208">
        <f t="shared" si="61"/>
        <v>59788.71</v>
      </c>
      <c r="BI333" s="208">
        <f t="shared" si="61"/>
        <v>59788.71</v>
      </c>
      <c r="BJ333" s="208">
        <f t="shared" si="61"/>
        <v>59788.71</v>
      </c>
      <c r="BK333" s="208">
        <f t="shared" si="61"/>
        <v>59788.71</v>
      </c>
      <c r="BL333" s="207">
        <f t="shared" si="70"/>
        <v>717409.72</v>
      </c>
    </row>
    <row r="334" spans="1:68">
      <c r="A334" s="190" t="s">
        <v>535</v>
      </c>
      <c r="B334" s="205">
        <v>2.7900000000000001E-2</v>
      </c>
      <c r="C334" s="205">
        <v>2.7900000000000001E-2</v>
      </c>
      <c r="D334" s="206">
        <v>34702449.219999999</v>
      </c>
      <c r="E334" s="206">
        <v>34779031.890000001</v>
      </c>
      <c r="F334" s="206">
        <v>34939630.899999999</v>
      </c>
      <c r="G334" s="206">
        <v>35023647.229999997</v>
      </c>
      <c r="H334" s="206">
        <v>35190370.520000003</v>
      </c>
      <c r="I334" s="206">
        <v>35374546.799999997</v>
      </c>
      <c r="J334" s="206">
        <v>35412384.684999995</v>
      </c>
      <c r="K334" s="206">
        <v>35716037.945</v>
      </c>
      <c r="L334" s="206">
        <v>35969677.5</v>
      </c>
      <c r="M334" s="206">
        <v>35884509.780000001</v>
      </c>
      <c r="N334" s="206">
        <v>35898469.710000001</v>
      </c>
      <c r="O334" s="206">
        <v>36044335.530000001</v>
      </c>
      <c r="P334" s="192">
        <f t="shared" si="67"/>
        <v>424935091.71000004</v>
      </c>
      <c r="Q334" s="206">
        <v>36150998.357858799</v>
      </c>
      <c r="R334" s="206">
        <v>36194969.888576396</v>
      </c>
      <c r="S334" s="206">
        <v>36219255.049294002</v>
      </c>
      <c r="T334" s="206">
        <v>36237259.357152797</v>
      </c>
      <c r="U334" s="206">
        <v>36258159.477152795</v>
      </c>
      <c r="V334" s="206">
        <v>36277453.272152796</v>
      </c>
      <c r="W334" s="206">
        <v>36289843.352152795</v>
      </c>
      <c r="X334" s="206">
        <v>36304150.882152803</v>
      </c>
      <c r="Y334" s="206">
        <v>36313409.607152797</v>
      </c>
      <c r="Z334" s="206">
        <v>36305289.464439064</v>
      </c>
      <c r="AA334" s="206">
        <v>36309411.285710722</v>
      </c>
      <c r="AB334" s="206">
        <v>36322366.623681508</v>
      </c>
      <c r="AC334" s="206">
        <v>36328464.186652295</v>
      </c>
      <c r="AD334" s="206">
        <v>36335683.074623078</v>
      </c>
      <c r="AE334" s="206">
        <v>36334308.57259386</v>
      </c>
      <c r="AF334" s="206">
        <v>36328205.26556465</v>
      </c>
      <c r="AG334" s="192">
        <f t="shared" si="68"/>
        <v>435706745.0640291</v>
      </c>
      <c r="AI334" s="207">
        <f t="shared" si="66"/>
        <v>80683.19</v>
      </c>
      <c r="AJ334" s="207">
        <f t="shared" si="66"/>
        <v>80861.25</v>
      </c>
      <c r="AK334" s="207">
        <f t="shared" si="66"/>
        <v>81234.64</v>
      </c>
      <c r="AL334" s="207">
        <f t="shared" si="65"/>
        <v>81429.98</v>
      </c>
      <c r="AM334" s="207">
        <f t="shared" si="65"/>
        <v>81817.61</v>
      </c>
      <c r="AN334" s="207">
        <f t="shared" si="65"/>
        <v>82245.820000000007</v>
      </c>
      <c r="AO334" s="207">
        <f t="shared" si="60"/>
        <v>82333.789999999994</v>
      </c>
      <c r="AP334" s="207">
        <f t="shared" si="60"/>
        <v>83039.789999999994</v>
      </c>
      <c r="AQ334" s="207">
        <f t="shared" si="60"/>
        <v>83629.5</v>
      </c>
      <c r="AR334" s="207">
        <f t="shared" si="60"/>
        <v>83431.490000000005</v>
      </c>
      <c r="AS334" s="207">
        <f t="shared" si="60"/>
        <v>83463.94</v>
      </c>
      <c r="AT334" s="207">
        <f t="shared" si="60"/>
        <v>83803.08</v>
      </c>
      <c r="AU334" s="208">
        <f t="shared" si="69"/>
        <v>987974.08</v>
      </c>
      <c r="AV334" s="208">
        <f t="shared" si="64"/>
        <v>84051.07</v>
      </c>
      <c r="AW334" s="208">
        <f t="shared" si="64"/>
        <v>84153.3</v>
      </c>
      <c r="AX334" s="208">
        <f t="shared" si="64"/>
        <v>84209.77</v>
      </c>
      <c r="AY334" s="208">
        <f t="shared" si="63"/>
        <v>84251.63</v>
      </c>
      <c r="AZ334" s="208">
        <f t="shared" si="62"/>
        <v>84300.22</v>
      </c>
      <c r="BA334" s="208">
        <f t="shared" si="62"/>
        <v>84345.08</v>
      </c>
      <c r="BB334" s="208">
        <f t="shared" si="62"/>
        <v>84373.89</v>
      </c>
      <c r="BC334" s="208">
        <f t="shared" si="61"/>
        <v>84407.15</v>
      </c>
      <c r="BD334" s="208">
        <f t="shared" si="61"/>
        <v>84428.68</v>
      </c>
      <c r="BE334" s="208">
        <f t="shared" si="61"/>
        <v>84409.8</v>
      </c>
      <c r="BF334" s="208">
        <f t="shared" si="61"/>
        <v>84419.38</v>
      </c>
      <c r="BG334" s="208">
        <f t="shared" si="61"/>
        <v>84449.5</v>
      </c>
      <c r="BH334" s="208">
        <f t="shared" si="61"/>
        <v>84463.679999999993</v>
      </c>
      <c r="BI334" s="208">
        <f t="shared" si="61"/>
        <v>84480.46</v>
      </c>
      <c r="BJ334" s="208">
        <f t="shared" si="61"/>
        <v>84477.27</v>
      </c>
      <c r="BK334" s="208">
        <f t="shared" si="61"/>
        <v>84463.08</v>
      </c>
      <c r="BL334" s="207">
        <f t="shared" si="70"/>
        <v>1013018.1899999998</v>
      </c>
    </row>
    <row r="335" spans="1:68">
      <c r="A335" s="190" t="s">
        <v>536</v>
      </c>
      <c r="B335" s="205">
        <v>6.8500000000000005E-2</v>
      </c>
      <c r="C335" s="205">
        <v>6.8500000000000005E-2</v>
      </c>
      <c r="D335" s="206">
        <v>3009964.83</v>
      </c>
      <c r="E335" s="206">
        <v>3010317.48</v>
      </c>
      <c r="F335" s="206">
        <v>3010670.16</v>
      </c>
      <c r="G335" s="206">
        <v>3012931.61</v>
      </c>
      <c r="H335" s="206">
        <v>3015030.87</v>
      </c>
      <c r="I335" s="206">
        <v>3015218.59</v>
      </c>
      <c r="J335" s="206">
        <v>3015392.17</v>
      </c>
      <c r="K335" s="206">
        <v>3015392.17</v>
      </c>
      <c r="L335" s="206">
        <v>3015392.17</v>
      </c>
      <c r="M335" s="206">
        <v>3015392.17</v>
      </c>
      <c r="N335" s="206">
        <v>3015392.17</v>
      </c>
      <c r="O335" s="206">
        <v>3015392.17</v>
      </c>
      <c r="P335" s="192">
        <f t="shared" si="67"/>
        <v>36166486.56000001</v>
      </c>
      <c r="Q335" s="206">
        <v>3015392.17</v>
      </c>
      <c r="R335" s="206">
        <v>3015392.17</v>
      </c>
      <c r="S335" s="206">
        <v>3015392.17</v>
      </c>
      <c r="T335" s="206">
        <v>3015392.17</v>
      </c>
      <c r="U335" s="206">
        <v>3015392.17</v>
      </c>
      <c r="V335" s="206">
        <v>3015392.17</v>
      </c>
      <c r="W335" s="206">
        <v>3015392.17</v>
      </c>
      <c r="X335" s="206">
        <v>3015392.17</v>
      </c>
      <c r="Y335" s="206">
        <v>3015392.17</v>
      </c>
      <c r="Z335" s="206">
        <v>3015392.17</v>
      </c>
      <c r="AA335" s="206">
        <v>3015392.17</v>
      </c>
      <c r="AB335" s="206">
        <v>3015392.17</v>
      </c>
      <c r="AC335" s="206">
        <v>3015392.17</v>
      </c>
      <c r="AD335" s="206">
        <v>3015392.17</v>
      </c>
      <c r="AE335" s="206">
        <v>3015392.17</v>
      </c>
      <c r="AF335" s="206">
        <v>3015392.17</v>
      </c>
      <c r="AG335" s="192">
        <f t="shared" si="68"/>
        <v>36184706.040000007</v>
      </c>
      <c r="AI335" s="207">
        <f t="shared" si="66"/>
        <v>17181.88</v>
      </c>
      <c r="AJ335" s="207">
        <f t="shared" si="66"/>
        <v>17183.900000000001</v>
      </c>
      <c r="AK335" s="207">
        <f t="shared" si="66"/>
        <v>17185.91</v>
      </c>
      <c r="AL335" s="207">
        <f t="shared" si="65"/>
        <v>17198.82</v>
      </c>
      <c r="AM335" s="207">
        <f t="shared" si="65"/>
        <v>17210.8</v>
      </c>
      <c r="AN335" s="207">
        <f t="shared" si="65"/>
        <v>17211.87</v>
      </c>
      <c r="AO335" s="207">
        <f t="shared" si="60"/>
        <v>17212.86</v>
      </c>
      <c r="AP335" s="207">
        <f t="shared" si="60"/>
        <v>17212.86</v>
      </c>
      <c r="AQ335" s="207">
        <f t="shared" si="60"/>
        <v>17212.86</v>
      </c>
      <c r="AR335" s="207">
        <f t="shared" si="60"/>
        <v>17212.86</v>
      </c>
      <c r="AS335" s="207">
        <f t="shared" si="60"/>
        <v>17212.86</v>
      </c>
      <c r="AT335" s="207">
        <f t="shared" si="60"/>
        <v>17212.86</v>
      </c>
      <c r="AU335" s="208">
        <f t="shared" si="69"/>
        <v>206450.33999999997</v>
      </c>
      <c r="AV335" s="208">
        <f t="shared" si="64"/>
        <v>17212.86</v>
      </c>
      <c r="AW335" s="208">
        <f t="shared" si="64"/>
        <v>17212.86</v>
      </c>
      <c r="AX335" s="208">
        <f t="shared" si="64"/>
        <v>17212.86</v>
      </c>
      <c r="AY335" s="208">
        <f t="shared" si="63"/>
        <v>17212.86</v>
      </c>
      <c r="AZ335" s="208">
        <f t="shared" si="62"/>
        <v>17212.86</v>
      </c>
      <c r="BA335" s="208">
        <f t="shared" si="62"/>
        <v>17212.86</v>
      </c>
      <c r="BB335" s="208">
        <f t="shared" si="62"/>
        <v>17212.86</v>
      </c>
      <c r="BC335" s="208">
        <f t="shared" si="61"/>
        <v>17212.86</v>
      </c>
      <c r="BD335" s="208">
        <f t="shared" si="61"/>
        <v>17212.86</v>
      </c>
      <c r="BE335" s="208">
        <f t="shared" si="61"/>
        <v>17212.86</v>
      </c>
      <c r="BF335" s="208">
        <f t="shared" si="61"/>
        <v>17212.86</v>
      </c>
      <c r="BG335" s="208">
        <f t="shared" si="61"/>
        <v>17212.86</v>
      </c>
      <c r="BH335" s="208">
        <f t="shared" si="61"/>
        <v>17212.86</v>
      </c>
      <c r="BI335" s="208">
        <f t="shared" si="61"/>
        <v>17212.86</v>
      </c>
      <c r="BJ335" s="208">
        <f t="shared" si="61"/>
        <v>17212.86</v>
      </c>
      <c r="BK335" s="208">
        <f t="shared" si="61"/>
        <v>17212.86</v>
      </c>
      <c r="BL335" s="207">
        <f t="shared" si="70"/>
        <v>206554.31999999995</v>
      </c>
      <c r="BP335" s="207">
        <f>BL335</f>
        <v>206554.31999999995</v>
      </c>
    </row>
    <row r="336" spans="1:68">
      <c r="A336" s="190" t="s">
        <v>537</v>
      </c>
      <c r="B336" s="205">
        <v>3.3000000000000002E-2</v>
      </c>
      <c r="C336" s="205">
        <v>3.3000000000000002E-2</v>
      </c>
      <c r="D336" s="206">
        <v>5927405.0899999999</v>
      </c>
      <c r="E336" s="206">
        <v>5927405.0899999999</v>
      </c>
      <c r="F336" s="206">
        <v>5927405.0899999999</v>
      </c>
      <c r="G336" s="206">
        <v>5927405.0899999999</v>
      </c>
      <c r="H336" s="206">
        <v>5927405.0899999999</v>
      </c>
      <c r="I336" s="206">
        <v>5927405.0899999999</v>
      </c>
      <c r="J336" s="206">
        <v>5927405.0899999999</v>
      </c>
      <c r="K336" s="206">
        <v>5927405.0899999999</v>
      </c>
      <c r="L336" s="206">
        <v>5927405.0899999999</v>
      </c>
      <c r="M336" s="206">
        <v>5927405.0899999999</v>
      </c>
      <c r="N336" s="206">
        <v>5927405.0899999999</v>
      </c>
      <c r="O336" s="206">
        <v>5927405.0899999999</v>
      </c>
      <c r="P336" s="192">
        <f t="shared" si="67"/>
        <v>71128861.080000013</v>
      </c>
      <c r="Q336" s="206">
        <v>5927405.0899999999</v>
      </c>
      <c r="R336" s="206">
        <v>5927405.0899999999</v>
      </c>
      <c r="S336" s="206">
        <v>5927405.0899999999</v>
      </c>
      <c r="T336" s="206">
        <v>5927405.0899999999</v>
      </c>
      <c r="U336" s="206">
        <v>5927405.0899999999</v>
      </c>
      <c r="V336" s="206">
        <v>5927405.0899999999</v>
      </c>
      <c r="W336" s="206">
        <v>5927405.0899999999</v>
      </c>
      <c r="X336" s="206">
        <v>5927405.0899999999</v>
      </c>
      <c r="Y336" s="206">
        <v>5927405.0899999999</v>
      </c>
      <c r="Z336" s="206">
        <v>5927405.0899999999</v>
      </c>
      <c r="AA336" s="206">
        <v>5927405.0899999999</v>
      </c>
      <c r="AB336" s="206">
        <v>5927405.0899999999</v>
      </c>
      <c r="AC336" s="206">
        <v>5927405.0899999999</v>
      </c>
      <c r="AD336" s="206">
        <v>5927405.0899999999</v>
      </c>
      <c r="AE336" s="206">
        <v>5927405.0899999999</v>
      </c>
      <c r="AF336" s="206">
        <v>5927405.0899999999</v>
      </c>
      <c r="AG336" s="192">
        <f t="shared" si="68"/>
        <v>71128861.080000013</v>
      </c>
      <c r="AI336" s="207">
        <f t="shared" si="66"/>
        <v>16300.36</v>
      </c>
      <c r="AJ336" s="207">
        <f t="shared" si="66"/>
        <v>16300.36</v>
      </c>
      <c r="AK336" s="207">
        <f t="shared" si="66"/>
        <v>16300.36</v>
      </c>
      <c r="AL336" s="207">
        <f t="shared" si="65"/>
        <v>16300.36</v>
      </c>
      <c r="AM336" s="207">
        <f t="shared" si="65"/>
        <v>16300.36</v>
      </c>
      <c r="AN336" s="207">
        <f t="shared" si="65"/>
        <v>16300.36</v>
      </c>
      <c r="AO336" s="207">
        <f t="shared" si="60"/>
        <v>16300.36</v>
      </c>
      <c r="AP336" s="207">
        <f t="shared" si="60"/>
        <v>16300.36</v>
      </c>
      <c r="AQ336" s="207">
        <f t="shared" si="60"/>
        <v>16300.36</v>
      </c>
      <c r="AR336" s="207">
        <f t="shared" si="60"/>
        <v>16300.36</v>
      </c>
      <c r="AS336" s="207">
        <f t="shared" si="60"/>
        <v>16300.36</v>
      </c>
      <c r="AT336" s="207">
        <f t="shared" si="60"/>
        <v>16300.36</v>
      </c>
      <c r="AU336" s="208">
        <f t="shared" si="69"/>
        <v>195604.31999999995</v>
      </c>
      <c r="AV336" s="208">
        <f t="shared" si="64"/>
        <v>16300.36</v>
      </c>
      <c r="AW336" s="208">
        <f t="shared" si="64"/>
        <v>16300.36</v>
      </c>
      <c r="AX336" s="208">
        <f t="shared" si="64"/>
        <v>16300.36</v>
      </c>
      <c r="AY336" s="208">
        <f t="shared" si="63"/>
        <v>16300.36</v>
      </c>
      <c r="AZ336" s="208">
        <f t="shared" si="62"/>
        <v>16300.36</v>
      </c>
      <c r="BA336" s="208">
        <f t="shared" si="62"/>
        <v>16300.36</v>
      </c>
      <c r="BB336" s="208">
        <f t="shared" si="62"/>
        <v>16300.36</v>
      </c>
      <c r="BC336" s="208">
        <f t="shared" si="61"/>
        <v>16300.36</v>
      </c>
      <c r="BD336" s="208">
        <f t="shared" si="61"/>
        <v>16300.36</v>
      </c>
      <c r="BE336" s="208">
        <f t="shared" si="61"/>
        <v>16300.36</v>
      </c>
      <c r="BF336" s="208">
        <f t="shared" si="61"/>
        <v>16300.36</v>
      </c>
      <c r="BG336" s="208">
        <f t="shared" si="61"/>
        <v>16300.36</v>
      </c>
      <c r="BH336" s="208">
        <f t="shared" si="61"/>
        <v>16300.36</v>
      </c>
      <c r="BI336" s="208">
        <f t="shared" si="61"/>
        <v>16300.36</v>
      </c>
      <c r="BJ336" s="208">
        <f t="shared" si="61"/>
        <v>16300.36</v>
      </c>
      <c r="BK336" s="208">
        <f t="shared" si="61"/>
        <v>16300.36</v>
      </c>
      <c r="BL336" s="207">
        <f t="shared" si="70"/>
        <v>195604.31999999995</v>
      </c>
    </row>
    <row r="337" spans="1:68">
      <c r="A337" s="190" t="s">
        <v>538</v>
      </c>
      <c r="B337" s="205">
        <v>0.1</v>
      </c>
      <c r="C337" s="205">
        <v>0.1</v>
      </c>
      <c r="D337" s="206">
        <v>175550.89</v>
      </c>
      <c r="E337" s="206">
        <v>175856.19</v>
      </c>
      <c r="F337" s="206">
        <v>176161.49</v>
      </c>
      <c r="G337" s="206">
        <v>176161.49</v>
      </c>
      <c r="H337" s="206">
        <v>176161.49</v>
      </c>
      <c r="I337" s="206">
        <v>176161.49</v>
      </c>
      <c r="J337" s="206">
        <v>179774.535</v>
      </c>
      <c r="K337" s="206">
        <v>183387.58</v>
      </c>
      <c r="L337" s="206">
        <v>183387.58</v>
      </c>
      <c r="M337" s="206">
        <v>183387.58</v>
      </c>
      <c r="N337" s="206">
        <v>183387.58</v>
      </c>
      <c r="O337" s="206">
        <v>183387.58</v>
      </c>
      <c r="P337" s="192">
        <f t="shared" si="67"/>
        <v>2152765.4750000001</v>
      </c>
      <c r="Q337" s="206">
        <v>183387.58</v>
      </c>
      <c r="R337" s="206">
        <v>183387.58</v>
      </c>
      <c r="S337" s="206">
        <v>183387.58</v>
      </c>
      <c r="T337" s="206">
        <v>183387.58</v>
      </c>
      <c r="U337" s="206">
        <v>183387.58</v>
      </c>
      <c r="V337" s="206">
        <v>183387.58</v>
      </c>
      <c r="W337" s="206">
        <v>183387.58</v>
      </c>
      <c r="X337" s="206">
        <v>183387.58</v>
      </c>
      <c r="Y337" s="206">
        <v>183387.58</v>
      </c>
      <c r="Z337" s="206">
        <v>183387.58</v>
      </c>
      <c r="AA337" s="206">
        <v>183387.58</v>
      </c>
      <c r="AB337" s="206">
        <v>183387.58</v>
      </c>
      <c r="AC337" s="206">
        <v>183387.58</v>
      </c>
      <c r="AD337" s="206">
        <v>183387.58</v>
      </c>
      <c r="AE337" s="206">
        <v>183387.58</v>
      </c>
      <c r="AF337" s="206">
        <v>183387.58</v>
      </c>
      <c r="AG337" s="192">
        <f t="shared" si="68"/>
        <v>2200650.9600000004</v>
      </c>
      <c r="AI337" s="207">
        <f t="shared" si="66"/>
        <v>1462.92</v>
      </c>
      <c r="AJ337" s="207">
        <f t="shared" si="66"/>
        <v>1465.47</v>
      </c>
      <c r="AK337" s="207">
        <f t="shared" si="66"/>
        <v>1468.01</v>
      </c>
      <c r="AL337" s="207">
        <f t="shared" si="65"/>
        <v>1468.01</v>
      </c>
      <c r="AM337" s="207">
        <f t="shared" si="65"/>
        <v>1468.01</v>
      </c>
      <c r="AN337" s="207">
        <f t="shared" si="65"/>
        <v>1468.01</v>
      </c>
      <c r="AO337" s="207">
        <f t="shared" si="60"/>
        <v>1498.12</v>
      </c>
      <c r="AP337" s="207">
        <f t="shared" si="60"/>
        <v>1528.23</v>
      </c>
      <c r="AQ337" s="207">
        <f t="shared" si="60"/>
        <v>1528.23</v>
      </c>
      <c r="AR337" s="207">
        <f t="shared" si="60"/>
        <v>1528.23</v>
      </c>
      <c r="AS337" s="207">
        <f t="shared" si="60"/>
        <v>1528.23</v>
      </c>
      <c r="AT337" s="207">
        <f t="shared" si="60"/>
        <v>1528.23</v>
      </c>
      <c r="AU337" s="208">
        <f t="shared" si="69"/>
        <v>17939.699999999997</v>
      </c>
      <c r="AV337" s="208">
        <f t="shared" si="64"/>
        <v>1528.23</v>
      </c>
      <c r="AW337" s="208">
        <f t="shared" si="64"/>
        <v>1528.23</v>
      </c>
      <c r="AX337" s="208">
        <f t="shared" si="64"/>
        <v>1528.23</v>
      </c>
      <c r="AY337" s="208">
        <f t="shared" si="63"/>
        <v>1528.23</v>
      </c>
      <c r="AZ337" s="208">
        <f t="shared" si="62"/>
        <v>1528.23</v>
      </c>
      <c r="BA337" s="208">
        <f t="shared" si="62"/>
        <v>1528.23</v>
      </c>
      <c r="BB337" s="208">
        <f t="shared" si="62"/>
        <v>1528.23</v>
      </c>
      <c r="BC337" s="208">
        <f t="shared" si="61"/>
        <v>1528.23</v>
      </c>
      <c r="BD337" s="208">
        <f t="shared" si="61"/>
        <v>1528.23</v>
      </c>
      <c r="BE337" s="208">
        <f t="shared" si="61"/>
        <v>1528.23</v>
      </c>
      <c r="BF337" s="208">
        <f t="shared" si="61"/>
        <v>1528.23</v>
      </c>
      <c r="BG337" s="208">
        <f t="shared" si="61"/>
        <v>1528.23</v>
      </c>
      <c r="BH337" s="208">
        <f t="shared" si="61"/>
        <v>1528.23</v>
      </c>
      <c r="BI337" s="208">
        <f t="shared" si="61"/>
        <v>1528.23</v>
      </c>
      <c r="BJ337" s="208">
        <f t="shared" si="61"/>
        <v>1528.23</v>
      </c>
      <c r="BK337" s="208">
        <f t="shared" si="61"/>
        <v>1528.23</v>
      </c>
      <c r="BL337" s="207">
        <f t="shared" si="70"/>
        <v>18338.759999999998</v>
      </c>
    </row>
    <row r="338" spans="1:68">
      <c r="A338" s="190" t="s">
        <v>539</v>
      </c>
      <c r="B338" s="205">
        <v>5.3800000000000001E-2</v>
      </c>
      <c r="C338" s="205">
        <v>5.3800000000000001E-2</v>
      </c>
      <c r="D338" s="206">
        <v>62220611.609999999</v>
      </c>
      <c r="E338" s="206">
        <v>62213469.299999997</v>
      </c>
      <c r="F338" s="206">
        <v>62469163.659999996</v>
      </c>
      <c r="G338" s="206">
        <v>62567712.689999998</v>
      </c>
      <c r="H338" s="206">
        <v>62924360.350000001</v>
      </c>
      <c r="I338" s="206">
        <v>63444967.869999997</v>
      </c>
      <c r="J338" s="206">
        <v>63840691.584999993</v>
      </c>
      <c r="K338" s="206">
        <v>64444756.88499999</v>
      </c>
      <c r="L338" s="206">
        <v>65119073.254999988</v>
      </c>
      <c r="M338" s="206">
        <v>65659742.124999985</v>
      </c>
      <c r="N338" s="206">
        <v>66116579.784999982</v>
      </c>
      <c r="O338" s="206">
        <v>66547212.159999982</v>
      </c>
      <c r="P338" s="192">
        <f t="shared" si="67"/>
        <v>767568341.27499986</v>
      </c>
      <c r="Q338" s="206">
        <v>66992870.144999981</v>
      </c>
      <c r="R338" s="206">
        <v>67468411.384999976</v>
      </c>
      <c r="S338" s="206">
        <v>67963001.259999976</v>
      </c>
      <c r="T338" s="206">
        <v>68425745.769999981</v>
      </c>
      <c r="U338" s="206">
        <v>68844517.844999969</v>
      </c>
      <c r="V338" s="206">
        <v>69291500.989999965</v>
      </c>
      <c r="W338" s="206">
        <v>69765196.044999957</v>
      </c>
      <c r="X338" s="206">
        <v>70298172.644999966</v>
      </c>
      <c r="Y338" s="206">
        <v>70843674.584999964</v>
      </c>
      <c r="Z338" s="206">
        <v>71291796.589999959</v>
      </c>
      <c r="AA338" s="206">
        <v>71733838.019999951</v>
      </c>
      <c r="AB338" s="206">
        <v>72211089.594999954</v>
      </c>
      <c r="AC338" s="206">
        <v>72704371.724999964</v>
      </c>
      <c r="AD338" s="206">
        <v>73228016.689999968</v>
      </c>
      <c r="AE338" s="206">
        <v>73771407.449999973</v>
      </c>
      <c r="AF338" s="206">
        <v>74282239.179999977</v>
      </c>
      <c r="AG338" s="192">
        <f t="shared" si="68"/>
        <v>858265821.35999954</v>
      </c>
      <c r="AI338" s="207">
        <f t="shared" si="66"/>
        <v>278955.74</v>
      </c>
      <c r="AJ338" s="207">
        <f t="shared" si="66"/>
        <v>278923.71999999997</v>
      </c>
      <c r="AK338" s="207">
        <f t="shared" si="66"/>
        <v>280070.08</v>
      </c>
      <c r="AL338" s="207">
        <f t="shared" si="65"/>
        <v>280511.90999999997</v>
      </c>
      <c r="AM338" s="207">
        <f t="shared" si="65"/>
        <v>282110.88</v>
      </c>
      <c r="AN338" s="207">
        <f t="shared" si="65"/>
        <v>284444.94</v>
      </c>
      <c r="AO338" s="207">
        <f t="shared" si="60"/>
        <v>286219.09999999998</v>
      </c>
      <c r="AP338" s="207">
        <f t="shared" si="60"/>
        <v>288927.33</v>
      </c>
      <c r="AQ338" s="207">
        <f t="shared" si="60"/>
        <v>291950.51</v>
      </c>
      <c r="AR338" s="207">
        <f t="shared" si="60"/>
        <v>294374.51</v>
      </c>
      <c r="AS338" s="207">
        <f t="shared" si="60"/>
        <v>296422.67</v>
      </c>
      <c r="AT338" s="207">
        <f t="shared" si="60"/>
        <v>298353.33</v>
      </c>
      <c r="AU338" s="208">
        <f t="shared" si="69"/>
        <v>3441264.7199999997</v>
      </c>
      <c r="AV338" s="208">
        <f t="shared" si="64"/>
        <v>300351.37</v>
      </c>
      <c r="AW338" s="208">
        <f t="shared" si="64"/>
        <v>302483.38</v>
      </c>
      <c r="AX338" s="208">
        <f t="shared" si="64"/>
        <v>304700.78999999998</v>
      </c>
      <c r="AY338" s="208">
        <f t="shared" si="63"/>
        <v>306775.43</v>
      </c>
      <c r="AZ338" s="208">
        <f t="shared" si="62"/>
        <v>308652.92</v>
      </c>
      <c r="BA338" s="208">
        <f t="shared" si="62"/>
        <v>310656.90000000002</v>
      </c>
      <c r="BB338" s="208">
        <f t="shared" si="62"/>
        <v>312780.63</v>
      </c>
      <c r="BC338" s="208">
        <f t="shared" si="61"/>
        <v>315170.14</v>
      </c>
      <c r="BD338" s="208">
        <f t="shared" si="61"/>
        <v>317615.81</v>
      </c>
      <c r="BE338" s="208">
        <f t="shared" si="61"/>
        <v>319624.89</v>
      </c>
      <c r="BF338" s="208">
        <f t="shared" si="61"/>
        <v>321606.71000000002</v>
      </c>
      <c r="BG338" s="208">
        <f t="shared" si="61"/>
        <v>323746.39</v>
      </c>
      <c r="BH338" s="208">
        <f t="shared" si="61"/>
        <v>325957.93</v>
      </c>
      <c r="BI338" s="208">
        <f t="shared" si="61"/>
        <v>328305.61</v>
      </c>
      <c r="BJ338" s="208">
        <f t="shared" si="61"/>
        <v>330741.81</v>
      </c>
      <c r="BK338" s="208">
        <f t="shared" si="61"/>
        <v>333032.03999999998</v>
      </c>
      <c r="BL338" s="207">
        <f t="shared" si="70"/>
        <v>3847891.7800000003</v>
      </c>
    </row>
    <row r="339" spans="1:68">
      <c r="A339" s="190" t="s">
        <v>540</v>
      </c>
      <c r="B339" s="205">
        <v>3.6400000000000002E-2</v>
      </c>
      <c r="C339" s="205">
        <v>3.6400000000000002E-2</v>
      </c>
      <c r="D339" s="206">
        <v>64541351.740000002</v>
      </c>
      <c r="E339" s="206">
        <v>65247923.780000001</v>
      </c>
      <c r="F339" s="206">
        <v>65374823.539999999</v>
      </c>
      <c r="G339" s="206">
        <v>65410717.460000001</v>
      </c>
      <c r="H339" s="206">
        <v>65610665.590000004</v>
      </c>
      <c r="I339" s="206">
        <v>65829075.200000003</v>
      </c>
      <c r="J339" s="206">
        <v>65847536.670000002</v>
      </c>
      <c r="K339" s="206">
        <v>65847536.670000002</v>
      </c>
      <c r="L339" s="206">
        <v>65847536.670000002</v>
      </c>
      <c r="M339" s="206">
        <v>65847536.670000002</v>
      </c>
      <c r="N339" s="206">
        <v>65847536.670000002</v>
      </c>
      <c r="O339" s="206">
        <v>65847536.670000002</v>
      </c>
      <c r="P339" s="192">
        <f t="shared" si="67"/>
        <v>787099777.32999992</v>
      </c>
      <c r="Q339" s="206">
        <v>65847536.670000002</v>
      </c>
      <c r="R339" s="206">
        <v>65847536.670000002</v>
      </c>
      <c r="S339" s="206">
        <v>65847536.670000002</v>
      </c>
      <c r="T339" s="206">
        <v>65847536.670000002</v>
      </c>
      <c r="U339" s="206">
        <v>65847536.670000002</v>
      </c>
      <c r="V339" s="206">
        <v>65847536.670000002</v>
      </c>
      <c r="W339" s="206">
        <v>65847536.670000002</v>
      </c>
      <c r="X339" s="206">
        <v>65847536.670000002</v>
      </c>
      <c r="Y339" s="206">
        <v>65847536.670000002</v>
      </c>
      <c r="Z339" s="206">
        <v>65847536.670000002</v>
      </c>
      <c r="AA339" s="206">
        <v>65847536.670000002</v>
      </c>
      <c r="AB339" s="206">
        <v>65847536.670000002</v>
      </c>
      <c r="AC339" s="206">
        <v>65847536.670000002</v>
      </c>
      <c r="AD339" s="206">
        <v>65847536.670000002</v>
      </c>
      <c r="AE339" s="206">
        <v>65847536.670000002</v>
      </c>
      <c r="AF339" s="206">
        <v>65847536.670000002</v>
      </c>
      <c r="AG339" s="192">
        <f t="shared" si="68"/>
        <v>790170440.03999996</v>
      </c>
      <c r="AI339" s="207">
        <f t="shared" si="66"/>
        <v>195775.43</v>
      </c>
      <c r="AJ339" s="207">
        <f t="shared" si="66"/>
        <v>197918.7</v>
      </c>
      <c r="AK339" s="207">
        <f t="shared" si="66"/>
        <v>198303.63</v>
      </c>
      <c r="AL339" s="207">
        <f t="shared" si="65"/>
        <v>198412.51</v>
      </c>
      <c r="AM339" s="207">
        <f t="shared" si="65"/>
        <v>199019.02</v>
      </c>
      <c r="AN339" s="207">
        <f t="shared" si="65"/>
        <v>199681.53</v>
      </c>
      <c r="AO339" s="207">
        <f t="shared" si="60"/>
        <v>199737.53</v>
      </c>
      <c r="AP339" s="207">
        <f t="shared" si="60"/>
        <v>199737.53</v>
      </c>
      <c r="AQ339" s="207">
        <f t="shared" si="60"/>
        <v>199737.53</v>
      </c>
      <c r="AR339" s="207">
        <f t="shared" si="60"/>
        <v>199737.53</v>
      </c>
      <c r="AS339" s="207">
        <f t="shared" si="60"/>
        <v>199737.53</v>
      </c>
      <c r="AT339" s="207">
        <f t="shared" si="60"/>
        <v>199737.53</v>
      </c>
      <c r="AU339" s="208">
        <f t="shared" si="69"/>
        <v>2387536</v>
      </c>
      <c r="AV339" s="208">
        <f t="shared" si="64"/>
        <v>199737.53</v>
      </c>
      <c r="AW339" s="208">
        <f t="shared" si="64"/>
        <v>199737.53</v>
      </c>
      <c r="AX339" s="208">
        <f t="shared" si="64"/>
        <v>199737.53</v>
      </c>
      <c r="AY339" s="208">
        <f t="shared" si="63"/>
        <v>199737.53</v>
      </c>
      <c r="AZ339" s="208">
        <f t="shared" si="62"/>
        <v>199737.53</v>
      </c>
      <c r="BA339" s="208">
        <f t="shared" si="62"/>
        <v>199737.53</v>
      </c>
      <c r="BB339" s="208">
        <f t="shared" si="62"/>
        <v>199737.53</v>
      </c>
      <c r="BC339" s="208">
        <f t="shared" si="61"/>
        <v>199737.53</v>
      </c>
      <c r="BD339" s="208">
        <f t="shared" si="61"/>
        <v>199737.53</v>
      </c>
      <c r="BE339" s="208">
        <f t="shared" si="61"/>
        <v>199737.53</v>
      </c>
      <c r="BF339" s="208">
        <f t="shared" si="61"/>
        <v>199737.53</v>
      </c>
      <c r="BG339" s="208">
        <f t="shared" si="61"/>
        <v>199737.53</v>
      </c>
      <c r="BH339" s="208">
        <f t="shared" si="61"/>
        <v>199737.53</v>
      </c>
      <c r="BI339" s="208">
        <f t="shared" si="61"/>
        <v>199737.53</v>
      </c>
      <c r="BJ339" s="208">
        <f t="shared" si="61"/>
        <v>199737.53</v>
      </c>
      <c r="BK339" s="208">
        <f t="shared" si="61"/>
        <v>199737.53</v>
      </c>
      <c r="BL339" s="207">
        <f t="shared" si="70"/>
        <v>2396850.36</v>
      </c>
    </row>
    <row r="340" spans="1:68">
      <c r="A340" s="190" t="s">
        <v>541</v>
      </c>
      <c r="B340" s="205">
        <v>0</v>
      </c>
      <c r="C340" s="205">
        <v>0</v>
      </c>
      <c r="D340" s="206">
        <v>0</v>
      </c>
      <c r="E340" s="206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6">
        <v>0</v>
      </c>
      <c r="P340" s="192">
        <f t="shared" si="67"/>
        <v>0</v>
      </c>
      <c r="Q340" s="206">
        <v>0</v>
      </c>
      <c r="R340" s="206">
        <v>0</v>
      </c>
      <c r="S340" s="206">
        <v>0</v>
      </c>
      <c r="T340" s="206">
        <v>0</v>
      </c>
      <c r="U340" s="206">
        <v>0</v>
      </c>
      <c r="V340" s="206">
        <v>0</v>
      </c>
      <c r="W340" s="206">
        <v>0</v>
      </c>
      <c r="X340" s="206">
        <v>0</v>
      </c>
      <c r="Y340" s="206">
        <v>0</v>
      </c>
      <c r="Z340" s="206">
        <v>0</v>
      </c>
      <c r="AA340" s="206">
        <v>0</v>
      </c>
      <c r="AB340" s="206">
        <v>0</v>
      </c>
      <c r="AC340" s="206">
        <v>0</v>
      </c>
      <c r="AD340" s="206">
        <v>0</v>
      </c>
      <c r="AE340" s="206">
        <v>0</v>
      </c>
      <c r="AF340" s="206">
        <v>0</v>
      </c>
      <c r="AG340" s="192">
        <f t="shared" si="68"/>
        <v>0</v>
      </c>
      <c r="AI340" s="207">
        <f t="shared" si="66"/>
        <v>0</v>
      </c>
      <c r="AJ340" s="207">
        <f t="shared" si="66"/>
        <v>0</v>
      </c>
      <c r="AK340" s="207">
        <f t="shared" si="66"/>
        <v>0</v>
      </c>
      <c r="AL340" s="207">
        <f t="shared" si="65"/>
        <v>0</v>
      </c>
      <c r="AM340" s="207">
        <f t="shared" si="65"/>
        <v>0</v>
      </c>
      <c r="AN340" s="207">
        <f t="shared" si="65"/>
        <v>0</v>
      </c>
      <c r="AO340" s="207">
        <f t="shared" si="60"/>
        <v>0</v>
      </c>
      <c r="AP340" s="207">
        <f t="shared" si="60"/>
        <v>0</v>
      </c>
      <c r="AQ340" s="207">
        <f t="shared" si="60"/>
        <v>0</v>
      </c>
      <c r="AR340" s="207">
        <f t="shared" si="60"/>
        <v>0</v>
      </c>
      <c r="AS340" s="207">
        <f t="shared" si="60"/>
        <v>0</v>
      </c>
      <c r="AT340" s="207">
        <f t="shared" si="60"/>
        <v>0</v>
      </c>
      <c r="AU340" s="208">
        <f t="shared" si="69"/>
        <v>0</v>
      </c>
      <c r="AV340" s="208">
        <f t="shared" si="64"/>
        <v>0</v>
      </c>
      <c r="AW340" s="208">
        <f t="shared" si="64"/>
        <v>0</v>
      </c>
      <c r="AX340" s="208">
        <f t="shared" si="64"/>
        <v>0</v>
      </c>
      <c r="AY340" s="208">
        <f t="shared" si="63"/>
        <v>0</v>
      </c>
      <c r="AZ340" s="208">
        <f t="shared" si="62"/>
        <v>0</v>
      </c>
      <c r="BA340" s="208">
        <f t="shared" si="62"/>
        <v>0</v>
      </c>
      <c r="BB340" s="208">
        <f t="shared" si="62"/>
        <v>0</v>
      </c>
      <c r="BC340" s="208">
        <f t="shared" si="61"/>
        <v>0</v>
      </c>
      <c r="BD340" s="208">
        <f t="shared" si="61"/>
        <v>0</v>
      </c>
      <c r="BE340" s="208">
        <f t="shared" si="61"/>
        <v>0</v>
      </c>
      <c r="BF340" s="208">
        <f t="shared" si="61"/>
        <v>0</v>
      </c>
      <c r="BG340" s="208">
        <f t="shared" si="61"/>
        <v>0</v>
      </c>
      <c r="BH340" s="208">
        <f t="shared" si="61"/>
        <v>0</v>
      </c>
      <c r="BI340" s="208">
        <f t="shared" si="61"/>
        <v>0</v>
      </c>
      <c r="BJ340" s="208">
        <f t="shared" si="61"/>
        <v>0</v>
      </c>
      <c r="BK340" s="208">
        <f t="shared" si="61"/>
        <v>0</v>
      </c>
      <c r="BL340" s="207">
        <f t="shared" si="70"/>
        <v>0</v>
      </c>
    </row>
    <row r="341" spans="1:68">
      <c r="A341" s="190" t="s">
        <v>542</v>
      </c>
      <c r="B341" s="205">
        <v>5.33E-2</v>
      </c>
      <c r="C341" s="205">
        <v>5.33E-2</v>
      </c>
      <c r="D341" s="206">
        <v>396787.73</v>
      </c>
      <c r="E341" s="206">
        <v>396787.73</v>
      </c>
      <c r="F341" s="206">
        <v>396787.73</v>
      </c>
      <c r="G341" s="206">
        <v>393794.45</v>
      </c>
      <c r="H341" s="206">
        <v>390801.16000000003</v>
      </c>
      <c r="I341" s="206">
        <v>390801.16000000003</v>
      </c>
      <c r="J341" s="206">
        <v>390801.16000000003</v>
      </c>
      <c r="K341" s="206">
        <v>390801.16000000003</v>
      </c>
      <c r="L341" s="206">
        <v>390801.16000000003</v>
      </c>
      <c r="M341" s="206">
        <v>390801.16000000003</v>
      </c>
      <c r="N341" s="206">
        <v>390801.16000000003</v>
      </c>
      <c r="O341" s="206">
        <v>390801.16000000003</v>
      </c>
      <c r="P341" s="192">
        <f t="shared" si="67"/>
        <v>4710566.9200000009</v>
      </c>
      <c r="Q341" s="206">
        <v>390801.16000000003</v>
      </c>
      <c r="R341" s="206">
        <v>390801.16000000003</v>
      </c>
      <c r="S341" s="206">
        <v>390801.16000000003</v>
      </c>
      <c r="T341" s="206">
        <v>390801.16000000003</v>
      </c>
      <c r="U341" s="206">
        <v>390801.16000000003</v>
      </c>
      <c r="V341" s="206">
        <v>390801.16000000003</v>
      </c>
      <c r="W341" s="206">
        <v>390801.16000000003</v>
      </c>
      <c r="X341" s="206">
        <v>390801.16000000003</v>
      </c>
      <c r="Y341" s="206">
        <v>390801.16000000003</v>
      </c>
      <c r="Z341" s="206">
        <v>390801.16000000003</v>
      </c>
      <c r="AA341" s="206">
        <v>390801.16000000003</v>
      </c>
      <c r="AB341" s="206">
        <v>390801.16000000003</v>
      </c>
      <c r="AC341" s="206">
        <v>390801.16000000003</v>
      </c>
      <c r="AD341" s="206">
        <v>390801.16000000003</v>
      </c>
      <c r="AE341" s="206">
        <v>390801.16000000003</v>
      </c>
      <c r="AF341" s="206">
        <v>390801.16000000003</v>
      </c>
      <c r="AG341" s="192">
        <f t="shared" si="68"/>
        <v>4689613.9200000009</v>
      </c>
      <c r="AI341" s="207">
        <f t="shared" si="66"/>
        <v>1762.4</v>
      </c>
      <c r="AJ341" s="207">
        <f t="shared" si="66"/>
        <v>1762.4</v>
      </c>
      <c r="AK341" s="207">
        <f t="shared" si="66"/>
        <v>1762.4</v>
      </c>
      <c r="AL341" s="207">
        <f t="shared" si="65"/>
        <v>1749.1</v>
      </c>
      <c r="AM341" s="207">
        <f t="shared" si="65"/>
        <v>1735.81</v>
      </c>
      <c r="AN341" s="207">
        <f t="shared" si="65"/>
        <v>1735.81</v>
      </c>
      <c r="AO341" s="207">
        <f t="shared" si="60"/>
        <v>1735.81</v>
      </c>
      <c r="AP341" s="207">
        <f t="shared" si="60"/>
        <v>1735.81</v>
      </c>
      <c r="AQ341" s="207">
        <f t="shared" si="60"/>
        <v>1735.81</v>
      </c>
      <c r="AR341" s="207">
        <f t="shared" si="60"/>
        <v>1735.81</v>
      </c>
      <c r="AS341" s="207">
        <f t="shared" si="60"/>
        <v>1735.81</v>
      </c>
      <c r="AT341" s="207">
        <f t="shared" si="60"/>
        <v>1735.81</v>
      </c>
      <c r="AU341" s="208">
        <f t="shared" si="69"/>
        <v>20922.780000000002</v>
      </c>
      <c r="AV341" s="208">
        <f t="shared" si="64"/>
        <v>1735.81</v>
      </c>
      <c r="AW341" s="208">
        <f t="shared" si="64"/>
        <v>1735.81</v>
      </c>
      <c r="AX341" s="208">
        <f t="shared" si="64"/>
        <v>1735.81</v>
      </c>
      <c r="AY341" s="208">
        <f t="shared" si="63"/>
        <v>1735.81</v>
      </c>
      <c r="AZ341" s="208">
        <f t="shared" si="62"/>
        <v>1735.81</v>
      </c>
      <c r="BA341" s="208">
        <f t="shared" si="62"/>
        <v>1735.81</v>
      </c>
      <c r="BB341" s="208">
        <f t="shared" si="62"/>
        <v>1735.81</v>
      </c>
      <c r="BC341" s="208">
        <f t="shared" si="61"/>
        <v>1735.81</v>
      </c>
      <c r="BD341" s="208">
        <f t="shared" si="61"/>
        <v>1735.81</v>
      </c>
      <c r="BE341" s="208">
        <f t="shared" si="61"/>
        <v>1735.81</v>
      </c>
      <c r="BF341" s="208">
        <f t="shared" si="61"/>
        <v>1735.81</v>
      </c>
      <c r="BG341" s="208">
        <f t="shared" si="61"/>
        <v>1735.81</v>
      </c>
      <c r="BH341" s="208">
        <f t="shared" si="61"/>
        <v>1735.81</v>
      </c>
      <c r="BI341" s="208">
        <f t="shared" si="61"/>
        <v>1735.81</v>
      </c>
      <c r="BJ341" s="208">
        <f t="shared" si="61"/>
        <v>1735.81</v>
      </c>
      <c r="BK341" s="208">
        <f t="shared" si="61"/>
        <v>1735.81</v>
      </c>
      <c r="BL341" s="207">
        <f t="shared" si="70"/>
        <v>20829.72</v>
      </c>
    </row>
    <row r="342" spans="1:68">
      <c r="A342" s="190" t="s">
        <v>543</v>
      </c>
      <c r="B342" s="205">
        <v>4.2799999999999998E-2</v>
      </c>
      <c r="C342" s="205">
        <v>4.2799999999999998E-2</v>
      </c>
      <c r="D342" s="206">
        <v>6999523.5099999998</v>
      </c>
      <c r="E342" s="206">
        <v>7187139.5300000003</v>
      </c>
      <c r="F342" s="206">
        <v>7222089.1500000004</v>
      </c>
      <c r="G342" s="206">
        <v>7208440.6500000004</v>
      </c>
      <c r="H342" s="206">
        <v>7130882.6900000004</v>
      </c>
      <c r="I342" s="206">
        <v>7101922.8499999996</v>
      </c>
      <c r="J342" s="206">
        <v>7769456.2349999994</v>
      </c>
      <c r="K342" s="206">
        <v>8534392.75</v>
      </c>
      <c r="L342" s="206">
        <v>8688094.1749999989</v>
      </c>
      <c r="M342" s="206">
        <v>8837026.1549999993</v>
      </c>
      <c r="N342" s="206">
        <v>8965856.0349999983</v>
      </c>
      <c r="O342" s="206">
        <v>9038248.4249999989</v>
      </c>
      <c r="P342" s="192">
        <f t="shared" si="67"/>
        <v>94683072.154999986</v>
      </c>
      <c r="Q342" s="206">
        <v>9128140.834999999</v>
      </c>
      <c r="R342" s="206">
        <v>9220998.7449999992</v>
      </c>
      <c r="S342" s="206">
        <v>9296356.6349999998</v>
      </c>
      <c r="T342" s="206">
        <v>9377645.5250000004</v>
      </c>
      <c r="U342" s="206">
        <v>9350500.0500000007</v>
      </c>
      <c r="V342" s="206">
        <v>9322432.3050000016</v>
      </c>
      <c r="W342" s="206">
        <v>9515298.9299999997</v>
      </c>
      <c r="X342" s="206">
        <v>9700191.3250000011</v>
      </c>
      <c r="Y342" s="206">
        <v>9775618.0150000006</v>
      </c>
      <c r="Z342" s="206">
        <v>10044648.220000003</v>
      </c>
      <c r="AA342" s="206">
        <v>10292486.255000001</v>
      </c>
      <c r="AB342" s="206">
        <v>10328562.905000001</v>
      </c>
      <c r="AC342" s="206">
        <v>10364639.555000002</v>
      </c>
      <c r="AD342" s="206">
        <v>10403681.705000002</v>
      </c>
      <c r="AE342" s="206">
        <v>10492723.855000002</v>
      </c>
      <c r="AF342" s="206">
        <v>10496618.090000004</v>
      </c>
      <c r="AG342" s="192">
        <f t="shared" si="68"/>
        <v>120087401.21000002</v>
      </c>
      <c r="AI342" s="207">
        <f t="shared" si="66"/>
        <v>24964.97</v>
      </c>
      <c r="AJ342" s="207">
        <f t="shared" si="66"/>
        <v>25634.13</v>
      </c>
      <c r="AK342" s="207">
        <f t="shared" si="66"/>
        <v>25758.78</v>
      </c>
      <c r="AL342" s="207">
        <f t="shared" si="65"/>
        <v>25710.1</v>
      </c>
      <c r="AM342" s="207">
        <f t="shared" si="65"/>
        <v>25433.48</v>
      </c>
      <c r="AN342" s="207">
        <f t="shared" si="65"/>
        <v>25330.19</v>
      </c>
      <c r="AO342" s="207">
        <f t="shared" si="60"/>
        <v>27711.06</v>
      </c>
      <c r="AP342" s="207">
        <f t="shared" si="60"/>
        <v>30439.33</v>
      </c>
      <c r="AQ342" s="207">
        <f t="shared" si="60"/>
        <v>30987.54</v>
      </c>
      <c r="AR342" s="207">
        <f t="shared" si="60"/>
        <v>31518.73</v>
      </c>
      <c r="AS342" s="207">
        <f t="shared" si="60"/>
        <v>31978.22</v>
      </c>
      <c r="AT342" s="207">
        <f t="shared" si="60"/>
        <v>32236.42</v>
      </c>
      <c r="AU342" s="208">
        <f t="shared" si="69"/>
        <v>337702.95</v>
      </c>
      <c r="AV342" s="208">
        <f t="shared" si="64"/>
        <v>32557.040000000001</v>
      </c>
      <c r="AW342" s="208">
        <f t="shared" si="64"/>
        <v>32888.230000000003</v>
      </c>
      <c r="AX342" s="208">
        <f t="shared" si="64"/>
        <v>33157.01</v>
      </c>
      <c r="AY342" s="208">
        <f t="shared" si="63"/>
        <v>33446.94</v>
      </c>
      <c r="AZ342" s="208">
        <f t="shared" si="62"/>
        <v>33350.120000000003</v>
      </c>
      <c r="BA342" s="208">
        <f t="shared" si="62"/>
        <v>33250.01</v>
      </c>
      <c r="BB342" s="208">
        <f t="shared" si="62"/>
        <v>33937.9</v>
      </c>
      <c r="BC342" s="208">
        <f t="shared" si="61"/>
        <v>34597.35</v>
      </c>
      <c r="BD342" s="208">
        <f t="shared" si="61"/>
        <v>34866.370000000003</v>
      </c>
      <c r="BE342" s="208">
        <f t="shared" si="61"/>
        <v>35825.910000000003</v>
      </c>
      <c r="BF342" s="208">
        <f t="shared" si="61"/>
        <v>36709.870000000003</v>
      </c>
      <c r="BG342" s="208">
        <f t="shared" si="61"/>
        <v>36838.54</v>
      </c>
      <c r="BH342" s="208">
        <f t="shared" si="61"/>
        <v>36967.21</v>
      </c>
      <c r="BI342" s="208">
        <f t="shared" si="61"/>
        <v>37106.46</v>
      </c>
      <c r="BJ342" s="208">
        <f t="shared" si="61"/>
        <v>37424.050000000003</v>
      </c>
      <c r="BK342" s="208">
        <f t="shared" si="61"/>
        <v>37437.94</v>
      </c>
      <c r="BL342" s="207">
        <f t="shared" si="70"/>
        <v>428311.73000000004</v>
      </c>
    </row>
    <row r="343" spans="1:68">
      <c r="A343" s="190" t="s">
        <v>544</v>
      </c>
      <c r="B343" s="205">
        <v>0.30320000000000003</v>
      </c>
      <c r="C343" s="205">
        <v>0.30320000000000003</v>
      </c>
      <c r="D343" s="206">
        <v>0</v>
      </c>
      <c r="E343" s="206">
        <v>0</v>
      </c>
      <c r="F343" s="206">
        <v>0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0</v>
      </c>
      <c r="O343" s="206">
        <v>0</v>
      </c>
      <c r="P343" s="192">
        <f t="shared" si="67"/>
        <v>0</v>
      </c>
      <c r="Q343" s="206">
        <v>0</v>
      </c>
      <c r="R343" s="206">
        <v>0</v>
      </c>
      <c r="S343" s="206">
        <v>0</v>
      </c>
      <c r="T343" s="206">
        <v>0</v>
      </c>
      <c r="U343" s="206">
        <v>0</v>
      </c>
      <c r="V343" s="206">
        <v>0</v>
      </c>
      <c r="W343" s="206">
        <v>0</v>
      </c>
      <c r="X343" s="206">
        <v>0</v>
      </c>
      <c r="Y343" s="206">
        <v>0</v>
      </c>
      <c r="Z343" s="206">
        <v>0</v>
      </c>
      <c r="AA343" s="206">
        <v>0</v>
      </c>
      <c r="AB343" s="206">
        <v>0</v>
      </c>
      <c r="AC343" s="206">
        <v>0</v>
      </c>
      <c r="AD343" s="206">
        <v>0</v>
      </c>
      <c r="AE343" s="206">
        <v>0</v>
      </c>
      <c r="AF343" s="206">
        <v>0</v>
      </c>
      <c r="AG343" s="192">
        <f t="shared" si="68"/>
        <v>0</v>
      </c>
      <c r="AI343" s="207">
        <f t="shared" si="66"/>
        <v>0</v>
      </c>
      <c r="AJ343" s="207">
        <f t="shared" si="66"/>
        <v>0</v>
      </c>
      <c r="AK343" s="207">
        <f t="shared" si="66"/>
        <v>0</v>
      </c>
      <c r="AL343" s="207">
        <f t="shared" si="65"/>
        <v>0</v>
      </c>
      <c r="AM343" s="207">
        <f t="shared" si="65"/>
        <v>0</v>
      </c>
      <c r="AN343" s="207">
        <f t="shared" si="65"/>
        <v>0</v>
      </c>
      <c r="AO343" s="207">
        <f t="shared" si="60"/>
        <v>0</v>
      </c>
      <c r="AP343" s="207">
        <f t="shared" si="60"/>
        <v>0</v>
      </c>
      <c r="AQ343" s="207">
        <f t="shared" si="60"/>
        <v>0</v>
      </c>
      <c r="AR343" s="207">
        <f t="shared" si="60"/>
        <v>0</v>
      </c>
      <c r="AS343" s="207">
        <f t="shared" si="60"/>
        <v>0</v>
      </c>
      <c r="AT343" s="207">
        <f t="shared" si="60"/>
        <v>0</v>
      </c>
      <c r="AU343" s="208">
        <f t="shared" si="69"/>
        <v>0</v>
      </c>
      <c r="AV343" s="208">
        <f t="shared" si="64"/>
        <v>0</v>
      </c>
      <c r="AW343" s="208">
        <f t="shared" si="64"/>
        <v>0</v>
      </c>
      <c r="AX343" s="208">
        <f t="shared" si="64"/>
        <v>0</v>
      </c>
      <c r="AY343" s="208">
        <f t="shared" si="63"/>
        <v>0</v>
      </c>
      <c r="AZ343" s="208">
        <f t="shared" si="62"/>
        <v>0</v>
      </c>
      <c r="BA343" s="208">
        <f t="shared" si="62"/>
        <v>0</v>
      </c>
      <c r="BB343" s="208">
        <f t="shared" si="62"/>
        <v>0</v>
      </c>
      <c r="BC343" s="208">
        <f t="shared" si="61"/>
        <v>0</v>
      </c>
      <c r="BD343" s="208">
        <f t="shared" si="61"/>
        <v>0</v>
      </c>
      <c r="BE343" s="208">
        <f t="shared" si="61"/>
        <v>0</v>
      </c>
      <c r="BF343" s="208">
        <f t="shared" si="61"/>
        <v>0</v>
      </c>
      <c r="BG343" s="208">
        <f t="shared" si="61"/>
        <v>0</v>
      </c>
      <c r="BH343" s="208">
        <f t="shared" si="61"/>
        <v>0</v>
      </c>
      <c r="BI343" s="208">
        <f t="shared" si="61"/>
        <v>0</v>
      </c>
      <c r="BJ343" s="208">
        <f t="shared" si="61"/>
        <v>0</v>
      </c>
      <c r="BK343" s="208">
        <f t="shared" si="61"/>
        <v>0</v>
      </c>
      <c r="BL343" s="207">
        <f t="shared" si="70"/>
        <v>0</v>
      </c>
    </row>
    <row r="344" spans="1:68">
      <c r="A344" s="190" t="s">
        <v>545</v>
      </c>
      <c r="B344" s="205">
        <v>3.5700000000000003E-2</v>
      </c>
      <c r="C344" s="205">
        <v>3.5700000000000003E-2</v>
      </c>
      <c r="D344" s="206">
        <v>196248.24</v>
      </c>
      <c r="E344" s="206">
        <v>291881.97000000003</v>
      </c>
      <c r="F344" s="206">
        <v>291881.97000000003</v>
      </c>
      <c r="G344" s="206">
        <v>196248.24</v>
      </c>
      <c r="H344" s="206">
        <v>196248.24</v>
      </c>
      <c r="I344" s="206">
        <v>196248.24</v>
      </c>
      <c r="J344" s="206">
        <v>196248.24</v>
      </c>
      <c r="K344" s="206">
        <v>196248.24</v>
      </c>
      <c r="L344" s="206">
        <v>196248.24</v>
      </c>
      <c r="M344" s="206">
        <v>196248.24</v>
      </c>
      <c r="N344" s="206">
        <v>196248.24</v>
      </c>
      <c r="O344" s="206">
        <v>196248.24</v>
      </c>
      <c r="P344" s="192">
        <f t="shared" si="67"/>
        <v>2546246.3400000008</v>
      </c>
      <c r="Q344" s="206">
        <v>196248.24</v>
      </c>
      <c r="R344" s="206">
        <v>196248.24</v>
      </c>
      <c r="S344" s="206">
        <v>196248.24</v>
      </c>
      <c r="T344" s="206">
        <v>196248.24</v>
      </c>
      <c r="U344" s="206">
        <v>196248.24</v>
      </c>
      <c r="V344" s="206">
        <v>196248.24</v>
      </c>
      <c r="W344" s="206">
        <v>196248.24</v>
      </c>
      <c r="X344" s="206">
        <v>196248.24</v>
      </c>
      <c r="Y344" s="206">
        <v>196248.24</v>
      </c>
      <c r="Z344" s="206">
        <v>196248.24</v>
      </c>
      <c r="AA344" s="206">
        <v>196248.24</v>
      </c>
      <c r="AB344" s="206">
        <v>196248.24</v>
      </c>
      <c r="AC344" s="206">
        <v>196248.24</v>
      </c>
      <c r="AD344" s="206">
        <v>196248.24</v>
      </c>
      <c r="AE344" s="206">
        <v>196248.24</v>
      </c>
      <c r="AF344" s="206">
        <v>196248.24</v>
      </c>
      <c r="AG344" s="192">
        <f t="shared" si="68"/>
        <v>2354978.88</v>
      </c>
      <c r="AI344" s="207">
        <f t="shared" si="66"/>
        <v>583.84</v>
      </c>
      <c r="AJ344" s="207">
        <f t="shared" si="66"/>
        <v>868.35</v>
      </c>
      <c r="AK344" s="207">
        <f t="shared" si="66"/>
        <v>868.35</v>
      </c>
      <c r="AL344" s="207">
        <f t="shared" si="65"/>
        <v>583.84</v>
      </c>
      <c r="AM344" s="207">
        <f t="shared" si="65"/>
        <v>583.84</v>
      </c>
      <c r="AN344" s="207">
        <f t="shared" si="65"/>
        <v>583.84</v>
      </c>
      <c r="AO344" s="207">
        <f t="shared" si="60"/>
        <v>583.84</v>
      </c>
      <c r="AP344" s="207">
        <f t="shared" si="60"/>
        <v>583.84</v>
      </c>
      <c r="AQ344" s="207">
        <f t="shared" si="60"/>
        <v>583.84</v>
      </c>
      <c r="AR344" s="207">
        <f t="shared" si="60"/>
        <v>583.84</v>
      </c>
      <c r="AS344" s="207">
        <f t="shared" si="60"/>
        <v>583.84</v>
      </c>
      <c r="AT344" s="207">
        <f t="shared" si="60"/>
        <v>583.84</v>
      </c>
      <c r="AU344" s="208">
        <f t="shared" si="69"/>
        <v>7575.1000000000013</v>
      </c>
      <c r="AV344" s="208">
        <f t="shared" si="64"/>
        <v>583.84</v>
      </c>
      <c r="AW344" s="208">
        <f t="shared" si="64"/>
        <v>583.84</v>
      </c>
      <c r="AX344" s="208">
        <f t="shared" si="64"/>
        <v>583.84</v>
      </c>
      <c r="AY344" s="208">
        <f t="shared" si="63"/>
        <v>583.84</v>
      </c>
      <c r="AZ344" s="208">
        <f t="shared" si="62"/>
        <v>583.84</v>
      </c>
      <c r="BA344" s="208">
        <f t="shared" si="62"/>
        <v>583.84</v>
      </c>
      <c r="BB344" s="208">
        <f t="shared" si="62"/>
        <v>583.84</v>
      </c>
      <c r="BC344" s="208">
        <f t="shared" si="61"/>
        <v>583.84</v>
      </c>
      <c r="BD344" s="208">
        <f t="shared" si="61"/>
        <v>583.84</v>
      </c>
      <c r="BE344" s="208">
        <f t="shared" si="61"/>
        <v>583.84</v>
      </c>
      <c r="BF344" s="208">
        <f t="shared" si="61"/>
        <v>583.84</v>
      </c>
      <c r="BG344" s="208">
        <f t="shared" si="61"/>
        <v>583.84</v>
      </c>
      <c r="BH344" s="208">
        <f t="shared" si="61"/>
        <v>583.84</v>
      </c>
      <c r="BI344" s="208">
        <f t="shared" si="61"/>
        <v>583.84</v>
      </c>
      <c r="BJ344" s="208">
        <f t="shared" si="61"/>
        <v>583.84</v>
      </c>
      <c r="BK344" s="208">
        <f t="shared" si="61"/>
        <v>583.84</v>
      </c>
      <c r="BL344" s="207">
        <f t="shared" si="70"/>
        <v>7006.0800000000008</v>
      </c>
    </row>
    <row r="345" spans="1:68">
      <c r="A345" s="190" t="s">
        <v>546</v>
      </c>
      <c r="B345" s="205">
        <v>0.12280000000000001</v>
      </c>
      <c r="C345" s="205">
        <v>0.12280000000000001</v>
      </c>
      <c r="D345" s="206">
        <v>6804108.75</v>
      </c>
      <c r="E345" s="206">
        <v>6804139.3499999996</v>
      </c>
      <c r="F345" s="206">
        <v>6804139.3499999996</v>
      </c>
      <c r="G345" s="206">
        <v>6804139.3499999996</v>
      </c>
      <c r="H345" s="206">
        <v>6804139.3499999996</v>
      </c>
      <c r="I345" s="206">
        <v>6804831.6299999999</v>
      </c>
      <c r="J345" s="206">
        <v>6823761.1299999999</v>
      </c>
      <c r="K345" s="206">
        <v>6842840.0899999999</v>
      </c>
      <c r="L345" s="206">
        <v>6844726.504999999</v>
      </c>
      <c r="M345" s="206">
        <v>6846878.3549999995</v>
      </c>
      <c r="N345" s="206">
        <v>6850631.335</v>
      </c>
      <c r="O345" s="206">
        <v>6855922.9849999994</v>
      </c>
      <c r="P345" s="192">
        <f t="shared" si="67"/>
        <v>81890258.179999992</v>
      </c>
      <c r="Q345" s="206">
        <v>6861214.6549999993</v>
      </c>
      <c r="R345" s="206">
        <v>6866506.3249999993</v>
      </c>
      <c r="S345" s="206">
        <v>6871797.9949999992</v>
      </c>
      <c r="T345" s="206">
        <v>6877089.6649999991</v>
      </c>
      <c r="U345" s="206">
        <v>6882381.334999999</v>
      </c>
      <c r="V345" s="206">
        <v>6887673.004999999</v>
      </c>
      <c r="W345" s="206">
        <v>6892964.6749999989</v>
      </c>
      <c r="X345" s="206">
        <v>6898256.3449999988</v>
      </c>
      <c r="Y345" s="206">
        <v>6903548.0149999987</v>
      </c>
      <c r="Z345" s="206">
        <v>6908839.6849999987</v>
      </c>
      <c r="AA345" s="206">
        <v>6914277.2049999982</v>
      </c>
      <c r="AB345" s="206">
        <v>6919860.5549999988</v>
      </c>
      <c r="AC345" s="206">
        <v>6925443.8849999988</v>
      </c>
      <c r="AD345" s="206">
        <v>6931027.2149999989</v>
      </c>
      <c r="AE345" s="206">
        <v>6936610.544999999</v>
      </c>
      <c r="AF345" s="206">
        <v>6942193.8749999991</v>
      </c>
      <c r="AG345" s="192">
        <f t="shared" si="68"/>
        <v>82943076.339999989</v>
      </c>
      <c r="AI345" s="207">
        <f t="shared" si="66"/>
        <v>69628.710000000006</v>
      </c>
      <c r="AJ345" s="207">
        <f t="shared" si="66"/>
        <v>69629.03</v>
      </c>
      <c r="AK345" s="207">
        <f t="shared" si="66"/>
        <v>69629.03</v>
      </c>
      <c r="AL345" s="207">
        <f t="shared" si="65"/>
        <v>69629.03</v>
      </c>
      <c r="AM345" s="207">
        <f t="shared" si="65"/>
        <v>69629.03</v>
      </c>
      <c r="AN345" s="207">
        <f t="shared" si="65"/>
        <v>69636.11</v>
      </c>
      <c r="AO345" s="207">
        <f t="shared" si="60"/>
        <v>69829.820000000007</v>
      </c>
      <c r="AP345" s="207">
        <f t="shared" si="60"/>
        <v>70025.06</v>
      </c>
      <c r="AQ345" s="207">
        <f t="shared" si="60"/>
        <v>70044.37</v>
      </c>
      <c r="AR345" s="207">
        <f t="shared" si="60"/>
        <v>70066.39</v>
      </c>
      <c r="AS345" s="207">
        <f t="shared" si="60"/>
        <v>70104.789999999994</v>
      </c>
      <c r="AT345" s="207">
        <f t="shared" si="60"/>
        <v>70158.95</v>
      </c>
      <c r="AU345" s="208">
        <f t="shared" si="69"/>
        <v>838010.32</v>
      </c>
      <c r="AV345" s="208">
        <f t="shared" si="64"/>
        <v>70213.100000000006</v>
      </c>
      <c r="AW345" s="208">
        <f t="shared" si="64"/>
        <v>70267.25</v>
      </c>
      <c r="AX345" s="208">
        <f t="shared" si="64"/>
        <v>70321.399999999994</v>
      </c>
      <c r="AY345" s="208">
        <f t="shared" si="63"/>
        <v>70375.55</v>
      </c>
      <c r="AZ345" s="208">
        <f t="shared" si="62"/>
        <v>70429.7</v>
      </c>
      <c r="BA345" s="208">
        <f t="shared" si="62"/>
        <v>70483.850000000006</v>
      </c>
      <c r="BB345" s="208">
        <f t="shared" si="62"/>
        <v>70538.009999999995</v>
      </c>
      <c r="BC345" s="208">
        <f t="shared" si="61"/>
        <v>70592.160000000003</v>
      </c>
      <c r="BD345" s="208">
        <f t="shared" si="61"/>
        <v>70646.31</v>
      </c>
      <c r="BE345" s="208">
        <f t="shared" si="61"/>
        <v>70700.460000000006</v>
      </c>
      <c r="BF345" s="208">
        <f t="shared" si="61"/>
        <v>70756.100000000006</v>
      </c>
      <c r="BG345" s="208">
        <f t="shared" si="61"/>
        <v>70813.240000000005</v>
      </c>
      <c r="BH345" s="208">
        <f t="shared" si="61"/>
        <v>70870.38</v>
      </c>
      <c r="BI345" s="208">
        <f t="shared" si="61"/>
        <v>70927.509999999995</v>
      </c>
      <c r="BJ345" s="208">
        <f t="shared" si="61"/>
        <v>70984.649999999994</v>
      </c>
      <c r="BK345" s="208">
        <f t="shared" si="61"/>
        <v>71041.78</v>
      </c>
      <c r="BL345" s="207">
        <f t="shared" si="70"/>
        <v>848784.15</v>
      </c>
      <c r="BP345" s="207">
        <f>BL345</f>
        <v>848784.15</v>
      </c>
    </row>
    <row r="346" spans="1:68">
      <c r="A346" s="190" t="s">
        <v>547</v>
      </c>
      <c r="B346" s="205">
        <v>0</v>
      </c>
      <c r="C346" s="205">
        <v>0</v>
      </c>
      <c r="D346" s="206">
        <v>476.1345</v>
      </c>
      <c r="E346" s="206">
        <v>476.1345</v>
      </c>
      <c r="F346" s="206">
        <v>476.1345</v>
      </c>
      <c r="G346" s="206">
        <v>476.1345</v>
      </c>
      <c r="H346" s="206">
        <v>476.1345</v>
      </c>
      <c r="I346" s="206">
        <v>476.1345</v>
      </c>
      <c r="J346" s="206">
        <v>476.1345</v>
      </c>
      <c r="K346" s="206">
        <v>476.1345</v>
      </c>
      <c r="L346" s="206">
        <v>476.1345</v>
      </c>
      <c r="M346" s="206">
        <v>476.1345</v>
      </c>
      <c r="N346" s="206">
        <v>476.1345</v>
      </c>
      <c r="O346" s="206">
        <v>476.1345</v>
      </c>
      <c r="P346" s="192">
        <f t="shared" si="67"/>
        <v>5713.6140000000005</v>
      </c>
      <c r="Q346" s="206">
        <v>476.1345</v>
      </c>
      <c r="R346" s="206">
        <v>476.1345</v>
      </c>
      <c r="S346" s="206">
        <v>476.1345</v>
      </c>
      <c r="T346" s="206">
        <v>476.1345</v>
      </c>
      <c r="U346" s="206">
        <v>476.1345</v>
      </c>
      <c r="V346" s="206">
        <v>476.1345</v>
      </c>
      <c r="W346" s="206">
        <v>476.1345</v>
      </c>
      <c r="X346" s="206">
        <v>476.1345</v>
      </c>
      <c r="Y346" s="206">
        <v>476.1345</v>
      </c>
      <c r="Z346" s="206">
        <v>476.1345</v>
      </c>
      <c r="AA346" s="206">
        <v>476.1345</v>
      </c>
      <c r="AB346" s="206">
        <v>476.1345</v>
      </c>
      <c r="AC346" s="206">
        <v>476.1345</v>
      </c>
      <c r="AD346" s="206">
        <v>476.1345</v>
      </c>
      <c r="AE346" s="206">
        <v>476.1345</v>
      </c>
      <c r="AF346" s="206">
        <v>476.1345</v>
      </c>
      <c r="AG346" s="192">
        <f t="shared" si="68"/>
        <v>5713.6140000000005</v>
      </c>
      <c r="AI346" s="207">
        <f t="shared" si="66"/>
        <v>0</v>
      </c>
      <c r="AJ346" s="207">
        <f t="shared" si="66"/>
        <v>0</v>
      </c>
      <c r="AK346" s="207">
        <f t="shared" si="66"/>
        <v>0</v>
      </c>
      <c r="AL346" s="207">
        <f t="shared" si="65"/>
        <v>0</v>
      </c>
      <c r="AM346" s="207">
        <f t="shared" si="65"/>
        <v>0</v>
      </c>
      <c r="AN346" s="207">
        <f t="shared" si="65"/>
        <v>0</v>
      </c>
      <c r="AO346" s="207">
        <f t="shared" si="60"/>
        <v>0</v>
      </c>
      <c r="AP346" s="207">
        <f t="shared" si="60"/>
        <v>0</v>
      </c>
      <c r="AQ346" s="207">
        <f t="shared" si="60"/>
        <v>0</v>
      </c>
      <c r="AR346" s="207">
        <f t="shared" si="60"/>
        <v>0</v>
      </c>
      <c r="AS346" s="207">
        <f t="shared" si="60"/>
        <v>0</v>
      </c>
      <c r="AT346" s="207">
        <f t="shared" si="60"/>
        <v>0</v>
      </c>
      <c r="AU346" s="208">
        <f t="shared" si="69"/>
        <v>0</v>
      </c>
      <c r="AV346" s="208">
        <f t="shared" si="64"/>
        <v>0</v>
      </c>
      <c r="AW346" s="208">
        <f t="shared" si="64"/>
        <v>0</v>
      </c>
      <c r="AX346" s="208">
        <f t="shared" si="64"/>
        <v>0</v>
      </c>
      <c r="AY346" s="208">
        <f t="shared" si="63"/>
        <v>0</v>
      </c>
      <c r="AZ346" s="208">
        <f t="shared" si="62"/>
        <v>0</v>
      </c>
      <c r="BA346" s="208">
        <f t="shared" si="62"/>
        <v>0</v>
      </c>
      <c r="BB346" s="208">
        <f t="shared" si="62"/>
        <v>0</v>
      </c>
      <c r="BC346" s="208">
        <f t="shared" si="61"/>
        <v>0</v>
      </c>
      <c r="BD346" s="208">
        <f t="shared" si="61"/>
        <v>0</v>
      </c>
      <c r="BE346" s="208">
        <f t="shared" si="61"/>
        <v>0</v>
      </c>
      <c r="BF346" s="208">
        <f t="shared" si="61"/>
        <v>0</v>
      </c>
      <c r="BG346" s="208">
        <f t="shared" si="61"/>
        <v>0</v>
      </c>
      <c r="BH346" s="208">
        <f t="shared" si="61"/>
        <v>0</v>
      </c>
      <c r="BI346" s="208">
        <f t="shared" si="61"/>
        <v>0</v>
      </c>
      <c r="BJ346" s="208">
        <f t="shared" si="61"/>
        <v>0</v>
      </c>
      <c r="BK346" s="208">
        <f t="shared" si="61"/>
        <v>0</v>
      </c>
      <c r="BL346" s="207">
        <f t="shared" si="70"/>
        <v>0</v>
      </c>
    </row>
    <row r="347" spans="1:68">
      <c r="A347" s="190" t="s">
        <v>548</v>
      </c>
      <c r="B347" s="205">
        <v>0</v>
      </c>
      <c r="C347" s="205">
        <v>0</v>
      </c>
      <c r="D347" s="206">
        <v>43546.1967</v>
      </c>
      <c r="E347" s="206">
        <v>43546.1967</v>
      </c>
      <c r="F347" s="206">
        <v>43546.1967</v>
      </c>
      <c r="G347" s="206">
        <v>43546.1967</v>
      </c>
      <c r="H347" s="206">
        <v>43546.1967</v>
      </c>
      <c r="I347" s="206">
        <v>43546.1967</v>
      </c>
      <c r="J347" s="206">
        <v>43546.1967</v>
      </c>
      <c r="K347" s="206">
        <v>43546.1967</v>
      </c>
      <c r="L347" s="206">
        <v>43546.1967</v>
      </c>
      <c r="M347" s="206">
        <v>43546.1967</v>
      </c>
      <c r="N347" s="206">
        <v>43546.1967</v>
      </c>
      <c r="O347" s="206">
        <v>43546.1967</v>
      </c>
      <c r="P347" s="192">
        <f t="shared" si="67"/>
        <v>522554.36039999989</v>
      </c>
      <c r="Q347" s="206">
        <v>43546.1967</v>
      </c>
      <c r="R347" s="206">
        <v>43546.1967</v>
      </c>
      <c r="S347" s="206">
        <v>43546.1967</v>
      </c>
      <c r="T347" s="206">
        <v>43546.1967</v>
      </c>
      <c r="U347" s="206">
        <v>43546.1967</v>
      </c>
      <c r="V347" s="206">
        <v>43546.1967</v>
      </c>
      <c r="W347" s="206">
        <v>43546.1967</v>
      </c>
      <c r="X347" s="206">
        <v>43546.1967</v>
      </c>
      <c r="Y347" s="206">
        <v>43546.1967</v>
      </c>
      <c r="Z347" s="206">
        <v>43546.1967</v>
      </c>
      <c r="AA347" s="206">
        <v>43546.1967</v>
      </c>
      <c r="AB347" s="206">
        <v>43546.1967</v>
      </c>
      <c r="AC347" s="206">
        <v>43546.1967</v>
      </c>
      <c r="AD347" s="206">
        <v>43546.1967</v>
      </c>
      <c r="AE347" s="206">
        <v>43546.1967</v>
      </c>
      <c r="AF347" s="206">
        <v>43546.1967</v>
      </c>
      <c r="AG347" s="192">
        <f t="shared" si="68"/>
        <v>522554.36039999989</v>
      </c>
      <c r="AI347" s="207">
        <f t="shared" si="66"/>
        <v>0</v>
      </c>
      <c r="AJ347" s="207">
        <f t="shared" si="66"/>
        <v>0</v>
      </c>
      <c r="AK347" s="207">
        <f t="shared" si="66"/>
        <v>0</v>
      </c>
      <c r="AL347" s="207">
        <f t="shared" si="65"/>
        <v>0</v>
      </c>
      <c r="AM347" s="207">
        <f t="shared" si="65"/>
        <v>0</v>
      </c>
      <c r="AN347" s="207">
        <f t="shared" si="65"/>
        <v>0</v>
      </c>
      <c r="AO347" s="207">
        <f t="shared" si="60"/>
        <v>0</v>
      </c>
      <c r="AP347" s="207">
        <f t="shared" si="60"/>
        <v>0</v>
      </c>
      <c r="AQ347" s="207">
        <f t="shared" si="60"/>
        <v>0</v>
      </c>
      <c r="AR347" s="207">
        <f t="shared" si="60"/>
        <v>0</v>
      </c>
      <c r="AS347" s="207">
        <f t="shared" si="60"/>
        <v>0</v>
      </c>
      <c r="AT347" s="207">
        <f t="shared" si="60"/>
        <v>0</v>
      </c>
      <c r="AU347" s="208">
        <f t="shared" si="69"/>
        <v>0</v>
      </c>
      <c r="AV347" s="208">
        <f t="shared" si="64"/>
        <v>0</v>
      </c>
      <c r="AW347" s="208">
        <f t="shared" si="64"/>
        <v>0</v>
      </c>
      <c r="AX347" s="208">
        <f t="shared" si="64"/>
        <v>0</v>
      </c>
      <c r="AY347" s="208">
        <f t="shared" si="63"/>
        <v>0</v>
      </c>
      <c r="AZ347" s="208">
        <f t="shared" si="62"/>
        <v>0</v>
      </c>
      <c r="BA347" s="208">
        <f t="shared" si="62"/>
        <v>0</v>
      </c>
      <c r="BB347" s="208">
        <f t="shared" si="62"/>
        <v>0</v>
      </c>
      <c r="BC347" s="208">
        <f t="shared" si="61"/>
        <v>0</v>
      </c>
      <c r="BD347" s="208">
        <f t="shared" si="61"/>
        <v>0</v>
      </c>
      <c r="BE347" s="208">
        <f t="shared" si="61"/>
        <v>0</v>
      </c>
      <c r="BF347" s="208">
        <f t="shared" si="61"/>
        <v>0</v>
      </c>
      <c r="BG347" s="208">
        <f t="shared" si="61"/>
        <v>0</v>
      </c>
      <c r="BH347" s="208">
        <f t="shared" si="61"/>
        <v>0</v>
      </c>
      <c r="BI347" s="208">
        <f t="shared" si="61"/>
        <v>0</v>
      </c>
      <c r="BJ347" s="208">
        <f t="shared" si="61"/>
        <v>0</v>
      </c>
      <c r="BK347" s="208">
        <f t="shared" si="61"/>
        <v>0</v>
      </c>
      <c r="BL347" s="207">
        <f t="shared" si="70"/>
        <v>0</v>
      </c>
    </row>
    <row r="348" spans="1:68">
      <c r="A348" s="190" t="s">
        <v>549</v>
      </c>
      <c r="B348" s="205">
        <v>0</v>
      </c>
      <c r="C348" s="205">
        <v>0</v>
      </c>
      <c r="D348" s="206">
        <v>172.45169999999999</v>
      </c>
      <c r="E348" s="206">
        <v>172.45169999999999</v>
      </c>
      <c r="F348" s="206">
        <v>172.45169999999999</v>
      </c>
      <c r="G348" s="206">
        <v>172.45169999999999</v>
      </c>
      <c r="H348" s="206">
        <v>172.45169999999999</v>
      </c>
      <c r="I348" s="206">
        <v>172.45169999999999</v>
      </c>
      <c r="J348" s="206">
        <v>172.45169999999999</v>
      </c>
      <c r="K348" s="206">
        <v>172.45169999999999</v>
      </c>
      <c r="L348" s="206">
        <v>172.45169999999999</v>
      </c>
      <c r="M348" s="206">
        <v>172.45169999999999</v>
      </c>
      <c r="N348" s="206">
        <v>172.45169999999999</v>
      </c>
      <c r="O348" s="206">
        <v>172.45169999999999</v>
      </c>
      <c r="P348" s="192">
        <f t="shared" si="67"/>
        <v>2069.4204000000004</v>
      </c>
      <c r="Q348" s="206">
        <v>172.45169999999999</v>
      </c>
      <c r="R348" s="206">
        <v>172.45169999999999</v>
      </c>
      <c r="S348" s="206">
        <v>172.45169999999999</v>
      </c>
      <c r="T348" s="206">
        <v>172.45169999999999</v>
      </c>
      <c r="U348" s="206">
        <v>172.45169999999999</v>
      </c>
      <c r="V348" s="206">
        <v>172.45169999999999</v>
      </c>
      <c r="W348" s="206">
        <v>172.45169999999999</v>
      </c>
      <c r="X348" s="206">
        <v>172.45169999999999</v>
      </c>
      <c r="Y348" s="206">
        <v>172.45169999999999</v>
      </c>
      <c r="Z348" s="206">
        <v>172.45169999999999</v>
      </c>
      <c r="AA348" s="206">
        <v>172.45169999999999</v>
      </c>
      <c r="AB348" s="206">
        <v>172.45169999999999</v>
      </c>
      <c r="AC348" s="206">
        <v>172.45169999999999</v>
      </c>
      <c r="AD348" s="206">
        <v>172.45169999999999</v>
      </c>
      <c r="AE348" s="206">
        <v>172.45169999999999</v>
      </c>
      <c r="AF348" s="206">
        <v>172.45169999999999</v>
      </c>
      <c r="AG348" s="192">
        <f t="shared" si="68"/>
        <v>2069.4204000000004</v>
      </c>
      <c r="AI348" s="207">
        <f t="shared" si="66"/>
        <v>0</v>
      </c>
      <c r="AJ348" s="207">
        <f t="shared" si="66"/>
        <v>0</v>
      </c>
      <c r="AK348" s="207">
        <f t="shared" si="66"/>
        <v>0</v>
      </c>
      <c r="AL348" s="207">
        <f t="shared" si="65"/>
        <v>0</v>
      </c>
      <c r="AM348" s="207">
        <f t="shared" si="65"/>
        <v>0</v>
      </c>
      <c r="AN348" s="207">
        <f t="shared" si="65"/>
        <v>0</v>
      </c>
      <c r="AO348" s="207">
        <f t="shared" si="60"/>
        <v>0</v>
      </c>
      <c r="AP348" s="207">
        <f t="shared" si="60"/>
        <v>0</v>
      </c>
      <c r="AQ348" s="207">
        <f t="shared" si="60"/>
        <v>0</v>
      </c>
      <c r="AR348" s="207">
        <f t="shared" si="60"/>
        <v>0</v>
      </c>
      <c r="AS348" s="207">
        <f t="shared" si="60"/>
        <v>0</v>
      </c>
      <c r="AT348" s="207">
        <f t="shared" si="60"/>
        <v>0</v>
      </c>
      <c r="AU348" s="208">
        <f t="shared" si="69"/>
        <v>0</v>
      </c>
      <c r="AV348" s="208">
        <f t="shared" si="64"/>
        <v>0</v>
      </c>
      <c r="AW348" s="208">
        <f t="shared" si="64"/>
        <v>0</v>
      </c>
      <c r="AX348" s="208">
        <f t="shared" si="64"/>
        <v>0</v>
      </c>
      <c r="AY348" s="208">
        <f t="shared" si="63"/>
        <v>0</v>
      </c>
      <c r="AZ348" s="208">
        <f t="shared" si="62"/>
        <v>0</v>
      </c>
      <c r="BA348" s="208">
        <f t="shared" si="62"/>
        <v>0</v>
      </c>
      <c r="BB348" s="208">
        <f t="shared" si="62"/>
        <v>0</v>
      </c>
      <c r="BC348" s="208">
        <f t="shared" si="62"/>
        <v>0</v>
      </c>
      <c r="BD348" s="208">
        <f t="shared" si="62"/>
        <v>0</v>
      </c>
      <c r="BE348" s="208">
        <f t="shared" si="62"/>
        <v>0</v>
      </c>
      <c r="BF348" s="208">
        <f t="shared" si="62"/>
        <v>0</v>
      </c>
      <c r="BG348" s="208">
        <f t="shared" si="62"/>
        <v>0</v>
      </c>
      <c r="BH348" s="208">
        <f t="shared" si="62"/>
        <v>0</v>
      </c>
      <c r="BI348" s="208">
        <f t="shared" si="62"/>
        <v>0</v>
      </c>
      <c r="BJ348" s="208">
        <f t="shared" si="62"/>
        <v>0</v>
      </c>
      <c r="BK348" s="208">
        <f t="shared" si="62"/>
        <v>0</v>
      </c>
      <c r="BL348" s="207">
        <f t="shared" si="70"/>
        <v>0</v>
      </c>
    </row>
    <row r="349" spans="1:68">
      <c r="A349" s="190" t="s">
        <v>550</v>
      </c>
      <c r="B349" s="205">
        <v>0</v>
      </c>
      <c r="C349" s="205">
        <v>0</v>
      </c>
      <c r="D349" s="206">
        <v>424711.62209999992</v>
      </c>
      <c r="E349" s="206">
        <v>424711.62209999992</v>
      </c>
      <c r="F349" s="206">
        <v>424711.62209999992</v>
      </c>
      <c r="G349" s="206">
        <v>424711.62209999992</v>
      </c>
      <c r="H349" s="206">
        <v>424711.62209999992</v>
      </c>
      <c r="I349" s="206">
        <v>424711.62209999992</v>
      </c>
      <c r="J349" s="206">
        <v>424711.62209999992</v>
      </c>
      <c r="K349" s="206">
        <v>424711.62209999992</v>
      </c>
      <c r="L349" s="206">
        <v>424711.62209999992</v>
      </c>
      <c r="M349" s="206">
        <v>424711.62209999992</v>
      </c>
      <c r="N349" s="206">
        <v>424711.62209999992</v>
      </c>
      <c r="O349" s="206">
        <v>424711.62209999992</v>
      </c>
      <c r="P349" s="192">
        <f t="shared" si="67"/>
        <v>5096539.4651999995</v>
      </c>
      <c r="Q349" s="206">
        <v>424711.62209999992</v>
      </c>
      <c r="R349" s="206">
        <v>424711.62209999992</v>
      </c>
      <c r="S349" s="206">
        <v>424711.62209999992</v>
      </c>
      <c r="T349" s="206">
        <v>424711.62209999992</v>
      </c>
      <c r="U349" s="206">
        <v>424711.62209999992</v>
      </c>
      <c r="V349" s="206">
        <v>424711.62209999992</v>
      </c>
      <c r="W349" s="206">
        <v>424711.62209999992</v>
      </c>
      <c r="X349" s="206">
        <v>424711.62209999992</v>
      </c>
      <c r="Y349" s="206">
        <v>424711.62209999992</v>
      </c>
      <c r="Z349" s="206">
        <v>424711.62209999992</v>
      </c>
      <c r="AA349" s="206">
        <v>424711.62209999992</v>
      </c>
      <c r="AB349" s="206">
        <v>424711.62209999992</v>
      </c>
      <c r="AC349" s="206">
        <v>424711.62209999992</v>
      </c>
      <c r="AD349" s="206">
        <v>424711.62209999992</v>
      </c>
      <c r="AE349" s="206">
        <v>424711.62209999992</v>
      </c>
      <c r="AF349" s="206">
        <v>424711.62209999992</v>
      </c>
      <c r="AG349" s="192">
        <f t="shared" si="68"/>
        <v>5096539.4651999995</v>
      </c>
      <c r="AI349" s="207">
        <f t="shared" si="66"/>
        <v>0</v>
      </c>
      <c r="AJ349" s="207">
        <f t="shared" si="66"/>
        <v>0</v>
      </c>
      <c r="AK349" s="207">
        <f t="shared" si="66"/>
        <v>0</v>
      </c>
      <c r="AL349" s="207">
        <f t="shared" si="65"/>
        <v>0</v>
      </c>
      <c r="AM349" s="207">
        <f t="shared" si="65"/>
        <v>0</v>
      </c>
      <c r="AN349" s="207">
        <f t="shared" si="65"/>
        <v>0</v>
      </c>
      <c r="AO349" s="207">
        <f t="shared" si="60"/>
        <v>0</v>
      </c>
      <c r="AP349" s="207">
        <f t="shared" si="60"/>
        <v>0</v>
      </c>
      <c r="AQ349" s="207">
        <f t="shared" si="60"/>
        <v>0</v>
      </c>
      <c r="AR349" s="207">
        <f t="shared" si="60"/>
        <v>0</v>
      </c>
      <c r="AS349" s="207">
        <f t="shared" si="60"/>
        <v>0</v>
      </c>
      <c r="AT349" s="207">
        <f t="shared" si="60"/>
        <v>0</v>
      </c>
      <c r="AU349" s="208">
        <f t="shared" si="69"/>
        <v>0</v>
      </c>
      <c r="AV349" s="208">
        <f t="shared" si="64"/>
        <v>0</v>
      </c>
      <c r="AW349" s="208">
        <f t="shared" si="64"/>
        <v>0</v>
      </c>
      <c r="AX349" s="208">
        <f t="shared" si="64"/>
        <v>0</v>
      </c>
      <c r="AY349" s="208">
        <f t="shared" si="63"/>
        <v>0</v>
      </c>
      <c r="AZ349" s="208">
        <f t="shared" si="62"/>
        <v>0</v>
      </c>
      <c r="BA349" s="208">
        <f t="shared" si="62"/>
        <v>0</v>
      </c>
      <c r="BB349" s="208">
        <f t="shared" si="62"/>
        <v>0</v>
      </c>
      <c r="BC349" s="208">
        <f t="shared" si="62"/>
        <v>0</v>
      </c>
      <c r="BD349" s="208">
        <f t="shared" si="62"/>
        <v>0</v>
      </c>
      <c r="BE349" s="208">
        <f t="shared" si="62"/>
        <v>0</v>
      </c>
      <c r="BF349" s="208">
        <f t="shared" si="62"/>
        <v>0</v>
      </c>
      <c r="BG349" s="208">
        <f t="shared" si="62"/>
        <v>0</v>
      </c>
      <c r="BH349" s="208">
        <f t="shared" si="62"/>
        <v>0</v>
      </c>
      <c r="BI349" s="208">
        <f t="shared" si="62"/>
        <v>0</v>
      </c>
      <c r="BJ349" s="208">
        <f t="shared" si="62"/>
        <v>0</v>
      </c>
      <c r="BK349" s="208">
        <f t="shared" si="62"/>
        <v>0</v>
      </c>
      <c r="BL349" s="207">
        <f t="shared" si="70"/>
        <v>0</v>
      </c>
    </row>
    <row r="350" spans="1:68">
      <c r="A350" s="190" t="s">
        <v>551</v>
      </c>
      <c r="B350" s="205">
        <v>0</v>
      </c>
      <c r="C350" s="205">
        <v>0</v>
      </c>
      <c r="D350" s="206">
        <v>57809.780100000004</v>
      </c>
      <c r="E350" s="206">
        <v>57809.780100000004</v>
      </c>
      <c r="F350" s="206">
        <v>57809.780100000004</v>
      </c>
      <c r="G350" s="206">
        <v>57809.780100000004</v>
      </c>
      <c r="H350" s="206">
        <v>57809.780100000004</v>
      </c>
      <c r="I350" s="206">
        <v>57809.780100000004</v>
      </c>
      <c r="J350" s="206">
        <v>57809.780100000004</v>
      </c>
      <c r="K350" s="206">
        <v>57809.780100000004</v>
      </c>
      <c r="L350" s="206">
        <v>57809.780100000004</v>
      </c>
      <c r="M350" s="206">
        <v>57809.780100000004</v>
      </c>
      <c r="N350" s="206">
        <v>57809.780100000004</v>
      </c>
      <c r="O350" s="206">
        <v>57809.780100000004</v>
      </c>
      <c r="P350" s="192">
        <f t="shared" si="67"/>
        <v>693717.36119999981</v>
      </c>
      <c r="Q350" s="206">
        <v>57809.780100000004</v>
      </c>
      <c r="R350" s="206">
        <v>57809.780100000004</v>
      </c>
      <c r="S350" s="206">
        <v>57809.780100000004</v>
      </c>
      <c r="T350" s="206">
        <v>57809.780100000004</v>
      </c>
      <c r="U350" s="206">
        <v>57809.780100000004</v>
      </c>
      <c r="V350" s="206">
        <v>57809.780100000004</v>
      </c>
      <c r="W350" s="206">
        <v>57809.780100000004</v>
      </c>
      <c r="X350" s="206">
        <v>57809.780100000004</v>
      </c>
      <c r="Y350" s="206">
        <v>57809.780100000004</v>
      </c>
      <c r="Z350" s="206">
        <v>57809.780100000004</v>
      </c>
      <c r="AA350" s="206">
        <v>57809.780100000004</v>
      </c>
      <c r="AB350" s="206">
        <v>57809.780100000004</v>
      </c>
      <c r="AC350" s="206">
        <v>57809.780100000004</v>
      </c>
      <c r="AD350" s="206">
        <v>57809.780100000004</v>
      </c>
      <c r="AE350" s="206">
        <v>57809.780100000004</v>
      </c>
      <c r="AF350" s="206">
        <v>57809.780100000004</v>
      </c>
      <c r="AG350" s="192">
        <f t="shared" si="68"/>
        <v>693717.36119999981</v>
      </c>
      <c r="AI350" s="207">
        <f t="shared" si="66"/>
        <v>0</v>
      </c>
      <c r="AJ350" s="207">
        <f t="shared" si="66"/>
        <v>0</v>
      </c>
      <c r="AK350" s="207">
        <f t="shared" si="66"/>
        <v>0</v>
      </c>
      <c r="AL350" s="207">
        <f t="shared" si="65"/>
        <v>0</v>
      </c>
      <c r="AM350" s="207">
        <f t="shared" si="65"/>
        <v>0</v>
      </c>
      <c r="AN350" s="207">
        <f t="shared" si="65"/>
        <v>0</v>
      </c>
      <c r="AO350" s="207">
        <f t="shared" si="65"/>
        <v>0</v>
      </c>
      <c r="AP350" s="207">
        <f t="shared" si="65"/>
        <v>0</v>
      </c>
      <c r="AQ350" s="207">
        <f t="shared" si="65"/>
        <v>0</v>
      </c>
      <c r="AR350" s="207">
        <f t="shared" si="65"/>
        <v>0</v>
      </c>
      <c r="AS350" s="207">
        <f t="shared" si="65"/>
        <v>0</v>
      </c>
      <c r="AT350" s="207">
        <f t="shared" si="65"/>
        <v>0</v>
      </c>
      <c r="AU350" s="208">
        <f t="shared" si="69"/>
        <v>0</v>
      </c>
      <c r="AV350" s="208">
        <f t="shared" si="64"/>
        <v>0</v>
      </c>
      <c r="AW350" s="208">
        <f t="shared" si="64"/>
        <v>0</v>
      </c>
      <c r="AX350" s="208">
        <f t="shared" si="64"/>
        <v>0</v>
      </c>
      <c r="AY350" s="208">
        <f t="shared" si="63"/>
        <v>0</v>
      </c>
      <c r="AZ350" s="208">
        <f t="shared" si="62"/>
        <v>0</v>
      </c>
      <c r="BA350" s="208">
        <f t="shared" si="62"/>
        <v>0</v>
      </c>
      <c r="BB350" s="208">
        <f t="shared" si="62"/>
        <v>0</v>
      </c>
      <c r="BC350" s="208">
        <f t="shared" si="62"/>
        <v>0</v>
      </c>
      <c r="BD350" s="208">
        <f t="shared" si="62"/>
        <v>0</v>
      </c>
      <c r="BE350" s="208">
        <f t="shared" si="62"/>
        <v>0</v>
      </c>
      <c r="BF350" s="208">
        <f t="shared" si="62"/>
        <v>0</v>
      </c>
      <c r="BG350" s="208">
        <f t="shared" si="62"/>
        <v>0</v>
      </c>
      <c r="BH350" s="208">
        <f t="shared" si="62"/>
        <v>0</v>
      </c>
      <c r="BI350" s="208">
        <f t="shared" si="62"/>
        <v>0</v>
      </c>
      <c r="BJ350" s="208">
        <f t="shared" si="62"/>
        <v>0</v>
      </c>
      <c r="BK350" s="208">
        <f t="shared" si="62"/>
        <v>0</v>
      </c>
      <c r="BL350" s="207">
        <f t="shared" si="70"/>
        <v>0</v>
      </c>
    </row>
    <row r="351" spans="1:68">
      <c r="A351" s="190" t="s">
        <v>552</v>
      </c>
      <c r="B351" s="205">
        <v>0</v>
      </c>
      <c r="C351" s="205">
        <v>0</v>
      </c>
      <c r="D351" s="206">
        <v>0</v>
      </c>
      <c r="E351" s="206">
        <v>0</v>
      </c>
      <c r="F351" s="206">
        <v>0</v>
      </c>
      <c r="G351" s="206">
        <v>0</v>
      </c>
      <c r="H351" s="206">
        <v>0</v>
      </c>
      <c r="I351" s="206">
        <v>0</v>
      </c>
      <c r="J351" s="206">
        <v>0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192">
        <f t="shared" si="67"/>
        <v>0</v>
      </c>
      <c r="Q351" s="206">
        <v>0</v>
      </c>
      <c r="R351" s="206">
        <v>0</v>
      </c>
      <c r="S351" s="206">
        <v>0</v>
      </c>
      <c r="T351" s="206">
        <v>0</v>
      </c>
      <c r="U351" s="206">
        <v>0</v>
      </c>
      <c r="V351" s="206">
        <v>0</v>
      </c>
      <c r="W351" s="206">
        <v>0</v>
      </c>
      <c r="X351" s="206">
        <v>0</v>
      </c>
      <c r="Y351" s="206">
        <v>0</v>
      </c>
      <c r="Z351" s="206">
        <v>0</v>
      </c>
      <c r="AA351" s="206">
        <v>0</v>
      </c>
      <c r="AB351" s="206">
        <v>0</v>
      </c>
      <c r="AC351" s="206">
        <v>0</v>
      </c>
      <c r="AD351" s="206">
        <v>0</v>
      </c>
      <c r="AE351" s="206">
        <v>0</v>
      </c>
      <c r="AF351" s="206">
        <v>0</v>
      </c>
      <c r="AG351" s="192">
        <f t="shared" si="68"/>
        <v>0</v>
      </c>
      <c r="AI351" s="207">
        <f t="shared" si="66"/>
        <v>0</v>
      </c>
      <c r="AJ351" s="207">
        <f t="shared" si="66"/>
        <v>0</v>
      </c>
      <c r="AK351" s="207">
        <f t="shared" si="66"/>
        <v>0</v>
      </c>
      <c r="AL351" s="207">
        <f t="shared" si="65"/>
        <v>0</v>
      </c>
      <c r="AM351" s="207">
        <f t="shared" si="65"/>
        <v>0</v>
      </c>
      <c r="AN351" s="207">
        <f t="shared" si="65"/>
        <v>0</v>
      </c>
      <c r="AO351" s="207">
        <f t="shared" si="65"/>
        <v>0</v>
      </c>
      <c r="AP351" s="207">
        <f t="shared" si="65"/>
        <v>0</v>
      </c>
      <c r="AQ351" s="207">
        <f t="shared" si="65"/>
        <v>0</v>
      </c>
      <c r="AR351" s="207">
        <f t="shared" si="65"/>
        <v>0</v>
      </c>
      <c r="AS351" s="207">
        <f t="shared" si="65"/>
        <v>0</v>
      </c>
      <c r="AT351" s="207">
        <f t="shared" si="65"/>
        <v>0</v>
      </c>
      <c r="AU351" s="208">
        <f t="shared" si="69"/>
        <v>0</v>
      </c>
      <c r="AV351" s="208">
        <f t="shared" si="64"/>
        <v>0</v>
      </c>
      <c r="AW351" s="208">
        <f t="shared" si="64"/>
        <v>0</v>
      </c>
      <c r="AX351" s="208">
        <f t="shared" si="64"/>
        <v>0</v>
      </c>
      <c r="AY351" s="208">
        <f t="shared" si="63"/>
        <v>0</v>
      </c>
      <c r="AZ351" s="208">
        <f t="shared" si="62"/>
        <v>0</v>
      </c>
      <c r="BA351" s="208">
        <f t="shared" si="62"/>
        <v>0</v>
      </c>
      <c r="BB351" s="208">
        <f t="shared" si="62"/>
        <v>0</v>
      </c>
      <c r="BC351" s="208">
        <f t="shared" si="62"/>
        <v>0</v>
      </c>
      <c r="BD351" s="208">
        <f t="shared" si="62"/>
        <v>0</v>
      </c>
      <c r="BE351" s="208">
        <f t="shared" si="62"/>
        <v>0</v>
      </c>
      <c r="BF351" s="208">
        <f t="shared" si="62"/>
        <v>0</v>
      </c>
      <c r="BG351" s="208">
        <f t="shared" si="62"/>
        <v>0</v>
      </c>
      <c r="BH351" s="208">
        <f t="shared" si="62"/>
        <v>0</v>
      </c>
      <c r="BI351" s="208">
        <f t="shared" si="62"/>
        <v>0</v>
      </c>
      <c r="BJ351" s="208">
        <f t="shared" si="62"/>
        <v>0</v>
      </c>
      <c r="BK351" s="208">
        <f t="shared" si="62"/>
        <v>0</v>
      </c>
      <c r="BL351" s="207">
        <f t="shared" si="70"/>
        <v>0</v>
      </c>
    </row>
    <row r="352" spans="1:68">
      <c r="A352" s="190" t="s">
        <v>553</v>
      </c>
      <c r="B352" s="205">
        <v>0.2172</v>
      </c>
      <c r="C352" s="205">
        <v>0.2172</v>
      </c>
      <c r="D352" s="206">
        <v>44897846.193899997</v>
      </c>
      <c r="E352" s="206">
        <v>44945497.690499999</v>
      </c>
      <c r="F352" s="206">
        <v>45089943.235799998</v>
      </c>
      <c r="G352" s="206">
        <v>45146580.078000002</v>
      </c>
      <c r="H352" s="206">
        <v>45049464.585899994</v>
      </c>
      <c r="I352" s="206">
        <v>44030595.9441</v>
      </c>
      <c r="J352" s="206">
        <v>46230917.703450002</v>
      </c>
      <c r="K352" s="206">
        <v>49587976.738950007</v>
      </c>
      <c r="L352" s="206">
        <v>50155193.526300006</v>
      </c>
      <c r="M352" s="206">
        <v>51684826.350149997</v>
      </c>
      <c r="N352" s="206">
        <v>52546691.394900002</v>
      </c>
      <c r="O352" s="206">
        <v>52689453.191849992</v>
      </c>
      <c r="P352" s="192">
        <f t="shared" si="67"/>
        <v>572054986.63380003</v>
      </c>
      <c r="Q352" s="206">
        <v>52815670.765649997</v>
      </c>
      <c r="R352" s="206">
        <v>55638703.210950002</v>
      </c>
      <c r="S352" s="206">
        <v>58958443.834500007</v>
      </c>
      <c r="T352" s="206">
        <v>62471214.645600013</v>
      </c>
      <c r="U352" s="206">
        <v>66012190.497000016</v>
      </c>
      <c r="V352" s="206">
        <v>66265224.982050002</v>
      </c>
      <c r="W352" s="206">
        <v>67470191.709150016</v>
      </c>
      <c r="X352" s="206">
        <v>68141935.63395001</v>
      </c>
      <c r="Y352" s="206">
        <v>68188146.431249991</v>
      </c>
      <c r="Z352" s="206">
        <v>69363109.474350005</v>
      </c>
      <c r="AA352" s="206">
        <v>69523670.9322</v>
      </c>
      <c r="AB352" s="206">
        <v>69034771.032000005</v>
      </c>
      <c r="AC352" s="206">
        <v>68887042.708200008</v>
      </c>
      <c r="AD352" s="206">
        <v>68721941.019299999</v>
      </c>
      <c r="AE352" s="206">
        <v>68647109.82585001</v>
      </c>
      <c r="AF352" s="206">
        <v>69016010.497800022</v>
      </c>
      <c r="AG352" s="192">
        <f t="shared" si="68"/>
        <v>819271344.74310005</v>
      </c>
      <c r="AI352" s="207">
        <f t="shared" si="66"/>
        <v>812651.02</v>
      </c>
      <c r="AJ352" s="207">
        <f t="shared" si="66"/>
        <v>813513.51</v>
      </c>
      <c r="AK352" s="207">
        <f t="shared" si="66"/>
        <v>816127.97</v>
      </c>
      <c r="AL352" s="207">
        <f t="shared" si="65"/>
        <v>817153.1</v>
      </c>
      <c r="AM352" s="207">
        <f t="shared" si="65"/>
        <v>815395.31</v>
      </c>
      <c r="AN352" s="207">
        <f t="shared" si="65"/>
        <v>796953.79</v>
      </c>
      <c r="AO352" s="207">
        <f t="shared" si="65"/>
        <v>836779.61</v>
      </c>
      <c r="AP352" s="207">
        <f t="shared" si="65"/>
        <v>897542.38</v>
      </c>
      <c r="AQ352" s="207">
        <f t="shared" si="65"/>
        <v>907809</v>
      </c>
      <c r="AR352" s="207">
        <f t="shared" si="65"/>
        <v>935495.36</v>
      </c>
      <c r="AS352" s="207">
        <f t="shared" si="65"/>
        <v>951095.11</v>
      </c>
      <c r="AT352" s="207">
        <f t="shared" si="65"/>
        <v>953679.1</v>
      </c>
      <c r="AU352" s="208">
        <f t="shared" si="69"/>
        <v>10354195.26</v>
      </c>
      <c r="AV352" s="208">
        <f t="shared" si="64"/>
        <v>955963.64</v>
      </c>
      <c r="AW352" s="208">
        <f t="shared" si="64"/>
        <v>1007060.53</v>
      </c>
      <c r="AX352" s="208">
        <f t="shared" si="64"/>
        <v>1067147.83</v>
      </c>
      <c r="AY352" s="208">
        <f t="shared" si="63"/>
        <v>1130728.99</v>
      </c>
      <c r="AZ352" s="208">
        <f t="shared" si="62"/>
        <v>1194820.6499999999</v>
      </c>
      <c r="BA352" s="208">
        <f t="shared" si="62"/>
        <v>1199400.57</v>
      </c>
      <c r="BB352" s="208">
        <f t="shared" si="62"/>
        <v>1221210.47</v>
      </c>
      <c r="BC352" s="208">
        <f t="shared" si="62"/>
        <v>1233369.03</v>
      </c>
      <c r="BD352" s="208">
        <f t="shared" si="62"/>
        <v>1234205.45</v>
      </c>
      <c r="BE352" s="208">
        <f t="shared" si="62"/>
        <v>1255472.28</v>
      </c>
      <c r="BF352" s="208">
        <f t="shared" si="62"/>
        <v>1258378.44</v>
      </c>
      <c r="BG352" s="208">
        <f t="shared" si="62"/>
        <v>1249529.3600000001</v>
      </c>
      <c r="BH352" s="208">
        <f t="shared" si="62"/>
        <v>1246855.47</v>
      </c>
      <c r="BI352" s="208">
        <f t="shared" si="62"/>
        <v>1243867.1299999999</v>
      </c>
      <c r="BJ352" s="208">
        <f t="shared" si="62"/>
        <v>1242512.69</v>
      </c>
      <c r="BK352" s="208">
        <f t="shared" si="62"/>
        <v>1249189.79</v>
      </c>
      <c r="BL352" s="207">
        <f t="shared" si="70"/>
        <v>14828811.330000002</v>
      </c>
    </row>
    <row r="353" spans="1:64">
      <c r="A353" s="190" t="s">
        <v>554</v>
      </c>
      <c r="B353" s="205">
        <v>0.1004</v>
      </c>
      <c r="C353" s="205">
        <v>0.1004</v>
      </c>
      <c r="D353" s="206">
        <v>10879724.985299999</v>
      </c>
      <c r="E353" s="206">
        <v>10879724.985299999</v>
      </c>
      <c r="F353" s="206">
        <v>10879724.985299999</v>
      </c>
      <c r="G353" s="206">
        <v>10879724.985299999</v>
      </c>
      <c r="H353" s="206">
        <v>10790723.5275</v>
      </c>
      <c r="I353" s="206">
        <v>10701722.069699999</v>
      </c>
      <c r="J353" s="206">
        <v>10822694.22555</v>
      </c>
      <c r="K353" s="206">
        <v>10931827.1061</v>
      </c>
      <c r="L353" s="206">
        <v>10919987.830799999</v>
      </c>
      <c r="M353" s="206">
        <v>10919987.830799999</v>
      </c>
      <c r="N353" s="206">
        <v>10919987.830799999</v>
      </c>
      <c r="O353" s="206">
        <v>10870347.767999999</v>
      </c>
      <c r="P353" s="192">
        <f t="shared" si="67"/>
        <v>130396178.13044998</v>
      </c>
      <c r="Q353" s="206">
        <v>10820707.7052</v>
      </c>
      <c r="R353" s="206">
        <v>10769272.669499999</v>
      </c>
      <c r="S353" s="206">
        <v>9956184.8666999992</v>
      </c>
      <c r="T353" s="206">
        <v>9194532.0995999984</v>
      </c>
      <c r="U353" s="206">
        <v>9194532.0995999984</v>
      </c>
      <c r="V353" s="206">
        <v>9194532.0995999984</v>
      </c>
      <c r="W353" s="206">
        <v>9194532.0995999984</v>
      </c>
      <c r="X353" s="206">
        <v>9194532.0995999984</v>
      </c>
      <c r="Y353" s="206">
        <v>9146938.5975000001</v>
      </c>
      <c r="Z353" s="206">
        <v>9099345.0954</v>
      </c>
      <c r="AA353" s="206">
        <v>9099345.0954</v>
      </c>
      <c r="AB353" s="206">
        <v>9099345.0954</v>
      </c>
      <c r="AC353" s="206">
        <v>9099345.0954</v>
      </c>
      <c r="AD353" s="206">
        <v>9099345.0954</v>
      </c>
      <c r="AE353" s="206">
        <v>9099345.0954</v>
      </c>
      <c r="AF353" s="206">
        <v>9040314.8674499989</v>
      </c>
      <c r="AG353" s="192">
        <f t="shared" si="68"/>
        <v>109561452.43575001</v>
      </c>
      <c r="AI353" s="207">
        <f t="shared" si="66"/>
        <v>91027.03</v>
      </c>
      <c r="AJ353" s="207">
        <f t="shared" si="66"/>
        <v>91027.03</v>
      </c>
      <c r="AK353" s="207">
        <f t="shared" si="66"/>
        <v>91027.03</v>
      </c>
      <c r="AL353" s="207">
        <f t="shared" si="65"/>
        <v>91027.03</v>
      </c>
      <c r="AM353" s="207">
        <f t="shared" si="65"/>
        <v>90282.39</v>
      </c>
      <c r="AN353" s="207">
        <f t="shared" si="65"/>
        <v>89537.74</v>
      </c>
      <c r="AO353" s="207">
        <f t="shared" si="65"/>
        <v>90549.88</v>
      </c>
      <c r="AP353" s="207">
        <f t="shared" si="65"/>
        <v>91462.95</v>
      </c>
      <c r="AQ353" s="207">
        <f t="shared" si="65"/>
        <v>91363.9</v>
      </c>
      <c r="AR353" s="207">
        <f t="shared" si="65"/>
        <v>91363.9</v>
      </c>
      <c r="AS353" s="207">
        <f t="shared" si="65"/>
        <v>91363.9</v>
      </c>
      <c r="AT353" s="207">
        <f t="shared" si="65"/>
        <v>90948.58</v>
      </c>
      <c r="AU353" s="208">
        <f t="shared" si="69"/>
        <v>1090981.3600000001</v>
      </c>
      <c r="AV353" s="208">
        <f t="shared" si="64"/>
        <v>90533.25</v>
      </c>
      <c r="AW353" s="208">
        <f t="shared" si="64"/>
        <v>90102.91</v>
      </c>
      <c r="AX353" s="208">
        <f t="shared" si="64"/>
        <v>83300.08</v>
      </c>
      <c r="AY353" s="208">
        <f t="shared" si="63"/>
        <v>76927.59</v>
      </c>
      <c r="AZ353" s="208">
        <f t="shared" si="62"/>
        <v>76927.59</v>
      </c>
      <c r="BA353" s="208">
        <f t="shared" si="62"/>
        <v>76927.59</v>
      </c>
      <c r="BB353" s="208">
        <f t="shared" si="62"/>
        <v>76927.59</v>
      </c>
      <c r="BC353" s="208">
        <f t="shared" si="62"/>
        <v>76927.59</v>
      </c>
      <c r="BD353" s="208">
        <f t="shared" si="62"/>
        <v>76529.39</v>
      </c>
      <c r="BE353" s="208">
        <f t="shared" si="62"/>
        <v>76131.19</v>
      </c>
      <c r="BF353" s="208">
        <f t="shared" si="62"/>
        <v>76131.19</v>
      </c>
      <c r="BG353" s="208">
        <f t="shared" si="62"/>
        <v>76131.19</v>
      </c>
      <c r="BH353" s="208">
        <f t="shared" si="62"/>
        <v>76131.19</v>
      </c>
      <c r="BI353" s="208">
        <f t="shared" si="62"/>
        <v>76131.19</v>
      </c>
      <c r="BJ353" s="208">
        <f t="shared" si="62"/>
        <v>76131.19</v>
      </c>
      <c r="BK353" s="208">
        <f t="shared" si="62"/>
        <v>75637.3</v>
      </c>
      <c r="BL353" s="207">
        <f t="shared" si="70"/>
        <v>916664.19</v>
      </c>
    </row>
    <row r="354" spans="1:64">
      <c r="A354" s="190" t="s">
        <v>555</v>
      </c>
      <c r="B354" s="205">
        <v>0</v>
      </c>
      <c r="C354" s="205">
        <v>0</v>
      </c>
      <c r="D354" s="206">
        <v>0</v>
      </c>
      <c r="E354" s="206">
        <v>0</v>
      </c>
      <c r="F354" s="206">
        <v>0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0</v>
      </c>
      <c r="N354" s="206">
        <v>0</v>
      </c>
      <c r="O354" s="206">
        <v>0</v>
      </c>
      <c r="P354" s="192">
        <f t="shared" si="67"/>
        <v>0</v>
      </c>
      <c r="Q354" s="206">
        <v>0</v>
      </c>
      <c r="R354" s="206">
        <v>0</v>
      </c>
      <c r="S354" s="206">
        <v>0</v>
      </c>
      <c r="T354" s="206">
        <v>0</v>
      </c>
      <c r="U354" s="206">
        <v>0</v>
      </c>
      <c r="V354" s="206">
        <v>0</v>
      </c>
      <c r="W354" s="206">
        <v>0</v>
      </c>
      <c r="X354" s="206">
        <v>0</v>
      </c>
      <c r="Y354" s="206">
        <v>0</v>
      </c>
      <c r="Z354" s="206">
        <v>0</v>
      </c>
      <c r="AA354" s="206">
        <v>0</v>
      </c>
      <c r="AB354" s="206">
        <v>0</v>
      </c>
      <c r="AC354" s="206">
        <v>0</v>
      </c>
      <c r="AD354" s="206">
        <v>0</v>
      </c>
      <c r="AE354" s="206">
        <v>0</v>
      </c>
      <c r="AF354" s="206">
        <v>0</v>
      </c>
      <c r="AG354" s="192">
        <f t="shared" si="68"/>
        <v>0</v>
      </c>
      <c r="AI354" s="207">
        <f t="shared" si="66"/>
        <v>0</v>
      </c>
      <c r="AJ354" s="207">
        <f t="shared" si="66"/>
        <v>0</v>
      </c>
      <c r="AK354" s="207">
        <f t="shared" si="66"/>
        <v>0</v>
      </c>
      <c r="AL354" s="207">
        <f t="shared" si="65"/>
        <v>0</v>
      </c>
      <c r="AM354" s="207">
        <f t="shared" si="65"/>
        <v>0</v>
      </c>
      <c r="AN354" s="207">
        <f t="shared" si="65"/>
        <v>0</v>
      </c>
      <c r="AO354" s="207">
        <f t="shared" si="65"/>
        <v>0</v>
      </c>
      <c r="AP354" s="207">
        <f t="shared" si="65"/>
        <v>0</v>
      </c>
      <c r="AQ354" s="207">
        <f t="shared" si="65"/>
        <v>0</v>
      </c>
      <c r="AR354" s="207">
        <f t="shared" si="65"/>
        <v>0</v>
      </c>
      <c r="AS354" s="207">
        <f t="shared" si="65"/>
        <v>0</v>
      </c>
      <c r="AT354" s="207">
        <f t="shared" si="65"/>
        <v>0</v>
      </c>
      <c r="AU354" s="208">
        <f t="shared" si="69"/>
        <v>0</v>
      </c>
      <c r="AV354" s="208">
        <f t="shared" si="64"/>
        <v>0</v>
      </c>
      <c r="AW354" s="208">
        <f t="shared" si="64"/>
        <v>0</v>
      </c>
      <c r="AX354" s="208">
        <f t="shared" si="64"/>
        <v>0</v>
      </c>
      <c r="AY354" s="208">
        <f t="shared" si="63"/>
        <v>0</v>
      </c>
      <c r="AZ354" s="208">
        <f t="shared" si="62"/>
        <v>0</v>
      </c>
      <c r="BA354" s="208">
        <f t="shared" si="62"/>
        <v>0</v>
      </c>
      <c r="BB354" s="208">
        <f t="shared" si="62"/>
        <v>0</v>
      </c>
      <c r="BC354" s="208">
        <f t="shared" si="62"/>
        <v>0</v>
      </c>
      <c r="BD354" s="208">
        <f t="shared" si="62"/>
        <v>0</v>
      </c>
      <c r="BE354" s="208">
        <f t="shared" si="62"/>
        <v>0</v>
      </c>
      <c r="BF354" s="208">
        <f t="shared" si="62"/>
        <v>0</v>
      </c>
      <c r="BG354" s="208">
        <f t="shared" si="62"/>
        <v>0</v>
      </c>
      <c r="BH354" s="208">
        <f t="shared" si="62"/>
        <v>0</v>
      </c>
      <c r="BI354" s="208">
        <f t="shared" si="62"/>
        <v>0</v>
      </c>
      <c r="BJ354" s="208">
        <f t="shared" si="62"/>
        <v>0</v>
      </c>
      <c r="BK354" s="208">
        <f t="shared" si="62"/>
        <v>0</v>
      </c>
      <c r="BL354" s="207">
        <f t="shared" si="70"/>
        <v>0</v>
      </c>
    </row>
    <row r="355" spans="1:64">
      <c r="A355" s="190" t="s">
        <v>556</v>
      </c>
      <c r="B355" s="205">
        <v>0</v>
      </c>
      <c r="C355" s="205">
        <v>0</v>
      </c>
      <c r="D355" s="206">
        <v>1079432.1152999999</v>
      </c>
      <c r="E355" s="206">
        <v>1079432.1152999999</v>
      </c>
      <c r="F355" s="206">
        <v>1079432.1152999999</v>
      </c>
      <c r="G355" s="206">
        <v>1079432.1152999999</v>
      </c>
      <c r="H355" s="206">
        <v>1079432.1152999999</v>
      </c>
      <c r="I355" s="206">
        <v>1079432.1152999999</v>
      </c>
      <c r="J355" s="206">
        <v>1079432.1152999999</v>
      </c>
      <c r="K355" s="206">
        <v>1079432.1152999999</v>
      </c>
      <c r="L355" s="206">
        <v>1079432.1152999999</v>
      </c>
      <c r="M355" s="206">
        <v>1079432.1152999999</v>
      </c>
      <c r="N355" s="206">
        <v>1079432.1152999999</v>
      </c>
      <c r="O355" s="206">
        <v>1079432.1152999999</v>
      </c>
      <c r="P355" s="192">
        <f t="shared" si="67"/>
        <v>12953185.383599998</v>
      </c>
      <c r="Q355" s="206">
        <v>1079432.1152999999</v>
      </c>
      <c r="R355" s="206">
        <v>1079432.1152999999</v>
      </c>
      <c r="S355" s="206">
        <v>1079432.1152999999</v>
      </c>
      <c r="T355" s="206">
        <v>1079432.1152999999</v>
      </c>
      <c r="U355" s="206">
        <v>1079432.1152999999</v>
      </c>
      <c r="V355" s="206">
        <v>1079432.1152999999</v>
      </c>
      <c r="W355" s="206">
        <v>1079432.1152999999</v>
      </c>
      <c r="X355" s="206">
        <v>1079432.1152999999</v>
      </c>
      <c r="Y355" s="206">
        <v>1079432.1152999999</v>
      </c>
      <c r="Z355" s="206">
        <v>1079432.1152999999</v>
      </c>
      <c r="AA355" s="206">
        <v>1079432.1152999999</v>
      </c>
      <c r="AB355" s="206">
        <v>1079432.1152999999</v>
      </c>
      <c r="AC355" s="206">
        <v>1079432.1152999999</v>
      </c>
      <c r="AD355" s="206">
        <v>1079432.1152999999</v>
      </c>
      <c r="AE355" s="206">
        <v>1079432.1152999999</v>
      </c>
      <c r="AF355" s="206">
        <v>1079432.1152999999</v>
      </c>
      <c r="AG355" s="192">
        <f t="shared" si="68"/>
        <v>12953185.383599998</v>
      </c>
      <c r="AI355" s="207">
        <f t="shared" si="66"/>
        <v>0</v>
      </c>
      <c r="AJ355" s="207">
        <f t="shared" si="66"/>
        <v>0</v>
      </c>
      <c r="AK355" s="207">
        <f t="shared" si="66"/>
        <v>0</v>
      </c>
      <c r="AL355" s="207">
        <f t="shared" si="65"/>
        <v>0</v>
      </c>
      <c r="AM355" s="207">
        <f t="shared" si="65"/>
        <v>0</v>
      </c>
      <c r="AN355" s="207">
        <f t="shared" si="65"/>
        <v>0</v>
      </c>
      <c r="AO355" s="207">
        <f t="shared" si="65"/>
        <v>0</v>
      </c>
      <c r="AP355" s="207">
        <f t="shared" si="65"/>
        <v>0</v>
      </c>
      <c r="AQ355" s="207">
        <f t="shared" si="65"/>
        <v>0</v>
      </c>
      <c r="AR355" s="207">
        <f t="shared" si="65"/>
        <v>0</v>
      </c>
      <c r="AS355" s="207">
        <f t="shared" si="65"/>
        <v>0</v>
      </c>
      <c r="AT355" s="207">
        <f t="shared" si="65"/>
        <v>0</v>
      </c>
      <c r="AU355" s="208">
        <f t="shared" si="69"/>
        <v>0</v>
      </c>
      <c r="AV355" s="208">
        <f t="shared" si="64"/>
        <v>0</v>
      </c>
      <c r="AW355" s="208">
        <f t="shared" si="64"/>
        <v>0</v>
      </c>
      <c r="AX355" s="208">
        <f t="shared" si="64"/>
        <v>0</v>
      </c>
      <c r="AY355" s="208">
        <f t="shared" si="63"/>
        <v>0</v>
      </c>
      <c r="AZ355" s="208">
        <f t="shared" si="62"/>
        <v>0</v>
      </c>
      <c r="BA355" s="208">
        <f t="shared" si="62"/>
        <v>0</v>
      </c>
      <c r="BB355" s="208">
        <f t="shared" si="62"/>
        <v>0</v>
      </c>
      <c r="BC355" s="208">
        <f t="shared" si="62"/>
        <v>0</v>
      </c>
      <c r="BD355" s="208">
        <f t="shared" si="62"/>
        <v>0</v>
      </c>
      <c r="BE355" s="208">
        <f t="shared" si="62"/>
        <v>0</v>
      </c>
      <c r="BF355" s="208">
        <f t="shared" si="62"/>
        <v>0</v>
      </c>
      <c r="BG355" s="208">
        <f t="shared" si="62"/>
        <v>0</v>
      </c>
      <c r="BH355" s="208">
        <f t="shared" si="62"/>
        <v>0</v>
      </c>
      <c r="BI355" s="208">
        <f t="shared" si="62"/>
        <v>0</v>
      </c>
      <c r="BJ355" s="208">
        <f t="shared" si="62"/>
        <v>0</v>
      </c>
      <c r="BK355" s="208">
        <f t="shared" si="62"/>
        <v>0</v>
      </c>
      <c r="BL355" s="207">
        <f t="shared" si="70"/>
        <v>0</v>
      </c>
    </row>
    <row r="356" spans="1:64">
      <c r="A356" s="190" t="s">
        <v>557</v>
      </c>
      <c r="B356" s="205">
        <v>1.15E-2</v>
      </c>
      <c r="C356" s="205">
        <v>1.15E-2</v>
      </c>
      <c r="D356" s="206">
        <v>0</v>
      </c>
      <c r="E356" s="206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0</v>
      </c>
      <c r="P356" s="192">
        <f t="shared" si="67"/>
        <v>0</v>
      </c>
      <c r="Q356" s="206">
        <v>0</v>
      </c>
      <c r="R356" s="206">
        <v>0</v>
      </c>
      <c r="S356" s="206">
        <v>0</v>
      </c>
      <c r="T356" s="206">
        <v>0</v>
      </c>
      <c r="U356" s="206">
        <v>0</v>
      </c>
      <c r="V356" s="206">
        <v>0</v>
      </c>
      <c r="W356" s="206">
        <v>0</v>
      </c>
      <c r="X356" s="206">
        <v>0</v>
      </c>
      <c r="Y356" s="206">
        <v>0</v>
      </c>
      <c r="Z356" s="206">
        <v>0</v>
      </c>
      <c r="AA356" s="206">
        <v>0</v>
      </c>
      <c r="AB356" s="206">
        <v>0</v>
      </c>
      <c r="AC356" s="206">
        <v>0</v>
      </c>
      <c r="AD356" s="206">
        <v>0</v>
      </c>
      <c r="AE356" s="206">
        <v>0</v>
      </c>
      <c r="AF356" s="206">
        <v>0</v>
      </c>
      <c r="AG356" s="192">
        <f t="shared" si="68"/>
        <v>0</v>
      </c>
      <c r="AI356" s="207">
        <f t="shared" si="66"/>
        <v>0</v>
      </c>
      <c r="AJ356" s="207">
        <f t="shared" si="66"/>
        <v>0</v>
      </c>
      <c r="AK356" s="207">
        <f t="shared" si="66"/>
        <v>0</v>
      </c>
      <c r="AL356" s="207">
        <f t="shared" si="65"/>
        <v>0</v>
      </c>
      <c r="AM356" s="207">
        <f t="shared" si="65"/>
        <v>0</v>
      </c>
      <c r="AN356" s="207">
        <f t="shared" si="65"/>
        <v>0</v>
      </c>
      <c r="AO356" s="207">
        <f t="shared" si="65"/>
        <v>0</v>
      </c>
      <c r="AP356" s="207">
        <f t="shared" si="65"/>
        <v>0</v>
      </c>
      <c r="AQ356" s="207">
        <f t="shared" si="65"/>
        <v>0</v>
      </c>
      <c r="AR356" s="207">
        <f t="shared" si="65"/>
        <v>0</v>
      </c>
      <c r="AS356" s="207">
        <f t="shared" si="65"/>
        <v>0</v>
      </c>
      <c r="AT356" s="207">
        <f t="shared" si="65"/>
        <v>0</v>
      </c>
      <c r="AU356" s="208">
        <f t="shared" si="69"/>
        <v>0</v>
      </c>
      <c r="AV356" s="208">
        <f t="shared" si="64"/>
        <v>0</v>
      </c>
      <c r="AW356" s="208">
        <f t="shared" si="64"/>
        <v>0</v>
      </c>
      <c r="AX356" s="208">
        <f t="shared" si="64"/>
        <v>0</v>
      </c>
      <c r="AY356" s="208">
        <f t="shared" si="63"/>
        <v>0</v>
      </c>
      <c r="AZ356" s="208">
        <f t="shared" si="62"/>
        <v>0</v>
      </c>
      <c r="BA356" s="208">
        <f t="shared" si="62"/>
        <v>0</v>
      </c>
      <c r="BB356" s="208">
        <f t="shared" si="62"/>
        <v>0</v>
      </c>
      <c r="BC356" s="208">
        <f t="shared" si="62"/>
        <v>0</v>
      </c>
      <c r="BD356" s="208">
        <f t="shared" si="62"/>
        <v>0</v>
      </c>
      <c r="BE356" s="208">
        <f t="shared" si="62"/>
        <v>0</v>
      </c>
      <c r="BF356" s="208">
        <f t="shared" si="62"/>
        <v>0</v>
      </c>
      <c r="BG356" s="208">
        <f t="shared" si="62"/>
        <v>0</v>
      </c>
      <c r="BH356" s="208">
        <f t="shared" si="62"/>
        <v>0</v>
      </c>
      <c r="BI356" s="208">
        <f t="shared" si="62"/>
        <v>0</v>
      </c>
      <c r="BJ356" s="208">
        <f t="shared" si="62"/>
        <v>0</v>
      </c>
      <c r="BK356" s="208">
        <f t="shared" si="62"/>
        <v>0</v>
      </c>
      <c r="BL356" s="207">
        <f t="shared" si="70"/>
        <v>0</v>
      </c>
    </row>
    <row r="357" spans="1:64">
      <c r="A357" s="190" t="s">
        <v>558</v>
      </c>
      <c r="B357" s="205">
        <v>2.75E-2</v>
      </c>
      <c r="C357" s="205">
        <v>2.75E-2</v>
      </c>
      <c r="D357" s="206">
        <v>27755307.704700001</v>
      </c>
      <c r="E357" s="206">
        <v>27141866.944499996</v>
      </c>
      <c r="F357" s="206">
        <v>26398369.719599999</v>
      </c>
      <c r="G357" s="206">
        <v>26272750.493099999</v>
      </c>
      <c r="H357" s="206">
        <v>26300911.580399994</v>
      </c>
      <c r="I357" s="206">
        <v>26326835.108100001</v>
      </c>
      <c r="J357" s="206">
        <v>27559984.436700001</v>
      </c>
      <c r="K357" s="206">
        <v>30903983.1798</v>
      </c>
      <c r="L357" s="206">
        <v>33286892.090549998</v>
      </c>
      <c r="M357" s="206">
        <v>38120575.251900002</v>
      </c>
      <c r="N357" s="206">
        <v>42743211.159599997</v>
      </c>
      <c r="O357" s="206">
        <v>43069162.036350004</v>
      </c>
      <c r="P357" s="192">
        <f t="shared" si="67"/>
        <v>375879849.70530003</v>
      </c>
      <c r="Q357" s="206">
        <v>43378193.81295</v>
      </c>
      <c r="R357" s="206">
        <v>43463958.874049999</v>
      </c>
      <c r="S357" s="206">
        <v>43549767.922650002</v>
      </c>
      <c r="T357" s="206">
        <v>43658778.962999992</v>
      </c>
      <c r="U357" s="206">
        <v>43767915.048599996</v>
      </c>
      <c r="V357" s="206">
        <v>43971539.478899993</v>
      </c>
      <c r="W357" s="206">
        <v>44306991.458999991</v>
      </c>
      <c r="X357" s="206">
        <v>44629325.669699997</v>
      </c>
      <c r="Y357" s="206">
        <v>44834298.346199997</v>
      </c>
      <c r="Z357" s="206">
        <v>47357761.060799994</v>
      </c>
      <c r="AA357" s="206">
        <v>49823776.045199998</v>
      </c>
      <c r="AB357" s="206">
        <v>49828665.454199992</v>
      </c>
      <c r="AC357" s="206">
        <v>49853810.986199997</v>
      </c>
      <c r="AD357" s="206">
        <v>49871024.909550004</v>
      </c>
      <c r="AE357" s="206">
        <v>49873221.362400003</v>
      </c>
      <c r="AF357" s="206">
        <v>50104172.352600001</v>
      </c>
      <c r="AG357" s="192">
        <f t="shared" si="68"/>
        <v>568222502.17334998</v>
      </c>
      <c r="AI357" s="207">
        <f t="shared" si="66"/>
        <v>63605.91</v>
      </c>
      <c r="AJ357" s="207">
        <f t="shared" si="66"/>
        <v>62200.11</v>
      </c>
      <c r="AK357" s="207">
        <f t="shared" si="66"/>
        <v>60496.26</v>
      </c>
      <c r="AL357" s="207">
        <f t="shared" si="65"/>
        <v>60208.39</v>
      </c>
      <c r="AM357" s="207">
        <f t="shared" si="65"/>
        <v>60272.92</v>
      </c>
      <c r="AN357" s="207">
        <f t="shared" si="65"/>
        <v>60332.33</v>
      </c>
      <c r="AO357" s="207">
        <f t="shared" si="65"/>
        <v>63158.3</v>
      </c>
      <c r="AP357" s="207">
        <f t="shared" si="65"/>
        <v>70821.63</v>
      </c>
      <c r="AQ357" s="207">
        <f t="shared" si="65"/>
        <v>76282.460000000006</v>
      </c>
      <c r="AR357" s="207">
        <f t="shared" si="65"/>
        <v>87359.65</v>
      </c>
      <c r="AS357" s="207">
        <f t="shared" si="65"/>
        <v>97953.19</v>
      </c>
      <c r="AT357" s="207">
        <f t="shared" si="65"/>
        <v>98700.160000000003</v>
      </c>
      <c r="AU357" s="208">
        <f t="shared" si="69"/>
        <v>861391.30999999994</v>
      </c>
      <c r="AV357" s="208">
        <f t="shared" si="64"/>
        <v>99408.36</v>
      </c>
      <c r="AW357" s="208">
        <f t="shared" si="64"/>
        <v>99604.91</v>
      </c>
      <c r="AX357" s="208">
        <f t="shared" si="64"/>
        <v>99801.55</v>
      </c>
      <c r="AY357" s="208">
        <f t="shared" si="63"/>
        <v>100051.37</v>
      </c>
      <c r="AZ357" s="208">
        <f t="shared" si="62"/>
        <v>100301.47</v>
      </c>
      <c r="BA357" s="208">
        <f t="shared" si="62"/>
        <v>100768.11</v>
      </c>
      <c r="BB357" s="208">
        <f t="shared" si="62"/>
        <v>101536.86</v>
      </c>
      <c r="BC357" s="208">
        <f t="shared" ref="BC357:BK385" si="71">ROUND(X357*$C357/12,2)</f>
        <v>102275.54</v>
      </c>
      <c r="BD357" s="208">
        <f t="shared" si="71"/>
        <v>102745.27</v>
      </c>
      <c r="BE357" s="208">
        <f t="shared" si="71"/>
        <v>108528.2</v>
      </c>
      <c r="BF357" s="208">
        <f t="shared" si="71"/>
        <v>114179.49</v>
      </c>
      <c r="BG357" s="208">
        <f t="shared" si="71"/>
        <v>114190.69</v>
      </c>
      <c r="BH357" s="208">
        <f t="shared" si="71"/>
        <v>114248.32000000001</v>
      </c>
      <c r="BI357" s="208">
        <f t="shared" si="71"/>
        <v>114287.77</v>
      </c>
      <c r="BJ357" s="208">
        <f t="shared" si="71"/>
        <v>114292.8</v>
      </c>
      <c r="BK357" s="208">
        <f t="shared" si="71"/>
        <v>114822.06</v>
      </c>
      <c r="BL357" s="207">
        <f t="shared" si="70"/>
        <v>1302176.58</v>
      </c>
    </row>
    <row r="358" spans="1:64">
      <c r="A358" s="190" t="s">
        <v>559</v>
      </c>
      <c r="B358" s="205">
        <v>2.75E-2</v>
      </c>
      <c r="C358" s="205">
        <v>2.75E-2</v>
      </c>
      <c r="D358" s="206">
        <v>669642.43319999997</v>
      </c>
      <c r="E358" s="206">
        <v>662293.2845999999</v>
      </c>
      <c r="F358" s="206">
        <v>662293.2845999999</v>
      </c>
      <c r="G358" s="206">
        <v>663631.62929999991</v>
      </c>
      <c r="H358" s="206">
        <v>664969.96709999989</v>
      </c>
      <c r="I358" s="206">
        <v>643023.82019999996</v>
      </c>
      <c r="J358" s="206">
        <v>621077.66639999987</v>
      </c>
      <c r="K358" s="206">
        <v>621077.66639999987</v>
      </c>
      <c r="L358" s="206">
        <v>621077.66639999987</v>
      </c>
      <c r="M358" s="206">
        <v>621077.66639999987</v>
      </c>
      <c r="N358" s="206">
        <v>621077.66639999987</v>
      </c>
      <c r="O358" s="206">
        <v>621077.66639999987</v>
      </c>
      <c r="P358" s="192">
        <f t="shared" si="67"/>
        <v>7692320.4173999969</v>
      </c>
      <c r="Q358" s="206">
        <v>621077.66639999987</v>
      </c>
      <c r="R358" s="206">
        <v>621077.66639999987</v>
      </c>
      <c r="S358" s="206">
        <v>621077.66639999987</v>
      </c>
      <c r="T358" s="206">
        <v>621077.66639999987</v>
      </c>
      <c r="U358" s="206">
        <v>621077.66639999987</v>
      </c>
      <c r="V358" s="206">
        <v>621077.66639999987</v>
      </c>
      <c r="W358" s="206">
        <v>621077.66639999987</v>
      </c>
      <c r="X358" s="206">
        <v>621077.66639999987</v>
      </c>
      <c r="Y358" s="206">
        <v>621077.66639999987</v>
      </c>
      <c r="Z358" s="206">
        <v>621077.66639999987</v>
      </c>
      <c r="AA358" s="206">
        <v>621077.66639999987</v>
      </c>
      <c r="AB358" s="206">
        <v>621077.66639999987</v>
      </c>
      <c r="AC358" s="206">
        <v>621077.66639999987</v>
      </c>
      <c r="AD358" s="206">
        <v>621077.66639999987</v>
      </c>
      <c r="AE358" s="206">
        <v>621077.66639999987</v>
      </c>
      <c r="AF358" s="206">
        <v>621077.66639999987</v>
      </c>
      <c r="AG358" s="192">
        <f t="shared" si="68"/>
        <v>7452931.9967999971</v>
      </c>
      <c r="AI358" s="207">
        <f t="shared" si="66"/>
        <v>1534.6</v>
      </c>
      <c r="AJ358" s="207">
        <f t="shared" si="66"/>
        <v>1517.76</v>
      </c>
      <c r="AK358" s="207">
        <f t="shared" si="66"/>
        <v>1517.76</v>
      </c>
      <c r="AL358" s="207">
        <f t="shared" si="65"/>
        <v>1520.82</v>
      </c>
      <c r="AM358" s="207">
        <f t="shared" si="65"/>
        <v>1523.89</v>
      </c>
      <c r="AN358" s="207">
        <f t="shared" si="65"/>
        <v>1473.6</v>
      </c>
      <c r="AO358" s="207">
        <f t="shared" si="65"/>
        <v>1423.3</v>
      </c>
      <c r="AP358" s="207">
        <f t="shared" si="65"/>
        <v>1423.3</v>
      </c>
      <c r="AQ358" s="207">
        <f t="shared" si="65"/>
        <v>1423.3</v>
      </c>
      <c r="AR358" s="207">
        <f t="shared" si="65"/>
        <v>1423.3</v>
      </c>
      <c r="AS358" s="207">
        <f t="shared" si="65"/>
        <v>1423.3</v>
      </c>
      <c r="AT358" s="207">
        <f t="shared" si="65"/>
        <v>1423.3</v>
      </c>
      <c r="AU358" s="208">
        <f t="shared" si="69"/>
        <v>17628.229999999996</v>
      </c>
      <c r="AV358" s="208">
        <f t="shared" si="64"/>
        <v>1423.3</v>
      </c>
      <c r="AW358" s="208">
        <f t="shared" si="64"/>
        <v>1423.3</v>
      </c>
      <c r="AX358" s="208">
        <f t="shared" si="64"/>
        <v>1423.3</v>
      </c>
      <c r="AY358" s="208">
        <f t="shared" si="63"/>
        <v>1423.3</v>
      </c>
      <c r="AZ358" s="208">
        <f t="shared" ref="AZ358:BE414" si="72">ROUND(U358*$C358/12,2)</f>
        <v>1423.3</v>
      </c>
      <c r="BA358" s="208">
        <f t="shared" si="72"/>
        <v>1423.3</v>
      </c>
      <c r="BB358" s="208">
        <f t="shared" si="72"/>
        <v>1423.3</v>
      </c>
      <c r="BC358" s="208">
        <f t="shared" si="71"/>
        <v>1423.3</v>
      </c>
      <c r="BD358" s="208">
        <f t="shared" si="71"/>
        <v>1423.3</v>
      </c>
      <c r="BE358" s="208">
        <f t="shared" si="71"/>
        <v>1423.3</v>
      </c>
      <c r="BF358" s="208">
        <f t="shared" si="71"/>
        <v>1423.3</v>
      </c>
      <c r="BG358" s="208">
        <f t="shared" si="71"/>
        <v>1423.3</v>
      </c>
      <c r="BH358" s="208">
        <f t="shared" si="71"/>
        <v>1423.3</v>
      </c>
      <c r="BI358" s="208">
        <f t="shared" si="71"/>
        <v>1423.3</v>
      </c>
      <c r="BJ358" s="208">
        <f t="shared" si="71"/>
        <v>1423.3</v>
      </c>
      <c r="BK358" s="208">
        <f t="shared" si="71"/>
        <v>1423.3</v>
      </c>
      <c r="BL358" s="207">
        <f t="shared" si="70"/>
        <v>17079.599999999995</v>
      </c>
    </row>
    <row r="359" spans="1:64">
      <c r="A359" s="190" t="s">
        <v>560</v>
      </c>
      <c r="B359" s="205">
        <v>2.75E-2</v>
      </c>
      <c r="C359" s="205">
        <v>2.75E-2</v>
      </c>
      <c r="D359" s="206">
        <v>2089738.8093000001</v>
      </c>
      <c r="E359" s="206">
        <v>2090104.9992</v>
      </c>
      <c r="F359" s="206">
        <v>2540738.9897999996</v>
      </c>
      <c r="G359" s="206">
        <v>3064732.3589999997</v>
      </c>
      <c r="H359" s="206">
        <v>3138189.8969999994</v>
      </c>
      <c r="I359" s="206">
        <v>3132977.5265999995</v>
      </c>
      <c r="J359" s="206">
        <v>3127765.1492999997</v>
      </c>
      <c r="K359" s="206">
        <v>3127765.1492999997</v>
      </c>
      <c r="L359" s="206">
        <v>3127765.1492999997</v>
      </c>
      <c r="M359" s="206">
        <v>3127765.1492999997</v>
      </c>
      <c r="N359" s="206">
        <v>3127765.1492999997</v>
      </c>
      <c r="O359" s="206">
        <v>3127765.1492999997</v>
      </c>
      <c r="P359" s="192">
        <f t="shared" si="67"/>
        <v>34823073.476700008</v>
      </c>
      <c r="Q359" s="206">
        <v>3127765.1492999997</v>
      </c>
      <c r="R359" s="206">
        <v>3127765.1492999997</v>
      </c>
      <c r="S359" s="206">
        <v>3127765.1492999997</v>
      </c>
      <c r="T359" s="206">
        <v>3127765.1492999997</v>
      </c>
      <c r="U359" s="206">
        <v>3127765.1492999997</v>
      </c>
      <c r="V359" s="206">
        <v>3127765.1492999997</v>
      </c>
      <c r="W359" s="206">
        <v>3127765.1492999997</v>
      </c>
      <c r="X359" s="206">
        <v>3127765.1492999997</v>
      </c>
      <c r="Y359" s="206">
        <v>3127765.1492999997</v>
      </c>
      <c r="Z359" s="206">
        <v>3127765.1492999997</v>
      </c>
      <c r="AA359" s="206">
        <v>3127765.1492999997</v>
      </c>
      <c r="AB359" s="206">
        <v>3127765.1492999997</v>
      </c>
      <c r="AC359" s="206">
        <v>3127765.1492999997</v>
      </c>
      <c r="AD359" s="206">
        <v>3127765.1492999997</v>
      </c>
      <c r="AE359" s="206">
        <v>3127765.1492999997</v>
      </c>
      <c r="AF359" s="206">
        <v>3127765.1492999997</v>
      </c>
      <c r="AG359" s="192">
        <f t="shared" si="68"/>
        <v>37533181.791600004</v>
      </c>
      <c r="AI359" s="207">
        <f t="shared" si="66"/>
        <v>4788.9799999999996</v>
      </c>
      <c r="AJ359" s="207">
        <f t="shared" si="66"/>
        <v>4789.82</v>
      </c>
      <c r="AK359" s="207">
        <f t="shared" si="66"/>
        <v>5822.53</v>
      </c>
      <c r="AL359" s="207">
        <f t="shared" si="65"/>
        <v>7023.34</v>
      </c>
      <c r="AM359" s="207">
        <f t="shared" si="65"/>
        <v>7191.69</v>
      </c>
      <c r="AN359" s="207">
        <f t="shared" si="65"/>
        <v>7179.74</v>
      </c>
      <c r="AO359" s="207">
        <f t="shared" si="65"/>
        <v>7167.8</v>
      </c>
      <c r="AP359" s="207">
        <f t="shared" si="65"/>
        <v>7167.8</v>
      </c>
      <c r="AQ359" s="207">
        <f t="shared" si="65"/>
        <v>7167.8</v>
      </c>
      <c r="AR359" s="207">
        <f t="shared" si="65"/>
        <v>7167.8</v>
      </c>
      <c r="AS359" s="207">
        <f t="shared" si="65"/>
        <v>7167.8</v>
      </c>
      <c r="AT359" s="207">
        <f t="shared" si="65"/>
        <v>7167.8</v>
      </c>
      <c r="AU359" s="208">
        <f t="shared" si="69"/>
        <v>79802.900000000009</v>
      </c>
      <c r="AV359" s="208">
        <f t="shared" si="64"/>
        <v>7167.8</v>
      </c>
      <c r="AW359" s="208">
        <f t="shared" si="64"/>
        <v>7167.8</v>
      </c>
      <c r="AX359" s="208">
        <f t="shared" si="64"/>
        <v>7167.8</v>
      </c>
      <c r="AY359" s="208">
        <f t="shared" si="63"/>
        <v>7167.8</v>
      </c>
      <c r="AZ359" s="208">
        <f t="shared" si="72"/>
        <v>7167.8</v>
      </c>
      <c r="BA359" s="208">
        <f t="shared" si="72"/>
        <v>7167.8</v>
      </c>
      <c r="BB359" s="208">
        <f t="shared" si="72"/>
        <v>7167.8</v>
      </c>
      <c r="BC359" s="208">
        <f t="shared" si="71"/>
        <v>7167.8</v>
      </c>
      <c r="BD359" s="208">
        <f t="shared" si="71"/>
        <v>7167.8</v>
      </c>
      <c r="BE359" s="208">
        <f t="shared" si="71"/>
        <v>7167.8</v>
      </c>
      <c r="BF359" s="208">
        <f t="shared" si="71"/>
        <v>7167.8</v>
      </c>
      <c r="BG359" s="208">
        <f t="shared" si="71"/>
        <v>7167.8</v>
      </c>
      <c r="BH359" s="208">
        <f t="shared" si="71"/>
        <v>7167.8</v>
      </c>
      <c r="BI359" s="208">
        <f t="shared" si="71"/>
        <v>7167.8</v>
      </c>
      <c r="BJ359" s="208">
        <f t="shared" si="71"/>
        <v>7167.8</v>
      </c>
      <c r="BK359" s="208">
        <f t="shared" si="71"/>
        <v>7167.8</v>
      </c>
      <c r="BL359" s="207">
        <f t="shared" si="70"/>
        <v>86013.60000000002</v>
      </c>
    </row>
    <row r="360" spans="1:64">
      <c r="A360" s="190" t="s">
        <v>561</v>
      </c>
      <c r="B360" s="205">
        <v>2.75E-2</v>
      </c>
      <c r="C360" s="205">
        <v>2.75E-2</v>
      </c>
      <c r="D360" s="206">
        <v>19888331.7894</v>
      </c>
      <c r="E360" s="206">
        <v>19936142.710499998</v>
      </c>
      <c r="F360" s="206">
        <v>19983737.095799997</v>
      </c>
      <c r="G360" s="206">
        <v>20001275.922899999</v>
      </c>
      <c r="H360" s="206">
        <v>20057155.158899996</v>
      </c>
      <c r="I360" s="206">
        <v>20308633.538699999</v>
      </c>
      <c r="J360" s="206">
        <v>20521988.0592</v>
      </c>
      <c r="K360" s="206">
        <v>20521988.0592</v>
      </c>
      <c r="L360" s="206">
        <v>20521988.0592</v>
      </c>
      <c r="M360" s="206">
        <v>20521988.0592</v>
      </c>
      <c r="N360" s="206">
        <v>20521988.0592</v>
      </c>
      <c r="O360" s="206">
        <v>20521988.0592</v>
      </c>
      <c r="P360" s="192">
        <f t="shared" si="67"/>
        <v>243307204.57139993</v>
      </c>
      <c r="Q360" s="206">
        <v>20521988.0592</v>
      </c>
      <c r="R360" s="206">
        <v>20521988.0592</v>
      </c>
      <c r="S360" s="206">
        <v>20521988.0592</v>
      </c>
      <c r="T360" s="206">
        <v>20521988.0592</v>
      </c>
      <c r="U360" s="206">
        <v>20521988.0592</v>
      </c>
      <c r="V360" s="206">
        <v>20521988.0592</v>
      </c>
      <c r="W360" s="206">
        <v>20521988.0592</v>
      </c>
      <c r="X360" s="206">
        <v>20521988.0592</v>
      </c>
      <c r="Y360" s="206">
        <v>20521988.0592</v>
      </c>
      <c r="Z360" s="206">
        <v>20521988.0592</v>
      </c>
      <c r="AA360" s="206">
        <v>20521988.0592</v>
      </c>
      <c r="AB360" s="206">
        <v>20521988.0592</v>
      </c>
      <c r="AC360" s="206">
        <v>20521988.0592</v>
      </c>
      <c r="AD360" s="206">
        <v>20521988.0592</v>
      </c>
      <c r="AE360" s="206">
        <v>20521988.0592</v>
      </c>
      <c r="AF360" s="206">
        <v>20521988.0592</v>
      </c>
      <c r="AG360" s="192">
        <f t="shared" si="68"/>
        <v>246263856.71039996</v>
      </c>
      <c r="AI360" s="207">
        <f t="shared" si="66"/>
        <v>45577.43</v>
      </c>
      <c r="AJ360" s="207">
        <f t="shared" si="66"/>
        <v>45686.99</v>
      </c>
      <c r="AK360" s="207">
        <f t="shared" si="66"/>
        <v>45796.06</v>
      </c>
      <c r="AL360" s="207">
        <f t="shared" si="65"/>
        <v>45836.26</v>
      </c>
      <c r="AM360" s="207">
        <f t="shared" si="65"/>
        <v>45964.31</v>
      </c>
      <c r="AN360" s="207">
        <f t="shared" si="65"/>
        <v>46540.62</v>
      </c>
      <c r="AO360" s="207">
        <f t="shared" si="65"/>
        <v>47029.56</v>
      </c>
      <c r="AP360" s="207">
        <f t="shared" si="65"/>
        <v>47029.56</v>
      </c>
      <c r="AQ360" s="207">
        <f t="shared" si="65"/>
        <v>47029.56</v>
      </c>
      <c r="AR360" s="207">
        <f t="shared" si="65"/>
        <v>47029.56</v>
      </c>
      <c r="AS360" s="207">
        <f t="shared" si="65"/>
        <v>47029.56</v>
      </c>
      <c r="AT360" s="207">
        <f t="shared" si="65"/>
        <v>47029.56</v>
      </c>
      <c r="AU360" s="208">
        <f t="shared" si="69"/>
        <v>557579.03</v>
      </c>
      <c r="AV360" s="208">
        <f t="shared" si="64"/>
        <v>47029.56</v>
      </c>
      <c r="AW360" s="208">
        <f t="shared" si="64"/>
        <v>47029.56</v>
      </c>
      <c r="AX360" s="208">
        <f t="shared" si="64"/>
        <v>47029.56</v>
      </c>
      <c r="AY360" s="208">
        <f t="shared" si="63"/>
        <v>47029.56</v>
      </c>
      <c r="AZ360" s="208">
        <f t="shared" si="72"/>
        <v>47029.56</v>
      </c>
      <c r="BA360" s="208">
        <f t="shared" si="72"/>
        <v>47029.56</v>
      </c>
      <c r="BB360" s="208">
        <f t="shared" si="72"/>
        <v>47029.56</v>
      </c>
      <c r="BC360" s="208">
        <f t="shared" si="71"/>
        <v>47029.56</v>
      </c>
      <c r="BD360" s="208">
        <f t="shared" si="71"/>
        <v>47029.56</v>
      </c>
      <c r="BE360" s="208">
        <f t="shared" si="71"/>
        <v>47029.56</v>
      </c>
      <c r="BF360" s="208">
        <f t="shared" si="71"/>
        <v>47029.56</v>
      </c>
      <c r="BG360" s="208">
        <f t="shared" si="71"/>
        <v>47029.56</v>
      </c>
      <c r="BH360" s="208">
        <f t="shared" si="71"/>
        <v>47029.56</v>
      </c>
      <c r="BI360" s="208">
        <f t="shared" si="71"/>
        <v>47029.56</v>
      </c>
      <c r="BJ360" s="208">
        <f t="shared" si="71"/>
        <v>47029.56</v>
      </c>
      <c r="BK360" s="208">
        <f t="shared" si="71"/>
        <v>47029.56</v>
      </c>
      <c r="BL360" s="207">
        <f t="shared" si="70"/>
        <v>564354.72</v>
      </c>
    </row>
    <row r="361" spans="1:64">
      <c r="A361" s="190" t="s">
        <v>562</v>
      </c>
      <c r="B361" s="205">
        <v>2.75E-2</v>
      </c>
      <c r="C361" s="205">
        <v>2.75E-2</v>
      </c>
      <c r="D361" s="206">
        <v>198668.5191</v>
      </c>
      <c r="E361" s="206">
        <v>198668.5191</v>
      </c>
      <c r="F361" s="206">
        <v>198668.5191</v>
      </c>
      <c r="G361" s="206">
        <v>197330.1813</v>
      </c>
      <c r="H361" s="206">
        <v>195991.83659999998</v>
      </c>
      <c r="I361" s="206">
        <v>193967.8113</v>
      </c>
      <c r="J361" s="206">
        <v>191943.77909999999</v>
      </c>
      <c r="K361" s="206">
        <v>191943.77909999999</v>
      </c>
      <c r="L361" s="206">
        <v>191943.77909999999</v>
      </c>
      <c r="M361" s="206">
        <v>191943.77909999999</v>
      </c>
      <c r="N361" s="206">
        <v>191943.77909999999</v>
      </c>
      <c r="O361" s="206">
        <v>191943.77909999999</v>
      </c>
      <c r="P361" s="192">
        <f t="shared" si="67"/>
        <v>2334958.0610999996</v>
      </c>
      <c r="Q361" s="206">
        <v>191943.77909999999</v>
      </c>
      <c r="R361" s="206">
        <v>191943.77909999999</v>
      </c>
      <c r="S361" s="206">
        <v>191943.77909999999</v>
      </c>
      <c r="T361" s="206">
        <v>191943.77909999999</v>
      </c>
      <c r="U361" s="206">
        <v>191943.77909999999</v>
      </c>
      <c r="V361" s="206">
        <v>191943.77909999999</v>
      </c>
      <c r="W361" s="206">
        <v>191943.77909999999</v>
      </c>
      <c r="X361" s="206">
        <v>191943.77909999999</v>
      </c>
      <c r="Y361" s="206">
        <v>191943.77909999999</v>
      </c>
      <c r="Z361" s="206">
        <v>191943.77909999999</v>
      </c>
      <c r="AA361" s="206">
        <v>191943.77909999999</v>
      </c>
      <c r="AB361" s="206">
        <v>191943.77909999999</v>
      </c>
      <c r="AC361" s="206">
        <v>191943.77909999999</v>
      </c>
      <c r="AD361" s="206">
        <v>191943.77909999999</v>
      </c>
      <c r="AE361" s="206">
        <v>191943.77909999999</v>
      </c>
      <c r="AF361" s="206">
        <v>191943.77909999999</v>
      </c>
      <c r="AG361" s="192">
        <f t="shared" si="68"/>
        <v>2303325.3491999996</v>
      </c>
      <c r="AI361" s="207">
        <f t="shared" si="66"/>
        <v>455.28</v>
      </c>
      <c r="AJ361" s="207">
        <f t="shared" si="66"/>
        <v>455.28</v>
      </c>
      <c r="AK361" s="207">
        <f t="shared" si="66"/>
        <v>455.28</v>
      </c>
      <c r="AL361" s="207">
        <f t="shared" si="65"/>
        <v>452.21</v>
      </c>
      <c r="AM361" s="207">
        <f t="shared" si="65"/>
        <v>449.15</v>
      </c>
      <c r="AN361" s="207">
        <f t="shared" si="65"/>
        <v>444.51</v>
      </c>
      <c r="AO361" s="207">
        <f t="shared" si="65"/>
        <v>439.87</v>
      </c>
      <c r="AP361" s="207">
        <f t="shared" si="65"/>
        <v>439.87</v>
      </c>
      <c r="AQ361" s="207">
        <f t="shared" si="65"/>
        <v>439.87</v>
      </c>
      <c r="AR361" s="207">
        <f t="shared" si="65"/>
        <v>439.87</v>
      </c>
      <c r="AS361" s="207">
        <f t="shared" si="65"/>
        <v>439.87</v>
      </c>
      <c r="AT361" s="207">
        <f t="shared" si="65"/>
        <v>439.87</v>
      </c>
      <c r="AU361" s="208">
        <f t="shared" si="69"/>
        <v>5350.9299999999994</v>
      </c>
      <c r="AV361" s="208">
        <f t="shared" si="64"/>
        <v>439.87</v>
      </c>
      <c r="AW361" s="208">
        <f t="shared" si="64"/>
        <v>439.87</v>
      </c>
      <c r="AX361" s="208">
        <f t="shared" si="64"/>
        <v>439.87</v>
      </c>
      <c r="AY361" s="208">
        <f t="shared" si="63"/>
        <v>439.87</v>
      </c>
      <c r="AZ361" s="208">
        <f t="shared" si="72"/>
        <v>439.87</v>
      </c>
      <c r="BA361" s="208">
        <f t="shared" si="72"/>
        <v>439.87</v>
      </c>
      <c r="BB361" s="208">
        <f t="shared" si="72"/>
        <v>439.87</v>
      </c>
      <c r="BC361" s="208">
        <f t="shared" si="71"/>
        <v>439.87</v>
      </c>
      <c r="BD361" s="208">
        <f t="shared" si="71"/>
        <v>439.87</v>
      </c>
      <c r="BE361" s="208">
        <f t="shared" si="71"/>
        <v>439.87</v>
      </c>
      <c r="BF361" s="208">
        <f t="shared" si="71"/>
        <v>439.87</v>
      </c>
      <c r="BG361" s="208">
        <f t="shared" si="71"/>
        <v>439.87</v>
      </c>
      <c r="BH361" s="208">
        <f t="shared" si="71"/>
        <v>439.87</v>
      </c>
      <c r="BI361" s="208">
        <f t="shared" si="71"/>
        <v>439.87</v>
      </c>
      <c r="BJ361" s="208">
        <f t="shared" si="71"/>
        <v>439.87</v>
      </c>
      <c r="BK361" s="208">
        <f t="shared" si="71"/>
        <v>439.87</v>
      </c>
      <c r="BL361" s="207">
        <f t="shared" si="70"/>
        <v>5278.44</v>
      </c>
    </row>
    <row r="362" spans="1:64">
      <c r="A362" s="190" t="s">
        <v>563</v>
      </c>
      <c r="B362" s="205">
        <v>2.5600000000000001E-2</v>
      </c>
      <c r="C362" s="205">
        <v>2.5600000000000001E-2</v>
      </c>
      <c r="D362" s="206">
        <v>275729.5821</v>
      </c>
      <c r="E362" s="206">
        <v>275729.5821</v>
      </c>
      <c r="F362" s="206">
        <v>275729.5821</v>
      </c>
      <c r="G362" s="206">
        <v>275729.5821</v>
      </c>
      <c r="H362" s="206">
        <v>275729.5821</v>
      </c>
      <c r="I362" s="206">
        <v>275729.5821</v>
      </c>
      <c r="J362" s="206">
        <v>275729.5821</v>
      </c>
      <c r="K362" s="206">
        <v>275729.5821</v>
      </c>
      <c r="L362" s="206">
        <v>275729.5821</v>
      </c>
      <c r="M362" s="206">
        <v>275729.5821</v>
      </c>
      <c r="N362" s="206">
        <v>275729.5821</v>
      </c>
      <c r="O362" s="206">
        <v>275729.5821</v>
      </c>
      <c r="P362" s="192">
        <f t="shared" si="67"/>
        <v>3308754.9852000009</v>
      </c>
      <c r="Q362" s="206">
        <v>275729.5821</v>
      </c>
      <c r="R362" s="206">
        <v>275729.5821</v>
      </c>
      <c r="S362" s="206">
        <v>275729.5821</v>
      </c>
      <c r="T362" s="206">
        <v>275729.5821</v>
      </c>
      <c r="U362" s="206">
        <v>275729.5821</v>
      </c>
      <c r="V362" s="206">
        <v>275729.5821</v>
      </c>
      <c r="W362" s="206">
        <v>275729.5821</v>
      </c>
      <c r="X362" s="206">
        <v>275729.5821</v>
      </c>
      <c r="Y362" s="206">
        <v>275729.5821</v>
      </c>
      <c r="Z362" s="206">
        <v>275729.5821</v>
      </c>
      <c r="AA362" s="206">
        <v>275729.5821</v>
      </c>
      <c r="AB362" s="206">
        <v>275729.5821</v>
      </c>
      <c r="AC362" s="206">
        <v>275729.5821</v>
      </c>
      <c r="AD362" s="206">
        <v>275729.5821</v>
      </c>
      <c r="AE362" s="206">
        <v>275729.5821</v>
      </c>
      <c r="AF362" s="206">
        <v>275729.5821</v>
      </c>
      <c r="AG362" s="192">
        <f t="shared" si="68"/>
        <v>3308754.9852000009</v>
      </c>
      <c r="AI362" s="207">
        <f t="shared" si="66"/>
        <v>588.22</v>
      </c>
      <c r="AJ362" s="207">
        <f t="shared" si="66"/>
        <v>588.22</v>
      </c>
      <c r="AK362" s="207">
        <f t="shared" si="66"/>
        <v>588.22</v>
      </c>
      <c r="AL362" s="207">
        <f t="shared" si="65"/>
        <v>588.22</v>
      </c>
      <c r="AM362" s="207">
        <f t="shared" si="65"/>
        <v>588.22</v>
      </c>
      <c r="AN362" s="207">
        <f t="shared" si="65"/>
        <v>588.22</v>
      </c>
      <c r="AO362" s="207">
        <f t="shared" si="65"/>
        <v>588.22</v>
      </c>
      <c r="AP362" s="207">
        <f t="shared" si="65"/>
        <v>588.22</v>
      </c>
      <c r="AQ362" s="207">
        <f t="shared" si="65"/>
        <v>588.22</v>
      </c>
      <c r="AR362" s="207">
        <f t="shared" si="65"/>
        <v>588.22</v>
      </c>
      <c r="AS362" s="207">
        <f t="shared" si="65"/>
        <v>588.22</v>
      </c>
      <c r="AT362" s="207">
        <f t="shared" si="65"/>
        <v>588.22</v>
      </c>
      <c r="AU362" s="208">
        <f t="shared" si="69"/>
        <v>7058.6400000000021</v>
      </c>
      <c r="AV362" s="208">
        <f t="shared" si="64"/>
        <v>588.22</v>
      </c>
      <c r="AW362" s="208">
        <f t="shared" si="64"/>
        <v>588.22</v>
      </c>
      <c r="AX362" s="208">
        <f t="shared" si="64"/>
        <v>588.22</v>
      </c>
      <c r="AY362" s="208">
        <f t="shared" si="63"/>
        <v>588.22</v>
      </c>
      <c r="AZ362" s="208">
        <f t="shared" si="72"/>
        <v>588.22</v>
      </c>
      <c r="BA362" s="208">
        <f t="shared" si="72"/>
        <v>588.22</v>
      </c>
      <c r="BB362" s="208">
        <f t="shared" si="72"/>
        <v>588.22</v>
      </c>
      <c r="BC362" s="208">
        <f t="shared" si="71"/>
        <v>588.22</v>
      </c>
      <c r="BD362" s="208">
        <f t="shared" si="71"/>
        <v>588.22</v>
      </c>
      <c r="BE362" s="208">
        <f t="shared" si="71"/>
        <v>588.22</v>
      </c>
      <c r="BF362" s="208">
        <f t="shared" si="71"/>
        <v>588.22</v>
      </c>
      <c r="BG362" s="208">
        <f t="shared" si="71"/>
        <v>588.22</v>
      </c>
      <c r="BH362" s="208">
        <f t="shared" si="71"/>
        <v>588.22</v>
      </c>
      <c r="BI362" s="208">
        <f t="shared" si="71"/>
        <v>588.22</v>
      </c>
      <c r="BJ362" s="208">
        <f t="shared" si="71"/>
        <v>588.22</v>
      </c>
      <c r="BK362" s="208">
        <f t="shared" si="71"/>
        <v>588.22</v>
      </c>
      <c r="BL362" s="207">
        <f t="shared" si="70"/>
        <v>7058.6400000000021</v>
      </c>
    </row>
    <row r="363" spans="1:64">
      <c r="A363" s="190" t="s">
        <v>564</v>
      </c>
      <c r="B363" s="205">
        <v>1.9399999999999997E-2</v>
      </c>
      <c r="C363" s="205">
        <v>1.9399999999999997E-2</v>
      </c>
      <c r="D363" s="206">
        <v>7166962.2626999998</v>
      </c>
      <c r="E363" s="206">
        <v>7171243.8506999994</v>
      </c>
      <c r="F363" s="206">
        <v>7175525.4386999998</v>
      </c>
      <c r="G363" s="206">
        <v>7172231.2337999996</v>
      </c>
      <c r="H363" s="206">
        <v>7168937.0219999999</v>
      </c>
      <c r="I363" s="206">
        <v>7168937.0219999999</v>
      </c>
      <c r="J363" s="206">
        <v>7210062.2467499999</v>
      </c>
      <c r="K363" s="206">
        <v>7251187.4715000009</v>
      </c>
      <c r="L363" s="206">
        <v>7251187.4715000009</v>
      </c>
      <c r="M363" s="206">
        <v>7251187.4715000009</v>
      </c>
      <c r="N363" s="206">
        <v>7251187.4715000009</v>
      </c>
      <c r="O363" s="206">
        <v>7251187.4715000009</v>
      </c>
      <c r="P363" s="192">
        <f t="shared" si="67"/>
        <v>86489836.434149981</v>
      </c>
      <c r="Q363" s="206">
        <v>7251187.4715000009</v>
      </c>
      <c r="R363" s="206">
        <v>7251187.4715000009</v>
      </c>
      <c r="S363" s="206">
        <v>7251187.4715000009</v>
      </c>
      <c r="T363" s="206">
        <v>7251187.4715000009</v>
      </c>
      <c r="U363" s="206">
        <v>7251187.4715000009</v>
      </c>
      <c r="V363" s="206">
        <v>7251187.4715000009</v>
      </c>
      <c r="W363" s="206">
        <v>7251187.4715000009</v>
      </c>
      <c r="X363" s="206">
        <v>7251187.4715000009</v>
      </c>
      <c r="Y363" s="206">
        <v>7251187.4715000009</v>
      </c>
      <c r="Z363" s="206">
        <v>7251187.4715000009</v>
      </c>
      <c r="AA363" s="206">
        <v>7251187.4715000009</v>
      </c>
      <c r="AB363" s="206">
        <v>7251187.4715000009</v>
      </c>
      <c r="AC363" s="206">
        <v>7251187.4715000009</v>
      </c>
      <c r="AD363" s="206">
        <v>7251187.4715000009</v>
      </c>
      <c r="AE363" s="206">
        <v>7251187.4715000009</v>
      </c>
      <c r="AF363" s="206">
        <v>7251187.4715000009</v>
      </c>
      <c r="AG363" s="192">
        <f t="shared" si="68"/>
        <v>87014249.657999992</v>
      </c>
      <c r="AI363" s="207">
        <f t="shared" si="66"/>
        <v>11586.59</v>
      </c>
      <c r="AJ363" s="207">
        <f t="shared" si="66"/>
        <v>11593.51</v>
      </c>
      <c r="AK363" s="207">
        <f t="shared" si="66"/>
        <v>11600.43</v>
      </c>
      <c r="AL363" s="207">
        <f t="shared" si="65"/>
        <v>11595.11</v>
      </c>
      <c r="AM363" s="207">
        <f t="shared" si="65"/>
        <v>11589.78</v>
      </c>
      <c r="AN363" s="207">
        <f t="shared" si="65"/>
        <v>11589.78</v>
      </c>
      <c r="AO363" s="207">
        <f t="shared" si="65"/>
        <v>11656.27</v>
      </c>
      <c r="AP363" s="207">
        <f t="shared" si="65"/>
        <v>11722.75</v>
      </c>
      <c r="AQ363" s="207">
        <f t="shared" si="65"/>
        <v>11722.75</v>
      </c>
      <c r="AR363" s="207">
        <f t="shared" si="65"/>
        <v>11722.75</v>
      </c>
      <c r="AS363" s="207">
        <f t="shared" si="65"/>
        <v>11722.75</v>
      </c>
      <c r="AT363" s="207">
        <f t="shared" si="65"/>
        <v>11722.75</v>
      </c>
      <c r="AU363" s="208">
        <f t="shared" si="69"/>
        <v>139825.22</v>
      </c>
      <c r="AV363" s="208">
        <f t="shared" si="64"/>
        <v>11722.75</v>
      </c>
      <c r="AW363" s="208">
        <f t="shared" si="64"/>
        <v>11722.75</v>
      </c>
      <c r="AX363" s="208">
        <f t="shared" si="64"/>
        <v>11722.75</v>
      </c>
      <c r="AY363" s="208">
        <f t="shared" si="63"/>
        <v>11722.75</v>
      </c>
      <c r="AZ363" s="208">
        <f t="shared" si="72"/>
        <v>11722.75</v>
      </c>
      <c r="BA363" s="208">
        <f t="shared" si="72"/>
        <v>11722.75</v>
      </c>
      <c r="BB363" s="208">
        <f t="shared" si="72"/>
        <v>11722.75</v>
      </c>
      <c r="BC363" s="208">
        <f t="shared" si="71"/>
        <v>11722.75</v>
      </c>
      <c r="BD363" s="208">
        <f t="shared" si="71"/>
        <v>11722.75</v>
      </c>
      <c r="BE363" s="208">
        <f t="shared" si="71"/>
        <v>11722.75</v>
      </c>
      <c r="BF363" s="208">
        <f t="shared" si="71"/>
        <v>11722.75</v>
      </c>
      <c r="BG363" s="208">
        <f t="shared" si="71"/>
        <v>11722.75</v>
      </c>
      <c r="BH363" s="208">
        <f t="shared" si="71"/>
        <v>11722.75</v>
      </c>
      <c r="BI363" s="208">
        <f t="shared" si="71"/>
        <v>11722.75</v>
      </c>
      <c r="BJ363" s="208">
        <f t="shared" si="71"/>
        <v>11722.75</v>
      </c>
      <c r="BK363" s="208">
        <f t="shared" si="71"/>
        <v>11722.75</v>
      </c>
      <c r="BL363" s="207">
        <f t="shared" si="70"/>
        <v>140673</v>
      </c>
    </row>
    <row r="364" spans="1:64">
      <c r="A364" s="190" t="s">
        <v>565</v>
      </c>
      <c r="B364" s="205">
        <v>2.6100000000000002E-2</v>
      </c>
      <c r="C364" s="205">
        <v>2.6100000000000002E-2</v>
      </c>
      <c r="D364" s="206">
        <v>715347.73649999988</v>
      </c>
      <c r="E364" s="206">
        <v>715347.73649999988</v>
      </c>
      <c r="F364" s="206">
        <v>715347.73649999988</v>
      </c>
      <c r="G364" s="206">
        <v>715344.92819999997</v>
      </c>
      <c r="H364" s="206">
        <v>715342.1129999999</v>
      </c>
      <c r="I364" s="206">
        <v>715342.1129999999</v>
      </c>
      <c r="J364" s="206">
        <v>715342.1129999999</v>
      </c>
      <c r="K364" s="206">
        <v>715342.1129999999</v>
      </c>
      <c r="L364" s="206">
        <v>715342.1129999999</v>
      </c>
      <c r="M364" s="206">
        <v>715342.1129999999</v>
      </c>
      <c r="N364" s="206">
        <v>715342.1129999999</v>
      </c>
      <c r="O364" s="206">
        <v>715342.1129999999</v>
      </c>
      <c r="P364" s="192">
        <f t="shared" si="67"/>
        <v>8584125.0416999981</v>
      </c>
      <c r="Q364" s="206">
        <v>715342.1129999999</v>
      </c>
      <c r="R364" s="206">
        <v>715342.1129999999</v>
      </c>
      <c r="S364" s="206">
        <v>715342.1129999999</v>
      </c>
      <c r="T364" s="206">
        <v>715342.1129999999</v>
      </c>
      <c r="U364" s="206">
        <v>715342.1129999999</v>
      </c>
      <c r="V364" s="206">
        <v>715342.1129999999</v>
      </c>
      <c r="W364" s="206">
        <v>715342.1129999999</v>
      </c>
      <c r="X364" s="206">
        <v>715342.1129999999</v>
      </c>
      <c r="Y364" s="206">
        <v>715342.1129999999</v>
      </c>
      <c r="Z364" s="206">
        <v>715342.1129999999</v>
      </c>
      <c r="AA364" s="206">
        <v>715342.1129999999</v>
      </c>
      <c r="AB364" s="206">
        <v>715342.1129999999</v>
      </c>
      <c r="AC364" s="206">
        <v>715342.1129999999</v>
      </c>
      <c r="AD364" s="206">
        <v>715342.1129999999</v>
      </c>
      <c r="AE364" s="206">
        <v>715342.1129999999</v>
      </c>
      <c r="AF364" s="206">
        <v>715342.1129999999</v>
      </c>
      <c r="AG364" s="192">
        <f t="shared" si="68"/>
        <v>8584105.3559999987</v>
      </c>
      <c r="AI364" s="207">
        <f t="shared" si="66"/>
        <v>1555.88</v>
      </c>
      <c r="AJ364" s="207">
        <f t="shared" si="66"/>
        <v>1555.88</v>
      </c>
      <c r="AK364" s="207">
        <f t="shared" si="66"/>
        <v>1555.88</v>
      </c>
      <c r="AL364" s="207">
        <f t="shared" si="65"/>
        <v>1555.88</v>
      </c>
      <c r="AM364" s="207">
        <f t="shared" si="65"/>
        <v>1555.87</v>
      </c>
      <c r="AN364" s="207">
        <f t="shared" si="65"/>
        <v>1555.87</v>
      </c>
      <c r="AO364" s="207">
        <f t="shared" si="65"/>
        <v>1555.87</v>
      </c>
      <c r="AP364" s="207">
        <f t="shared" si="65"/>
        <v>1555.87</v>
      </c>
      <c r="AQ364" s="207">
        <f t="shared" si="65"/>
        <v>1555.87</v>
      </c>
      <c r="AR364" s="207">
        <f t="shared" si="65"/>
        <v>1555.87</v>
      </c>
      <c r="AS364" s="207">
        <f t="shared" si="65"/>
        <v>1555.87</v>
      </c>
      <c r="AT364" s="207">
        <f t="shared" si="65"/>
        <v>1555.87</v>
      </c>
      <c r="AU364" s="208">
        <f t="shared" si="69"/>
        <v>18670.479999999996</v>
      </c>
      <c r="AV364" s="208">
        <f t="shared" si="64"/>
        <v>1555.87</v>
      </c>
      <c r="AW364" s="208">
        <f t="shared" si="64"/>
        <v>1555.87</v>
      </c>
      <c r="AX364" s="208">
        <f t="shared" si="64"/>
        <v>1555.87</v>
      </c>
      <c r="AY364" s="208">
        <f t="shared" si="63"/>
        <v>1555.87</v>
      </c>
      <c r="AZ364" s="208">
        <f t="shared" si="72"/>
        <v>1555.87</v>
      </c>
      <c r="BA364" s="208">
        <f t="shared" si="72"/>
        <v>1555.87</v>
      </c>
      <c r="BB364" s="208">
        <f t="shared" si="72"/>
        <v>1555.87</v>
      </c>
      <c r="BC364" s="208">
        <f t="shared" si="71"/>
        <v>1555.87</v>
      </c>
      <c r="BD364" s="208">
        <f t="shared" si="71"/>
        <v>1555.87</v>
      </c>
      <c r="BE364" s="208">
        <f t="shared" si="71"/>
        <v>1555.87</v>
      </c>
      <c r="BF364" s="208">
        <f t="shared" si="71"/>
        <v>1555.87</v>
      </c>
      <c r="BG364" s="208">
        <f t="shared" si="71"/>
        <v>1555.87</v>
      </c>
      <c r="BH364" s="208">
        <f t="shared" si="71"/>
        <v>1555.87</v>
      </c>
      <c r="BI364" s="208">
        <f t="shared" si="71"/>
        <v>1555.87</v>
      </c>
      <c r="BJ364" s="208">
        <f t="shared" si="71"/>
        <v>1555.87</v>
      </c>
      <c r="BK364" s="208">
        <f t="shared" si="71"/>
        <v>1555.87</v>
      </c>
      <c r="BL364" s="207">
        <f t="shared" si="70"/>
        <v>18670.439999999995</v>
      </c>
    </row>
    <row r="365" spans="1:64">
      <c r="A365" s="190" t="s">
        <v>566</v>
      </c>
      <c r="B365" s="205">
        <v>1.9700000000000002E-2</v>
      </c>
      <c r="C365" s="205">
        <v>1.9700000000000002E-2</v>
      </c>
      <c r="D365" s="206">
        <v>758798.84429999988</v>
      </c>
      <c r="E365" s="206">
        <v>758798.84429999988</v>
      </c>
      <c r="F365" s="206">
        <v>758798.84429999988</v>
      </c>
      <c r="G365" s="206">
        <v>758798.84429999988</v>
      </c>
      <c r="H365" s="206">
        <v>758798.84429999988</v>
      </c>
      <c r="I365" s="206">
        <v>758798.84429999988</v>
      </c>
      <c r="J365" s="206">
        <v>758798.84429999988</v>
      </c>
      <c r="K365" s="206">
        <v>758798.84429999988</v>
      </c>
      <c r="L365" s="206">
        <v>758798.84429999988</v>
      </c>
      <c r="M365" s="206">
        <v>758798.84429999988</v>
      </c>
      <c r="N365" s="206">
        <v>758798.84429999988</v>
      </c>
      <c r="O365" s="206">
        <v>758798.84429999988</v>
      </c>
      <c r="P365" s="192">
        <f t="shared" si="67"/>
        <v>9105586.1315999981</v>
      </c>
      <c r="Q365" s="206">
        <v>758798.84429999988</v>
      </c>
      <c r="R365" s="206">
        <v>758798.84429999988</v>
      </c>
      <c r="S365" s="206">
        <v>758798.84429999988</v>
      </c>
      <c r="T365" s="206">
        <v>758798.84429999988</v>
      </c>
      <c r="U365" s="206">
        <v>758798.84429999988</v>
      </c>
      <c r="V365" s="206">
        <v>758798.84429999988</v>
      </c>
      <c r="W365" s="206">
        <v>758798.84429999988</v>
      </c>
      <c r="X365" s="206">
        <v>758798.84429999988</v>
      </c>
      <c r="Y365" s="206">
        <v>758798.84429999988</v>
      </c>
      <c r="Z365" s="206">
        <v>758798.84429999988</v>
      </c>
      <c r="AA365" s="206">
        <v>758798.84429999988</v>
      </c>
      <c r="AB365" s="206">
        <v>758798.84429999988</v>
      </c>
      <c r="AC365" s="206">
        <v>758798.84429999988</v>
      </c>
      <c r="AD365" s="206">
        <v>758798.84429999988</v>
      </c>
      <c r="AE365" s="206">
        <v>758798.84429999988</v>
      </c>
      <c r="AF365" s="206">
        <v>758798.84429999988</v>
      </c>
      <c r="AG365" s="192">
        <f t="shared" si="68"/>
        <v>9105586.1315999981</v>
      </c>
      <c r="AI365" s="207">
        <f t="shared" si="66"/>
        <v>1245.69</v>
      </c>
      <c r="AJ365" s="207">
        <f t="shared" si="66"/>
        <v>1245.69</v>
      </c>
      <c r="AK365" s="207">
        <f t="shared" si="66"/>
        <v>1245.69</v>
      </c>
      <c r="AL365" s="207">
        <f t="shared" si="65"/>
        <v>1245.69</v>
      </c>
      <c r="AM365" s="207">
        <f t="shared" si="65"/>
        <v>1245.69</v>
      </c>
      <c r="AN365" s="207">
        <f t="shared" si="65"/>
        <v>1245.69</v>
      </c>
      <c r="AO365" s="207">
        <f t="shared" si="65"/>
        <v>1245.69</v>
      </c>
      <c r="AP365" s="207">
        <f t="shared" si="65"/>
        <v>1245.69</v>
      </c>
      <c r="AQ365" s="207">
        <f t="shared" si="65"/>
        <v>1245.69</v>
      </c>
      <c r="AR365" s="207">
        <f t="shared" si="65"/>
        <v>1245.69</v>
      </c>
      <c r="AS365" s="207">
        <f t="shared" si="65"/>
        <v>1245.69</v>
      </c>
      <c r="AT365" s="207">
        <f t="shared" si="65"/>
        <v>1245.69</v>
      </c>
      <c r="AU365" s="208">
        <f t="shared" si="69"/>
        <v>14948.280000000004</v>
      </c>
      <c r="AV365" s="208">
        <f t="shared" si="64"/>
        <v>1245.69</v>
      </c>
      <c r="AW365" s="208">
        <f t="shared" si="64"/>
        <v>1245.69</v>
      </c>
      <c r="AX365" s="208">
        <f t="shared" si="64"/>
        <v>1245.69</v>
      </c>
      <c r="AY365" s="208">
        <f t="shared" si="63"/>
        <v>1245.69</v>
      </c>
      <c r="AZ365" s="208">
        <f t="shared" si="72"/>
        <v>1245.69</v>
      </c>
      <c r="BA365" s="208">
        <f t="shared" si="72"/>
        <v>1245.69</v>
      </c>
      <c r="BB365" s="208">
        <f t="shared" si="72"/>
        <v>1245.69</v>
      </c>
      <c r="BC365" s="208">
        <f t="shared" si="71"/>
        <v>1245.69</v>
      </c>
      <c r="BD365" s="208">
        <f t="shared" si="71"/>
        <v>1245.69</v>
      </c>
      <c r="BE365" s="208">
        <f t="shared" si="71"/>
        <v>1245.69</v>
      </c>
      <c r="BF365" s="208">
        <f t="shared" si="71"/>
        <v>1245.69</v>
      </c>
      <c r="BG365" s="208">
        <f t="shared" si="71"/>
        <v>1245.69</v>
      </c>
      <c r="BH365" s="208">
        <f t="shared" si="71"/>
        <v>1245.69</v>
      </c>
      <c r="BI365" s="208">
        <f t="shared" si="71"/>
        <v>1245.69</v>
      </c>
      <c r="BJ365" s="208">
        <f t="shared" si="71"/>
        <v>1245.69</v>
      </c>
      <c r="BK365" s="208">
        <f t="shared" si="71"/>
        <v>1245.69</v>
      </c>
      <c r="BL365" s="207">
        <f t="shared" si="70"/>
        <v>14948.280000000004</v>
      </c>
    </row>
    <row r="366" spans="1:64">
      <c r="A366" s="190" t="s">
        <v>567</v>
      </c>
      <c r="B366" s="205">
        <v>1.41E-2</v>
      </c>
      <c r="C366" s="205">
        <v>1.41E-2</v>
      </c>
      <c r="D366" s="206">
        <v>5759074.9190999996</v>
      </c>
      <c r="E366" s="206">
        <v>5728617.8567999993</v>
      </c>
      <c r="F366" s="206">
        <v>5690811.6527999993</v>
      </c>
      <c r="G366" s="206">
        <v>5628232.6409999998</v>
      </c>
      <c r="H366" s="206">
        <v>5582521.5830999995</v>
      </c>
      <c r="I366" s="206">
        <v>5613977.6756999996</v>
      </c>
      <c r="J366" s="206">
        <v>5621363.2010999992</v>
      </c>
      <c r="K366" s="206">
        <v>5614160.5877999989</v>
      </c>
      <c r="L366" s="206">
        <v>5614160.5877999989</v>
      </c>
      <c r="M366" s="206">
        <v>5634599.9816999985</v>
      </c>
      <c r="N366" s="206">
        <v>5651430.9895499991</v>
      </c>
      <c r="O366" s="206">
        <v>5647822.6034999993</v>
      </c>
      <c r="P366" s="192">
        <f t="shared" si="67"/>
        <v>67786774.279949978</v>
      </c>
      <c r="Q366" s="206">
        <v>5612375.2610999988</v>
      </c>
      <c r="R366" s="206">
        <v>5576927.9186999993</v>
      </c>
      <c r="S366" s="206">
        <v>5575354.1873999992</v>
      </c>
      <c r="T366" s="206">
        <v>5563034.7755999994</v>
      </c>
      <c r="U366" s="206">
        <v>5552289.0950999986</v>
      </c>
      <c r="V366" s="206">
        <v>5552289.0950999986</v>
      </c>
      <c r="W366" s="206">
        <v>5552289.0950999986</v>
      </c>
      <c r="X366" s="206">
        <v>5508096.9962999988</v>
      </c>
      <c r="Y366" s="206">
        <v>5463904.897499999</v>
      </c>
      <c r="Z366" s="206">
        <v>5463904.897499999</v>
      </c>
      <c r="AA366" s="206">
        <v>5463904.897499999</v>
      </c>
      <c r="AB366" s="206">
        <v>5459380.0292999987</v>
      </c>
      <c r="AC366" s="206">
        <v>5454855.1610999992</v>
      </c>
      <c r="AD366" s="206">
        <v>5454855.1610999992</v>
      </c>
      <c r="AE366" s="206">
        <v>5454855.1610999992</v>
      </c>
      <c r="AF366" s="206">
        <v>5454855.1610999992</v>
      </c>
      <c r="AG366" s="192">
        <f t="shared" si="68"/>
        <v>65835479.647799991</v>
      </c>
      <c r="AI366" s="207">
        <f t="shared" si="66"/>
        <v>6766.91</v>
      </c>
      <c r="AJ366" s="207">
        <f t="shared" si="66"/>
        <v>6731.13</v>
      </c>
      <c r="AK366" s="207">
        <f t="shared" si="66"/>
        <v>6686.7</v>
      </c>
      <c r="AL366" s="207">
        <f t="shared" si="65"/>
        <v>6613.17</v>
      </c>
      <c r="AM366" s="207">
        <f t="shared" si="65"/>
        <v>6559.46</v>
      </c>
      <c r="AN366" s="207">
        <f t="shared" si="65"/>
        <v>6596.42</v>
      </c>
      <c r="AO366" s="207">
        <f t="shared" si="65"/>
        <v>6605.1</v>
      </c>
      <c r="AP366" s="207">
        <f t="shared" si="65"/>
        <v>6596.64</v>
      </c>
      <c r="AQ366" s="207">
        <f t="shared" si="65"/>
        <v>6596.64</v>
      </c>
      <c r="AR366" s="207">
        <f t="shared" si="65"/>
        <v>6620.65</v>
      </c>
      <c r="AS366" s="207">
        <f t="shared" si="65"/>
        <v>6640.43</v>
      </c>
      <c r="AT366" s="207">
        <f t="shared" si="65"/>
        <v>6636.19</v>
      </c>
      <c r="AU366" s="208">
        <f t="shared" si="69"/>
        <v>79649.440000000002</v>
      </c>
      <c r="AV366" s="208">
        <f t="shared" si="64"/>
        <v>6594.54</v>
      </c>
      <c r="AW366" s="208">
        <f t="shared" si="64"/>
        <v>6552.89</v>
      </c>
      <c r="AX366" s="208">
        <f t="shared" si="64"/>
        <v>6551.04</v>
      </c>
      <c r="AY366" s="208">
        <f t="shared" si="64"/>
        <v>6536.57</v>
      </c>
      <c r="AZ366" s="208">
        <f t="shared" si="72"/>
        <v>6523.94</v>
      </c>
      <c r="BA366" s="208">
        <f t="shared" si="72"/>
        <v>6523.94</v>
      </c>
      <c r="BB366" s="208">
        <f t="shared" si="72"/>
        <v>6523.94</v>
      </c>
      <c r="BC366" s="208">
        <f t="shared" si="71"/>
        <v>6472.01</v>
      </c>
      <c r="BD366" s="208">
        <f t="shared" si="71"/>
        <v>6420.09</v>
      </c>
      <c r="BE366" s="208">
        <f t="shared" si="71"/>
        <v>6420.09</v>
      </c>
      <c r="BF366" s="208">
        <f t="shared" si="71"/>
        <v>6420.09</v>
      </c>
      <c r="BG366" s="208">
        <f t="shared" si="71"/>
        <v>6414.77</v>
      </c>
      <c r="BH366" s="208">
        <f t="shared" si="71"/>
        <v>6409.45</v>
      </c>
      <c r="BI366" s="208">
        <f t="shared" si="71"/>
        <v>6409.45</v>
      </c>
      <c r="BJ366" s="208">
        <f t="shared" si="71"/>
        <v>6409.45</v>
      </c>
      <c r="BK366" s="208">
        <f t="shared" si="71"/>
        <v>6409.45</v>
      </c>
      <c r="BL366" s="207">
        <f t="shared" si="70"/>
        <v>77356.67</v>
      </c>
    </row>
    <row r="367" spans="1:64">
      <c r="A367" s="190" t="s">
        <v>568</v>
      </c>
      <c r="B367" s="205">
        <v>0.1353</v>
      </c>
      <c r="C367" s="205">
        <v>0.1353</v>
      </c>
      <c r="D367" s="206">
        <v>1054485.7725</v>
      </c>
      <c r="E367" s="206">
        <v>1029829.5471</v>
      </c>
      <c r="F367" s="206">
        <v>1004759.8184999998</v>
      </c>
      <c r="G367" s="206">
        <v>1004346.3221999998</v>
      </c>
      <c r="H367" s="206">
        <v>1020042.8492999999</v>
      </c>
      <c r="I367" s="206">
        <v>1035739.3764</v>
      </c>
      <c r="J367" s="206">
        <v>943884.17519999994</v>
      </c>
      <c r="K367" s="206">
        <v>852028.97400000005</v>
      </c>
      <c r="L367" s="206">
        <v>852028.97400000005</v>
      </c>
      <c r="M367" s="206">
        <v>852028.97400000005</v>
      </c>
      <c r="N367" s="206">
        <v>852028.97400000005</v>
      </c>
      <c r="O367" s="206">
        <v>852028.97400000005</v>
      </c>
      <c r="P367" s="192">
        <f t="shared" si="67"/>
        <v>11353232.731199998</v>
      </c>
      <c r="Q367" s="206">
        <v>860312.76899999997</v>
      </c>
      <c r="R367" s="206">
        <v>868596.56400000001</v>
      </c>
      <c r="S367" s="206">
        <v>868596.56400000001</v>
      </c>
      <c r="T367" s="206">
        <v>876880.35899999994</v>
      </c>
      <c r="U367" s="206">
        <v>895681.82400000002</v>
      </c>
      <c r="V367" s="206">
        <v>920223.054</v>
      </c>
      <c r="W367" s="206">
        <v>942530.40899999999</v>
      </c>
      <c r="X367" s="206">
        <v>950814.20400000003</v>
      </c>
      <c r="Y367" s="206">
        <v>950814.20400000003</v>
      </c>
      <c r="Z367" s="206">
        <v>1131312.0906</v>
      </c>
      <c r="AA367" s="206">
        <v>1312159.2206999999</v>
      </c>
      <c r="AB367" s="206">
        <v>1306734.51315</v>
      </c>
      <c r="AC367" s="206">
        <v>1301942.29755</v>
      </c>
      <c r="AD367" s="206">
        <v>1306765.7115000002</v>
      </c>
      <c r="AE367" s="206">
        <v>1283934.6844500001</v>
      </c>
      <c r="AF367" s="206">
        <v>1268551.5174000002</v>
      </c>
      <c r="AG367" s="192">
        <f t="shared" si="68"/>
        <v>13571463.730350003</v>
      </c>
      <c r="AI367" s="207">
        <f t="shared" si="66"/>
        <v>11889.33</v>
      </c>
      <c r="AJ367" s="207">
        <f t="shared" si="66"/>
        <v>11611.33</v>
      </c>
      <c r="AK367" s="207">
        <f t="shared" si="66"/>
        <v>11328.67</v>
      </c>
      <c r="AL367" s="207">
        <f t="shared" si="65"/>
        <v>11324</v>
      </c>
      <c r="AM367" s="207">
        <f t="shared" si="65"/>
        <v>11500.98</v>
      </c>
      <c r="AN367" s="207">
        <f t="shared" si="65"/>
        <v>11677.96</v>
      </c>
      <c r="AO367" s="207">
        <f t="shared" si="65"/>
        <v>10642.29</v>
      </c>
      <c r="AP367" s="207">
        <f t="shared" si="65"/>
        <v>9606.6299999999992</v>
      </c>
      <c r="AQ367" s="207">
        <f t="shared" si="65"/>
        <v>9606.6299999999992</v>
      </c>
      <c r="AR367" s="207">
        <f t="shared" si="65"/>
        <v>9606.6299999999992</v>
      </c>
      <c r="AS367" s="207">
        <f t="shared" si="65"/>
        <v>9606.6299999999992</v>
      </c>
      <c r="AT367" s="207">
        <f t="shared" si="65"/>
        <v>9606.6299999999992</v>
      </c>
      <c r="AU367" s="208">
        <f t="shared" si="69"/>
        <v>128007.71000000002</v>
      </c>
      <c r="AV367" s="208">
        <f t="shared" ref="AV367:AY414" si="73">ROUND(Q367*$B367/12,2)</f>
        <v>9700.0300000000007</v>
      </c>
      <c r="AW367" s="208">
        <f t="shared" si="73"/>
        <v>9793.43</v>
      </c>
      <c r="AX367" s="208">
        <f t="shared" si="73"/>
        <v>9793.43</v>
      </c>
      <c r="AY367" s="208">
        <f t="shared" si="73"/>
        <v>9886.83</v>
      </c>
      <c r="AZ367" s="208">
        <f t="shared" si="72"/>
        <v>10098.81</v>
      </c>
      <c r="BA367" s="208">
        <f t="shared" si="72"/>
        <v>10375.51</v>
      </c>
      <c r="BB367" s="208">
        <f t="shared" si="72"/>
        <v>10627.03</v>
      </c>
      <c r="BC367" s="208">
        <f t="shared" si="71"/>
        <v>10720.43</v>
      </c>
      <c r="BD367" s="208">
        <f t="shared" si="71"/>
        <v>10720.43</v>
      </c>
      <c r="BE367" s="208">
        <f t="shared" si="71"/>
        <v>12755.54</v>
      </c>
      <c r="BF367" s="208">
        <f t="shared" si="71"/>
        <v>14794.6</v>
      </c>
      <c r="BG367" s="208">
        <f t="shared" si="71"/>
        <v>14733.43</v>
      </c>
      <c r="BH367" s="208">
        <f t="shared" si="71"/>
        <v>14679.4</v>
      </c>
      <c r="BI367" s="208">
        <f t="shared" si="71"/>
        <v>14733.78</v>
      </c>
      <c r="BJ367" s="208">
        <f t="shared" si="71"/>
        <v>14476.36</v>
      </c>
      <c r="BK367" s="208">
        <f t="shared" si="71"/>
        <v>14302.92</v>
      </c>
      <c r="BL367" s="207">
        <f t="shared" si="70"/>
        <v>153018.24000000002</v>
      </c>
    </row>
    <row r="368" spans="1:64">
      <c r="A368" s="190" t="s">
        <v>569</v>
      </c>
      <c r="B368" s="205">
        <v>0.18590000000000001</v>
      </c>
      <c r="C368" s="205">
        <v>0.18590000000000001</v>
      </c>
      <c r="D368" s="206">
        <v>18023290.424399998</v>
      </c>
      <c r="E368" s="206">
        <v>18075062.442299999</v>
      </c>
      <c r="F368" s="206">
        <v>18125833.884299997</v>
      </c>
      <c r="G368" s="206">
        <v>17642921.279699996</v>
      </c>
      <c r="H368" s="206">
        <v>17110879.164000001</v>
      </c>
      <c r="I368" s="206">
        <v>17006361.510599997</v>
      </c>
      <c r="J368" s="206">
        <v>16995075.660149999</v>
      </c>
      <c r="K368" s="206">
        <v>17289523.155149996</v>
      </c>
      <c r="L368" s="206">
        <v>17610620.627099998</v>
      </c>
      <c r="M368" s="206">
        <v>17880264.119399998</v>
      </c>
      <c r="N368" s="206">
        <v>18043793.439749997</v>
      </c>
      <c r="O368" s="206">
        <v>18012988.752</v>
      </c>
      <c r="P368" s="192">
        <f t="shared" si="67"/>
        <v>211816614.45884997</v>
      </c>
      <c r="Q368" s="206">
        <v>18117757.210049998</v>
      </c>
      <c r="R368" s="206">
        <v>18209272.5207</v>
      </c>
      <c r="S368" s="206">
        <v>17936185.003799997</v>
      </c>
      <c r="T368" s="206">
        <v>17758549.678799998</v>
      </c>
      <c r="U368" s="206">
        <v>17839400.390849996</v>
      </c>
      <c r="V368" s="206">
        <v>17742386.670299996</v>
      </c>
      <c r="W368" s="206">
        <v>17650027.617299996</v>
      </c>
      <c r="X368" s="206">
        <v>17491896.998399999</v>
      </c>
      <c r="Y368" s="206">
        <v>17650679.891549997</v>
      </c>
      <c r="Z368" s="206">
        <v>18898593.170849998</v>
      </c>
      <c r="AA368" s="206">
        <v>19822399.519050002</v>
      </c>
      <c r="AB368" s="206">
        <v>19676827.141650002</v>
      </c>
      <c r="AC368" s="206">
        <v>19403737.83075</v>
      </c>
      <c r="AD368" s="206">
        <v>19168360.880399998</v>
      </c>
      <c r="AE368" s="206">
        <v>18982139.881949998</v>
      </c>
      <c r="AF368" s="206">
        <v>18810579.717149999</v>
      </c>
      <c r="AG368" s="192">
        <f t="shared" si="68"/>
        <v>223137029.71019998</v>
      </c>
      <c r="AI368" s="207">
        <f t="shared" si="66"/>
        <v>279210.81</v>
      </c>
      <c r="AJ368" s="207">
        <f t="shared" si="66"/>
        <v>280012.84000000003</v>
      </c>
      <c r="AK368" s="207">
        <f t="shared" si="66"/>
        <v>280799.38</v>
      </c>
      <c r="AL368" s="207">
        <f t="shared" si="66"/>
        <v>273318.26</v>
      </c>
      <c r="AM368" s="207">
        <f t="shared" si="66"/>
        <v>265076.03999999998</v>
      </c>
      <c r="AN368" s="207">
        <f t="shared" si="66"/>
        <v>263456.88</v>
      </c>
      <c r="AO368" s="207">
        <f t="shared" si="66"/>
        <v>263282.05</v>
      </c>
      <c r="AP368" s="207">
        <f t="shared" si="66"/>
        <v>267843.53000000003</v>
      </c>
      <c r="AQ368" s="207">
        <f t="shared" si="66"/>
        <v>272817.86</v>
      </c>
      <c r="AR368" s="207">
        <f t="shared" si="66"/>
        <v>276995.09000000003</v>
      </c>
      <c r="AS368" s="207">
        <f t="shared" si="66"/>
        <v>279528.43</v>
      </c>
      <c r="AT368" s="207">
        <f t="shared" si="66"/>
        <v>279051.21999999997</v>
      </c>
      <c r="AU368" s="208">
        <f t="shared" si="69"/>
        <v>3281392.3899999997</v>
      </c>
      <c r="AV368" s="208">
        <f t="shared" si="73"/>
        <v>280674.26</v>
      </c>
      <c r="AW368" s="208">
        <f t="shared" si="73"/>
        <v>282091.98</v>
      </c>
      <c r="AX368" s="208">
        <f t="shared" si="73"/>
        <v>277861.40000000002</v>
      </c>
      <c r="AY368" s="208">
        <f t="shared" si="73"/>
        <v>275109.53000000003</v>
      </c>
      <c r="AZ368" s="208">
        <f t="shared" si="72"/>
        <v>276362.03999999998</v>
      </c>
      <c r="BA368" s="208">
        <f t="shared" si="72"/>
        <v>274859.14</v>
      </c>
      <c r="BB368" s="208">
        <f t="shared" si="72"/>
        <v>273428.34000000003</v>
      </c>
      <c r="BC368" s="208">
        <f t="shared" si="71"/>
        <v>270978.64</v>
      </c>
      <c r="BD368" s="208">
        <f t="shared" si="71"/>
        <v>273438.45</v>
      </c>
      <c r="BE368" s="208">
        <f t="shared" si="71"/>
        <v>292770.71000000002</v>
      </c>
      <c r="BF368" s="208">
        <f t="shared" si="71"/>
        <v>307082.01</v>
      </c>
      <c r="BG368" s="208">
        <f t="shared" si="71"/>
        <v>304826.84999999998</v>
      </c>
      <c r="BH368" s="208">
        <f t="shared" si="71"/>
        <v>300596.24</v>
      </c>
      <c r="BI368" s="208">
        <f t="shared" si="71"/>
        <v>296949.86</v>
      </c>
      <c r="BJ368" s="208">
        <f t="shared" si="71"/>
        <v>294064.98</v>
      </c>
      <c r="BK368" s="208">
        <f t="shared" si="71"/>
        <v>291407.23</v>
      </c>
      <c r="BL368" s="207">
        <f t="shared" si="70"/>
        <v>3456764.4899999998</v>
      </c>
    </row>
    <row r="369" spans="1:64">
      <c r="A369" s="190" t="s">
        <v>570</v>
      </c>
      <c r="B369" s="205">
        <v>0.21709999999999999</v>
      </c>
      <c r="C369" s="205">
        <v>0.21709999999999999</v>
      </c>
      <c r="D369" s="206">
        <v>4158572.4885</v>
      </c>
      <c r="E369" s="206">
        <v>4168523.8340999996</v>
      </c>
      <c r="F369" s="206">
        <v>4173834.7985999999</v>
      </c>
      <c r="G369" s="206">
        <v>4663160.8220999995</v>
      </c>
      <c r="H369" s="206">
        <v>5098553.5820999993</v>
      </c>
      <c r="I369" s="206">
        <v>4703542.0509000001</v>
      </c>
      <c r="J369" s="206">
        <v>4362455.2168499995</v>
      </c>
      <c r="K369" s="206">
        <v>4350514.7047499996</v>
      </c>
      <c r="L369" s="206">
        <v>4678310.7760499995</v>
      </c>
      <c r="M369" s="206">
        <v>5082974.6862000003</v>
      </c>
      <c r="N369" s="206">
        <v>5148687.6503999997</v>
      </c>
      <c r="O369" s="206">
        <v>5149653.4537499994</v>
      </c>
      <c r="P369" s="192">
        <f t="shared" si="67"/>
        <v>55738784.064300001</v>
      </c>
      <c r="Q369" s="206">
        <v>5155670.2640999993</v>
      </c>
      <c r="R369" s="206">
        <v>5167326.4340999993</v>
      </c>
      <c r="S369" s="206">
        <v>5178982.6040999992</v>
      </c>
      <c r="T369" s="206">
        <v>5188996.0393499993</v>
      </c>
      <c r="U369" s="206">
        <v>4668741.2315999996</v>
      </c>
      <c r="V369" s="206">
        <v>4150129.1585999993</v>
      </c>
      <c r="W369" s="206">
        <v>4161411.1139999996</v>
      </c>
      <c r="X369" s="206">
        <v>4126064.7185999993</v>
      </c>
      <c r="Y369" s="206">
        <v>4090902.1529999999</v>
      </c>
      <c r="Z369" s="206">
        <v>4664389.5982499998</v>
      </c>
      <c r="AA369" s="206">
        <v>5233016.4212999996</v>
      </c>
      <c r="AB369" s="206">
        <v>5236901.8113000002</v>
      </c>
      <c r="AC369" s="206">
        <v>5245838.2083000001</v>
      </c>
      <c r="AD369" s="206">
        <v>5257494.3783</v>
      </c>
      <c r="AE369" s="206">
        <v>5269150.5482999999</v>
      </c>
      <c r="AF369" s="206">
        <v>5241181.2913499996</v>
      </c>
      <c r="AG369" s="192">
        <f t="shared" si="68"/>
        <v>57345220.632900007</v>
      </c>
      <c r="AI369" s="207">
        <f t="shared" si="66"/>
        <v>75235.509999999995</v>
      </c>
      <c r="AJ369" s="207">
        <f t="shared" si="66"/>
        <v>75415.539999999994</v>
      </c>
      <c r="AK369" s="207">
        <f t="shared" si="66"/>
        <v>75511.63</v>
      </c>
      <c r="AL369" s="207">
        <f t="shared" si="66"/>
        <v>84364.35</v>
      </c>
      <c r="AM369" s="207">
        <f t="shared" si="66"/>
        <v>92241.33</v>
      </c>
      <c r="AN369" s="207">
        <f t="shared" si="66"/>
        <v>85094.91</v>
      </c>
      <c r="AO369" s="207">
        <f t="shared" si="66"/>
        <v>78924.09</v>
      </c>
      <c r="AP369" s="207">
        <f t="shared" si="66"/>
        <v>78708.06</v>
      </c>
      <c r="AQ369" s="207">
        <f t="shared" si="66"/>
        <v>84638.44</v>
      </c>
      <c r="AR369" s="207">
        <f t="shared" si="66"/>
        <v>91959.48</v>
      </c>
      <c r="AS369" s="207">
        <f t="shared" si="66"/>
        <v>93148.34</v>
      </c>
      <c r="AT369" s="207">
        <f t="shared" si="66"/>
        <v>93165.81</v>
      </c>
      <c r="AU369" s="208">
        <f t="shared" si="69"/>
        <v>1008407.4899999998</v>
      </c>
      <c r="AV369" s="208">
        <f t="shared" si="73"/>
        <v>93274.67</v>
      </c>
      <c r="AW369" s="208">
        <f t="shared" si="73"/>
        <v>93485.55</v>
      </c>
      <c r="AX369" s="208">
        <f t="shared" si="73"/>
        <v>93696.43</v>
      </c>
      <c r="AY369" s="208">
        <f t="shared" si="73"/>
        <v>93877.59</v>
      </c>
      <c r="AZ369" s="208">
        <f t="shared" si="72"/>
        <v>84465.31</v>
      </c>
      <c r="BA369" s="208">
        <f t="shared" si="72"/>
        <v>75082.75</v>
      </c>
      <c r="BB369" s="208">
        <f>ROUND(W369*$C369/12,2)</f>
        <v>75286.86</v>
      </c>
      <c r="BC369" s="208">
        <f t="shared" si="71"/>
        <v>74647.39</v>
      </c>
      <c r="BD369" s="208">
        <f t="shared" si="71"/>
        <v>74011.240000000005</v>
      </c>
      <c r="BE369" s="208">
        <f t="shared" si="71"/>
        <v>84386.58</v>
      </c>
      <c r="BF369" s="208">
        <f t="shared" si="71"/>
        <v>94673.99</v>
      </c>
      <c r="BG369" s="208">
        <f t="shared" si="71"/>
        <v>94744.28</v>
      </c>
      <c r="BH369" s="208">
        <f t="shared" si="71"/>
        <v>94905.96</v>
      </c>
      <c r="BI369" s="208">
        <f t="shared" si="71"/>
        <v>95116.84</v>
      </c>
      <c r="BJ369" s="208">
        <f t="shared" si="71"/>
        <v>95327.72</v>
      </c>
      <c r="BK369" s="208">
        <f t="shared" si="71"/>
        <v>94821.7</v>
      </c>
      <c r="BL369" s="207">
        <f t="shared" si="70"/>
        <v>1037470.6199999999</v>
      </c>
    </row>
    <row r="370" spans="1:64">
      <c r="A370" s="190" t="s">
        <v>571</v>
      </c>
      <c r="B370" s="205">
        <v>0.18590000000000001</v>
      </c>
      <c r="C370" s="205">
        <v>0.18590000000000001</v>
      </c>
      <c r="D370" s="206">
        <v>0</v>
      </c>
      <c r="E370" s="206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192">
        <f t="shared" si="67"/>
        <v>0</v>
      </c>
      <c r="Q370" s="206">
        <v>0</v>
      </c>
      <c r="R370" s="206">
        <v>0</v>
      </c>
      <c r="S370" s="206">
        <v>0</v>
      </c>
      <c r="T370" s="206">
        <v>0</v>
      </c>
      <c r="U370" s="206">
        <v>0</v>
      </c>
      <c r="V370" s="206">
        <v>0</v>
      </c>
      <c r="W370" s="206">
        <v>0</v>
      </c>
      <c r="X370" s="206">
        <v>0</v>
      </c>
      <c r="Y370" s="206">
        <v>0</v>
      </c>
      <c r="Z370" s="206">
        <v>0</v>
      </c>
      <c r="AA370" s="206">
        <v>0</v>
      </c>
      <c r="AB370" s="206">
        <v>0</v>
      </c>
      <c r="AC370" s="206">
        <v>0</v>
      </c>
      <c r="AD370" s="206">
        <v>0</v>
      </c>
      <c r="AE370" s="206">
        <v>0</v>
      </c>
      <c r="AF370" s="206">
        <v>0</v>
      </c>
      <c r="AG370" s="192">
        <f t="shared" si="68"/>
        <v>0</v>
      </c>
      <c r="AI370" s="207">
        <f t="shared" si="66"/>
        <v>0</v>
      </c>
      <c r="AJ370" s="207">
        <f t="shared" si="66"/>
        <v>0</v>
      </c>
      <c r="AK370" s="207">
        <f t="shared" si="66"/>
        <v>0</v>
      </c>
      <c r="AL370" s="207">
        <f t="shared" si="66"/>
        <v>0</v>
      </c>
      <c r="AM370" s="207">
        <f t="shared" si="66"/>
        <v>0</v>
      </c>
      <c r="AN370" s="207">
        <f t="shared" si="66"/>
        <v>0</v>
      </c>
      <c r="AO370" s="207">
        <f t="shared" si="66"/>
        <v>0</v>
      </c>
      <c r="AP370" s="207">
        <f t="shared" si="66"/>
        <v>0</v>
      </c>
      <c r="AQ370" s="207">
        <f t="shared" si="66"/>
        <v>0</v>
      </c>
      <c r="AR370" s="207">
        <f t="shared" si="66"/>
        <v>0</v>
      </c>
      <c r="AS370" s="207">
        <f t="shared" si="66"/>
        <v>0</v>
      </c>
      <c r="AT370" s="207">
        <f t="shared" si="66"/>
        <v>0</v>
      </c>
      <c r="AU370" s="208">
        <f t="shared" si="69"/>
        <v>0</v>
      </c>
      <c r="AV370" s="208">
        <f t="shared" si="73"/>
        <v>0</v>
      </c>
      <c r="AW370" s="208">
        <f t="shared" si="73"/>
        <v>0</v>
      </c>
      <c r="AX370" s="208">
        <f t="shared" si="73"/>
        <v>0</v>
      </c>
      <c r="AY370" s="208">
        <f t="shared" si="73"/>
        <v>0</v>
      </c>
      <c r="AZ370" s="208">
        <f t="shared" si="72"/>
        <v>0</v>
      </c>
      <c r="BA370" s="208">
        <f t="shared" si="72"/>
        <v>0</v>
      </c>
      <c r="BB370" s="208">
        <f t="shared" si="72"/>
        <v>0</v>
      </c>
      <c r="BC370" s="208">
        <f t="shared" si="71"/>
        <v>0</v>
      </c>
      <c r="BD370" s="208">
        <f t="shared" si="71"/>
        <v>0</v>
      </c>
      <c r="BE370" s="208">
        <f t="shared" si="71"/>
        <v>0</v>
      </c>
      <c r="BF370" s="208">
        <f t="shared" si="71"/>
        <v>0</v>
      </c>
      <c r="BG370" s="208">
        <f t="shared" si="71"/>
        <v>0</v>
      </c>
      <c r="BH370" s="208">
        <f t="shared" si="71"/>
        <v>0</v>
      </c>
      <c r="BI370" s="208">
        <f t="shared" si="71"/>
        <v>0</v>
      </c>
      <c r="BJ370" s="208">
        <f t="shared" si="71"/>
        <v>0</v>
      </c>
      <c r="BK370" s="208">
        <f t="shared" si="71"/>
        <v>0</v>
      </c>
      <c r="BL370" s="207">
        <f t="shared" si="70"/>
        <v>0</v>
      </c>
    </row>
    <row r="371" spans="1:64">
      <c r="A371" s="190" t="s">
        <v>572</v>
      </c>
      <c r="B371" s="205">
        <v>0.1142</v>
      </c>
      <c r="C371" s="205">
        <v>0.1142</v>
      </c>
      <c r="D371" s="206">
        <v>622052.89170000004</v>
      </c>
      <c r="E371" s="206">
        <v>622052.89170000004</v>
      </c>
      <c r="F371" s="206">
        <v>625062.16110000003</v>
      </c>
      <c r="G371" s="206">
        <v>628071.43050000002</v>
      </c>
      <c r="H371" s="206">
        <v>628071.43050000002</v>
      </c>
      <c r="I371" s="206">
        <v>628071.43050000002</v>
      </c>
      <c r="J371" s="206">
        <v>628071.43050000002</v>
      </c>
      <c r="K371" s="206">
        <v>628071.43050000002</v>
      </c>
      <c r="L371" s="206">
        <v>756949.73400000005</v>
      </c>
      <c r="M371" s="206">
        <v>885828.03749999998</v>
      </c>
      <c r="N371" s="206">
        <v>885828.03749999998</v>
      </c>
      <c r="O371" s="206">
        <v>885828.03749999998</v>
      </c>
      <c r="P371" s="192">
        <f t="shared" si="67"/>
        <v>8423958.9434999991</v>
      </c>
      <c r="Q371" s="206">
        <v>885828.03749999998</v>
      </c>
      <c r="R371" s="206">
        <v>885828.03749999998</v>
      </c>
      <c r="S371" s="206">
        <v>885828.03749999998</v>
      </c>
      <c r="T371" s="206">
        <v>885828.03749999998</v>
      </c>
      <c r="U371" s="206">
        <v>885828.03749999998</v>
      </c>
      <c r="V371" s="206">
        <v>885828.03749999998</v>
      </c>
      <c r="W371" s="206">
        <v>885828.03749999998</v>
      </c>
      <c r="X371" s="206">
        <v>885828.03749999998</v>
      </c>
      <c r="Y371" s="206">
        <v>1016794.35</v>
      </c>
      <c r="Z371" s="206">
        <v>1154745.5325</v>
      </c>
      <c r="AA371" s="206">
        <v>1168278.0194999999</v>
      </c>
      <c r="AB371" s="206">
        <v>1181373.2535000001</v>
      </c>
      <c r="AC371" s="206">
        <v>1194468.4875</v>
      </c>
      <c r="AD371" s="206">
        <v>1207563.7215000002</v>
      </c>
      <c r="AE371" s="206">
        <v>1220658.9555000002</v>
      </c>
      <c r="AF371" s="206">
        <v>1246849.0750500003</v>
      </c>
      <c r="AG371" s="192">
        <f t="shared" si="68"/>
        <v>12934043.545049999</v>
      </c>
      <c r="AI371" s="207">
        <f t="shared" si="66"/>
        <v>5919.87</v>
      </c>
      <c r="AJ371" s="207">
        <f t="shared" si="66"/>
        <v>5919.87</v>
      </c>
      <c r="AK371" s="207">
        <f t="shared" si="66"/>
        <v>5948.51</v>
      </c>
      <c r="AL371" s="207">
        <f t="shared" si="66"/>
        <v>5977.15</v>
      </c>
      <c r="AM371" s="207">
        <f t="shared" si="66"/>
        <v>5977.15</v>
      </c>
      <c r="AN371" s="207">
        <f t="shared" si="66"/>
        <v>5977.15</v>
      </c>
      <c r="AO371" s="207">
        <f t="shared" si="66"/>
        <v>5977.15</v>
      </c>
      <c r="AP371" s="207">
        <f t="shared" si="66"/>
        <v>5977.15</v>
      </c>
      <c r="AQ371" s="207">
        <f t="shared" si="66"/>
        <v>7203.64</v>
      </c>
      <c r="AR371" s="207">
        <f t="shared" si="66"/>
        <v>8430.1299999999992</v>
      </c>
      <c r="AS371" s="207">
        <f t="shared" si="66"/>
        <v>8430.1299999999992</v>
      </c>
      <c r="AT371" s="207">
        <f t="shared" si="66"/>
        <v>8430.1299999999992</v>
      </c>
      <c r="AU371" s="208">
        <f t="shared" si="69"/>
        <v>80168.030000000013</v>
      </c>
      <c r="AV371" s="208">
        <f t="shared" si="73"/>
        <v>8430.1299999999992</v>
      </c>
      <c r="AW371" s="208">
        <f t="shared" si="73"/>
        <v>8430.1299999999992</v>
      </c>
      <c r="AX371" s="208">
        <f t="shared" si="73"/>
        <v>8430.1299999999992</v>
      </c>
      <c r="AY371" s="208">
        <f t="shared" si="73"/>
        <v>8430.1299999999992</v>
      </c>
      <c r="AZ371" s="208">
        <f t="shared" si="72"/>
        <v>8430.1299999999992</v>
      </c>
      <c r="BA371" s="208">
        <f t="shared" si="72"/>
        <v>8430.1299999999992</v>
      </c>
      <c r="BB371" s="208">
        <f t="shared" si="72"/>
        <v>8430.1299999999992</v>
      </c>
      <c r="BC371" s="208">
        <f t="shared" si="71"/>
        <v>8430.1299999999992</v>
      </c>
      <c r="BD371" s="208">
        <f t="shared" si="71"/>
        <v>9676.49</v>
      </c>
      <c r="BE371" s="208">
        <f t="shared" si="71"/>
        <v>10989.33</v>
      </c>
      <c r="BF371" s="208">
        <f t="shared" si="71"/>
        <v>11118.11</v>
      </c>
      <c r="BG371" s="208">
        <f t="shared" si="71"/>
        <v>11242.74</v>
      </c>
      <c r="BH371" s="208">
        <f t="shared" si="71"/>
        <v>11367.36</v>
      </c>
      <c r="BI371" s="208">
        <f t="shared" si="71"/>
        <v>11491.98</v>
      </c>
      <c r="BJ371" s="208">
        <f t="shared" si="71"/>
        <v>11616.6</v>
      </c>
      <c r="BK371" s="208">
        <f t="shared" si="71"/>
        <v>11865.85</v>
      </c>
      <c r="BL371" s="207">
        <f t="shared" si="70"/>
        <v>123088.98000000001</v>
      </c>
    </row>
    <row r="372" spans="1:64">
      <c r="A372" s="190" t="s">
        <v>573</v>
      </c>
      <c r="B372" s="205">
        <v>5.6300000000000003E-2</v>
      </c>
      <c r="C372" s="205">
        <v>5.6300000000000003E-2</v>
      </c>
      <c r="D372" s="206">
        <v>49298.499000000003</v>
      </c>
      <c r="E372" s="206">
        <v>49298.499000000003</v>
      </c>
      <c r="F372" s="206">
        <v>49298.499000000003</v>
      </c>
      <c r="G372" s="206">
        <v>49298.499000000003</v>
      </c>
      <c r="H372" s="206">
        <v>49298.499000000003</v>
      </c>
      <c r="I372" s="206">
        <v>49298.499000000003</v>
      </c>
      <c r="J372" s="206">
        <v>49298.499000000003</v>
      </c>
      <c r="K372" s="206">
        <v>49298.499000000003</v>
      </c>
      <c r="L372" s="206">
        <v>49298.499000000003</v>
      </c>
      <c r="M372" s="206">
        <v>49298.499000000003</v>
      </c>
      <c r="N372" s="206">
        <v>49298.499000000003</v>
      </c>
      <c r="O372" s="206">
        <v>49298.499000000003</v>
      </c>
      <c r="P372" s="192">
        <f t="shared" si="67"/>
        <v>591581.98800000001</v>
      </c>
      <c r="Q372" s="206">
        <v>49298.499000000003</v>
      </c>
      <c r="R372" s="206">
        <v>49298.499000000003</v>
      </c>
      <c r="S372" s="206">
        <v>49298.499000000003</v>
      </c>
      <c r="T372" s="206">
        <v>49298.499000000003</v>
      </c>
      <c r="U372" s="206">
        <v>49298.499000000003</v>
      </c>
      <c r="V372" s="206">
        <v>49298.499000000003</v>
      </c>
      <c r="W372" s="206">
        <v>49298.499000000003</v>
      </c>
      <c r="X372" s="206">
        <v>49298.499000000003</v>
      </c>
      <c r="Y372" s="206">
        <v>49298.499000000003</v>
      </c>
      <c r="Z372" s="206">
        <v>49298.499000000003</v>
      </c>
      <c r="AA372" s="206">
        <v>49298.499000000003</v>
      </c>
      <c r="AB372" s="206">
        <v>49298.499000000003</v>
      </c>
      <c r="AC372" s="206">
        <v>49298.499000000003</v>
      </c>
      <c r="AD372" s="206">
        <v>49298.499000000003</v>
      </c>
      <c r="AE372" s="206">
        <v>49298.499000000003</v>
      </c>
      <c r="AF372" s="206">
        <v>49298.499000000003</v>
      </c>
      <c r="AG372" s="192">
        <f t="shared" si="68"/>
        <v>591581.98800000001</v>
      </c>
      <c r="AI372" s="207">
        <f t="shared" si="66"/>
        <v>231.29</v>
      </c>
      <c r="AJ372" s="207">
        <f t="shared" si="66"/>
        <v>231.29</v>
      </c>
      <c r="AK372" s="207">
        <f t="shared" si="66"/>
        <v>231.29</v>
      </c>
      <c r="AL372" s="207">
        <f t="shared" si="66"/>
        <v>231.29</v>
      </c>
      <c r="AM372" s="207">
        <f t="shared" si="66"/>
        <v>231.29</v>
      </c>
      <c r="AN372" s="207">
        <f t="shared" si="66"/>
        <v>231.29</v>
      </c>
      <c r="AO372" s="207">
        <f t="shared" si="66"/>
        <v>231.29</v>
      </c>
      <c r="AP372" s="207">
        <f t="shared" si="66"/>
        <v>231.29</v>
      </c>
      <c r="AQ372" s="207">
        <f t="shared" si="66"/>
        <v>231.29</v>
      </c>
      <c r="AR372" s="207">
        <f t="shared" si="66"/>
        <v>231.29</v>
      </c>
      <c r="AS372" s="207">
        <f t="shared" si="66"/>
        <v>231.29</v>
      </c>
      <c r="AT372" s="207">
        <f t="shared" si="66"/>
        <v>231.29</v>
      </c>
      <c r="AU372" s="208">
        <f t="shared" si="69"/>
        <v>2775.48</v>
      </c>
      <c r="AV372" s="208">
        <f t="shared" si="73"/>
        <v>231.29</v>
      </c>
      <c r="AW372" s="208">
        <f t="shared" si="73"/>
        <v>231.29</v>
      </c>
      <c r="AX372" s="208">
        <f t="shared" si="73"/>
        <v>231.29</v>
      </c>
      <c r="AY372" s="208">
        <f t="shared" si="73"/>
        <v>231.29</v>
      </c>
      <c r="AZ372" s="208">
        <f t="shared" si="72"/>
        <v>231.29</v>
      </c>
      <c r="BA372" s="208">
        <f t="shared" si="72"/>
        <v>231.29</v>
      </c>
      <c r="BB372" s="208">
        <f t="shared" si="72"/>
        <v>231.29</v>
      </c>
      <c r="BC372" s="208">
        <f t="shared" si="71"/>
        <v>231.29</v>
      </c>
      <c r="BD372" s="208">
        <f t="shared" si="71"/>
        <v>231.29</v>
      </c>
      <c r="BE372" s="208">
        <f t="shared" si="71"/>
        <v>231.29</v>
      </c>
      <c r="BF372" s="208">
        <f t="shared" si="71"/>
        <v>231.29</v>
      </c>
      <c r="BG372" s="208">
        <f t="shared" si="71"/>
        <v>231.29</v>
      </c>
      <c r="BH372" s="208">
        <f t="shared" si="71"/>
        <v>231.29</v>
      </c>
      <c r="BI372" s="208">
        <f t="shared" si="71"/>
        <v>231.29</v>
      </c>
      <c r="BJ372" s="208">
        <f t="shared" si="71"/>
        <v>231.29</v>
      </c>
      <c r="BK372" s="208">
        <f t="shared" si="71"/>
        <v>231.29</v>
      </c>
      <c r="BL372" s="207">
        <f t="shared" si="70"/>
        <v>2775.48</v>
      </c>
    </row>
    <row r="373" spans="1:64">
      <c r="A373" s="190" t="s">
        <v>574</v>
      </c>
      <c r="B373" s="205">
        <v>5.1499999999999997E-2</v>
      </c>
      <c r="C373" s="205">
        <v>5.1499999999999997E-2</v>
      </c>
      <c r="D373" s="206">
        <v>1176817.6527</v>
      </c>
      <c r="E373" s="206">
        <v>1176817.6527</v>
      </c>
      <c r="F373" s="206">
        <v>1176817.6527</v>
      </c>
      <c r="G373" s="206">
        <v>815012.48879999993</v>
      </c>
      <c r="H373" s="206">
        <v>453207.32489999995</v>
      </c>
      <c r="I373" s="206">
        <v>453207.32489999995</v>
      </c>
      <c r="J373" s="206">
        <v>453207.32489999995</v>
      </c>
      <c r="K373" s="206">
        <v>453207.32489999995</v>
      </c>
      <c r="L373" s="206">
        <v>730550.44784999988</v>
      </c>
      <c r="M373" s="206">
        <v>1157336.6377499998</v>
      </c>
      <c r="N373" s="206">
        <v>1306779.7046999999</v>
      </c>
      <c r="O373" s="206">
        <v>1306779.7046999999</v>
      </c>
      <c r="P373" s="192">
        <f t="shared" si="67"/>
        <v>10659741.241500001</v>
      </c>
      <c r="Q373" s="206">
        <v>1306779.7046999999</v>
      </c>
      <c r="R373" s="206">
        <v>1306779.7046999999</v>
      </c>
      <c r="S373" s="206">
        <v>1306779.7046999999</v>
      </c>
      <c r="T373" s="206">
        <v>1306779.7046999999</v>
      </c>
      <c r="U373" s="206">
        <v>1306779.7046999999</v>
      </c>
      <c r="V373" s="206">
        <v>1306779.7046999999</v>
      </c>
      <c r="W373" s="206">
        <v>1306779.7046999999</v>
      </c>
      <c r="X373" s="206">
        <v>1306779.7046999999</v>
      </c>
      <c r="Y373" s="206">
        <v>1376628.4046999998</v>
      </c>
      <c r="Z373" s="206">
        <v>1446477.1046999998</v>
      </c>
      <c r="AA373" s="206">
        <v>1446477.1046999998</v>
      </c>
      <c r="AB373" s="206">
        <v>1446477.1046999998</v>
      </c>
      <c r="AC373" s="206">
        <v>1446477.1046999998</v>
      </c>
      <c r="AD373" s="206">
        <v>1446477.1046999998</v>
      </c>
      <c r="AE373" s="206">
        <v>1446477.1046999998</v>
      </c>
      <c r="AF373" s="206">
        <v>1446477.1046999998</v>
      </c>
      <c r="AG373" s="192">
        <f t="shared" si="68"/>
        <v>16729086.956399994</v>
      </c>
      <c r="AI373" s="207">
        <f t="shared" si="66"/>
        <v>5050.51</v>
      </c>
      <c r="AJ373" s="207">
        <f t="shared" si="66"/>
        <v>5050.51</v>
      </c>
      <c r="AK373" s="207">
        <f t="shared" si="66"/>
        <v>5050.51</v>
      </c>
      <c r="AL373" s="207">
        <f t="shared" si="66"/>
        <v>3497.76</v>
      </c>
      <c r="AM373" s="207">
        <f t="shared" si="66"/>
        <v>1945.01</v>
      </c>
      <c r="AN373" s="207">
        <f t="shared" si="66"/>
        <v>1945.01</v>
      </c>
      <c r="AO373" s="207">
        <f t="shared" si="66"/>
        <v>1945.01</v>
      </c>
      <c r="AP373" s="207">
        <f t="shared" si="66"/>
        <v>1945.01</v>
      </c>
      <c r="AQ373" s="207">
        <f t="shared" si="66"/>
        <v>3135.28</v>
      </c>
      <c r="AR373" s="207">
        <f t="shared" si="66"/>
        <v>4966.8999999999996</v>
      </c>
      <c r="AS373" s="207">
        <f t="shared" si="66"/>
        <v>5608.26</v>
      </c>
      <c r="AT373" s="207">
        <f t="shared" si="66"/>
        <v>5608.26</v>
      </c>
      <c r="AU373" s="208">
        <f t="shared" si="69"/>
        <v>45748.03</v>
      </c>
      <c r="AV373" s="208">
        <f t="shared" si="73"/>
        <v>5608.26</v>
      </c>
      <c r="AW373" s="208">
        <f t="shared" si="73"/>
        <v>5608.26</v>
      </c>
      <c r="AX373" s="208">
        <f t="shared" si="73"/>
        <v>5608.26</v>
      </c>
      <c r="AY373" s="208">
        <f t="shared" si="73"/>
        <v>5608.26</v>
      </c>
      <c r="AZ373" s="208">
        <f t="shared" si="72"/>
        <v>5608.26</v>
      </c>
      <c r="BA373" s="208">
        <f t="shared" si="72"/>
        <v>5608.26</v>
      </c>
      <c r="BB373" s="208">
        <f t="shared" si="72"/>
        <v>5608.26</v>
      </c>
      <c r="BC373" s="208">
        <f t="shared" si="71"/>
        <v>5608.26</v>
      </c>
      <c r="BD373" s="208">
        <f t="shared" si="71"/>
        <v>5908.03</v>
      </c>
      <c r="BE373" s="208">
        <f t="shared" si="71"/>
        <v>6207.8</v>
      </c>
      <c r="BF373" s="208">
        <f t="shared" si="71"/>
        <v>6207.8</v>
      </c>
      <c r="BG373" s="208">
        <f t="shared" si="71"/>
        <v>6207.8</v>
      </c>
      <c r="BH373" s="208">
        <f t="shared" si="71"/>
        <v>6207.8</v>
      </c>
      <c r="BI373" s="208">
        <f t="shared" si="71"/>
        <v>6207.8</v>
      </c>
      <c r="BJ373" s="208">
        <f t="shared" si="71"/>
        <v>6207.8</v>
      </c>
      <c r="BK373" s="208">
        <f t="shared" si="71"/>
        <v>6207.8</v>
      </c>
      <c r="BL373" s="207">
        <f t="shared" si="70"/>
        <v>71795.670000000013</v>
      </c>
    </row>
    <row r="374" spans="1:64">
      <c r="A374" s="190" t="s">
        <v>575</v>
      </c>
      <c r="B374" s="205">
        <v>4.2500000000000003E-2</v>
      </c>
      <c r="C374" s="205">
        <v>4.2500000000000003E-2</v>
      </c>
      <c r="D374" s="206">
        <v>2965322.2856999999</v>
      </c>
      <c r="E374" s="206">
        <v>3002096.6154</v>
      </c>
      <c r="F374" s="206">
        <v>3040254.9401999996</v>
      </c>
      <c r="G374" s="206">
        <v>2878815.1088999999</v>
      </c>
      <c r="H374" s="206">
        <v>2715728.3303999999</v>
      </c>
      <c r="I374" s="206">
        <v>2698984.1556000002</v>
      </c>
      <c r="J374" s="206">
        <v>2700774.0156</v>
      </c>
      <c r="K374" s="206">
        <v>2728455.6632999997</v>
      </c>
      <c r="L374" s="206">
        <v>2749143.1535999998</v>
      </c>
      <c r="M374" s="206">
        <v>2777933.0378999994</v>
      </c>
      <c r="N374" s="206">
        <v>2798874.1583999996</v>
      </c>
      <c r="O374" s="206">
        <v>2802565.2788999993</v>
      </c>
      <c r="P374" s="192">
        <f t="shared" si="67"/>
        <v>33858946.743900001</v>
      </c>
      <c r="Q374" s="206">
        <v>2802565.2788999993</v>
      </c>
      <c r="R374" s="206">
        <v>2806251.5452499995</v>
      </c>
      <c r="S374" s="206">
        <v>2809937.8115999997</v>
      </c>
      <c r="T374" s="206">
        <v>2800906.2704999996</v>
      </c>
      <c r="U374" s="206">
        <v>2795559.6329999994</v>
      </c>
      <c r="V374" s="206">
        <v>2799244.5365999998</v>
      </c>
      <c r="W374" s="206">
        <v>2799244.5365999998</v>
      </c>
      <c r="X374" s="206">
        <v>2802922.0571999997</v>
      </c>
      <c r="Y374" s="206">
        <v>2806599.5777999996</v>
      </c>
      <c r="Z374" s="206">
        <v>2806599.5777999996</v>
      </c>
      <c r="AA374" s="206">
        <v>2810290.6982999998</v>
      </c>
      <c r="AB374" s="206">
        <v>2813981.8187999995</v>
      </c>
      <c r="AC374" s="206">
        <v>2813981.8187999995</v>
      </c>
      <c r="AD374" s="206">
        <v>2817668.0851499997</v>
      </c>
      <c r="AE374" s="206">
        <v>2821354.3514999994</v>
      </c>
      <c r="AF374" s="206">
        <v>2798392.0829999996</v>
      </c>
      <c r="AG374" s="192">
        <f t="shared" si="68"/>
        <v>33685838.774549991</v>
      </c>
      <c r="AI374" s="207">
        <f t="shared" si="66"/>
        <v>10502.18</v>
      </c>
      <c r="AJ374" s="207">
        <f t="shared" si="66"/>
        <v>10632.43</v>
      </c>
      <c r="AK374" s="207">
        <f t="shared" si="66"/>
        <v>10767.57</v>
      </c>
      <c r="AL374" s="207">
        <f t="shared" si="66"/>
        <v>10195.799999999999</v>
      </c>
      <c r="AM374" s="207">
        <f t="shared" si="66"/>
        <v>9618.2000000000007</v>
      </c>
      <c r="AN374" s="207">
        <f t="shared" si="66"/>
        <v>9558.9</v>
      </c>
      <c r="AO374" s="207">
        <f t="shared" si="66"/>
        <v>9565.24</v>
      </c>
      <c r="AP374" s="207">
        <f t="shared" si="66"/>
        <v>9663.2800000000007</v>
      </c>
      <c r="AQ374" s="207">
        <f t="shared" si="66"/>
        <v>9736.5499999999993</v>
      </c>
      <c r="AR374" s="207">
        <f t="shared" si="66"/>
        <v>9838.51</v>
      </c>
      <c r="AS374" s="207">
        <f t="shared" si="66"/>
        <v>9912.68</v>
      </c>
      <c r="AT374" s="207">
        <f t="shared" si="66"/>
        <v>9925.75</v>
      </c>
      <c r="AU374" s="208">
        <f t="shared" si="69"/>
        <v>119917.09</v>
      </c>
      <c r="AV374" s="208">
        <f t="shared" si="73"/>
        <v>9925.75</v>
      </c>
      <c r="AW374" s="208">
        <f t="shared" si="73"/>
        <v>9938.81</v>
      </c>
      <c r="AX374" s="208">
        <f t="shared" si="73"/>
        <v>9951.86</v>
      </c>
      <c r="AY374" s="208">
        <f t="shared" si="73"/>
        <v>9919.8799999999992</v>
      </c>
      <c r="AZ374" s="208">
        <f t="shared" si="72"/>
        <v>9900.94</v>
      </c>
      <c r="BA374" s="208">
        <f t="shared" si="72"/>
        <v>9913.99</v>
      </c>
      <c r="BB374" s="208">
        <f t="shared" si="72"/>
        <v>9913.99</v>
      </c>
      <c r="BC374" s="208">
        <f t="shared" si="71"/>
        <v>9927.02</v>
      </c>
      <c r="BD374" s="208">
        <f t="shared" si="71"/>
        <v>9940.0400000000009</v>
      </c>
      <c r="BE374" s="208">
        <f t="shared" si="71"/>
        <v>9940.0400000000009</v>
      </c>
      <c r="BF374" s="208">
        <f t="shared" si="71"/>
        <v>9953.11</v>
      </c>
      <c r="BG374" s="208">
        <f t="shared" si="71"/>
        <v>9966.19</v>
      </c>
      <c r="BH374" s="208">
        <f t="shared" si="71"/>
        <v>9966.19</v>
      </c>
      <c r="BI374" s="208">
        <f t="shared" si="71"/>
        <v>9979.24</v>
      </c>
      <c r="BJ374" s="208">
        <f t="shared" si="71"/>
        <v>9992.2999999999993</v>
      </c>
      <c r="BK374" s="208">
        <f t="shared" si="71"/>
        <v>9910.9699999999993</v>
      </c>
      <c r="BL374" s="207">
        <f t="shared" si="70"/>
        <v>119304.02000000002</v>
      </c>
    </row>
    <row r="375" spans="1:64">
      <c r="A375" s="190" t="s">
        <v>576</v>
      </c>
      <c r="B375" s="205">
        <v>0.61240000000000006</v>
      </c>
      <c r="C375" s="205">
        <v>0.61240000000000006</v>
      </c>
      <c r="D375" s="206">
        <v>0</v>
      </c>
      <c r="E375" s="206">
        <v>0</v>
      </c>
      <c r="F375" s="206">
        <v>0</v>
      </c>
      <c r="G375" s="206">
        <v>0</v>
      </c>
      <c r="H375" s="206">
        <v>0</v>
      </c>
      <c r="I375" s="206">
        <v>0</v>
      </c>
      <c r="J375" s="206">
        <v>0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192">
        <f t="shared" si="67"/>
        <v>0</v>
      </c>
      <c r="Q375" s="206">
        <v>0</v>
      </c>
      <c r="R375" s="206">
        <v>0</v>
      </c>
      <c r="S375" s="206">
        <v>0</v>
      </c>
      <c r="T375" s="206">
        <v>0</v>
      </c>
      <c r="U375" s="206">
        <v>0</v>
      </c>
      <c r="V375" s="206">
        <v>0</v>
      </c>
      <c r="W375" s="206">
        <v>0</v>
      </c>
      <c r="X375" s="206">
        <v>0</v>
      </c>
      <c r="Y375" s="206">
        <v>0</v>
      </c>
      <c r="Z375" s="206">
        <v>0</v>
      </c>
      <c r="AA375" s="206">
        <v>0</v>
      </c>
      <c r="AB375" s="206">
        <v>0</v>
      </c>
      <c r="AC375" s="206">
        <v>0</v>
      </c>
      <c r="AD375" s="206">
        <v>0</v>
      </c>
      <c r="AE375" s="206">
        <v>0</v>
      </c>
      <c r="AF375" s="206">
        <v>0</v>
      </c>
      <c r="AG375" s="192">
        <f t="shared" si="68"/>
        <v>0</v>
      </c>
      <c r="AI375" s="207">
        <f t="shared" si="66"/>
        <v>0</v>
      </c>
      <c r="AJ375" s="207">
        <f t="shared" si="66"/>
        <v>0</v>
      </c>
      <c r="AK375" s="207">
        <f t="shared" si="66"/>
        <v>0</v>
      </c>
      <c r="AL375" s="207">
        <f t="shared" si="66"/>
        <v>0</v>
      </c>
      <c r="AM375" s="207">
        <f t="shared" si="66"/>
        <v>0</v>
      </c>
      <c r="AN375" s="207">
        <f t="shared" si="66"/>
        <v>0</v>
      </c>
      <c r="AO375" s="207">
        <f t="shared" si="66"/>
        <v>0</v>
      </c>
      <c r="AP375" s="207">
        <f t="shared" si="66"/>
        <v>0</v>
      </c>
      <c r="AQ375" s="207">
        <f t="shared" si="66"/>
        <v>0</v>
      </c>
      <c r="AR375" s="207">
        <f t="shared" si="66"/>
        <v>0</v>
      </c>
      <c r="AS375" s="207">
        <f t="shared" si="66"/>
        <v>0</v>
      </c>
      <c r="AT375" s="207">
        <f t="shared" si="66"/>
        <v>0</v>
      </c>
      <c r="AU375" s="208">
        <f t="shared" si="69"/>
        <v>0</v>
      </c>
      <c r="AV375" s="208">
        <f t="shared" si="73"/>
        <v>0</v>
      </c>
      <c r="AW375" s="208">
        <f t="shared" si="73"/>
        <v>0</v>
      </c>
      <c r="AX375" s="208">
        <f t="shared" si="73"/>
        <v>0</v>
      </c>
      <c r="AY375" s="208">
        <f t="shared" si="73"/>
        <v>0</v>
      </c>
      <c r="AZ375" s="208">
        <f t="shared" si="72"/>
        <v>0</v>
      </c>
      <c r="BA375" s="208">
        <f t="shared" si="72"/>
        <v>0</v>
      </c>
      <c r="BB375" s="208">
        <f t="shared" si="72"/>
        <v>0</v>
      </c>
      <c r="BC375" s="208">
        <f t="shared" si="71"/>
        <v>0</v>
      </c>
      <c r="BD375" s="208">
        <f t="shared" si="71"/>
        <v>0</v>
      </c>
      <c r="BE375" s="208">
        <f t="shared" si="71"/>
        <v>0</v>
      </c>
      <c r="BF375" s="208">
        <f t="shared" si="71"/>
        <v>0</v>
      </c>
      <c r="BG375" s="208">
        <f t="shared" si="71"/>
        <v>0</v>
      </c>
      <c r="BH375" s="208">
        <f t="shared" si="71"/>
        <v>0</v>
      </c>
      <c r="BI375" s="208">
        <f t="shared" si="71"/>
        <v>0</v>
      </c>
      <c r="BJ375" s="208">
        <f t="shared" si="71"/>
        <v>0</v>
      </c>
      <c r="BK375" s="208">
        <f t="shared" si="71"/>
        <v>0</v>
      </c>
      <c r="BL375" s="207">
        <f t="shared" si="70"/>
        <v>0</v>
      </c>
    </row>
    <row r="376" spans="1:64">
      <c r="A376" s="190" t="s">
        <v>577</v>
      </c>
      <c r="B376" s="205">
        <v>1.4E-2</v>
      </c>
      <c r="C376" s="205">
        <v>1.4E-2</v>
      </c>
      <c r="D376" s="206">
        <v>20284.268100000001</v>
      </c>
      <c r="E376" s="206">
        <v>20284.268100000001</v>
      </c>
      <c r="F376" s="206">
        <v>20284.268100000001</v>
      </c>
      <c r="G376" s="206">
        <v>20284.268100000001</v>
      </c>
      <c r="H376" s="206">
        <v>20284.268100000001</v>
      </c>
      <c r="I376" s="206">
        <v>20284.268100000001</v>
      </c>
      <c r="J376" s="206">
        <v>20284.268100000001</v>
      </c>
      <c r="K376" s="206">
        <v>28219.268100000001</v>
      </c>
      <c r="L376" s="206">
        <v>36154.268100000001</v>
      </c>
      <c r="M376" s="206">
        <v>36154.268100000001</v>
      </c>
      <c r="N376" s="206">
        <v>36154.268100000001</v>
      </c>
      <c r="O376" s="206">
        <v>36154.268100000001</v>
      </c>
      <c r="P376" s="192">
        <f t="shared" si="67"/>
        <v>314826.21719999996</v>
      </c>
      <c r="Q376" s="206">
        <v>36154.268100000001</v>
      </c>
      <c r="R376" s="206">
        <v>36154.268100000001</v>
      </c>
      <c r="S376" s="206">
        <v>36154.268100000001</v>
      </c>
      <c r="T376" s="206">
        <v>36154.268100000001</v>
      </c>
      <c r="U376" s="206">
        <v>36154.268100000001</v>
      </c>
      <c r="V376" s="206">
        <v>36154.268100000001</v>
      </c>
      <c r="W376" s="206">
        <v>36154.268100000001</v>
      </c>
      <c r="X376" s="206">
        <v>36154.268100000001</v>
      </c>
      <c r="Y376" s="206">
        <v>36154.268100000001</v>
      </c>
      <c r="Z376" s="206">
        <v>36154.268100000001</v>
      </c>
      <c r="AA376" s="206">
        <v>36154.268100000001</v>
      </c>
      <c r="AB376" s="206">
        <v>36154.268100000001</v>
      </c>
      <c r="AC376" s="206">
        <v>36154.268100000001</v>
      </c>
      <c r="AD376" s="206">
        <v>36154.268100000001</v>
      </c>
      <c r="AE376" s="206">
        <v>36154.268100000001</v>
      </c>
      <c r="AF376" s="206">
        <v>36154.268100000001</v>
      </c>
      <c r="AG376" s="192">
        <f t="shared" si="68"/>
        <v>433851.2171999999</v>
      </c>
      <c r="AI376" s="207">
        <f t="shared" si="66"/>
        <v>23.66</v>
      </c>
      <c r="AJ376" s="207">
        <f t="shared" si="66"/>
        <v>23.66</v>
      </c>
      <c r="AK376" s="207">
        <f t="shared" si="66"/>
        <v>23.66</v>
      </c>
      <c r="AL376" s="207">
        <f t="shared" si="66"/>
        <v>23.66</v>
      </c>
      <c r="AM376" s="207">
        <f t="shared" si="66"/>
        <v>23.66</v>
      </c>
      <c r="AN376" s="207">
        <f t="shared" si="66"/>
        <v>23.66</v>
      </c>
      <c r="AO376" s="207">
        <f t="shared" si="66"/>
        <v>23.66</v>
      </c>
      <c r="AP376" s="207">
        <f t="shared" si="66"/>
        <v>32.92</v>
      </c>
      <c r="AQ376" s="207">
        <f t="shared" si="66"/>
        <v>42.18</v>
      </c>
      <c r="AR376" s="207">
        <f t="shared" si="66"/>
        <v>42.18</v>
      </c>
      <c r="AS376" s="207">
        <f t="shared" si="66"/>
        <v>42.18</v>
      </c>
      <c r="AT376" s="207">
        <f t="shared" si="66"/>
        <v>42.18</v>
      </c>
      <c r="AU376" s="208">
        <f t="shared" si="69"/>
        <v>367.26000000000005</v>
      </c>
      <c r="AV376" s="208">
        <f t="shared" si="73"/>
        <v>42.18</v>
      </c>
      <c r="AW376" s="208">
        <f t="shared" si="73"/>
        <v>42.18</v>
      </c>
      <c r="AX376" s="208">
        <f t="shared" si="73"/>
        <v>42.18</v>
      </c>
      <c r="AY376" s="208">
        <f t="shared" si="73"/>
        <v>42.18</v>
      </c>
      <c r="AZ376" s="208">
        <f t="shared" si="72"/>
        <v>42.18</v>
      </c>
      <c r="BA376" s="208">
        <f t="shared" si="72"/>
        <v>42.18</v>
      </c>
      <c r="BB376" s="208">
        <f t="shared" si="72"/>
        <v>42.18</v>
      </c>
      <c r="BC376" s="208">
        <f t="shared" si="71"/>
        <v>42.18</v>
      </c>
      <c r="BD376" s="208">
        <f t="shared" si="71"/>
        <v>42.18</v>
      </c>
      <c r="BE376" s="208">
        <f t="shared" si="71"/>
        <v>42.18</v>
      </c>
      <c r="BF376" s="208">
        <f t="shared" si="71"/>
        <v>42.18</v>
      </c>
      <c r="BG376" s="208">
        <f t="shared" si="71"/>
        <v>42.18</v>
      </c>
      <c r="BH376" s="208">
        <f t="shared" si="71"/>
        <v>42.18</v>
      </c>
      <c r="BI376" s="208">
        <f t="shared" si="71"/>
        <v>42.18</v>
      </c>
      <c r="BJ376" s="208">
        <f t="shared" si="71"/>
        <v>42.18</v>
      </c>
      <c r="BK376" s="208">
        <f t="shared" si="71"/>
        <v>42.18</v>
      </c>
      <c r="BL376" s="207">
        <f t="shared" si="70"/>
        <v>506.16</v>
      </c>
    </row>
    <row r="377" spans="1:64">
      <c r="A377" s="190" t="s">
        <v>578</v>
      </c>
      <c r="B377" s="205">
        <v>7.9000000000000008E-3</v>
      </c>
      <c r="C377" s="205">
        <v>7.9000000000000008E-3</v>
      </c>
      <c r="D377" s="206">
        <v>344553.25949999999</v>
      </c>
      <c r="E377" s="206">
        <v>344553.25949999999</v>
      </c>
      <c r="F377" s="206">
        <v>344553.25949999999</v>
      </c>
      <c r="G377" s="206">
        <v>344553.25949999999</v>
      </c>
      <c r="H377" s="206">
        <v>344553.25949999999</v>
      </c>
      <c r="I377" s="206">
        <v>344553.25949999999</v>
      </c>
      <c r="J377" s="206">
        <v>344553.25949999999</v>
      </c>
      <c r="K377" s="206">
        <v>344553.25949999999</v>
      </c>
      <c r="L377" s="206">
        <v>344553.25949999999</v>
      </c>
      <c r="M377" s="206">
        <v>344553.25949999999</v>
      </c>
      <c r="N377" s="206">
        <v>344553.25949999999</v>
      </c>
      <c r="O377" s="206">
        <v>344553.25949999999</v>
      </c>
      <c r="P377" s="192">
        <f t="shared" si="67"/>
        <v>4134639.1140000005</v>
      </c>
      <c r="Q377" s="206">
        <v>344553.25949999999</v>
      </c>
      <c r="R377" s="206">
        <v>344553.25949999999</v>
      </c>
      <c r="S377" s="206">
        <v>344553.25949999999</v>
      </c>
      <c r="T377" s="206">
        <v>344553.25949999999</v>
      </c>
      <c r="U377" s="206">
        <v>344553.25949999999</v>
      </c>
      <c r="V377" s="206">
        <v>344553.25949999999</v>
      </c>
      <c r="W377" s="206">
        <v>344553.25949999999</v>
      </c>
      <c r="X377" s="206">
        <v>344553.25949999999</v>
      </c>
      <c r="Y377" s="206">
        <v>344553.25949999999</v>
      </c>
      <c r="Z377" s="206">
        <v>344553.25949999999</v>
      </c>
      <c r="AA377" s="206">
        <v>344553.25949999999</v>
      </c>
      <c r="AB377" s="206">
        <v>344553.25949999999</v>
      </c>
      <c r="AC377" s="206">
        <v>344553.25949999999</v>
      </c>
      <c r="AD377" s="206">
        <v>344553.25949999999</v>
      </c>
      <c r="AE377" s="206">
        <v>344553.25949999999</v>
      </c>
      <c r="AF377" s="206">
        <v>344553.25949999999</v>
      </c>
      <c r="AG377" s="192">
        <f t="shared" si="68"/>
        <v>4134639.1140000005</v>
      </c>
      <c r="AI377" s="207">
        <f t="shared" si="66"/>
        <v>226.83</v>
      </c>
      <c r="AJ377" s="207">
        <f t="shared" si="66"/>
        <v>226.83</v>
      </c>
      <c r="AK377" s="207">
        <f t="shared" si="66"/>
        <v>226.83</v>
      </c>
      <c r="AL377" s="207">
        <f t="shared" ref="AL377:AT405" si="74">ROUND(G377*$B377/12,2)</f>
        <v>226.83</v>
      </c>
      <c r="AM377" s="207">
        <f t="shared" si="74"/>
        <v>226.83</v>
      </c>
      <c r="AN377" s="207">
        <f t="shared" si="74"/>
        <v>226.83</v>
      </c>
      <c r="AO377" s="207">
        <f t="shared" si="74"/>
        <v>226.83</v>
      </c>
      <c r="AP377" s="207">
        <f t="shared" si="74"/>
        <v>226.83</v>
      </c>
      <c r="AQ377" s="207">
        <f t="shared" si="74"/>
        <v>226.83</v>
      </c>
      <c r="AR377" s="207">
        <f t="shared" si="74"/>
        <v>226.83</v>
      </c>
      <c r="AS377" s="207">
        <f t="shared" si="74"/>
        <v>226.83</v>
      </c>
      <c r="AT377" s="207">
        <f t="shared" si="74"/>
        <v>226.83</v>
      </c>
      <c r="AU377" s="208">
        <f t="shared" si="69"/>
        <v>2721.9599999999996</v>
      </c>
      <c r="AV377" s="208">
        <f t="shared" si="73"/>
        <v>226.83</v>
      </c>
      <c r="AW377" s="208">
        <f t="shared" si="73"/>
        <v>226.83</v>
      </c>
      <c r="AX377" s="208">
        <f t="shared" si="73"/>
        <v>226.83</v>
      </c>
      <c r="AY377" s="208">
        <f t="shared" si="73"/>
        <v>226.83</v>
      </c>
      <c r="AZ377" s="208">
        <f t="shared" si="72"/>
        <v>226.83</v>
      </c>
      <c r="BA377" s="208">
        <f t="shared" si="72"/>
        <v>226.83</v>
      </c>
      <c r="BB377" s="208">
        <f t="shared" si="72"/>
        <v>226.83</v>
      </c>
      <c r="BC377" s="208">
        <f t="shared" si="71"/>
        <v>226.83</v>
      </c>
      <c r="BD377" s="208">
        <f t="shared" si="71"/>
        <v>226.83</v>
      </c>
      <c r="BE377" s="208">
        <f t="shared" si="71"/>
        <v>226.83</v>
      </c>
      <c r="BF377" s="208">
        <f t="shared" si="71"/>
        <v>226.83</v>
      </c>
      <c r="BG377" s="208">
        <f t="shared" si="71"/>
        <v>226.83</v>
      </c>
      <c r="BH377" s="208">
        <f t="shared" si="71"/>
        <v>226.83</v>
      </c>
      <c r="BI377" s="208">
        <f t="shared" si="71"/>
        <v>226.83</v>
      </c>
      <c r="BJ377" s="208">
        <f t="shared" si="71"/>
        <v>226.83</v>
      </c>
      <c r="BK377" s="208">
        <f t="shared" si="71"/>
        <v>226.83</v>
      </c>
      <c r="BL377" s="207">
        <f t="shared" si="70"/>
        <v>2721.9599999999996</v>
      </c>
    </row>
    <row r="378" spans="1:64">
      <c r="A378" s="190" t="s">
        <v>579</v>
      </c>
      <c r="B378" s="205">
        <v>7.9000000000000008E-3</v>
      </c>
      <c r="C378" s="205">
        <v>7.9000000000000008E-3</v>
      </c>
      <c r="D378" s="206">
        <v>14066046.156599998</v>
      </c>
      <c r="E378" s="206">
        <v>14066046.156599998</v>
      </c>
      <c r="F378" s="206">
        <v>14066046.156599998</v>
      </c>
      <c r="G378" s="206">
        <v>14066046.156599998</v>
      </c>
      <c r="H378" s="206">
        <v>14080175.755799999</v>
      </c>
      <c r="I378" s="206">
        <v>14094305.348099997</v>
      </c>
      <c r="J378" s="206">
        <v>14175830.904299999</v>
      </c>
      <c r="K378" s="206">
        <v>14274548.324549999</v>
      </c>
      <c r="L378" s="206">
        <v>14315726.727599999</v>
      </c>
      <c r="M378" s="206">
        <v>14377923.745049996</v>
      </c>
      <c r="N378" s="206">
        <v>14416134.223499998</v>
      </c>
      <c r="O378" s="206">
        <v>14416134.223499998</v>
      </c>
      <c r="P378" s="192">
        <f t="shared" si="67"/>
        <v>170414963.87879997</v>
      </c>
      <c r="Q378" s="206">
        <v>14416134.223499998</v>
      </c>
      <c r="R378" s="206">
        <v>14416134.223499998</v>
      </c>
      <c r="S378" s="206">
        <v>14416134.223499998</v>
      </c>
      <c r="T378" s="206">
        <v>14416134.223499998</v>
      </c>
      <c r="U378" s="206">
        <v>14416134.223499998</v>
      </c>
      <c r="V378" s="206">
        <v>14416134.223499998</v>
      </c>
      <c r="W378" s="206">
        <v>14416134.223499998</v>
      </c>
      <c r="X378" s="206">
        <v>14416134.223499998</v>
      </c>
      <c r="Y378" s="206">
        <v>14416134.223499998</v>
      </c>
      <c r="Z378" s="206">
        <v>14621840.473499998</v>
      </c>
      <c r="AA378" s="206">
        <v>14827546.723499998</v>
      </c>
      <c r="AB378" s="206">
        <v>14827546.723499998</v>
      </c>
      <c r="AC378" s="206">
        <v>14827546.723499998</v>
      </c>
      <c r="AD378" s="206">
        <v>14827546.723499998</v>
      </c>
      <c r="AE378" s="206">
        <v>14827546.723499998</v>
      </c>
      <c r="AF378" s="206">
        <v>14827546.723499998</v>
      </c>
      <c r="AG378" s="192">
        <f t="shared" si="68"/>
        <v>175667791.93199998</v>
      </c>
      <c r="AI378" s="207">
        <f t="shared" ref="AI378:AN414" si="75">ROUND(D378*$B378/12,2)</f>
        <v>9260.15</v>
      </c>
      <c r="AJ378" s="207">
        <f t="shared" si="75"/>
        <v>9260.15</v>
      </c>
      <c r="AK378" s="207">
        <f t="shared" si="75"/>
        <v>9260.15</v>
      </c>
      <c r="AL378" s="207">
        <f t="shared" si="74"/>
        <v>9260.15</v>
      </c>
      <c r="AM378" s="207">
        <f t="shared" si="74"/>
        <v>9269.4500000000007</v>
      </c>
      <c r="AN378" s="207">
        <f t="shared" si="74"/>
        <v>9278.75</v>
      </c>
      <c r="AO378" s="207">
        <f t="shared" si="74"/>
        <v>9332.42</v>
      </c>
      <c r="AP378" s="207">
        <f t="shared" si="74"/>
        <v>9397.41</v>
      </c>
      <c r="AQ378" s="207">
        <f t="shared" si="74"/>
        <v>9424.52</v>
      </c>
      <c r="AR378" s="207">
        <f t="shared" si="74"/>
        <v>9465.4699999999993</v>
      </c>
      <c r="AS378" s="207">
        <f t="shared" si="74"/>
        <v>9490.6200000000008</v>
      </c>
      <c r="AT378" s="207">
        <f t="shared" si="74"/>
        <v>9490.6200000000008</v>
      </c>
      <c r="AU378" s="208">
        <f t="shared" si="69"/>
        <v>112189.86</v>
      </c>
      <c r="AV378" s="208">
        <f t="shared" si="73"/>
        <v>9490.6200000000008</v>
      </c>
      <c r="AW378" s="208">
        <f t="shared" si="73"/>
        <v>9490.6200000000008</v>
      </c>
      <c r="AX378" s="208">
        <f t="shared" si="73"/>
        <v>9490.6200000000008</v>
      </c>
      <c r="AY378" s="208">
        <f t="shared" si="73"/>
        <v>9490.6200000000008</v>
      </c>
      <c r="AZ378" s="208">
        <f t="shared" si="72"/>
        <v>9490.6200000000008</v>
      </c>
      <c r="BA378" s="208">
        <f t="shared" si="72"/>
        <v>9490.6200000000008</v>
      </c>
      <c r="BB378" s="208">
        <f t="shared" si="72"/>
        <v>9490.6200000000008</v>
      </c>
      <c r="BC378" s="208">
        <f t="shared" si="71"/>
        <v>9490.6200000000008</v>
      </c>
      <c r="BD378" s="208">
        <f t="shared" si="71"/>
        <v>9490.6200000000008</v>
      </c>
      <c r="BE378" s="208">
        <f t="shared" si="71"/>
        <v>9626.0400000000009</v>
      </c>
      <c r="BF378" s="208">
        <f t="shared" si="71"/>
        <v>9761.4699999999993</v>
      </c>
      <c r="BG378" s="208">
        <f t="shared" si="71"/>
        <v>9761.4699999999993</v>
      </c>
      <c r="BH378" s="208">
        <f t="shared" si="71"/>
        <v>9761.4699999999993</v>
      </c>
      <c r="BI378" s="208">
        <f t="shared" si="71"/>
        <v>9761.4699999999993</v>
      </c>
      <c r="BJ378" s="208">
        <f t="shared" si="71"/>
        <v>9761.4699999999993</v>
      </c>
      <c r="BK378" s="208">
        <f t="shared" si="71"/>
        <v>9761.4699999999993</v>
      </c>
      <c r="BL378" s="207">
        <f t="shared" si="70"/>
        <v>115647.96</v>
      </c>
    </row>
    <row r="379" spans="1:64">
      <c r="A379" s="190" t="s">
        <v>580</v>
      </c>
      <c r="B379" s="205">
        <v>3.1300000000000001E-2</v>
      </c>
      <c r="C379" s="205">
        <v>3.1300000000000001E-2</v>
      </c>
      <c r="D379" s="206">
        <v>11766995.9232</v>
      </c>
      <c r="E379" s="206">
        <v>11768727.250499999</v>
      </c>
      <c r="F379" s="206">
        <v>11768937.320999999</v>
      </c>
      <c r="G379" s="206">
        <v>12235609.588799998</v>
      </c>
      <c r="H379" s="206">
        <v>12700399.550399998</v>
      </c>
      <c r="I379" s="206">
        <v>12707070.373799998</v>
      </c>
      <c r="J379" s="206">
        <v>13184335.7907</v>
      </c>
      <c r="K379" s="206">
        <v>13672450.7469</v>
      </c>
      <c r="L379" s="206">
        <v>13761791.315549998</v>
      </c>
      <c r="M379" s="206">
        <v>14011021.395899998</v>
      </c>
      <c r="N379" s="206">
        <v>14190103.512899999</v>
      </c>
      <c r="O379" s="206">
        <v>14190103.512899999</v>
      </c>
      <c r="P379" s="192">
        <f t="shared" si="67"/>
        <v>155957546.28255001</v>
      </c>
      <c r="Q379" s="206">
        <v>15538949.4816</v>
      </c>
      <c r="R379" s="206">
        <v>16948053.967949998</v>
      </c>
      <c r="S379" s="206">
        <v>17068571.003249999</v>
      </c>
      <c r="T379" s="206">
        <v>17189088.038550001</v>
      </c>
      <c r="U379" s="206">
        <v>17309605.073850002</v>
      </c>
      <c r="V379" s="206">
        <v>17430122.10915</v>
      </c>
      <c r="W379" s="206">
        <v>17550639.144450001</v>
      </c>
      <c r="X379" s="206">
        <v>17703603.070950001</v>
      </c>
      <c r="Y379" s="206">
        <v>17861202.269100003</v>
      </c>
      <c r="Z379" s="206">
        <v>18107596.149300002</v>
      </c>
      <c r="AA379" s="206">
        <v>18289096.240200002</v>
      </c>
      <c r="AB379" s="206">
        <v>18289096.240200002</v>
      </c>
      <c r="AC379" s="206">
        <v>18289096.240200002</v>
      </c>
      <c r="AD379" s="206">
        <v>18289096.240200002</v>
      </c>
      <c r="AE379" s="206">
        <v>18289096.240200002</v>
      </c>
      <c r="AF379" s="206">
        <v>18289096.240200002</v>
      </c>
      <c r="AG379" s="192">
        <f t="shared" si="68"/>
        <v>215697345.25800008</v>
      </c>
      <c r="AI379" s="207">
        <f t="shared" si="75"/>
        <v>30692.25</v>
      </c>
      <c r="AJ379" s="207">
        <f t="shared" si="75"/>
        <v>30696.76</v>
      </c>
      <c r="AK379" s="207">
        <f t="shared" si="75"/>
        <v>30697.31</v>
      </c>
      <c r="AL379" s="207">
        <f t="shared" si="74"/>
        <v>31914.55</v>
      </c>
      <c r="AM379" s="207">
        <f t="shared" si="74"/>
        <v>33126.879999999997</v>
      </c>
      <c r="AN379" s="207">
        <f t="shared" si="74"/>
        <v>33144.28</v>
      </c>
      <c r="AO379" s="207">
        <f t="shared" si="74"/>
        <v>34389.14</v>
      </c>
      <c r="AP379" s="207">
        <f t="shared" si="74"/>
        <v>35662.31</v>
      </c>
      <c r="AQ379" s="207">
        <f t="shared" si="74"/>
        <v>35895.339999999997</v>
      </c>
      <c r="AR379" s="207">
        <f t="shared" si="74"/>
        <v>36545.410000000003</v>
      </c>
      <c r="AS379" s="207">
        <f t="shared" si="74"/>
        <v>37012.519999999997</v>
      </c>
      <c r="AT379" s="207">
        <f t="shared" si="74"/>
        <v>37012.519999999997</v>
      </c>
      <c r="AU379" s="208">
        <f t="shared" si="69"/>
        <v>406789.27</v>
      </c>
      <c r="AV379" s="208">
        <f t="shared" si="73"/>
        <v>40530.76</v>
      </c>
      <c r="AW379" s="208">
        <f t="shared" si="73"/>
        <v>44206.17</v>
      </c>
      <c r="AX379" s="208">
        <f t="shared" si="73"/>
        <v>44520.52</v>
      </c>
      <c r="AY379" s="208">
        <f t="shared" si="73"/>
        <v>44834.87</v>
      </c>
      <c r="AZ379" s="208">
        <f t="shared" si="72"/>
        <v>45149.22</v>
      </c>
      <c r="BA379" s="208">
        <f t="shared" si="72"/>
        <v>45463.57</v>
      </c>
      <c r="BB379" s="208">
        <f t="shared" si="72"/>
        <v>45777.919999999998</v>
      </c>
      <c r="BC379" s="208">
        <f t="shared" si="71"/>
        <v>46176.9</v>
      </c>
      <c r="BD379" s="208">
        <f t="shared" si="71"/>
        <v>46587.97</v>
      </c>
      <c r="BE379" s="208">
        <f t="shared" si="71"/>
        <v>47230.65</v>
      </c>
      <c r="BF379" s="208">
        <f t="shared" si="71"/>
        <v>47704.06</v>
      </c>
      <c r="BG379" s="208">
        <f t="shared" si="71"/>
        <v>47704.06</v>
      </c>
      <c r="BH379" s="208">
        <f t="shared" si="71"/>
        <v>47704.06</v>
      </c>
      <c r="BI379" s="208">
        <f t="shared" si="71"/>
        <v>47704.06</v>
      </c>
      <c r="BJ379" s="208">
        <f t="shared" si="71"/>
        <v>47704.06</v>
      </c>
      <c r="BK379" s="208">
        <f t="shared" si="71"/>
        <v>47704.06</v>
      </c>
      <c r="BL379" s="207">
        <f t="shared" si="70"/>
        <v>562610.59000000008</v>
      </c>
    </row>
    <row r="380" spans="1:64">
      <c r="A380" s="190" t="s">
        <v>581</v>
      </c>
      <c r="B380" s="205">
        <v>4.24E-2</v>
      </c>
      <c r="C380" s="205">
        <v>4.0999999999999995E-2</v>
      </c>
      <c r="D380" s="206">
        <v>629097.75</v>
      </c>
      <c r="E380" s="206">
        <v>629097.75</v>
      </c>
      <c r="F380" s="206">
        <v>629097.75</v>
      </c>
      <c r="G380" s="206">
        <v>629097.75</v>
      </c>
      <c r="H380" s="206">
        <v>629097.75</v>
      </c>
      <c r="I380" s="206">
        <v>629097.75</v>
      </c>
      <c r="J380" s="206">
        <v>634143.65</v>
      </c>
      <c r="K380" s="206">
        <v>639189.55000000005</v>
      </c>
      <c r="L380" s="206">
        <v>639189.55000000005</v>
      </c>
      <c r="M380" s="206">
        <v>639189.55000000005</v>
      </c>
      <c r="N380" s="206">
        <v>639189.55000000005</v>
      </c>
      <c r="O380" s="206">
        <v>639189.55000000005</v>
      </c>
      <c r="P380" s="192">
        <f t="shared" si="67"/>
        <v>7604677.8999999994</v>
      </c>
      <c r="Q380" s="206">
        <v>639189.55000000005</v>
      </c>
      <c r="R380" s="206">
        <v>639189.55000000005</v>
      </c>
      <c r="S380" s="206">
        <v>639189.55000000005</v>
      </c>
      <c r="T380" s="206">
        <v>639189.55000000005</v>
      </c>
      <c r="U380" s="206">
        <v>639189.55000000005</v>
      </c>
      <c r="V380" s="206">
        <v>639189.55000000005</v>
      </c>
      <c r="W380" s="206">
        <v>639189.55000000005</v>
      </c>
      <c r="X380" s="206">
        <v>639189.55000000005</v>
      </c>
      <c r="Y380" s="206">
        <v>639189.55000000005</v>
      </c>
      <c r="Z380" s="206">
        <v>639189.55000000005</v>
      </c>
      <c r="AA380" s="206">
        <v>639189.55000000005</v>
      </c>
      <c r="AB380" s="206">
        <v>639189.55000000005</v>
      </c>
      <c r="AC380" s="206">
        <v>639189.55000000005</v>
      </c>
      <c r="AD380" s="206">
        <v>639189.55000000005</v>
      </c>
      <c r="AE380" s="206">
        <v>639189.55000000005</v>
      </c>
      <c r="AF380" s="206">
        <v>639189.55000000005</v>
      </c>
      <c r="AG380" s="192">
        <f t="shared" si="68"/>
        <v>7670274.5999999987</v>
      </c>
      <c r="AI380" s="207">
        <f t="shared" si="75"/>
        <v>2222.81</v>
      </c>
      <c r="AJ380" s="207">
        <f t="shared" si="75"/>
        <v>2222.81</v>
      </c>
      <c r="AK380" s="207">
        <f t="shared" si="75"/>
        <v>2222.81</v>
      </c>
      <c r="AL380" s="207">
        <f t="shared" si="74"/>
        <v>2222.81</v>
      </c>
      <c r="AM380" s="207">
        <f t="shared" si="74"/>
        <v>2222.81</v>
      </c>
      <c r="AN380" s="207">
        <f t="shared" si="74"/>
        <v>2222.81</v>
      </c>
      <c r="AO380" s="207">
        <f t="shared" si="74"/>
        <v>2240.64</v>
      </c>
      <c r="AP380" s="207">
        <f t="shared" si="74"/>
        <v>2258.4699999999998</v>
      </c>
      <c r="AQ380" s="207">
        <f t="shared" si="74"/>
        <v>2258.4699999999998</v>
      </c>
      <c r="AR380" s="207">
        <f t="shared" si="74"/>
        <v>2258.4699999999998</v>
      </c>
      <c r="AS380" s="207">
        <f t="shared" si="74"/>
        <v>2258.4699999999998</v>
      </c>
      <c r="AT380" s="207">
        <f t="shared" si="74"/>
        <v>2258.4699999999998</v>
      </c>
      <c r="AU380" s="208">
        <f t="shared" si="69"/>
        <v>26869.850000000002</v>
      </c>
      <c r="AV380" s="208">
        <f t="shared" si="73"/>
        <v>2258.4699999999998</v>
      </c>
      <c r="AW380" s="208">
        <f t="shared" si="73"/>
        <v>2258.4699999999998</v>
      </c>
      <c r="AX380" s="208">
        <f t="shared" si="73"/>
        <v>2258.4699999999998</v>
      </c>
      <c r="AY380" s="208">
        <f t="shared" si="73"/>
        <v>2258.4699999999998</v>
      </c>
      <c r="AZ380" s="208">
        <f t="shared" si="72"/>
        <v>2183.9</v>
      </c>
      <c r="BA380" s="208">
        <f t="shared" si="72"/>
        <v>2183.9</v>
      </c>
      <c r="BB380" s="208">
        <f t="shared" si="72"/>
        <v>2183.9</v>
      </c>
      <c r="BC380" s="208">
        <f t="shared" si="71"/>
        <v>2183.9</v>
      </c>
      <c r="BD380" s="208">
        <f t="shared" si="71"/>
        <v>2183.9</v>
      </c>
      <c r="BE380" s="208">
        <f t="shared" si="71"/>
        <v>2183.9</v>
      </c>
      <c r="BF380" s="208">
        <f t="shared" si="71"/>
        <v>2183.9</v>
      </c>
      <c r="BG380" s="208">
        <f t="shared" si="71"/>
        <v>2183.9</v>
      </c>
      <c r="BH380" s="208">
        <f t="shared" si="71"/>
        <v>2183.9</v>
      </c>
      <c r="BI380" s="208">
        <f t="shared" si="71"/>
        <v>2183.9</v>
      </c>
      <c r="BJ380" s="208">
        <f t="shared" si="71"/>
        <v>2183.9</v>
      </c>
      <c r="BK380" s="208">
        <f t="shared" si="71"/>
        <v>2183.9</v>
      </c>
      <c r="BL380" s="207">
        <f t="shared" si="70"/>
        <v>26206.800000000007</v>
      </c>
    </row>
    <row r="381" spans="1:64">
      <c r="A381" s="190" t="s">
        <v>582</v>
      </c>
      <c r="B381" s="205">
        <v>4.6100000000000002E-2</v>
      </c>
      <c r="C381" s="205">
        <v>4.5399999999999996E-2</v>
      </c>
      <c r="D381" s="206">
        <v>503250.72000000003</v>
      </c>
      <c r="E381" s="206">
        <v>503250.72000000003</v>
      </c>
      <c r="F381" s="206">
        <v>635499.57000000007</v>
      </c>
      <c r="G381" s="206">
        <v>626617.92000000004</v>
      </c>
      <c r="H381" s="206">
        <v>489492.25</v>
      </c>
      <c r="I381" s="206">
        <v>515994.42</v>
      </c>
      <c r="J381" s="206">
        <v>538491.76</v>
      </c>
      <c r="K381" s="206">
        <v>538491.76</v>
      </c>
      <c r="L381" s="206">
        <v>538491.76</v>
      </c>
      <c r="M381" s="206">
        <v>538491.76</v>
      </c>
      <c r="N381" s="206">
        <v>538491.76</v>
      </c>
      <c r="O381" s="206">
        <v>538491.76</v>
      </c>
      <c r="P381" s="192">
        <f t="shared" si="67"/>
        <v>6505056.1599999992</v>
      </c>
      <c r="Q381" s="206">
        <v>538491.76</v>
      </c>
      <c r="R381" s="206">
        <v>538491.76</v>
      </c>
      <c r="S381" s="206">
        <v>538491.76</v>
      </c>
      <c r="T381" s="206">
        <v>538491.76</v>
      </c>
      <c r="U381" s="206">
        <v>538491.76</v>
      </c>
      <c r="V381" s="206">
        <v>538491.76</v>
      </c>
      <c r="W381" s="206">
        <v>538491.76</v>
      </c>
      <c r="X381" s="206">
        <v>538491.76</v>
      </c>
      <c r="Y381" s="206">
        <v>538491.76</v>
      </c>
      <c r="Z381" s="206">
        <v>538491.76</v>
      </c>
      <c r="AA381" s="206">
        <v>538491.76</v>
      </c>
      <c r="AB381" s="206">
        <v>538491.76</v>
      </c>
      <c r="AC381" s="206">
        <v>538491.76</v>
      </c>
      <c r="AD381" s="206">
        <v>538491.76</v>
      </c>
      <c r="AE381" s="206">
        <v>538491.76</v>
      </c>
      <c r="AF381" s="206">
        <v>538491.76</v>
      </c>
      <c r="AG381" s="192">
        <f t="shared" si="68"/>
        <v>6461901.1199999982</v>
      </c>
      <c r="AI381" s="207">
        <f t="shared" si="75"/>
        <v>1933.32</v>
      </c>
      <c r="AJ381" s="207">
        <f t="shared" si="75"/>
        <v>1933.32</v>
      </c>
      <c r="AK381" s="207">
        <f t="shared" si="75"/>
        <v>2441.38</v>
      </c>
      <c r="AL381" s="207">
        <f t="shared" si="74"/>
        <v>2407.2600000000002</v>
      </c>
      <c r="AM381" s="207">
        <f t="shared" si="74"/>
        <v>1880.47</v>
      </c>
      <c r="AN381" s="207">
        <f t="shared" si="74"/>
        <v>1982.28</v>
      </c>
      <c r="AO381" s="207">
        <f t="shared" si="74"/>
        <v>2068.71</v>
      </c>
      <c r="AP381" s="207">
        <f t="shared" si="74"/>
        <v>2068.71</v>
      </c>
      <c r="AQ381" s="207">
        <f t="shared" si="74"/>
        <v>2068.71</v>
      </c>
      <c r="AR381" s="207">
        <f t="shared" si="74"/>
        <v>2068.71</v>
      </c>
      <c r="AS381" s="207">
        <f t="shared" si="74"/>
        <v>2068.71</v>
      </c>
      <c r="AT381" s="207">
        <f t="shared" si="74"/>
        <v>2068.71</v>
      </c>
      <c r="AU381" s="208">
        <f t="shared" si="69"/>
        <v>24990.289999999997</v>
      </c>
      <c r="AV381" s="208">
        <f t="shared" si="73"/>
        <v>2068.71</v>
      </c>
      <c r="AW381" s="208">
        <f t="shared" si="73"/>
        <v>2068.71</v>
      </c>
      <c r="AX381" s="208">
        <f t="shared" si="73"/>
        <v>2068.71</v>
      </c>
      <c r="AY381" s="208">
        <f t="shared" si="73"/>
        <v>2068.71</v>
      </c>
      <c r="AZ381" s="208">
        <f t="shared" si="72"/>
        <v>2037.29</v>
      </c>
      <c r="BA381" s="208">
        <f t="shared" si="72"/>
        <v>2037.29</v>
      </c>
      <c r="BB381" s="208">
        <f t="shared" si="72"/>
        <v>2037.29</v>
      </c>
      <c r="BC381" s="208">
        <f t="shared" si="71"/>
        <v>2037.29</v>
      </c>
      <c r="BD381" s="208">
        <f t="shared" si="71"/>
        <v>2037.29</v>
      </c>
      <c r="BE381" s="208">
        <f t="shared" si="71"/>
        <v>2037.29</v>
      </c>
      <c r="BF381" s="208">
        <f t="shared" si="71"/>
        <v>2037.29</v>
      </c>
      <c r="BG381" s="208">
        <f t="shared" si="71"/>
        <v>2037.29</v>
      </c>
      <c r="BH381" s="208">
        <f t="shared" si="71"/>
        <v>2037.29</v>
      </c>
      <c r="BI381" s="208">
        <f t="shared" si="71"/>
        <v>2037.29</v>
      </c>
      <c r="BJ381" s="208">
        <f t="shared" si="71"/>
        <v>2037.29</v>
      </c>
      <c r="BK381" s="208">
        <f t="shared" si="71"/>
        <v>2037.29</v>
      </c>
      <c r="BL381" s="207">
        <f t="shared" si="70"/>
        <v>24447.480000000007</v>
      </c>
    </row>
    <row r="382" spans="1:64">
      <c r="A382" s="190" t="s">
        <v>583</v>
      </c>
      <c r="B382" s="205">
        <v>4.36E-2</v>
      </c>
      <c r="C382" s="205">
        <v>4.36E-2</v>
      </c>
      <c r="D382" s="206">
        <v>0</v>
      </c>
      <c r="E382" s="206">
        <v>0</v>
      </c>
      <c r="F382" s="206">
        <v>0</v>
      </c>
      <c r="G382" s="206">
        <v>129719.92</v>
      </c>
      <c r="H382" s="206">
        <v>259439.84</v>
      </c>
      <c r="I382" s="206">
        <v>259439.84</v>
      </c>
      <c r="J382" s="206">
        <v>259439.84</v>
      </c>
      <c r="K382" s="206">
        <v>259439.84</v>
      </c>
      <c r="L382" s="206">
        <v>259439.84</v>
      </c>
      <c r="M382" s="206">
        <v>259439.84</v>
      </c>
      <c r="N382" s="206">
        <v>259439.84</v>
      </c>
      <c r="O382" s="206">
        <v>259439.84</v>
      </c>
      <c r="P382" s="192">
        <f t="shared" si="67"/>
        <v>2205238.64</v>
      </c>
      <c r="Q382" s="206">
        <v>259439.84</v>
      </c>
      <c r="R382" s="206">
        <v>259439.84</v>
      </c>
      <c r="S382" s="206">
        <v>259439.84</v>
      </c>
      <c r="T382" s="206">
        <v>259439.84</v>
      </c>
      <c r="U382" s="206">
        <v>259439.84</v>
      </c>
      <c r="V382" s="206">
        <v>259439.84</v>
      </c>
      <c r="W382" s="206">
        <v>259439.84</v>
      </c>
      <c r="X382" s="206">
        <v>259439.84</v>
      </c>
      <c r="Y382" s="206">
        <v>259439.84</v>
      </c>
      <c r="Z382" s="206">
        <v>259439.84</v>
      </c>
      <c r="AA382" s="206">
        <v>259439.84</v>
      </c>
      <c r="AB382" s="206">
        <v>259439.84</v>
      </c>
      <c r="AC382" s="206">
        <v>259439.84</v>
      </c>
      <c r="AD382" s="206">
        <v>259439.84</v>
      </c>
      <c r="AE382" s="206">
        <v>259439.84</v>
      </c>
      <c r="AF382" s="206">
        <v>259439.84</v>
      </c>
      <c r="AG382" s="192">
        <f t="shared" si="68"/>
        <v>3113278.0799999996</v>
      </c>
      <c r="AI382" s="207">
        <f t="shared" si="75"/>
        <v>0</v>
      </c>
      <c r="AJ382" s="207">
        <f t="shared" si="75"/>
        <v>0</v>
      </c>
      <c r="AK382" s="207">
        <f t="shared" si="75"/>
        <v>0</v>
      </c>
      <c r="AL382" s="207">
        <f t="shared" si="74"/>
        <v>471.32</v>
      </c>
      <c r="AM382" s="207">
        <f t="shared" si="74"/>
        <v>942.63</v>
      </c>
      <c r="AN382" s="207">
        <f t="shared" si="74"/>
        <v>942.63</v>
      </c>
      <c r="AO382" s="207">
        <f t="shared" si="74"/>
        <v>942.63</v>
      </c>
      <c r="AP382" s="207">
        <f t="shared" si="74"/>
        <v>942.63</v>
      </c>
      <c r="AQ382" s="207">
        <f t="shared" si="74"/>
        <v>942.63</v>
      </c>
      <c r="AR382" s="207">
        <f t="shared" si="74"/>
        <v>942.63</v>
      </c>
      <c r="AS382" s="207">
        <f t="shared" si="74"/>
        <v>942.63</v>
      </c>
      <c r="AT382" s="207">
        <f t="shared" si="74"/>
        <v>942.63</v>
      </c>
      <c r="AU382" s="208">
        <f t="shared" si="69"/>
        <v>8012.3600000000006</v>
      </c>
      <c r="AV382" s="208">
        <f t="shared" si="73"/>
        <v>942.63</v>
      </c>
      <c r="AW382" s="208">
        <f t="shared" si="73"/>
        <v>942.63</v>
      </c>
      <c r="AX382" s="208">
        <f t="shared" si="73"/>
        <v>942.63</v>
      </c>
      <c r="AY382" s="208">
        <f t="shared" si="73"/>
        <v>942.63</v>
      </c>
      <c r="AZ382" s="208">
        <f t="shared" si="72"/>
        <v>942.63</v>
      </c>
      <c r="BA382" s="208">
        <f t="shared" si="72"/>
        <v>942.63</v>
      </c>
      <c r="BB382" s="208">
        <f t="shared" si="72"/>
        <v>942.63</v>
      </c>
      <c r="BC382" s="208">
        <f t="shared" si="71"/>
        <v>942.63</v>
      </c>
      <c r="BD382" s="208">
        <f t="shared" si="71"/>
        <v>942.63</v>
      </c>
      <c r="BE382" s="208">
        <f t="shared" si="71"/>
        <v>942.63</v>
      </c>
      <c r="BF382" s="208">
        <f t="shared" si="71"/>
        <v>942.63</v>
      </c>
      <c r="BG382" s="208">
        <f t="shared" si="71"/>
        <v>942.63</v>
      </c>
      <c r="BH382" s="208">
        <f t="shared" si="71"/>
        <v>942.63</v>
      </c>
      <c r="BI382" s="208">
        <f t="shared" si="71"/>
        <v>942.63</v>
      </c>
      <c r="BJ382" s="208">
        <f t="shared" si="71"/>
        <v>942.63</v>
      </c>
      <c r="BK382" s="208">
        <f t="shared" si="71"/>
        <v>942.63</v>
      </c>
      <c r="BL382" s="207">
        <f t="shared" si="70"/>
        <v>11311.559999999998</v>
      </c>
    </row>
    <row r="383" spans="1:64">
      <c r="A383" s="190" t="s">
        <v>584</v>
      </c>
      <c r="B383" s="205">
        <v>4.2500000000000003E-2</v>
      </c>
      <c r="C383" s="205">
        <v>4.3999999999999997E-2</v>
      </c>
      <c r="D383" s="206">
        <v>0</v>
      </c>
      <c r="E383" s="206">
        <v>0</v>
      </c>
      <c r="F383" s="206">
        <v>0</v>
      </c>
      <c r="G383" s="206">
        <v>11942.36</v>
      </c>
      <c r="H383" s="206">
        <v>23884.71</v>
      </c>
      <c r="I383" s="206">
        <v>23884.71</v>
      </c>
      <c r="J383" s="206">
        <v>23884.71</v>
      </c>
      <c r="K383" s="206">
        <v>23884.71</v>
      </c>
      <c r="L383" s="206">
        <v>23884.71</v>
      </c>
      <c r="M383" s="206">
        <v>23884.71</v>
      </c>
      <c r="N383" s="206">
        <v>23884.71</v>
      </c>
      <c r="O383" s="206">
        <v>23884.71</v>
      </c>
      <c r="P383" s="192">
        <f t="shared" si="67"/>
        <v>203020.03999999995</v>
      </c>
      <c r="Q383" s="206">
        <v>23884.71</v>
      </c>
      <c r="R383" s="206">
        <v>23884.71</v>
      </c>
      <c r="S383" s="206">
        <v>23884.71</v>
      </c>
      <c r="T383" s="206">
        <v>23884.71</v>
      </c>
      <c r="U383" s="206">
        <v>23884.71</v>
      </c>
      <c r="V383" s="206">
        <v>23884.71</v>
      </c>
      <c r="W383" s="206">
        <v>23884.71</v>
      </c>
      <c r="X383" s="206">
        <v>23884.71</v>
      </c>
      <c r="Y383" s="206">
        <v>23884.71</v>
      </c>
      <c r="Z383" s="206">
        <v>23884.71</v>
      </c>
      <c r="AA383" s="206">
        <v>23884.71</v>
      </c>
      <c r="AB383" s="206">
        <v>23884.71</v>
      </c>
      <c r="AC383" s="206">
        <v>23884.71</v>
      </c>
      <c r="AD383" s="206">
        <v>23884.71</v>
      </c>
      <c r="AE383" s="206">
        <v>23884.71</v>
      </c>
      <c r="AF383" s="206">
        <v>23884.71</v>
      </c>
      <c r="AG383" s="192">
        <f t="shared" si="68"/>
        <v>286616.51999999996</v>
      </c>
      <c r="AI383" s="207">
        <f t="shared" si="75"/>
        <v>0</v>
      </c>
      <c r="AJ383" s="207">
        <f t="shared" si="75"/>
        <v>0</v>
      </c>
      <c r="AK383" s="207">
        <f t="shared" si="75"/>
        <v>0</v>
      </c>
      <c r="AL383" s="207">
        <f t="shared" si="74"/>
        <v>42.3</v>
      </c>
      <c r="AM383" s="207">
        <f t="shared" si="74"/>
        <v>84.59</v>
      </c>
      <c r="AN383" s="207">
        <f t="shared" si="74"/>
        <v>84.59</v>
      </c>
      <c r="AO383" s="207">
        <f t="shared" si="74"/>
        <v>84.59</v>
      </c>
      <c r="AP383" s="207">
        <f t="shared" si="74"/>
        <v>84.59</v>
      </c>
      <c r="AQ383" s="207">
        <f t="shared" si="74"/>
        <v>84.59</v>
      </c>
      <c r="AR383" s="207">
        <f t="shared" si="74"/>
        <v>84.59</v>
      </c>
      <c r="AS383" s="207">
        <f t="shared" si="74"/>
        <v>84.59</v>
      </c>
      <c r="AT383" s="207">
        <f t="shared" si="74"/>
        <v>84.59</v>
      </c>
      <c r="AU383" s="208">
        <f t="shared" si="69"/>
        <v>719.02000000000021</v>
      </c>
      <c r="AV383" s="208">
        <f t="shared" si="73"/>
        <v>84.59</v>
      </c>
      <c r="AW383" s="208">
        <f t="shared" si="73"/>
        <v>84.59</v>
      </c>
      <c r="AX383" s="208">
        <f t="shared" si="73"/>
        <v>84.59</v>
      </c>
      <c r="AY383" s="208">
        <f t="shared" si="73"/>
        <v>84.59</v>
      </c>
      <c r="AZ383" s="208">
        <f t="shared" si="72"/>
        <v>87.58</v>
      </c>
      <c r="BA383" s="208">
        <f t="shared" si="72"/>
        <v>87.58</v>
      </c>
      <c r="BB383" s="208">
        <f t="shared" si="72"/>
        <v>87.58</v>
      </c>
      <c r="BC383" s="208">
        <f t="shared" si="71"/>
        <v>87.58</v>
      </c>
      <c r="BD383" s="208">
        <f t="shared" si="71"/>
        <v>87.58</v>
      </c>
      <c r="BE383" s="208">
        <f t="shared" si="71"/>
        <v>87.58</v>
      </c>
      <c r="BF383" s="208">
        <f t="shared" si="71"/>
        <v>87.58</v>
      </c>
      <c r="BG383" s="208">
        <f t="shared" si="71"/>
        <v>87.58</v>
      </c>
      <c r="BH383" s="208">
        <f t="shared" si="71"/>
        <v>87.58</v>
      </c>
      <c r="BI383" s="208">
        <f t="shared" si="71"/>
        <v>87.58</v>
      </c>
      <c r="BJ383" s="208">
        <f t="shared" si="71"/>
        <v>87.58</v>
      </c>
      <c r="BK383" s="208">
        <f t="shared" si="71"/>
        <v>87.58</v>
      </c>
      <c r="BL383" s="207">
        <f t="shared" si="70"/>
        <v>1050.9600000000003</v>
      </c>
    </row>
    <row r="384" spans="1:64">
      <c r="A384" s="190" t="s">
        <v>585</v>
      </c>
      <c r="B384" s="205">
        <v>0</v>
      </c>
      <c r="C384" s="205">
        <v>0</v>
      </c>
      <c r="D384" s="206">
        <v>0</v>
      </c>
      <c r="E384" s="206">
        <v>0</v>
      </c>
      <c r="F384" s="206">
        <v>10054.370000000001</v>
      </c>
      <c r="G384" s="206">
        <v>20108.740000000002</v>
      </c>
      <c r="H384" s="206">
        <v>20108.740000000002</v>
      </c>
      <c r="I384" s="206">
        <v>20108.740000000002</v>
      </c>
      <c r="J384" s="206">
        <v>20108.740000000002</v>
      </c>
      <c r="K384" s="206">
        <v>20108.740000000002</v>
      </c>
      <c r="L384" s="206">
        <v>20108.740000000002</v>
      </c>
      <c r="M384" s="206">
        <v>20108.740000000002</v>
      </c>
      <c r="N384" s="206">
        <v>20108.740000000002</v>
      </c>
      <c r="O384" s="206">
        <v>20108.740000000002</v>
      </c>
      <c r="P384" s="192">
        <f t="shared" si="67"/>
        <v>191033.03</v>
      </c>
      <c r="Q384" s="206">
        <v>20108.740000000002</v>
      </c>
      <c r="R384" s="206">
        <v>20108.740000000002</v>
      </c>
      <c r="S384" s="206">
        <v>20108.740000000002</v>
      </c>
      <c r="T384" s="206">
        <v>20108.740000000002</v>
      </c>
      <c r="U384" s="206">
        <v>20108.740000000002</v>
      </c>
      <c r="V384" s="206">
        <v>20108.740000000002</v>
      </c>
      <c r="W384" s="206">
        <v>20108.740000000002</v>
      </c>
      <c r="X384" s="206">
        <v>20108.740000000002</v>
      </c>
      <c r="Y384" s="206">
        <v>20108.740000000002</v>
      </c>
      <c r="Z384" s="206">
        <v>20108.740000000002</v>
      </c>
      <c r="AA384" s="206">
        <v>20108.740000000002</v>
      </c>
      <c r="AB384" s="206">
        <v>20108.740000000002</v>
      </c>
      <c r="AC384" s="206">
        <v>20108.740000000002</v>
      </c>
      <c r="AD384" s="206">
        <v>20108.740000000002</v>
      </c>
      <c r="AE384" s="206">
        <v>20108.740000000002</v>
      </c>
      <c r="AF384" s="206">
        <v>20108.740000000002</v>
      </c>
      <c r="AG384" s="192">
        <f t="shared" si="68"/>
        <v>241304.87999999998</v>
      </c>
      <c r="AI384" s="207">
        <f t="shared" si="75"/>
        <v>0</v>
      </c>
      <c r="AJ384" s="207">
        <f t="shared" si="75"/>
        <v>0</v>
      </c>
      <c r="AK384" s="207">
        <f t="shared" si="75"/>
        <v>0</v>
      </c>
      <c r="AL384" s="207">
        <f t="shared" si="74"/>
        <v>0</v>
      </c>
      <c r="AM384" s="207">
        <f t="shared" si="74"/>
        <v>0</v>
      </c>
      <c r="AN384" s="207">
        <f t="shared" si="74"/>
        <v>0</v>
      </c>
      <c r="AO384" s="207">
        <f t="shared" si="74"/>
        <v>0</v>
      </c>
      <c r="AP384" s="207">
        <f t="shared" si="74"/>
        <v>0</v>
      </c>
      <c r="AQ384" s="207">
        <f t="shared" si="74"/>
        <v>0</v>
      </c>
      <c r="AR384" s="207">
        <f t="shared" si="74"/>
        <v>0</v>
      </c>
      <c r="AS384" s="207">
        <f t="shared" si="74"/>
        <v>0</v>
      </c>
      <c r="AT384" s="207">
        <f t="shared" si="74"/>
        <v>0</v>
      </c>
      <c r="AU384" s="208">
        <f t="shared" si="69"/>
        <v>0</v>
      </c>
      <c r="AV384" s="208">
        <f t="shared" si="73"/>
        <v>0</v>
      </c>
      <c r="AW384" s="208">
        <f t="shared" si="73"/>
        <v>0</v>
      </c>
      <c r="AX384" s="208">
        <f t="shared" si="73"/>
        <v>0</v>
      </c>
      <c r="AY384" s="208">
        <f t="shared" si="73"/>
        <v>0</v>
      </c>
      <c r="AZ384" s="208">
        <f t="shared" si="72"/>
        <v>0</v>
      </c>
      <c r="BA384" s="208">
        <f t="shared" si="72"/>
        <v>0</v>
      </c>
      <c r="BB384" s="208">
        <f t="shared" si="72"/>
        <v>0</v>
      </c>
      <c r="BC384" s="208">
        <f t="shared" si="71"/>
        <v>0</v>
      </c>
      <c r="BD384" s="208">
        <f t="shared" si="71"/>
        <v>0</v>
      </c>
      <c r="BE384" s="208">
        <f t="shared" si="71"/>
        <v>0</v>
      </c>
      <c r="BF384" s="208">
        <f t="shared" si="71"/>
        <v>0</v>
      </c>
      <c r="BG384" s="208">
        <f t="shared" si="71"/>
        <v>0</v>
      </c>
      <c r="BH384" s="208">
        <f t="shared" si="71"/>
        <v>0</v>
      </c>
      <c r="BI384" s="208">
        <f t="shared" si="71"/>
        <v>0</v>
      </c>
      <c r="BJ384" s="208">
        <f t="shared" si="71"/>
        <v>0</v>
      </c>
      <c r="BK384" s="208">
        <f t="shared" si="71"/>
        <v>0</v>
      </c>
      <c r="BL384" s="207">
        <f t="shared" si="70"/>
        <v>0</v>
      </c>
    </row>
    <row r="385" spans="1:67">
      <c r="A385" s="190" t="s">
        <v>586</v>
      </c>
      <c r="B385" s="243">
        <v>2.1600000000000001E-2</v>
      </c>
      <c r="C385" s="243">
        <v>2.1600000000000001E-2</v>
      </c>
      <c r="D385" s="206">
        <v>742261.26</v>
      </c>
      <c r="E385" s="206">
        <v>742261.26</v>
      </c>
      <c r="F385" s="206">
        <v>743990.08</v>
      </c>
      <c r="G385" s="206">
        <v>745718.89</v>
      </c>
      <c r="H385" s="206">
        <v>745718.89</v>
      </c>
      <c r="I385" s="206">
        <v>745718.89</v>
      </c>
      <c r="J385" s="206">
        <v>746356.97</v>
      </c>
      <c r="K385" s="206">
        <v>746995.05</v>
      </c>
      <c r="L385" s="206">
        <v>746995.05</v>
      </c>
      <c r="M385" s="206">
        <v>746995.05</v>
      </c>
      <c r="N385" s="206">
        <v>746995.05</v>
      </c>
      <c r="O385" s="206">
        <v>746995.05</v>
      </c>
      <c r="P385" s="192">
        <f t="shared" si="67"/>
        <v>8947001.4900000002</v>
      </c>
      <c r="Q385" s="206">
        <v>746995.05</v>
      </c>
      <c r="R385" s="206">
        <v>746995.05</v>
      </c>
      <c r="S385" s="206">
        <v>746995.05</v>
      </c>
      <c r="T385" s="206">
        <v>746995.05</v>
      </c>
      <c r="U385" s="206">
        <v>746995.05</v>
      </c>
      <c r="V385" s="206">
        <v>746995.05</v>
      </c>
      <c r="W385" s="206">
        <v>746995.05</v>
      </c>
      <c r="X385" s="206">
        <v>746995.05</v>
      </c>
      <c r="Y385" s="206">
        <v>746995.05</v>
      </c>
      <c r="Z385" s="206">
        <v>746995.05</v>
      </c>
      <c r="AA385" s="206">
        <v>746995.05</v>
      </c>
      <c r="AB385" s="206">
        <v>746995.05</v>
      </c>
      <c r="AC385" s="206">
        <v>746995.05</v>
      </c>
      <c r="AD385" s="206">
        <v>746995.05</v>
      </c>
      <c r="AE385" s="206">
        <v>746995.05</v>
      </c>
      <c r="AF385" s="206">
        <v>746995.05</v>
      </c>
      <c r="AG385" s="192">
        <f t="shared" si="68"/>
        <v>8963940.5999999996</v>
      </c>
      <c r="AI385" s="207">
        <f t="shared" si="75"/>
        <v>1336.07</v>
      </c>
      <c r="AJ385" s="207">
        <f t="shared" si="75"/>
        <v>1336.07</v>
      </c>
      <c r="AK385" s="207">
        <f t="shared" si="75"/>
        <v>1339.18</v>
      </c>
      <c r="AL385" s="207">
        <f t="shared" si="74"/>
        <v>1342.29</v>
      </c>
      <c r="AM385" s="207">
        <f t="shared" si="74"/>
        <v>1342.29</v>
      </c>
      <c r="AN385" s="207">
        <f t="shared" si="74"/>
        <v>1342.29</v>
      </c>
      <c r="AO385" s="207">
        <f t="shared" si="74"/>
        <v>1343.44</v>
      </c>
      <c r="AP385" s="207">
        <f t="shared" si="74"/>
        <v>1344.59</v>
      </c>
      <c r="AQ385" s="207">
        <f t="shared" si="74"/>
        <v>1344.59</v>
      </c>
      <c r="AR385" s="207">
        <f t="shared" si="74"/>
        <v>1344.59</v>
      </c>
      <c r="AS385" s="207">
        <f t="shared" si="74"/>
        <v>1344.59</v>
      </c>
      <c r="AT385" s="207">
        <f t="shared" si="74"/>
        <v>1344.59</v>
      </c>
      <c r="AU385" s="208">
        <f t="shared" si="69"/>
        <v>16104.58</v>
      </c>
      <c r="AV385" s="208">
        <f t="shared" si="73"/>
        <v>1344.59</v>
      </c>
      <c r="AW385" s="208">
        <f t="shared" si="73"/>
        <v>1344.59</v>
      </c>
      <c r="AX385" s="208">
        <f t="shared" si="73"/>
        <v>1344.59</v>
      </c>
      <c r="AY385" s="208">
        <f t="shared" si="73"/>
        <v>1344.59</v>
      </c>
      <c r="AZ385" s="208">
        <f t="shared" si="72"/>
        <v>1344.59</v>
      </c>
      <c r="BA385" s="208">
        <f t="shared" si="72"/>
        <v>1344.59</v>
      </c>
      <c r="BB385" s="208">
        <f t="shared" si="72"/>
        <v>1344.59</v>
      </c>
      <c r="BC385" s="208">
        <f t="shared" si="71"/>
        <v>1344.59</v>
      </c>
      <c r="BD385" s="208">
        <f t="shared" si="71"/>
        <v>1344.59</v>
      </c>
      <c r="BE385" s="208">
        <f t="shared" si="71"/>
        <v>1344.59</v>
      </c>
      <c r="BF385" s="208">
        <f t="shared" ref="BF385:BK414" si="76">ROUND(AA385*$C385/12,2)</f>
        <v>1344.59</v>
      </c>
      <c r="BG385" s="208">
        <f t="shared" si="76"/>
        <v>1344.59</v>
      </c>
      <c r="BH385" s="208">
        <f t="shared" si="76"/>
        <v>1344.59</v>
      </c>
      <c r="BI385" s="208">
        <f t="shared" si="76"/>
        <v>1344.59</v>
      </c>
      <c r="BJ385" s="208">
        <f t="shared" si="76"/>
        <v>1344.59</v>
      </c>
      <c r="BK385" s="208">
        <f t="shared" si="76"/>
        <v>1344.59</v>
      </c>
      <c r="BL385" s="207">
        <f t="shared" si="70"/>
        <v>16135.08</v>
      </c>
    </row>
    <row r="386" spans="1:67">
      <c r="A386" s="190" t="s">
        <v>587</v>
      </c>
      <c r="B386" s="243">
        <v>3.61E-2</v>
      </c>
      <c r="C386" s="243">
        <v>3.61E-2</v>
      </c>
      <c r="D386" s="206">
        <v>0</v>
      </c>
      <c r="E386" s="206">
        <v>0</v>
      </c>
      <c r="F386" s="206">
        <v>0</v>
      </c>
      <c r="G386" s="206">
        <v>0</v>
      </c>
      <c r="H386" s="206">
        <v>0</v>
      </c>
      <c r="I386" s="206">
        <v>0</v>
      </c>
      <c r="J386" s="206">
        <v>8152480.75</v>
      </c>
      <c r="K386" s="206">
        <v>9758509.5700000003</v>
      </c>
      <c r="L386" s="206">
        <v>11524971.57</v>
      </c>
      <c r="M386" s="206">
        <v>13543248.34</v>
      </c>
      <c r="N386" s="206">
        <v>14678286.609999999</v>
      </c>
      <c r="O386" s="206">
        <v>14678286.609999999</v>
      </c>
      <c r="P386" s="192">
        <f t="shared" si="67"/>
        <v>72335783.450000003</v>
      </c>
      <c r="Q386" s="206">
        <v>14678286.609999999</v>
      </c>
      <c r="R386" s="206">
        <v>25394725.125</v>
      </c>
      <c r="S386" s="206">
        <v>36111163.640000001</v>
      </c>
      <c r="T386" s="206">
        <v>36111163.640000001</v>
      </c>
      <c r="U386" s="206">
        <v>36111163.640000001</v>
      </c>
      <c r="V386" s="206">
        <v>36111163.640000001</v>
      </c>
      <c r="W386" s="206">
        <v>36111163.640000001</v>
      </c>
      <c r="X386" s="206">
        <v>36111163.640000001</v>
      </c>
      <c r="Y386" s="206">
        <v>36111163.640000001</v>
      </c>
      <c r="Z386" s="206">
        <v>36111163.640000001</v>
      </c>
      <c r="AA386" s="206">
        <v>36111163.640000001</v>
      </c>
      <c r="AB386" s="206">
        <v>36111163.640000001</v>
      </c>
      <c r="AC386" s="206">
        <v>36111163.640000001</v>
      </c>
      <c r="AD386" s="206">
        <v>36111163.640000001</v>
      </c>
      <c r="AE386" s="206">
        <v>36111163.640000001</v>
      </c>
      <c r="AF386" s="206">
        <v>36111163.640000001</v>
      </c>
      <c r="AG386" s="192">
        <f t="shared" si="68"/>
        <v>433333963.67999989</v>
      </c>
      <c r="AI386" s="207">
        <f t="shared" si="75"/>
        <v>0</v>
      </c>
      <c r="AJ386" s="207">
        <f t="shared" si="75"/>
        <v>0</v>
      </c>
      <c r="AK386" s="207">
        <f t="shared" si="75"/>
        <v>0</v>
      </c>
      <c r="AL386" s="207">
        <f t="shared" si="74"/>
        <v>0</v>
      </c>
      <c r="AM386" s="207">
        <f t="shared" si="74"/>
        <v>0</v>
      </c>
      <c r="AN386" s="207">
        <f t="shared" si="74"/>
        <v>0</v>
      </c>
      <c r="AO386" s="207">
        <f t="shared" si="74"/>
        <v>24525.38</v>
      </c>
      <c r="AP386" s="207">
        <f t="shared" si="74"/>
        <v>29356.85</v>
      </c>
      <c r="AQ386" s="207">
        <f t="shared" si="74"/>
        <v>34670.959999999999</v>
      </c>
      <c r="AR386" s="207">
        <f t="shared" si="74"/>
        <v>40742.61</v>
      </c>
      <c r="AS386" s="207">
        <f t="shared" si="74"/>
        <v>44157.18</v>
      </c>
      <c r="AT386" s="207">
        <f t="shared" si="74"/>
        <v>44157.18</v>
      </c>
      <c r="AU386" s="208">
        <f t="shared" si="69"/>
        <v>217610.16</v>
      </c>
      <c r="AV386" s="208">
        <f t="shared" si="73"/>
        <v>44157.18</v>
      </c>
      <c r="AW386" s="208">
        <f t="shared" si="73"/>
        <v>76395.8</v>
      </c>
      <c r="AX386" s="208">
        <f t="shared" si="73"/>
        <v>108634.42</v>
      </c>
      <c r="AY386" s="208">
        <f t="shared" si="73"/>
        <v>108634.42</v>
      </c>
      <c r="AZ386" s="208">
        <f t="shared" si="72"/>
        <v>108634.42</v>
      </c>
      <c r="BA386" s="208">
        <f t="shared" si="72"/>
        <v>108634.42</v>
      </c>
      <c r="BB386" s="208">
        <f t="shared" si="72"/>
        <v>108634.42</v>
      </c>
      <c r="BC386" s="208">
        <f t="shared" si="72"/>
        <v>108634.42</v>
      </c>
      <c r="BD386" s="208">
        <f t="shared" si="72"/>
        <v>108634.42</v>
      </c>
      <c r="BE386" s="208">
        <f t="shared" si="72"/>
        <v>108634.42</v>
      </c>
      <c r="BF386" s="208">
        <f t="shared" si="76"/>
        <v>108634.42</v>
      </c>
      <c r="BG386" s="208">
        <f t="shared" si="76"/>
        <v>108634.42</v>
      </c>
      <c r="BH386" s="208">
        <f t="shared" si="76"/>
        <v>108634.42</v>
      </c>
      <c r="BI386" s="208">
        <f t="shared" si="76"/>
        <v>108634.42</v>
      </c>
      <c r="BJ386" s="208">
        <f t="shared" si="76"/>
        <v>108634.42</v>
      </c>
      <c r="BK386" s="208">
        <f t="shared" si="76"/>
        <v>108634.42</v>
      </c>
      <c r="BL386" s="207">
        <f t="shared" si="70"/>
        <v>1303613.04</v>
      </c>
      <c r="BO386" s="207">
        <f t="shared" ref="BO386:BO391" si="77">BL386</f>
        <v>1303613.04</v>
      </c>
    </row>
    <row r="387" spans="1:67">
      <c r="A387" s="190" t="s">
        <v>588</v>
      </c>
      <c r="B387" s="243">
        <v>3.61E-2</v>
      </c>
      <c r="C387" s="243">
        <v>3.61E-2</v>
      </c>
      <c r="D387" s="206">
        <v>184957686.47999999</v>
      </c>
      <c r="E387" s="206">
        <v>184957686.47999999</v>
      </c>
      <c r="F387" s="206">
        <v>184957686.47999999</v>
      </c>
      <c r="G387" s="206">
        <v>186656215.02000001</v>
      </c>
      <c r="H387" s="206">
        <v>188354743.55000001</v>
      </c>
      <c r="I387" s="206">
        <v>188354743.55000001</v>
      </c>
      <c r="J387" s="206">
        <v>188354743.55000001</v>
      </c>
      <c r="K387" s="206">
        <v>188354743.55000001</v>
      </c>
      <c r="L387" s="206">
        <v>188354743.55000001</v>
      </c>
      <c r="M387" s="206">
        <v>188354743.55000001</v>
      </c>
      <c r="N387" s="206">
        <v>188354743.55000001</v>
      </c>
      <c r="O387" s="206">
        <v>188354743.55000001</v>
      </c>
      <c r="P387" s="192">
        <f t="shared" si="67"/>
        <v>2248367222.8599997</v>
      </c>
      <c r="Q387" s="206">
        <v>188354743.55000001</v>
      </c>
      <c r="R387" s="206">
        <v>188354743.55000001</v>
      </c>
      <c r="S387" s="206">
        <v>188354743.55000001</v>
      </c>
      <c r="T387" s="206">
        <v>188354743.55000001</v>
      </c>
      <c r="U387" s="206">
        <v>188354743.55000001</v>
      </c>
      <c r="V387" s="206">
        <v>188354743.55000001</v>
      </c>
      <c r="W387" s="206">
        <v>188354743.55000001</v>
      </c>
      <c r="X387" s="206">
        <v>188354743.55000001</v>
      </c>
      <c r="Y387" s="206">
        <v>188354743.55000001</v>
      </c>
      <c r="Z387" s="206">
        <v>188354743.55000001</v>
      </c>
      <c r="AA387" s="206">
        <v>188354743.55000001</v>
      </c>
      <c r="AB387" s="206">
        <v>188354743.55000001</v>
      </c>
      <c r="AC387" s="206">
        <v>188354743.55000001</v>
      </c>
      <c r="AD387" s="206">
        <v>188354743.55000001</v>
      </c>
      <c r="AE387" s="206">
        <v>188354743.55000001</v>
      </c>
      <c r="AF387" s="206">
        <v>188354743.55000001</v>
      </c>
      <c r="AG387" s="192">
        <f t="shared" si="68"/>
        <v>2260256922.5999999</v>
      </c>
      <c r="AI387" s="207">
        <f t="shared" si="75"/>
        <v>556414.37</v>
      </c>
      <c r="AJ387" s="207">
        <f t="shared" si="75"/>
        <v>556414.37</v>
      </c>
      <c r="AK387" s="207">
        <f t="shared" si="75"/>
        <v>556414.37</v>
      </c>
      <c r="AL387" s="207">
        <f t="shared" si="74"/>
        <v>561524.11</v>
      </c>
      <c r="AM387" s="207">
        <f t="shared" si="74"/>
        <v>566633.85</v>
      </c>
      <c r="AN387" s="207">
        <f t="shared" si="74"/>
        <v>566633.85</v>
      </c>
      <c r="AO387" s="207">
        <f t="shared" si="74"/>
        <v>566633.85</v>
      </c>
      <c r="AP387" s="207">
        <f t="shared" si="74"/>
        <v>566633.85</v>
      </c>
      <c r="AQ387" s="207">
        <f t="shared" si="74"/>
        <v>566633.85</v>
      </c>
      <c r="AR387" s="207">
        <f t="shared" si="74"/>
        <v>566633.85</v>
      </c>
      <c r="AS387" s="207">
        <f t="shared" si="74"/>
        <v>566633.85</v>
      </c>
      <c r="AT387" s="207">
        <f t="shared" si="74"/>
        <v>566633.85</v>
      </c>
      <c r="AU387" s="208">
        <f t="shared" si="69"/>
        <v>6763838.0199999986</v>
      </c>
      <c r="AV387" s="208">
        <f t="shared" si="73"/>
        <v>566633.85</v>
      </c>
      <c r="AW387" s="208">
        <f t="shared" si="73"/>
        <v>566633.85</v>
      </c>
      <c r="AX387" s="208">
        <f t="shared" si="73"/>
        <v>566633.85</v>
      </c>
      <c r="AY387" s="208">
        <f t="shared" si="73"/>
        <v>566633.85</v>
      </c>
      <c r="AZ387" s="208">
        <f t="shared" si="72"/>
        <v>566633.85</v>
      </c>
      <c r="BA387" s="208">
        <f t="shared" si="72"/>
        <v>566633.85</v>
      </c>
      <c r="BB387" s="208">
        <f t="shared" si="72"/>
        <v>566633.85</v>
      </c>
      <c r="BC387" s="208">
        <f t="shared" si="72"/>
        <v>566633.85</v>
      </c>
      <c r="BD387" s="208">
        <f t="shared" si="72"/>
        <v>566633.85</v>
      </c>
      <c r="BE387" s="208">
        <f t="shared" si="72"/>
        <v>566633.85</v>
      </c>
      <c r="BF387" s="208">
        <f t="shared" si="76"/>
        <v>566633.85</v>
      </c>
      <c r="BG387" s="208">
        <f t="shared" si="76"/>
        <v>566633.85</v>
      </c>
      <c r="BH387" s="208">
        <f t="shared" si="76"/>
        <v>566633.85</v>
      </c>
      <c r="BI387" s="208">
        <f t="shared" si="76"/>
        <v>566633.85</v>
      </c>
      <c r="BJ387" s="208">
        <f t="shared" si="76"/>
        <v>566633.85</v>
      </c>
      <c r="BK387" s="208">
        <f t="shared" si="76"/>
        <v>566633.85</v>
      </c>
      <c r="BL387" s="207">
        <f t="shared" si="70"/>
        <v>6799606.1999999983</v>
      </c>
      <c r="BO387" s="207">
        <f t="shared" si="77"/>
        <v>6799606.1999999983</v>
      </c>
    </row>
    <row r="388" spans="1:67">
      <c r="A388" s="190" t="s">
        <v>589</v>
      </c>
      <c r="B388" s="243">
        <v>2.3899999999999998E-2</v>
      </c>
      <c r="C388" s="243">
        <v>2.3899999999999998E-2</v>
      </c>
      <c r="D388" s="206">
        <v>0</v>
      </c>
      <c r="E388" s="206">
        <v>0</v>
      </c>
      <c r="F388" s="206">
        <v>0</v>
      </c>
      <c r="G388" s="206">
        <v>0</v>
      </c>
      <c r="H388" s="206">
        <v>0</v>
      </c>
      <c r="I388" s="206">
        <v>0</v>
      </c>
      <c r="J388" s="206">
        <v>44606090.629999995</v>
      </c>
      <c r="K388" s="206">
        <v>45176991.405000001</v>
      </c>
      <c r="L388" s="206">
        <v>45179748.450000003</v>
      </c>
      <c r="M388" s="206">
        <v>45179748.450000003</v>
      </c>
      <c r="N388" s="206">
        <v>45179748.450000003</v>
      </c>
      <c r="O388" s="206">
        <v>45179748.450000003</v>
      </c>
      <c r="P388" s="192">
        <f t="shared" si="67"/>
        <v>270502075.83499998</v>
      </c>
      <c r="Q388" s="206">
        <v>45179748.450000003</v>
      </c>
      <c r="R388" s="206">
        <v>45179748.450000003</v>
      </c>
      <c r="S388" s="206">
        <v>45179748.450000003</v>
      </c>
      <c r="T388" s="206">
        <v>45179748.450000003</v>
      </c>
      <c r="U388" s="206">
        <v>45179748.450000003</v>
      </c>
      <c r="V388" s="206">
        <v>45179748.450000003</v>
      </c>
      <c r="W388" s="206">
        <v>45179748.450000003</v>
      </c>
      <c r="X388" s="206">
        <v>45179748.450000003</v>
      </c>
      <c r="Y388" s="206">
        <v>45179748.450000003</v>
      </c>
      <c r="Z388" s="206">
        <v>45179748.450000003</v>
      </c>
      <c r="AA388" s="206">
        <v>45179748.450000003</v>
      </c>
      <c r="AB388" s="206">
        <v>45179748.450000003</v>
      </c>
      <c r="AC388" s="206">
        <v>45179748.450000003</v>
      </c>
      <c r="AD388" s="206">
        <v>45179748.450000003</v>
      </c>
      <c r="AE388" s="206">
        <v>45179748.450000003</v>
      </c>
      <c r="AF388" s="206">
        <v>45179748.450000003</v>
      </c>
      <c r="AG388" s="192">
        <f t="shared" si="68"/>
        <v>542156981.39999998</v>
      </c>
      <c r="AI388" s="207">
        <f t="shared" si="75"/>
        <v>0</v>
      </c>
      <c r="AJ388" s="207">
        <f t="shared" si="75"/>
        <v>0</v>
      </c>
      <c r="AK388" s="207">
        <f t="shared" si="75"/>
        <v>0</v>
      </c>
      <c r="AL388" s="207">
        <f t="shared" si="74"/>
        <v>0</v>
      </c>
      <c r="AM388" s="207">
        <f t="shared" si="74"/>
        <v>0</v>
      </c>
      <c r="AN388" s="207">
        <f t="shared" si="74"/>
        <v>0</v>
      </c>
      <c r="AO388" s="207">
        <f t="shared" si="74"/>
        <v>88840.46</v>
      </c>
      <c r="AP388" s="207">
        <f t="shared" si="74"/>
        <v>89977.51</v>
      </c>
      <c r="AQ388" s="207">
        <f t="shared" si="74"/>
        <v>89983</v>
      </c>
      <c r="AR388" s="207">
        <f t="shared" si="74"/>
        <v>89983</v>
      </c>
      <c r="AS388" s="207">
        <f t="shared" si="74"/>
        <v>89983</v>
      </c>
      <c r="AT388" s="207">
        <f t="shared" si="74"/>
        <v>89983</v>
      </c>
      <c r="AU388" s="208">
        <f t="shared" si="69"/>
        <v>538749.97</v>
      </c>
      <c r="AV388" s="208">
        <f t="shared" si="73"/>
        <v>89983</v>
      </c>
      <c r="AW388" s="208">
        <f t="shared" si="73"/>
        <v>89983</v>
      </c>
      <c r="AX388" s="208">
        <f t="shared" si="73"/>
        <v>89983</v>
      </c>
      <c r="AY388" s="208">
        <f t="shared" si="73"/>
        <v>89983</v>
      </c>
      <c r="AZ388" s="208">
        <f t="shared" si="72"/>
        <v>89983</v>
      </c>
      <c r="BA388" s="208">
        <f t="shared" si="72"/>
        <v>89983</v>
      </c>
      <c r="BB388" s="208">
        <f t="shared" si="72"/>
        <v>89983</v>
      </c>
      <c r="BC388" s="208">
        <f t="shared" si="72"/>
        <v>89983</v>
      </c>
      <c r="BD388" s="208">
        <f t="shared" si="72"/>
        <v>89983</v>
      </c>
      <c r="BE388" s="208">
        <f t="shared" si="72"/>
        <v>89983</v>
      </c>
      <c r="BF388" s="208">
        <f t="shared" si="76"/>
        <v>89983</v>
      </c>
      <c r="BG388" s="208">
        <f t="shared" si="76"/>
        <v>89983</v>
      </c>
      <c r="BH388" s="208">
        <f t="shared" si="76"/>
        <v>89983</v>
      </c>
      <c r="BI388" s="208">
        <f t="shared" si="76"/>
        <v>89983</v>
      </c>
      <c r="BJ388" s="208">
        <f t="shared" si="76"/>
        <v>89983</v>
      </c>
      <c r="BK388" s="208">
        <f t="shared" si="76"/>
        <v>89983</v>
      </c>
      <c r="BL388" s="207">
        <f t="shared" si="70"/>
        <v>1079796</v>
      </c>
      <c r="BO388" s="207">
        <f t="shared" si="77"/>
        <v>1079796</v>
      </c>
    </row>
    <row r="389" spans="1:67">
      <c r="A389" s="190" t="s">
        <v>590</v>
      </c>
      <c r="B389" s="243">
        <v>2.3899999999999998E-2</v>
      </c>
      <c r="C389" s="243">
        <v>2.3899999999999998E-2</v>
      </c>
      <c r="D389" s="206">
        <v>28202632.039999999</v>
      </c>
      <c r="E389" s="206">
        <v>28202632.039999999</v>
      </c>
      <c r="F389" s="206">
        <v>28202632.039999999</v>
      </c>
      <c r="G389" s="206">
        <v>28202632.039999999</v>
      </c>
      <c r="H389" s="206">
        <v>28202632.039999999</v>
      </c>
      <c r="I389" s="206">
        <v>28202632.039999999</v>
      </c>
      <c r="J389" s="206">
        <v>28202632.039999999</v>
      </c>
      <c r="K389" s="206">
        <v>28202632.039999999</v>
      </c>
      <c r="L389" s="206">
        <v>28202632.039999999</v>
      </c>
      <c r="M389" s="206">
        <v>28202632.039999999</v>
      </c>
      <c r="N389" s="206">
        <v>28202632.039999999</v>
      </c>
      <c r="O389" s="206">
        <v>28202632.039999999</v>
      </c>
      <c r="P389" s="192">
        <f t="shared" si="67"/>
        <v>338431584.48000002</v>
      </c>
      <c r="Q389" s="206">
        <v>28202632.039999999</v>
      </c>
      <c r="R389" s="206">
        <v>28202632.039999999</v>
      </c>
      <c r="S389" s="206">
        <v>28202632.039999999</v>
      </c>
      <c r="T389" s="206">
        <v>28202632.039999999</v>
      </c>
      <c r="U389" s="206">
        <v>28202632.039999999</v>
      </c>
      <c r="V389" s="206">
        <v>28202632.039999999</v>
      </c>
      <c r="W389" s="206">
        <v>28202632.039999999</v>
      </c>
      <c r="X389" s="206">
        <v>28202632.039999999</v>
      </c>
      <c r="Y389" s="206">
        <v>28202632.039999999</v>
      </c>
      <c r="Z389" s="206">
        <v>28202632.039999999</v>
      </c>
      <c r="AA389" s="206">
        <v>28202632.039999999</v>
      </c>
      <c r="AB389" s="206">
        <v>28202632.039999999</v>
      </c>
      <c r="AC389" s="206">
        <v>28202632.039999999</v>
      </c>
      <c r="AD389" s="206">
        <v>28202632.039999999</v>
      </c>
      <c r="AE389" s="206">
        <v>28202632.039999999</v>
      </c>
      <c r="AF389" s="206">
        <v>28202632.039999999</v>
      </c>
      <c r="AG389" s="192">
        <f t="shared" si="68"/>
        <v>338431584.48000002</v>
      </c>
      <c r="AI389" s="207">
        <f t="shared" si="75"/>
        <v>56170.239999999998</v>
      </c>
      <c r="AJ389" s="207">
        <f t="shared" si="75"/>
        <v>56170.239999999998</v>
      </c>
      <c r="AK389" s="207">
        <f t="shared" si="75"/>
        <v>56170.239999999998</v>
      </c>
      <c r="AL389" s="207">
        <f t="shared" si="74"/>
        <v>56170.239999999998</v>
      </c>
      <c r="AM389" s="207">
        <f t="shared" si="74"/>
        <v>56170.239999999998</v>
      </c>
      <c r="AN389" s="207">
        <f t="shared" si="74"/>
        <v>56170.239999999998</v>
      </c>
      <c r="AO389" s="207">
        <f t="shared" si="74"/>
        <v>56170.239999999998</v>
      </c>
      <c r="AP389" s="207">
        <f t="shared" si="74"/>
        <v>56170.239999999998</v>
      </c>
      <c r="AQ389" s="207">
        <f t="shared" si="74"/>
        <v>56170.239999999998</v>
      </c>
      <c r="AR389" s="207">
        <f t="shared" si="74"/>
        <v>56170.239999999998</v>
      </c>
      <c r="AS389" s="207">
        <f t="shared" si="74"/>
        <v>56170.239999999998</v>
      </c>
      <c r="AT389" s="207">
        <f t="shared" si="74"/>
        <v>56170.239999999998</v>
      </c>
      <c r="AU389" s="208">
        <f t="shared" si="69"/>
        <v>674042.88</v>
      </c>
      <c r="AV389" s="208">
        <f t="shared" si="73"/>
        <v>56170.239999999998</v>
      </c>
      <c r="AW389" s="208">
        <f t="shared" si="73"/>
        <v>56170.239999999998</v>
      </c>
      <c r="AX389" s="208">
        <f t="shared" si="73"/>
        <v>56170.239999999998</v>
      </c>
      <c r="AY389" s="208">
        <f t="shared" si="73"/>
        <v>56170.239999999998</v>
      </c>
      <c r="AZ389" s="208">
        <f t="shared" si="72"/>
        <v>56170.239999999998</v>
      </c>
      <c r="BA389" s="208">
        <f t="shared" si="72"/>
        <v>56170.239999999998</v>
      </c>
      <c r="BB389" s="208">
        <f t="shared" si="72"/>
        <v>56170.239999999998</v>
      </c>
      <c r="BC389" s="208">
        <f t="shared" si="72"/>
        <v>56170.239999999998</v>
      </c>
      <c r="BD389" s="208">
        <f t="shared" si="72"/>
        <v>56170.239999999998</v>
      </c>
      <c r="BE389" s="208">
        <f t="shared" si="72"/>
        <v>56170.239999999998</v>
      </c>
      <c r="BF389" s="208">
        <f t="shared" si="76"/>
        <v>56170.239999999998</v>
      </c>
      <c r="BG389" s="208">
        <f t="shared" si="76"/>
        <v>56170.239999999998</v>
      </c>
      <c r="BH389" s="208">
        <f t="shared" si="76"/>
        <v>56170.239999999998</v>
      </c>
      <c r="BI389" s="208">
        <f t="shared" si="76"/>
        <v>56170.239999999998</v>
      </c>
      <c r="BJ389" s="208">
        <f t="shared" si="76"/>
        <v>56170.239999999998</v>
      </c>
      <c r="BK389" s="208">
        <f t="shared" si="76"/>
        <v>56170.239999999998</v>
      </c>
      <c r="BL389" s="207">
        <f t="shared" si="70"/>
        <v>674042.88</v>
      </c>
      <c r="BO389" s="207">
        <f t="shared" si="77"/>
        <v>674042.88</v>
      </c>
    </row>
    <row r="390" spans="1:67">
      <c r="A390" s="190" t="s">
        <v>591</v>
      </c>
      <c r="B390" s="243">
        <v>2.3899999999999998E-2</v>
      </c>
      <c r="C390" s="243">
        <v>2.3899999999999998E-2</v>
      </c>
      <c r="D390" s="206">
        <v>33083.26</v>
      </c>
      <c r="E390" s="206">
        <v>33083.26</v>
      </c>
      <c r="F390" s="206">
        <v>33083.26</v>
      </c>
      <c r="G390" s="206">
        <v>33083.26</v>
      </c>
      <c r="H390" s="206">
        <v>33083.26</v>
      </c>
      <c r="I390" s="206">
        <v>33083.26</v>
      </c>
      <c r="J390" s="206">
        <v>33083.26</v>
      </c>
      <c r="K390" s="206">
        <v>33083.26</v>
      </c>
      <c r="L390" s="206">
        <v>33083.26</v>
      </c>
      <c r="M390" s="206">
        <v>33083.26</v>
      </c>
      <c r="N390" s="206">
        <v>33083.26</v>
      </c>
      <c r="O390" s="206">
        <v>33083.26</v>
      </c>
      <c r="P390" s="192">
        <f t="shared" ref="P390:P414" si="78">SUM(D390:O390)</f>
        <v>396999.12000000005</v>
      </c>
      <c r="Q390" s="206">
        <v>33083.26</v>
      </c>
      <c r="R390" s="206">
        <v>33083.26</v>
      </c>
      <c r="S390" s="206">
        <v>33083.26</v>
      </c>
      <c r="T390" s="206">
        <v>33083.26</v>
      </c>
      <c r="U390" s="206">
        <v>33083.26</v>
      </c>
      <c r="V390" s="206">
        <v>33083.26</v>
      </c>
      <c r="W390" s="206">
        <v>33083.26</v>
      </c>
      <c r="X390" s="206">
        <v>33083.26</v>
      </c>
      <c r="Y390" s="206">
        <v>33083.26</v>
      </c>
      <c r="Z390" s="206">
        <v>33083.26</v>
      </c>
      <c r="AA390" s="206">
        <v>33083.26</v>
      </c>
      <c r="AB390" s="206">
        <v>33083.26</v>
      </c>
      <c r="AC390" s="206">
        <v>33083.26</v>
      </c>
      <c r="AD390" s="206">
        <v>33083.26</v>
      </c>
      <c r="AE390" s="206">
        <v>33083.26</v>
      </c>
      <c r="AF390" s="206">
        <v>33083.26</v>
      </c>
      <c r="AG390" s="192">
        <f t="shared" ref="AG390:AG414" si="79">SUM(U390:AF390)</f>
        <v>396999.12000000005</v>
      </c>
      <c r="AI390" s="207">
        <f t="shared" si="75"/>
        <v>65.89</v>
      </c>
      <c r="AJ390" s="207">
        <f t="shared" si="75"/>
        <v>65.89</v>
      </c>
      <c r="AK390" s="207">
        <f t="shared" si="75"/>
        <v>65.89</v>
      </c>
      <c r="AL390" s="207">
        <f t="shared" si="74"/>
        <v>65.89</v>
      </c>
      <c r="AM390" s="207">
        <f t="shared" si="74"/>
        <v>65.89</v>
      </c>
      <c r="AN390" s="207">
        <f t="shared" si="74"/>
        <v>65.89</v>
      </c>
      <c r="AO390" s="207">
        <f t="shared" si="74"/>
        <v>65.89</v>
      </c>
      <c r="AP390" s="207">
        <f t="shared" si="74"/>
        <v>65.89</v>
      </c>
      <c r="AQ390" s="207">
        <f t="shared" si="74"/>
        <v>65.89</v>
      </c>
      <c r="AR390" s="207">
        <f t="shared" si="74"/>
        <v>65.89</v>
      </c>
      <c r="AS390" s="207">
        <f t="shared" si="74"/>
        <v>65.89</v>
      </c>
      <c r="AT390" s="207">
        <f t="shared" si="74"/>
        <v>65.89</v>
      </c>
      <c r="AU390" s="208">
        <f t="shared" ref="AU390:AU414" si="80">SUM(AI390:AT390)</f>
        <v>790.68</v>
      </c>
      <c r="AV390" s="208">
        <f t="shared" si="73"/>
        <v>65.89</v>
      </c>
      <c r="AW390" s="208">
        <f t="shared" si="73"/>
        <v>65.89</v>
      </c>
      <c r="AX390" s="208">
        <f t="shared" si="73"/>
        <v>65.89</v>
      </c>
      <c r="AY390" s="208">
        <f t="shared" si="73"/>
        <v>65.89</v>
      </c>
      <c r="AZ390" s="208">
        <f t="shared" si="72"/>
        <v>65.89</v>
      </c>
      <c r="BA390" s="208">
        <f t="shared" si="72"/>
        <v>65.89</v>
      </c>
      <c r="BB390" s="208">
        <f t="shared" si="72"/>
        <v>65.89</v>
      </c>
      <c r="BC390" s="208">
        <f t="shared" si="72"/>
        <v>65.89</v>
      </c>
      <c r="BD390" s="208">
        <f t="shared" si="72"/>
        <v>65.89</v>
      </c>
      <c r="BE390" s="208">
        <f t="shared" si="72"/>
        <v>65.89</v>
      </c>
      <c r="BF390" s="208">
        <f t="shared" si="76"/>
        <v>65.89</v>
      </c>
      <c r="BG390" s="208">
        <f t="shared" si="76"/>
        <v>65.89</v>
      </c>
      <c r="BH390" s="208">
        <f t="shared" si="76"/>
        <v>65.89</v>
      </c>
      <c r="BI390" s="208">
        <f t="shared" si="76"/>
        <v>65.89</v>
      </c>
      <c r="BJ390" s="208">
        <f t="shared" si="76"/>
        <v>65.89</v>
      </c>
      <c r="BK390" s="208">
        <f t="shared" si="76"/>
        <v>65.89</v>
      </c>
      <c r="BL390" s="207">
        <f t="shared" ref="BL390:BL414" si="81">SUM(AZ390:BK390)</f>
        <v>790.68</v>
      </c>
      <c r="BO390" s="207">
        <f t="shared" si="77"/>
        <v>790.68</v>
      </c>
    </row>
    <row r="391" spans="1:67">
      <c r="A391" s="190" t="s">
        <v>592</v>
      </c>
      <c r="B391" s="243">
        <v>2.3899999999999998E-2</v>
      </c>
      <c r="C391" s="243">
        <v>2.3899999999999998E-2</v>
      </c>
      <c r="D391" s="206">
        <v>0</v>
      </c>
      <c r="E391" s="206">
        <v>114032.63</v>
      </c>
      <c r="F391" s="206">
        <v>228065.26</v>
      </c>
      <c r="G391" s="206">
        <v>228065.26</v>
      </c>
      <c r="H391" s="206">
        <v>228065.26</v>
      </c>
      <c r="I391" s="206">
        <v>228065.26</v>
      </c>
      <c r="J391" s="206">
        <v>228065.26</v>
      </c>
      <c r="K391" s="206">
        <v>228065.26</v>
      </c>
      <c r="L391" s="206">
        <v>228065.26</v>
      </c>
      <c r="M391" s="206">
        <v>228065.26</v>
      </c>
      <c r="N391" s="206">
        <v>228065.26</v>
      </c>
      <c r="O391" s="206">
        <v>228065.26</v>
      </c>
      <c r="P391" s="192">
        <f t="shared" si="78"/>
        <v>2394685.2300000004</v>
      </c>
      <c r="Q391" s="206">
        <v>228065.26</v>
      </c>
      <c r="R391" s="206">
        <v>228065.26</v>
      </c>
      <c r="S391" s="206">
        <v>228065.26</v>
      </c>
      <c r="T391" s="206">
        <v>228065.26</v>
      </c>
      <c r="U391" s="206">
        <v>228065.26</v>
      </c>
      <c r="V391" s="206">
        <v>228065.26</v>
      </c>
      <c r="W391" s="206">
        <v>228065.26</v>
      </c>
      <c r="X391" s="206">
        <v>228065.26</v>
      </c>
      <c r="Y391" s="206">
        <v>228065.26</v>
      </c>
      <c r="Z391" s="206">
        <v>228065.26</v>
      </c>
      <c r="AA391" s="206">
        <v>228065.26</v>
      </c>
      <c r="AB391" s="206">
        <v>228065.26</v>
      </c>
      <c r="AC391" s="206">
        <v>228065.26</v>
      </c>
      <c r="AD391" s="206">
        <v>228065.26</v>
      </c>
      <c r="AE391" s="206">
        <v>228065.26</v>
      </c>
      <c r="AF391" s="206">
        <v>228065.26</v>
      </c>
      <c r="AG391" s="192">
        <f t="shared" si="79"/>
        <v>2736783.12</v>
      </c>
      <c r="AI391" s="207">
        <f t="shared" si="75"/>
        <v>0</v>
      </c>
      <c r="AJ391" s="207">
        <f t="shared" si="75"/>
        <v>227.11</v>
      </c>
      <c r="AK391" s="207">
        <f t="shared" si="75"/>
        <v>454.23</v>
      </c>
      <c r="AL391" s="207">
        <f t="shared" si="74"/>
        <v>454.23</v>
      </c>
      <c r="AM391" s="207">
        <f t="shared" si="74"/>
        <v>454.23</v>
      </c>
      <c r="AN391" s="207">
        <f t="shared" si="74"/>
        <v>454.23</v>
      </c>
      <c r="AO391" s="207">
        <f t="shared" si="74"/>
        <v>454.23</v>
      </c>
      <c r="AP391" s="207">
        <f t="shared" si="74"/>
        <v>454.23</v>
      </c>
      <c r="AQ391" s="207">
        <f t="shared" si="74"/>
        <v>454.23</v>
      </c>
      <c r="AR391" s="207">
        <f t="shared" si="74"/>
        <v>454.23</v>
      </c>
      <c r="AS391" s="207">
        <f t="shared" si="74"/>
        <v>454.23</v>
      </c>
      <c r="AT391" s="207">
        <f t="shared" si="74"/>
        <v>454.23</v>
      </c>
      <c r="AU391" s="208">
        <f t="shared" si="80"/>
        <v>4769.41</v>
      </c>
      <c r="AV391" s="208">
        <f t="shared" si="73"/>
        <v>454.23</v>
      </c>
      <c r="AW391" s="208">
        <f t="shared" si="73"/>
        <v>454.23</v>
      </c>
      <c r="AX391" s="208">
        <f t="shared" si="73"/>
        <v>454.23</v>
      </c>
      <c r="AY391" s="208">
        <f t="shared" si="73"/>
        <v>454.23</v>
      </c>
      <c r="AZ391" s="208">
        <f t="shared" si="72"/>
        <v>454.23</v>
      </c>
      <c r="BA391" s="208">
        <f t="shared" si="72"/>
        <v>454.23</v>
      </c>
      <c r="BB391" s="208">
        <f t="shared" si="72"/>
        <v>454.23</v>
      </c>
      <c r="BC391" s="208">
        <f t="shared" si="72"/>
        <v>454.23</v>
      </c>
      <c r="BD391" s="208">
        <f t="shared" si="72"/>
        <v>454.23</v>
      </c>
      <c r="BE391" s="208">
        <f t="shared" si="72"/>
        <v>454.23</v>
      </c>
      <c r="BF391" s="208">
        <f t="shared" si="76"/>
        <v>454.23</v>
      </c>
      <c r="BG391" s="208">
        <f t="shared" si="76"/>
        <v>454.23</v>
      </c>
      <c r="BH391" s="208">
        <f t="shared" si="76"/>
        <v>454.23</v>
      </c>
      <c r="BI391" s="208">
        <f t="shared" si="76"/>
        <v>454.23</v>
      </c>
      <c r="BJ391" s="208">
        <f t="shared" si="76"/>
        <v>454.23</v>
      </c>
      <c r="BK391" s="208">
        <f t="shared" si="76"/>
        <v>454.23</v>
      </c>
      <c r="BL391" s="207">
        <f t="shared" si="81"/>
        <v>5450.76</v>
      </c>
      <c r="BO391" s="207">
        <f t="shared" si="77"/>
        <v>5450.76</v>
      </c>
    </row>
    <row r="392" spans="1:67">
      <c r="A392" s="190" t="s">
        <v>593</v>
      </c>
      <c r="B392" s="205">
        <v>0</v>
      </c>
      <c r="C392" s="205">
        <v>0</v>
      </c>
      <c r="D392" s="206">
        <v>0</v>
      </c>
      <c r="E392" s="206">
        <v>0</v>
      </c>
      <c r="F392" s="206">
        <v>0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0</v>
      </c>
      <c r="P392" s="192">
        <f t="shared" si="78"/>
        <v>0</v>
      </c>
      <c r="Q392" s="206">
        <v>0</v>
      </c>
      <c r="R392" s="206">
        <v>0</v>
      </c>
      <c r="S392" s="206">
        <v>0</v>
      </c>
      <c r="T392" s="206">
        <v>0</v>
      </c>
      <c r="U392" s="206">
        <v>0</v>
      </c>
      <c r="V392" s="206">
        <v>0</v>
      </c>
      <c r="W392" s="206">
        <v>0</v>
      </c>
      <c r="X392" s="206">
        <v>0</v>
      </c>
      <c r="Y392" s="206">
        <v>0</v>
      </c>
      <c r="Z392" s="206">
        <v>0</v>
      </c>
      <c r="AA392" s="206">
        <v>0</v>
      </c>
      <c r="AB392" s="206">
        <v>0</v>
      </c>
      <c r="AC392" s="206">
        <v>0</v>
      </c>
      <c r="AD392" s="206">
        <v>0</v>
      </c>
      <c r="AE392" s="206">
        <v>0</v>
      </c>
      <c r="AF392" s="206">
        <v>0</v>
      </c>
      <c r="AG392" s="192">
        <f t="shared" si="79"/>
        <v>0</v>
      </c>
      <c r="AI392" s="207">
        <f t="shared" si="75"/>
        <v>0</v>
      </c>
      <c r="AJ392" s="207">
        <f t="shared" si="75"/>
        <v>0</v>
      </c>
      <c r="AK392" s="207">
        <f t="shared" si="75"/>
        <v>0</v>
      </c>
      <c r="AL392" s="207">
        <f t="shared" si="74"/>
        <v>0</v>
      </c>
      <c r="AM392" s="207">
        <f t="shared" si="74"/>
        <v>0</v>
      </c>
      <c r="AN392" s="207">
        <f t="shared" si="74"/>
        <v>0</v>
      </c>
      <c r="AO392" s="207">
        <f t="shared" si="74"/>
        <v>0</v>
      </c>
      <c r="AP392" s="207">
        <f t="shared" si="74"/>
        <v>0</v>
      </c>
      <c r="AQ392" s="207">
        <f t="shared" si="74"/>
        <v>0</v>
      </c>
      <c r="AR392" s="207">
        <f t="shared" si="74"/>
        <v>0</v>
      </c>
      <c r="AS392" s="207">
        <f t="shared" si="74"/>
        <v>0</v>
      </c>
      <c r="AT392" s="207">
        <f t="shared" si="74"/>
        <v>0</v>
      </c>
      <c r="AU392" s="208">
        <f t="shared" si="80"/>
        <v>0</v>
      </c>
      <c r="AV392" s="208">
        <f t="shared" si="73"/>
        <v>0</v>
      </c>
      <c r="AW392" s="208">
        <f t="shared" si="73"/>
        <v>0</v>
      </c>
      <c r="AX392" s="208">
        <f t="shared" si="73"/>
        <v>0</v>
      </c>
      <c r="AY392" s="208">
        <f t="shared" si="73"/>
        <v>0</v>
      </c>
      <c r="AZ392" s="208">
        <f t="shared" si="72"/>
        <v>0</v>
      </c>
      <c r="BA392" s="208">
        <f t="shared" si="72"/>
        <v>0</v>
      </c>
      <c r="BB392" s="208">
        <f t="shared" si="72"/>
        <v>0</v>
      </c>
      <c r="BC392" s="208">
        <f t="shared" si="72"/>
        <v>0</v>
      </c>
      <c r="BD392" s="208">
        <f t="shared" si="72"/>
        <v>0</v>
      </c>
      <c r="BE392" s="208">
        <f t="shared" si="72"/>
        <v>0</v>
      </c>
      <c r="BF392" s="208">
        <f t="shared" si="76"/>
        <v>0</v>
      </c>
      <c r="BG392" s="208">
        <f t="shared" si="76"/>
        <v>0</v>
      </c>
      <c r="BH392" s="208">
        <f t="shared" si="76"/>
        <v>0</v>
      </c>
      <c r="BI392" s="208">
        <f t="shared" si="76"/>
        <v>0</v>
      </c>
      <c r="BJ392" s="208">
        <f t="shared" si="76"/>
        <v>0</v>
      </c>
      <c r="BK392" s="208">
        <f t="shared" si="76"/>
        <v>0</v>
      </c>
      <c r="BL392" s="207">
        <f t="shared" si="81"/>
        <v>0</v>
      </c>
    </row>
    <row r="393" spans="1:67">
      <c r="A393" s="190" t="s">
        <v>594</v>
      </c>
      <c r="B393" s="205">
        <v>4.24E-2</v>
      </c>
      <c r="C393" s="205">
        <v>4.0999999999999995E-2</v>
      </c>
      <c r="D393" s="206">
        <v>0</v>
      </c>
      <c r="E393" s="206">
        <v>0</v>
      </c>
      <c r="F393" s="206">
        <v>0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192">
        <f t="shared" si="78"/>
        <v>0</v>
      </c>
      <c r="Q393" s="206">
        <v>0</v>
      </c>
      <c r="R393" s="206">
        <v>0</v>
      </c>
      <c r="S393" s="206">
        <v>0</v>
      </c>
      <c r="T393" s="206">
        <v>0</v>
      </c>
      <c r="U393" s="206">
        <v>0</v>
      </c>
      <c r="V393" s="206">
        <v>0</v>
      </c>
      <c r="W393" s="206">
        <v>0</v>
      </c>
      <c r="X393" s="206">
        <v>0</v>
      </c>
      <c r="Y393" s="206">
        <v>0</v>
      </c>
      <c r="Z393" s="206">
        <v>0</v>
      </c>
      <c r="AA393" s="206">
        <v>0</v>
      </c>
      <c r="AB393" s="206">
        <v>0</v>
      </c>
      <c r="AC393" s="206">
        <v>0</v>
      </c>
      <c r="AD393" s="206">
        <v>0</v>
      </c>
      <c r="AE393" s="206">
        <v>0</v>
      </c>
      <c r="AF393" s="206">
        <v>0</v>
      </c>
      <c r="AG393" s="192">
        <f t="shared" si="79"/>
        <v>0</v>
      </c>
      <c r="AI393" s="207">
        <f t="shared" si="75"/>
        <v>0</v>
      </c>
      <c r="AJ393" s="207">
        <f t="shared" si="75"/>
        <v>0</v>
      </c>
      <c r="AK393" s="207">
        <f t="shared" si="75"/>
        <v>0</v>
      </c>
      <c r="AL393" s="207">
        <f t="shared" si="74"/>
        <v>0</v>
      </c>
      <c r="AM393" s="207">
        <f t="shared" si="74"/>
        <v>0</v>
      </c>
      <c r="AN393" s="207">
        <f t="shared" si="74"/>
        <v>0</v>
      </c>
      <c r="AO393" s="207">
        <f t="shared" si="74"/>
        <v>0</v>
      </c>
      <c r="AP393" s="207">
        <f t="shared" si="74"/>
        <v>0</v>
      </c>
      <c r="AQ393" s="207">
        <f t="shared" si="74"/>
        <v>0</v>
      </c>
      <c r="AR393" s="207">
        <f t="shared" si="74"/>
        <v>0</v>
      </c>
      <c r="AS393" s="207">
        <f t="shared" si="74"/>
        <v>0</v>
      </c>
      <c r="AT393" s="207">
        <f t="shared" si="74"/>
        <v>0</v>
      </c>
      <c r="AU393" s="208">
        <f t="shared" si="80"/>
        <v>0</v>
      </c>
      <c r="AV393" s="208">
        <f t="shared" si="73"/>
        <v>0</v>
      </c>
      <c r="AW393" s="208">
        <f t="shared" si="73"/>
        <v>0</v>
      </c>
      <c r="AX393" s="208">
        <f t="shared" si="73"/>
        <v>0</v>
      </c>
      <c r="AY393" s="208">
        <f t="shared" si="73"/>
        <v>0</v>
      </c>
      <c r="AZ393" s="208">
        <f t="shared" si="72"/>
        <v>0</v>
      </c>
      <c r="BA393" s="208">
        <f t="shared" si="72"/>
        <v>0</v>
      </c>
      <c r="BB393" s="208">
        <f t="shared" si="72"/>
        <v>0</v>
      </c>
      <c r="BC393" s="208">
        <f t="shared" si="72"/>
        <v>0</v>
      </c>
      <c r="BD393" s="208">
        <f t="shared" si="72"/>
        <v>0</v>
      </c>
      <c r="BE393" s="208">
        <f t="shared" si="72"/>
        <v>0</v>
      </c>
      <c r="BF393" s="208">
        <f t="shared" si="76"/>
        <v>0</v>
      </c>
      <c r="BG393" s="208">
        <f t="shared" si="76"/>
        <v>0</v>
      </c>
      <c r="BH393" s="208">
        <f t="shared" si="76"/>
        <v>0</v>
      </c>
      <c r="BI393" s="208">
        <f t="shared" si="76"/>
        <v>0</v>
      </c>
      <c r="BJ393" s="208">
        <f t="shared" si="76"/>
        <v>0</v>
      </c>
      <c r="BK393" s="208">
        <f t="shared" si="76"/>
        <v>0</v>
      </c>
      <c r="BL393" s="207">
        <f t="shared" si="81"/>
        <v>0</v>
      </c>
    </row>
    <row r="394" spans="1:67">
      <c r="A394" s="190" t="s">
        <v>595</v>
      </c>
      <c r="B394" s="205">
        <v>4.6100000000000002E-2</v>
      </c>
      <c r="C394" s="205">
        <v>4.5399999999999996E-2</v>
      </c>
      <c r="D394" s="206">
        <v>0</v>
      </c>
      <c r="E394" s="206">
        <v>0</v>
      </c>
      <c r="F394" s="206">
        <v>0</v>
      </c>
      <c r="G394" s="206">
        <v>0</v>
      </c>
      <c r="H394" s="206">
        <v>0</v>
      </c>
      <c r="I394" s="206">
        <v>0</v>
      </c>
      <c r="J394" s="206">
        <v>12230.525</v>
      </c>
      <c r="K394" s="206">
        <v>24461.05</v>
      </c>
      <c r="L394" s="206">
        <v>24461.05</v>
      </c>
      <c r="M394" s="206">
        <v>24461.05</v>
      </c>
      <c r="N394" s="206">
        <v>24461.05</v>
      </c>
      <c r="O394" s="206">
        <v>24461.05</v>
      </c>
      <c r="P394" s="192">
        <f t="shared" si="78"/>
        <v>134535.77499999999</v>
      </c>
      <c r="Q394" s="206">
        <v>24461.05</v>
      </c>
      <c r="R394" s="206">
        <v>24461.05</v>
      </c>
      <c r="S394" s="206">
        <v>24461.05</v>
      </c>
      <c r="T394" s="206">
        <v>24461.05</v>
      </c>
      <c r="U394" s="206">
        <v>24461.05</v>
      </c>
      <c r="V394" s="206">
        <v>24461.05</v>
      </c>
      <c r="W394" s="206">
        <v>24461.05</v>
      </c>
      <c r="X394" s="206">
        <v>24461.05</v>
      </c>
      <c r="Y394" s="206">
        <v>24461.05</v>
      </c>
      <c r="Z394" s="206">
        <v>425861.26999999996</v>
      </c>
      <c r="AA394" s="206">
        <v>827261.49</v>
      </c>
      <c r="AB394" s="206">
        <v>827261.49</v>
      </c>
      <c r="AC394" s="206">
        <v>827261.49</v>
      </c>
      <c r="AD394" s="206">
        <v>827261.49</v>
      </c>
      <c r="AE394" s="206">
        <v>827261.49</v>
      </c>
      <c r="AF394" s="206">
        <v>827261.49</v>
      </c>
      <c r="AG394" s="192">
        <f t="shared" si="79"/>
        <v>5511735.4600000009</v>
      </c>
      <c r="AI394" s="207">
        <f t="shared" si="75"/>
        <v>0</v>
      </c>
      <c r="AJ394" s="207">
        <f t="shared" si="75"/>
        <v>0</v>
      </c>
      <c r="AK394" s="207">
        <f t="shared" si="75"/>
        <v>0</v>
      </c>
      <c r="AL394" s="207">
        <f t="shared" si="74"/>
        <v>0</v>
      </c>
      <c r="AM394" s="207">
        <f t="shared" si="74"/>
        <v>0</v>
      </c>
      <c r="AN394" s="207">
        <f t="shared" si="74"/>
        <v>0</v>
      </c>
      <c r="AO394" s="207">
        <f t="shared" si="74"/>
        <v>46.99</v>
      </c>
      <c r="AP394" s="207">
        <f t="shared" si="74"/>
        <v>93.97</v>
      </c>
      <c r="AQ394" s="207">
        <f t="shared" si="74"/>
        <v>93.97</v>
      </c>
      <c r="AR394" s="207">
        <f t="shared" si="74"/>
        <v>93.97</v>
      </c>
      <c r="AS394" s="207">
        <f t="shared" si="74"/>
        <v>93.97</v>
      </c>
      <c r="AT394" s="207">
        <f t="shared" si="74"/>
        <v>93.97</v>
      </c>
      <c r="AU394" s="208">
        <f t="shared" si="80"/>
        <v>516.84</v>
      </c>
      <c r="AV394" s="208">
        <f t="shared" si="73"/>
        <v>93.97</v>
      </c>
      <c r="AW394" s="208">
        <f t="shared" si="73"/>
        <v>93.97</v>
      </c>
      <c r="AX394" s="208">
        <f t="shared" si="73"/>
        <v>93.97</v>
      </c>
      <c r="AY394" s="208">
        <f t="shared" si="73"/>
        <v>93.97</v>
      </c>
      <c r="AZ394" s="208">
        <f t="shared" si="72"/>
        <v>92.54</v>
      </c>
      <c r="BA394" s="208">
        <f t="shared" si="72"/>
        <v>92.54</v>
      </c>
      <c r="BB394" s="208">
        <f t="shared" si="72"/>
        <v>92.54</v>
      </c>
      <c r="BC394" s="208">
        <f t="shared" si="72"/>
        <v>92.54</v>
      </c>
      <c r="BD394" s="208">
        <f t="shared" si="72"/>
        <v>92.54</v>
      </c>
      <c r="BE394" s="208">
        <f t="shared" si="72"/>
        <v>1611.18</v>
      </c>
      <c r="BF394" s="208">
        <f t="shared" si="76"/>
        <v>3129.81</v>
      </c>
      <c r="BG394" s="208">
        <f t="shared" si="76"/>
        <v>3129.81</v>
      </c>
      <c r="BH394" s="208">
        <f t="shared" si="76"/>
        <v>3129.81</v>
      </c>
      <c r="BI394" s="208">
        <f t="shared" si="76"/>
        <v>3129.81</v>
      </c>
      <c r="BJ394" s="208">
        <f t="shared" si="76"/>
        <v>3129.81</v>
      </c>
      <c r="BK394" s="208">
        <f t="shared" si="76"/>
        <v>3129.81</v>
      </c>
      <c r="BL394" s="207">
        <f t="shared" si="81"/>
        <v>20852.740000000002</v>
      </c>
    </row>
    <row r="395" spans="1:67">
      <c r="A395" s="190" t="s">
        <v>596</v>
      </c>
      <c r="B395" s="205">
        <v>4.36E-2</v>
      </c>
      <c r="C395" s="205">
        <v>4.36E-2</v>
      </c>
      <c r="D395" s="206">
        <v>0</v>
      </c>
      <c r="E395" s="206">
        <v>0</v>
      </c>
      <c r="F395" s="206">
        <v>0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192">
        <f t="shared" si="78"/>
        <v>0</v>
      </c>
      <c r="Q395" s="206">
        <v>0</v>
      </c>
      <c r="R395" s="206">
        <v>0</v>
      </c>
      <c r="S395" s="206">
        <v>0</v>
      </c>
      <c r="T395" s="206">
        <v>0</v>
      </c>
      <c r="U395" s="206">
        <v>0</v>
      </c>
      <c r="V395" s="206">
        <v>0</v>
      </c>
      <c r="W395" s="206">
        <v>0</v>
      </c>
      <c r="X395" s="206">
        <v>0</v>
      </c>
      <c r="Y395" s="206">
        <v>0</v>
      </c>
      <c r="Z395" s="206">
        <v>0</v>
      </c>
      <c r="AA395" s="206">
        <v>0</v>
      </c>
      <c r="AB395" s="206">
        <v>0</v>
      </c>
      <c r="AC395" s="206">
        <v>0</v>
      </c>
      <c r="AD395" s="206">
        <v>0</v>
      </c>
      <c r="AE395" s="206">
        <v>0</v>
      </c>
      <c r="AF395" s="206">
        <v>0</v>
      </c>
      <c r="AG395" s="192">
        <f t="shared" si="79"/>
        <v>0</v>
      </c>
      <c r="AI395" s="207">
        <f t="shared" si="75"/>
        <v>0</v>
      </c>
      <c r="AJ395" s="207">
        <f t="shared" si="75"/>
        <v>0</v>
      </c>
      <c r="AK395" s="207">
        <f t="shared" si="75"/>
        <v>0</v>
      </c>
      <c r="AL395" s="207">
        <f t="shared" si="74"/>
        <v>0</v>
      </c>
      <c r="AM395" s="207">
        <f t="shared" si="74"/>
        <v>0</v>
      </c>
      <c r="AN395" s="207">
        <f t="shared" si="74"/>
        <v>0</v>
      </c>
      <c r="AO395" s="207">
        <f t="shared" si="74"/>
        <v>0</v>
      </c>
      <c r="AP395" s="207">
        <f t="shared" si="74"/>
        <v>0</v>
      </c>
      <c r="AQ395" s="207">
        <f t="shared" si="74"/>
        <v>0</v>
      </c>
      <c r="AR395" s="207">
        <f t="shared" si="74"/>
        <v>0</v>
      </c>
      <c r="AS395" s="207">
        <f t="shared" si="74"/>
        <v>0</v>
      </c>
      <c r="AT395" s="207">
        <f t="shared" si="74"/>
        <v>0</v>
      </c>
      <c r="AU395" s="208">
        <f t="shared" si="80"/>
        <v>0</v>
      </c>
      <c r="AV395" s="208">
        <f t="shared" si="73"/>
        <v>0</v>
      </c>
      <c r="AW395" s="208">
        <f t="shared" si="73"/>
        <v>0</v>
      </c>
      <c r="AX395" s="208">
        <f t="shared" si="73"/>
        <v>0</v>
      </c>
      <c r="AY395" s="208">
        <f t="shared" si="73"/>
        <v>0</v>
      </c>
      <c r="AZ395" s="208">
        <f t="shared" si="72"/>
        <v>0</v>
      </c>
      <c r="BA395" s="208">
        <f t="shared" si="72"/>
        <v>0</v>
      </c>
      <c r="BB395" s="208">
        <f t="shared" si="72"/>
        <v>0</v>
      </c>
      <c r="BC395" s="208">
        <f t="shared" si="72"/>
        <v>0</v>
      </c>
      <c r="BD395" s="208">
        <f t="shared" si="72"/>
        <v>0</v>
      </c>
      <c r="BE395" s="208">
        <f t="shared" si="72"/>
        <v>0</v>
      </c>
      <c r="BF395" s="208">
        <f t="shared" si="76"/>
        <v>0</v>
      </c>
      <c r="BG395" s="208">
        <f t="shared" si="76"/>
        <v>0</v>
      </c>
      <c r="BH395" s="208">
        <f t="shared" si="76"/>
        <v>0</v>
      </c>
      <c r="BI395" s="208">
        <f t="shared" si="76"/>
        <v>0</v>
      </c>
      <c r="BJ395" s="208">
        <f t="shared" si="76"/>
        <v>0</v>
      </c>
      <c r="BK395" s="208">
        <f t="shared" si="76"/>
        <v>0</v>
      </c>
      <c r="BL395" s="207">
        <f t="shared" si="81"/>
        <v>0</v>
      </c>
    </row>
    <row r="396" spans="1:67">
      <c r="A396" s="190" t="s">
        <v>597</v>
      </c>
      <c r="B396" s="205">
        <v>4.2500000000000003E-2</v>
      </c>
      <c r="C396" s="205">
        <v>4.3999999999999997E-2</v>
      </c>
      <c r="D396" s="206">
        <v>0</v>
      </c>
      <c r="E396" s="206">
        <v>0</v>
      </c>
      <c r="F396" s="206">
        <v>0</v>
      </c>
      <c r="G396" s="206">
        <v>0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192">
        <f t="shared" si="78"/>
        <v>0</v>
      </c>
      <c r="Q396" s="206">
        <v>0</v>
      </c>
      <c r="R396" s="206">
        <v>0</v>
      </c>
      <c r="S396" s="206">
        <v>0</v>
      </c>
      <c r="T396" s="206">
        <v>0</v>
      </c>
      <c r="U396" s="206">
        <v>0</v>
      </c>
      <c r="V396" s="206">
        <v>0</v>
      </c>
      <c r="W396" s="206">
        <v>0</v>
      </c>
      <c r="X396" s="206">
        <v>0</v>
      </c>
      <c r="Y396" s="206">
        <v>0</v>
      </c>
      <c r="Z396" s="206">
        <v>0</v>
      </c>
      <c r="AA396" s="206">
        <v>0</v>
      </c>
      <c r="AB396" s="206">
        <v>0</v>
      </c>
      <c r="AC396" s="206">
        <v>0</v>
      </c>
      <c r="AD396" s="206">
        <v>0</v>
      </c>
      <c r="AE396" s="206">
        <v>0</v>
      </c>
      <c r="AF396" s="206">
        <v>0</v>
      </c>
      <c r="AG396" s="192">
        <f t="shared" si="79"/>
        <v>0</v>
      </c>
      <c r="AI396" s="207">
        <f t="shared" si="75"/>
        <v>0</v>
      </c>
      <c r="AJ396" s="207">
        <f t="shared" si="75"/>
        <v>0</v>
      </c>
      <c r="AK396" s="207">
        <f t="shared" si="75"/>
        <v>0</v>
      </c>
      <c r="AL396" s="207">
        <f t="shared" si="74"/>
        <v>0</v>
      </c>
      <c r="AM396" s="207">
        <f t="shared" si="74"/>
        <v>0</v>
      </c>
      <c r="AN396" s="207">
        <f t="shared" si="74"/>
        <v>0</v>
      </c>
      <c r="AO396" s="207">
        <f t="shared" si="74"/>
        <v>0</v>
      </c>
      <c r="AP396" s="207">
        <f t="shared" si="74"/>
        <v>0</v>
      </c>
      <c r="AQ396" s="207">
        <f t="shared" si="74"/>
        <v>0</v>
      </c>
      <c r="AR396" s="207">
        <f t="shared" si="74"/>
        <v>0</v>
      </c>
      <c r="AS396" s="207">
        <f t="shared" si="74"/>
        <v>0</v>
      </c>
      <c r="AT396" s="207">
        <f t="shared" si="74"/>
        <v>0</v>
      </c>
      <c r="AU396" s="208">
        <f t="shared" si="80"/>
        <v>0</v>
      </c>
      <c r="AV396" s="208">
        <f t="shared" si="73"/>
        <v>0</v>
      </c>
      <c r="AW396" s="208">
        <f t="shared" si="73"/>
        <v>0</v>
      </c>
      <c r="AX396" s="208">
        <f t="shared" si="73"/>
        <v>0</v>
      </c>
      <c r="AY396" s="208">
        <f t="shared" si="73"/>
        <v>0</v>
      </c>
      <c r="AZ396" s="208">
        <f t="shared" si="72"/>
        <v>0</v>
      </c>
      <c r="BA396" s="208">
        <f t="shared" si="72"/>
        <v>0</v>
      </c>
      <c r="BB396" s="208">
        <f t="shared" si="72"/>
        <v>0</v>
      </c>
      <c r="BC396" s="208">
        <f t="shared" si="72"/>
        <v>0</v>
      </c>
      <c r="BD396" s="208">
        <f t="shared" si="72"/>
        <v>0</v>
      </c>
      <c r="BE396" s="208">
        <f t="shared" si="72"/>
        <v>0</v>
      </c>
      <c r="BF396" s="208">
        <f t="shared" si="76"/>
        <v>0</v>
      </c>
      <c r="BG396" s="208">
        <f t="shared" si="76"/>
        <v>0</v>
      </c>
      <c r="BH396" s="208">
        <f t="shared" si="76"/>
        <v>0</v>
      </c>
      <c r="BI396" s="208">
        <f t="shared" si="76"/>
        <v>0</v>
      </c>
      <c r="BJ396" s="208">
        <f t="shared" si="76"/>
        <v>0</v>
      </c>
      <c r="BK396" s="208">
        <f t="shared" si="76"/>
        <v>0</v>
      </c>
      <c r="BL396" s="207">
        <f t="shared" si="81"/>
        <v>0</v>
      </c>
    </row>
    <row r="397" spans="1:67">
      <c r="A397" s="190" t="s">
        <v>598</v>
      </c>
      <c r="B397" s="205">
        <v>6.8500000000000005E-2</v>
      </c>
      <c r="C397" s="205">
        <v>6.8500000000000005E-2</v>
      </c>
      <c r="D397" s="206">
        <v>74083.259999999995</v>
      </c>
      <c r="E397" s="206">
        <v>74083.259999999995</v>
      </c>
      <c r="F397" s="206">
        <v>74083.259999999995</v>
      </c>
      <c r="G397" s="206">
        <v>74083.259999999995</v>
      </c>
      <c r="H397" s="206">
        <v>74083.259999999995</v>
      </c>
      <c r="I397" s="206">
        <v>74083.259999999995</v>
      </c>
      <c r="J397" s="206">
        <v>74083.259999999995</v>
      </c>
      <c r="K397" s="206">
        <v>74083.259999999995</v>
      </c>
      <c r="L397" s="206">
        <v>74083.259999999995</v>
      </c>
      <c r="M397" s="206">
        <v>74083.259999999995</v>
      </c>
      <c r="N397" s="206">
        <v>74083.259999999995</v>
      </c>
      <c r="O397" s="206">
        <v>74083.259999999995</v>
      </c>
      <c r="P397" s="192">
        <f t="shared" si="78"/>
        <v>888999.12</v>
      </c>
      <c r="Q397" s="206">
        <v>74083.259999999995</v>
      </c>
      <c r="R397" s="206">
        <v>74083.259999999995</v>
      </c>
      <c r="S397" s="206">
        <v>74083.259999999995</v>
      </c>
      <c r="T397" s="206">
        <v>74083.259999999995</v>
      </c>
      <c r="U397" s="206">
        <v>74083.259999999995</v>
      </c>
      <c r="V397" s="206">
        <v>74083.259999999995</v>
      </c>
      <c r="W397" s="206">
        <v>74083.259999999995</v>
      </c>
      <c r="X397" s="206">
        <v>74083.259999999995</v>
      </c>
      <c r="Y397" s="206">
        <v>74083.259999999995</v>
      </c>
      <c r="Z397" s="206">
        <v>74083.259999999995</v>
      </c>
      <c r="AA397" s="206">
        <v>74083.259999999995</v>
      </c>
      <c r="AB397" s="206">
        <v>74083.259999999995</v>
      </c>
      <c r="AC397" s="206">
        <v>74083.259999999995</v>
      </c>
      <c r="AD397" s="206">
        <v>74083.259999999995</v>
      </c>
      <c r="AE397" s="206">
        <v>74083.259999999995</v>
      </c>
      <c r="AF397" s="206">
        <v>74083.259999999995</v>
      </c>
      <c r="AG397" s="192">
        <f t="shared" si="79"/>
        <v>888999.12</v>
      </c>
      <c r="AI397" s="207">
        <f t="shared" si="75"/>
        <v>422.89</v>
      </c>
      <c r="AJ397" s="207">
        <f t="shared" si="75"/>
        <v>422.89</v>
      </c>
      <c r="AK397" s="207">
        <f t="shared" si="75"/>
        <v>422.89</v>
      </c>
      <c r="AL397" s="207">
        <f t="shared" si="74"/>
        <v>422.89</v>
      </c>
      <c r="AM397" s="207">
        <f t="shared" si="74"/>
        <v>422.89</v>
      </c>
      <c r="AN397" s="207">
        <f t="shared" si="74"/>
        <v>422.89</v>
      </c>
      <c r="AO397" s="207">
        <f t="shared" si="74"/>
        <v>422.89</v>
      </c>
      <c r="AP397" s="207">
        <f t="shared" si="74"/>
        <v>422.89</v>
      </c>
      <c r="AQ397" s="207">
        <f t="shared" si="74"/>
        <v>422.89</v>
      </c>
      <c r="AR397" s="207">
        <f t="shared" si="74"/>
        <v>422.89</v>
      </c>
      <c r="AS397" s="207">
        <f t="shared" si="74"/>
        <v>422.89</v>
      </c>
      <c r="AT397" s="207">
        <f t="shared" si="74"/>
        <v>422.89</v>
      </c>
      <c r="AU397" s="208">
        <f t="shared" si="80"/>
        <v>5074.68</v>
      </c>
      <c r="AV397" s="208">
        <f t="shared" si="73"/>
        <v>422.89</v>
      </c>
      <c r="AW397" s="208">
        <f t="shared" si="73"/>
        <v>422.89</v>
      </c>
      <c r="AX397" s="208">
        <f t="shared" si="73"/>
        <v>422.89</v>
      </c>
      <c r="AY397" s="208">
        <f t="shared" si="73"/>
        <v>422.89</v>
      </c>
      <c r="AZ397" s="208">
        <f t="shared" si="72"/>
        <v>422.89</v>
      </c>
      <c r="BA397" s="208">
        <f t="shared" si="72"/>
        <v>422.89</v>
      </c>
      <c r="BB397" s="208">
        <f t="shared" si="72"/>
        <v>422.89</v>
      </c>
      <c r="BC397" s="208">
        <f t="shared" si="72"/>
        <v>422.89</v>
      </c>
      <c r="BD397" s="208">
        <f t="shared" si="72"/>
        <v>422.89</v>
      </c>
      <c r="BE397" s="208">
        <f t="shared" si="72"/>
        <v>422.89</v>
      </c>
      <c r="BF397" s="208">
        <f t="shared" si="76"/>
        <v>422.89</v>
      </c>
      <c r="BG397" s="208">
        <f t="shared" si="76"/>
        <v>422.89</v>
      </c>
      <c r="BH397" s="208">
        <f t="shared" si="76"/>
        <v>422.89</v>
      </c>
      <c r="BI397" s="208">
        <f t="shared" si="76"/>
        <v>422.89</v>
      </c>
      <c r="BJ397" s="208">
        <f t="shared" si="76"/>
        <v>422.89</v>
      </c>
      <c r="BK397" s="208">
        <f t="shared" si="76"/>
        <v>422.89</v>
      </c>
      <c r="BL397" s="207">
        <f t="shared" si="81"/>
        <v>5074.68</v>
      </c>
    </row>
    <row r="398" spans="1:67">
      <c r="A398" s="190" t="s">
        <v>599</v>
      </c>
      <c r="B398" s="205">
        <v>0.2172</v>
      </c>
      <c r="C398" s="205">
        <v>0.2172</v>
      </c>
      <c r="D398" s="206">
        <v>0</v>
      </c>
      <c r="E398" s="206">
        <v>0</v>
      </c>
      <c r="F398" s="206">
        <v>0</v>
      </c>
      <c r="G398" s="206">
        <v>0</v>
      </c>
      <c r="H398" s="206">
        <v>0</v>
      </c>
      <c r="I398" s="206">
        <v>0</v>
      </c>
      <c r="J398" s="206">
        <v>263045.89859999996</v>
      </c>
      <c r="K398" s="206">
        <v>595969.86705</v>
      </c>
      <c r="L398" s="206">
        <v>687324.18689999997</v>
      </c>
      <c r="M398" s="206">
        <v>945792.41504999995</v>
      </c>
      <c r="N398" s="206">
        <v>1182784.3931999998</v>
      </c>
      <c r="O398" s="206">
        <v>1182784.3931999998</v>
      </c>
      <c r="P398" s="192">
        <f t="shared" si="78"/>
        <v>4857701.1539999992</v>
      </c>
      <c r="Q398" s="206">
        <v>1182784.3931999998</v>
      </c>
      <c r="R398" s="206">
        <v>1182784.3931999998</v>
      </c>
      <c r="S398" s="206">
        <v>1182784.3931999998</v>
      </c>
      <c r="T398" s="206">
        <v>1182784.3931999998</v>
      </c>
      <c r="U398" s="206">
        <v>1182784.3931999998</v>
      </c>
      <c r="V398" s="206">
        <v>1182784.3931999998</v>
      </c>
      <c r="W398" s="206">
        <v>1182784.3931999998</v>
      </c>
      <c r="X398" s="206">
        <v>1182784.3931999998</v>
      </c>
      <c r="Y398" s="206">
        <v>1182784.3931999998</v>
      </c>
      <c r="Z398" s="206">
        <v>1182784.3931999998</v>
      </c>
      <c r="AA398" s="206">
        <v>1182784.3931999998</v>
      </c>
      <c r="AB398" s="206">
        <v>1182784.3931999998</v>
      </c>
      <c r="AC398" s="206">
        <v>1182784.3931999998</v>
      </c>
      <c r="AD398" s="206">
        <v>1182784.3931999998</v>
      </c>
      <c r="AE398" s="206">
        <v>1182784.3931999998</v>
      </c>
      <c r="AF398" s="206">
        <v>1182784.3931999998</v>
      </c>
      <c r="AG398" s="192">
        <f t="shared" si="79"/>
        <v>14193412.718399994</v>
      </c>
      <c r="AI398" s="207">
        <f t="shared" si="75"/>
        <v>0</v>
      </c>
      <c r="AJ398" s="207">
        <f t="shared" si="75"/>
        <v>0</v>
      </c>
      <c r="AK398" s="207">
        <f t="shared" si="75"/>
        <v>0</v>
      </c>
      <c r="AL398" s="207">
        <f t="shared" si="74"/>
        <v>0</v>
      </c>
      <c r="AM398" s="207">
        <f t="shared" si="74"/>
        <v>0</v>
      </c>
      <c r="AN398" s="207">
        <f t="shared" si="74"/>
        <v>0</v>
      </c>
      <c r="AO398" s="207">
        <f t="shared" si="74"/>
        <v>4761.13</v>
      </c>
      <c r="AP398" s="207">
        <f t="shared" si="74"/>
        <v>10787.05</v>
      </c>
      <c r="AQ398" s="207">
        <f t="shared" si="74"/>
        <v>12440.57</v>
      </c>
      <c r="AR398" s="207">
        <f t="shared" si="74"/>
        <v>17118.84</v>
      </c>
      <c r="AS398" s="207">
        <f t="shared" si="74"/>
        <v>21408.400000000001</v>
      </c>
      <c r="AT398" s="207">
        <f t="shared" si="74"/>
        <v>21408.400000000001</v>
      </c>
      <c r="AU398" s="208">
        <f t="shared" si="80"/>
        <v>87924.389999999985</v>
      </c>
      <c r="AV398" s="208">
        <f t="shared" si="73"/>
        <v>21408.400000000001</v>
      </c>
      <c r="AW398" s="208">
        <f t="shared" si="73"/>
        <v>21408.400000000001</v>
      </c>
      <c r="AX398" s="208">
        <f t="shared" si="73"/>
        <v>21408.400000000001</v>
      </c>
      <c r="AY398" s="208">
        <f t="shared" si="73"/>
        <v>21408.400000000001</v>
      </c>
      <c r="AZ398" s="208">
        <f t="shared" si="72"/>
        <v>21408.400000000001</v>
      </c>
      <c r="BA398" s="208">
        <f t="shared" si="72"/>
        <v>21408.400000000001</v>
      </c>
      <c r="BB398" s="208">
        <f t="shared" si="72"/>
        <v>21408.400000000001</v>
      </c>
      <c r="BC398" s="208">
        <f t="shared" si="72"/>
        <v>21408.400000000001</v>
      </c>
      <c r="BD398" s="208">
        <f t="shared" si="72"/>
        <v>21408.400000000001</v>
      </c>
      <c r="BE398" s="208">
        <f t="shared" si="72"/>
        <v>21408.400000000001</v>
      </c>
      <c r="BF398" s="208">
        <f t="shared" si="76"/>
        <v>21408.400000000001</v>
      </c>
      <c r="BG398" s="208">
        <f t="shared" si="76"/>
        <v>21408.400000000001</v>
      </c>
      <c r="BH398" s="208">
        <f t="shared" si="76"/>
        <v>21408.400000000001</v>
      </c>
      <c r="BI398" s="208">
        <f t="shared" si="76"/>
        <v>21408.400000000001</v>
      </c>
      <c r="BJ398" s="208">
        <f t="shared" si="76"/>
        <v>21408.400000000001</v>
      </c>
      <c r="BK398" s="208">
        <f t="shared" si="76"/>
        <v>21408.400000000001</v>
      </c>
      <c r="BL398" s="207">
        <f t="shared" si="81"/>
        <v>256900.79999999996</v>
      </c>
    </row>
    <row r="399" spans="1:67">
      <c r="A399" s="190" t="s">
        <v>600</v>
      </c>
      <c r="B399" s="205">
        <v>0.2172</v>
      </c>
      <c r="C399" s="205">
        <v>0.2172</v>
      </c>
      <c r="D399" s="206">
        <v>0</v>
      </c>
      <c r="E399" s="206">
        <v>0</v>
      </c>
      <c r="F399" s="206">
        <v>0</v>
      </c>
      <c r="G399" s="206">
        <v>0</v>
      </c>
      <c r="H399" s="206">
        <v>0</v>
      </c>
      <c r="I399" s="206">
        <v>0</v>
      </c>
      <c r="J399" s="206">
        <v>0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192">
        <f t="shared" si="78"/>
        <v>0</v>
      </c>
      <c r="Q399" s="206">
        <v>0</v>
      </c>
      <c r="R399" s="206">
        <v>0</v>
      </c>
      <c r="S399" s="206">
        <v>0</v>
      </c>
      <c r="T399" s="206">
        <v>0</v>
      </c>
      <c r="U399" s="206">
        <v>0</v>
      </c>
      <c r="V399" s="206">
        <v>0</v>
      </c>
      <c r="W399" s="206">
        <v>0</v>
      </c>
      <c r="X399" s="206">
        <v>0</v>
      </c>
      <c r="Y399" s="206">
        <v>0</v>
      </c>
      <c r="Z399" s="206">
        <v>0</v>
      </c>
      <c r="AA399" s="206">
        <v>0</v>
      </c>
      <c r="AB399" s="206">
        <v>0</v>
      </c>
      <c r="AC399" s="206">
        <v>0</v>
      </c>
      <c r="AD399" s="206">
        <v>0</v>
      </c>
      <c r="AE399" s="206">
        <v>0</v>
      </c>
      <c r="AF399" s="206">
        <v>0</v>
      </c>
      <c r="AG399" s="192">
        <f t="shared" si="79"/>
        <v>0</v>
      </c>
      <c r="AI399" s="207">
        <f t="shared" si="75"/>
        <v>0</v>
      </c>
      <c r="AJ399" s="207">
        <f t="shared" si="75"/>
        <v>0</v>
      </c>
      <c r="AK399" s="207">
        <f t="shared" si="75"/>
        <v>0</v>
      </c>
      <c r="AL399" s="207">
        <f t="shared" si="74"/>
        <v>0</v>
      </c>
      <c r="AM399" s="207">
        <f t="shared" si="74"/>
        <v>0</v>
      </c>
      <c r="AN399" s="207">
        <f t="shared" si="74"/>
        <v>0</v>
      </c>
      <c r="AO399" s="207">
        <f t="shared" si="74"/>
        <v>0</v>
      </c>
      <c r="AP399" s="207">
        <f t="shared" si="74"/>
        <v>0</v>
      </c>
      <c r="AQ399" s="207">
        <f t="shared" si="74"/>
        <v>0</v>
      </c>
      <c r="AR399" s="207">
        <f t="shared" si="74"/>
        <v>0</v>
      </c>
      <c r="AS399" s="207">
        <f t="shared" si="74"/>
        <v>0</v>
      </c>
      <c r="AT399" s="207">
        <f t="shared" si="74"/>
        <v>0</v>
      </c>
      <c r="AU399" s="208">
        <f t="shared" si="80"/>
        <v>0</v>
      </c>
      <c r="AV399" s="208">
        <f t="shared" si="73"/>
        <v>0</v>
      </c>
      <c r="AW399" s="208">
        <f t="shared" si="73"/>
        <v>0</v>
      </c>
      <c r="AX399" s="208">
        <f t="shared" si="73"/>
        <v>0</v>
      </c>
      <c r="AY399" s="208">
        <f t="shared" si="73"/>
        <v>0</v>
      </c>
      <c r="AZ399" s="208">
        <f t="shared" si="72"/>
        <v>0</v>
      </c>
      <c r="BA399" s="208">
        <f t="shared" si="72"/>
        <v>0</v>
      </c>
      <c r="BB399" s="208">
        <f t="shared" si="72"/>
        <v>0</v>
      </c>
      <c r="BC399" s="208">
        <f t="shared" si="72"/>
        <v>0</v>
      </c>
      <c r="BD399" s="208">
        <f t="shared" si="72"/>
        <v>0</v>
      </c>
      <c r="BE399" s="208">
        <f t="shared" si="72"/>
        <v>0</v>
      </c>
      <c r="BF399" s="208">
        <f t="shared" si="76"/>
        <v>0</v>
      </c>
      <c r="BG399" s="208">
        <f t="shared" si="76"/>
        <v>0</v>
      </c>
      <c r="BH399" s="208">
        <f t="shared" si="76"/>
        <v>0</v>
      </c>
      <c r="BI399" s="208">
        <f t="shared" si="76"/>
        <v>0</v>
      </c>
      <c r="BJ399" s="208">
        <f t="shared" si="76"/>
        <v>0</v>
      </c>
      <c r="BK399" s="208">
        <f t="shared" si="76"/>
        <v>0</v>
      </c>
      <c r="BL399" s="207">
        <f t="shared" si="81"/>
        <v>0</v>
      </c>
    </row>
    <row r="400" spans="1:67">
      <c r="A400" s="190" t="s">
        <v>601</v>
      </c>
      <c r="B400" s="205">
        <v>2.75E-2</v>
      </c>
      <c r="C400" s="205">
        <v>2.75E-2</v>
      </c>
      <c r="D400" s="206">
        <v>0</v>
      </c>
      <c r="E400" s="206">
        <v>821872.78619999997</v>
      </c>
      <c r="F400" s="206">
        <v>1643745.5655</v>
      </c>
      <c r="G400" s="206">
        <v>1643745.5655</v>
      </c>
      <c r="H400" s="206">
        <v>1643745.5655</v>
      </c>
      <c r="I400" s="206">
        <v>1643745.5655</v>
      </c>
      <c r="J400" s="206">
        <v>1643745.5655</v>
      </c>
      <c r="K400" s="206">
        <v>1643745.5655</v>
      </c>
      <c r="L400" s="206">
        <v>1643745.5655</v>
      </c>
      <c r="M400" s="206">
        <v>1643745.5655</v>
      </c>
      <c r="N400" s="206">
        <v>1643745.5655</v>
      </c>
      <c r="O400" s="206">
        <v>1643745.5655</v>
      </c>
      <c r="P400" s="192">
        <f t="shared" si="78"/>
        <v>17259328.441200003</v>
      </c>
      <c r="Q400" s="206">
        <v>1643745.5655</v>
      </c>
      <c r="R400" s="206">
        <v>1643745.5655</v>
      </c>
      <c r="S400" s="206">
        <v>1643745.5655</v>
      </c>
      <c r="T400" s="206">
        <v>1643745.5655</v>
      </c>
      <c r="U400" s="206">
        <v>1643745.5655</v>
      </c>
      <c r="V400" s="206">
        <v>1643745.5655</v>
      </c>
      <c r="W400" s="206">
        <v>1643745.5655</v>
      </c>
      <c r="X400" s="206">
        <v>1643745.5655</v>
      </c>
      <c r="Y400" s="206">
        <v>1643745.5655</v>
      </c>
      <c r="Z400" s="206">
        <v>1643745.5655</v>
      </c>
      <c r="AA400" s="206">
        <v>1643745.5655</v>
      </c>
      <c r="AB400" s="206">
        <v>1643745.5655</v>
      </c>
      <c r="AC400" s="206">
        <v>1643745.5655</v>
      </c>
      <c r="AD400" s="206">
        <v>1643745.5655</v>
      </c>
      <c r="AE400" s="206">
        <v>1643745.5655</v>
      </c>
      <c r="AF400" s="206">
        <v>1643745.5655</v>
      </c>
      <c r="AG400" s="192">
        <f t="shared" si="79"/>
        <v>19724946.786000002</v>
      </c>
      <c r="AI400" s="207">
        <f t="shared" si="75"/>
        <v>0</v>
      </c>
      <c r="AJ400" s="207">
        <f t="shared" si="75"/>
        <v>1883.46</v>
      </c>
      <c r="AK400" s="207">
        <f t="shared" si="75"/>
        <v>3766.92</v>
      </c>
      <c r="AL400" s="207">
        <f t="shared" si="74"/>
        <v>3766.92</v>
      </c>
      <c r="AM400" s="207">
        <f t="shared" si="74"/>
        <v>3766.92</v>
      </c>
      <c r="AN400" s="207">
        <f t="shared" si="74"/>
        <v>3766.92</v>
      </c>
      <c r="AO400" s="207">
        <f t="shared" si="74"/>
        <v>3766.92</v>
      </c>
      <c r="AP400" s="207">
        <f t="shared" si="74"/>
        <v>3766.92</v>
      </c>
      <c r="AQ400" s="207">
        <f t="shared" si="74"/>
        <v>3766.92</v>
      </c>
      <c r="AR400" s="207">
        <f t="shared" si="74"/>
        <v>3766.92</v>
      </c>
      <c r="AS400" s="207">
        <f t="shared" si="74"/>
        <v>3766.92</v>
      </c>
      <c r="AT400" s="207">
        <f t="shared" si="74"/>
        <v>3766.92</v>
      </c>
      <c r="AU400" s="208">
        <f t="shared" si="80"/>
        <v>39552.659999999989</v>
      </c>
      <c r="AV400" s="208">
        <f t="shared" si="73"/>
        <v>3766.92</v>
      </c>
      <c r="AW400" s="208">
        <f t="shared" si="73"/>
        <v>3766.92</v>
      </c>
      <c r="AX400" s="208">
        <f t="shared" si="73"/>
        <v>3766.92</v>
      </c>
      <c r="AY400" s="208">
        <f t="shared" si="73"/>
        <v>3766.92</v>
      </c>
      <c r="AZ400" s="208">
        <f t="shared" si="72"/>
        <v>3766.92</v>
      </c>
      <c r="BA400" s="208">
        <f t="shared" si="72"/>
        <v>3766.92</v>
      </c>
      <c r="BB400" s="208">
        <f t="shared" si="72"/>
        <v>3766.92</v>
      </c>
      <c r="BC400" s="208">
        <f t="shared" si="72"/>
        <v>3766.92</v>
      </c>
      <c r="BD400" s="208">
        <f t="shared" si="72"/>
        <v>3766.92</v>
      </c>
      <c r="BE400" s="208">
        <f t="shared" si="72"/>
        <v>3766.92</v>
      </c>
      <c r="BF400" s="208">
        <f t="shared" si="76"/>
        <v>3766.92</v>
      </c>
      <c r="BG400" s="208">
        <f t="shared" si="76"/>
        <v>3766.92</v>
      </c>
      <c r="BH400" s="208">
        <f t="shared" si="76"/>
        <v>3766.92</v>
      </c>
      <c r="BI400" s="208">
        <f t="shared" si="76"/>
        <v>3766.92</v>
      </c>
      <c r="BJ400" s="208">
        <f t="shared" si="76"/>
        <v>3766.92</v>
      </c>
      <c r="BK400" s="208">
        <f t="shared" si="76"/>
        <v>3766.92</v>
      </c>
      <c r="BL400" s="207">
        <f t="shared" si="81"/>
        <v>45203.039999999986</v>
      </c>
    </row>
    <row r="401" spans="1:68">
      <c r="A401" s="190" t="s">
        <v>602</v>
      </c>
      <c r="B401" s="205">
        <v>7.9000000000000008E-3</v>
      </c>
      <c r="C401" s="205">
        <v>7.9000000000000008E-3</v>
      </c>
      <c r="D401" s="206">
        <v>0</v>
      </c>
      <c r="E401" s="206">
        <v>0</v>
      </c>
      <c r="F401" s="206">
        <v>0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0</v>
      </c>
      <c r="M401" s="206">
        <v>0</v>
      </c>
      <c r="N401" s="206">
        <v>0</v>
      </c>
      <c r="O401" s="206">
        <v>0</v>
      </c>
      <c r="P401" s="192">
        <f t="shared" si="78"/>
        <v>0</v>
      </c>
      <c r="Q401" s="206">
        <v>0</v>
      </c>
      <c r="R401" s="206">
        <v>0</v>
      </c>
      <c r="S401" s="206">
        <v>0</v>
      </c>
      <c r="T401" s="206">
        <v>0</v>
      </c>
      <c r="U401" s="206">
        <v>0</v>
      </c>
      <c r="V401" s="206">
        <v>0</v>
      </c>
      <c r="W401" s="206">
        <v>0</v>
      </c>
      <c r="X401" s="206">
        <v>0</v>
      </c>
      <c r="Y401" s="206">
        <v>0</v>
      </c>
      <c r="Z401" s="206">
        <v>0</v>
      </c>
      <c r="AA401" s="206">
        <v>0</v>
      </c>
      <c r="AB401" s="206">
        <v>0</v>
      </c>
      <c r="AC401" s="206">
        <v>0</v>
      </c>
      <c r="AD401" s="206">
        <v>0</v>
      </c>
      <c r="AE401" s="206">
        <v>0</v>
      </c>
      <c r="AF401" s="206">
        <v>0</v>
      </c>
      <c r="AG401" s="192">
        <f t="shared" si="79"/>
        <v>0</v>
      </c>
      <c r="AI401" s="207">
        <f t="shared" si="75"/>
        <v>0</v>
      </c>
      <c r="AJ401" s="207">
        <f t="shared" si="75"/>
        <v>0</v>
      </c>
      <c r="AK401" s="207">
        <f t="shared" si="75"/>
        <v>0</v>
      </c>
      <c r="AL401" s="207">
        <f t="shared" si="74"/>
        <v>0</v>
      </c>
      <c r="AM401" s="207">
        <f t="shared" si="74"/>
        <v>0</v>
      </c>
      <c r="AN401" s="207">
        <f t="shared" si="74"/>
        <v>0</v>
      </c>
      <c r="AO401" s="207">
        <f t="shared" si="74"/>
        <v>0</v>
      </c>
      <c r="AP401" s="207">
        <f t="shared" si="74"/>
        <v>0</v>
      </c>
      <c r="AQ401" s="207">
        <f t="shared" si="74"/>
        <v>0</v>
      </c>
      <c r="AR401" s="207">
        <f t="shared" si="74"/>
        <v>0</v>
      </c>
      <c r="AS401" s="207">
        <f t="shared" si="74"/>
        <v>0</v>
      </c>
      <c r="AT401" s="207">
        <f t="shared" si="74"/>
        <v>0</v>
      </c>
      <c r="AU401" s="208">
        <f t="shared" si="80"/>
        <v>0</v>
      </c>
      <c r="AV401" s="208">
        <f t="shared" si="73"/>
        <v>0</v>
      </c>
      <c r="AW401" s="208">
        <f t="shared" si="73"/>
        <v>0</v>
      </c>
      <c r="AX401" s="208">
        <f t="shared" si="73"/>
        <v>0</v>
      </c>
      <c r="AY401" s="208">
        <f t="shared" si="73"/>
        <v>0</v>
      </c>
      <c r="AZ401" s="208">
        <f t="shared" si="72"/>
        <v>0</v>
      </c>
      <c r="BA401" s="208">
        <f t="shared" si="72"/>
        <v>0</v>
      </c>
      <c r="BB401" s="208">
        <f t="shared" si="72"/>
        <v>0</v>
      </c>
      <c r="BC401" s="208">
        <f t="shared" si="72"/>
        <v>0</v>
      </c>
      <c r="BD401" s="208">
        <f t="shared" si="72"/>
        <v>0</v>
      </c>
      <c r="BE401" s="208">
        <f t="shared" si="72"/>
        <v>0</v>
      </c>
      <c r="BF401" s="208">
        <f t="shared" si="76"/>
        <v>0</v>
      </c>
      <c r="BG401" s="208">
        <f t="shared" si="76"/>
        <v>0</v>
      </c>
      <c r="BH401" s="208">
        <f t="shared" si="76"/>
        <v>0</v>
      </c>
      <c r="BI401" s="208">
        <f t="shared" si="76"/>
        <v>0</v>
      </c>
      <c r="BJ401" s="208">
        <f t="shared" si="76"/>
        <v>0</v>
      </c>
      <c r="BK401" s="208">
        <f t="shared" si="76"/>
        <v>0</v>
      </c>
      <c r="BL401" s="207">
        <f t="shared" si="81"/>
        <v>0</v>
      </c>
    </row>
    <row r="402" spans="1:68">
      <c r="A402" s="190" t="s">
        <v>603</v>
      </c>
      <c r="B402" s="205">
        <v>0.2172</v>
      </c>
      <c r="C402" s="205">
        <v>0.2172</v>
      </c>
      <c r="D402" s="206">
        <v>0</v>
      </c>
      <c r="E402" s="206">
        <v>0</v>
      </c>
      <c r="F402" s="206">
        <v>0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0</v>
      </c>
      <c r="N402" s="206">
        <v>0</v>
      </c>
      <c r="O402" s="206">
        <v>0</v>
      </c>
      <c r="P402" s="192">
        <f t="shared" si="78"/>
        <v>0</v>
      </c>
      <c r="Q402" s="206">
        <v>0</v>
      </c>
      <c r="R402" s="206">
        <v>0</v>
      </c>
      <c r="S402" s="206">
        <v>0</v>
      </c>
      <c r="T402" s="206">
        <v>0</v>
      </c>
      <c r="U402" s="206">
        <v>0</v>
      </c>
      <c r="V402" s="206">
        <v>0</v>
      </c>
      <c r="W402" s="206">
        <v>0</v>
      </c>
      <c r="X402" s="206">
        <v>0</v>
      </c>
      <c r="Y402" s="206">
        <v>0</v>
      </c>
      <c r="Z402" s="206">
        <v>0</v>
      </c>
      <c r="AA402" s="206">
        <v>0</v>
      </c>
      <c r="AB402" s="206">
        <v>0</v>
      </c>
      <c r="AC402" s="206">
        <v>0</v>
      </c>
      <c r="AD402" s="206">
        <v>0</v>
      </c>
      <c r="AE402" s="206">
        <v>0</v>
      </c>
      <c r="AF402" s="206">
        <v>0</v>
      </c>
      <c r="AG402" s="192">
        <f t="shared" si="79"/>
        <v>0</v>
      </c>
      <c r="AI402" s="207">
        <f t="shared" si="75"/>
        <v>0</v>
      </c>
      <c r="AJ402" s="207">
        <f t="shared" si="75"/>
        <v>0</v>
      </c>
      <c r="AK402" s="207">
        <f t="shared" si="75"/>
        <v>0</v>
      </c>
      <c r="AL402" s="207">
        <f t="shared" si="74"/>
        <v>0</v>
      </c>
      <c r="AM402" s="207">
        <f t="shared" si="74"/>
        <v>0</v>
      </c>
      <c r="AN402" s="207">
        <f t="shared" si="74"/>
        <v>0</v>
      </c>
      <c r="AO402" s="207">
        <f t="shared" si="74"/>
        <v>0</v>
      </c>
      <c r="AP402" s="207">
        <f t="shared" si="74"/>
        <v>0</v>
      </c>
      <c r="AQ402" s="207">
        <f t="shared" si="74"/>
        <v>0</v>
      </c>
      <c r="AR402" s="207">
        <f t="shared" si="74"/>
        <v>0</v>
      </c>
      <c r="AS402" s="207">
        <f t="shared" si="74"/>
        <v>0</v>
      </c>
      <c r="AT402" s="207">
        <f t="shared" si="74"/>
        <v>0</v>
      </c>
      <c r="AU402" s="208">
        <f t="shared" si="80"/>
        <v>0</v>
      </c>
      <c r="AV402" s="208">
        <f t="shared" si="73"/>
        <v>0</v>
      </c>
      <c r="AW402" s="208">
        <f t="shared" si="73"/>
        <v>0</v>
      </c>
      <c r="AX402" s="208">
        <f t="shared" si="73"/>
        <v>0</v>
      </c>
      <c r="AY402" s="208">
        <f t="shared" si="73"/>
        <v>0</v>
      </c>
      <c r="AZ402" s="208">
        <f t="shared" si="72"/>
        <v>0</v>
      </c>
      <c r="BA402" s="208">
        <f t="shared" si="72"/>
        <v>0</v>
      </c>
      <c r="BB402" s="208">
        <f t="shared" si="72"/>
        <v>0</v>
      </c>
      <c r="BC402" s="208">
        <f t="shared" si="72"/>
        <v>0</v>
      </c>
      <c r="BD402" s="208">
        <f t="shared" si="72"/>
        <v>0</v>
      </c>
      <c r="BE402" s="208">
        <f t="shared" si="72"/>
        <v>0</v>
      </c>
      <c r="BF402" s="208">
        <f t="shared" si="76"/>
        <v>0</v>
      </c>
      <c r="BG402" s="208">
        <f t="shared" si="76"/>
        <v>0</v>
      </c>
      <c r="BH402" s="208">
        <f t="shared" si="76"/>
        <v>0</v>
      </c>
      <c r="BI402" s="208">
        <f t="shared" si="76"/>
        <v>0</v>
      </c>
      <c r="BJ402" s="208">
        <f t="shared" si="76"/>
        <v>0</v>
      </c>
      <c r="BK402" s="208">
        <f t="shared" si="76"/>
        <v>0</v>
      </c>
      <c r="BL402" s="207">
        <f t="shared" si="81"/>
        <v>0</v>
      </c>
    </row>
    <row r="403" spans="1:68">
      <c r="A403" s="190" t="s">
        <v>604</v>
      </c>
      <c r="B403" s="205">
        <v>0</v>
      </c>
      <c r="C403" s="205">
        <v>0</v>
      </c>
      <c r="D403" s="206">
        <v>0</v>
      </c>
      <c r="E403" s="206">
        <v>0</v>
      </c>
      <c r="F403" s="206">
        <v>0</v>
      </c>
      <c r="G403" s="206">
        <v>0</v>
      </c>
      <c r="H403" s="206">
        <v>0</v>
      </c>
      <c r="I403" s="206">
        <v>0</v>
      </c>
      <c r="J403" s="206">
        <v>1312900.18</v>
      </c>
      <c r="K403" s="206">
        <v>1312900.18</v>
      </c>
      <c r="L403" s="206">
        <v>1312900.18</v>
      </c>
      <c r="M403" s="206">
        <v>1312900.18</v>
      </c>
      <c r="N403" s="206">
        <v>1312900.18</v>
      </c>
      <c r="O403" s="206">
        <v>1312900.18</v>
      </c>
      <c r="P403" s="192">
        <f t="shared" si="78"/>
        <v>7877401.0799999991</v>
      </c>
      <c r="Q403" s="206">
        <v>1312900.18</v>
      </c>
      <c r="R403" s="206">
        <v>1312900.18</v>
      </c>
      <c r="S403" s="206">
        <v>1312900.18</v>
      </c>
      <c r="T403" s="206">
        <v>1312900.18</v>
      </c>
      <c r="U403" s="206">
        <v>1312900.18</v>
      </c>
      <c r="V403" s="206">
        <v>1312900.18</v>
      </c>
      <c r="W403" s="206">
        <v>1312900.18</v>
      </c>
      <c r="X403" s="206">
        <v>1312900.18</v>
      </c>
      <c r="Y403" s="206">
        <v>1312900.18</v>
      </c>
      <c r="Z403" s="206">
        <v>1312900.18</v>
      </c>
      <c r="AA403" s="206">
        <v>1312900.18</v>
      </c>
      <c r="AB403" s="206">
        <v>1312900.18</v>
      </c>
      <c r="AC403" s="206">
        <v>1312900.18</v>
      </c>
      <c r="AD403" s="206">
        <v>1312900.18</v>
      </c>
      <c r="AE403" s="206">
        <v>1312900.18</v>
      </c>
      <c r="AF403" s="206">
        <v>1312900.18</v>
      </c>
      <c r="AG403" s="192">
        <f t="shared" si="79"/>
        <v>15754802.159999998</v>
      </c>
      <c r="AI403" s="207">
        <f t="shared" si="75"/>
        <v>0</v>
      </c>
      <c r="AJ403" s="207">
        <f t="shared" si="75"/>
        <v>0</v>
      </c>
      <c r="AK403" s="207">
        <f t="shared" si="75"/>
        <v>0</v>
      </c>
      <c r="AL403" s="207">
        <f t="shared" si="74"/>
        <v>0</v>
      </c>
      <c r="AM403" s="207">
        <f t="shared" si="74"/>
        <v>0</v>
      </c>
      <c r="AN403" s="207">
        <f t="shared" si="74"/>
        <v>0</v>
      </c>
      <c r="AO403" s="207">
        <f t="shared" si="74"/>
        <v>0</v>
      </c>
      <c r="AP403" s="207">
        <f t="shared" si="74"/>
        <v>0</v>
      </c>
      <c r="AQ403" s="207">
        <f t="shared" si="74"/>
        <v>0</v>
      </c>
      <c r="AR403" s="207">
        <f t="shared" si="74"/>
        <v>0</v>
      </c>
      <c r="AS403" s="207">
        <f t="shared" si="74"/>
        <v>0</v>
      </c>
      <c r="AT403" s="207">
        <f t="shared" si="74"/>
        <v>0</v>
      </c>
      <c r="AU403" s="208">
        <f t="shared" si="80"/>
        <v>0</v>
      </c>
      <c r="AV403" s="208">
        <f t="shared" si="73"/>
        <v>0</v>
      </c>
      <c r="AW403" s="208">
        <f t="shared" si="73"/>
        <v>0</v>
      </c>
      <c r="AX403" s="208">
        <f t="shared" si="73"/>
        <v>0</v>
      </c>
      <c r="AY403" s="208">
        <f t="shared" si="73"/>
        <v>0</v>
      </c>
      <c r="AZ403" s="208">
        <f t="shared" si="72"/>
        <v>0</v>
      </c>
      <c r="BA403" s="208">
        <f t="shared" si="72"/>
        <v>0</v>
      </c>
      <c r="BB403" s="208">
        <f t="shared" si="72"/>
        <v>0</v>
      </c>
      <c r="BC403" s="208">
        <f t="shared" si="72"/>
        <v>0</v>
      </c>
      <c r="BD403" s="208">
        <f t="shared" si="72"/>
        <v>0</v>
      </c>
      <c r="BE403" s="208">
        <f t="shared" si="72"/>
        <v>0</v>
      </c>
      <c r="BF403" s="208">
        <f t="shared" si="76"/>
        <v>0</v>
      </c>
      <c r="BG403" s="208">
        <f t="shared" si="76"/>
        <v>0</v>
      </c>
      <c r="BH403" s="208">
        <f t="shared" si="76"/>
        <v>0</v>
      </c>
      <c r="BI403" s="208">
        <f t="shared" si="76"/>
        <v>0</v>
      </c>
      <c r="BJ403" s="208">
        <f t="shared" si="76"/>
        <v>0</v>
      </c>
      <c r="BK403" s="208">
        <f t="shared" si="76"/>
        <v>0</v>
      </c>
      <c r="BL403" s="207">
        <f t="shared" si="81"/>
        <v>0</v>
      </c>
    </row>
    <row r="404" spans="1:68">
      <c r="A404" s="190" t="s">
        <v>605</v>
      </c>
      <c r="B404" s="243">
        <v>2.1600000000000001E-2</v>
      </c>
      <c r="C404" s="243">
        <v>2.1600000000000001E-2</v>
      </c>
      <c r="D404" s="206">
        <v>0</v>
      </c>
      <c r="E404" s="206">
        <v>0</v>
      </c>
      <c r="F404" s="206">
        <v>0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0</v>
      </c>
      <c r="P404" s="192">
        <f t="shared" si="78"/>
        <v>0</v>
      </c>
      <c r="Q404" s="206">
        <v>0</v>
      </c>
      <c r="R404" s="206">
        <v>0</v>
      </c>
      <c r="S404" s="206">
        <v>0</v>
      </c>
      <c r="T404" s="206">
        <v>0</v>
      </c>
      <c r="U404" s="206">
        <v>0</v>
      </c>
      <c r="V404" s="206">
        <v>0</v>
      </c>
      <c r="W404" s="206">
        <v>0</v>
      </c>
      <c r="X404" s="206">
        <v>0</v>
      </c>
      <c r="Y404" s="206">
        <v>0</v>
      </c>
      <c r="Z404" s="206">
        <v>0</v>
      </c>
      <c r="AA404" s="206">
        <v>0</v>
      </c>
      <c r="AB404" s="206">
        <v>0</v>
      </c>
      <c r="AC404" s="206">
        <v>0</v>
      </c>
      <c r="AD404" s="206">
        <v>0</v>
      </c>
      <c r="AE404" s="206">
        <v>0</v>
      </c>
      <c r="AF404" s="206">
        <v>0</v>
      </c>
      <c r="AG404" s="192">
        <f t="shared" si="79"/>
        <v>0</v>
      </c>
      <c r="AI404" s="207">
        <f t="shared" si="75"/>
        <v>0</v>
      </c>
      <c r="AJ404" s="207">
        <f t="shared" si="75"/>
        <v>0</v>
      </c>
      <c r="AK404" s="207">
        <f t="shared" si="75"/>
        <v>0</v>
      </c>
      <c r="AL404" s="207">
        <f t="shared" si="74"/>
        <v>0</v>
      </c>
      <c r="AM404" s="207">
        <f t="shared" si="74"/>
        <v>0</v>
      </c>
      <c r="AN404" s="207">
        <f t="shared" si="74"/>
        <v>0</v>
      </c>
      <c r="AO404" s="207">
        <f t="shared" si="74"/>
        <v>0</v>
      </c>
      <c r="AP404" s="207">
        <f t="shared" si="74"/>
        <v>0</v>
      </c>
      <c r="AQ404" s="207">
        <f t="shared" si="74"/>
        <v>0</v>
      </c>
      <c r="AR404" s="207">
        <f t="shared" si="74"/>
        <v>0</v>
      </c>
      <c r="AS404" s="207">
        <f t="shared" si="74"/>
        <v>0</v>
      </c>
      <c r="AT404" s="207">
        <f t="shared" si="74"/>
        <v>0</v>
      </c>
      <c r="AU404" s="208">
        <f t="shared" si="80"/>
        <v>0</v>
      </c>
      <c r="AV404" s="208">
        <f t="shared" si="73"/>
        <v>0</v>
      </c>
      <c r="AW404" s="208">
        <f t="shared" si="73"/>
        <v>0</v>
      </c>
      <c r="AX404" s="208">
        <f t="shared" si="73"/>
        <v>0</v>
      </c>
      <c r="AY404" s="208">
        <f t="shared" si="73"/>
        <v>0</v>
      </c>
      <c r="AZ404" s="208">
        <f t="shared" si="72"/>
        <v>0</v>
      </c>
      <c r="BA404" s="208">
        <f t="shared" si="72"/>
        <v>0</v>
      </c>
      <c r="BB404" s="208">
        <f t="shared" si="72"/>
        <v>0</v>
      </c>
      <c r="BC404" s="208">
        <f t="shared" si="72"/>
        <v>0</v>
      </c>
      <c r="BD404" s="208">
        <f t="shared" si="72"/>
        <v>0</v>
      </c>
      <c r="BE404" s="208">
        <f t="shared" si="72"/>
        <v>0</v>
      </c>
      <c r="BF404" s="208">
        <f t="shared" si="76"/>
        <v>0</v>
      </c>
      <c r="BG404" s="208">
        <f t="shared" si="76"/>
        <v>0</v>
      </c>
      <c r="BH404" s="208">
        <f t="shared" si="76"/>
        <v>0</v>
      </c>
      <c r="BI404" s="208">
        <f t="shared" si="76"/>
        <v>0</v>
      </c>
      <c r="BJ404" s="208">
        <f t="shared" si="76"/>
        <v>0</v>
      </c>
      <c r="BK404" s="208">
        <f t="shared" si="76"/>
        <v>0</v>
      </c>
      <c r="BL404" s="207">
        <f t="shared" si="81"/>
        <v>0</v>
      </c>
    </row>
    <row r="405" spans="1:68">
      <c r="A405" s="190" t="s">
        <v>606</v>
      </c>
      <c r="B405" s="243">
        <v>4.4699999999999997E-2</v>
      </c>
      <c r="C405" s="243">
        <v>4.4699999999999997E-2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2857025.33</v>
      </c>
      <c r="K405" s="206">
        <v>2857025.33</v>
      </c>
      <c r="L405" s="206">
        <v>2857025.33</v>
      </c>
      <c r="M405" s="206">
        <v>2857025.33</v>
      </c>
      <c r="N405" s="206">
        <v>2857025.33</v>
      </c>
      <c r="O405" s="206">
        <v>2857025.33</v>
      </c>
      <c r="P405" s="192">
        <f t="shared" si="78"/>
        <v>17142151.98</v>
      </c>
      <c r="Q405" s="206">
        <v>2857025.33</v>
      </c>
      <c r="R405" s="206">
        <v>2857025.33</v>
      </c>
      <c r="S405" s="206">
        <v>2857025.33</v>
      </c>
      <c r="T405" s="206">
        <v>2857025.33</v>
      </c>
      <c r="U405" s="206">
        <v>2857025.33</v>
      </c>
      <c r="V405" s="206">
        <v>2857025.33</v>
      </c>
      <c r="W405" s="206">
        <v>2857025.33</v>
      </c>
      <c r="X405" s="206">
        <v>2857025.33</v>
      </c>
      <c r="Y405" s="206">
        <v>2857025.33</v>
      </c>
      <c r="Z405" s="206">
        <v>2857025.33</v>
      </c>
      <c r="AA405" s="206">
        <v>2857025.33</v>
      </c>
      <c r="AB405" s="206">
        <v>2857025.33</v>
      </c>
      <c r="AC405" s="206">
        <v>2857025.33</v>
      </c>
      <c r="AD405" s="206">
        <v>2857025.33</v>
      </c>
      <c r="AE405" s="206">
        <v>2857025.33</v>
      </c>
      <c r="AF405" s="206">
        <v>2857025.33</v>
      </c>
      <c r="AG405" s="192">
        <f t="shared" si="79"/>
        <v>34284303.959999993</v>
      </c>
      <c r="AI405" s="207">
        <f t="shared" si="75"/>
        <v>0</v>
      </c>
      <c r="AJ405" s="207">
        <f t="shared" si="75"/>
        <v>0</v>
      </c>
      <c r="AK405" s="207">
        <f t="shared" si="75"/>
        <v>0</v>
      </c>
      <c r="AL405" s="207">
        <f t="shared" si="74"/>
        <v>0</v>
      </c>
      <c r="AM405" s="207">
        <f t="shared" si="74"/>
        <v>0</v>
      </c>
      <c r="AN405" s="207">
        <f t="shared" si="74"/>
        <v>0</v>
      </c>
      <c r="AO405" s="207">
        <f t="shared" ref="AO405:AT414" si="82">ROUND(J405*$B405/12,2)</f>
        <v>10642.42</v>
      </c>
      <c r="AP405" s="207">
        <f t="shared" si="82"/>
        <v>10642.42</v>
      </c>
      <c r="AQ405" s="207">
        <f t="shared" si="82"/>
        <v>10642.42</v>
      </c>
      <c r="AR405" s="207">
        <f t="shared" si="82"/>
        <v>10642.42</v>
      </c>
      <c r="AS405" s="207">
        <f t="shared" si="82"/>
        <v>10642.42</v>
      </c>
      <c r="AT405" s="207">
        <f t="shared" si="82"/>
        <v>10642.42</v>
      </c>
      <c r="AU405" s="208">
        <f t="shared" si="80"/>
        <v>63854.52</v>
      </c>
      <c r="AV405" s="208">
        <f t="shared" si="73"/>
        <v>10642.42</v>
      </c>
      <c r="AW405" s="208">
        <f t="shared" si="73"/>
        <v>10642.42</v>
      </c>
      <c r="AX405" s="208">
        <f t="shared" si="73"/>
        <v>10642.42</v>
      </c>
      <c r="AY405" s="208">
        <f t="shared" si="73"/>
        <v>10642.42</v>
      </c>
      <c r="AZ405" s="208">
        <f t="shared" si="72"/>
        <v>10642.42</v>
      </c>
      <c r="BA405" s="208">
        <f t="shared" si="72"/>
        <v>10642.42</v>
      </c>
      <c r="BB405" s="208">
        <f t="shared" si="72"/>
        <v>10642.42</v>
      </c>
      <c r="BC405" s="208">
        <f t="shared" si="72"/>
        <v>10642.42</v>
      </c>
      <c r="BD405" s="208">
        <f t="shared" si="72"/>
        <v>10642.42</v>
      </c>
      <c r="BE405" s="208">
        <f t="shared" si="72"/>
        <v>10642.42</v>
      </c>
      <c r="BF405" s="208">
        <f t="shared" si="76"/>
        <v>10642.42</v>
      </c>
      <c r="BG405" s="208">
        <f t="shared" si="76"/>
        <v>10642.42</v>
      </c>
      <c r="BH405" s="208">
        <f t="shared" si="76"/>
        <v>10642.42</v>
      </c>
      <c r="BI405" s="208">
        <f t="shared" si="76"/>
        <v>10642.42</v>
      </c>
      <c r="BJ405" s="208">
        <f t="shared" si="76"/>
        <v>10642.42</v>
      </c>
      <c r="BK405" s="208">
        <f t="shared" si="76"/>
        <v>10642.42</v>
      </c>
      <c r="BL405" s="207">
        <f t="shared" si="81"/>
        <v>127709.04</v>
      </c>
      <c r="BO405" s="207">
        <f>BL405</f>
        <v>127709.04</v>
      </c>
    </row>
    <row r="406" spans="1:68">
      <c r="A406" s="190" t="s">
        <v>607</v>
      </c>
      <c r="B406" s="243">
        <v>3.0200000000000001E-2</v>
      </c>
      <c r="C406" s="243">
        <v>3.0200000000000001E-2</v>
      </c>
      <c r="D406" s="206">
        <v>0</v>
      </c>
      <c r="E406" s="206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192">
        <f t="shared" si="78"/>
        <v>0</v>
      </c>
      <c r="Q406" s="206">
        <v>0</v>
      </c>
      <c r="R406" s="206">
        <v>0</v>
      </c>
      <c r="S406" s="206">
        <v>0</v>
      </c>
      <c r="T406" s="206">
        <v>0</v>
      </c>
      <c r="U406" s="206">
        <v>0</v>
      </c>
      <c r="V406" s="206">
        <v>0</v>
      </c>
      <c r="W406" s="206">
        <v>0</v>
      </c>
      <c r="X406" s="206">
        <v>0</v>
      </c>
      <c r="Y406" s="206">
        <v>0</v>
      </c>
      <c r="Z406" s="206">
        <v>0</v>
      </c>
      <c r="AA406" s="206">
        <v>0</v>
      </c>
      <c r="AB406" s="206">
        <v>0</v>
      </c>
      <c r="AC406" s="206">
        <v>0</v>
      </c>
      <c r="AD406" s="206">
        <v>0</v>
      </c>
      <c r="AE406" s="206">
        <v>0</v>
      </c>
      <c r="AF406" s="206">
        <v>0</v>
      </c>
      <c r="AG406" s="192">
        <f t="shared" si="79"/>
        <v>0</v>
      </c>
      <c r="AI406" s="207">
        <f t="shared" si="75"/>
        <v>0</v>
      </c>
      <c r="AJ406" s="207">
        <f t="shared" si="75"/>
        <v>0</v>
      </c>
      <c r="AK406" s="207">
        <f t="shared" si="75"/>
        <v>0</v>
      </c>
      <c r="AL406" s="207">
        <f t="shared" si="75"/>
        <v>0</v>
      </c>
      <c r="AM406" s="207">
        <f t="shared" si="75"/>
        <v>0</v>
      </c>
      <c r="AN406" s="207">
        <f t="shared" si="75"/>
        <v>0</v>
      </c>
      <c r="AO406" s="207">
        <f t="shared" si="82"/>
        <v>0</v>
      </c>
      <c r="AP406" s="207">
        <f t="shared" si="82"/>
        <v>0</v>
      </c>
      <c r="AQ406" s="207">
        <f t="shared" si="82"/>
        <v>0</v>
      </c>
      <c r="AR406" s="207">
        <f t="shared" si="82"/>
        <v>0</v>
      </c>
      <c r="AS406" s="207">
        <f t="shared" si="82"/>
        <v>0</v>
      </c>
      <c r="AT406" s="207">
        <f t="shared" si="82"/>
        <v>0</v>
      </c>
      <c r="AU406" s="208">
        <f t="shared" si="80"/>
        <v>0</v>
      </c>
      <c r="AV406" s="208">
        <f t="shared" si="73"/>
        <v>0</v>
      </c>
      <c r="AW406" s="208">
        <f t="shared" si="73"/>
        <v>0</v>
      </c>
      <c r="AX406" s="208">
        <f t="shared" si="73"/>
        <v>0</v>
      </c>
      <c r="AY406" s="208">
        <f t="shared" si="73"/>
        <v>0</v>
      </c>
      <c r="AZ406" s="208">
        <f t="shared" si="72"/>
        <v>0</v>
      </c>
      <c r="BA406" s="208">
        <f t="shared" si="72"/>
        <v>0</v>
      </c>
      <c r="BB406" s="208">
        <f t="shared" si="72"/>
        <v>0</v>
      </c>
      <c r="BC406" s="208">
        <f t="shared" si="72"/>
        <v>0</v>
      </c>
      <c r="BD406" s="208">
        <f t="shared" si="72"/>
        <v>0</v>
      </c>
      <c r="BE406" s="208">
        <f t="shared" si="72"/>
        <v>0</v>
      </c>
      <c r="BF406" s="208">
        <f t="shared" si="76"/>
        <v>0</v>
      </c>
      <c r="BG406" s="208">
        <f t="shared" si="76"/>
        <v>0</v>
      </c>
      <c r="BH406" s="208">
        <f t="shared" si="76"/>
        <v>0</v>
      </c>
      <c r="BI406" s="208">
        <f t="shared" si="76"/>
        <v>0</v>
      </c>
      <c r="BJ406" s="208">
        <f t="shared" si="76"/>
        <v>0</v>
      </c>
      <c r="BK406" s="208">
        <f t="shared" si="76"/>
        <v>0</v>
      </c>
      <c r="BL406" s="207">
        <f t="shared" si="81"/>
        <v>0</v>
      </c>
    </row>
    <row r="407" spans="1:68">
      <c r="A407" s="190" t="s">
        <v>608</v>
      </c>
      <c r="B407" s="243">
        <v>2.3899999999999998E-2</v>
      </c>
      <c r="C407" s="243">
        <v>2.3899999999999998E-2</v>
      </c>
      <c r="D407" s="206">
        <v>0</v>
      </c>
      <c r="E407" s="206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72722604.049999997</v>
      </c>
      <c r="K407" s="206">
        <v>75271791.149999991</v>
      </c>
      <c r="L407" s="206">
        <v>75267674.809999987</v>
      </c>
      <c r="M407" s="206">
        <v>75267674.809999987</v>
      </c>
      <c r="N407" s="206">
        <v>75267674.809999987</v>
      </c>
      <c r="O407" s="206">
        <v>75267674.809999987</v>
      </c>
      <c r="P407" s="192">
        <f t="shared" si="78"/>
        <v>449065094.44</v>
      </c>
      <c r="Q407" s="206">
        <v>75267674.809999987</v>
      </c>
      <c r="R407" s="206">
        <v>75267674.809999987</v>
      </c>
      <c r="S407" s="206">
        <v>75267674.809999987</v>
      </c>
      <c r="T407" s="206">
        <v>75267674.809999987</v>
      </c>
      <c r="U407" s="206">
        <v>75267674.809999987</v>
      </c>
      <c r="V407" s="206">
        <v>75267674.809999987</v>
      </c>
      <c r="W407" s="206">
        <v>75267674.809999987</v>
      </c>
      <c r="X407" s="206">
        <v>100494906.03999999</v>
      </c>
      <c r="Y407" s="206">
        <v>125722137.26999998</v>
      </c>
      <c r="Z407" s="206">
        <v>125722137.26999998</v>
      </c>
      <c r="AA407" s="206">
        <v>125722137.26999998</v>
      </c>
      <c r="AB407" s="206">
        <v>125722137.26999998</v>
      </c>
      <c r="AC407" s="206">
        <v>125722137.26999998</v>
      </c>
      <c r="AD407" s="206">
        <v>125722137.26999998</v>
      </c>
      <c r="AE407" s="206">
        <v>125722137.26999998</v>
      </c>
      <c r="AF407" s="206">
        <v>125722137.26999998</v>
      </c>
      <c r="AG407" s="192">
        <f t="shared" si="79"/>
        <v>1332075028.6299996</v>
      </c>
      <c r="AI407" s="207">
        <f t="shared" si="75"/>
        <v>0</v>
      </c>
      <c r="AJ407" s="207">
        <f t="shared" si="75"/>
        <v>0</v>
      </c>
      <c r="AK407" s="207">
        <f t="shared" si="75"/>
        <v>0</v>
      </c>
      <c r="AL407" s="207">
        <f t="shared" si="75"/>
        <v>0</v>
      </c>
      <c r="AM407" s="207">
        <f t="shared" si="75"/>
        <v>0</v>
      </c>
      <c r="AN407" s="207">
        <f t="shared" si="75"/>
        <v>0</v>
      </c>
      <c r="AO407" s="207">
        <f t="shared" si="82"/>
        <v>144839.19</v>
      </c>
      <c r="AP407" s="207">
        <f t="shared" si="82"/>
        <v>149916.32</v>
      </c>
      <c r="AQ407" s="207">
        <f t="shared" si="82"/>
        <v>149908.12</v>
      </c>
      <c r="AR407" s="207">
        <f t="shared" si="82"/>
        <v>149908.12</v>
      </c>
      <c r="AS407" s="207">
        <f t="shared" si="82"/>
        <v>149908.12</v>
      </c>
      <c r="AT407" s="207">
        <f t="shared" si="82"/>
        <v>149908.12</v>
      </c>
      <c r="AU407" s="208">
        <f t="shared" si="80"/>
        <v>894387.99</v>
      </c>
      <c r="AV407" s="208">
        <f t="shared" si="73"/>
        <v>149908.12</v>
      </c>
      <c r="AW407" s="208">
        <f t="shared" si="73"/>
        <v>149908.12</v>
      </c>
      <c r="AX407" s="208">
        <f t="shared" si="73"/>
        <v>149908.12</v>
      </c>
      <c r="AY407" s="208">
        <f t="shared" si="73"/>
        <v>149908.12</v>
      </c>
      <c r="AZ407" s="208">
        <f t="shared" si="72"/>
        <v>149908.12</v>
      </c>
      <c r="BA407" s="208">
        <f t="shared" si="72"/>
        <v>149908.12</v>
      </c>
      <c r="BB407" s="208">
        <f t="shared" si="72"/>
        <v>149908.12</v>
      </c>
      <c r="BC407" s="208">
        <f t="shared" si="72"/>
        <v>200152.35</v>
      </c>
      <c r="BD407" s="208">
        <f t="shared" si="72"/>
        <v>250396.59</v>
      </c>
      <c r="BE407" s="208">
        <f t="shared" si="72"/>
        <v>250396.59</v>
      </c>
      <c r="BF407" s="208">
        <f t="shared" si="76"/>
        <v>250396.59</v>
      </c>
      <c r="BG407" s="208">
        <f t="shared" si="76"/>
        <v>250396.59</v>
      </c>
      <c r="BH407" s="208">
        <f t="shared" si="76"/>
        <v>250396.59</v>
      </c>
      <c r="BI407" s="208">
        <f t="shared" si="76"/>
        <v>250396.59</v>
      </c>
      <c r="BJ407" s="208">
        <f t="shared" si="76"/>
        <v>250396.59</v>
      </c>
      <c r="BK407" s="208">
        <f t="shared" si="76"/>
        <v>250396.59</v>
      </c>
      <c r="BL407" s="207">
        <f t="shared" si="81"/>
        <v>2653049.4299999997</v>
      </c>
      <c r="BO407" s="207">
        <f>BL407</f>
        <v>2653049.4299999997</v>
      </c>
    </row>
    <row r="408" spans="1:68">
      <c r="A408" s="190" t="s">
        <v>609</v>
      </c>
      <c r="B408" s="243">
        <v>2.12E-2</v>
      </c>
      <c r="C408" s="243">
        <v>2.12E-2</v>
      </c>
      <c r="D408" s="206">
        <v>0</v>
      </c>
      <c r="E408" s="206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192">
        <f t="shared" si="78"/>
        <v>0</v>
      </c>
      <c r="Q408" s="206">
        <v>0</v>
      </c>
      <c r="R408" s="206">
        <v>0</v>
      </c>
      <c r="S408" s="206">
        <v>0</v>
      </c>
      <c r="T408" s="206">
        <v>0</v>
      </c>
      <c r="U408" s="206">
        <v>0</v>
      </c>
      <c r="V408" s="206">
        <v>0</v>
      </c>
      <c r="W408" s="206">
        <v>0</v>
      </c>
      <c r="X408" s="206">
        <v>0</v>
      </c>
      <c r="Y408" s="206">
        <v>0</v>
      </c>
      <c r="Z408" s="206">
        <v>0</v>
      </c>
      <c r="AA408" s="206">
        <v>0</v>
      </c>
      <c r="AB408" s="206">
        <v>0</v>
      </c>
      <c r="AC408" s="206">
        <v>0</v>
      </c>
      <c r="AD408" s="206">
        <v>0</v>
      </c>
      <c r="AE408" s="206">
        <v>0</v>
      </c>
      <c r="AF408" s="206">
        <v>0</v>
      </c>
      <c r="AG408" s="192">
        <f t="shared" si="79"/>
        <v>0</v>
      </c>
      <c r="AI408" s="207">
        <f t="shared" si="75"/>
        <v>0</v>
      </c>
      <c r="AJ408" s="207">
        <f t="shared" si="75"/>
        <v>0</v>
      </c>
      <c r="AK408" s="207">
        <f t="shared" si="75"/>
        <v>0</v>
      </c>
      <c r="AL408" s="207">
        <f t="shared" si="75"/>
        <v>0</v>
      </c>
      <c r="AM408" s="207">
        <f t="shared" si="75"/>
        <v>0</v>
      </c>
      <c r="AN408" s="207">
        <f t="shared" si="75"/>
        <v>0</v>
      </c>
      <c r="AO408" s="207">
        <f t="shared" si="82"/>
        <v>0</v>
      </c>
      <c r="AP408" s="207">
        <f t="shared" si="82"/>
        <v>0</v>
      </c>
      <c r="AQ408" s="207">
        <f t="shared" si="82"/>
        <v>0</v>
      </c>
      <c r="AR408" s="207">
        <f t="shared" si="82"/>
        <v>0</v>
      </c>
      <c r="AS408" s="207">
        <f t="shared" si="82"/>
        <v>0</v>
      </c>
      <c r="AT408" s="207">
        <f t="shared" si="82"/>
        <v>0</v>
      </c>
      <c r="AU408" s="208">
        <f t="shared" si="80"/>
        <v>0</v>
      </c>
      <c r="AV408" s="208">
        <f t="shared" si="73"/>
        <v>0</v>
      </c>
      <c r="AW408" s="208">
        <f t="shared" si="73"/>
        <v>0</v>
      </c>
      <c r="AX408" s="208">
        <f t="shared" si="73"/>
        <v>0</v>
      </c>
      <c r="AY408" s="208">
        <f t="shared" si="73"/>
        <v>0</v>
      </c>
      <c r="AZ408" s="208">
        <f t="shared" si="72"/>
        <v>0</v>
      </c>
      <c r="BA408" s="208">
        <f t="shared" si="72"/>
        <v>0</v>
      </c>
      <c r="BB408" s="208">
        <f t="shared" si="72"/>
        <v>0</v>
      </c>
      <c r="BC408" s="208">
        <f t="shared" si="72"/>
        <v>0</v>
      </c>
      <c r="BD408" s="208">
        <f t="shared" si="72"/>
        <v>0</v>
      </c>
      <c r="BE408" s="208">
        <f t="shared" si="72"/>
        <v>0</v>
      </c>
      <c r="BF408" s="208">
        <f t="shared" si="76"/>
        <v>0</v>
      </c>
      <c r="BG408" s="208">
        <f t="shared" si="76"/>
        <v>0</v>
      </c>
      <c r="BH408" s="208">
        <f t="shared" si="76"/>
        <v>0</v>
      </c>
      <c r="BI408" s="208">
        <f t="shared" si="76"/>
        <v>0</v>
      </c>
      <c r="BJ408" s="208">
        <f t="shared" si="76"/>
        <v>0</v>
      </c>
      <c r="BK408" s="208">
        <f t="shared" si="76"/>
        <v>0</v>
      </c>
      <c r="BL408" s="207">
        <f t="shared" si="81"/>
        <v>0</v>
      </c>
    </row>
    <row r="409" spans="1:68">
      <c r="A409" s="190" t="s">
        <v>610</v>
      </c>
      <c r="B409" s="243">
        <v>0</v>
      </c>
      <c r="C409" s="243">
        <v>0</v>
      </c>
      <c r="D409" s="206">
        <v>0</v>
      </c>
      <c r="E409" s="206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1254044.46</v>
      </c>
      <c r="K409" s="206">
        <v>1254044.46</v>
      </c>
      <c r="L409" s="206">
        <v>1254044.46</v>
      </c>
      <c r="M409" s="206">
        <v>1254044.46</v>
      </c>
      <c r="N409" s="206">
        <v>1254044.46</v>
      </c>
      <c r="O409" s="206">
        <v>1254044.46</v>
      </c>
      <c r="P409" s="192">
        <f t="shared" si="78"/>
        <v>7524266.7599999998</v>
      </c>
      <c r="Q409" s="206">
        <v>1254044.46</v>
      </c>
      <c r="R409" s="206">
        <v>1254044.46</v>
      </c>
      <c r="S409" s="206">
        <v>1254044.46</v>
      </c>
      <c r="T409" s="206">
        <v>1254044.46</v>
      </c>
      <c r="U409" s="206">
        <v>1254044.46</v>
      </c>
      <c r="V409" s="206">
        <v>1254044.46</v>
      </c>
      <c r="W409" s="206">
        <v>1254044.46</v>
      </c>
      <c r="X409" s="206">
        <v>1254044.46</v>
      </c>
      <c r="Y409" s="206">
        <v>1254044.46</v>
      </c>
      <c r="Z409" s="206">
        <v>1254044.46</v>
      </c>
      <c r="AA409" s="206">
        <v>1254044.46</v>
      </c>
      <c r="AB409" s="206">
        <v>1254044.46</v>
      </c>
      <c r="AC409" s="206">
        <v>1254044.46</v>
      </c>
      <c r="AD409" s="206">
        <v>1254044.46</v>
      </c>
      <c r="AE409" s="206">
        <v>1254044.46</v>
      </c>
      <c r="AF409" s="206">
        <v>1254044.46</v>
      </c>
      <c r="AG409" s="192">
        <f t="shared" si="79"/>
        <v>15048533.520000003</v>
      </c>
      <c r="AI409" s="207">
        <f t="shared" si="75"/>
        <v>0</v>
      </c>
      <c r="AJ409" s="207">
        <f t="shared" si="75"/>
        <v>0</v>
      </c>
      <c r="AK409" s="207">
        <f t="shared" si="75"/>
        <v>0</v>
      </c>
      <c r="AL409" s="207">
        <f t="shared" si="75"/>
        <v>0</v>
      </c>
      <c r="AM409" s="207">
        <f t="shared" si="75"/>
        <v>0</v>
      </c>
      <c r="AN409" s="207">
        <f t="shared" si="75"/>
        <v>0</v>
      </c>
      <c r="AO409" s="207">
        <f t="shared" si="82"/>
        <v>0</v>
      </c>
      <c r="AP409" s="207">
        <f t="shared" si="82"/>
        <v>0</v>
      </c>
      <c r="AQ409" s="207">
        <f t="shared" si="82"/>
        <v>0</v>
      </c>
      <c r="AR409" s="207">
        <f t="shared" si="82"/>
        <v>0</v>
      </c>
      <c r="AS409" s="207">
        <f t="shared" si="82"/>
        <v>0</v>
      </c>
      <c r="AT409" s="207">
        <f t="shared" si="82"/>
        <v>0</v>
      </c>
      <c r="AU409" s="208">
        <f t="shared" si="80"/>
        <v>0</v>
      </c>
      <c r="AV409" s="208">
        <f t="shared" si="73"/>
        <v>0</v>
      </c>
      <c r="AW409" s="208">
        <f t="shared" si="73"/>
        <v>0</v>
      </c>
      <c r="AX409" s="208">
        <f t="shared" si="73"/>
        <v>0</v>
      </c>
      <c r="AY409" s="208">
        <f t="shared" si="73"/>
        <v>0</v>
      </c>
      <c r="AZ409" s="208">
        <f t="shared" si="72"/>
        <v>0</v>
      </c>
      <c r="BA409" s="208">
        <f t="shared" si="72"/>
        <v>0</v>
      </c>
      <c r="BB409" s="208">
        <f t="shared" si="72"/>
        <v>0</v>
      </c>
      <c r="BC409" s="208">
        <f t="shared" si="72"/>
        <v>0</v>
      </c>
      <c r="BD409" s="208">
        <f t="shared" si="72"/>
        <v>0</v>
      </c>
      <c r="BE409" s="208">
        <f t="shared" si="72"/>
        <v>0</v>
      </c>
      <c r="BF409" s="208">
        <f t="shared" si="76"/>
        <v>0</v>
      </c>
      <c r="BG409" s="208">
        <f t="shared" si="76"/>
        <v>0</v>
      </c>
      <c r="BH409" s="208">
        <f t="shared" si="76"/>
        <v>0</v>
      </c>
      <c r="BI409" s="208">
        <f t="shared" si="76"/>
        <v>0</v>
      </c>
      <c r="BJ409" s="208">
        <f t="shared" si="76"/>
        <v>0</v>
      </c>
      <c r="BK409" s="208">
        <f t="shared" si="76"/>
        <v>0</v>
      </c>
      <c r="BL409" s="207">
        <f t="shared" si="81"/>
        <v>0</v>
      </c>
    </row>
    <row r="410" spans="1:68">
      <c r="A410" s="190" t="s">
        <v>611</v>
      </c>
      <c r="B410" s="243">
        <v>4.4699999999999997E-2</v>
      </c>
      <c r="C410" s="243">
        <v>4.4699999999999997E-2</v>
      </c>
      <c r="D410" s="206">
        <v>0</v>
      </c>
      <c r="E410" s="206">
        <v>0</v>
      </c>
      <c r="F410" s="206">
        <v>0</v>
      </c>
      <c r="G410" s="206">
        <v>0</v>
      </c>
      <c r="H410" s="206">
        <v>0</v>
      </c>
      <c r="I410" s="206">
        <v>0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192">
        <f t="shared" si="78"/>
        <v>0</v>
      </c>
      <c r="Q410" s="206">
        <v>0</v>
      </c>
      <c r="R410" s="206">
        <v>0</v>
      </c>
      <c r="S410" s="206">
        <v>0</v>
      </c>
      <c r="T410" s="206">
        <v>0</v>
      </c>
      <c r="U410" s="206">
        <v>0</v>
      </c>
      <c r="V410" s="206">
        <v>0</v>
      </c>
      <c r="W410" s="206">
        <v>0</v>
      </c>
      <c r="X410" s="206">
        <v>0</v>
      </c>
      <c r="Y410" s="206">
        <v>0</v>
      </c>
      <c r="Z410" s="206">
        <v>0</v>
      </c>
      <c r="AA410" s="206">
        <v>0</v>
      </c>
      <c r="AB410" s="206">
        <v>0</v>
      </c>
      <c r="AC410" s="206">
        <v>0</v>
      </c>
      <c r="AD410" s="206">
        <v>0</v>
      </c>
      <c r="AE410" s="206">
        <v>0</v>
      </c>
      <c r="AF410" s="206">
        <v>0</v>
      </c>
      <c r="AG410" s="192">
        <f t="shared" si="79"/>
        <v>0</v>
      </c>
      <c r="AI410" s="207">
        <f t="shared" si="75"/>
        <v>0</v>
      </c>
      <c r="AJ410" s="207">
        <f t="shared" si="75"/>
        <v>0</v>
      </c>
      <c r="AK410" s="207">
        <f t="shared" si="75"/>
        <v>0</v>
      </c>
      <c r="AL410" s="207">
        <f t="shared" si="75"/>
        <v>0</v>
      </c>
      <c r="AM410" s="207">
        <f t="shared" si="75"/>
        <v>0</v>
      </c>
      <c r="AN410" s="207">
        <f t="shared" si="75"/>
        <v>0</v>
      </c>
      <c r="AO410" s="207">
        <f t="shared" si="82"/>
        <v>0</v>
      </c>
      <c r="AP410" s="207">
        <f t="shared" si="82"/>
        <v>0</v>
      </c>
      <c r="AQ410" s="207">
        <f t="shared" si="82"/>
        <v>0</v>
      </c>
      <c r="AR410" s="207">
        <f t="shared" si="82"/>
        <v>0</v>
      </c>
      <c r="AS410" s="207">
        <f t="shared" si="82"/>
        <v>0</v>
      </c>
      <c r="AT410" s="207">
        <f t="shared" si="82"/>
        <v>0</v>
      </c>
      <c r="AU410" s="208">
        <f t="shared" si="80"/>
        <v>0</v>
      </c>
      <c r="AV410" s="208">
        <f t="shared" si="73"/>
        <v>0</v>
      </c>
      <c r="AW410" s="208">
        <f t="shared" si="73"/>
        <v>0</v>
      </c>
      <c r="AX410" s="208">
        <f t="shared" si="73"/>
        <v>0</v>
      </c>
      <c r="AY410" s="208">
        <f t="shared" si="73"/>
        <v>0</v>
      </c>
      <c r="AZ410" s="208">
        <f t="shared" si="72"/>
        <v>0</v>
      </c>
      <c r="BA410" s="208">
        <f t="shared" si="72"/>
        <v>0</v>
      </c>
      <c r="BB410" s="208">
        <f t="shared" si="72"/>
        <v>0</v>
      </c>
      <c r="BC410" s="208">
        <f t="shared" si="72"/>
        <v>0</v>
      </c>
      <c r="BD410" s="208">
        <f t="shared" si="72"/>
        <v>0</v>
      </c>
      <c r="BE410" s="208">
        <f t="shared" si="72"/>
        <v>0</v>
      </c>
      <c r="BF410" s="208">
        <f t="shared" si="76"/>
        <v>0</v>
      </c>
      <c r="BG410" s="208">
        <f t="shared" si="76"/>
        <v>0</v>
      </c>
      <c r="BH410" s="208">
        <f t="shared" si="76"/>
        <v>0</v>
      </c>
      <c r="BI410" s="208">
        <f t="shared" si="76"/>
        <v>0</v>
      </c>
      <c r="BJ410" s="208">
        <f t="shared" si="76"/>
        <v>0</v>
      </c>
      <c r="BK410" s="208">
        <f t="shared" si="76"/>
        <v>0</v>
      </c>
      <c r="BL410" s="207">
        <f t="shared" si="81"/>
        <v>0</v>
      </c>
    </row>
    <row r="411" spans="1:68">
      <c r="A411" s="190" t="s">
        <v>612</v>
      </c>
      <c r="B411" s="243">
        <v>3.0200000000000001E-2</v>
      </c>
      <c r="C411" s="243">
        <v>3.0200000000000001E-2</v>
      </c>
      <c r="D411" s="206">
        <v>0</v>
      </c>
      <c r="E411" s="206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8082568.8700000001</v>
      </c>
      <c r="K411" s="206">
        <v>8082568.8700000001</v>
      </c>
      <c r="L411" s="206">
        <v>8082568.8700000001</v>
      </c>
      <c r="M411" s="206">
        <v>8082568.8700000001</v>
      </c>
      <c r="N411" s="206">
        <v>8082568.8700000001</v>
      </c>
      <c r="O411" s="206">
        <v>8082568.8700000001</v>
      </c>
      <c r="P411" s="192">
        <f t="shared" si="78"/>
        <v>48495413.219999999</v>
      </c>
      <c r="Q411" s="206">
        <v>8082568.8700000001</v>
      </c>
      <c r="R411" s="206">
        <v>8082568.8700000001</v>
      </c>
      <c r="S411" s="206">
        <v>8082568.8700000001</v>
      </c>
      <c r="T411" s="206">
        <v>8082568.8700000001</v>
      </c>
      <c r="U411" s="206">
        <v>8082568.8700000001</v>
      </c>
      <c r="V411" s="206">
        <v>8082568.8700000001</v>
      </c>
      <c r="W411" s="206">
        <v>8082568.8700000001</v>
      </c>
      <c r="X411" s="206">
        <v>8082568.8700000001</v>
      </c>
      <c r="Y411" s="206">
        <v>8082568.8700000001</v>
      </c>
      <c r="Z411" s="206">
        <v>8082568.8700000001</v>
      </c>
      <c r="AA411" s="206">
        <v>8082568.8700000001</v>
      </c>
      <c r="AB411" s="206">
        <v>8082568.8700000001</v>
      </c>
      <c r="AC411" s="206">
        <v>8082568.8700000001</v>
      </c>
      <c r="AD411" s="206">
        <v>8082568.8700000001</v>
      </c>
      <c r="AE411" s="206">
        <v>8082568.8700000001</v>
      </c>
      <c r="AF411" s="206">
        <v>8082568.8700000001</v>
      </c>
      <c r="AG411" s="192">
        <f t="shared" si="79"/>
        <v>96990826.440000013</v>
      </c>
      <c r="AI411" s="207">
        <f t="shared" si="75"/>
        <v>0</v>
      </c>
      <c r="AJ411" s="207">
        <f t="shared" si="75"/>
        <v>0</v>
      </c>
      <c r="AK411" s="207">
        <f t="shared" si="75"/>
        <v>0</v>
      </c>
      <c r="AL411" s="207">
        <f t="shared" si="75"/>
        <v>0</v>
      </c>
      <c r="AM411" s="207">
        <f t="shared" si="75"/>
        <v>0</v>
      </c>
      <c r="AN411" s="207">
        <f t="shared" si="75"/>
        <v>0</v>
      </c>
      <c r="AO411" s="207">
        <f t="shared" si="82"/>
        <v>20341.13</v>
      </c>
      <c r="AP411" s="207">
        <f t="shared" si="82"/>
        <v>20341.13</v>
      </c>
      <c r="AQ411" s="207">
        <f t="shared" si="82"/>
        <v>20341.13</v>
      </c>
      <c r="AR411" s="207">
        <f t="shared" si="82"/>
        <v>20341.13</v>
      </c>
      <c r="AS411" s="207">
        <f t="shared" si="82"/>
        <v>20341.13</v>
      </c>
      <c r="AT411" s="207">
        <f t="shared" si="82"/>
        <v>20341.13</v>
      </c>
      <c r="AU411" s="208">
        <f t="shared" si="80"/>
        <v>122046.78000000001</v>
      </c>
      <c r="AV411" s="208">
        <f t="shared" si="73"/>
        <v>20341.13</v>
      </c>
      <c r="AW411" s="208">
        <f t="shared" si="73"/>
        <v>20341.13</v>
      </c>
      <c r="AX411" s="208">
        <f t="shared" si="73"/>
        <v>20341.13</v>
      </c>
      <c r="AY411" s="208">
        <f t="shared" si="73"/>
        <v>20341.13</v>
      </c>
      <c r="AZ411" s="208">
        <f t="shared" si="72"/>
        <v>20341.13</v>
      </c>
      <c r="BA411" s="208">
        <f t="shared" si="72"/>
        <v>20341.13</v>
      </c>
      <c r="BB411" s="208">
        <f t="shared" si="72"/>
        <v>20341.13</v>
      </c>
      <c r="BC411" s="208">
        <f t="shared" si="72"/>
        <v>20341.13</v>
      </c>
      <c r="BD411" s="208">
        <f t="shared" si="72"/>
        <v>20341.13</v>
      </c>
      <c r="BE411" s="208">
        <f t="shared" si="72"/>
        <v>20341.13</v>
      </c>
      <c r="BF411" s="208">
        <f t="shared" si="76"/>
        <v>20341.13</v>
      </c>
      <c r="BG411" s="208">
        <f t="shared" si="76"/>
        <v>20341.13</v>
      </c>
      <c r="BH411" s="208">
        <f t="shared" si="76"/>
        <v>20341.13</v>
      </c>
      <c r="BI411" s="208">
        <f t="shared" si="76"/>
        <v>20341.13</v>
      </c>
      <c r="BJ411" s="208">
        <f t="shared" si="76"/>
        <v>20341.13</v>
      </c>
      <c r="BK411" s="208">
        <f t="shared" si="76"/>
        <v>20341.13</v>
      </c>
      <c r="BL411" s="207">
        <f t="shared" si="81"/>
        <v>244093.56000000003</v>
      </c>
      <c r="BO411" s="207">
        <f t="shared" ref="BO411:BO413" si="83">BL411</f>
        <v>244093.56000000003</v>
      </c>
    </row>
    <row r="412" spans="1:68">
      <c r="A412" s="190" t="s">
        <v>613</v>
      </c>
      <c r="B412" s="243">
        <v>2.2100000000000002E-2</v>
      </c>
      <c r="C412" s="243">
        <v>2.2100000000000002E-2</v>
      </c>
      <c r="D412" s="206">
        <v>0</v>
      </c>
      <c r="E412" s="206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1372768.98</v>
      </c>
      <c r="K412" s="206">
        <v>1372768.98</v>
      </c>
      <c r="L412" s="206">
        <v>1372768.98</v>
      </c>
      <c r="M412" s="206">
        <v>1372768.98</v>
      </c>
      <c r="N412" s="206">
        <v>1372768.98</v>
      </c>
      <c r="O412" s="206">
        <v>1372768.98</v>
      </c>
      <c r="P412" s="192">
        <f t="shared" si="78"/>
        <v>8236613.8800000008</v>
      </c>
      <c r="Q412" s="206">
        <v>1372768.98</v>
      </c>
      <c r="R412" s="206">
        <v>1372768.98</v>
      </c>
      <c r="S412" s="206">
        <v>1372768.98</v>
      </c>
      <c r="T412" s="206">
        <v>1372768.98</v>
      </c>
      <c r="U412" s="206">
        <v>1372768.98</v>
      </c>
      <c r="V412" s="206">
        <v>1372768.98</v>
      </c>
      <c r="W412" s="206">
        <v>1372768.98</v>
      </c>
      <c r="X412" s="206">
        <v>1372768.98</v>
      </c>
      <c r="Y412" s="206">
        <v>1372768.98</v>
      </c>
      <c r="Z412" s="206">
        <v>1372768.98</v>
      </c>
      <c r="AA412" s="206">
        <v>1372768.98</v>
      </c>
      <c r="AB412" s="206">
        <v>1372768.98</v>
      </c>
      <c r="AC412" s="206">
        <v>1372768.98</v>
      </c>
      <c r="AD412" s="206">
        <v>1372768.98</v>
      </c>
      <c r="AE412" s="206">
        <v>1372768.98</v>
      </c>
      <c r="AF412" s="206">
        <v>1372768.98</v>
      </c>
      <c r="AG412" s="192">
        <f t="shared" si="79"/>
        <v>16473227.760000004</v>
      </c>
      <c r="AI412" s="207">
        <f t="shared" si="75"/>
        <v>0</v>
      </c>
      <c r="AJ412" s="207">
        <f t="shared" si="75"/>
        <v>0</v>
      </c>
      <c r="AK412" s="207">
        <f t="shared" si="75"/>
        <v>0</v>
      </c>
      <c r="AL412" s="207">
        <f t="shared" si="75"/>
        <v>0</v>
      </c>
      <c r="AM412" s="207">
        <f t="shared" si="75"/>
        <v>0</v>
      </c>
      <c r="AN412" s="207">
        <f t="shared" si="75"/>
        <v>0</v>
      </c>
      <c r="AO412" s="207">
        <f t="shared" si="82"/>
        <v>2528.1799999999998</v>
      </c>
      <c r="AP412" s="207">
        <f t="shared" si="82"/>
        <v>2528.1799999999998</v>
      </c>
      <c r="AQ412" s="207">
        <f t="shared" si="82"/>
        <v>2528.1799999999998</v>
      </c>
      <c r="AR412" s="207">
        <f t="shared" si="82"/>
        <v>2528.1799999999998</v>
      </c>
      <c r="AS412" s="207">
        <f t="shared" si="82"/>
        <v>2528.1799999999998</v>
      </c>
      <c r="AT412" s="207">
        <f t="shared" si="82"/>
        <v>2528.1799999999998</v>
      </c>
      <c r="AU412" s="208">
        <f t="shared" si="80"/>
        <v>15169.08</v>
      </c>
      <c r="AV412" s="208">
        <f t="shared" si="73"/>
        <v>2528.1799999999998</v>
      </c>
      <c r="AW412" s="208">
        <f t="shared" si="73"/>
        <v>2528.1799999999998</v>
      </c>
      <c r="AX412" s="208">
        <f t="shared" si="73"/>
        <v>2528.1799999999998</v>
      </c>
      <c r="AY412" s="208">
        <f t="shared" si="73"/>
        <v>2528.1799999999998</v>
      </c>
      <c r="AZ412" s="208">
        <f t="shared" si="72"/>
        <v>2528.1799999999998</v>
      </c>
      <c r="BA412" s="208">
        <f t="shared" si="72"/>
        <v>2528.1799999999998</v>
      </c>
      <c r="BB412" s="208">
        <f t="shared" si="72"/>
        <v>2528.1799999999998</v>
      </c>
      <c r="BC412" s="208">
        <f t="shared" si="72"/>
        <v>2528.1799999999998</v>
      </c>
      <c r="BD412" s="208">
        <f t="shared" si="72"/>
        <v>2528.1799999999998</v>
      </c>
      <c r="BE412" s="208">
        <f t="shared" si="72"/>
        <v>2528.1799999999998</v>
      </c>
      <c r="BF412" s="208">
        <f t="shared" si="76"/>
        <v>2528.1799999999998</v>
      </c>
      <c r="BG412" s="208">
        <f t="shared" si="76"/>
        <v>2528.1799999999998</v>
      </c>
      <c r="BH412" s="208">
        <f t="shared" si="76"/>
        <v>2528.1799999999998</v>
      </c>
      <c r="BI412" s="208">
        <f t="shared" si="76"/>
        <v>2528.1799999999998</v>
      </c>
      <c r="BJ412" s="208">
        <f t="shared" si="76"/>
        <v>2528.1799999999998</v>
      </c>
      <c r="BK412" s="208">
        <f t="shared" si="76"/>
        <v>2528.1799999999998</v>
      </c>
      <c r="BL412" s="207">
        <f t="shared" si="81"/>
        <v>30338.16</v>
      </c>
      <c r="BO412" s="207">
        <f t="shared" si="83"/>
        <v>30338.16</v>
      </c>
    </row>
    <row r="413" spans="1:68">
      <c r="A413" s="190" t="s">
        <v>614</v>
      </c>
      <c r="B413" s="243">
        <v>2.1600000000000001E-2</v>
      </c>
      <c r="C413" s="243">
        <v>2.1600000000000001E-2</v>
      </c>
      <c r="D413" s="206">
        <v>0</v>
      </c>
      <c r="E413" s="206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347709.29</v>
      </c>
      <c r="K413" s="206">
        <v>347709.29</v>
      </c>
      <c r="L413" s="206">
        <v>347709.29</v>
      </c>
      <c r="M413" s="206">
        <v>347709.29</v>
      </c>
      <c r="N413" s="206">
        <v>347709.29</v>
      </c>
      <c r="O413" s="206">
        <v>347709.29</v>
      </c>
      <c r="P413" s="192">
        <f t="shared" si="78"/>
        <v>2086255.74</v>
      </c>
      <c r="Q413" s="206">
        <v>347709.29</v>
      </c>
      <c r="R413" s="206">
        <v>347709.29</v>
      </c>
      <c r="S413" s="206">
        <v>347709.29</v>
      </c>
      <c r="T413" s="206">
        <v>347709.29</v>
      </c>
      <c r="U413" s="206">
        <v>347709.29</v>
      </c>
      <c r="V413" s="206">
        <v>347709.29</v>
      </c>
      <c r="W413" s="206">
        <v>347709.29</v>
      </c>
      <c r="X413" s="206">
        <v>347709.29</v>
      </c>
      <c r="Y413" s="206">
        <v>347709.29</v>
      </c>
      <c r="Z413" s="206">
        <v>347709.29</v>
      </c>
      <c r="AA413" s="206">
        <v>347709.29</v>
      </c>
      <c r="AB413" s="206">
        <v>347709.29</v>
      </c>
      <c r="AC413" s="206">
        <v>347709.29</v>
      </c>
      <c r="AD413" s="206">
        <v>347709.29</v>
      </c>
      <c r="AE413" s="206">
        <v>347709.29</v>
      </c>
      <c r="AF413" s="206">
        <v>347709.29</v>
      </c>
      <c r="AG413" s="192">
        <f t="shared" si="79"/>
        <v>4172511.48</v>
      </c>
      <c r="AI413" s="207">
        <f t="shared" si="75"/>
        <v>0</v>
      </c>
      <c r="AJ413" s="207">
        <f t="shared" si="75"/>
        <v>0</v>
      </c>
      <c r="AK413" s="207">
        <f t="shared" si="75"/>
        <v>0</v>
      </c>
      <c r="AL413" s="207">
        <f t="shared" si="75"/>
        <v>0</v>
      </c>
      <c r="AM413" s="207">
        <f t="shared" si="75"/>
        <v>0</v>
      </c>
      <c r="AN413" s="207">
        <f t="shared" si="75"/>
        <v>0</v>
      </c>
      <c r="AO413" s="207">
        <f t="shared" si="82"/>
        <v>625.88</v>
      </c>
      <c r="AP413" s="207">
        <f t="shared" si="82"/>
        <v>625.88</v>
      </c>
      <c r="AQ413" s="207">
        <f t="shared" si="82"/>
        <v>625.88</v>
      </c>
      <c r="AR413" s="207">
        <f t="shared" si="82"/>
        <v>625.88</v>
      </c>
      <c r="AS413" s="207">
        <f t="shared" si="82"/>
        <v>625.88</v>
      </c>
      <c r="AT413" s="207">
        <f t="shared" si="82"/>
        <v>625.88</v>
      </c>
      <c r="AU413" s="208">
        <f t="shared" si="80"/>
        <v>3755.28</v>
      </c>
      <c r="AV413" s="208">
        <f t="shared" si="73"/>
        <v>625.88</v>
      </c>
      <c r="AW413" s="208">
        <f t="shared" si="73"/>
        <v>625.88</v>
      </c>
      <c r="AX413" s="208">
        <f t="shared" si="73"/>
        <v>625.88</v>
      </c>
      <c r="AY413" s="208">
        <f t="shared" si="73"/>
        <v>625.88</v>
      </c>
      <c r="AZ413" s="208">
        <f t="shared" si="72"/>
        <v>625.88</v>
      </c>
      <c r="BA413" s="208">
        <f t="shared" si="72"/>
        <v>625.88</v>
      </c>
      <c r="BB413" s="208">
        <f t="shared" si="72"/>
        <v>625.88</v>
      </c>
      <c r="BC413" s="208">
        <f t="shared" si="72"/>
        <v>625.88</v>
      </c>
      <c r="BD413" s="208">
        <f t="shared" si="72"/>
        <v>625.88</v>
      </c>
      <c r="BE413" s="208">
        <f t="shared" si="72"/>
        <v>625.88</v>
      </c>
      <c r="BF413" s="208">
        <f t="shared" si="76"/>
        <v>625.88</v>
      </c>
      <c r="BG413" s="208">
        <f t="shared" si="76"/>
        <v>625.88</v>
      </c>
      <c r="BH413" s="208">
        <f t="shared" si="76"/>
        <v>625.88</v>
      </c>
      <c r="BI413" s="208">
        <f t="shared" si="76"/>
        <v>625.88</v>
      </c>
      <c r="BJ413" s="208">
        <f t="shared" si="76"/>
        <v>625.88</v>
      </c>
      <c r="BK413" s="208">
        <f t="shared" si="76"/>
        <v>625.88</v>
      </c>
      <c r="BL413" s="207">
        <f t="shared" si="81"/>
        <v>7510.56</v>
      </c>
      <c r="BO413" s="207">
        <f t="shared" si="83"/>
        <v>7510.56</v>
      </c>
    </row>
    <row r="414" spans="1:68">
      <c r="A414" s="190" t="s">
        <v>615</v>
      </c>
      <c r="B414" s="243">
        <v>2.3899999999999998E-2</v>
      </c>
      <c r="C414" s="243">
        <v>2.3899999999999998E-2</v>
      </c>
      <c r="D414" s="206">
        <v>0</v>
      </c>
      <c r="E414" s="206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3083590.3100000005</v>
      </c>
      <c r="K414" s="206">
        <v>3083590.3100000005</v>
      </c>
      <c r="L414" s="206">
        <v>3083590.3100000005</v>
      </c>
      <c r="M414" s="206">
        <v>3083590.3100000005</v>
      </c>
      <c r="N414" s="206">
        <v>3083590.3100000005</v>
      </c>
      <c r="O414" s="206">
        <v>3083590.3100000005</v>
      </c>
      <c r="P414" s="192">
        <f t="shared" si="78"/>
        <v>18501541.860000003</v>
      </c>
      <c r="Q414" s="206">
        <v>3083590.3100000005</v>
      </c>
      <c r="R414" s="206">
        <v>3083590.3100000005</v>
      </c>
      <c r="S414" s="206">
        <v>3083590.3100000005</v>
      </c>
      <c r="T414" s="206">
        <v>3083590.3100000005</v>
      </c>
      <c r="U414" s="206">
        <v>3083590.3100000005</v>
      </c>
      <c r="V414" s="206">
        <v>3083590.3100000005</v>
      </c>
      <c r="W414" s="206">
        <v>3083590.3100000005</v>
      </c>
      <c r="X414" s="206">
        <v>3083590.3100000005</v>
      </c>
      <c r="Y414" s="206">
        <v>3083590.3100000005</v>
      </c>
      <c r="Z414" s="206">
        <v>3083590.3100000005</v>
      </c>
      <c r="AA414" s="206">
        <v>3083590.3100000005</v>
      </c>
      <c r="AB414" s="206">
        <v>3083590.3100000005</v>
      </c>
      <c r="AC414" s="206">
        <v>3083590.3100000005</v>
      </c>
      <c r="AD414" s="206">
        <v>3083590.3100000005</v>
      </c>
      <c r="AE414" s="206">
        <v>3083590.3100000005</v>
      </c>
      <c r="AF414" s="206">
        <v>3083590.3100000005</v>
      </c>
      <c r="AG414" s="192">
        <f t="shared" si="79"/>
        <v>37003083.720000014</v>
      </c>
      <c r="AI414" s="207">
        <f t="shared" si="75"/>
        <v>0</v>
      </c>
      <c r="AJ414" s="207">
        <f t="shared" si="75"/>
        <v>0</v>
      </c>
      <c r="AK414" s="207">
        <f t="shared" si="75"/>
        <v>0</v>
      </c>
      <c r="AL414" s="207">
        <f t="shared" si="75"/>
        <v>0</v>
      </c>
      <c r="AM414" s="207">
        <f t="shared" si="75"/>
        <v>0</v>
      </c>
      <c r="AN414" s="207">
        <f t="shared" si="75"/>
        <v>0</v>
      </c>
      <c r="AO414" s="207">
        <f t="shared" si="82"/>
        <v>6141.48</v>
      </c>
      <c r="AP414" s="207">
        <f t="shared" si="82"/>
        <v>6141.48</v>
      </c>
      <c r="AQ414" s="207">
        <f t="shared" si="82"/>
        <v>6141.48</v>
      </c>
      <c r="AR414" s="207">
        <f t="shared" si="82"/>
        <v>6141.48</v>
      </c>
      <c r="AS414" s="207">
        <f t="shared" si="82"/>
        <v>6141.48</v>
      </c>
      <c r="AT414" s="207">
        <f t="shared" si="82"/>
        <v>6141.48</v>
      </c>
      <c r="AU414" s="208">
        <f t="shared" si="80"/>
        <v>36848.879999999997</v>
      </c>
      <c r="AV414" s="208">
        <f t="shared" si="73"/>
        <v>6141.48</v>
      </c>
      <c r="AW414" s="208">
        <f t="shared" si="73"/>
        <v>6141.48</v>
      </c>
      <c r="AX414" s="208">
        <f t="shared" si="73"/>
        <v>6141.48</v>
      </c>
      <c r="AY414" s="208">
        <f t="shared" si="73"/>
        <v>6141.48</v>
      </c>
      <c r="AZ414" s="208">
        <f t="shared" si="72"/>
        <v>6141.48</v>
      </c>
      <c r="BA414" s="208">
        <f t="shared" si="72"/>
        <v>6141.48</v>
      </c>
      <c r="BB414" s="208">
        <f t="shared" si="72"/>
        <v>6141.48</v>
      </c>
      <c r="BC414" s="208">
        <f t="shared" si="72"/>
        <v>6141.48</v>
      </c>
      <c r="BD414" s="208">
        <f t="shared" ref="BD414:BE414" si="84">ROUND(Y414*$C414/12,2)</f>
        <v>6141.48</v>
      </c>
      <c r="BE414" s="208">
        <f t="shared" si="84"/>
        <v>6141.48</v>
      </c>
      <c r="BF414" s="208">
        <f t="shared" si="76"/>
        <v>6141.48</v>
      </c>
      <c r="BG414" s="208">
        <f t="shared" si="76"/>
        <v>6141.48</v>
      </c>
      <c r="BH414" s="208">
        <f t="shared" si="76"/>
        <v>6141.48</v>
      </c>
      <c r="BI414" s="208">
        <f t="shared" si="76"/>
        <v>6141.48</v>
      </c>
      <c r="BJ414" s="208">
        <f t="shared" si="76"/>
        <v>6141.48</v>
      </c>
      <c r="BK414" s="208">
        <f t="shared" si="76"/>
        <v>6141.48</v>
      </c>
      <c r="BL414" s="211">
        <f t="shared" si="81"/>
        <v>73697.75999999998</v>
      </c>
      <c r="BO414" s="211">
        <f>BL414</f>
        <v>73697.75999999998</v>
      </c>
      <c r="BP414" s="212"/>
    </row>
    <row r="415" spans="1:68">
      <c r="J415" s="207">
        <f>SUM(J5:J414)</f>
        <v>6276981328.1162481</v>
      </c>
      <c r="K415" s="206">
        <f t="shared" ref="K415:BL415" si="85">SUM(K5:K414)</f>
        <v>6307481189.4011478</v>
      </c>
      <c r="L415" s="206">
        <f t="shared" si="85"/>
        <v>6334198569.8704996</v>
      </c>
      <c r="M415" s="206">
        <f t="shared" si="85"/>
        <v>6382289111.9856997</v>
      </c>
      <c r="N415" s="206">
        <f t="shared" si="85"/>
        <v>6422986975.4766006</v>
      </c>
      <c r="O415" s="206">
        <f t="shared" si="85"/>
        <v>6435275302.8025484</v>
      </c>
      <c r="P415" s="206">
        <f t="shared" si="85"/>
        <v>75503706798.447495</v>
      </c>
      <c r="Q415" s="206">
        <f t="shared" si="85"/>
        <v>6448937801.0827084</v>
      </c>
      <c r="R415" s="206">
        <f t="shared" si="85"/>
        <v>6481727693.7450781</v>
      </c>
      <c r="S415" s="206">
        <f t="shared" si="85"/>
        <v>6511363434.2735987</v>
      </c>
      <c r="T415" s="206">
        <f t="shared" si="85"/>
        <v>6531413473.0684557</v>
      </c>
      <c r="U415" s="206">
        <f t="shared" si="85"/>
        <v>6549329587.8120556</v>
      </c>
      <c r="V415" s="206">
        <f t="shared" si="85"/>
        <v>6558109197.5277538</v>
      </c>
      <c r="W415" s="206">
        <f t="shared" si="85"/>
        <v>6573553678.1626568</v>
      </c>
      <c r="X415" s="206">
        <f t="shared" si="85"/>
        <v>6618061310.7321529</v>
      </c>
      <c r="Y415" s="206">
        <f t="shared" si="85"/>
        <v>6673478747.3438568</v>
      </c>
      <c r="Z415" s="206">
        <f t="shared" si="85"/>
        <v>6738027514.3405895</v>
      </c>
      <c r="AA415" s="206">
        <f t="shared" si="85"/>
        <v>6782610534.4388599</v>
      </c>
      <c r="AB415" s="206">
        <f t="shared" si="85"/>
        <v>6784560763.1319809</v>
      </c>
      <c r="AC415" s="206">
        <f t="shared" si="85"/>
        <v>6790679610.1194553</v>
      </c>
      <c r="AD415" s="206">
        <f t="shared" si="85"/>
        <v>6799375582.0958233</v>
      </c>
      <c r="AE415" s="206">
        <f t="shared" si="85"/>
        <v>6805103710.6930428</v>
      </c>
      <c r="AF415" s="206">
        <f t="shared" si="85"/>
        <v>6817790257.7074661</v>
      </c>
      <c r="AG415" s="206">
        <f t="shared" si="85"/>
        <v>80490680494.105713</v>
      </c>
      <c r="AH415" s="206"/>
      <c r="AI415" s="206">
        <f t="shared" si="85"/>
        <v>17990198.409999989</v>
      </c>
      <c r="AJ415" s="206">
        <f t="shared" si="85"/>
        <v>18018757.50999999</v>
      </c>
      <c r="AK415" s="206">
        <f t="shared" si="85"/>
        <v>18046465</v>
      </c>
      <c r="AL415" s="206">
        <f t="shared" si="85"/>
        <v>18068615.640000001</v>
      </c>
      <c r="AM415" s="206">
        <f t="shared" si="85"/>
        <v>18097232.709999993</v>
      </c>
      <c r="AN415" s="206">
        <f t="shared" si="85"/>
        <v>18100539.68999999</v>
      </c>
      <c r="AO415" s="206">
        <f t="shared" si="85"/>
        <v>18184037.140000001</v>
      </c>
      <c r="AP415" s="206">
        <f t="shared" si="85"/>
        <v>18312169.07</v>
      </c>
      <c r="AQ415" s="206">
        <f t="shared" si="85"/>
        <v>18397519.649999991</v>
      </c>
      <c r="AR415" s="206">
        <f t="shared" si="85"/>
        <v>18542091.839999992</v>
      </c>
      <c r="AS415" s="206">
        <f t="shared" si="85"/>
        <v>18641363.869999994</v>
      </c>
      <c r="AT415" s="206">
        <f t="shared" si="85"/>
        <v>18660921.669999994</v>
      </c>
      <c r="AU415" s="206">
        <f t="shared" si="85"/>
        <v>219059912.19999999</v>
      </c>
      <c r="AV415" s="206">
        <f t="shared" si="85"/>
        <v>18689199.089999996</v>
      </c>
      <c r="AW415" s="206">
        <f t="shared" si="85"/>
        <v>18819616.759999994</v>
      </c>
      <c r="AX415" s="206">
        <f t="shared" si="85"/>
        <v>18949197.739999991</v>
      </c>
      <c r="AY415" s="206">
        <f t="shared" si="85"/>
        <v>19049047.559999999</v>
      </c>
      <c r="AZ415" s="206">
        <f t="shared" si="85"/>
        <v>18908445.069999997</v>
      </c>
      <c r="BA415" s="206">
        <f t="shared" si="85"/>
        <v>18921453.530000005</v>
      </c>
      <c r="BB415" s="206">
        <f t="shared" si="85"/>
        <v>18969237.470000003</v>
      </c>
      <c r="BC415" s="206">
        <f t="shared" si="85"/>
        <v>19072025.879999999</v>
      </c>
      <c r="BD415" s="206">
        <f t="shared" si="85"/>
        <v>19197237.519999992</v>
      </c>
      <c r="BE415" s="206">
        <f t="shared" si="85"/>
        <v>19387353.93</v>
      </c>
      <c r="BF415" s="206">
        <f t="shared" si="85"/>
        <v>19510383.979999997</v>
      </c>
      <c r="BG415" s="206">
        <f t="shared" si="85"/>
        <v>19501544.489999998</v>
      </c>
      <c r="BH415" s="206">
        <f t="shared" si="85"/>
        <v>19507633.039999999</v>
      </c>
      <c r="BI415" s="206">
        <f t="shared" si="85"/>
        <v>19522586.690000001</v>
      </c>
      <c r="BJ415" s="206">
        <f t="shared" si="85"/>
        <v>19531283.180000003</v>
      </c>
      <c r="BK415" s="206">
        <f t="shared" si="85"/>
        <v>19563497.809999995</v>
      </c>
      <c r="BL415" s="206">
        <f t="shared" si="85"/>
        <v>231592682.58999991</v>
      </c>
      <c r="BO415" s="206">
        <f t="shared" ref="BO415:BP415" si="86">SUM(BO5:BO414)</f>
        <v>13231921.419999998</v>
      </c>
      <c r="BP415" s="206">
        <f t="shared" si="86"/>
        <v>1055338.47</v>
      </c>
    </row>
    <row r="416" spans="1:68"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</row>
    <row r="417" spans="61:68">
      <c r="BL417" s="213"/>
      <c r="BO417" s="213"/>
      <c r="BP417" s="213"/>
    </row>
    <row r="418" spans="61:68">
      <c r="BJ418" s="215" t="s">
        <v>182</v>
      </c>
      <c r="BK418" s="215"/>
      <c r="BL418" s="242">
        <f>'AS Filed LGE Elect'!BL415</f>
        <v>294804037.03000003</v>
      </c>
      <c r="BO418" s="207">
        <f>'AS Filed LGE Elect'!BO415</f>
        <v>16625862.439999998</v>
      </c>
      <c r="BP418" s="207">
        <f>'AS Filed LGE Elect'!BP415</f>
        <v>1055338.47</v>
      </c>
    </row>
    <row r="419" spans="61:68">
      <c r="BJ419" s="215"/>
      <c r="BK419" s="215"/>
      <c r="BL419" s="215"/>
      <c r="BO419" s="214"/>
      <c r="BP419" s="214"/>
    </row>
    <row r="420" spans="61:68" ht="16.5" thickBot="1">
      <c r="BI420" s="215" t="s">
        <v>660</v>
      </c>
      <c r="BJ420" s="215"/>
      <c r="BK420" s="215"/>
      <c r="BL420" s="244">
        <f>BL418-BL415</f>
        <v>63211354.440000117</v>
      </c>
      <c r="BO420" s="242">
        <f>BO418-BO415</f>
        <v>3393941.0199999996</v>
      </c>
      <c r="BP420" s="242">
        <f>BP418-BP415</f>
        <v>0</v>
      </c>
    </row>
    <row r="421" spans="61:68" ht="16.5" thickTop="1">
      <c r="BI421" s="215" t="s">
        <v>661</v>
      </c>
      <c r="BJ421" s="215"/>
      <c r="BK421" s="215"/>
      <c r="BL421" s="215"/>
    </row>
  </sheetData>
  <autoFilter ref="A4:BL415"/>
  <pageMargins left="0.7" right="0.7" top="0.75" bottom="0.75" header="0.3" footer="0.3"/>
  <pageSetup scale="32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topLeftCell="A21" zoomScaleNormal="100" workbookViewId="0">
      <selection activeCell="P59" sqref="P59"/>
    </sheetView>
  </sheetViews>
  <sheetFormatPr defaultRowHeight="12.75"/>
  <cols>
    <col min="1" max="1" width="1" customWidth="1"/>
    <col min="2" max="2" width="14.140625" customWidth="1"/>
    <col min="3" max="3" width="1.140625" customWidth="1"/>
    <col min="4" max="4" width="13.85546875" customWidth="1"/>
    <col min="5" max="5" width="1.140625" customWidth="1"/>
    <col min="6" max="6" width="12.5703125" customWidth="1"/>
    <col min="7" max="7" width="1.140625" customWidth="1"/>
    <col min="8" max="8" width="13.7109375" customWidth="1"/>
    <col min="9" max="9" width="1.140625" customWidth="1"/>
    <col min="10" max="10" width="14.7109375" customWidth="1"/>
    <col min="11" max="11" width="1.140625" customWidth="1"/>
    <col min="12" max="12" width="14" customWidth="1"/>
    <col min="13" max="13" width="1" customWidth="1"/>
    <col min="14" max="14" width="14.28515625" customWidth="1"/>
    <col min="15" max="15" width="1" customWidth="1"/>
    <col min="16" max="16" width="14.28515625" customWidth="1"/>
    <col min="17" max="17" width="1" customWidth="1"/>
    <col min="18" max="18" width="14" customWidth="1"/>
    <col min="19" max="19" width="1" customWidth="1"/>
    <col min="20" max="20" width="8.5703125" customWidth="1"/>
    <col min="21" max="21" width="1" customWidth="1"/>
    <col min="22" max="22" width="14" customWidth="1"/>
    <col min="23" max="23" width="1.140625" customWidth="1"/>
    <col min="24" max="24" width="11.140625" customWidth="1"/>
    <col min="28" max="28" width="15" bestFit="1" customWidth="1"/>
  </cols>
  <sheetData>
    <row r="1" spans="1:23" ht="15.75">
      <c r="A1" s="363" t="s">
        <v>92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</row>
    <row r="2" spans="1:23" ht="15.75">
      <c r="A2" s="363" t="s">
        <v>78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</row>
    <row r="3" spans="1:23" ht="15.75">
      <c r="A3" s="363" t="s">
        <v>22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</row>
    <row r="4" spans="1:23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</row>
    <row r="6" spans="1:23">
      <c r="A6" s="33" t="s">
        <v>759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A7" s="33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12"/>
      <c r="O7" s="9"/>
      <c r="P7" s="9"/>
      <c r="Q7" s="9"/>
      <c r="R7" s="9"/>
      <c r="S7" s="9"/>
      <c r="T7" s="9"/>
      <c r="U7" s="9"/>
      <c r="V7" s="12"/>
      <c r="W7" s="9"/>
    </row>
    <row r="8" spans="1:23">
      <c r="A8" s="30"/>
      <c r="B8" s="10"/>
      <c r="C8" s="10"/>
      <c r="D8" s="10"/>
      <c r="E8" s="10"/>
      <c r="F8" s="10"/>
      <c r="G8" s="10"/>
      <c r="H8" s="12" t="s">
        <v>3</v>
      </c>
      <c r="I8" s="12"/>
      <c r="J8" s="12"/>
      <c r="K8" s="12"/>
      <c r="L8" s="12" t="s">
        <v>3</v>
      </c>
      <c r="M8" s="10"/>
      <c r="N8" s="78" t="s">
        <v>23</v>
      </c>
      <c r="O8" s="10"/>
      <c r="P8" s="10"/>
      <c r="Q8" s="10"/>
      <c r="R8" s="12"/>
      <c r="S8" s="10"/>
      <c r="T8" s="100"/>
      <c r="U8" s="12"/>
      <c r="V8" s="12"/>
      <c r="W8" s="12"/>
    </row>
    <row r="9" spans="1:23">
      <c r="A9" s="30"/>
      <c r="B9" s="10"/>
      <c r="C9" s="10"/>
      <c r="D9" s="12" t="s">
        <v>24</v>
      </c>
      <c r="E9" s="12"/>
      <c r="F9" s="12"/>
      <c r="G9" s="12"/>
      <c r="H9" s="12" t="s">
        <v>25</v>
      </c>
      <c r="I9" s="12"/>
      <c r="J9" s="12" t="s">
        <v>3</v>
      </c>
      <c r="K9" s="78"/>
      <c r="L9" s="12" t="s">
        <v>33</v>
      </c>
      <c r="M9" s="10"/>
      <c r="N9" s="12" t="s">
        <v>3</v>
      </c>
      <c r="O9" s="10"/>
      <c r="P9" s="12" t="s">
        <v>23</v>
      </c>
      <c r="Q9" s="10"/>
      <c r="R9" s="12"/>
      <c r="S9" s="10"/>
      <c r="T9" s="12"/>
      <c r="U9" s="12"/>
      <c r="V9" s="12"/>
      <c r="W9" s="12"/>
    </row>
    <row r="10" spans="1:23">
      <c r="A10" s="30"/>
      <c r="B10" s="10"/>
      <c r="C10" s="10"/>
      <c r="D10" s="12" t="s">
        <v>26</v>
      </c>
      <c r="E10" s="12"/>
      <c r="F10" s="12" t="s">
        <v>28</v>
      </c>
      <c r="G10" s="12"/>
      <c r="H10" s="12" t="s">
        <v>4</v>
      </c>
      <c r="I10" s="12"/>
      <c r="J10" s="78" t="s">
        <v>4</v>
      </c>
      <c r="K10" s="12"/>
      <c r="L10" s="12" t="s">
        <v>75</v>
      </c>
      <c r="M10" s="12"/>
      <c r="N10" s="78" t="s">
        <v>4</v>
      </c>
      <c r="O10" s="12"/>
      <c r="P10" s="12" t="s">
        <v>28</v>
      </c>
      <c r="Q10" s="12"/>
      <c r="R10" s="12" t="s">
        <v>29</v>
      </c>
      <c r="S10" s="12"/>
      <c r="T10" s="12" t="s">
        <v>30</v>
      </c>
      <c r="U10" s="12"/>
      <c r="V10" s="12" t="s">
        <v>31</v>
      </c>
      <c r="W10" s="1"/>
    </row>
    <row r="11" spans="1:23">
      <c r="A11" s="30"/>
      <c r="B11" s="10"/>
      <c r="C11" s="10"/>
      <c r="D11" s="5" t="s">
        <v>32</v>
      </c>
      <c r="E11" s="12"/>
      <c r="F11" s="5" t="s">
        <v>36</v>
      </c>
      <c r="G11" s="12"/>
      <c r="H11" s="5" t="s">
        <v>35</v>
      </c>
      <c r="I11" s="12"/>
      <c r="J11" s="5" t="s">
        <v>34</v>
      </c>
      <c r="K11" s="5"/>
      <c r="L11" s="5" t="s">
        <v>34</v>
      </c>
      <c r="M11" s="12"/>
      <c r="N11" s="5" t="s">
        <v>34</v>
      </c>
      <c r="O11" s="12"/>
      <c r="P11" s="5" t="s">
        <v>36</v>
      </c>
      <c r="Q11" s="12"/>
      <c r="R11" s="5" t="s">
        <v>37</v>
      </c>
      <c r="S11" s="12"/>
      <c r="T11" s="5" t="s">
        <v>38</v>
      </c>
      <c r="U11" s="12"/>
      <c r="V11" s="59" t="s">
        <v>39</v>
      </c>
      <c r="W11" s="1"/>
    </row>
    <row r="12" spans="1:23">
      <c r="A12" s="9"/>
      <c r="B12" s="10"/>
      <c r="C12" s="10"/>
      <c r="D12" s="12"/>
      <c r="E12" s="12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"/>
    </row>
    <row r="13" spans="1:23">
      <c r="A13" s="9"/>
      <c r="B13" s="10" t="s">
        <v>40</v>
      </c>
      <c r="C13" s="10"/>
      <c r="D13" s="79">
        <v>63909973.588460214</v>
      </c>
      <c r="E13" s="79"/>
      <c r="F13" s="64">
        <f>D13/D17</f>
        <v>1.2724441454179313E-2</v>
      </c>
      <c r="G13" s="79"/>
      <c r="H13" s="61">
        <v>0.78090000000000004</v>
      </c>
      <c r="I13" s="82"/>
      <c r="J13" s="82">
        <f>D13*H13</f>
        <v>49907298.375228584</v>
      </c>
      <c r="K13" s="82"/>
      <c r="L13" s="79">
        <v>-5788193.2753944388</v>
      </c>
      <c r="M13" s="64"/>
      <c r="N13" s="82">
        <f>J13+L13</f>
        <v>44119105.099834144</v>
      </c>
      <c r="O13" s="64"/>
      <c r="P13" s="64">
        <f>N13/N17</f>
        <v>1.2724441454179317E-2</v>
      </c>
      <c r="Q13" s="64"/>
      <c r="R13" s="64">
        <v>4.6014989982342287E-3</v>
      </c>
      <c r="S13" s="64"/>
      <c r="T13" s="64">
        <f>P13*R13</f>
        <v>5.8551504604496218E-5</v>
      </c>
      <c r="U13" s="64"/>
      <c r="V13" s="64">
        <f>T13*'Revenue Gross-Up Factor'!$C$38</f>
        <v>5.8788421944934301E-5</v>
      </c>
      <c r="W13" s="101"/>
    </row>
    <row r="14" spans="1:23">
      <c r="A14" s="9"/>
      <c r="B14" s="10" t="s">
        <v>41</v>
      </c>
      <c r="C14" s="10"/>
      <c r="D14" s="79">
        <v>2287339121.0839834</v>
      </c>
      <c r="E14" s="79"/>
      <c r="F14" s="64">
        <f>D14/D17</f>
        <v>0.45540799186533271</v>
      </c>
      <c r="G14" s="79"/>
      <c r="H14" s="61">
        <v>0.78090000000000004</v>
      </c>
      <c r="I14" s="82"/>
      <c r="J14" s="81">
        <f>D14*H14</f>
        <v>1786183119.6544828</v>
      </c>
      <c r="K14" s="81"/>
      <c r="L14" s="79">
        <v>-207159542.96052971</v>
      </c>
      <c r="M14" s="64"/>
      <c r="N14" s="81">
        <f>J14+L14</f>
        <v>1579023576.693953</v>
      </c>
      <c r="O14" s="64"/>
      <c r="P14" s="64">
        <f>N14/N17</f>
        <v>0.45540799186533276</v>
      </c>
      <c r="Q14" s="64"/>
      <c r="R14" s="346">
        <v>4.0417299088459008E-2</v>
      </c>
      <c r="S14" s="64"/>
      <c r="T14" s="83">
        <f>P14*R14</f>
        <v>1.8406361014495661E-2</v>
      </c>
      <c r="U14" s="64"/>
      <c r="V14" s="64">
        <f>T14*'Revenue Gross-Up Factor'!$C$38</f>
        <v>1.8480838794838861E-2</v>
      </c>
      <c r="W14" s="101"/>
    </row>
    <row r="15" spans="1:23">
      <c r="A15" s="9"/>
      <c r="B15" s="10" t="s">
        <v>42</v>
      </c>
      <c r="C15" s="10"/>
      <c r="D15" s="84">
        <v>2671366146.9159498</v>
      </c>
      <c r="E15" s="79"/>
      <c r="F15" s="69">
        <f>D15/D17</f>
        <v>0.53186756668048785</v>
      </c>
      <c r="G15" s="79"/>
      <c r="H15" s="61">
        <v>0.78090000000000004</v>
      </c>
      <c r="I15" s="82"/>
      <c r="J15" s="85">
        <f>D15*H15</f>
        <v>2086069824.1266654</v>
      </c>
      <c r="K15" s="85"/>
      <c r="L15" s="84">
        <v>-241940071.3144277</v>
      </c>
      <c r="M15" s="64"/>
      <c r="N15" s="85">
        <f>J15+L15</f>
        <v>1844129752.8122377</v>
      </c>
      <c r="O15" s="64"/>
      <c r="P15" s="69">
        <f>N15/N17</f>
        <v>0.53186756668048796</v>
      </c>
      <c r="Q15" s="64"/>
      <c r="R15" s="83">
        <v>0.1</v>
      </c>
      <c r="S15" s="64"/>
      <c r="T15" s="69">
        <f>P15*R15</f>
        <v>5.3186756668048799E-2</v>
      </c>
      <c r="U15" s="64"/>
      <c r="V15" s="69">
        <f>T15*'Revenue Gross-Up Factor'!$C$35</f>
        <v>7.1155185334337484E-2</v>
      </c>
      <c r="W15" s="102"/>
    </row>
    <row r="16" spans="1:23">
      <c r="B16" s="22"/>
      <c r="C16" s="22"/>
      <c r="D16" s="60"/>
      <c r="E16" s="60"/>
      <c r="F16" s="22"/>
      <c r="G16" s="60"/>
      <c r="H16" s="70"/>
      <c r="I16" s="70"/>
      <c r="J16" s="70"/>
      <c r="K16" s="70"/>
      <c r="L16" s="22"/>
      <c r="M16" s="22"/>
      <c r="N16" s="70"/>
      <c r="O16" s="22"/>
      <c r="P16" s="22"/>
      <c r="Q16" s="22"/>
      <c r="R16" s="62"/>
      <c r="S16" s="22"/>
      <c r="T16" s="62"/>
      <c r="U16" s="62"/>
      <c r="V16" s="71"/>
      <c r="W16" s="72"/>
    </row>
    <row r="17" spans="1:23" ht="13.5" thickBot="1">
      <c r="B17" s="73" t="s">
        <v>43</v>
      </c>
      <c r="C17" s="22"/>
      <c r="D17" s="74">
        <f>SUM(D13:D16)</f>
        <v>5022615241.5883942</v>
      </c>
      <c r="E17" s="60"/>
      <c r="F17" s="75">
        <f>SUM(F13:F16)</f>
        <v>0.99999999999999989</v>
      </c>
      <c r="G17" s="60"/>
      <c r="H17" s="60"/>
      <c r="I17" s="60"/>
      <c r="J17" s="74">
        <f>SUM(J13:J16)</f>
        <v>3922160242.1563768</v>
      </c>
      <c r="K17" s="60"/>
      <c r="L17" s="74">
        <f>SUM(L13:L16)</f>
        <v>-454887807.55035186</v>
      </c>
      <c r="M17" s="60"/>
      <c r="N17" s="74">
        <f>SUM(N13:N16)</f>
        <v>3467272434.6060247</v>
      </c>
      <c r="O17" s="60"/>
      <c r="P17" s="75">
        <f>SUM(P13:P16)</f>
        <v>1</v>
      </c>
      <c r="Q17" s="60"/>
      <c r="R17" s="54"/>
      <c r="S17" s="60"/>
      <c r="T17" s="75">
        <f>SUM(T13:T16)</f>
        <v>7.1651669187148964E-2</v>
      </c>
      <c r="U17" s="60"/>
      <c r="V17" s="76">
        <f>SUM(V13:V16)</f>
        <v>8.9694812551121272E-2</v>
      </c>
      <c r="W17" s="65"/>
    </row>
    <row r="18" spans="1:23" ht="13.5" thickTop="1">
      <c r="B18" s="73"/>
      <c r="C18" s="22"/>
      <c r="D18" s="54"/>
      <c r="E18" s="60"/>
      <c r="F18" s="54"/>
      <c r="G18" s="60"/>
      <c r="H18" s="54"/>
      <c r="I18" s="60"/>
      <c r="J18" s="60"/>
      <c r="K18" s="60"/>
      <c r="L18" s="60"/>
      <c r="M18" s="60"/>
      <c r="N18" s="60"/>
      <c r="O18" s="60"/>
      <c r="P18" s="60"/>
      <c r="Q18" s="60"/>
      <c r="R18" s="54"/>
      <c r="S18" s="60"/>
      <c r="T18" s="77"/>
      <c r="U18" s="60"/>
      <c r="V18" s="54"/>
      <c r="W18" s="60"/>
    </row>
    <row r="19" spans="1:23">
      <c r="B19" s="73"/>
      <c r="C19" s="22"/>
      <c r="D19" s="54"/>
      <c r="E19" s="60"/>
      <c r="F19" s="54"/>
      <c r="G19" s="60"/>
      <c r="H19" s="54"/>
      <c r="I19" s="60"/>
      <c r="J19" s="54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54"/>
      <c r="W19" s="60"/>
    </row>
    <row r="20" spans="1:23">
      <c r="A20" s="33" t="s">
        <v>847</v>
      </c>
      <c r="B20" s="73"/>
      <c r="C20" s="22"/>
      <c r="D20" s="54"/>
      <c r="E20" s="60"/>
      <c r="F20" s="54"/>
      <c r="G20" s="60"/>
      <c r="H20" s="54"/>
      <c r="I20" s="60"/>
      <c r="J20" s="54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54"/>
      <c r="W20" s="60"/>
    </row>
    <row r="21" spans="1:23">
      <c r="B21" s="73"/>
      <c r="C21" s="22"/>
      <c r="D21" s="54"/>
      <c r="E21" s="60"/>
      <c r="F21" s="54"/>
      <c r="G21" s="60"/>
      <c r="H21" s="54"/>
      <c r="I21" s="60"/>
      <c r="J21" s="5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54"/>
      <c r="W21" s="60"/>
    </row>
    <row r="22" spans="1:23">
      <c r="B22" s="22"/>
      <c r="C22" s="22"/>
      <c r="D22" s="78" t="s">
        <v>23</v>
      </c>
      <c r="E22" s="10"/>
      <c r="F22" s="2" t="s">
        <v>44</v>
      </c>
      <c r="G22" s="10"/>
      <c r="H22" s="2"/>
      <c r="I22" s="1"/>
      <c r="J22" s="39"/>
      <c r="K22" s="12"/>
      <c r="L22" s="2"/>
      <c r="M22" s="12"/>
      <c r="N22" s="57" t="s">
        <v>23</v>
      </c>
      <c r="O22" s="22"/>
      <c r="P22" s="22"/>
      <c r="Q22" s="22"/>
      <c r="R22" s="23"/>
      <c r="S22" s="22"/>
      <c r="T22" s="58"/>
      <c r="U22" s="23"/>
      <c r="V22" s="23"/>
      <c r="W22" s="60"/>
    </row>
    <row r="23" spans="1:23">
      <c r="B23" s="22"/>
      <c r="C23" s="22"/>
      <c r="D23" s="12" t="s">
        <v>3</v>
      </c>
      <c r="E23" s="12"/>
      <c r="F23" s="12" t="s">
        <v>27</v>
      </c>
      <c r="G23" s="12"/>
      <c r="H23" s="2"/>
      <c r="I23" s="2"/>
      <c r="J23" s="2"/>
      <c r="K23" s="12"/>
      <c r="L23" s="91"/>
      <c r="M23" s="78"/>
      <c r="N23" s="12" t="s">
        <v>3</v>
      </c>
      <c r="O23" s="22"/>
      <c r="P23" s="23" t="s">
        <v>23</v>
      </c>
      <c r="Q23" s="22"/>
      <c r="R23" s="23"/>
      <c r="S23" s="22"/>
      <c r="T23" s="23"/>
      <c r="U23" s="23"/>
      <c r="V23" s="12"/>
      <c r="W23" s="60"/>
    </row>
    <row r="24" spans="1:23">
      <c r="B24" s="22"/>
      <c r="C24" s="22"/>
      <c r="D24" s="78" t="s">
        <v>4</v>
      </c>
      <c r="E24" s="12"/>
      <c r="F24" s="2" t="s">
        <v>45</v>
      </c>
      <c r="G24" s="12"/>
      <c r="H24" s="2"/>
      <c r="I24" s="2"/>
      <c r="J24" s="2"/>
      <c r="K24" s="12"/>
      <c r="L24" s="2"/>
      <c r="M24" s="12"/>
      <c r="N24" s="78" t="s">
        <v>4</v>
      </c>
      <c r="O24" s="23"/>
      <c r="P24" s="23" t="s">
        <v>28</v>
      </c>
      <c r="Q24" s="23"/>
      <c r="R24" s="23" t="s">
        <v>29</v>
      </c>
      <c r="S24" s="23"/>
      <c r="T24" s="23" t="s">
        <v>30</v>
      </c>
      <c r="U24" s="23"/>
      <c r="V24" s="12" t="s">
        <v>31</v>
      </c>
      <c r="W24" s="60"/>
    </row>
    <row r="25" spans="1:23">
      <c r="B25" s="22"/>
      <c r="C25" s="22"/>
      <c r="D25" s="5" t="s">
        <v>34</v>
      </c>
      <c r="E25" s="12"/>
      <c r="F25" s="5" t="s">
        <v>82</v>
      </c>
      <c r="G25" s="12"/>
      <c r="H25" s="2"/>
      <c r="I25" s="2"/>
      <c r="J25" s="2"/>
      <c r="K25" s="12"/>
      <c r="L25" s="2"/>
      <c r="M25" s="2"/>
      <c r="N25" s="5" t="s">
        <v>34</v>
      </c>
      <c r="O25" s="23"/>
      <c r="P25" s="24" t="s">
        <v>36</v>
      </c>
      <c r="Q25" s="23"/>
      <c r="R25" s="24" t="s">
        <v>37</v>
      </c>
      <c r="S25" s="23"/>
      <c r="T25" s="24" t="s">
        <v>38</v>
      </c>
      <c r="U25" s="23"/>
      <c r="V25" s="59" t="s">
        <v>39</v>
      </c>
      <c r="W25" s="60"/>
    </row>
    <row r="26" spans="1:23">
      <c r="B26" s="22"/>
      <c r="C26" s="22"/>
      <c r="D26" s="12"/>
      <c r="E26" s="12"/>
      <c r="F26" s="10"/>
      <c r="G26" s="10"/>
      <c r="H26" s="1"/>
      <c r="I26" s="1"/>
      <c r="J26" s="1"/>
      <c r="K26" s="10"/>
      <c r="L26" s="1"/>
      <c r="M26" s="10"/>
      <c r="N26" s="22"/>
      <c r="O26" s="22"/>
      <c r="P26" s="22"/>
      <c r="Q26" s="22"/>
      <c r="R26" s="22"/>
      <c r="S26" s="22"/>
      <c r="T26" s="22"/>
      <c r="U26" s="22"/>
      <c r="V26" s="10"/>
      <c r="W26" s="60"/>
    </row>
    <row r="27" spans="1:23">
      <c r="B27" s="22" t="s">
        <v>40</v>
      </c>
      <c r="C27" s="22"/>
      <c r="D27" s="79">
        <f>N13</f>
        <v>44119105.099834144</v>
      </c>
      <c r="E27" s="79"/>
      <c r="F27" s="65"/>
      <c r="G27" s="79"/>
      <c r="H27" s="80"/>
      <c r="I27" s="81"/>
      <c r="J27" s="80"/>
      <c r="K27" s="64"/>
      <c r="L27" s="81"/>
      <c r="M27" s="82"/>
      <c r="N27" s="82">
        <f>D27+F27</f>
        <v>44119105.099834144</v>
      </c>
      <c r="O27" s="62"/>
      <c r="P27" s="62">
        <f>N27/N31</f>
        <v>1.2724441454179317E-2</v>
      </c>
      <c r="Q27" s="62"/>
      <c r="R27" s="63">
        <f>R13</f>
        <v>4.6014989982342287E-3</v>
      </c>
      <c r="S27" s="64"/>
      <c r="T27" s="61">
        <f>P27*R27</f>
        <v>5.8551504604496218E-5</v>
      </c>
      <c r="U27" s="64"/>
      <c r="V27" s="64">
        <f>T27*'Revenue Gross-Up Factor'!$C$38</f>
        <v>5.8788421944934301E-5</v>
      </c>
      <c r="W27" s="60"/>
    </row>
    <row r="28" spans="1:23">
      <c r="B28" s="22" t="s">
        <v>41</v>
      </c>
      <c r="C28" s="22"/>
      <c r="D28" s="65">
        <f>N14</f>
        <v>1579023576.693953</v>
      </c>
      <c r="E28" s="79"/>
      <c r="F28" s="65"/>
      <c r="G28" s="79"/>
      <c r="H28" s="80"/>
      <c r="I28" s="81"/>
      <c r="J28" s="80"/>
      <c r="K28" s="64"/>
      <c r="L28" s="81"/>
      <c r="M28" s="82"/>
      <c r="N28" s="81">
        <f t="shared" ref="N28:N29" si="0">D28+F28</f>
        <v>1579023576.693953</v>
      </c>
      <c r="O28" s="62"/>
      <c r="P28" s="62">
        <f>N28/N31</f>
        <v>0.45540799186533276</v>
      </c>
      <c r="Q28" s="62"/>
      <c r="R28" s="347">
        <v>4.0023828792907258E-2</v>
      </c>
      <c r="S28" s="62"/>
      <c r="T28" s="61">
        <f>P28*R28</f>
        <v>1.8227171497339781E-2</v>
      </c>
      <c r="U28" s="62"/>
      <c r="V28" s="64">
        <f>T28*'Revenue Gross-Up Factor'!$C$38</f>
        <v>1.8300924221954257E-2</v>
      </c>
      <c r="W28" s="60"/>
    </row>
    <row r="29" spans="1:23">
      <c r="B29" s="22" t="s">
        <v>42</v>
      </c>
      <c r="C29" s="22"/>
      <c r="D29" s="84">
        <f>N15</f>
        <v>1844129752.8122377</v>
      </c>
      <c r="E29" s="79"/>
      <c r="F29" s="84"/>
      <c r="G29" s="79"/>
      <c r="H29" s="80"/>
      <c r="I29" s="81"/>
      <c r="J29" s="80"/>
      <c r="K29" s="64"/>
      <c r="L29" s="81"/>
      <c r="M29" s="85"/>
      <c r="N29" s="85">
        <f t="shared" si="0"/>
        <v>1844129752.8122377</v>
      </c>
      <c r="O29" s="62"/>
      <c r="P29" s="66">
        <f>N29/N31</f>
        <v>0.53186756668048796</v>
      </c>
      <c r="Q29" s="62"/>
      <c r="R29" s="67">
        <f>R15</f>
        <v>0.1</v>
      </c>
      <c r="S29" s="62"/>
      <c r="T29" s="68">
        <f>P29*R29</f>
        <v>5.3186756668048799E-2</v>
      </c>
      <c r="U29" s="62"/>
      <c r="V29" s="69">
        <f>T29*'Revenue Gross-Up Factor'!$C$35</f>
        <v>7.1155185334337484E-2</v>
      </c>
      <c r="W29" s="60"/>
    </row>
    <row r="30" spans="1:23">
      <c r="B30" s="22"/>
      <c r="C30" s="22"/>
      <c r="D30" s="79"/>
      <c r="E30" s="79"/>
      <c r="F30" s="65"/>
      <c r="G30" s="79"/>
      <c r="H30" s="86"/>
      <c r="I30" s="86"/>
      <c r="J30" s="65"/>
      <c r="K30" s="10"/>
      <c r="L30" s="86"/>
      <c r="M30" s="87"/>
      <c r="N30" s="70"/>
      <c r="O30" s="22"/>
      <c r="P30" s="22"/>
      <c r="Q30" s="22"/>
      <c r="R30" s="62"/>
      <c r="S30" s="22"/>
      <c r="T30" s="62"/>
      <c r="U30" s="62"/>
      <c r="V30" s="71"/>
      <c r="W30" s="60"/>
    </row>
    <row r="31" spans="1:23" ht="13.5" thickBot="1">
      <c r="B31" s="73" t="s">
        <v>43</v>
      </c>
      <c r="C31" s="22"/>
      <c r="D31" s="88">
        <f>SUM(D27:D30)</f>
        <v>3467272434.6060247</v>
      </c>
      <c r="E31" s="79"/>
      <c r="F31" s="88">
        <f>SUM(F27:F30)</f>
        <v>0</v>
      </c>
      <c r="G31" s="79"/>
      <c r="H31" s="65"/>
      <c r="I31" s="65"/>
      <c r="J31" s="65"/>
      <c r="K31" s="79"/>
      <c r="L31" s="65"/>
      <c r="M31" s="88"/>
      <c r="N31" s="74">
        <f>SUM(N27:N30)</f>
        <v>3467272434.6060247</v>
      </c>
      <c r="O31" s="60"/>
      <c r="P31" s="75">
        <f>SUM(P27:P30)</f>
        <v>1</v>
      </c>
      <c r="Q31" s="60"/>
      <c r="R31" s="54"/>
      <c r="S31" s="60"/>
      <c r="T31" s="75">
        <f>SUM(T27:T30)</f>
        <v>7.147247966999308E-2</v>
      </c>
      <c r="U31" s="60"/>
      <c r="V31" s="76">
        <f>SUM(V27:V30)</f>
        <v>8.9514897978236668E-2</v>
      </c>
      <c r="W31" s="60"/>
    </row>
    <row r="32" spans="1:23" ht="13.5" thickTop="1">
      <c r="B32" s="73"/>
      <c r="C32" s="22"/>
      <c r="D32" s="9"/>
      <c r="E32" s="9"/>
      <c r="F32" s="11"/>
      <c r="G32" s="9"/>
      <c r="H32" s="11"/>
      <c r="I32" s="11"/>
      <c r="J32" s="11"/>
      <c r="K32" s="9"/>
      <c r="L32" s="11"/>
      <c r="M32" s="9"/>
      <c r="N32" s="60"/>
      <c r="O32" s="60"/>
      <c r="P32" s="60"/>
      <c r="Q32" s="60"/>
      <c r="R32" s="54"/>
      <c r="S32" s="60"/>
      <c r="T32" s="77"/>
      <c r="U32" s="60"/>
      <c r="V32" s="54"/>
      <c r="W32" s="60"/>
    </row>
    <row r="33" spans="1:23">
      <c r="B33" s="73"/>
      <c r="C33" s="22"/>
      <c r="D33" s="54"/>
      <c r="E33" s="60"/>
      <c r="F33" s="54"/>
      <c r="G33" s="60"/>
      <c r="H33" s="54"/>
      <c r="I33" s="60"/>
      <c r="J33" s="54"/>
      <c r="K33" s="60"/>
      <c r="L33" s="60"/>
      <c r="M33" s="60"/>
      <c r="N33" s="65" t="s">
        <v>46</v>
      </c>
      <c r="O33" s="65"/>
      <c r="P33" s="80"/>
      <c r="Q33" s="65"/>
      <c r="R33" s="79"/>
      <c r="S33" s="80"/>
      <c r="T33" s="79"/>
      <c r="U33" s="80"/>
      <c r="V33" s="80">
        <f>V31-V17</f>
        <v>-1.7991457288460411E-4</v>
      </c>
      <c r="W33" s="60"/>
    </row>
    <row r="34" spans="1:23">
      <c r="B34" s="73"/>
      <c r="C34" s="22"/>
      <c r="D34" s="54"/>
      <c r="E34" s="60"/>
      <c r="F34" s="54"/>
      <c r="G34" s="60"/>
      <c r="H34" s="54"/>
      <c r="I34" s="60"/>
      <c r="J34" s="54"/>
      <c r="K34" s="60"/>
      <c r="L34" s="60"/>
      <c r="M34" s="60"/>
      <c r="N34" s="65" t="s">
        <v>47</v>
      </c>
      <c r="O34" s="65"/>
      <c r="P34" s="80"/>
      <c r="Q34" s="65"/>
      <c r="R34" s="79"/>
      <c r="S34" s="80"/>
      <c r="T34" s="79"/>
      <c r="U34" s="65"/>
      <c r="V34" s="84">
        <f>'Rate Base'!$G$29</f>
        <v>3277799459.8062735</v>
      </c>
      <c r="W34" s="60"/>
    </row>
    <row r="35" spans="1:23" ht="13.5" thickBot="1">
      <c r="B35" s="73"/>
      <c r="C35" s="22"/>
      <c r="D35" s="54"/>
      <c r="E35" s="60"/>
      <c r="F35" s="54"/>
      <c r="G35" s="60"/>
      <c r="H35" s="54"/>
      <c r="I35" s="60"/>
      <c r="J35" s="54"/>
      <c r="K35" s="60"/>
      <c r="L35" s="60"/>
      <c r="M35" s="60"/>
      <c r="N35" s="10" t="s">
        <v>48</v>
      </c>
      <c r="O35" s="9"/>
      <c r="P35" s="9"/>
      <c r="Q35" s="9"/>
      <c r="R35" s="9"/>
      <c r="S35" s="9"/>
      <c r="T35" s="9"/>
      <c r="U35" s="89"/>
      <c r="V35" s="90">
        <f>V33*V34</f>
        <v>-589723.88981243176</v>
      </c>
      <c r="W35" s="60"/>
    </row>
    <row r="36" spans="1:23" ht="13.5" thickTop="1">
      <c r="B36" s="73"/>
      <c r="C36" s="22"/>
      <c r="D36" s="54"/>
      <c r="E36" s="60"/>
      <c r="F36" s="54"/>
      <c r="G36" s="60"/>
      <c r="H36" s="54"/>
      <c r="I36" s="60"/>
      <c r="J36" s="54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54"/>
      <c r="W36" s="60"/>
    </row>
    <row r="37" spans="1:23">
      <c r="B37" s="73"/>
      <c r="C37" s="22"/>
      <c r="D37" s="54"/>
      <c r="E37" s="60"/>
      <c r="F37" s="54"/>
      <c r="G37" s="60"/>
      <c r="H37" s="54"/>
      <c r="I37" s="60"/>
      <c r="J37" s="54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54"/>
      <c r="W37" s="60"/>
    </row>
    <row r="38" spans="1:23">
      <c r="A38" s="33" t="s">
        <v>766</v>
      </c>
      <c r="B38" s="73"/>
      <c r="C38" s="22"/>
      <c r="D38" s="54"/>
      <c r="E38" s="60"/>
      <c r="F38" s="54"/>
      <c r="G38" s="60"/>
      <c r="H38" s="54"/>
      <c r="I38" s="60"/>
      <c r="J38" s="54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54"/>
      <c r="W38" s="60"/>
    </row>
    <row r="39" spans="1:23">
      <c r="B39" s="73"/>
      <c r="C39" s="22"/>
      <c r="D39" s="54"/>
      <c r="E39" s="60"/>
      <c r="F39" s="54"/>
      <c r="G39" s="60"/>
      <c r="H39" s="54"/>
      <c r="I39" s="60"/>
      <c r="J39" s="54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54"/>
      <c r="W39" s="60"/>
    </row>
    <row r="40" spans="1:23">
      <c r="B40" s="22"/>
      <c r="C40" s="22"/>
      <c r="D40" s="78" t="s">
        <v>23</v>
      </c>
      <c r="E40" s="10"/>
      <c r="F40" s="2" t="s">
        <v>44</v>
      </c>
      <c r="G40" s="10"/>
      <c r="H40" s="2"/>
      <c r="I40" s="1"/>
      <c r="J40" s="39"/>
      <c r="K40" s="12"/>
      <c r="L40" s="2"/>
      <c r="M40" s="12"/>
      <c r="N40" s="57" t="s">
        <v>23</v>
      </c>
      <c r="O40" s="22"/>
      <c r="P40" s="22"/>
      <c r="Q40" s="22"/>
      <c r="R40" s="23"/>
      <c r="S40" s="22"/>
      <c r="T40" s="58"/>
      <c r="U40" s="23"/>
      <c r="V40" s="23"/>
      <c r="W40" s="22"/>
    </row>
    <row r="41" spans="1:23">
      <c r="B41" s="22"/>
      <c r="C41" s="22"/>
      <c r="D41" s="12" t="s">
        <v>3</v>
      </c>
      <c r="E41" s="12"/>
      <c r="F41" s="12" t="s">
        <v>27</v>
      </c>
      <c r="G41" s="12"/>
      <c r="H41" s="2"/>
      <c r="I41" s="2"/>
      <c r="J41" s="2"/>
      <c r="K41" s="12"/>
      <c r="L41" s="91"/>
      <c r="M41" s="78"/>
      <c r="N41" s="12" t="s">
        <v>3</v>
      </c>
      <c r="O41" s="22"/>
      <c r="P41" s="23" t="s">
        <v>23</v>
      </c>
      <c r="Q41" s="22"/>
      <c r="R41" s="23"/>
      <c r="S41" s="22"/>
      <c r="T41" s="23"/>
      <c r="U41" s="23"/>
      <c r="V41" s="12"/>
      <c r="W41" s="22"/>
    </row>
    <row r="42" spans="1:23">
      <c r="B42" s="22"/>
      <c r="C42" s="22"/>
      <c r="D42" s="78" t="s">
        <v>4</v>
      </c>
      <c r="E42" s="12"/>
      <c r="F42" s="2" t="s">
        <v>45</v>
      </c>
      <c r="G42" s="12"/>
      <c r="H42" s="2"/>
      <c r="I42" s="2"/>
      <c r="J42" s="2"/>
      <c r="K42" s="12"/>
      <c r="L42" s="2"/>
      <c r="M42" s="12"/>
      <c r="N42" s="78" t="s">
        <v>4</v>
      </c>
      <c r="O42" s="23"/>
      <c r="P42" s="23" t="s">
        <v>28</v>
      </c>
      <c r="Q42" s="23"/>
      <c r="R42" s="23" t="s">
        <v>29</v>
      </c>
      <c r="S42" s="23"/>
      <c r="T42" s="23" t="s">
        <v>30</v>
      </c>
      <c r="U42" s="23"/>
      <c r="V42" s="12" t="s">
        <v>31</v>
      </c>
      <c r="W42" s="22"/>
    </row>
    <row r="43" spans="1:23">
      <c r="B43" s="22"/>
      <c r="C43" s="22"/>
      <c r="D43" s="5" t="s">
        <v>34</v>
      </c>
      <c r="E43" s="12"/>
      <c r="F43" s="5" t="s">
        <v>82</v>
      </c>
      <c r="G43" s="12"/>
      <c r="H43" s="2"/>
      <c r="I43" s="2"/>
      <c r="J43" s="2"/>
      <c r="K43" s="12"/>
      <c r="L43" s="2"/>
      <c r="M43" s="2"/>
      <c r="N43" s="5" t="s">
        <v>34</v>
      </c>
      <c r="O43" s="23"/>
      <c r="P43" s="24" t="s">
        <v>36</v>
      </c>
      <c r="Q43" s="23"/>
      <c r="R43" s="24" t="s">
        <v>37</v>
      </c>
      <c r="S43" s="23"/>
      <c r="T43" s="24" t="s">
        <v>38</v>
      </c>
      <c r="U43" s="23"/>
      <c r="V43" s="59" t="s">
        <v>39</v>
      </c>
      <c r="W43" s="22"/>
    </row>
    <row r="44" spans="1:23">
      <c r="B44" s="22"/>
      <c r="C44" s="22"/>
      <c r="D44" s="12"/>
      <c r="E44" s="12"/>
      <c r="F44" s="10"/>
      <c r="G44" s="10"/>
      <c r="H44" s="1"/>
      <c r="I44" s="1"/>
      <c r="J44" s="1"/>
      <c r="K44" s="10"/>
      <c r="L44" s="1"/>
      <c r="M44" s="10"/>
      <c r="N44" s="22"/>
      <c r="O44" s="22"/>
      <c r="P44" s="22"/>
      <c r="Q44" s="22"/>
      <c r="R44" s="22"/>
      <c r="S44" s="22"/>
      <c r="T44" s="22"/>
      <c r="U44" s="22"/>
      <c r="V44" s="10"/>
      <c r="W44" s="22"/>
    </row>
    <row r="45" spans="1:23">
      <c r="B45" s="22" t="s">
        <v>40</v>
      </c>
      <c r="C45" s="22"/>
      <c r="D45" s="79">
        <f>N13</f>
        <v>44119105.099834144</v>
      </c>
      <c r="E45" s="79"/>
      <c r="F45" s="65"/>
      <c r="G45" s="79"/>
      <c r="H45" s="80"/>
      <c r="I45" s="81"/>
      <c r="J45" s="80"/>
      <c r="K45" s="64"/>
      <c r="L45" s="81"/>
      <c r="M45" s="82"/>
      <c r="N45" s="82">
        <f>D45+F45</f>
        <v>44119105.099834144</v>
      </c>
      <c r="O45" s="62"/>
      <c r="P45" s="62">
        <f>N45/N49</f>
        <v>1.2724441454179317E-2</v>
      </c>
      <c r="Q45" s="62"/>
      <c r="R45" s="63">
        <f>R27</f>
        <v>4.6014989982342287E-3</v>
      </c>
      <c r="S45" s="64"/>
      <c r="T45" s="61">
        <f>P45*R45</f>
        <v>5.8551504604496218E-5</v>
      </c>
      <c r="U45" s="64"/>
      <c r="V45" s="64">
        <f>T45*'Revenue Gross-Up Factor'!$C$38</f>
        <v>5.8788421944934301E-5</v>
      </c>
      <c r="W45" s="22"/>
    </row>
    <row r="46" spans="1:23">
      <c r="B46" s="22" t="s">
        <v>41</v>
      </c>
      <c r="C46" s="22"/>
      <c r="D46" s="65">
        <f>N14</f>
        <v>1579023576.693953</v>
      </c>
      <c r="E46" s="79"/>
      <c r="F46" s="65"/>
      <c r="G46" s="79"/>
      <c r="H46" s="80"/>
      <c r="I46" s="81"/>
      <c r="J46" s="80"/>
      <c r="K46" s="64"/>
      <c r="L46" s="81"/>
      <c r="M46" s="82"/>
      <c r="N46" s="81">
        <f t="shared" ref="N46:N47" si="1">D46+F46</f>
        <v>1579023576.693953</v>
      </c>
      <c r="O46" s="62"/>
      <c r="P46" s="62">
        <f>N46/N49</f>
        <v>0.45540799186533276</v>
      </c>
      <c r="Q46" s="62"/>
      <c r="R46" s="62">
        <f>R28</f>
        <v>4.0023828792907258E-2</v>
      </c>
      <c r="S46" s="62"/>
      <c r="T46" s="61">
        <f>P46*R46</f>
        <v>1.8227171497339781E-2</v>
      </c>
      <c r="U46" s="62"/>
      <c r="V46" s="64">
        <f>T46*'Revenue Gross-Up Factor'!$C$38</f>
        <v>1.8300924221954257E-2</v>
      </c>
      <c r="W46" s="22"/>
    </row>
    <row r="47" spans="1:23">
      <c r="B47" s="22" t="s">
        <v>42</v>
      </c>
      <c r="C47" s="22"/>
      <c r="D47" s="84">
        <f>N15</f>
        <v>1844129752.8122377</v>
      </c>
      <c r="E47" s="79"/>
      <c r="F47" s="84"/>
      <c r="G47" s="79"/>
      <c r="H47" s="80"/>
      <c r="I47" s="81"/>
      <c r="J47" s="80"/>
      <c r="K47" s="64"/>
      <c r="L47" s="81"/>
      <c r="M47" s="85"/>
      <c r="N47" s="85">
        <f t="shared" si="1"/>
        <v>1844129752.8122377</v>
      </c>
      <c r="O47" s="62"/>
      <c r="P47" s="66">
        <f>N47/N49</f>
        <v>0.53186756668048796</v>
      </c>
      <c r="Q47" s="62"/>
      <c r="R47" s="67">
        <v>0.09</v>
      </c>
      <c r="S47" s="62"/>
      <c r="T47" s="68">
        <f>P47*R47</f>
        <v>4.7868081001243915E-2</v>
      </c>
      <c r="U47" s="62"/>
      <c r="V47" s="69">
        <f>T47*'Revenue Gross-Up Factor'!$C$35</f>
        <v>6.4039666800903727E-2</v>
      </c>
      <c r="W47" s="22"/>
    </row>
    <row r="48" spans="1:23">
      <c r="B48" s="22"/>
      <c r="C48" s="22"/>
      <c r="D48" s="79"/>
      <c r="E48" s="79"/>
      <c r="F48" s="65"/>
      <c r="G48" s="79"/>
      <c r="H48" s="86"/>
      <c r="I48" s="86"/>
      <c r="J48" s="65"/>
      <c r="K48" s="10"/>
      <c r="L48" s="86"/>
      <c r="M48" s="87"/>
      <c r="N48" s="70"/>
      <c r="O48" s="22"/>
      <c r="P48" s="22"/>
      <c r="Q48" s="22"/>
      <c r="R48" s="62"/>
      <c r="S48" s="22"/>
      <c r="T48" s="62"/>
      <c r="U48" s="62"/>
      <c r="V48" s="71"/>
      <c r="W48" s="22"/>
    </row>
    <row r="49" spans="2:23" ht="13.5" thickBot="1">
      <c r="B49" s="73" t="s">
        <v>43</v>
      </c>
      <c r="C49" s="22"/>
      <c r="D49" s="88">
        <f>SUM(D45:D48)</f>
        <v>3467272434.6060247</v>
      </c>
      <c r="E49" s="79"/>
      <c r="F49" s="88">
        <f>SUM(F45:F48)</f>
        <v>0</v>
      </c>
      <c r="G49" s="79"/>
      <c r="H49" s="65"/>
      <c r="I49" s="65"/>
      <c r="J49" s="65"/>
      <c r="K49" s="79"/>
      <c r="L49" s="65"/>
      <c r="M49" s="88"/>
      <c r="N49" s="74">
        <f>SUM(N45:N48)</f>
        <v>3467272434.6060247</v>
      </c>
      <c r="O49" s="60"/>
      <c r="P49" s="75">
        <f>SUM(P45:P48)</f>
        <v>1</v>
      </c>
      <c r="Q49" s="60"/>
      <c r="R49" s="54"/>
      <c r="S49" s="60"/>
      <c r="T49" s="75">
        <f>SUM(T45:T48)</f>
        <v>6.6153804003188196E-2</v>
      </c>
      <c r="U49" s="60"/>
      <c r="V49" s="76">
        <f>SUM(V45:V48)</f>
        <v>8.2399379444802912E-2</v>
      </c>
      <c r="W49" s="22"/>
    </row>
    <row r="50" spans="2:23" ht="13.5" thickTop="1">
      <c r="B50" s="73"/>
      <c r="C50" s="22"/>
      <c r="D50" s="9"/>
      <c r="E50" s="9"/>
      <c r="F50" s="11"/>
      <c r="G50" s="9"/>
      <c r="H50" s="11"/>
      <c r="I50" s="11"/>
      <c r="J50" s="11"/>
      <c r="K50" s="9"/>
      <c r="L50" s="11"/>
      <c r="M50" s="9"/>
      <c r="N50" s="60"/>
      <c r="O50" s="60"/>
      <c r="P50" s="60"/>
      <c r="Q50" s="60"/>
      <c r="R50" s="54"/>
      <c r="S50" s="60"/>
      <c r="T50" s="77"/>
      <c r="U50" s="60"/>
      <c r="V50" s="54"/>
      <c r="W50" s="22"/>
    </row>
    <row r="51" spans="2:23">
      <c r="B51" s="73"/>
      <c r="C51" s="22"/>
      <c r="D51" s="54"/>
      <c r="E51" s="60"/>
      <c r="F51" s="54"/>
      <c r="G51" s="60"/>
      <c r="H51" s="54"/>
      <c r="I51" s="60"/>
      <c r="J51" s="54"/>
      <c r="K51" s="60"/>
      <c r="L51" s="60"/>
      <c r="M51" s="60"/>
      <c r="N51" s="65" t="s">
        <v>46</v>
      </c>
      <c r="O51" s="65"/>
      <c r="P51" s="80"/>
      <c r="Q51" s="65"/>
      <c r="R51" s="79"/>
      <c r="S51" s="80"/>
      <c r="T51" s="79"/>
      <c r="U51" s="80"/>
      <c r="V51" s="80">
        <f>V49-V31</f>
        <v>-7.1155185334337567E-3</v>
      </c>
      <c r="W51" s="22"/>
    </row>
    <row r="52" spans="2:23">
      <c r="B52" s="73"/>
      <c r="C52" s="22"/>
      <c r="D52" s="54"/>
      <c r="E52" s="60"/>
      <c r="F52" s="54"/>
      <c r="G52" s="60"/>
      <c r="H52" s="54"/>
      <c r="I52" s="60"/>
      <c r="J52" s="54"/>
      <c r="K52" s="60"/>
      <c r="L52" s="60"/>
      <c r="M52" s="60"/>
      <c r="N52" s="65" t="s">
        <v>47</v>
      </c>
      <c r="O52" s="65"/>
      <c r="P52" s="80"/>
      <c r="Q52" s="65"/>
      <c r="R52" s="79"/>
      <c r="S52" s="80"/>
      <c r="T52" s="79"/>
      <c r="U52" s="65"/>
      <c r="V52" s="84">
        <f>'Rate Base'!$G$29</f>
        <v>3277799459.8062735</v>
      </c>
      <c r="W52" s="22"/>
    </row>
    <row r="53" spans="2:23" ht="13.5" thickBot="1">
      <c r="B53" s="73"/>
      <c r="C53" s="22"/>
      <c r="D53" s="54"/>
      <c r="E53" s="60"/>
      <c r="F53" s="54"/>
      <c r="G53" s="60"/>
      <c r="H53" s="54"/>
      <c r="I53" s="60"/>
      <c r="J53" s="54"/>
      <c r="K53" s="60"/>
      <c r="L53" s="60"/>
      <c r="M53" s="60"/>
      <c r="N53" s="10" t="s">
        <v>48</v>
      </c>
      <c r="O53" s="9"/>
      <c r="P53" s="9"/>
      <c r="Q53" s="9"/>
      <c r="R53" s="9"/>
      <c r="S53" s="9"/>
      <c r="T53" s="9"/>
      <c r="U53" s="89"/>
      <c r="V53" s="90">
        <f>V51*V52</f>
        <v>-23323242.805130694</v>
      </c>
      <c r="W53" s="22"/>
    </row>
    <row r="54" spans="2:23" ht="13.5" thickTop="1">
      <c r="B54" s="73"/>
      <c r="C54" s="22"/>
      <c r="D54" s="54"/>
      <c r="E54" s="60"/>
      <c r="F54" s="54"/>
      <c r="G54" s="60"/>
      <c r="H54" s="54"/>
      <c r="I54" s="60"/>
      <c r="J54" s="54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54"/>
      <c r="W54" s="60"/>
    </row>
    <row r="56" spans="2:23" ht="13.5" thickBot="1">
      <c r="T56" s="350" t="s">
        <v>857</v>
      </c>
      <c r="U56" s="9"/>
      <c r="V56" s="296">
        <f>V53/10</f>
        <v>-2332324.2805130696</v>
      </c>
    </row>
    <row r="57" spans="2:23" ht="13.5" thickTop="1"/>
  </sheetData>
  <mergeCells count="3">
    <mergeCell ref="A1:W1"/>
    <mergeCell ref="A2:W2"/>
    <mergeCell ref="A3:W3"/>
  </mergeCells>
  <pageMargins left="0.2" right="0.2" top="0.92" bottom="0.24" header="0.45" footer="0.2"/>
  <pageSetup scale="69" fitToHeight="2" orientation="landscape" r:id="rId1"/>
  <headerFooter alignWithMargins="0">
    <oddHeader>&amp;R&amp;14Exhibit___(LK-XX)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8"/>
  <sheetViews>
    <sheetView topLeftCell="A21" zoomScaleNormal="100" workbookViewId="0">
      <selection activeCell="R56" sqref="R56"/>
    </sheetView>
  </sheetViews>
  <sheetFormatPr defaultRowHeight="12.75"/>
  <cols>
    <col min="1" max="1" width="1" customWidth="1"/>
    <col min="2" max="2" width="14.140625" customWidth="1"/>
    <col min="3" max="3" width="1.140625" customWidth="1"/>
    <col min="4" max="4" width="13.85546875" customWidth="1"/>
    <col min="5" max="5" width="1.140625" customWidth="1"/>
    <col min="6" max="6" width="12.5703125" customWidth="1"/>
    <col min="7" max="7" width="1.140625" customWidth="1"/>
    <col min="8" max="8" width="13.7109375" customWidth="1"/>
    <col min="9" max="9" width="1.140625" customWidth="1"/>
    <col min="10" max="10" width="14.7109375" customWidth="1"/>
    <col min="11" max="11" width="1.140625" customWidth="1"/>
    <col min="12" max="12" width="14" customWidth="1"/>
    <col min="13" max="13" width="1" customWidth="1"/>
    <col min="14" max="14" width="14.28515625" customWidth="1"/>
    <col min="15" max="15" width="1" customWidth="1"/>
    <col min="16" max="16" width="14.28515625" customWidth="1"/>
    <col min="17" max="17" width="1" customWidth="1"/>
    <col min="18" max="18" width="14" customWidth="1"/>
    <col min="19" max="19" width="1" customWidth="1"/>
    <col min="20" max="20" width="8.5703125" customWidth="1"/>
    <col min="21" max="21" width="1" customWidth="1"/>
    <col min="22" max="22" width="14.85546875" customWidth="1"/>
  </cols>
  <sheetData>
    <row r="1" spans="1:22" ht="15.75">
      <c r="A1" s="363" t="s">
        <v>21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</row>
    <row r="2" spans="1:22" ht="15.75">
      <c r="A2" s="363" t="s">
        <v>7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</row>
    <row r="3" spans="1:22" ht="15.75">
      <c r="A3" s="363" t="s">
        <v>22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</row>
    <row r="4" spans="1:22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</row>
    <row r="6" spans="1:22">
      <c r="A6" s="33" t="s">
        <v>760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>
      <c r="A7" s="33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12"/>
      <c r="O7" s="9"/>
      <c r="P7" s="9"/>
      <c r="Q7" s="9"/>
      <c r="R7" s="9"/>
      <c r="S7" s="9"/>
      <c r="T7" s="9"/>
      <c r="U7" s="9"/>
      <c r="V7" s="12"/>
    </row>
    <row r="8" spans="1:22">
      <c r="A8" s="30"/>
      <c r="B8" s="10"/>
      <c r="C8" s="10"/>
      <c r="D8" s="10"/>
      <c r="E8" s="10"/>
      <c r="F8" s="10"/>
      <c r="G8" s="10"/>
      <c r="H8" s="12" t="s">
        <v>3</v>
      </c>
      <c r="I8" s="12"/>
      <c r="J8" s="12"/>
      <c r="K8" s="12"/>
      <c r="L8" s="12" t="s">
        <v>3</v>
      </c>
      <c r="M8" s="10"/>
      <c r="N8" s="78" t="s">
        <v>23</v>
      </c>
      <c r="O8" s="10"/>
      <c r="P8" s="10"/>
      <c r="Q8" s="10"/>
      <c r="R8" s="12"/>
      <c r="S8" s="10"/>
      <c r="T8" s="100"/>
      <c r="U8" s="12"/>
      <c r="V8" s="12"/>
    </row>
    <row r="9" spans="1:22">
      <c r="A9" s="30"/>
      <c r="B9" s="10"/>
      <c r="C9" s="10"/>
      <c r="D9" s="12" t="s">
        <v>24</v>
      </c>
      <c r="E9" s="12"/>
      <c r="F9" s="12"/>
      <c r="G9" s="12"/>
      <c r="H9" s="12" t="s">
        <v>25</v>
      </c>
      <c r="I9" s="12"/>
      <c r="J9" s="12" t="s">
        <v>3</v>
      </c>
      <c r="K9" s="78"/>
      <c r="L9" s="12" t="s">
        <v>33</v>
      </c>
      <c r="M9" s="10"/>
      <c r="N9" s="12" t="s">
        <v>3</v>
      </c>
      <c r="O9" s="10"/>
      <c r="P9" s="12" t="s">
        <v>23</v>
      </c>
      <c r="Q9" s="10"/>
      <c r="R9" s="12"/>
      <c r="S9" s="10"/>
      <c r="T9" s="12"/>
      <c r="U9" s="12"/>
      <c r="V9" s="12"/>
    </row>
    <row r="10" spans="1:22">
      <c r="A10" s="30"/>
      <c r="B10" s="10"/>
      <c r="C10" s="10"/>
      <c r="D10" s="12" t="s">
        <v>26</v>
      </c>
      <c r="E10" s="12"/>
      <c r="F10" s="12" t="s">
        <v>28</v>
      </c>
      <c r="G10" s="12"/>
      <c r="H10" s="12" t="s">
        <v>5</v>
      </c>
      <c r="I10" s="12"/>
      <c r="J10" s="12" t="s">
        <v>5</v>
      </c>
      <c r="K10" s="12"/>
      <c r="L10" s="12" t="s">
        <v>75</v>
      </c>
      <c r="M10" s="12"/>
      <c r="N10" s="12" t="s">
        <v>5</v>
      </c>
      <c r="O10" s="12"/>
      <c r="P10" s="12" t="s">
        <v>28</v>
      </c>
      <c r="Q10" s="12"/>
      <c r="R10" s="12" t="s">
        <v>29</v>
      </c>
      <c r="S10" s="12"/>
      <c r="T10" s="12" t="s">
        <v>30</v>
      </c>
      <c r="U10" s="12"/>
      <c r="V10" s="12" t="s">
        <v>31</v>
      </c>
    </row>
    <row r="11" spans="1:22">
      <c r="A11" s="30"/>
      <c r="B11" s="10"/>
      <c r="C11" s="10"/>
      <c r="D11" s="5" t="s">
        <v>32</v>
      </c>
      <c r="E11" s="12"/>
      <c r="F11" s="5" t="s">
        <v>36</v>
      </c>
      <c r="G11" s="12"/>
      <c r="H11" s="5" t="s">
        <v>35</v>
      </c>
      <c r="I11" s="12"/>
      <c r="J11" s="5" t="s">
        <v>34</v>
      </c>
      <c r="K11" s="5"/>
      <c r="L11" s="5" t="s">
        <v>34</v>
      </c>
      <c r="M11" s="12"/>
      <c r="N11" s="5" t="s">
        <v>34</v>
      </c>
      <c r="O11" s="12"/>
      <c r="P11" s="5" t="s">
        <v>36</v>
      </c>
      <c r="Q11" s="12"/>
      <c r="R11" s="5" t="s">
        <v>37</v>
      </c>
      <c r="S11" s="12"/>
      <c r="T11" s="5" t="s">
        <v>38</v>
      </c>
      <c r="U11" s="12"/>
      <c r="V11" s="59" t="s">
        <v>39</v>
      </c>
    </row>
    <row r="12" spans="1:22">
      <c r="A12" s="9"/>
      <c r="B12" s="10"/>
      <c r="C12" s="10"/>
      <c r="D12" s="12"/>
      <c r="E12" s="12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>
      <c r="A13" s="9"/>
      <c r="B13" s="10" t="s">
        <v>40</v>
      </c>
      <c r="C13" s="10"/>
      <c r="D13" s="79">
        <v>63909973.588460214</v>
      </c>
      <c r="E13" s="79"/>
      <c r="F13" s="64">
        <f>D13/D17</f>
        <v>1.2724441454179313E-2</v>
      </c>
      <c r="G13" s="79"/>
      <c r="H13" s="61">
        <v>0.21909999999999999</v>
      </c>
      <c r="I13" s="82"/>
      <c r="J13" s="82">
        <f>D13*H13</f>
        <v>14002675.213231632</v>
      </c>
      <c r="K13" s="82"/>
      <c r="L13" s="79">
        <v>-491785.72542512667</v>
      </c>
      <c r="M13" s="64"/>
      <c r="N13" s="82">
        <f>J13+L13</f>
        <v>13510889.487806506</v>
      </c>
      <c r="O13" s="64"/>
      <c r="P13" s="64">
        <f>N13/N17</f>
        <v>1.2724441454179315E-2</v>
      </c>
      <c r="Q13" s="64"/>
      <c r="R13" s="64">
        <v>4.6014989982342287E-3</v>
      </c>
      <c r="S13" s="64"/>
      <c r="T13" s="64">
        <f>P13*R13</f>
        <v>5.8551504604496211E-5</v>
      </c>
      <c r="U13" s="64"/>
      <c r="V13" s="64">
        <f>T13*'Revenue Gross-Up Factor'!$C$38</f>
        <v>5.8788421944934295E-5</v>
      </c>
    </row>
    <row r="14" spans="1:22">
      <c r="A14" s="9"/>
      <c r="B14" s="10" t="s">
        <v>41</v>
      </c>
      <c r="C14" s="10"/>
      <c r="D14" s="79">
        <v>2287339121.0839834</v>
      </c>
      <c r="E14" s="79"/>
      <c r="F14" s="64">
        <f>D14/D17</f>
        <v>0.45540799186533271</v>
      </c>
      <c r="G14" s="79"/>
      <c r="H14" s="61">
        <v>0.21909999999999999</v>
      </c>
      <c r="I14" s="82"/>
      <c r="J14" s="81">
        <f>D14*H14</f>
        <v>501156001.42950076</v>
      </c>
      <c r="K14" s="81"/>
      <c r="L14" s="79">
        <v>-17601020.088023797</v>
      </c>
      <c r="M14" s="64"/>
      <c r="N14" s="81">
        <f>J14+L14</f>
        <v>483554981.34147698</v>
      </c>
      <c r="O14" s="64"/>
      <c r="P14" s="64">
        <f>N14/N17</f>
        <v>0.45540799186533276</v>
      </c>
      <c r="Q14" s="64"/>
      <c r="R14" s="346">
        <v>4.0417299088459008E-2</v>
      </c>
      <c r="S14" s="64"/>
      <c r="T14" s="83">
        <f>P14*R14</f>
        <v>1.8406361014495661E-2</v>
      </c>
      <c r="U14" s="64"/>
      <c r="V14" s="64">
        <f>T14*'Revenue Gross-Up Factor'!$C$38</f>
        <v>1.8480838794838861E-2</v>
      </c>
    </row>
    <row r="15" spans="1:22">
      <c r="A15" s="9"/>
      <c r="B15" s="10" t="s">
        <v>42</v>
      </c>
      <c r="C15" s="10"/>
      <c r="D15" s="84">
        <v>2671366146.9159498</v>
      </c>
      <c r="E15" s="79"/>
      <c r="F15" s="69">
        <f>D15/D17</f>
        <v>0.53186756668048785</v>
      </c>
      <c r="G15" s="79"/>
      <c r="H15" s="61">
        <v>0.21909999999999999</v>
      </c>
      <c r="I15" s="82"/>
      <c r="J15" s="85">
        <f>D15*H15</f>
        <v>585296322.78928459</v>
      </c>
      <c r="K15" s="85"/>
      <c r="L15" s="84">
        <v>-20556098.910270855</v>
      </c>
      <c r="M15" s="64"/>
      <c r="N15" s="85">
        <f>J15+L15</f>
        <v>564740223.87901378</v>
      </c>
      <c r="O15" s="64"/>
      <c r="P15" s="69">
        <f>N15/N17</f>
        <v>0.53186756668048796</v>
      </c>
      <c r="Q15" s="64"/>
      <c r="R15" s="83">
        <v>0.1</v>
      </c>
      <c r="S15" s="64"/>
      <c r="T15" s="69">
        <f>P15*R15</f>
        <v>5.3186756668048799E-2</v>
      </c>
      <c r="U15" s="64"/>
      <c r="V15" s="69">
        <f>T15*'Revenue Gross-Up Factor'!$C$35</f>
        <v>7.1155185334337484E-2</v>
      </c>
    </row>
    <row r="16" spans="1:22">
      <c r="B16" s="22"/>
      <c r="C16" s="22"/>
      <c r="D16" s="60"/>
      <c r="E16" s="60"/>
      <c r="F16" s="22"/>
      <c r="G16" s="60"/>
      <c r="H16" s="70"/>
      <c r="I16" s="70"/>
      <c r="J16" s="70"/>
      <c r="K16" s="70"/>
      <c r="L16" s="22"/>
      <c r="M16" s="22"/>
      <c r="N16" s="70"/>
      <c r="O16" s="22"/>
      <c r="P16" s="22"/>
      <c r="Q16" s="22"/>
      <c r="R16" s="62"/>
      <c r="S16" s="22"/>
      <c r="T16" s="62"/>
      <c r="U16" s="62"/>
      <c r="V16" s="71"/>
    </row>
    <row r="17" spans="1:22" ht="13.5" thickBot="1">
      <c r="B17" s="73" t="s">
        <v>43</v>
      </c>
      <c r="C17" s="22"/>
      <c r="D17" s="74">
        <f>SUM(D13:D16)</f>
        <v>5022615241.5883942</v>
      </c>
      <c r="E17" s="60"/>
      <c r="F17" s="75">
        <f>SUM(F13:F16)</f>
        <v>0.99999999999999989</v>
      </c>
      <c r="G17" s="60"/>
      <c r="H17" s="60"/>
      <c r="I17" s="60"/>
      <c r="J17" s="74">
        <f>SUM(J13:J16)</f>
        <v>1100454999.4320168</v>
      </c>
      <c r="K17" s="60"/>
      <c r="L17" s="74">
        <f>SUM(L13:L16)</f>
        <v>-38648904.723719776</v>
      </c>
      <c r="M17" s="60"/>
      <c r="N17" s="74">
        <f>SUM(N13:N16)</f>
        <v>1061806094.7082973</v>
      </c>
      <c r="O17" s="60"/>
      <c r="P17" s="75">
        <f>SUM(P13:P16)</f>
        <v>1</v>
      </c>
      <c r="Q17" s="60"/>
      <c r="R17" s="54"/>
      <c r="S17" s="60"/>
      <c r="T17" s="75">
        <f>SUM(T13:T16)</f>
        <v>7.1651669187148964E-2</v>
      </c>
      <c r="U17" s="60"/>
      <c r="V17" s="76">
        <f>SUM(V13:V16)</f>
        <v>8.9694812551121272E-2</v>
      </c>
    </row>
    <row r="18" spans="1:22" ht="13.5" thickTop="1">
      <c r="B18" s="73"/>
      <c r="C18" s="22"/>
      <c r="D18" s="54"/>
      <c r="E18" s="60"/>
      <c r="F18" s="54"/>
      <c r="G18" s="60"/>
      <c r="H18" s="54"/>
      <c r="I18" s="60"/>
      <c r="J18" s="60"/>
      <c r="K18" s="60"/>
      <c r="L18" s="60"/>
      <c r="M18" s="60"/>
      <c r="N18" s="60"/>
      <c r="O18" s="60"/>
      <c r="P18" s="60"/>
      <c r="Q18" s="60"/>
      <c r="R18" s="54"/>
      <c r="S18" s="60"/>
      <c r="T18" s="77"/>
      <c r="U18" s="60"/>
      <c r="V18" s="54"/>
    </row>
    <row r="20" spans="1:22">
      <c r="A20" s="33" t="s">
        <v>848</v>
      </c>
      <c r="B20" s="73"/>
      <c r="C20" s="22"/>
      <c r="D20" s="54"/>
      <c r="E20" s="60"/>
      <c r="F20" s="54"/>
      <c r="G20" s="60"/>
      <c r="H20" s="54"/>
      <c r="I20" s="60"/>
      <c r="J20" s="54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54"/>
    </row>
    <row r="21" spans="1:22">
      <c r="B21" s="73"/>
      <c r="C21" s="22"/>
      <c r="D21" s="54"/>
      <c r="E21" s="60"/>
      <c r="F21" s="54"/>
      <c r="G21" s="60"/>
      <c r="H21" s="54"/>
      <c r="I21" s="60"/>
      <c r="J21" s="5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54"/>
    </row>
    <row r="22" spans="1:22">
      <c r="B22" s="22"/>
      <c r="C22" s="22"/>
      <c r="D22" s="78" t="s">
        <v>23</v>
      </c>
      <c r="E22" s="10"/>
      <c r="F22" s="2" t="s">
        <v>44</v>
      </c>
      <c r="G22" s="10"/>
      <c r="H22" s="2"/>
      <c r="I22" s="1"/>
      <c r="J22" s="39"/>
      <c r="K22" s="12"/>
      <c r="L22" s="2"/>
      <c r="M22" s="12"/>
      <c r="N22" s="57" t="s">
        <v>23</v>
      </c>
      <c r="O22" s="22"/>
      <c r="P22" s="22"/>
      <c r="Q22" s="22"/>
      <c r="R22" s="23"/>
      <c r="S22" s="22"/>
      <c r="T22" s="58"/>
      <c r="U22" s="23"/>
      <c r="V22" s="23"/>
    </row>
    <row r="23" spans="1:22">
      <c r="B23" s="22"/>
      <c r="C23" s="22"/>
      <c r="D23" s="12" t="s">
        <v>3</v>
      </c>
      <c r="E23" s="12"/>
      <c r="F23" s="12" t="s">
        <v>27</v>
      </c>
      <c r="G23" s="12"/>
      <c r="H23" s="2"/>
      <c r="I23" s="2"/>
      <c r="J23" s="2"/>
      <c r="K23" s="12"/>
      <c r="L23" s="91"/>
      <c r="M23" s="78"/>
      <c r="N23" s="12" t="s">
        <v>3</v>
      </c>
      <c r="O23" s="22"/>
      <c r="P23" s="23" t="s">
        <v>23</v>
      </c>
      <c r="Q23" s="22"/>
      <c r="R23" s="23"/>
      <c r="S23" s="22"/>
      <c r="T23" s="23"/>
      <c r="U23" s="23"/>
      <c r="V23" s="12"/>
    </row>
    <row r="24" spans="1:22">
      <c r="B24" s="22"/>
      <c r="C24" s="22"/>
      <c r="D24" s="12" t="s">
        <v>5</v>
      </c>
      <c r="E24" s="12"/>
      <c r="F24" s="2" t="s">
        <v>45</v>
      </c>
      <c r="G24" s="12"/>
      <c r="H24" s="2"/>
      <c r="I24" s="2"/>
      <c r="J24" s="2"/>
      <c r="K24" s="12"/>
      <c r="L24" s="2"/>
      <c r="M24" s="12"/>
      <c r="N24" s="12" t="s">
        <v>5</v>
      </c>
      <c r="O24" s="23"/>
      <c r="P24" s="23" t="s">
        <v>28</v>
      </c>
      <c r="Q24" s="23"/>
      <c r="R24" s="23" t="s">
        <v>29</v>
      </c>
      <c r="S24" s="23"/>
      <c r="T24" s="23" t="s">
        <v>30</v>
      </c>
      <c r="U24" s="23"/>
      <c r="V24" s="12" t="s">
        <v>31</v>
      </c>
    </row>
    <row r="25" spans="1:22">
      <c r="B25" s="22"/>
      <c r="C25" s="22"/>
      <c r="D25" s="5" t="s">
        <v>34</v>
      </c>
      <c r="E25" s="12"/>
      <c r="F25" s="5" t="s">
        <v>90</v>
      </c>
      <c r="G25" s="12"/>
      <c r="H25" s="2"/>
      <c r="I25" s="2"/>
      <c r="J25" s="2"/>
      <c r="K25" s="12"/>
      <c r="L25" s="2"/>
      <c r="M25" s="2"/>
      <c r="N25" s="5" t="s">
        <v>34</v>
      </c>
      <c r="O25" s="23"/>
      <c r="P25" s="24" t="s">
        <v>36</v>
      </c>
      <c r="Q25" s="23"/>
      <c r="R25" s="24" t="s">
        <v>37</v>
      </c>
      <c r="S25" s="23"/>
      <c r="T25" s="24" t="s">
        <v>38</v>
      </c>
      <c r="U25" s="23"/>
      <c r="V25" s="59" t="s">
        <v>39</v>
      </c>
    </row>
    <row r="26" spans="1:22">
      <c r="B26" s="22"/>
      <c r="C26" s="22"/>
      <c r="D26" s="12"/>
      <c r="E26" s="12"/>
      <c r="F26" s="10"/>
      <c r="G26" s="10"/>
      <c r="H26" s="1"/>
      <c r="I26" s="1"/>
      <c r="J26" s="1"/>
      <c r="K26" s="10"/>
      <c r="L26" s="1"/>
      <c r="M26" s="10"/>
      <c r="N26" s="22"/>
      <c r="O26" s="22"/>
      <c r="P26" s="22"/>
      <c r="Q26" s="22"/>
      <c r="R26" s="22"/>
      <c r="S26" s="22"/>
      <c r="T26" s="22"/>
      <c r="U26" s="22"/>
      <c r="V26" s="10"/>
    </row>
    <row r="27" spans="1:22">
      <c r="B27" s="22" t="s">
        <v>40</v>
      </c>
      <c r="C27" s="22"/>
      <c r="D27" s="79">
        <f>N13</f>
        <v>13510889.487806506</v>
      </c>
      <c r="E27" s="79"/>
      <c r="F27" s="65"/>
      <c r="G27" s="79"/>
      <c r="H27" s="80"/>
      <c r="I27" s="81"/>
      <c r="J27" s="80"/>
      <c r="K27" s="64"/>
      <c r="L27" s="81"/>
      <c r="M27" s="82"/>
      <c r="N27" s="82">
        <f>D27+F27</f>
        <v>13510889.487806506</v>
      </c>
      <c r="O27" s="62"/>
      <c r="P27" s="62">
        <f>N27/N31</f>
        <v>1.2724441454179315E-2</v>
      </c>
      <c r="Q27" s="62"/>
      <c r="R27" s="63">
        <f>R13</f>
        <v>4.6014989982342287E-3</v>
      </c>
      <c r="S27" s="64"/>
      <c r="T27" s="61">
        <f>P27*R27</f>
        <v>5.8551504604496211E-5</v>
      </c>
      <c r="U27" s="64"/>
      <c r="V27" s="64">
        <f>T27*'Revenue Gross-Up Factor'!$C$38</f>
        <v>5.8788421944934295E-5</v>
      </c>
    </row>
    <row r="28" spans="1:22">
      <c r="B28" s="22" t="s">
        <v>41</v>
      </c>
      <c r="C28" s="22"/>
      <c r="D28" s="65">
        <f>N14</f>
        <v>483554981.34147698</v>
      </c>
      <c r="E28" s="79"/>
      <c r="F28" s="65"/>
      <c r="G28" s="79"/>
      <c r="H28" s="80"/>
      <c r="I28" s="81"/>
      <c r="J28" s="80"/>
      <c r="K28" s="64"/>
      <c r="L28" s="81"/>
      <c r="M28" s="82"/>
      <c r="N28" s="81">
        <f t="shared" ref="N28:N29" si="0">D28+F28</f>
        <v>483554981.34147698</v>
      </c>
      <c r="O28" s="62"/>
      <c r="P28" s="62">
        <f>N28/N31</f>
        <v>0.45540799186533276</v>
      </c>
      <c r="Q28" s="62"/>
      <c r="R28" s="347">
        <v>4.0023828792907258E-2</v>
      </c>
      <c r="S28" s="62"/>
      <c r="T28" s="61">
        <f>P28*R28</f>
        <v>1.8227171497339781E-2</v>
      </c>
      <c r="U28" s="62"/>
      <c r="V28" s="64">
        <f>T28*'Revenue Gross-Up Factor'!$C$38</f>
        <v>1.8300924221954257E-2</v>
      </c>
    </row>
    <row r="29" spans="1:22">
      <c r="B29" s="22" t="s">
        <v>42</v>
      </c>
      <c r="C29" s="22"/>
      <c r="D29" s="84">
        <f>N15</f>
        <v>564740223.87901378</v>
      </c>
      <c r="E29" s="79"/>
      <c r="F29" s="84"/>
      <c r="G29" s="79"/>
      <c r="H29" s="80"/>
      <c r="I29" s="81"/>
      <c r="J29" s="80"/>
      <c r="K29" s="64"/>
      <c r="L29" s="81"/>
      <c r="M29" s="85"/>
      <c r="N29" s="85">
        <f t="shared" si="0"/>
        <v>564740223.87901378</v>
      </c>
      <c r="O29" s="62"/>
      <c r="P29" s="66">
        <f>N29/N31</f>
        <v>0.53186756668048796</v>
      </c>
      <c r="Q29" s="62"/>
      <c r="R29" s="67">
        <f>R15</f>
        <v>0.1</v>
      </c>
      <c r="S29" s="62"/>
      <c r="T29" s="68">
        <f>P29*R29</f>
        <v>5.3186756668048799E-2</v>
      </c>
      <c r="U29" s="62"/>
      <c r="V29" s="69">
        <f>T29*'Revenue Gross-Up Factor'!$C$35</f>
        <v>7.1155185334337484E-2</v>
      </c>
    </row>
    <row r="30" spans="1:22">
      <c r="B30" s="22"/>
      <c r="C30" s="22"/>
      <c r="D30" s="79"/>
      <c r="E30" s="79"/>
      <c r="F30" s="65"/>
      <c r="G30" s="79"/>
      <c r="H30" s="86"/>
      <c r="I30" s="86"/>
      <c r="J30" s="65"/>
      <c r="K30" s="10"/>
      <c r="L30" s="86"/>
      <c r="M30" s="87"/>
      <c r="N30" s="70"/>
      <c r="O30" s="22"/>
      <c r="P30" s="22"/>
      <c r="Q30" s="22"/>
      <c r="R30" s="62"/>
      <c r="S30" s="22"/>
      <c r="T30" s="62"/>
      <c r="U30" s="62"/>
      <c r="V30" s="71"/>
    </row>
    <row r="31" spans="1:22" ht="13.5" thickBot="1">
      <c r="B31" s="73" t="s">
        <v>43</v>
      </c>
      <c r="C31" s="22"/>
      <c r="D31" s="88">
        <f>SUM(D27:D30)</f>
        <v>1061806094.7082973</v>
      </c>
      <c r="E31" s="79"/>
      <c r="F31" s="88">
        <f>SUM(F27:F30)</f>
        <v>0</v>
      </c>
      <c r="G31" s="79"/>
      <c r="H31" s="65"/>
      <c r="I31" s="65"/>
      <c r="J31" s="65"/>
      <c r="K31" s="79"/>
      <c r="L31" s="65"/>
      <c r="M31" s="88"/>
      <c r="N31" s="74">
        <f>SUM(N27:N30)</f>
        <v>1061806094.7082973</v>
      </c>
      <c r="O31" s="60"/>
      <c r="P31" s="75">
        <f>SUM(P27:P30)</f>
        <v>1</v>
      </c>
      <c r="Q31" s="60"/>
      <c r="R31" s="54"/>
      <c r="S31" s="60"/>
      <c r="T31" s="75">
        <f>SUM(T27:T30)</f>
        <v>7.147247966999308E-2</v>
      </c>
      <c r="U31" s="60"/>
      <c r="V31" s="76">
        <f>SUM(V27:V30)</f>
        <v>8.9514897978236668E-2</v>
      </c>
    </row>
    <row r="32" spans="1:22" ht="13.5" thickTop="1">
      <c r="B32" s="73"/>
      <c r="C32" s="22"/>
      <c r="D32" s="9"/>
      <c r="E32" s="9"/>
      <c r="F32" s="11"/>
      <c r="G32" s="9"/>
      <c r="H32" s="11"/>
      <c r="I32" s="11"/>
      <c r="J32" s="11"/>
      <c r="K32" s="9"/>
      <c r="L32" s="11"/>
      <c r="M32" s="9"/>
      <c r="N32" s="60"/>
      <c r="O32" s="60"/>
      <c r="P32" s="60"/>
      <c r="Q32" s="60"/>
      <c r="R32" s="54"/>
      <c r="S32" s="60"/>
      <c r="T32" s="77"/>
      <c r="U32" s="60"/>
      <c r="V32" s="54"/>
    </row>
    <row r="33" spans="1:22">
      <c r="B33" s="73"/>
      <c r="C33" s="22"/>
      <c r="D33" s="54"/>
      <c r="E33" s="60"/>
      <c r="F33" s="54"/>
      <c r="G33" s="60"/>
      <c r="H33" s="54"/>
      <c r="I33" s="60"/>
      <c r="J33" s="54"/>
      <c r="K33" s="60"/>
      <c r="L33" s="60"/>
      <c r="M33" s="60"/>
      <c r="N33" s="65" t="s">
        <v>46</v>
      </c>
      <c r="O33" s="65"/>
      <c r="P33" s="80"/>
      <c r="Q33" s="65"/>
      <c r="R33" s="79"/>
      <c r="S33" s="80"/>
      <c r="T33" s="79"/>
      <c r="U33" s="80"/>
      <c r="V33" s="80">
        <f>V31-V17</f>
        <v>-1.7991457288460411E-4</v>
      </c>
    </row>
    <row r="34" spans="1:22">
      <c r="B34" s="73"/>
      <c r="C34" s="22"/>
      <c r="D34" s="54"/>
      <c r="E34" s="60"/>
      <c r="F34" s="54"/>
      <c r="G34" s="60"/>
      <c r="H34" s="54"/>
      <c r="I34" s="60"/>
      <c r="J34" s="54"/>
      <c r="K34" s="60"/>
      <c r="L34" s="60"/>
      <c r="M34" s="60"/>
      <c r="N34" s="65" t="s">
        <v>47</v>
      </c>
      <c r="O34" s="65"/>
      <c r="P34" s="80"/>
      <c r="Q34" s="65"/>
      <c r="R34" s="79"/>
      <c r="S34" s="80"/>
      <c r="T34" s="79"/>
      <c r="U34" s="65"/>
      <c r="V34" s="84">
        <f>'Rate Base'!$G$57</f>
        <v>969334028.72025371</v>
      </c>
    </row>
    <row r="35" spans="1:22" ht="13.5" thickBot="1">
      <c r="B35" s="73"/>
      <c r="C35" s="22"/>
      <c r="D35" s="54"/>
      <c r="E35" s="60"/>
      <c r="F35" s="54"/>
      <c r="G35" s="60"/>
      <c r="H35" s="54"/>
      <c r="I35" s="60"/>
      <c r="J35" s="54"/>
      <c r="K35" s="60"/>
      <c r="L35" s="60"/>
      <c r="M35" s="60"/>
      <c r="N35" s="10" t="s">
        <v>48</v>
      </c>
      <c r="O35" s="9"/>
      <c r="P35" s="9"/>
      <c r="Q35" s="9"/>
      <c r="R35" s="9"/>
      <c r="S35" s="9"/>
      <c r="T35" s="9"/>
      <c r="U35" s="89"/>
      <c r="V35" s="90">
        <f>V33*V34</f>
        <v>-174397.31775971703</v>
      </c>
    </row>
    <row r="36" spans="1:22" ht="13.5" thickTop="1">
      <c r="B36" s="73"/>
      <c r="C36" s="22"/>
      <c r="D36" s="54"/>
      <c r="E36" s="60"/>
      <c r="F36" s="54"/>
      <c r="G36" s="60"/>
      <c r="H36" s="54"/>
      <c r="I36" s="60"/>
      <c r="J36" s="54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54"/>
    </row>
    <row r="38" spans="1:22">
      <c r="A38" s="33" t="s">
        <v>849</v>
      </c>
      <c r="B38" s="73"/>
      <c r="C38" s="22"/>
      <c r="D38" s="54"/>
      <c r="E38" s="60"/>
      <c r="F38" s="54"/>
      <c r="G38" s="60"/>
      <c r="H38" s="54"/>
      <c r="I38" s="60"/>
      <c r="J38" s="54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54"/>
    </row>
    <row r="39" spans="1:22">
      <c r="B39" s="73"/>
      <c r="C39" s="22"/>
      <c r="D39" s="54"/>
      <c r="E39" s="60"/>
      <c r="F39" s="54"/>
      <c r="G39" s="60"/>
      <c r="H39" s="54"/>
      <c r="I39" s="60"/>
      <c r="J39" s="54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54"/>
    </row>
    <row r="40" spans="1:22">
      <c r="B40" s="22"/>
      <c r="C40" s="22"/>
      <c r="D40" s="78" t="s">
        <v>23</v>
      </c>
      <c r="E40" s="10"/>
      <c r="F40" s="2" t="s">
        <v>44</v>
      </c>
      <c r="G40" s="10"/>
      <c r="H40" s="2"/>
      <c r="I40" s="1"/>
      <c r="J40" s="39"/>
      <c r="K40" s="12"/>
      <c r="L40" s="2"/>
      <c r="M40" s="12"/>
      <c r="N40" s="57" t="s">
        <v>23</v>
      </c>
      <c r="O40" s="22"/>
      <c r="P40" s="22"/>
      <c r="Q40" s="22"/>
      <c r="R40" s="23"/>
      <c r="S40" s="22"/>
      <c r="T40" s="58"/>
      <c r="U40" s="23"/>
      <c r="V40" s="23"/>
    </row>
    <row r="41" spans="1:22">
      <c r="B41" s="22"/>
      <c r="C41" s="22"/>
      <c r="D41" s="12" t="s">
        <v>3</v>
      </c>
      <c r="E41" s="12"/>
      <c r="F41" s="12" t="s">
        <v>27</v>
      </c>
      <c r="G41" s="12"/>
      <c r="H41" s="2"/>
      <c r="I41" s="2"/>
      <c r="J41" s="2"/>
      <c r="K41" s="12"/>
      <c r="L41" s="91"/>
      <c r="M41" s="78"/>
      <c r="N41" s="12" t="s">
        <v>3</v>
      </c>
      <c r="O41" s="22"/>
      <c r="P41" s="23" t="s">
        <v>23</v>
      </c>
      <c r="Q41" s="22"/>
      <c r="R41" s="23"/>
      <c r="S41" s="22"/>
      <c r="T41" s="23"/>
      <c r="U41" s="23"/>
      <c r="V41" s="12"/>
    </row>
    <row r="42" spans="1:22">
      <c r="B42" s="22"/>
      <c r="C42" s="22"/>
      <c r="D42" s="12" t="s">
        <v>5</v>
      </c>
      <c r="E42" s="12"/>
      <c r="F42" s="2" t="s">
        <v>45</v>
      </c>
      <c r="G42" s="12"/>
      <c r="H42" s="2"/>
      <c r="I42" s="2"/>
      <c r="J42" s="2"/>
      <c r="K42" s="12"/>
      <c r="L42" s="2"/>
      <c r="M42" s="12"/>
      <c r="N42" s="12" t="s">
        <v>5</v>
      </c>
      <c r="O42" s="23"/>
      <c r="P42" s="23" t="s">
        <v>28</v>
      </c>
      <c r="Q42" s="23"/>
      <c r="R42" s="23" t="s">
        <v>29</v>
      </c>
      <c r="S42" s="23"/>
      <c r="T42" s="23" t="s">
        <v>30</v>
      </c>
      <c r="U42" s="23"/>
      <c r="V42" s="12" t="s">
        <v>31</v>
      </c>
    </row>
    <row r="43" spans="1:22">
      <c r="B43" s="22"/>
      <c r="C43" s="22"/>
      <c r="D43" s="5" t="s">
        <v>34</v>
      </c>
      <c r="E43" s="12"/>
      <c r="F43" s="5" t="s">
        <v>90</v>
      </c>
      <c r="G43" s="12"/>
      <c r="H43" s="2"/>
      <c r="I43" s="2"/>
      <c r="J43" s="2"/>
      <c r="K43" s="12"/>
      <c r="L43" s="2"/>
      <c r="M43" s="2"/>
      <c r="N43" s="5" t="s">
        <v>34</v>
      </c>
      <c r="O43" s="23"/>
      <c r="P43" s="24" t="s">
        <v>36</v>
      </c>
      <c r="Q43" s="23"/>
      <c r="R43" s="24" t="s">
        <v>37</v>
      </c>
      <c r="S43" s="23"/>
      <c r="T43" s="24" t="s">
        <v>38</v>
      </c>
      <c r="U43" s="23"/>
      <c r="V43" s="59" t="s">
        <v>39</v>
      </c>
    </row>
    <row r="44" spans="1:22">
      <c r="B44" s="22"/>
      <c r="C44" s="22"/>
      <c r="D44" s="12"/>
      <c r="E44" s="12"/>
      <c r="F44" s="10"/>
      <c r="G44" s="10"/>
      <c r="H44" s="1"/>
      <c r="I44" s="1"/>
      <c r="J44" s="1"/>
      <c r="K44" s="10"/>
      <c r="L44" s="1"/>
      <c r="M44" s="10"/>
      <c r="N44" s="22"/>
      <c r="O44" s="22"/>
      <c r="P44" s="22"/>
      <c r="Q44" s="22"/>
      <c r="R44" s="22"/>
      <c r="S44" s="22"/>
      <c r="T44" s="22"/>
      <c r="U44" s="22"/>
      <c r="V44" s="10"/>
    </row>
    <row r="45" spans="1:22">
      <c r="B45" s="22" t="s">
        <v>40</v>
      </c>
      <c r="C45" s="22"/>
      <c r="D45" s="79">
        <f>D27</f>
        <v>13510889.487806506</v>
      </c>
      <c r="E45" s="79"/>
      <c r="F45" s="65"/>
      <c r="G45" s="79"/>
      <c r="H45" s="80"/>
      <c r="I45" s="81"/>
      <c r="J45" s="80"/>
      <c r="K45" s="64"/>
      <c r="L45" s="81"/>
      <c r="M45" s="82"/>
      <c r="N45" s="82">
        <f>D45+F45</f>
        <v>13510889.487806506</v>
      </c>
      <c r="O45" s="62"/>
      <c r="P45" s="62">
        <f>N45/N49</f>
        <v>1.2724441454179315E-2</v>
      </c>
      <c r="Q45" s="62"/>
      <c r="R45" s="63">
        <f>R13</f>
        <v>4.6014989982342287E-3</v>
      </c>
      <c r="S45" s="64"/>
      <c r="T45" s="61">
        <f>P45*R45</f>
        <v>5.8551504604496211E-5</v>
      </c>
      <c r="U45" s="64"/>
      <c r="V45" s="64">
        <f>T45*'Revenue Gross-Up Factor'!$C$38</f>
        <v>5.8788421944934295E-5</v>
      </c>
    </row>
    <row r="46" spans="1:22">
      <c r="B46" s="22" t="s">
        <v>41</v>
      </c>
      <c r="C46" s="22"/>
      <c r="D46" s="65">
        <f>D28</f>
        <v>483554981.34147698</v>
      </c>
      <c r="E46" s="79"/>
      <c r="F46" s="65"/>
      <c r="G46" s="79"/>
      <c r="H46" s="80"/>
      <c r="I46" s="81"/>
      <c r="J46" s="80"/>
      <c r="K46" s="64"/>
      <c r="L46" s="81"/>
      <c r="M46" s="82"/>
      <c r="N46" s="81">
        <f t="shared" ref="N46:N47" si="1">D46+F46</f>
        <v>483554981.34147698</v>
      </c>
      <c r="O46" s="62"/>
      <c r="P46" s="62">
        <f>N46/N49</f>
        <v>0.45540799186533276</v>
      </c>
      <c r="Q46" s="62"/>
      <c r="R46" s="62">
        <f>R28</f>
        <v>4.0023828792907258E-2</v>
      </c>
      <c r="S46" s="62"/>
      <c r="T46" s="61">
        <f>P46*R46</f>
        <v>1.8227171497339781E-2</v>
      </c>
      <c r="U46" s="62"/>
      <c r="V46" s="64">
        <f>T46*'Revenue Gross-Up Factor'!$C$38</f>
        <v>1.8300924221954257E-2</v>
      </c>
    </row>
    <row r="47" spans="1:22">
      <c r="B47" s="22" t="s">
        <v>42</v>
      </c>
      <c r="C47" s="22"/>
      <c r="D47" s="84">
        <f>D29</f>
        <v>564740223.87901378</v>
      </c>
      <c r="E47" s="79"/>
      <c r="F47" s="84"/>
      <c r="G47" s="79"/>
      <c r="H47" s="80"/>
      <c r="I47" s="81"/>
      <c r="J47" s="80"/>
      <c r="K47" s="64"/>
      <c r="L47" s="81"/>
      <c r="M47" s="85"/>
      <c r="N47" s="85">
        <f t="shared" si="1"/>
        <v>564740223.87901378</v>
      </c>
      <c r="O47" s="62"/>
      <c r="P47" s="66">
        <f>N47/N49</f>
        <v>0.53186756668048796</v>
      </c>
      <c r="Q47" s="62"/>
      <c r="R47" s="67">
        <v>0.09</v>
      </c>
      <c r="S47" s="62"/>
      <c r="T47" s="68">
        <f>P47*R47</f>
        <v>4.7868081001243915E-2</v>
      </c>
      <c r="U47" s="62"/>
      <c r="V47" s="69">
        <f>T47*'Revenue Gross-Up Factor'!$C$35</f>
        <v>6.4039666800903727E-2</v>
      </c>
    </row>
    <row r="48" spans="1:22">
      <c r="B48" s="22"/>
      <c r="C48" s="22"/>
      <c r="D48" s="79"/>
      <c r="E48" s="79"/>
      <c r="F48" s="65"/>
      <c r="G48" s="79"/>
      <c r="H48" s="86"/>
      <c r="I48" s="86"/>
      <c r="J48" s="65"/>
      <c r="K48" s="10"/>
      <c r="L48" s="86"/>
      <c r="M48" s="87"/>
      <c r="N48" s="70"/>
      <c r="O48" s="22"/>
      <c r="P48" s="22"/>
      <c r="Q48" s="22"/>
      <c r="R48" s="62"/>
      <c r="S48" s="22"/>
      <c r="T48" s="62"/>
      <c r="U48" s="62"/>
      <c r="V48" s="71"/>
    </row>
    <row r="49" spans="2:24" ht="13.5" thickBot="1">
      <c r="B49" s="73" t="s">
        <v>43</v>
      </c>
      <c r="C49" s="22"/>
      <c r="D49" s="88">
        <f>SUM(D45:D48)</f>
        <v>1061806094.7082973</v>
      </c>
      <c r="E49" s="79"/>
      <c r="F49" s="88">
        <f>SUM(F45:F48)</f>
        <v>0</v>
      </c>
      <c r="G49" s="79"/>
      <c r="H49" s="65"/>
      <c r="I49" s="65"/>
      <c r="J49" s="65"/>
      <c r="K49" s="79"/>
      <c r="L49" s="65"/>
      <c r="M49" s="88"/>
      <c r="N49" s="74">
        <f>SUM(N45:N48)</f>
        <v>1061806094.7082973</v>
      </c>
      <c r="O49" s="60"/>
      <c r="P49" s="75">
        <f>SUM(P45:P48)</f>
        <v>1</v>
      </c>
      <c r="Q49" s="60"/>
      <c r="R49" s="54"/>
      <c r="S49" s="60"/>
      <c r="T49" s="75">
        <f>SUM(T45:T48)</f>
        <v>6.6153804003188196E-2</v>
      </c>
      <c r="U49" s="60"/>
      <c r="V49" s="76">
        <f>SUM(V45:V48)</f>
        <v>8.2399379444802912E-2</v>
      </c>
    </row>
    <row r="50" spans="2:24" ht="13.5" thickTop="1">
      <c r="B50" s="73"/>
      <c r="C50" s="22"/>
      <c r="D50" s="9"/>
      <c r="E50" s="9"/>
      <c r="F50" s="11"/>
      <c r="G50" s="9"/>
      <c r="H50" s="11"/>
      <c r="I50" s="11"/>
      <c r="J50" s="11"/>
      <c r="K50" s="9"/>
      <c r="L50" s="11"/>
      <c r="M50" s="9"/>
      <c r="N50" s="60"/>
      <c r="O50" s="60"/>
      <c r="P50" s="60"/>
      <c r="Q50" s="60"/>
      <c r="R50" s="54"/>
      <c r="S50" s="60"/>
      <c r="T50" s="77"/>
      <c r="U50" s="60"/>
      <c r="V50" s="54"/>
    </row>
    <row r="51" spans="2:24">
      <c r="B51" s="73"/>
      <c r="C51" s="22"/>
      <c r="D51" s="54"/>
      <c r="E51" s="60"/>
      <c r="F51" s="54"/>
      <c r="G51" s="60"/>
      <c r="H51" s="54"/>
      <c r="I51" s="60"/>
      <c r="J51" s="54"/>
      <c r="K51" s="60"/>
      <c r="L51" s="60"/>
      <c r="M51" s="60"/>
      <c r="N51" s="65" t="s">
        <v>46</v>
      </c>
      <c r="O51" s="65"/>
      <c r="P51" s="80"/>
      <c r="Q51" s="65"/>
      <c r="R51" s="79"/>
      <c r="S51" s="80"/>
      <c r="T51" s="79"/>
      <c r="U51" s="80"/>
      <c r="V51" s="80">
        <f>V49-V31</f>
        <v>-7.1155185334337567E-3</v>
      </c>
    </row>
    <row r="52" spans="2:24">
      <c r="B52" s="73"/>
      <c r="C52" s="22"/>
      <c r="D52" s="54"/>
      <c r="E52" s="60"/>
      <c r="F52" s="54"/>
      <c r="G52" s="60"/>
      <c r="H52" s="54"/>
      <c r="I52" s="60"/>
      <c r="J52" s="54"/>
      <c r="K52" s="60"/>
      <c r="L52" s="60"/>
      <c r="M52" s="60"/>
      <c r="N52" s="65" t="s">
        <v>47</v>
      </c>
      <c r="O52" s="65"/>
      <c r="P52" s="80"/>
      <c r="Q52" s="65"/>
      <c r="R52" s="79"/>
      <c r="S52" s="80"/>
      <c r="T52" s="79"/>
      <c r="U52" s="65"/>
      <c r="V52" s="84">
        <f>'Rate Base'!$G$57</f>
        <v>969334028.72025371</v>
      </c>
    </row>
    <row r="53" spans="2:24" ht="13.5" thickBot="1">
      <c r="B53" s="73"/>
      <c r="C53" s="22"/>
      <c r="D53" s="54"/>
      <c r="E53" s="60"/>
      <c r="F53" s="54"/>
      <c r="G53" s="60"/>
      <c r="H53" s="54"/>
      <c r="I53" s="60"/>
      <c r="J53" s="54"/>
      <c r="K53" s="60"/>
      <c r="L53" s="60"/>
      <c r="M53" s="60"/>
      <c r="N53" s="10" t="s">
        <v>48</v>
      </c>
      <c r="O53" s="9"/>
      <c r="P53" s="9"/>
      <c r="Q53" s="9"/>
      <c r="R53" s="9"/>
      <c r="S53" s="9"/>
      <c r="T53" s="9"/>
      <c r="U53" s="89"/>
      <c r="V53" s="90">
        <f>V51*V52</f>
        <v>-6897314.2464469746</v>
      </c>
    </row>
    <row r="54" spans="2:24" ht="13.5" thickTop="1">
      <c r="B54" s="73"/>
      <c r="C54" s="22"/>
      <c r="D54" s="54"/>
      <c r="E54" s="60"/>
      <c r="F54" s="54"/>
      <c r="G54" s="60"/>
      <c r="H54" s="54"/>
      <c r="I54" s="60"/>
      <c r="J54" s="54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54"/>
    </row>
    <row r="55" spans="2:24">
      <c r="B55" s="73"/>
      <c r="C55" s="22"/>
      <c r="D55" s="54"/>
      <c r="E55" s="60"/>
      <c r="F55" s="54"/>
      <c r="G55" s="60"/>
      <c r="H55" s="54"/>
      <c r="I55" s="60"/>
      <c r="J55" s="54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54"/>
    </row>
    <row r="56" spans="2:24" ht="13.5" thickBot="1">
      <c r="B56" s="73"/>
      <c r="C56" s="22"/>
      <c r="D56" s="54"/>
      <c r="E56" s="60"/>
      <c r="F56" s="54"/>
      <c r="G56" s="60"/>
      <c r="H56" s="54"/>
      <c r="I56" s="60"/>
      <c r="J56" s="54"/>
      <c r="K56" s="60"/>
      <c r="L56" s="60"/>
      <c r="M56" s="60"/>
      <c r="N56" s="60"/>
      <c r="O56" s="60"/>
      <c r="P56" s="60"/>
      <c r="Q56" s="60"/>
      <c r="T56" s="350" t="s">
        <v>857</v>
      </c>
      <c r="U56" s="9"/>
      <c r="V56" s="296">
        <f>V53/10</f>
        <v>-689731.42464469746</v>
      </c>
    </row>
    <row r="57" spans="2:24" ht="13.5" thickTop="1">
      <c r="M57" s="4"/>
      <c r="R57" s="4"/>
      <c r="S57" s="4"/>
      <c r="T57" s="298"/>
      <c r="U57" s="11"/>
      <c r="V57" s="297"/>
      <c r="W57" s="4"/>
      <c r="X57" s="4"/>
    </row>
    <row r="58" spans="2:24">
      <c r="M58" s="4"/>
      <c r="R58" s="4"/>
      <c r="S58" s="4"/>
      <c r="T58" s="4"/>
      <c r="U58" s="4"/>
      <c r="V58" s="4"/>
      <c r="W58" s="4"/>
      <c r="X58" s="4"/>
    </row>
    <row r="59" spans="2:24">
      <c r="M59" s="4"/>
      <c r="R59" s="4"/>
      <c r="S59" s="4"/>
      <c r="T59" s="4"/>
      <c r="U59" s="4"/>
      <c r="V59" s="4"/>
      <c r="W59" s="4"/>
      <c r="X59" s="4"/>
    </row>
    <row r="60" spans="2:24">
      <c r="M60" s="4"/>
      <c r="U60" s="4"/>
    </row>
    <row r="61" spans="2:24">
      <c r="M61" s="4"/>
      <c r="U61" s="4"/>
    </row>
    <row r="62" spans="2:24">
      <c r="M62" s="4"/>
      <c r="U62" s="4"/>
    </row>
    <row r="63" spans="2:24">
      <c r="M63" s="4"/>
      <c r="U63" s="4"/>
    </row>
    <row r="64" spans="2:24">
      <c r="M64" s="4"/>
      <c r="U64" s="4"/>
    </row>
    <row r="65" spans="13:21">
      <c r="M65" s="4"/>
      <c r="U65" s="4"/>
    </row>
    <row r="66" spans="13:21">
      <c r="M66" s="4"/>
      <c r="U66" s="4"/>
    </row>
    <row r="67" spans="13:21">
      <c r="U67" s="4"/>
    </row>
    <row r="68" spans="13:21">
      <c r="U68" s="4"/>
    </row>
    <row r="69" spans="13:21">
      <c r="U69" s="4"/>
    </row>
    <row r="70" spans="13:21">
      <c r="U70" s="4"/>
    </row>
    <row r="71" spans="13:21">
      <c r="U71" s="4"/>
    </row>
    <row r="72" spans="13:21">
      <c r="U72" s="4"/>
    </row>
    <row r="73" spans="13:21">
      <c r="U73" s="4"/>
    </row>
    <row r="74" spans="13:21">
      <c r="U74" s="4"/>
    </row>
    <row r="75" spans="13:21">
      <c r="U75" s="4"/>
    </row>
    <row r="76" spans="13:21">
      <c r="U76" s="4"/>
    </row>
    <row r="77" spans="13:21">
      <c r="U77" s="4"/>
    </row>
    <row r="78" spans="13:21">
      <c r="U78" s="4"/>
    </row>
    <row r="79" spans="13:21">
      <c r="U79" s="4"/>
    </row>
    <row r="80" spans="13:21">
      <c r="U80" s="4"/>
    </row>
    <row r="81" spans="21:21">
      <c r="U81" s="4"/>
    </row>
    <row r="82" spans="21:21">
      <c r="U82" s="4"/>
    </row>
    <row r="83" spans="21:21">
      <c r="U83" s="4"/>
    </row>
    <row r="84" spans="21:21">
      <c r="U84" s="4"/>
    </row>
    <row r="85" spans="21:21">
      <c r="U85" s="4"/>
    </row>
    <row r="86" spans="21:21">
      <c r="U86" s="4"/>
    </row>
    <row r="87" spans="21:21">
      <c r="U87" s="4"/>
    </row>
    <row r="88" spans="21:21">
      <c r="U88" s="4"/>
    </row>
    <row r="89" spans="21:21">
      <c r="U89" s="4"/>
    </row>
    <row r="90" spans="21:21">
      <c r="U90" s="4"/>
    </row>
    <row r="91" spans="21:21">
      <c r="U91" s="4"/>
    </row>
    <row r="92" spans="21:21">
      <c r="U92" s="4"/>
    </row>
    <row r="93" spans="21:21">
      <c r="U93" s="4"/>
    </row>
    <row r="94" spans="21:21">
      <c r="U94" s="4"/>
    </row>
    <row r="95" spans="21:21">
      <c r="U95" s="4"/>
    </row>
    <row r="96" spans="21:21">
      <c r="U96" s="4"/>
    </row>
    <row r="97" spans="21:21">
      <c r="U97" s="4"/>
    </row>
    <row r="98" spans="21:21">
      <c r="U98" s="4"/>
    </row>
    <row r="99" spans="21:21">
      <c r="U99" s="4"/>
    </row>
    <row r="100" spans="21:21">
      <c r="U100" s="4"/>
    </row>
    <row r="101" spans="21:21">
      <c r="U101" s="4"/>
    </row>
    <row r="102" spans="21:21">
      <c r="U102" s="4"/>
    </row>
    <row r="103" spans="21:21">
      <c r="U103" s="4"/>
    </row>
    <row r="104" spans="21:21">
      <c r="U104" s="4"/>
    </row>
    <row r="105" spans="21:21">
      <c r="U105" s="4"/>
    </row>
    <row r="106" spans="21:21">
      <c r="U106" s="4"/>
    </row>
    <row r="107" spans="21:21">
      <c r="U107" s="4"/>
    </row>
    <row r="108" spans="21:21">
      <c r="U108" s="4"/>
    </row>
    <row r="109" spans="21:21">
      <c r="U109" s="4"/>
    </row>
    <row r="110" spans="21:21">
      <c r="U110" s="4"/>
    </row>
    <row r="111" spans="21:21">
      <c r="U111" s="4"/>
    </row>
    <row r="112" spans="21:21">
      <c r="U112" s="4"/>
    </row>
    <row r="113" spans="21:21">
      <c r="U113" s="4"/>
    </row>
    <row r="114" spans="21:21">
      <c r="U114" s="4"/>
    </row>
    <row r="115" spans="21:21">
      <c r="U115" s="4"/>
    </row>
    <row r="116" spans="21:21">
      <c r="U116" s="4"/>
    </row>
    <row r="117" spans="21:21">
      <c r="U117" s="4"/>
    </row>
    <row r="118" spans="21:21">
      <c r="U118" s="4"/>
    </row>
    <row r="119" spans="21:21">
      <c r="U119" s="4"/>
    </row>
    <row r="120" spans="21:21">
      <c r="U120" s="4"/>
    </row>
    <row r="121" spans="21:21">
      <c r="U121" s="4"/>
    </row>
    <row r="122" spans="21:21">
      <c r="U122" s="4"/>
    </row>
    <row r="123" spans="21:21">
      <c r="U123" s="4"/>
    </row>
    <row r="124" spans="21:21">
      <c r="U124" s="4"/>
    </row>
    <row r="125" spans="21:21">
      <c r="U125" s="4"/>
    </row>
    <row r="126" spans="21:21">
      <c r="U126" s="4"/>
    </row>
    <row r="127" spans="21:21">
      <c r="U127" s="4"/>
    </row>
    <row r="128" spans="21:21">
      <c r="U128" s="4"/>
    </row>
    <row r="129" spans="21:21">
      <c r="U129" s="4"/>
    </row>
    <row r="130" spans="21:21">
      <c r="U130" s="4"/>
    </row>
    <row r="131" spans="21:21">
      <c r="U131" s="4"/>
    </row>
    <row r="132" spans="21:21">
      <c r="U132" s="4"/>
    </row>
    <row r="133" spans="21:21">
      <c r="U133" s="4"/>
    </row>
    <row r="134" spans="21:21">
      <c r="U134" s="4"/>
    </row>
    <row r="135" spans="21:21">
      <c r="U135" s="4"/>
    </row>
    <row r="136" spans="21:21">
      <c r="U136" s="4"/>
    </row>
    <row r="137" spans="21:21">
      <c r="U137" s="4"/>
    </row>
    <row r="138" spans="21:21">
      <c r="U138" s="4"/>
    </row>
    <row r="139" spans="21:21">
      <c r="U139" s="4"/>
    </row>
    <row r="140" spans="21:21">
      <c r="U140" s="4"/>
    </row>
    <row r="141" spans="21:21">
      <c r="U141" s="4"/>
    </row>
    <row r="142" spans="21:21">
      <c r="U142" s="4"/>
    </row>
    <row r="143" spans="21:21">
      <c r="U143" s="4"/>
    </row>
    <row r="144" spans="21:21">
      <c r="U144" s="4"/>
    </row>
    <row r="145" spans="21:21">
      <c r="U145" s="4"/>
    </row>
    <row r="146" spans="21:21">
      <c r="U146" s="4"/>
    </row>
    <row r="147" spans="21:21">
      <c r="U147" s="4"/>
    </row>
    <row r="148" spans="21:21">
      <c r="U148" s="4"/>
    </row>
    <row r="149" spans="21:21">
      <c r="U149" s="4"/>
    </row>
    <row r="150" spans="21:21">
      <c r="U150" s="4"/>
    </row>
    <row r="151" spans="21:21">
      <c r="U151" s="4"/>
    </row>
    <row r="152" spans="21:21">
      <c r="U152" s="4"/>
    </row>
    <row r="153" spans="21:21">
      <c r="U153" s="4"/>
    </row>
    <row r="154" spans="21:21">
      <c r="U154" s="4"/>
    </row>
    <row r="155" spans="21:21">
      <c r="U155" s="4"/>
    </row>
    <row r="156" spans="21:21">
      <c r="U156" s="4"/>
    </row>
    <row r="157" spans="21:21">
      <c r="U157" s="4"/>
    </row>
    <row r="158" spans="21:21">
      <c r="U158" s="4"/>
    </row>
  </sheetData>
  <mergeCells count="3">
    <mergeCell ref="A1:V1"/>
    <mergeCell ref="A2:V2"/>
    <mergeCell ref="A3:V3"/>
  </mergeCells>
  <pageMargins left="0.2" right="0.2" top="0.92" bottom="0.24" header="0.45" footer="0.2"/>
  <pageSetup scale="69" fitToHeight="2" orientation="landscape" r:id="rId1"/>
  <headerFooter alignWithMargins="0">
    <oddHeader>&amp;R&amp;14Exhibit___(LK-XX)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topLeftCell="A22" workbookViewId="0">
      <selection activeCell="C35" sqref="C35"/>
    </sheetView>
  </sheetViews>
  <sheetFormatPr defaultRowHeight="12.75"/>
  <cols>
    <col min="1" max="1" width="61.140625" customWidth="1"/>
    <col min="2" max="2" width="0.85546875" customWidth="1"/>
    <col min="3" max="3" width="14" customWidth="1"/>
    <col min="4" max="4" width="17.5703125" bestFit="1" customWidth="1"/>
    <col min="5" max="5" width="9.7109375" bestFit="1" customWidth="1"/>
    <col min="6" max="6" width="10.7109375" bestFit="1" customWidth="1"/>
  </cols>
  <sheetData>
    <row r="1" spans="1:6">
      <c r="A1" s="362" t="s">
        <v>76</v>
      </c>
      <c r="B1" s="362"/>
      <c r="C1" s="362"/>
    </row>
    <row r="2" spans="1:6">
      <c r="A2" s="360" t="s">
        <v>49</v>
      </c>
      <c r="B2" s="360"/>
      <c r="C2" s="360"/>
    </row>
    <row r="3" spans="1:6">
      <c r="A3" s="360" t="s">
        <v>77</v>
      </c>
      <c r="B3" s="360"/>
      <c r="C3" s="360"/>
    </row>
    <row r="4" spans="1:6">
      <c r="A4" s="360" t="s">
        <v>78</v>
      </c>
      <c r="B4" s="360"/>
      <c r="C4" s="360"/>
      <c r="D4" s="103"/>
      <c r="E4" s="103"/>
      <c r="F4" s="103"/>
    </row>
    <row r="5" spans="1:6">
      <c r="A5" s="360" t="s">
        <v>1</v>
      </c>
      <c r="B5" s="360"/>
      <c r="C5" s="360"/>
    </row>
    <row r="6" spans="1:6">
      <c r="A6" s="9"/>
      <c r="B6" s="9"/>
      <c r="C6" s="9"/>
    </row>
    <row r="7" spans="1:6">
      <c r="A7" s="9"/>
      <c r="B7" s="9"/>
      <c r="C7" s="9"/>
    </row>
    <row r="8" spans="1:6">
      <c r="A8" s="27"/>
      <c r="B8" s="27"/>
      <c r="C8" s="104" t="s">
        <v>50</v>
      </c>
      <c r="D8" s="92" t="s">
        <v>50</v>
      </c>
    </row>
    <row r="9" spans="1:6">
      <c r="A9" s="10"/>
      <c r="B9" s="10"/>
      <c r="C9" s="104" t="s">
        <v>51</v>
      </c>
      <c r="D9" s="92" t="s">
        <v>52</v>
      </c>
    </row>
    <row r="10" spans="1:6">
      <c r="A10" s="10"/>
      <c r="B10" s="10"/>
      <c r="C10" s="104" t="s">
        <v>53</v>
      </c>
      <c r="D10" s="92" t="s">
        <v>54</v>
      </c>
    </row>
    <row r="11" spans="1:6">
      <c r="A11" s="1"/>
      <c r="B11" s="1"/>
      <c r="C11" s="105"/>
      <c r="D11" s="105"/>
    </row>
    <row r="12" spans="1:6">
      <c r="A12" s="1" t="s">
        <v>55</v>
      </c>
      <c r="B12" s="1"/>
      <c r="C12" s="106">
        <v>100</v>
      </c>
      <c r="D12" s="106">
        <v>100</v>
      </c>
    </row>
    <row r="13" spans="1:6">
      <c r="A13" s="8"/>
      <c r="B13" s="1"/>
      <c r="C13" s="107"/>
      <c r="D13" s="107"/>
    </row>
    <row r="14" spans="1:6">
      <c r="A14" s="29" t="s">
        <v>79</v>
      </c>
      <c r="B14" s="1"/>
      <c r="C14" s="108">
        <v>0.20300000000000001</v>
      </c>
      <c r="D14" s="108"/>
    </row>
    <row r="15" spans="1:6">
      <c r="A15" s="8"/>
      <c r="B15" s="1"/>
      <c r="C15" s="108"/>
      <c r="D15" s="108"/>
    </row>
    <row r="16" spans="1:6">
      <c r="A16" s="29" t="s">
        <v>80</v>
      </c>
      <c r="B16" s="1"/>
      <c r="C16" s="109">
        <v>0.2</v>
      </c>
      <c r="D16" s="109"/>
    </row>
    <row r="17" spans="1:4">
      <c r="A17" s="8"/>
      <c r="B17" s="1"/>
      <c r="C17" s="108"/>
      <c r="D17" s="108"/>
    </row>
    <row r="18" spans="1:4">
      <c r="A18" s="29" t="s">
        <v>56</v>
      </c>
      <c r="B18" s="1"/>
      <c r="C18" s="110">
        <v>0</v>
      </c>
      <c r="D18" s="110">
        <v>0</v>
      </c>
    </row>
    <row r="19" spans="1:4">
      <c r="A19" s="8"/>
      <c r="B19" s="1"/>
      <c r="C19" s="108"/>
      <c r="D19" s="108"/>
    </row>
    <row r="20" spans="1:4">
      <c r="A20" s="29" t="s">
        <v>57</v>
      </c>
      <c r="B20" s="1"/>
      <c r="C20" s="108">
        <f>+C12-C16-C14-C18</f>
        <v>99.596999999999994</v>
      </c>
      <c r="D20" s="108">
        <f>+D12-D16-D14-D18</f>
        <v>100</v>
      </c>
    </row>
    <row r="21" spans="1:4">
      <c r="A21" s="8"/>
      <c r="B21" s="1"/>
      <c r="C21" s="108"/>
      <c r="D21" s="108"/>
    </row>
    <row r="22" spans="1:4">
      <c r="A22" s="29" t="s">
        <v>58</v>
      </c>
      <c r="B22" s="1"/>
      <c r="C22" s="110">
        <f>C52</f>
        <v>4.9798499999999999</v>
      </c>
      <c r="D22" s="110">
        <f>D52</f>
        <v>5</v>
      </c>
    </row>
    <row r="23" spans="1:4">
      <c r="A23" s="8"/>
      <c r="B23" s="1"/>
      <c r="C23" s="108"/>
      <c r="D23" s="108"/>
    </row>
    <row r="24" spans="1:4">
      <c r="A24" s="29" t="s">
        <v>59</v>
      </c>
      <c r="B24" s="1"/>
      <c r="C24" s="108">
        <f>C20-C22</f>
        <v>94.617149999999995</v>
      </c>
      <c r="D24" s="108">
        <f>D20-D22</f>
        <v>95</v>
      </c>
    </row>
    <row r="25" spans="1:4">
      <c r="A25" s="29"/>
      <c r="B25" s="1"/>
      <c r="C25" s="108"/>
      <c r="D25" s="108"/>
    </row>
    <row r="26" spans="1:4">
      <c r="A26" s="29" t="s">
        <v>60</v>
      </c>
      <c r="B26" s="1"/>
      <c r="C26" s="110">
        <f>C24*0.21</f>
        <v>19.869601499999998</v>
      </c>
      <c r="D26" s="110">
        <f>D24*0.21</f>
        <v>19.95</v>
      </c>
    </row>
    <row r="27" spans="1:4">
      <c r="A27" s="29"/>
      <c r="B27" s="1"/>
      <c r="C27" s="108"/>
      <c r="D27" s="108"/>
    </row>
    <row r="28" spans="1:4">
      <c r="A28" s="29" t="s">
        <v>61</v>
      </c>
      <c r="B28" s="1"/>
      <c r="C28" s="108"/>
      <c r="D28" s="108"/>
    </row>
    <row r="29" spans="1:4">
      <c r="A29" s="29" t="s">
        <v>62</v>
      </c>
      <c r="B29" s="1"/>
      <c r="C29" s="111">
        <f>+C22+C26+C16+C14</f>
        <v>25.252451499999996</v>
      </c>
      <c r="D29" s="111">
        <f>+D22+D26+D16+D14</f>
        <v>24.95</v>
      </c>
    </row>
    <row r="30" spans="1:4">
      <c r="A30" s="8"/>
      <c r="B30" s="1"/>
      <c r="C30" s="112"/>
      <c r="D30" s="112"/>
    </row>
    <row r="31" spans="1:4">
      <c r="A31" s="8" t="s">
        <v>63</v>
      </c>
      <c r="B31" s="1"/>
      <c r="C31" s="113">
        <f>+C12</f>
        <v>100</v>
      </c>
      <c r="D31" s="113">
        <f>+D12</f>
        <v>100</v>
      </c>
    </row>
    <row r="32" spans="1:4">
      <c r="A32" s="8"/>
      <c r="B32" s="1"/>
      <c r="C32" s="112"/>
      <c r="D32" s="112"/>
    </row>
    <row r="33" spans="1:4" ht="13.5" thickBot="1">
      <c r="A33" s="29" t="s">
        <v>64</v>
      </c>
      <c r="B33" s="1"/>
      <c r="C33" s="114">
        <f>+C31-C29</f>
        <v>74.747548500000008</v>
      </c>
      <c r="D33" s="114">
        <f>+D31-D29</f>
        <v>75.05</v>
      </c>
    </row>
    <row r="34" spans="1:4" ht="13.5" thickTop="1">
      <c r="A34" s="1"/>
      <c r="B34" s="1"/>
      <c r="C34" s="115"/>
      <c r="D34" s="115"/>
    </row>
    <row r="35" spans="1:4" ht="13.5" thickBot="1">
      <c r="A35" s="10" t="s">
        <v>65</v>
      </c>
      <c r="B35" s="10"/>
      <c r="C35" s="93">
        <f>1/C33*100</f>
        <v>1.3378365178090088</v>
      </c>
      <c r="D35" s="93">
        <f>1/D33*100</f>
        <v>1.3324450366422385</v>
      </c>
    </row>
    <row r="36" spans="1:4" ht="13.5" thickTop="1">
      <c r="A36" s="10"/>
      <c r="B36" s="10"/>
      <c r="C36" s="94"/>
      <c r="D36" s="94"/>
    </row>
    <row r="37" spans="1:4">
      <c r="A37" s="10"/>
      <c r="B37" s="10"/>
      <c r="C37" s="94"/>
      <c r="D37" s="94"/>
    </row>
    <row r="38" spans="1:4" ht="13.5" thickBot="1">
      <c r="A38" s="10" t="s">
        <v>66</v>
      </c>
      <c r="B38" s="10"/>
      <c r="C38" s="95">
        <f>1/(C12-C14-C16)*100</f>
        <v>1.0040463066156611</v>
      </c>
      <c r="D38" s="95">
        <f>1/(D12-D14-D16)*100</f>
        <v>1</v>
      </c>
    </row>
    <row r="39" spans="1:4" ht="13.5" thickTop="1">
      <c r="A39" s="1"/>
      <c r="B39" s="1"/>
      <c r="C39" s="94"/>
      <c r="D39" s="94"/>
    </row>
    <row r="40" spans="1:4">
      <c r="A40" s="1"/>
      <c r="B40" s="1"/>
      <c r="C40" s="116"/>
      <c r="D40" s="116"/>
    </row>
    <row r="41" spans="1:4">
      <c r="A41" s="10" t="s">
        <v>67</v>
      </c>
      <c r="B41" s="10"/>
      <c r="C41" s="10"/>
      <c r="D41" s="10"/>
    </row>
    <row r="42" spans="1:4">
      <c r="A42" s="1" t="s">
        <v>55</v>
      </c>
      <c r="B42" s="1"/>
      <c r="C42" s="106">
        <v>100</v>
      </c>
      <c r="D42" s="106">
        <v>100</v>
      </c>
    </row>
    <row r="43" spans="1:4">
      <c r="A43" s="8"/>
      <c r="B43" s="1"/>
      <c r="C43" s="107"/>
      <c r="D43" s="107"/>
    </row>
    <row r="44" spans="1:4">
      <c r="A44" s="29" t="s">
        <v>79</v>
      </c>
      <c r="B44" s="1"/>
      <c r="C44" s="108">
        <v>0.20300000000000001</v>
      </c>
      <c r="D44" s="108"/>
    </row>
    <row r="45" spans="1:4">
      <c r="A45" s="8"/>
      <c r="B45" s="1"/>
      <c r="C45" s="108"/>
      <c r="D45" s="108"/>
    </row>
    <row r="46" spans="1:4">
      <c r="A46" s="29" t="s">
        <v>80</v>
      </c>
      <c r="B46" s="1"/>
      <c r="C46" s="109">
        <v>0.2</v>
      </c>
      <c r="D46" s="109"/>
    </row>
    <row r="47" spans="1:4">
      <c r="A47" s="8"/>
      <c r="B47" s="1"/>
      <c r="C47" s="108"/>
      <c r="D47" s="108"/>
    </row>
    <row r="48" spans="1:4">
      <c r="A48" s="29" t="s">
        <v>81</v>
      </c>
      <c r="B48" s="1"/>
      <c r="C48" s="110"/>
      <c r="D48" s="110"/>
    </row>
    <row r="49" spans="1:6">
      <c r="A49" s="8"/>
      <c r="B49" s="1"/>
      <c r="C49" s="108"/>
      <c r="D49" s="108"/>
    </row>
    <row r="50" spans="1:6">
      <c r="A50" s="29" t="s">
        <v>57</v>
      </c>
      <c r="B50" s="1"/>
      <c r="C50" s="108">
        <f>+C42-C46-C44-C48</f>
        <v>99.596999999999994</v>
      </c>
      <c r="D50" s="108">
        <f>+D42-D46-D44-D48</f>
        <v>100</v>
      </c>
    </row>
    <row r="51" spans="1:6">
      <c r="A51" s="8"/>
      <c r="B51" s="1"/>
      <c r="C51" s="108"/>
      <c r="D51" s="108"/>
    </row>
    <row r="52" spans="1:6" ht="13.5" thickBot="1">
      <c r="A52" s="29" t="s">
        <v>58</v>
      </c>
      <c r="B52" s="1"/>
      <c r="C52" s="117">
        <f>ROUND(+C50*0.05,6)</f>
        <v>4.9798499999999999</v>
      </c>
      <c r="D52" s="117">
        <f>ROUND(+D50*0.05,6)</f>
        <v>5</v>
      </c>
    </row>
    <row r="53" spans="1:6" ht="13.5" thickTop="1">
      <c r="A53" s="10"/>
      <c r="B53" s="10"/>
      <c r="C53" s="10"/>
    </row>
    <row r="54" spans="1:6">
      <c r="A54" s="10"/>
      <c r="B54" s="10"/>
      <c r="C54" s="1"/>
    </row>
    <row r="55" spans="1:6" ht="13.5" thickBot="1">
      <c r="A55" s="22" t="s">
        <v>68</v>
      </c>
      <c r="C55" s="97"/>
      <c r="F55" s="118">
        <f>D22+D26</f>
        <v>24.95</v>
      </c>
    </row>
    <row r="56" spans="1:6" ht="13.5" thickTop="1">
      <c r="A56" s="9"/>
      <c r="B56" s="9"/>
      <c r="C56" s="11"/>
    </row>
    <row r="57" spans="1:6">
      <c r="A57" s="9"/>
      <c r="B57" s="9"/>
      <c r="C57" s="11"/>
    </row>
  </sheetData>
  <mergeCells count="5">
    <mergeCell ref="A1:C1"/>
    <mergeCell ref="A2:C2"/>
    <mergeCell ref="A3:C3"/>
    <mergeCell ref="A4:C4"/>
    <mergeCell ref="A5:C5"/>
  </mergeCells>
  <pageMargins left="0.32" right="0.23" top="1" bottom="0.5" header="0.5" footer="0.5"/>
  <pageSetup orientation="portrait" r:id="rId1"/>
  <headerFooter alignWithMargins="0">
    <oddHeader xml:space="preserve">&amp;RExhibit___(LK-XX)
Page 1 of 1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zoomScale="85" zoomScaleNormal="85" workbookViewId="0">
      <selection activeCell="Q12" sqref="Q12"/>
    </sheetView>
  </sheetViews>
  <sheetFormatPr defaultRowHeight="12.75"/>
  <cols>
    <col min="2" max="2" width="43" customWidth="1"/>
    <col min="3" max="3" width="16.85546875" customWidth="1"/>
    <col min="4" max="4" width="2.140625" customWidth="1"/>
    <col min="6" max="6" width="2.28515625" customWidth="1"/>
    <col min="7" max="7" width="15.85546875" customWidth="1"/>
    <col min="8" max="8" width="2.5703125" customWidth="1"/>
    <col min="9" max="9" width="11.140625" customWidth="1"/>
    <col min="10" max="10" width="2.42578125" customWidth="1"/>
    <col min="12" max="12" width="2.42578125" customWidth="1"/>
    <col min="14" max="14" width="2.28515625" customWidth="1"/>
    <col min="17" max="17" width="15.5703125" customWidth="1"/>
  </cols>
  <sheetData>
    <row r="1" spans="1:17">
      <c r="A1" s="364" t="s">
        <v>104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</row>
    <row r="2" spans="1:17">
      <c r="A2" s="364" t="s">
        <v>105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</row>
    <row r="3" spans="1:17">
      <c r="A3" s="364" t="s">
        <v>106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</row>
    <row r="4" spans="1:17">
      <c r="A4" s="364" t="s">
        <v>107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</row>
    <row r="5" spans="1:17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>
      <c r="A6" s="133" t="s">
        <v>108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4" t="s">
        <v>109</v>
      </c>
    </row>
    <row r="7" spans="1:17">
      <c r="A7" s="133" t="s">
        <v>110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4" t="s">
        <v>111</v>
      </c>
    </row>
    <row r="8" spans="1:17">
      <c r="A8" s="133" t="s">
        <v>112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4" t="s">
        <v>113</v>
      </c>
    </row>
    <row r="9" spans="1:17">
      <c r="A9" s="135"/>
      <c r="B9" s="136"/>
      <c r="C9" s="137"/>
      <c r="D9" s="137"/>
      <c r="E9" s="138"/>
      <c r="F9" s="138"/>
      <c r="G9" s="137"/>
      <c r="H9" s="137"/>
      <c r="I9" s="137"/>
      <c r="J9" s="137"/>
      <c r="K9" s="137"/>
      <c r="L9" s="137"/>
      <c r="M9" s="139"/>
      <c r="N9" s="139"/>
      <c r="O9" s="137"/>
      <c r="P9" s="137"/>
      <c r="Q9" s="137"/>
    </row>
    <row r="10" spans="1:17" ht="38.25">
      <c r="A10" s="140" t="s">
        <v>114</v>
      </c>
      <c r="B10" s="140" t="s">
        <v>115</v>
      </c>
      <c r="C10" s="140" t="s">
        <v>116</v>
      </c>
      <c r="D10" s="141"/>
      <c r="E10" s="140" t="s">
        <v>117</v>
      </c>
      <c r="F10" s="141"/>
      <c r="G10" s="140" t="s">
        <v>118</v>
      </c>
      <c r="H10" s="141"/>
      <c r="I10" s="140" t="s">
        <v>119</v>
      </c>
      <c r="J10" s="141"/>
      <c r="K10" s="140" t="s">
        <v>120</v>
      </c>
      <c r="L10" s="141"/>
      <c r="M10" s="140" t="s">
        <v>121</v>
      </c>
      <c r="N10" s="141"/>
      <c r="O10" s="140" t="s">
        <v>122</v>
      </c>
      <c r="P10" s="141"/>
      <c r="Q10" s="140" t="s">
        <v>123</v>
      </c>
    </row>
    <row r="11" spans="1:17">
      <c r="A11" s="135"/>
      <c r="B11" s="136" t="s">
        <v>124</v>
      </c>
      <c r="C11" s="137"/>
      <c r="D11" s="137"/>
      <c r="E11" s="138"/>
      <c r="F11" s="138"/>
      <c r="G11" s="137"/>
      <c r="H11" s="137"/>
      <c r="I11" s="137"/>
      <c r="J11" s="137"/>
      <c r="K11" s="137"/>
      <c r="L11" s="137"/>
      <c r="M11" s="139"/>
      <c r="N11" s="139"/>
      <c r="O11" s="137"/>
      <c r="P11" s="137"/>
      <c r="Q11" s="137"/>
    </row>
    <row r="12" spans="1:17">
      <c r="A12" s="135">
        <v>1</v>
      </c>
      <c r="B12" s="142" t="s">
        <v>125</v>
      </c>
      <c r="C12" s="143">
        <v>233176864.07443401</v>
      </c>
      <c r="D12" s="144"/>
      <c r="E12" s="145">
        <v>1</v>
      </c>
      <c r="F12" s="146"/>
      <c r="G12" s="143">
        <f>C12*E12</f>
        <v>233176864.07443401</v>
      </c>
      <c r="H12" s="147"/>
      <c r="I12" s="147">
        <f>G12/366</f>
        <v>637095.25703397277</v>
      </c>
      <c r="J12" s="137"/>
      <c r="K12" s="139">
        <v>44.268333333333331</v>
      </c>
      <c r="L12" s="139"/>
      <c r="M12" s="139">
        <v>-24.36</v>
      </c>
      <c r="N12" s="139"/>
      <c r="O12" s="139">
        <f>K12+M12</f>
        <v>19.908333333333331</v>
      </c>
      <c r="P12" s="139"/>
      <c r="Q12" s="147">
        <f>I12*O12</f>
        <v>12683504.742118007</v>
      </c>
    </row>
    <row r="13" spans="1:17">
      <c r="A13" s="135">
        <f>A12+1</f>
        <v>2</v>
      </c>
      <c r="B13" s="142" t="s">
        <v>126</v>
      </c>
      <c r="C13" s="143">
        <v>45753991.453744143</v>
      </c>
      <c r="D13" s="144"/>
      <c r="E13" s="145">
        <f>E$12</f>
        <v>1</v>
      </c>
      <c r="F13" s="146"/>
      <c r="G13" s="143">
        <f>C13*E13</f>
        <v>45753991.453744143</v>
      </c>
      <c r="H13" s="147"/>
      <c r="I13" s="147">
        <f t="shared" ref="I13:I26" si="0">G13/366</f>
        <v>125010.9056113228</v>
      </c>
      <c r="J13" s="137"/>
      <c r="K13" s="139">
        <v>44.268333333333331</v>
      </c>
      <c r="L13" s="139"/>
      <c r="M13" s="139">
        <v>-38.99</v>
      </c>
      <c r="N13" s="139"/>
      <c r="O13" s="139">
        <f t="shared" ref="O13:O26" si="1">K13+M13</f>
        <v>5.2783333333333289</v>
      </c>
      <c r="P13" s="139"/>
      <c r="Q13" s="147">
        <f t="shared" ref="Q13:Q26" si="2">I13*O13</f>
        <v>659849.23011843162</v>
      </c>
    </row>
    <row r="14" spans="1:17">
      <c r="A14" s="135">
        <f>A13+1</f>
        <v>3</v>
      </c>
      <c r="B14" s="142" t="s">
        <v>127</v>
      </c>
      <c r="C14" s="143">
        <v>0</v>
      </c>
      <c r="D14" s="144"/>
      <c r="E14" s="145">
        <f t="shared" ref="E14:E26" si="3">E$12</f>
        <v>1</v>
      </c>
      <c r="F14" s="146"/>
      <c r="G14" s="143">
        <f>C14*E14</f>
        <v>0</v>
      </c>
      <c r="H14" s="147"/>
      <c r="I14" s="147">
        <f t="shared" si="0"/>
        <v>0</v>
      </c>
      <c r="J14" s="137"/>
      <c r="K14" s="139">
        <v>44.268333333333331</v>
      </c>
      <c r="L14" s="139"/>
      <c r="M14" s="139">
        <v>-8.4</v>
      </c>
      <c r="N14" s="139"/>
      <c r="O14" s="139">
        <f t="shared" si="1"/>
        <v>35.868333333333332</v>
      </c>
      <c r="P14" s="139"/>
      <c r="Q14" s="147">
        <f t="shared" si="2"/>
        <v>0</v>
      </c>
    </row>
    <row r="15" spans="1:17">
      <c r="A15" s="135">
        <f>A14+1</f>
        <v>4</v>
      </c>
      <c r="B15" s="142" t="s">
        <v>128</v>
      </c>
      <c r="C15" s="143">
        <v>11064873</v>
      </c>
      <c r="D15" s="144"/>
      <c r="E15" s="145">
        <f t="shared" si="3"/>
        <v>1</v>
      </c>
      <c r="F15" s="146"/>
      <c r="G15" s="143">
        <f t="shared" ref="G15:G26" si="4">C15*E15</f>
        <v>11064873</v>
      </c>
      <c r="H15" s="147"/>
      <c r="I15" s="147">
        <f t="shared" si="0"/>
        <v>30231.89344262295</v>
      </c>
      <c r="J15" s="137"/>
      <c r="K15" s="139">
        <v>44.268333333333331</v>
      </c>
      <c r="L15" s="139"/>
      <c r="M15" s="139">
        <v>-26.87</v>
      </c>
      <c r="N15" s="139"/>
      <c r="O15" s="139">
        <f t="shared" si="1"/>
        <v>17.39833333333333</v>
      </c>
      <c r="P15" s="139"/>
      <c r="Q15" s="147">
        <f t="shared" si="2"/>
        <v>525984.55941256823</v>
      </c>
    </row>
    <row r="16" spans="1:17">
      <c r="A16" s="135">
        <f>A15+1</f>
        <v>5</v>
      </c>
      <c r="B16" s="142" t="s">
        <v>129</v>
      </c>
      <c r="C16" s="148">
        <v>44518297.242865562</v>
      </c>
      <c r="D16" s="144"/>
      <c r="E16" s="145">
        <f t="shared" si="3"/>
        <v>1</v>
      </c>
      <c r="F16" s="146"/>
      <c r="G16" s="148">
        <f t="shared" si="4"/>
        <v>44518297.242865562</v>
      </c>
      <c r="H16" s="147"/>
      <c r="I16" s="147">
        <f t="shared" si="0"/>
        <v>121634.69192039772</v>
      </c>
      <c r="J16" s="137"/>
      <c r="K16" s="139">
        <v>44.268333333333331</v>
      </c>
      <c r="L16" s="139"/>
      <c r="M16" s="139">
        <v>-28.368832853281493</v>
      </c>
      <c r="N16" s="139"/>
      <c r="O16" s="139">
        <f t="shared" si="1"/>
        <v>15.899500480051838</v>
      </c>
      <c r="P16" s="139"/>
      <c r="Q16" s="147">
        <f t="shared" si="2"/>
        <v>1933930.842579321</v>
      </c>
    </row>
    <row r="17" spans="1:17">
      <c r="A17" s="135">
        <f>A16+1</f>
        <v>6</v>
      </c>
      <c r="B17" s="142" t="s">
        <v>130</v>
      </c>
      <c r="C17" s="143">
        <v>32757466.350000001</v>
      </c>
      <c r="D17" s="144"/>
      <c r="E17" s="145">
        <f t="shared" si="3"/>
        <v>1</v>
      </c>
      <c r="F17" s="146"/>
      <c r="G17" s="143">
        <f t="shared" si="4"/>
        <v>32757466.350000001</v>
      </c>
      <c r="H17" s="147"/>
      <c r="I17" s="147">
        <f t="shared" si="0"/>
        <v>89501.274180327877</v>
      </c>
      <c r="J17" s="137"/>
      <c r="K17" s="139">
        <v>44.268333333333331</v>
      </c>
      <c r="L17" s="139"/>
      <c r="M17" s="139">
        <v>-11.998650359254054</v>
      </c>
      <c r="N17" s="139"/>
      <c r="O17" s="139">
        <f t="shared" si="1"/>
        <v>32.269682974079274</v>
      </c>
      <c r="P17" s="139"/>
      <c r="Q17" s="147">
        <f t="shared" si="2"/>
        <v>2888177.7435753276</v>
      </c>
    </row>
    <row r="18" spans="1:17">
      <c r="A18" s="135">
        <f t="shared" ref="A18:A24" si="5">A17+1</f>
        <v>7</v>
      </c>
      <c r="B18" s="142" t="s">
        <v>131</v>
      </c>
      <c r="C18" s="143">
        <f>-11865+1250759</f>
        <v>1238894</v>
      </c>
      <c r="D18" s="144"/>
      <c r="E18" s="145">
        <f t="shared" si="3"/>
        <v>1</v>
      </c>
      <c r="F18" s="146"/>
      <c r="G18" s="143">
        <f t="shared" si="4"/>
        <v>1238894</v>
      </c>
      <c r="H18" s="147"/>
      <c r="I18" s="147">
        <f t="shared" si="0"/>
        <v>3384.9562841530055</v>
      </c>
      <c r="J18" s="137"/>
      <c r="K18" s="139">
        <v>44.268333333333331</v>
      </c>
      <c r="L18" s="139"/>
      <c r="M18" s="139">
        <v>0</v>
      </c>
      <c r="N18" s="139"/>
      <c r="O18" s="139">
        <f t="shared" si="1"/>
        <v>44.268333333333331</v>
      </c>
      <c r="P18" s="139"/>
      <c r="Q18" s="147">
        <f t="shared" si="2"/>
        <v>149846.37310564663</v>
      </c>
    </row>
    <row r="19" spans="1:17">
      <c r="A19" s="135">
        <f t="shared" si="5"/>
        <v>8</v>
      </c>
      <c r="B19" s="142" t="s">
        <v>132</v>
      </c>
      <c r="C19" s="143">
        <f>984610+348132</f>
        <v>1332742</v>
      </c>
      <c r="D19" s="144"/>
      <c r="E19" s="145">
        <f t="shared" si="3"/>
        <v>1</v>
      </c>
      <c r="F19" s="146"/>
      <c r="G19" s="143">
        <f t="shared" si="4"/>
        <v>1332742</v>
      </c>
      <c r="H19" s="147"/>
      <c r="I19" s="147">
        <f t="shared" si="0"/>
        <v>3641.3715846994537</v>
      </c>
      <c r="J19" s="137"/>
      <c r="K19" s="139">
        <v>44.268333333333331</v>
      </c>
      <c r="L19" s="139"/>
      <c r="M19" s="139">
        <v>0</v>
      </c>
      <c r="N19" s="139"/>
      <c r="O19" s="139">
        <f t="shared" si="1"/>
        <v>44.268333333333331</v>
      </c>
      <c r="P19" s="139"/>
      <c r="Q19" s="147">
        <f t="shared" si="2"/>
        <v>161197.45110200363</v>
      </c>
    </row>
    <row r="20" spans="1:17">
      <c r="A20" s="135">
        <f>A19+1</f>
        <v>9</v>
      </c>
      <c r="B20" s="142" t="s">
        <v>133</v>
      </c>
      <c r="C20" s="143">
        <v>2874497.4197634999</v>
      </c>
      <c r="D20" s="144"/>
      <c r="E20" s="145">
        <f t="shared" si="3"/>
        <v>1</v>
      </c>
      <c r="F20" s="146"/>
      <c r="G20" s="143">
        <f t="shared" si="4"/>
        <v>2874497.4197634999</v>
      </c>
      <c r="H20" s="147"/>
      <c r="I20" s="147">
        <f t="shared" si="0"/>
        <v>7853.818086785519</v>
      </c>
      <c r="J20" s="137"/>
      <c r="K20" s="139">
        <v>44.268333333333331</v>
      </c>
      <c r="L20" s="139"/>
      <c r="M20" s="139">
        <v>-245.22</v>
      </c>
      <c r="N20" s="139"/>
      <c r="O20" s="139">
        <f t="shared" si="1"/>
        <v>-200.95166666666665</v>
      </c>
      <c r="P20" s="139"/>
      <c r="Q20" s="147">
        <f t="shared" si="2"/>
        <v>-1578237.8342363613</v>
      </c>
    </row>
    <row r="21" spans="1:17">
      <c r="A21" s="135">
        <f>A20+1</f>
        <v>10</v>
      </c>
      <c r="B21" s="142" t="s">
        <v>134</v>
      </c>
      <c r="C21" s="143">
        <v>1304798</v>
      </c>
      <c r="D21" s="144"/>
      <c r="E21" s="145">
        <f t="shared" si="3"/>
        <v>1</v>
      </c>
      <c r="F21" s="146"/>
      <c r="G21" s="143">
        <f t="shared" si="4"/>
        <v>1304798</v>
      </c>
      <c r="H21" s="147"/>
      <c r="I21" s="147">
        <f t="shared" si="0"/>
        <v>3565.0218579234975</v>
      </c>
      <c r="J21" s="137"/>
      <c r="K21" s="139">
        <v>44.268333333333331</v>
      </c>
      <c r="L21" s="139"/>
      <c r="M21" s="139">
        <v>-22.987677887868923</v>
      </c>
      <c r="N21" s="139"/>
      <c r="O21" s="139">
        <f t="shared" si="1"/>
        <v>21.280655445464408</v>
      </c>
      <c r="P21" s="139"/>
      <c r="Q21" s="147">
        <f t="shared" si="2"/>
        <v>75866.001814019313</v>
      </c>
    </row>
    <row r="22" spans="1:17">
      <c r="A22" s="135">
        <f t="shared" si="5"/>
        <v>11</v>
      </c>
      <c r="B22" s="142" t="s">
        <v>135</v>
      </c>
      <c r="C22" s="143">
        <v>1009342</v>
      </c>
      <c r="D22" s="144"/>
      <c r="E22" s="145">
        <f t="shared" si="3"/>
        <v>1</v>
      </c>
      <c r="F22" s="146"/>
      <c r="G22" s="143">
        <f t="shared" si="4"/>
        <v>1009342</v>
      </c>
      <c r="H22" s="147"/>
      <c r="I22" s="147">
        <f t="shared" si="0"/>
        <v>2757.7650273224044</v>
      </c>
      <c r="J22" s="137"/>
      <c r="K22" s="139">
        <v>44.268333333333331</v>
      </c>
      <c r="L22" s="139"/>
      <c r="M22" s="139">
        <v>-283.5</v>
      </c>
      <c r="N22" s="139"/>
      <c r="O22" s="139">
        <f t="shared" si="1"/>
        <v>-239.23166666666668</v>
      </c>
      <c r="P22" s="139"/>
      <c r="Q22" s="147">
        <f t="shared" si="2"/>
        <v>-659744.72376138438</v>
      </c>
    </row>
    <row r="23" spans="1:17">
      <c r="A23" s="135">
        <f t="shared" si="5"/>
        <v>12</v>
      </c>
      <c r="B23" s="142" t="s">
        <v>136</v>
      </c>
      <c r="C23" s="148">
        <v>2225667.7852111068</v>
      </c>
      <c r="D23" s="137"/>
      <c r="E23" s="145">
        <f t="shared" si="3"/>
        <v>1</v>
      </c>
      <c r="F23" s="146"/>
      <c r="G23" s="143">
        <f t="shared" si="4"/>
        <v>2225667.7852111068</v>
      </c>
      <c r="H23" s="147"/>
      <c r="I23" s="147">
        <f t="shared" si="0"/>
        <v>6081.059522434718</v>
      </c>
      <c r="J23" s="137"/>
      <c r="K23" s="139">
        <v>44.268333333333331</v>
      </c>
      <c r="L23" s="139"/>
      <c r="M23" s="139">
        <v>-174.19512549656505</v>
      </c>
      <c r="N23" s="139"/>
      <c r="O23" s="139">
        <f t="shared" si="1"/>
        <v>-129.92679216323171</v>
      </c>
      <c r="P23" s="139"/>
      <c r="Q23" s="147">
        <f t="shared" si="2"/>
        <v>-790092.55670361663</v>
      </c>
    </row>
    <row r="24" spans="1:17">
      <c r="A24" s="135">
        <f t="shared" si="5"/>
        <v>13</v>
      </c>
      <c r="B24" s="142" t="s">
        <v>137</v>
      </c>
      <c r="C24" s="143">
        <v>4475408.93</v>
      </c>
      <c r="D24" s="137"/>
      <c r="E24" s="145">
        <f t="shared" si="3"/>
        <v>1</v>
      </c>
      <c r="F24" s="146"/>
      <c r="G24" s="143">
        <f t="shared" si="4"/>
        <v>4475408.93</v>
      </c>
      <c r="H24" s="147"/>
      <c r="I24" s="147">
        <f t="shared" si="0"/>
        <v>12227.89325136612</v>
      </c>
      <c r="J24" s="137"/>
      <c r="K24" s="139">
        <v>44.268333333333331</v>
      </c>
      <c r="L24" s="139"/>
      <c r="M24" s="139">
        <v>-35.319786065222083</v>
      </c>
      <c r="N24" s="139"/>
      <c r="O24" s="139">
        <f t="shared" si="1"/>
        <v>8.9485472681112483</v>
      </c>
      <c r="P24" s="139"/>
      <c r="Q24" s="147">
        <f t="shared" si="2"/>
        <v>109421.88074926827</v>
      </c>
    </row>
    <row r="25" spans="1:17">
      <c r="A25" s="135">
        <f>A24+1</f>
        <v>14</v>
      </c>
      <c r="B25" s="142" t="s">
        <v>138</v>
      </c>
      <c r="C25" s="143">
        <f>113726256.12-3713466+1640256.35</f>
        <v>111653046.47</v>
      </c>
      <c r="D25" s="137"/>
      <c r="E25" s="145">
        <f t="shared" si="3"/>
        <v>1</v>
      </c>
      <c r="F25" s="146"/>
      <c r="G25" s="143">
        <f t="shared" si="4"/>
        <v>111653046.47</v>
      </c>
      <c r="H25" s="147"/>
      <c r="I25" s="147">
        <f t="shared" si="0"/>
        <v>305062.96849726775</v>
      </c>
      <c r="J25" s="137"/>
      <c r="K25" s="139">
        <v>44.268333333333331</v>
      </c>
      <c r="L25" s="139"/>
      <c r="M25" s="139">
        <v>-25.396703504316847</v>
      </c>
      <c r="N25" s="139"/>
      <c r="O25" s="139">
        <f t="shared" si="1"/>
        <v>18.871629829016484</v>
      </c>
      <c r="P25" s="139"/>
      <c r="Q25" s="147">
        <f t="shared" si="2"/>
        <v>5757035.4160213545</v>
      </c>
    </row>
    <row r="26" spans="1:17">
      <c r="A26" s="135">
        <f>A25+1</f>
        <v>15</v>
      </c>
      <c r="B26" s="142" t="s">
        <v>139</v>
      </c>
      <c r="C26" s="149">
        <v>140128109.42284012</v>
      </c>
      <c r="D26" s="150"/>
      <c r="E26" s="145">
        <f t="shared" si="3"/>
        <v>1</v>
      </c>
      <c r="F26" s="146"/>
      <c r="G26" s="149">
        <f t="shared" si="4"/>
        <v>140128109.42284012</v>
      </c>
      <c r="H26" s="151"/>
      <c r="I26" s="147">
        <f t="shared" si="0"/>
        <v>382863.68694765063</v>
      </c>
      <c r="J26" s="137"/>
      <c r="K26" s="139">
        <v>44.268333333333331</v>
      </c>
      <c r="L26" s="139"/>
      <c r="M26" s="139">
        <v>-49.192482924426621</v>
      </c>
      <c r="N26" s="139"/>
      <c r="O26" s="139">
        <f t="shared" si="1"/>
        <v>-4.9241495910932898</v>
      </c>
      <c r="P26" s="139"/>
      <c r="Q26" s="152">
        <f t="shared" si="2"/>
        <v>-1885278.0675277431</v>
      </c>
    </row>
    <row r="27" spans="1:17">
      <c r="A27" s="135">
        <f>A26+1</f>
        <v>16</v>
      </c>
      <c r="B27" s="153" t="s">
        <v>140</v>
      </c>
      <c r="C27" s="143">
        <f>SUM(C12:C26)</f>
        <v>633513998.14885843</v>
      </c>
      <c r="D27" s="154"/>
      <c r="E27" s="145"/>
      <c r="F27" s="146"/>
      <c r="G27" s="143">
        <f>SUM(G12:G26)</f>
        <v>633513998.14885843</v>
      </c>
      <c r="H27" s="147"/>
      <c r="I27" s="147"/>
      <c r="J27" s="137"/>
      <c r="K27" s="139"/>
      <c r="L27" s="139"/>
      <c r="M27" s="139"/>
      <c r="N27" s="139"/>
      <c r="O27" s="139"/>
      <c r="P27" s="139"/>
      <c r="Q27" s="147">
        <f>SUM(Q12:Q26)</f>
        <v>20031461.058366843</v>
      </c>
    </row>
    <row r="28" spans="1:17">
      <c r="A28" s="135"/>
      <c r="B28" s="153"/>
      <c r="C28" s="155"/>
      <c r="D28" s="154"/>
      <c r="E28" s="145"/>
      <c r="F28" s="146"/>
      <c r="G28" s="143"/>
      <c r="H28" s="137"/>
      <c r="I28" s="156"/>
      <c r="J28" s="137"/>
      <c r="K28" s="139"/>
      <c r="L28" s="139"/>
      <c r="M28" s="139"/>
      <c r="N28" s="139"/>
      <c r="O28" s="139"/>
      <c r="P28" s="139"/>
      <c r="Q28" s="137"/>
    </row>
    <row r="29" spans="1:17">
      <c r="A29" s="135">
        <f>A27+1</f>
        <v>17</v>
      </c>
      <c r="B29" s="136" t="s">
        <v>141</v>
      </c>
      <c r="C29" s="157"/>
      <c r="D29" s="137"/>
      <c r="E29" s="145"/>
      <c r="F29" s="146"/>
      <c r="G29" s="157"/>
      <c r="H29" s="137"/>
      <c r="I29" s="147"/>
      <c r="J29" s="137"/>
      <c r="K29" s="139"/>
      <c r="L29" s="139"/>
      <c r="M29" s="139"/>
      <c r="N29" s="139"/>
      <c r="O29" s="139"/>
      <c r="P29" s="139"/>
      <c r="Q29" s="147"/>
    </row>
    <row r="30" spans="1:17">
      <c r="A30" s="135">
        <f>A29+1</f>
        <v>18</v>
      </c>
      <c r="B30" s="142" t="s">
        <v>142</v>
      </c>
      <c r="C30" s="143">
        <v>294804036.92607349</v>
      </c>
      <c r="D30" s="137"/>
      <c r="E30" s="145">
        <f>E$12</f>
        <v>1</v>
      </c>
      <c r="F30" s="146"/>
      <c r="G30" s="143">
        <f>C30*E30</f>
        <v>294804036.92607349</v>
      </c>
      <c r="H30" s="137"/>
      <c r="I30" s="147">
        <f>G30/366</f>
        <v>805475.51072697679</v>
      </c>
      <c r="J30" s="137"/>
      <c r="K30" s="139">
        <v>44.268333333333331</v>
      </c>
      <c r="L30" s="139"/>
      <c r="M30" s="139">
        <v>0</v>
      </c>
      <c r="N30" s="139"/>
      <c r="O30" s="139">
        <f>K30+M30</f>
        <v>44.268333333333331</v>
      </c>
      <c r="P30" s="139"/>
      <c r="Q30" s="147">
        <f>I30*O30</f>
        <v>35657058.400698714</v>
      </c>
    </row>
    <row r="31" spans="1:17">
      <c r="A31" s="135">
        <f>A30+1</f>
        <v>19</v>
      </c>
      <c r="B31" s="142" t="s">
        <v>143</v>
      </c>
      <c r="C31" s="143">
        <v>2759744.7131315204</v>
      </c>
      <c r="D31" s="137"/>
      <c r="E31" s="145">
        <f>E$12</f>
        <v>1</v>
      </c>
      <c r="F31" s="146"/>
      <c r="G31" s="143">
        <f>C31*E31</f>
        <v>2759744.7131315204</v>
      </c>
      <c r="H31" s="137"/>
      <c r="I31" s="147">
        <f>G31/366</f>
        <v>7540.2861014522414</v>
      </c>
      <c r="J31" s="137"/>
      <c r="K31" s="139">
        <v>44.268333333333331</v>
      </c>
      <c r="L31" s="139"/>
      <c r="M31" s="139">
        <v>0</v>
      </c>
      <c r="N31" s="139"/>
      <c r="O31" s="139">
        <f>K31+M31</f>
        <v>44.268333333333331</v>
      </c>
      <c r="P31" s="139"/>
      <c r="Q31" s="147">
        <f>I31*O31</f>
        <v>333795.8985677883</v>
      </c>
    </row>
    <row r="32" spans="1:17">
      <c r="A32" s="135">
        <f>A31+1</f>
        <v>20</v>
      </c>
      <c r="B32" s="142" t="s">
        <v>144</v>
      </c>
      <c r="C32" s="143">
        <v>3581313.7680000011</v>
      </c>
      <c r="D32" s="137"/>
      <c r="E32" s="145">
        <f>E$12</f>
        <v>1</v>
      </c>
      <c r="F32" s="146"/>
      <c r="G32" s="143">
        <f>C32*E32</f>
        <v>3581313.7680000011</v>
      </c>
      <c r="H32" s="137"/>
      <c r="I32" s="147">
        <f>G32/366</f>
        <v>9785.010295081971</v>
      </c>
      <c r="J32" s="137"/>
      <c r="K32" s="139">
        <v>44.268333333333331</v>
      </c>
      <c r="L32" s="139"/>
      <c r="M32" s="139">
        <v>0</v>
      </c>
      <c r="N32" s="139"/>
      <c r="O32" s="139">
        <f>K32+M32</f>
        <v>44.268333333333331</v>
      </c>
      <c r="P32" s="139"/>
      <c r="Q32" s="147">
        <f>I32*O32</f>
        <v>433166.09741278703</v>
      </c>
    </row>
    <row r="33" spans="1:17">
      <c r="A33" s="135">
        <f>A32+1</f>
        <v>21</v>
      </c>
      <c r="B33" s="142" t="s">
        <v>145</v>
      </c>
      <c r="C33" s="143">
        <v>0</v>
      </c>
      <c r="D33" s="137"/>
      <c r="E33" s="145">
        <f>E$12</f>
        <v>1</v>
      </c>
      <c r="F33" s="146"/>
      <c r="G33" s="143">
        <f>C33*E33</f>
        <v>0</v>
      </c>
      <c r="H33" s="137"/>
      <c r="I33" s="147">
        <f>G33/366</f>
        <v>0</v>
      </c>
      <c r="J33" s="137"/>
      <c r="K33" s="139">
        <v>44.268333333333331</v>
      </c>
      <c r="L33" s="139"/>
      <c r="M33" s="139">
        <v>0</v>
      </c>
      <c r="N33" s="139"/>
      <c r="O33" s="139">
        <f>K33+M33</f>
        <v>44.268333333333331</v>
      </c>
      <c r="P33" s="139"/>
      <c r="Q33" s="147">
        <f>I33*O33</f>
        <v>0</v>
      </c>
    </row>
    <row r="34" spans="1:17">
      <c r="A34" s="135">
        <f>A33+1</f>
        <v>22</v>
      </c>
      <c r="B34" s="153" t="s">
        <v>146</v>
      </c>
      <c r="C34" s="158">
        <f>SUM(C30:C33)</f>
        <v>301145095.40720505</v>
      </c>
      <c r="D34" s="154"/>
      <c r="E34" s="145"/>
      <c r="F34" s="146"/>
      <c r="G34" s="158">
        <f>SUM(G30:G33)</f>
        <v>301145095.40720505</v>
      </c>
      <c r="H34" s="147"/>
      <c r="I34" s="147"/>
      <c r="J34" s="137"/>
      <c r="K34" s="139"/>
      <c r="L34" s="139"/>
      <c r="M34" s="139"/>
      <c r="N34" s="139"/>
      <c r="O34" s="139"/>
      <c r="P34" s="139"/>
      <c r="Q34" s="158">
        <f>SUM(Q30:Q33)</f>
        <v>36424020.39667929</v>
      </c>
    </row>
    <row r="35" spans="1:17">
      <c r="A35" s="135"/>
      <c r="B35" s="136"/>
      <c r="C35" s="159"/>
      <c r="D35" s="137"/>
      <c r="E35" s="145"/>
      <c r="F35" s="146"/>
      <c r="G35" s="137"/>
      <c r="H35" s="137"/>
      <c r="I35" s="156"/>
      <c r="J35" s="137"/>
      <c r="K35" s="139"/>
      <c r="L35" s="139"/>
      <c r="M35" s="139"/>
      <c r="N35" s="139"/>
      <c r="O35" s="139"/>
      <c r="P35" s="139"/>
      <c r="Q35" s="137"/>
    </row>
    <row r="36" spans="1:17">
      <c r="A36" s="135">
        <f>A34+1</f>
        <v>23</v>
      </c>
      <c r="B36" s="136" t="s">
        <v>147</v>
      </c>
      <c r="C36" s="159"/>
      <c r="D36" s="137"/>
      <c r="E36" s="145"/>
      <c r="F36" s="146"/>
      <c r="G36" s="137"/>
      <c r="H36" s="137"/>
      <c r="I36" s="156"/>
      <c r="J36" s="137"/>
      <c r="K36" s="139"/>
      <c r="L36" s="139"/>
      <c r="M36" s="139"/>
      <c r="N36" s="139"/>
      <c r="O36" s="139"/>
      <c r="P36" s="139"/>
      <c r="Q36" s="137"/>
    </row>
    <row r="37" spans="1:17">
      <c r="A37" s="135">
        <f>A36+1</f>
        <v>24</v>
      </c>
      <c r="B37" s="142" t="s">
        <v>148</v>
      </c>
      <c r="C37" s="143">
        <v>22005422.218680412</v>
      </c>
      <c r="D37" s="144"/>
      <c r="E37" s="145">
        <f>E$12</f>
        <v>1</v>
      </c>
      <c r="F37" s="146"/>
      <c r="G37" s="143">
        <f>C37*E37</f>
        <v>22005422.218680412</v>
      </c>
      <c r="H37" s="147"/>
      <c r="I37" s="147">
        <f>G37/366</f>
        <v>60124.104422624077</v>
      </c>
      <c r="J37" s="137"/>
      <c r="K37" s="139">
        <v>44.268333333333331</v>
      </c>
      <c r="L37" s="139"/>
      <c r="M37" s="139">
        <v>-37.5</v>
      </c>
      <c r="N37" s="139"/>
      <c r="O37" s="139">
        <f>K37+M37</f>
        <v>6.7683333333333309</v>
      </c>
      <c r="P37" s="139"/>
      <c r="Q37" s="147">
        <f>I37*O37</f>
        <v>406939.98010046047</v>
      </c>
    </row>
    <row r="38" spans="1:17">
      <c r="A38" s="135">
        <f>A37+1</f>
        <v>25</v>
      </c>
      <c r="B38" s="142" t="s">
        <v>149</v>
      </c>
      <c r="C38" s="143">
        <v>1122301.3150569564</v>
      </c>
      <c r="D38" s="144"/>
      <c r="E38" s="145">
        <f>E$12</f>
        <v>1</v>
      </c>
      <c r="F38" s="146"/>
      <c r="G38" s="143">
        <f>C38*E38</f>
        <v>1122301.3150569564</v>
      </c>
      <c r="H38" s="147"/>
      <c r="I38" s="147">
        <f>G38/366</f>
        <v>3066.3970356747441</v>
      </c>
      <c r="J38" s="137"/>
      <c r="K38" s="139">
        <v>44.268333333333331</v>
      </c>
      <c r="L38" s="139"/>
      <c r="M38" s="139">
        <v>-37.5</v>
      </c>
      <c r="N38" s="139"/>
      <c r="O38" s="139">
        <f>K38+M38</f>
        <v>6.7683333333333309</v>
      </c>
      <c r="P38" s="139"/>
      <c r="Q38" s="147">
        <f>I38*O38</f>
        <v>20754.397269791883</v>
      </c>
    </row>
    <row r="39" spans="1:17">
      <c r="A39" s="135">
        <f>A38+1</f>
        <v>26</v>
      </c>
      <c r="B39" s="142" t="s">
        <v>150</v>
      </c>
      <c r="C39" s="149">
        <v>-29707764.61195581</v>
      </c>
      <c r="D39" s="160"/>
      <c r="E39" s="145">
        <f>E$12</f>
        <v>1</v>
      </c>
      <c r="F39" s="146"/>
      <c r="G39" s="149">
        <f>C39*E39</f>
        <v>-29707764.61195581</v>
      </c>
      <c r="H39" s="151"/>
      <c r="I39" s="147">
        <f>G39/366</f>
        <v>-81168.755770371063</v>
      </c>
      <c r="J39" s="137"/>
      <c r="K39" s="139">
        <v>44.268333333333331</v>
      </c>
      <c r="L39" s="139"/>
      <c r="M39" s="139">
        <v>0</v>
      </c>
      <c r="N39" s="139"/>
      <c r="O39" s="139">
        <f>K39+M39</f>
        <v>44.268333333333331</v>
      </c>
      <c r="P39" s="139"/>
      <c r="Q39" s="152">
        <f>I39*O39</f>
        <v>-3593205.5366947097</v>
      </c>
    </row>
    <row r="40" spans="1:17">
      <c r="A40" s="135">
        <f>A39+1</f>
        <v>27</v>
      </c>
      <c r="B40" s="153" t="s">
        <v>151</v>
      </c>
      <c r="C40" s="158">
        <f>SUM(C37:C39)</f>
        <v>-6580041.0782184415</v>
      </c>
      <c r="D40" s="154"/>
      <c r="E40" s="145"/>
      <c r="F40" s="146"/>
      <c r="G40" s="158">
        <f>SUM(G37:G39)</f>
        <v>-6580041.0782184415</v>
      </c>
      <c r="H40" s="147"/>
      <c r="I40" s="147"/>
      <c r="J40" s="137"/>
      <c r="K40" s="139"/>
      <c r="L40" s="139"/>
      <c r="M40" s="139"/>
      <c r="N40" s="139"/>
      <c r="O40" s="139"/>
      <c r="P40" s="139"/>
      <c r="Q40" s="147">
        <f>SUM(Q37:Q39)</f>
        <v>-3165511.1593244574</v>
      </c>
    </row>
    <row r="41" spans="1:17">
      <c r="A41" s="135"/>
      <c r="B41" s="153"/>
      <c r="C41" s="154"/>
      <c r="D41" s="154"/>
      <c r="E41" s="145"/>
      <c r="F41" s="146"/>
      <c r="G41" s="154"/>
      <c r="H41" s="137"/>
      <c r="I41" s="156"/>
      <c r="J41" s="137"/>
      <c r="K41" s="139"/>
      <c r="L41" s="139"/>
      <c r="M41" s="139"/>
      <c r="N41" s="139"/>
      <c r="O41" s="139"/>
      <c r="P41" s="139"/>
      <c r="Q41" s="137"/>
    </row>
    <row r="42" spans="1:17">
      <c r="A42" s="135">
        <f>A40+1</f>
        <v>28</v>
      </c>
      <c r="B42" s="136" t="s">
        <v>152</v>
      </c>
      <c r="C42" s="159"/>
      <c r="D42" s="137"/>
      <c r="E42" s="145"/>
      <c r="F42" s="146"/>
      <c r="G42" s="137"/>
      <c r="H42" s="137"/>
      <c r="I42" s="156"/>
      <c r="J42" s="137"/>
      <c r="K42" s="139"/>
      <c r="L42" s="139"/>
      <c r="M42" s="139"/>
      <c r="N42" s="139"/>
      <c r="O42" s="139"/>
      <c r="P42" s="139"/>
      <c r="Q42" s="137"/>
    </row>
    <row r="43" spans="1:17">
      <c r="A43" s="135">
        <f>A42+1</f>
        <v>29</v>
      </c>
      <c r="B43" s="142" t="s">
        <v>153</v>
      </c>
      <c r="C43" s="143">
        <v>33134951.363755055</v>
      </c>
      <c r="D43" s="144"/>
      <c r="E43" s="145">
        <f>E$12</f>
        <v>1</v>
      </c>
      <c r="F43" s="146"/>
      <c r="G43" s="143">
        <f>C43*E43</f>
        <v>33134951.363755055</v>
      </c>
      <c r="H43" s="147"/>
      <c r="I43" s="147">
        <f>G43/366</f>
        <v>90532.653999330752</v>
      </c>
      <c r="J43" s="137"/>
      <c r="K43" s="139">
        <v>44.268333333333331</v>
      </c>
      <c r="L43" s="139"/>
      <c r="M43" s="139">
        <v>-216.26270855137599</v>
      </c>
      <c r="N43" s="139"/>
      <c r="O43" s="139">
        <f>K43+M43</f>
        <v>-171.99437521804265</v>
      </c>
      <c r="P43" s="139"/>
      <c r="Q43" s="147">
        <f>I43*O43</f>
        <v>-15571107.261446122</v>
      </c>
    </row>
    <row r="44" spans="1:17">
      <c r="A44" s="135">
        <f>A43+1</f>
        <v>30</v>
      </c>
      <c r="B44" s="142" t="s">
        <v>154</v>
      </c>
      <c r="C44" s="143">
        <v>7443994.7499999963</v>
      </c>
      <c r="D44" s="144"/>
      <c r="E44" s="145">
        <f>E$12</f>
        <v>1</v>
      </c>
      <c r="F44" s="146"/>
      <c r="G44" s="143">
        <f>C44*E44</f>
        <v>7443994.7499999963</v>
      </c>
      <c r="H44" s="147"/>
      <c r="I44" s="147">
        <f>G44/366</f>
        <v>20338.783469945345</v>
      </c>
      <c r="J44" s="137"/>
      <c r="K44" s="139">
        <v>44.268333333333331</v>
      </c>
      <c r="L44" s="139"/>
      <c r="M44" s="139">
        <v>-35.475330553437587</v>
      </c>
      <c r="N44" s="139"/>
      <c r="O44" s="139">
        <f>K44+M44</f>
        <v>8.793002779895744</v>
      </c>
      <c r="P44" s="139"/>
      <c r="Q44" s="147">
        <f>I44*O44</f>
        <v>178838.97959092702</v>
      </c>
    </row>
    <row r="45" spans="1:17">
      <c r="A45" s="135">
        <f>A44+1</f>
        <v>31</v>
      </c>
      <c r="B45" s="142" t="s">
        <v>155</v>
      </c>
      <c r="C45" s="149">
        <v>2370191.9999999879</v>
      </c>
      <c r="D45" s="160"/>
      <c r="E45" s="145">
        <f>E$12</f>
        <v>1</v>
      </c>
      <c r="F45" s="146"/>
      <c r="G45" s="149">
        <f>C45*E45</f>
        <v>2370191.9999999879</v>
      </c>
      <c r="H45" s="151"/>
      <c r="I45" s="147">
        <f>G45/366</f>
        <v>6475.9344262294753</v>
      </c>
      <c r="J45" s="137"/>
      <c r="K45" s="139">
        <v>44.268333333333331</v>
      </c>
      <c r="L45" s="139"/>
      <c r="M45" s="139">
        <v>148.70225638191206</v>
      </c>
      <c r="N45" s="139"/>
      <c r="O45" s="139">
        <f>K45+M45</f>
        <v>192.97058971524541</v>
      </c>
      <c r="P45" s="139"/>
      <c r="Q45" s="152">
        <f>I45*O45</f>
        <v>1249664.8851867614</v>
      </c>
    </row>
    <row r="46" spans="1:17">
      <c r="A46" s="135">
        <f>A45+1</f>
        <v>32</v>
      </c>
      <c r="B46" s="153" t="s">
        <v>156</v>
      </c>
      <c r="C46" s="143">
        <f>SUM(C43:C45)</f>
        <v>42949138.113755032</v>
      </c>
      <c r="D46" s="154"/>
      <c r="E46" s="145"/>
      <c r="F46" s="146"/>
      <c r="G46" s="158">
        <f>SUM(G43:G45)</f>
        <v>42949138.113755032</v>
      </c>
      <c r="H46" s="147"/>
      <c r="I46" s="147"/>
      <c r="J46" s="137"/>
      <c r="K46" s="139"/>
      <c r="L46" s="139"/>
      <c r="M46" s="139"/>
      <c r="N46" s="139"/>
      <c r="O46" s="139"/>
      <c r="P46" s="139"/>
      <c r="Q46" s="147">
        <f>SUM(Q43:Q45)</f>
        <v>-14142603.396668434</v>
      </c>
    </row>
    <row r="47" spans="1:17">
      <c r="A47" s="135"/>
      <c r="B47" s="136"/>
      <c r="C47" s="159"/>
      <c r="D47" s="137"/>
      <c r="E47" s="145"/>
      <c r="F47" s="146"/>
      <c r="G47" s="137"/>
      <c r="H47" s="137"/>
      <c r="I47" s="156"/>
      <c r="J47" s="137"/>
      <c r="K47" s="139"/>
      <c r="L47" s="139"/>
      <c r="M47" s="139"/>
      <c r="N47" s="139"/>
      <c r="O47" s="139"/>
      <c r="P47" s="139"/>
      <c r="Q47" s="137"/>
    </row>
    <row r="48" spans="1:17">
      <c r="A48" s="135">
        <f>A46+1</f>
        <v>33</v>
      </c>
      <c r="B48" s="136" t="s">
        <v>157</v>
      </c>
      <c r="C48" s="143">
        <v>0</v>
      </c>
      <c r="D48" s="137"/>
      <c r="E48" s="145">
        <v>0</v>
      </c>
      <c r="F48" s="146"/>
      <c r="G48" s="143">
        <f>C48*E48</f>
        <v>0</v>
      </c>
      <c r="H48" s="147"/>
      <c r="I48" s="161">
        <f>G48/366</f>
        <v>0</v>
      </c>
      <c r="J48" s="137"/>
      <c r="K48" s="139">
        <v>44.268333333333331</v>
      </c>
      <c r="L48" s="139"/>
      <c r="M48" s="139">
        <v>-44.268333333333331</v>
      </c>
      <c r="N48" s="139"/>
      <c r="O48" s="139">
        <f>K48+M48</f>
        <v>0</v>
      </c>
      <c r="P48" s="139"/>
      <c r="Q48" s="147">
        <f>I48*O48</f>
        <v>0</v>
      </c>
    </row>
    <row r="49" spans="1:17">
      <c r="A49" s="135"/>
      <c r="B49" s="136"/>
      <c r="C49" s="159"/>
      <c r="D49" s="137"/>
      <c r="E49" s="145"/>
      <c r="F49" s="146"/>
      <c r="G49" s="137"/>
      <c r="H49" s="137"/>
      <c r="I49" s="156"/>
      <c r="J49" s="137"/>
      <c r="K49" s="139"/>
      <c r="L49" s="139"/>
      <c r="M49" s="139"/>
      <c r="N49" s="139"/>
      <c r="O49" s="139"/>
      <c r="P49" s="139"/>
      <c r="Q49" s="137"/>
    </row>
    <row r="50" spans="1:17">
      <c r="A50" s="135">
        <f>A48+1</f>
        <v>34</v>
      </c>
      <c r="B50" s="136" t="s">
        <v>158</v>
      </c>
      <c r="C50" s="143">
        <v>0</v>
      </c>
      <c r="D50" s="137"/>
      <c r="E50" s="145">
        <f>IF(C50=0,0,G50/C50)</f>
        <v>0</v>
      </c>
      <c r="F50" s="146"/>
      <c r="G50" s="143">
        <f>C50*E50</f>
        <v>0</v>
      </c>
      <c r="H50" s="147"/>
      <c r="I50" s="161">
        <f>G50/366</f>
        <v>0</v>
      </c>
      <c r="J50" s="137"/>
      <c r="K50" s="139">
        <v>44.268333333333331</v>
      </c>
      <c r="L50" s="139"/>
      <c r="M50" s="139">
        <v>-44.268333333333331</v>
      </c>
      <c r="N50" s="139"/>
      <c r="O50" s="139">
        <f>K50+M50</f>
        <v>0</v>
      </c>
      <c r="P50" s="139"/>
      <c r="Q50" s="147">
        <f>I50*O50</f>
        <v>0</v>
      </c>
    </row>
    <row r="51" spans="1:17">
      <c r="A51" s="135"/>
      <c r="B51" s="136"/>
      <c r="C51" s="159"/>
      <c r="D51" s="137"/>
      <c r="E51" s="145"/>
      <c r="F51" s="146"/>
      <c r="G51" s="147"/>
      <c r="H51" s="147"/>
      <c r="I51" s="147"/>
      <c r="J51" s="137"/>
      <c r="K51" s="139"/>
      <c r="L51" s="139"/>
      <c r="M51" s="139"/>
      <c r="N51" s="139"/>
      <c r="O51" s="139"/>
      <c r="P51" s="139"/>
      <c r="Q51" s="147"/>
    </row>
    <row r="52" spans="1:17">
      <c r="A52" s="135">
        <f>A50+1</f>
        <v>35</v>
      </c>
      <c r="B52" s="136" t="s">
        <v>159</v>
      </c>
      <c r="C52" s="143">
        <v>0</v>
      </c>
      <c r="D52" s="137"/>
      <c r="E52" s="145">
        <f>IF(C52=0,0,G52/C52)</f>
        <v>0</v>
      </c>
      <c r="F52" s="146"/>
      <c r="G52" s="143">
        <f>C52*E52</f>
        <v>0</v>
      </c>
      <c r="H52" s="147"/>
      <c r="I52" s="161">
        <f>G52/366</f>
        <v>0</v>
      </c>
      <c r="J52" s="137"/>
      <c r="K52" s="139">
        <v>44.268333333333331</v>
      </c>
      <c r="L52" s="139"/>
      <c r="M52" s="139">
        <v>-44.268333333333331</v>
      </c>
      <c r="N52" s="139"/>
      <c r="O52" s="139">
        <f>K52+M52</f>
        <v>0</v>
      </c>
      <c r="P52" s="139"/>
      <c r="Q52" s="147">
        <f>I52*O52</f>
        <v>0</v>
      </c>
    </row>
    <row r="53" spans="1:17">
      <c r="A53" s="135"/>
      <c r="B53" s="136"/>
      <c r="C53" s="159"/>
      <c r="D53" s="137"/>
      <c r="E53" s="145"/>
      <c r="F53" s="146"/>
      <c r="G53" s="147"/>
      <c r="H53" s="147"/>
      <c r="I53" s="147"/>
      <c r="J53" s="137"/>
      <c r="K53" s="139"/>
      <c r="L53" s="139"/>
      <c r="M53" s="139"/>
      <c r="N53" s="139"/>
      <c r="O53" s="139"/>
      <c r="P53" s="139"/>
      <c r="Q53" s="147"/>
    </row>
    <row r="54" spans="1:17">
      <c r="A54" s="135">
        <f>A52+1</f>
        <v>36</v>
      </c>
      <c r="B54" s="136" t="s">
        <v>160</v>
      </c>
      <c r="C54" s="143">
        <v>293624.19000000006</v>
      </c>
      <c r="D54" s="137"/>
      <c r="E54" s="145">
        <v>0</v>
      </c>
      <c r="F54" s="146"/>
      <c r="G54" s="143">
        <f>C54*E54</f>
        <v>0</v>
      </c>
      <c r="H54" s="147"/>
      <c r="I54" s="161">
        <f>G54/366</f>
        <v>0</v>
      </c>
      <c r="J54" s="137"/>
      <c r="K54" s="139">
        <v>44.268333333333331</v>
      </c>
      <c r="L54" s="139"/>
      <c r="M54" s="139">
        <v>-44.268333333333331</v>
      </c>
      <c r="N54" s="139"/>
      <c r="O54" s="139">
        <f>K54+M54</f>
        <v>0</v>
      </c>
      <c r="P54" s="139"/>
      <c r="Q54" s="147">
        <f>I54*O54</f>
        <v>0</v>
      </c>
    </row>
    <row r="55" spans="1:17">
      <c r="A55" s="135"/>
      <c r="B55" s="136"/>
      <c r="C55" s="159"/>
      <c r="D55" s="137"/>
      <c r="E55" s="145"/>
      <c r="F55" s="146"/>
      <c r="G55" s="147"/>
      <c r="H55" s="147"/>
      <c r="I55" s="147"/>
      <c r="J55" s="137"/>
      <c r="K55" s="139"/>
      <c r="L55" s="139"/>
      <c r="M55" s="139"/>
      <c r="N55" s="139"/>
      <c r="O55" s="139"/>
      <c r="P55" s="139"/>
      <c r="Q55" s="147"/>
    </row>
    <row r="56" spans="1:17">
      <c r="A56" s="135">
        <f>A54+1</f>
        <v>37</v>
      </c>
      <c r="B56" s="136" t="s">
        <v>161</v>
      </c>
      <c r="C56" s="143">
        <v>426827.0843775004</v>
      </c>
      <c r="D56" s="137"/>
      <c r="E56" s="145">
        <v>0</v>
      </c>
      <c r="F56" s="146"/>
      <c r="G56" s="143">
        <f>C56*E56</f>
        <v>0</v>
      </c>
      <c r="H56" s="147"/>
      <c r="I56" s="161">
        <f>G56/366</f>
        <v>0</v>
      </c>
      <c r="J56" s="137"/>
      <c r="K56" s="139">
        <v>0</v>
      </c>
      <c r="L56" s="139"/>
      <c r="M56" s="139">
        <v>0</v>
      </c>
      <c r="N56" s="139"/>
      <c r="O56" s="139">
        <f>K56+M56</f>
        <v>0</v>
      </c>
      <c r="P56" s="139"/>
      <c r="Q56" s="147">
        <f>I56*O56</f>
        <v>0</v>
      </c>
    </row>
    <row r="57" spans="1:17">
      <c r="A57" s="135"/>
      <c r="B57" s="136"/>
      <c r="C57" s="159"/>
      <c r="D57" s="137"/>
      <c r="E57" s="145"/>
      <c r="F57" s="146"/>
      <c r="G57" s="147"/>
      <c r="H57" s="147"/>
      <c r="I57" s="147"/>
      <c r="J57" s="137"/>
      <c r="K57" s="139"/>
      <c r="L57" s="139"/>
      <c r="M57" s="139"/>
      <c r="N57" s="139"/>
      <c r="O57" s="139"/>
      <c r="P57" s="139"/>
      <c r="Q57" s="147"/>
    </row>
    <row r="58" spans="1:17">
      <c r="A58" s="135">
        <f>A56+1</f>
        <v>38</v>
      </c>
      <c r="B58" s="136" t="s">
        <v>162</v>
      </c>
      <c r="C58" s="143">
        <v>84221.880450432771</v>
      </c>
      <c r="D58" s="137"/>
      <c r="E58" s="145">
        <v>0</v>
      </c>
      <c r="F58" s="146"/>
      <c r="G58" s="143">
        <f>C58*E58</f>
        <v>0</v>
      </c>
      <c r="H58" s="147"/>
      <c r="I58" s="161">
        <f>G58/366</f>
        <v>0</v>
      </c>
      <c r="J58" s="137"/>
      <c r="K58" s="139">
        <v>44.268333333333331</v>
      </c>
      <c r="L58" s="139"/>
      <c r="M58" s="139">
        <v>-44.268333333333331</v>
      </c>
      <c r="N58" s="139"/>
      <c r="O58" s="139">
        <f>K58+M58</f>
        <v>0</v>
      </c>
      <c r="P58" s="139"/>
      <c r="Q58" s="147">
        <f>I58*O58</f>
        <v>0</v>
      </c>
    </row>
    <row r="59" spans="1:17">
      <c r="A59" s="135"/>
      <c r="B59" s="136"/>
      <c r="C59" s="159"/>
      <c r="D59" s="137"/>
      <c r="E59" s="145"/>
      <c r="F59" s="146"/>
      <c r="G59" s="147"/>
      <c r="H59" s="147"/>
      <c r="I59" s="147"/>
      <c r="J59" s="137"/>
      <c r="K59" s="139"/>
      <c r="L59" s="139"/>
      <c r="M59" s="139"/>
      <c r="N59" s="139"/>
      <c r="O59" s="139"/>
      <c r="P59" s="139"/>
      <c r="Q59" s="147"/>
    </row>
    <row r="60" spans="1:17">
      <c r="A60" s="135">
        <f>A58+1</f>
        <v>39</v>
      </c>
      <c r="B60" s="136" t="s">
        <v>163</v>
      </c>
      <c r="C60" s="143">
        <v>0</v>
      </c>
      <c r="D60" s="137"/>
      <c r="E60" s="145">
        <v>0</v>
      </c>
      <c r="F60" s="146"/>
      <c r="G60" s="143">
        <f>C60*E60</f>
        <v>0</v>
      </c>
      <c r="H60" s="147"/>
      <c r="I60" s="161">
        <f>G60/366</f>
        <v>0</v>
      </c>
      <c r="J60" s="137"/>
      <c r="K60" s="139">
        <v>44.268333333333331</v>
      </c>
      <c r="L60" s="139"/>
      <c r="M60" s="139">
        <v>-44.268333333333331</v>
      </c>
      <c r="N60" s="139"/>
      <c r="O60" s="139">
        <f>K60+M60</f>
        <v>0</v>
      </c>
      <c r="P60" s="139"/>
      <c r="Q60" s="147">
        <f>I60*O60</f>
        <v>0</v>
      </c>
    </row>
    <row r="61" spans="1:17">
      <c r="A61" s="135"/>
      <c r="B61" s="136"/>
      <c r="C61" s="159"/>
      <c r="D61" s="137"/>
      <c r="E61" s="145"/>
      <c r="F61" s="146"/>
      <c r="G61" s="147"/>
      <c r="H61" s="147"/>
      <c r="I61" s="147"/>
      <c r="J61" s="137"/>
      <c r="K61" s="139"/>
      <c r="L61" s="139"/>
      <c r="M61" s="139"/>
      <c r="N61" s="139"/>
      <c r="O61" s="139"/>
      <c r="P61" s="139"/>
      <c r="Q61" s="147"/>
    </row>
    <row r="62" spans="1:17">
      <c r="A62" s="135">
        <f>A60+1</f>
        <v>40</v>
      </c>
      <c r="B62" s="136" t="s">
        <v>164</v>
      </c>
      <c r="C62" s="143">
        <v>74996097.848222315</v>
      </c>
      <c r="D62" s="137"/>
      <c r="E62" s="145">
        <f>E$12</f>
        <v>1</v>
      </c>
      <c r="F62" s="146"/>
      <c r="G62" s="143">
        <f>C62*E62</f>
        <v>74996097.848222315</v>
      </c>
      <c r="H62" s="147"/>
      <c r="I62" s="147">
        <f>G62/366</f>
        <v>204907.37117000631</v>
      </c>
      <c r="J62" s="137"/>
      <c r="K62" s="139">
        <v>44.268333333333331</v>
      </c>
      <c r="L62" s="139"/>
      <c r="M62" s="139">
        <v>-87.499999999999986</v>
      </c>
      <c r="N62" s="139"/>
      <c r="O62" s="139">
        <f>K62+M62</f>
        <v>-43.231666666666655</v>
      </c>
      <c r="P62" s="139"/>
      <c r="Q62" s="147">
        <f>I62*O62</f>
        <v>-8858487.167964654</v>
      </c>
    </row>
    <row r="63" spans="1:17">
      <c r="A63" s="135"/>
      <c r="B63" s="136"/>
      <c r="C63" s="159"/>
      <c r="D63" s="137"/>
      <c r="E63" s="145"/>
      <c r="F63" s="146"/>
      <c r="G63" s="147"/>
      <c r="H63" s="147"/>
      <c r="I63" s="147"/>
      <c r="J63" s="137"/>
      <c r="K63" s="139"/>
      <c r="L63" s="139"/>
      <c r="M63" s="139"/>
      <c r="N63" s="139"/>
      <c r="O63" s="139"/>
      <c r="P63" s="139"/>
      <c r="Q63" s="147"/>
    </row>
    <row r="64" spans="1:17">
      <c r="A64" s="135">
        <f>A62+1</f>
        <v>41</v>
      </c>
      <c r="B64" s="136" t="s">
        <v>165</v>
      </c>
      <c r="C64" s="149">
        <v>104991180.3923101</v>
      </c>
      <c r="D64" s="150"/>
      <c r="E64" s="145"/>
      <c r="F64" s="146"/>
      <c r="G64" s="149">
        <v>105795855.46891946</v>
      </c>
      <c r="H64" s="151"/>
      <c r="I64" s="147">
        <f>G64/366</f>
        <v>289059.7143959548</v>
      </c>
      <c r="J64" s="150"/>
      <c r="K64" s="139">
        <v>44.268333333333331</v>
      </c>
      <c r="L64" s="139"/>
      <c r="M64" s="139">
        <v>-44.268333333333331</v>
      </c>
      <c r="N64" s="139"/>
      <c r="O64" s="139">
        <f>K64+M64</f>
        <v>0</v>
      </c>
      <c r="P64" s="139"/>
      <c r="Q64" s="152">
        <f>I64*O64</f>
        <v>0</v>
      </c>
    </row>
    <row r="65" spans="1:17">
      <c r="A65" s="135"/>
      <c r="B65" s="136"/>
      <c r="C65" s="159"/>
      <c r="D65" s="137"/>
      <c r="E65" s="145"/>
      <c r="F65" s="146"/>
      <c r="G65" s="147"/>
      <c r="H65" s="147"/>
      <c r="I65" s="147"/>
      <c r="J65" s="137"/>
      <c r="K65" s="139"/>
      <c r="L65" s="139"/>
      <c r="M65" s="139"/>
      <c r="N65" s="139"/>
      <c r="O65" s="139"/>
      <c r="P65" s="139"/>
      <c r="Q65" s="147"/>
    </row>
    <row r="66" spans="1:17">
      <c r="A66" s="135">
        <f>A64+1</f>
        <v>42</v>
      </c>
      <c r="B66" s="136" t="s">
        <v>166</v>
      </c>
      <c r="C66" s="147">
        <f>C27+C34+C40+C46+C48+C50+C52+C54+C56+C58+C60+C62+C64</f>
        <v>1151820141.9869604</v>
      </c>
      <c r="D66" s="137"/>
      <c r="E66" s="145"/>
      <c r="F66" s="146"/>
      <c r="G66" s="147">
        <f>G27+G34+G40+G46+G48+G50+G52+G54+G56+G58+G60+G62+G64</f>
        <v>1151820143.9087417</v>
      </c>
      <c r="H66" s="137"/>
      <c r="I66" s="147">
        <f>I27+I34+I40+I46+I48+I50+I52+I54+I56+I58+I60+I62+I64</f>
        <v>493967.08556596108</v>
      </c>
      <c r="J66" s="137"/>
      <c r="K66" s="137"/>
      <c r="L66" s="137"/>
      <c r="M66" s="139"/>
      <c r="N66" s="139"/>
      <c r="O66" s="139"/>
      <c r="P66" s="139"/>
      <c r="Q66" s="147">
        <f>Q27+Q34+Q40+Q46+Q48+Q50+Q52+Q54+Q56+Q58+Q60+Q62+Q64</f>
        <v>30288879.731088586</v>
      </c>
    </row>
    <row r="67" spans="1:17">
      <c r="A67" s="135"/>
      <c r="B67" s="136"/>
      <c r="C67" s="159"/>
      <c r="D67" s="137"/>
      <c r="E67" s="145"/>
      <c r="F67" s="146"/>
      <c r="G67" s="137"/>
      <c r="H67" s="137"/>
      <c r="I67" s="137"/>
      <c r="J67" s="137"/>
      <c r="K67" s="137"/>
      <c r="L67" s="137"/>
      <c r="M67" s="139"/>
      <c r="N67" s="139"/>
      <c r="O67" s="139"/>
      <c r="P67" s="139"/>
      <c r="Q67" s="147"/>
    </row>
    <row r="68" spans="1:17">
      <c r="A68" s="135">
        <f>A66+1</f>
        <v>43</v>
      </c>
      <c r="B68" s="136" t="s">
        <v>167</v>
      </c>
      <c r="C68" s="143">
        <f>31650278.57*0.81</f>
        <v>25636725.641700003</v>
      </c>
      <c r="D68" s="137"/>
      <c r="E68" s="145">
        <v>1</v>
      </c>
      <c r="F68" s="146"/>
      <c r="G68" s="143">
        <f>C68*E68</f>
        <v>25636725.641700003</v>
      </c>
      <c r="H68" s="137"/>
      <c r="I68" s="147">
        <f>G68/366</f>
        <v>70045.698474590172</v>
      </c>
      <c r="J68" s="137"/>
      <c r="K68" s="139">
        <v>44.268333333333331</v>
      </c>
      <c r="L68" s="139"/>
      <c r="M68" s="139">
        <v>-39.830534579791077</v>
      </c>
      <c r="N68" s="139"/>
      <c r="O68" s="139">
        <f>K68+M68</f>
        <v>4.4377987535422534</v>
      </c>
      <c r="P68" s="139"/>
      <c r="Q68" s="147">
        <f>I68*O68</f>
        <v>310848.71338153281</v>
      </c>
    </row>
    <row r="69" spans="1:17">
      <c r="A69" s="135"/>
      <c r="B69" s="136"/>
      <c r="C69" s="159"/>
      <c r="D69" s="137"/>
      <c r="E69" s="145"/>
      <c r="F69" s="146"/>
      <c r="G69" s="137"/>
      <c r="H69" s="137"/>
      <c r="I69" s="137"/>
      <c r="J69" s="137"/>
      <c r="K69" s="137"/>
      <c r="L69" s="137"/>
      <c r="M69" s="139"/>
      <c r="N69" s="139"/>
      <c r="O69" s="139"/>
      <c r="P69" s="139"/>
      <c r="Q69" s="147"/>
    </row>
    <row r="70" spans="1:17">
      <c r="A70" s="135">
        <f>A68+1</f>
        <v>44</v>
      </c>
      <c r="B70" s="136" t="s">
        <v>168</v>
      </c>
      <c r="C70" s="143">
        <f>3485766.33*0.81</f>
        <v>2823470.7273000004</v>
      </c>
      <c r="D70" s="137"/>
      <c r="E70" s="145">
        <v>1</v>
      </c>
      <c r="F70" s="146"/>
      <c r="G70" s="143">
        <f>C70*E70</f>
        <v>2823470.7273000004</v>
      </c>
      <c r="H70" s="137"/>
      <c r="I70" s="147">
        <f>G70/366</f>
        <v>7714.4008942622959</v>
      </c>
      <c r="J70" s="137"/>
      <c r="K70" s="139">
        <v>44.268333333333331</v>
      </c>
      <c r="L70" s="139"/>
      <c r="M70" s="139">
        <v>-35.053402125791742</v>
      </c>
      <c r="N70" s="139"/>
      <c r="O70" s="139">
        <f>K70+M70</f>
        <v>9.2149312075415892</v>
      </c>
      <c r="P70" s="139"/>
      <c r="Q70" s="147">
        <f>I70*O70</f>
        <v>71087.673548024381</v>
      </c>
    </row>
    <row r="71" spans="1:17">
      <c r="A71" s="135"/>
      <c r="B71" s="136"/>
      <c r="C71" s="159"/>
      <c r="D71" s="137"/>
      <c r="E71" s="145"/>
      <c r="F71" s="146"/>
      <c r="G71" s="137"/>
      <c r="H71" s="137"/>
      <c r="I71" s="137"/>
      <c r="J71" s="137"/>
      <c r="K71" s="139"/>
      <c r="L71" s="139"/>
      <c r="M71" s="139"/>
      <c r="N71" s="139"/>
      <c r="O71" s="139"/>
      <c r="P71" s="139"/>
      <c r="Q71" s="147"/>
    </row>
    <row r="72" spans="1:17">
      <c r="A72" s="135">
        <f>A70+1</f>
        <v>45</v>
      </c>
      <c r="B72" s="136" t="s">
        <v>169</v>
      </c>
      <c r="C72" s="143">
        <v>618407.02</v>
      </c>
      <c r="D72" s="137"/>
      <c r="E72" s="145">
        <v>1</v>
      </c>
      <c r="F72" s="146"/>
      <c r="G72" s="143">
        <f>C72*E72</f>
        <v>618407.02</v>
      </c>
      <c r="H72" s="137"/>
      <c r="I72" s="147">
        <f>G72/366</f>
        <v>1689.6366666666668</v>
      </c>
      <c r="J72" s="137"/>
      <c r="K72" s="139">
        <v>44.268333333333331</v>
      </c>
      <c r="L72" s="139"/>
      <c r="M72" s="139">
        <v>-100.23615393014543</v>
      </c>
      <c r="N72" s="139"/>
      <c r="O72" s="139">
        <f>K72+M72</f>
        <v>-55.967820596812103</v>
      </c>
      <c r="P72" s="139"/>
      <c r="Q72" s="152">
        <f>I72*O72</f>
        <v>-94565.281833795612</v>
      </c>
    </row>
    <row r="73" spans="1:17">
      <c r="A73" s="135"/>
      <c r="B73" s="136"/>
      <c r="C73" s="137"/>
      <c r="D73" s="137"/>
      <c r="E73" s="146"/>
      <c r="F73" s="146"/>
      <c r="G73" s="137"/>
      <c r="H73" s="137"/>
      <c r="I73" s="137"/>
      <c r="J73" s="137"/>
      <c r="K73" s="137"/>
      <c r="L73" s="137"/>
      <c r="M73" s="139"/>
      <c r="N73" s="139"/>
      <c r="O73" s="137"/>
      <c r="P73" s="137"/>
      <c r="Q73" s="147"/>
    </row>
    <row r="74" spans="1:17">
      <c r="A74" s="135">
        <f>A72+1</f>
        <v>46</v>
      </c>
      <c r="B74" s="136" t="s">
        <v>170</v>
      </c>
      <c r="C74" s="137"/>
      <c r="D74" s="137"/>
      <c r="E74" s="146"/>
      <c r="F74" s="146"/>
      <c r="G74" s="137"/>
      <c r="H74" s="137"/>
      <c r="I74" s="137"/>
      <c r="J74" s="137"/>
      <c r="K74" s="137"/>
      <c r="L74" s="137"/>
      <c r="M74" s="139"/>
      <c r="N74" s="139"/>
      <c r="O74" s="137"/>
      <c r="P74" s="137"/>
      <c r="Q74" s="151">
        <f>SUM(Q66:Q72)</f>
        <v>30576250.836184349</v>
      </c>
    </row>
    <row r="75" spans="1:17">
      <c r="A75" s="135"/>
      <c r="B75" s="136"/>
      <c r="C75" s="137"/>
      <c r="D75" s="137"/>
      <c r="E75" s="146"/>
      <c r="F75" s="146"/>
      <c r="G75" s="137"/>
      <c r="H75" s="137"/>
      <c r="I75" s="137"/>
      <c r="J75" s="137"/>
      <c r="K75" s="137"/>
      <c r="L75" s="137"/>
      <c r="M75" s="139"/>
      <c r="N75" s="139"/>
      <c r="O75" s="137"/>
      <c r="P75" s="137"/>
      <c r="Q75" s="147"/>
    </row>
    <row r="76" spans="1:17">
      <c r="A76" s="135">
        <f>A74+1</f>
        <v>47</v>
      </c>
      <c r="B76" s="136" t="s">
        <v>171</v>
      </c>
      <c r="C76" s="137"/>
      <c r="D76" s="137"/>
      <c r="E76" s="146"/>
      <c r="F76" s="146"/>
      <c r="G76" s="137"/>
      <c r="H76" s="137"/>
      <c r="I76" s="137"/>
      <c r="J76" s="137"/>
      <c r="K76" s="137"/>
      <c r="L76" s="137"/>
      <c r="M76" s="139"/>
      <c r="N76" s="139"/>
      <c r="O76" s="137"/>
      <c r="P76" s="137"/>
      <c r="Q76" s="152">
        <v>93475992.240000024</v>
      </c>
    </row>
    <row r="77" spans="1:17">
      <c r="A77" s="135"/>
      <c r="B77" s="136"/>
      <c r="C77" s="137"/>
      <c r="D77" s="137"/>
      <c r="E77" s="146"/>
      <c r="F77" s="146"/>
      <c r="G77" s="137"/>
      <c r="H77" s="137"/>
      <c r="I77" s="137"/>
      <c r="J77" s="137"/>
      <c r="K77" s="137"/>
      <c r="L77" s="137"/>
      <c r="M77" s="139"/>
      <c r="N77" s="139"/>
      <c r="O77" s="137"/>
      <c r="P77" s="137"/>
      <c r="Q77" s="147"/>
    </row>
    <row r="78" spans="1:17" ht="13.5" thickBot="1">
      <c r="A78" s="135">
        <f>A76+1</f>
        <v>48</v>
      </c>
      <c r="B78" s="136" t="s">
        <v>172</v>
      </c>
      <c r="C78" s="137"/>
      <c r="D78" s="137"/>
      <c r="E78" s="146"/>
      <c r="F78" s="146"/>
      <c r="G78" s="137"/>
      <c r="H78" s="137"/>
      <c r="I78" s="137"/>
      <c r="J78" s="137"/>
      <c r="K78" s="137"/>
      <c r="L78" s="137"/>
      <c r="M78" s="139"/>
      <c r="N78" s="139"/>
      <c r="O78" s="137"/>
      <c r="P78" s="137"/>
      <c r="Q78" s="162">
        <f>SUM(Q74:Q76)</f>
        <v>124052243.07618438</v>
      </c>
    </row>
    <row r="79" spans="1:17" ht="13.5" thickTop="1">
      <c r="A79" s="135"/>
      <c r="B79" s="136"/>
      <c r="C79" s="137"/>
      <c r="D79" s="137"/>
      <c r="E79" s="146"/>
      <c r="F79" s="146"/>
      <c r="G79" s="137"/>
      <c r="H79" s="137"/>
      <c r="I79" s="137"/>
      <c r="J79" s="137"/>
      <c r="K79" s="137"/>
      <c r="L79" s="137"/>
      <c r="M79" s="139"/>
      <c r="N79" s="139"/>
      <c r="O79" s="137"/>
      <c r="P79" s="137"/>
      <c r="Q79" s="147"/>
    </row>
    <row r="80" spans="1:17" ht="13.5" thickBot="1">
      <c r="A80" s="135">
        <f>A78+1</f>
        <v>49</v>
      </c>
      <c r="B80" s="136" t="s">
        <v>173</v>
      </c>
      <c r="C80" s="137"/>
      <c r="D80" s="137"/>
      <c r="E80" s="146"/>
      <c r="F80" s="146"/>
      <c r="G80" s="137"/>
      <c r="H80" s="137"/>
      <c r="I80" s="137"/>
      <c r="J80" s="137"/>
      <c r="K80" s="137"/>
      <c r="L80" s="137"/>
      <c r="M80" s="139"/>
      <c r="N80" s="139"/>
      <c r="O80" s="137"/>
      <c r="P80" s="137"/>
      <c r="Q80" s="162">
        <v>-402018.125</v>
      </c>
    </row>
    <row r="81" spans="1:17" ht="13.5" thickTop="1">
      <c r="A81" s="135"/>
      <c r="B81" s="136"/>
      <c r="C81" s="137"/>
      <c r="D81" s="137"/>
      <c r="E81" s="146"/>
      <c r="F81" s="146"/>
      <c r="G81" s="137"/>
      <c r="H81" s="137"/>
      <c r="I81" s="137"/>
      <c r="J81" s="137"/>
      <c r="K81" s="137"/>
      <c r="L81" s="137"/>
      <c r="M81" s="139"/>
      <c r="N81" s="139"/>
      <c r="O81" s="137"/>
      <c r="P81" s="137"/>
      <c r="Q81" s="147"/>
    </row>
    <row r="82" spans="1:17" ht="13.5" thickBot="1">
      <c r="A82" s="135">
        <f>A80+1</f>
        <v>50</v>
      </c>
      <c r="B82" s="136" t="s">
        <v>174</v>
      </c>
      <c r="C82" s="137"/>
      <c r="D82" s="137"/>
      <c r="E82" s="146"/>
      <c r="F82" s="146"/>
      <c r="G82" s="137"/>
      <c r="H82" s="137"/>
      <c r="I82" s="137"/>
      <c r="J82" s="137"/>
      <c r="K82" s="137"/>
      <c r="L82" s="137"/>
      <c r="M82" s="139"/>
      <c r="N82" s="139"/>
      <c r="O82" s="137"/>
      <c r="P82" s="137"/>
      <c r="Q82" s="162">
        <f>Q78-Q80</f>
        <v>124454261.20118438</v>
      </c>
    </row>
    <row r="83" spans="1:17" ht="13.5" thickTop="1">
      <c r="A83" s="135"/>
      <c r="B83" s="136"/>
      <c r="C83" s="137"/>
      <c r="D83" s="137"/>
      <c r="E83" s="146"/>
      <c r="F83" s="146"/>
      <c r="G83" s="137"/>
      <c r="H83" s="137"/>
      <c r="I83" s="137"/>
      <c r="J83" s="137"/>
      <c r="K83" s="137"/>
      <c r="L83" s="137"/>
      <c r="M83" s="139"/>
      <c r="N83" s="139"/>
      <c r="O83" s="137"/>
      <c r="P83" s="137"/>
      <c r="Q83" s="151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zoomScale="85" zoomScaleNormal="85" workbookViewId="0">
      <selection activeCell="C12" sqref="C12"/>
    </sheetView>
  </sheetViews>
  <sheetFormatPr defaultRowHeight="12.75"/>
  <cols>
    <col min="2" max="2" width="42.5703125" customWidth="1"/>
    <col min="3" max="3" width="13.28515625" customWidth="1"/>
    <col min="4" max="4" width="2.42578125" customWidth="1"/>
    <col min="6" max="6" width="2.42578125" customWidth="1"/>
    <col min="7" max="7" width="16.5703125" customWidth="1"/>
    <col min="8" max="8" width="2.5703125" customWidth="1"/>
    <col min="9" max="9" width="13.7109375" customWidth="1"/>
    <col min="10" max="10" width="2.42578125" customWidth="1"/>
    <col min="12" max="12" width="2.7109375" customWidth="1"/>
    <col min="14" max="14" width="2.5703125" customWidth="1"/>
    <col min="16" max="16" width="2.5703125" customWidth="1"/>
    <col min="17" max="17" width="14.28515625" customWidth="1"/>
  </cols>
  <sheetData>
    <row r="1" spans="1:17">
      <c r="A1" s="365" t="s">
        <v>104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>
      <c r="A2" s="365" t="s">
        <v>175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17">
      <c r="A3" s="365" t="s">
        <v>106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</row>
    <row r="4" spans="1:17">
      <c r="A4" s="365" t="s">
        <v>107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</row>
    <row r="5" spans="1:17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</row>
    <row r="6" spans="1:17">
      <c r="A6" s="133" t="s">
        <v>108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34" t="s">
        <v>109</v>
      </c>
    </row>
    <row r="7" spans="1:17">
      <c r="A7" s="133" t="s">
        <v>110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34" t="s">
        <v>176</v>
      </c>
    </row>
    <row r="8" spans="1:17">
      <c r="A8" s="133" t="s">
        <v>112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4" t="s">
        <v>113</v>
      </c>
    </row>
    <row r="9" spans="1:17">
      <c r="A9" s="135"/>
      <c r="B9" s="136"/>
      <c r="C9" s="137"/>
      <c r="D9" s="137"/>
      <c r="E9" s="138"/>
      <c r="F9" s="138"/>
      <c r="G9" s="137"/>
      <c r="H9" s="137"/>
      <c r="I9" s="137"/>
      <c r="J9" s="137"/>
      <c r="K9" s="137"/>
      <c r="L9" s="137"/>
      <c r="M9" s="139"/>
      <c r="N9" s="139"/>
      <c r="O9" s="137"/>
      <c r="P9" s="137"/>
      <c r="Q9" s="137"/>
    </row>
    <row r="10" spans="1:17" ht="38.25">
      <c r="A10" s="140" t="s">
        <v>114</v>
      </c>
      <c r="B10" s="140" t="s">
        <v>115</v>
      </c>
      <c r="C10" s="140" t="s">
        <v>177</v>
      </c>
      <c r="D10" s="141"/>
      <c r="E10" s="140" t="s">
        <v>117</v>
      </c>
      <c r="F10" s="141"/>
      <c r="G10" s="140" t="s">
        <v>118</v>
      </c>
      <c r="H10" s="141"/>
      <c r="I10" s="140" t="s">
        <v>119</v>
      </c>
      <c r="J10" s="141"/>
      <c r="K10" s="140" t="s">
        <v>120</v>
      </c>
      <c r="L10" s="141"/>
      <c r="M10" s="140" t="s">
        <v>121</v>
      </c>
      <c r="N10" s="141"/>
      <c r="O10" s="140" t="s">
        <v>122</v>
      </c>
      <c r="P10" s="141"/>
      <c r="Q10" s="140" t="s">
        <v>123</v>
      </c>
    </row>
    <row r="11" spans="1:17">
      <c r="A11" s="135"/>
      <c r="B11" s="136" t="s">
        <v>124</v>
      </c>
      <c r="C11" s="137"/>
      <c r="D11" s="137"/>
      <c r="E11" s="138"/>
      <c r="F11" s="138"/>
      <c r="G11" s="137"/>
      <c r="H11" s="137"/>
      <c r="I11" s="137"/>
      <c r="J11" s="137"/>
      <c r="K11" s="137"/>
      <c r="L11" s="137"/>
      <c r="M11" s="139"/>
      <c r="N11" s="139"/>
      <c r="O11" s="137"/>
      <c r="P11" s="137"/>
      <c r="Q11" s="137"/>
    </row>
    <row r="12" spans="1:17">
      <c r="A12" s="135">
        <v>1</v>
      </c>
      <c r="B12" s="142" t="s">
        <v>178</v>
      </c>
      <c r="C12" s="143">
        <v>116757091.18982652</v>
      </c>
      <c r="D12" s="144"/>
      <c r="E12" s="145">
        <v>1</v>
      </c>
      <c r="F12" s="146"/>
      <c r="G12" s="143">
        <f>C12*E12</f>
        <v>116757091.18982652</v>
      </c>
      <c r="H12" s="147"/>
      <c r="I12" s="147">
        <f>G12/366</f>
        <v>319008.44587384292</v>
      </c>
      <c r="J12" s="137"/>
      <c r="K12" s="139">
        <v>44.258333333333333</v>
      </c>
      <c r="L12" s="139"/>
      <c r="M12" s="139">
        <v>-39.659631608935626</v>
      </c>
      <c r="N12" s="139"/>
      <c r="O12" s="139">
        <f>K12+M12</f>
        <v>4.5987017243977064</v>
      </c>
      <c r="P12" s="139"/>
      <c r="Q12" s="147">
        <f>I12*O12</f>
        <v>1467024.6901374739</v>
      </c>
    </row>
    <row r="13" spans="1:17">
      <c r="A13" s="135">
        <f>A12+1</f>
        <v>2</v>
      </c>
      <c r="B13" s="142" t="s">
        <v>179</v>
      </c>
      <c r="C13" s="148">
        <v>-1962369.3286144603</v>
      </c>
      <c r="D13" s="144"/>
      <c r="E13" s="145">
        <f t="shared" ref="E13:E23" si="0">E$12</f>
        <v>1</v>
      </c>
      <c r="F13" s="146"/>
      <c r="G13" s="148">
        <f t="shared" ref="G13:G23" si="1">C13*E13</f>
        <v>-1962369.3286144603</v>
      </c>
      <c r="H13" s="147"/>
      <c r="I13" s="147">
        <f t="shared" ref="I13:I23" si="2">G13/366</f>
        <v>-5361.6648322799465</v>
      </c>
      <c r="J13" s="137"/>
      <c r="K13" s="139">
        <v>44.258333333333333</v>
      </c>
      <c r="L13" s="139"/>
      <c r="M13" s="139">
        <v>0</v>
      </c>
      <c r="N13" s="139"/>
      <c r="O13" s="139">
        <f t="shared" ref="O13:O23" si="3">K13+M13</f>
        <v>44.258333333333333</v>
      </c>
      <c r="P13" s="139"/>
      <c r="Q13" s="147">
        <f t="shared" ref="Q13:Q23" si="4">I13*O13</f>
        <v>-237298.34936865664</v>
      </c>
    </row>
    <row r="14" spans="1:17">
      <c r="A14" s="135">
        <f>A13+1</f>
        <v>3</v>
      </c>
      <c r="B14" s="142" t="s">
        <v>130</v>
      </c>
      <c r="C14" s="143">
        <v>19198554.649999999</v>
      </c>
      <c r="D14" s="144"/>
      <c r="E14" s="145">
        <f t="shared" si="0"/>
        <v>1</v>
      </c>
      <c r="F14" s="146"/>
      <c r="G14" s="143">
        <f t="shared" si="1"/>
        <v>19198554.649999999</v>
      </c>
      <c r="H14" s="147"/>
      <c r="I14" s="147">
        <f t="shared" si="2"/>
        <v>52455.067349726771</v>
      </c>
      <c r="J14" s="137"/>
      <c r="K14" s="139">
        <v>44.258333333333333</v>
      </c>
      <c r="L14" s="139"/>
      <c r="M14" s="139">
        <v>-11.998650359254054</v>
      </c>
      <c r="N14" s="139"/>
      <c r="O14" s="139">
        <f t="shared" si="3"/>
        <v>32.259682974079283</v>
      </c>
      <c r="P14" s="139"/>
      <c r="Q14" s="147">
        <f t="shared" si="4"/>
        <v>1692183.8430861628</v>
      </c>
    </row>
    <row r="15" spans="1:17">
      <c r="A15" s="135">
        <f t="shared" ref="A15:A21" si="5">A14+1</f>
        <v>4</v>
      </c>
      <c r="B15" s="142" t="s">
        <v>131</v>
      </c>
      <c r="C15" s="143">
        <v>571443</v>
      </c>
      <c r="D15" s="144"/>
      <c r="E15" s="145">
        <f t="shared" si="0"/>
        <v>1</v>
      </c>
      <c r="F15" s="146"/>
      <c r="G15" s="143">
        <f t="shared" si="1"/>
        <v>571443</v>
      </c>
      <c r="H15" s="147"/>
      <c r="I15" s="147">
        <f t="shared" si="2"/>
        <v>1561.3196721311476</v>
      </c>
      <c r="J15" s="137"/>
      <c r="K15" s="139">
        <v>44.258333333333333</v>
      </c>
      <c r="L15" s="139"/>
      <c r="M15" s="139">
        <v>0</v>
      </c>
      <c r="N15" s="139"/>
      <c r="O15" s="139">
        <f t="shared" si="3"/>
        <v>44.258333333333333</v>
      </c>
      <c r="P15" s="139"/>
      <c r="Q15" s="147">
        <f t="shared" si="4"/>
        <v>69101.406489071043</v>
      </c>
    </row>
    <row r="16" spans="1:17">
      <c r="A16" s="135">
        <f t="shared" si="5"/>
        <v>5</v>
      </c>
      <c r="B16" s="142" t="s">
        <v>132</v>
      </c>
      <c r="C16" s="143">
        <v>604140</v>
      </c>
      <c r="D16" s="144"/>
      <c r="E16" s="145">
        <f t="shared" si="0"/>
        <v>1</v>
      </c>
      <c r="F16" s="146"/>
      <c r="G16" s="143">
        <f t="shared" si="1"/>
        <v>604140</v>
      </c>
      <c r="H16" s="147"/>
      <c r="I16" s="147">
        <f t="shared" si="2"/>
        <v>1650.655737704918</v>
      </c>
      <c r="J16" s="137"/>
      <c r="K16" s="139">
        <v>44.258333333333333</v>
      </c>
      <c r="L16" s="139"/>
      <c r="M16" s="139">
        <v>0</v>
      </c>
      <c r="N16" s="139"/>
      <c r="O16" s="139">
        <f t="shared" si="3"/>
        <v>44.258333333333333</v>
      </c>
      <c r="P16" s="139"/>
      <c r="Q16" s="147">
        <f t="shared" si="4"/>
        <v>73055.271857923493</v>
      </c>
    </row>
    <row r="17" spans="1:17">
      <c r="A17" s="135">
        <f>A16+1</f>
        <v>6</v>
      </c>
      <c r="B17" s="142" t="s">
        <v>133</v>
      </c>
      <c r="C17" s="143">
        <v>1764870.4881165</v>
      </c>
      <c r="D17" s="144"/>
      <c r="E17" s="145">
        <f t="shared" si="0"/>
        <v>1</v>
      </c>
      <c r="F17" s="146"/>
      <c r="G17" s="143">
        <f t="shared" si="1"/>
        <v>1764870.4881165</v>
      </c>
      <c r="H17" s="147"/>
      <c r="I17" s="147">
        <f t="shared" si="2"/>
        <v>4822.0505139795077</v>
      </c>
      <c r="J17" s="137"/>
      <c r="K17" s="139">
        <v>44.258333333333333</v>
      </c>
      <c r="L17" s="139"/>
      <c r="M17" s="139">
        <v>-245.22</v>
      </c>
      <c r="N17" s="139"/>
      <c r="O17" s="139">
        <f t="shared" si="3"/>
        <v>-200.96166666666667</v>
      </c>
      <c r="P17" s="139"/>
      <c r="Q17" s="147">
        <f t="shared" si="4"/>
        <v>-969047.3080401785</v>
      </c>
    </row>
    <row r="18" spans="1:17">
      <c r="A18" s="135">
        <f>A17+1</f>
        <v>7</v>
      </c>
      <c r="B18" s="142" t="s">
        <v>134</v>
      </c>
      <c r="C18" s="143">
        <v>602025</v>
      </c>
      <c r="D18" s="144"/>
      <c r="E18" s="145">
        <f t="shared" si="0"/>
        <v>1</v>
      </c>
      <c r="F18" s="146"/>
      <c r="G18" s="143">
        <f t="shared" si="1"/>
        <v>602025</v>
      </c>
      <c r="H18" s="147"/>
      <c r="I18" s="147">
        <f t="shared" si="2"/>
        <v>1644.877049180328</v>
      </c>
      <c r="J18" s="137"/>
      <c r="K18" s="139">
        <v>44.258333333333333</v>
      </c>
      <c r="L18" s="139"/>
      <c r="M18" s="139">
        <v>-22.987677887868923</v>
      </c>
      <c r="N18" s="139"/>
      <c r="O18" s="139">
        <f t="shared" si="3"/>
        <v>21.27065544546441</v>
      </c>
      <c r="P18" s="139"/>
      <c r="Q18" s="147">
        <f t="shared" si="4"/>
        <v>34987.612963266976</v>
      </c>
    </row>
    <row r="19" spans="1:17">
      <c r="A19" s="135">
        <f t="shared" si="5"/>
        <v>8</v>
      </c>
      <c r="B19" s="142" t="s">
        <v>135</v>
      </c>
      <c r="C19" s="143">
        <v>464234</v>
      </c>
      <c r="D19" s="144"/>
      <c r="E19" s="145">
        <f t="shared" si="0"/>
        <v>1</v>
      </c>
      <c r="F19" s="146"/>
      <c r="G19" s="143">
        <f t="shared" si="1"/>
        <v>464234</v>
      </c>
      <c r="H19" s="147"/>
      <c r="I19" s="147">
        <f t="shared" si="2"/>
        <v>1268.3989071038252</v>
      </c>
      <c r="J19" s="137"/>
      <c r="K19" s="139">
        <v>44.258333333333333</v>
      </c>
      <c r="L19" s="139"/>
      <c r="M19" s="139">
        <v>-283.5</v>
      </c>
      <c r="N19" s="139"/>
      <c r="O19" s="139">
        <f t="shared" si="3"/>
        <v>-239.24166666666667</v>
      </c>
      <c r="P19" s="139"/>
      <c r="Q19" s="147">
        <f t="shared" si="4"/>
        <v>-303453.86853369768</v>
      </c>
    </row>
    <row r="20" spans="1:17">
      <c r="A20" s="135">
        <f t="shared" si="5"/>
        <v>9</v>
      </c>
      <c r="B20" s="142" t="s">
        <v>136</v>
      </c>
      <c r="C20" s="148">
        <v>666954.2147888873</v>
      </c>
      <c r="D20" s="137"/>
      <c r="E20" s="145">
        <f t="shared" si="0"/>
        <v>1</v>
      </c>
      <c r="F20" s="146"/>
      <c r="G20" s="143">
        <f t="shared" si="1"/>
        <v>666954.2147888873</v>
      </c>
      <c r="H20" s="147"/>
      <c r="I20" s="147">
        <f t="shared" si="2"/>
        <v>1822.2792753794736</v>
      </c>
      <c r="J20" s="137"/>
      <c r="K20" s="139">
        <v>44.258333333333333</v>
      </c>
      <c r="L20" s="139"/>
      <c r="M20" s="139">
        <v>-256.34167500785077</v>
      </c>
      <c r="N20" s="139"/>
      <c r="O20" s="139">
        <f t="shared" si="3"/>
        <v>-212.08334167451744</v>
      </c>
      <c r="P20" s="139"/>
      <c r="Q20" s="147">
        <f t="shared" si="4"/>
        <v>-386475.07818669698</v>
      </c>
    </row>
    <row r="21" spans="1:17">
      <c r="A21" s="135">
        <f t="shared" si="5"/>
        <v>10</v>
      </c>
      <c r="B21" s="142" t="s">
        <v>137</v>
      </c>
      <c r="C21" s="143">
        <v>0</v>
      </c>
      <c r="D21" s="137"/>
      <c r="E21" s="145">
        <f t="shared" si="0"/>
        <v>1</v>
      </c>
      <c r="F21" s="146"/>
      <c r="G21" s="143">
        <f t="shared" si="1"/>
        <v>0</v>
      </c>
      <c r="H21" s="147"/>
      <c r="I21" s="147">
        <f t="shared" si="2"/>
        <v>0</v>
      </c>
      <c r="J21" s="137"/>
      <c r="K21" s="139">
        <v>44.258333333333333</v>
      </c>
      <c r="L21" s="139"/>
      <c r="M21" s="139">
        <v>-35.319786065222083</v>
      </c>
      <c r="N21" s="139"/>
      <c r="O21" s="139">
        <f t="shared" si="3"/>
        <v>8.9385472681112503</v>
      </c>
      <c r="P21" s="139"/>
      <c r="Q21" s="147">
        <f t="shared" si="4"/>
        <v>0</v>
      </c>
    </row>
    <row r="22" spans="1:17">
      <c r="A22" s="135">
        <f>A21+1</f>
        <v>11</v>
      </c>
      <c r="B22" s="142" t="s">
        <v>138</v>
      </c>
      <c r="C22" s="143">
        <v>33325596.719999999</v>
      </c>
      <c r="D22" s="137"/>
      <c r="E22" s="145">
        <f t="shared" si="0"/>
        <v>1</v>
      </c>
      <c r="F22" s="146"/>
      <c r="G22" s="143">
        <f t="shared" si="1"/>
        <v>33325596.719999999</v>
      </c>
      <c r="H22" s="147"/>
      <c r="I22" s="147">
        <f t="shared" si="2"/>
        <v>91053.542950819668</v>
      </c>
      <c r="J22" s="137"/>
      <c r="K22" s="139">
        <v>44.258333333333333</v>
      </c>
      <c r="L22" s="139"/>
      <c r="M22" s="139">
        <v>-25.396703504316847</v>
      </c>
      <c r="N22" s="139"/>
      <c r="O22" s="139">
        <f t="shared" si="3"/>
        <v>18.861629829016486</v>
      </c>
      <c r="P22" s="139"/>
      <c r="Q22" s="147">
        <f t="shared" si="4"/>
        <v>1717418.2217588141</v>
      </c>
    </row>
    <row r="23" spans="1:17">
      <c r="A23" s="135">
        <f>A22+1</f>
        <v>12</v>
      </c>
      <c r="B23" s="142" t="s">
        <v>139</v>
      </c>
      <c r="C23" s="149">
        <v>53952006.261279404</v>
      </c>
      <c r="D23" s="150"/>
      <c r="E23" s="145">
        <f t="shared" si="0"/>
        <v>1</v>
      </c>
      <c r="F23" s="146"/>
      <c r="G23" s="149">
        <f t="shared" si="1"/>
        <v>53952006.261279404</v>
      </c>
      <c r="H23" s="151"/>
      <c r="I23" s="147">
        <f t="shared" si="2"/>
        <v>147409.85317289454</v>
      </c>
      <c r="J23" s="137"/>
      <c r="K23" s="139">
        <v>44.258333333333333</v>
      </c>
      <c r="L23" s="139"/>
      <c r="M23" s="139">
        <v>-49.192482924426621</v>
      </c>
      <c r="N23" s="139"/>
      <c r="O23" s="139">
        <f t="shared" si="3"/>
        <v>-4.9341495910932878</v>
      </c>
      <c r="P23" s="139"/>
      <c r="Q23" s="152">
        <f t="shared" si="4"/>
        <v>-727342.26675615914</v>
      </c>
    </row>
    <row r="24" spans="1:17">
      <c r="A24" s="135">
        <f>A23+1</f>
        <v>13</v>
      </c>
      <c r="B24" s="153" t="s">
        <v>140</v>
      </c>
      <c r="C24" s="143">
        <f>SUM(C12:C23)</f>
        <v>225944546.19539684</v>
      </c>
      <c r="D24" s="154"/>
      <c r="E24" s="145"/>
      <c r="F24" s="146"/>
      <c r="G24" s="143">
        <f>SUM(G12:G23)</f>
        <v>225944546.19539684</v>
      </c>
      <c r="H24" s="147"/>
      <c r="I24" s="147"/>
      <c r="J24" s="137"/>
      <c r="K24" s="139"/>
      <c r="L24" s="139"/>
      <c r="M24" s="139"/>
      <c r="N24" s="139"/>
      <c r="O24" s="139"/>
      <c r="P24" s="139"/>
      <c r="Q24" s="147">
        <f>SUM(Q12:Q23)</f>
        <v>2430154.1754073235</v>
      </c>
    </row>
    <row r="25" spans="1:17">
      <c r="A25" s="135"/>
      <c r="B25" s="153"/>
      <c r="C25" s="143"/>
      <c r="D25" s="154"/>
      <c r="E25" s="145"/>
      <c r="F25" s="146"/>
      <c r="G25" s="143"/>
      <c r="H25" s="137"/>
      <c r="I25" s="156"/>
      <c r="J25" s="137"/>
      <c r="K25" s="139"/>
      <c r="L25" s="139"/>
      <c r="M25" s="139"/>
      <c r="N25" s="139"/>
      <c r="O25" s="139"/>
      <c r="P25" s="139"/>
      <c r="Q25" s="137"/>
    </row>
    <row r="26" spans="1:17">
      <c r="A26" s="135">
        <f>A24+1</f>
        <v>14</v>
      </c>
      <c r="B26" s="136" t="s">
        <v>141</v>
      </c>
      <c r="C26" s="157"/>
      <c r="D26" s="137"/>
      <c r="E26" s="145"/>
      <c r="F26" s="146"/>
      <c r="G26" s="157"/>
      <c r="H26" s="137"/>
      <c r="I26" s="147"/>
      <c r="J26" s="137"/>
      <c r="K26" s="139"/>
      <c r="L26" s="139"/>
      <c r="M26" s="139"/>
      <c r="N26" s="139"/>
      <c r="O26" s="139"/>
      <c r="P26" s="139"/>
      <c r="Q26" s="147"/>
    </row>
    <row r="27" spans="1:17">
      <c r="A27" s="135">
        <f>A26+1</f>
        <v>15</v>
      </c>
      <c r="B27" s="142" t="s">
        <v>142</v>
      </c>
      <c r="C27" s="143">
        <v>48871895.273151807</v>
      </c>
      <c r="D27" s="137"/>
      <c r="E27" s="145">
        <f t="shared" ref="E27:E30" si="6">E$12</f>
        <v>1</v>
      </c>
      <c r="F27" s="146"/>
      <c r="G27" s="143">
        <f t="shared" ref="G27:G30" si="7">C27*E27</f>
        <v>48871895.273151807</v>
      </c>
      <c r="H27" s="137"/>
      <c r="I27" s="147">
        <f t="shared" ref="I27:I30" si="8">G27/366</f>
        <v>133529.76850587924</v>
      </c>
      <c r="J27" s="137"/>
      <c r="K27" s="139">
        <v>44.258333333333333</v>
      </c>
      <c r="L27" s="139"/>
      <c r="M27" s="139">
        <v>0</v>
      </c>
      <c r="N27" s="139"/>
      <c r="O27" s="139">
        <f t="shared" ref="O27:O30" si="9">K27+M27</f>
        <v>44.258333333333333</v>
      </c>
      <c r="P27" s="139"/>
      <c r="Q27" s="147">
        <f t="shared" ref="Q27:Q30" si="10">I27*O27</f>
        <v>5909805.0044560386</v>
      </c>
    </row>
    <row r="28" spans="1:17">
      <c r="A28" s="135">
        <f>A27+1</f>
        <v>16</v>
      </c>
      <c r="B28" s="142" t="s">
        <v>143</v>
      </c>
      <c r="C28" s="143">
        <v>0</v>
      </c>
      <c r="D28" s="137"/>
      <c r="E28" s="145">
        <f t="shared" si="6"/>
        <v>1</v>
      </c>
      <c r="F28" s="146"/>
      <c r="G28" s="143">
        <f t="shared" si="7"/>
        <v>0</v>
      </c>
      <c r="H28" s="137"/>
      <c r="I28" s="147">
        <f t="shared" si="8"/>
        <v>0</v>
      </c>
      <c r="J28" s="137"/>
      <c r="K28" s="139">
        <v>44.258333333333333</v>
      </c>
      <c r="L28" s="139"/>
      <c r="M28" s="139">
        <v>0</v>
      </c>
      <c r="N28" s="139"/>
      <c r="O28" s="139">
        <f t="shared" si="9"/>
        <v>44.258333333333333</v>
      </c>
      <c r="P28" s="139"/>
      <c r="Q28" s="147">
        <f t="shared" si="10"/>
        <v>0</v>
      </c>
    </row>
    <row r="29" spans="1:17">
      <c r="A29" s="135">
        <f t="shared" ref="A29:A31" si="11">A28+1</f>
        <v>17</v>
      </c>
      <c r="B29" s="142" t="s">
        <v>144</v>
      </c>
      <c r="C29" s="143">
        <v>47456.51999999999</v>
      </c>
      <c r="D29" s="137"/>
      <c r="E29" s="145">
        <f t="shared" si="6"/>
        <v>1</v>
      </c>
      <c r="F29" s="146"/>
      <c r="G29" s="143">
        <f t="shared" si="7"/>
        <v>47456.51999999999</v>
      </c>
      <c r="H29" s="137"/>
      <c r="I29" s="147">
        <f t="shared" si="8"/>
        <v>129.66262295081964</v>
      </c>
      <c r="J29" s="137"/>
      <c r="K29" s="139">
        <v>44.258333333333333</v>
      </c>
      <c r="L29" s="139"/>
      <c r="M29" s="139">
        <v>0</v>
      </c>
      <c r="N29" s="139"/>
      <c r="O29" s="139">
        <f t="shared" si="9"/>
        <v>44.258333333333333</v>
      </c>
      <c r="P29" s="139"/>
      <c r="Q29" s="147">
        <f t="shared" si="10"/>
        <v>5738.6515874316929</v>
      </c>
    </row>
    <row r="30" spans="1:17">
      <c r="A30" s="135">
        <f t="shared" si="11"/>
        <v>18</v>
      </c>
      <c r="B30" s="142" t="s">
        <v>145</v>
      </c>
      <c r="C30" s="143">
        <v>0</v>
      </c>
      <c r="D30" s="137"/>
      <c r="E30" s="145">
        <f t="shared" si="6"/>
        <v>1</v>
      </c>
      <c r="F30" s="146"/>
      <c r="G30" s="143">
        <f t="shared" si="7"/>
        <v>0</v>
      </c>
      <c r="H30" s="137"/>
      <c r="I30" s="147">
        <f t="shared" si="8"/>
        <v>0</v>
      </c>
      <c r="J30" s="137"/>
      <c r="K30" s="139">
        <v>44.258333333333333</v>
      </c>
      <c r="L30" s="139"/>
      <c r="M30" s="139">
        <v>0</v>
      </c>
      <c r="N30" s="139"/>
      <c r="O30" s="139">
        <f t="shared" si="9"/>
        <v>44.258333333333333</v>
      </c>
      <c r="P30" s="139"/>
      <c r="Q30" s="147">
        <f t="shared" si="10"/>
        <v>0</v>
      </c>
    </row>
    <row r="31" spans="1:17">
      <c r="A31" s="135">
        <f t="shared" si="11"/>
        <v>19</v>
      </c>
      <c r="B31" s="153" t="s">
        <v>146</v>
      </c>
      <c r="C31" s="158">
        <f>SUM(C27:C30)</f>
        <v>48919351.793151811</v>
      </c>
      <c r="D31" s="154"/>
      <c r="E31" s="145"/>
      <c r="F31" s="146"/>
      <c r="G31" s="158">
        <f>SUM(G27:G30)</f>
        <v>48919351.793151811</v>
      </c>
      <c r="H31" s="147"/>
      <c r="I31" s="147"/>
      <c r="J31" s="137"/>
      <c r="K31" s="139"/>
      <c r="L31" s="139"/>
      <c r="M31" s="139"/>
      <c r="N31" s="139"/>
      <c r="O31" s="139"/>
      <c r="P31" s="139"/>
      <c r="Q31" s="158">
        <f>SUM(Q27:Q30)</f>
        <v>5915543.6560434699</v>
      </c>
    </row>
    <row r="32" spans="1:17">
      <c r="A32" s="135"/>
      <c r="B32" s="136"/>
      <c r="C32" s="159"/>
      <c r="D32" s="137"/>
      <c r="E32" s="145"/>
      <c r="F32" s="146"/>
      <c r="G32" s="137"/>
      <c r="H32" s="137"/>
      <c r="I32" s="156"/>
      <c r="J32" s="137"/>
      <c r="K32" s="139"/>
      <c r="L32" s="139"/>
      <c r="M32" s="139"/>
      <c r="N32" s="139"/>
      <c r="O32" s="139"/>
      <c r="P32" s="139"/>
      <c r="Q32" s="137"/>
    </row>
    <row r="33" spans="1:17">
      <c r="A33" s="135">
        <f>A31+1</f>
        <v>20</v>
      </c>
      <c r="B33" s="136" t="s">
        <v>147</v>
      </c>
      <c r="C33" s="159"/>
      <c r="D33" s="137"/>
      <c r="E33" s="145"/>
      <c r="F33" s="146"/>
      <c r="G33" s="137"/>
      <c r="H33" s="137"/>
      <c r="I33" s="156"/>
      <c r="J33" s="137"/>
      <c r="K33" s="139"/>
      <c r="L33" s="139"/>
      <c r="M33" s="139"/>
      <c r="N33" s="139"/>
      <c r="O33" s="139"/>
      <c r="P33" s="139"/>
      <c r="Q33" s="137"/>
    </row>
    <row r="34" spans="1:17">
      <c r="A34" s="135">
        <f>A33+1</f>
        <v>21</v>
      </c>
      <c r="B34" s="142" t="s">
        <v>148</v>
      </c>
      <c r="C34" s="143">
        <v>5936427.9999999972</v>
      </c>
      <c r="D34" s="144"/>
      <c r="E34" s="145">
        <f t="shared" ref="E34:E36" si="12">E$12</f>
        <v>1</v>
      </c>
      <c r="F34" s="146"/>
      <c r="G34" s="143">
        <f t="shared" ref="G34:G36" si="13">C34*E34</f>
        <v>5936427.9999999972</v>
      </c>
      <c r="H34" s="147"/>
      <c r="I34" s="147">
        <f t="shared" ref="I34:I36" si="14">G34/366</f>
        <v>16219.748633879773</v>
      </c>
      <c r="J34" s="137"/>
      <c r="K34" s="139">
        <v>44.258333333333333</v>
      </c>
      <c r="L34" s="139"/>
      <c r="M34" s="139">
        <v>-37.5</v>
      </c>
      <c r="N34" s="139"/>
      <c r="O34" s="139">
        <f t="shared" ref="O34:O36" si="15">K34+M34</f>
        <v>6.7583333333333329</v>
      </c>
      <c r="P34" s="139"/>
      <c r="Q34" s="147">
        <f t="shared" ref="Q34:Q36" si="16">I34*O34</f>
        <v>109618.46785063746</v>
      </c>
    </row>
    <row r="35" spans="1:17">
      <c r="A35" s="135">
        <f t="shared" ref="A35:A37" si="17">A34+1</f>
        <v>22</v>
      </c>
      <c r="B35" s="142" t="s">
        <v>149</v>
      </c>
      <c r="C35" s="143">
        <v>485420.99999999953</v>
      </c>
      <c r="D35" s="144"/>
      <c r="E35" s="145">
        <f t="shared" si="12"/>
        <v>1</v>
      </c>
      <c r="F35" s="146"/>
      <c r="G35" s="143">
        <f t="shared" si="13"/>
        <v>485420.99999999953</v>
      </c>
      <c r="H35" s="147"/>
      <c r="I35" s="147">
        <f t="shared" si="14"/>
        <v>1326.2868852459003</v>
      </c>
      <c r="J35" s="137"/>
      <c r="K35" s="139">
        <v>44.258333333333333</v>
      </c>
      <c r="L35" s="139"/>
      <c r="M35" s="139">
        <v>-37.5</v>
      </c>
      <c r="N35" s="139"/>
      <c r="O35" s="139">
        <f t="shared" si="15"/>
        <v>6.7583333333333329</v>
      </c>
      <c r="P35" s="139"/>
      <c r="Q35" s="147">
        <f t="shared" si="16"/>
        <v>8963.4888661202094</v>
      </c>
    </row>
    <row r="36" spans="1:17">
      <c r="A36" s="135">
        <f t="shared" si="17"/>
        <v>23</v>
      </c>
      <c r="B36" s="142" t="s">
        <v>150</v>
      </c>
      <c r="C36" s="149">
        <v>2289486.3164315261</v>
      </c>
      <c r="D36" s="160"/>
      <c r="E36" s="145">
        <f t="shared" si="12"/>
        <v>1</v>
      </c>
      <c r="F36" s="146"/>
      <c r="G36" s="149">
        <f t="shared" si="13"/>
        <v>2289486.3164315261</v>
      </c>
      <c r="H36" s="151"/>
      <c r="I36" s="147">
        <f t="shared" si="14"/>
        <v>6255.4270940752076</v>
      </c>
      <c r="J36" s="137"/>
      <c r="K36" s="139">
        <v>44.258333333333333</v>
      </c>
      <c r="L36" s="139"/>
      <c r="M36" s="139">
        <v>0</v>
      </c>
      <c r="N36" s="139"/>
      <c r="O36" s="139">
        <f t="shared" si="15"/>
        <v>44.258333333333333</v>
      </c>
      <c r="P36" s="139"/>
      <c r="Q36" s="152">
        <f t="shared" si="16"/>
        <v>276854.77747194521</v>
      </c>
    </row>
    <row r="37" spans="1:17">
      <c r="A37" s="135">
        <f t="shared" si="17"/>
        <v>24</v>
      </c>
      <c r="B37" s="153" t="s">
        <v>151</v>
      </c>
      <c r="C37" s="158">
        <f>SUM(C34:C36)</f>
        <v>8711335.3164315224</v>
      </c>
      <c r="D37" s="154"/>
      <c r="E37" s="145"/>
      <c r="F37" s="146"/>
      <c r="G37" s="158">
        <f>SUM(G34:G36)</f>
        <v>8711335.3164315224</v>
      </c>
      <c r="H37" s="147"/>
      <c r="I37" s="147"/>
      <c r="J37" s="137"/>
      <c r="K37" s="139"/>
      <c r="L37" s="139"/>
      <c r="M37" s="139"/>
      <c r="N37" s="139"/>
      <c r="O37" s="139"/>
      <c r="P37" s="139"/>
      <c r="Q37" s="147">
        <f>SUM(Q34:Q36)</f>
        <v>395436.73418870289</v>
      </c>
    </row>
    <row r="38" spans="1:17">
      <c r="A38" s="135"/>
      <c r="B38" s="153"/>
      <c r="C38" s="143"/>
      <c r="D38" s="154"/>
      <c r="E38" s="145"/>
      <c r="F38" s="146"/>
      <c r="G38" s="154"/>
      <c r="H38" s="137"/>
      <c r="I38" s="156"/>
      <c r="J38" s="137"/>
      <c r="K38" s="139"/>
      <c r="L38" s="139"/>
      <c r="M38" s="139"/>
      <c r="N38" s="139"/>
      <c r="O38" s="139"/>
      <c r="P38" s="139"/>
      <c r="Q38" s="137"/>
    </row>
    <row r="39" spans="1:17">
      <c r="A39" s="135">
        <f>A37+1</f>
        <v>25</v>
      </c>
      <c r="B39" s="136" t="s">
        <v>152</v>
      </c>
      <c r="C39" s="159"/>
      <c r="D39" s="137"/>
      <c r="E39" s="145"/>
      <c r="F39" s="146"/>
      <c r="G39" s="137"/>
      <c r="H39" s="137"/>
      <c r="I39" s="156"/>
      <c r="J39" s="137"/>
      <c r="K39" s="139"/>
      <c r="L39" s="139"/>
      <c r="M39" s="139"/>
      <c r="N39" s="139"/>
      <c r="O39" s="139"/>
      <c r="P39" s="139"/>
      <c r="Q39" s="137"/>
    </row>
    <row r="40" spans="1:17">
      <c r="A40" s="135">
        <f>A39+1</f>
        <v>26</v>
      </c>
      <c r="B40" s="142" t="s">
        <v>153</v>
      </c>
      <c r="C40" s="143">
        <v>11351138.79457438</v>
      </c>
      <c r="D40" s="144"/>
      <c r="E40" s="145">
        <f t="shared" ref="E40:E42" si="18">E$12</f>
        <v>1</v>
      </c>
      <c r="F40" s="146"/>
      <c r="G40" s="143">
        <f t="shared" ref="G40:G42" si="19">C40*E40</f>
        <v>11351138.79457438</v>
      </c>
      <c r="H40" s="147"/>
      <c r="I40" s="147">
        <f t="shared" ref="I40:I42" si="20">G40/366</f>
        <v>31014.040422334372</v>
      </c>
      <c r="J40" s="137"/>
      <c r="K40" s="139">
        <v>44.258333333333333</v>
      </c>
      <c r="L40" s="139"/>
      <c r="M40" s="139">
        <v>-216.26270855137599</v>
      </c>
      <c r="N40" s="139"/>
      <c r="O40" s="139">
        <f t="shared" ref="O40:O42" si="21">K40+M40</f>
        <v>-172.00437521804267</v>
      </c>
      <c r="P40" s="139"/>
      <c r="Q40" s="147">
        <f>I40*O40</f>
        <v>-5334550.6458307439</v>
      </c>
    </row>
    <row r="41" spans="1:17">
      <c r="A41" s="135">
        <f t="shared" ref="A41:A43" si="22">A40+1</f>
        <v>27</v>
      </c>
      <c r="B41" s="142" t="s">
        <v>154</v>
      </c>
      <c r="C41" s="143">
        <v>2950414.2499999939</v>
      </c>
      <c r="D41" s="144"/>
      <c r="E41" s="145">
        <f t="shared" si="18"/>
        <v>1</v>
      </c>
      <c r="F41" s="146"/>
      <c r="G41" s="143">
        <f t="shared" si="19"/>
        <v>2950414.2499999939</v>
      </c>
      <c r="H41" s="147"/>
      <c r="I41" s="147">
        <f t="shared" si="20"/>
        <v>8061.2411202185631</v>
      </c>
      <c r="J41" s="137"/>
      <c r="K41" s="139">
        <v>44.258333333333333</v>
      </c>
      <c r="L41" s="139"/>
      <c r="M41" s="139">
        <v>-35.475330553437587</v>
      </c>
      <c r="N41" s="139"/>
      <c r="O41" s="139">
        <f t="shared" si="21"/>
        <v>8.783002779895746</v>
      </c>
      <c r="P41" s="139"/>
      <c r="Q41" s="147">
        <f t="shared" ref="Q41:Q42" si="23">I41*O41</f>
        <v>70801.903168289544</v>
      </c>
    </row>
    <row r="42" spans="1:17">
      <c r="A42" s="135">
        <f t="shared" si="22"/>
        <v>28</v>
      </c>
      <c r="B42" s="142" t="s">
        <v>155</v>
      </c>
      <c r="C42" s="149">
        <v>673944</v>
      </c>
      <c r="D42" s="160"/>
      <c r="E42" s="145">
        <f t="shared" si="18"/>
        <v>1</v>
      </c>
      <c r="F42" s="146"/>
      <c r="G42" s="149">
        <f t="shared" si="19"/>
        <v>673944</v>
      </c>
      <c r="H42" s="151"/>
      <c r="I42" s="147">
        <f t="shared" si="20"/>
        <v>1841.377049180328</v>
      </c>
      <c r="J42" s="137"/>
      <c r="K42" s="139">
        <v>44.258333333333333</v>
      </c>
      <c r="L42" s="139"/>
      <c r="M42" s="139">
        <v>148.70225638191206</v>
      </c>
      <c r="N42" s="139"/>
      <c r="O42" s="139">
        <f t="shared" si="21"/>
        <v>192.96058971524539</v>
      </c>
      <c r="P42" s="139"/>
      <c r="Q42" s="152">
        <f t="shared" si="23"/>
        <v>355313.20129795448</v>
      </c>
    </row>
    <row r="43" spans="1:17">
      <c r="A43" s="135">
        <f t="shared" si="22"/>
        <v>29</v>
      </c>
      <c r="B43" s="153" t="s">
        <v>156</v>
      </c>
      <c r="C43" s="143">
        <f>SUM(C40:C42)</f>
        <v>14975497.044574374</v>
      </c>
      <c r="D43" s="154"/>
      <c r="E43" s="145"/>
      <c r="F43" s="146"/>
      <c r="G43" s="158">
        <f>SUM(G40:G42)</f>
        <v>14975497.044574374</v>
      </c>
      <c r="H43" s="147"/>
      <c r="I43" s="147"/>
      <c r="J43" s="137"/>
      <c r="K43" s="139"/>
      <c r="L43" s="139"/>
      <c r="M43" s="139"/>
      <c r="N43" s="139"/>
      <c r="O43" s="139"/>
      <c r="P43" s="139"/>
      <c r="Q43" s="147">
        <f>SUM(Q40:Q42)</f>
        <v>-4908435.5413644994</v>
      </c>
    </row>
    <row r="44" spans="1:17">
      <c r="A44" s="135"/>
      <c r="B44" s="136"/>
      <c r="C44" s="159"/>
      <c r="D44" s="137"/>
      <c r="E44" s="145"/>
      <c r="F44" s="146"/>
      <c r="G44" s="137"/>
      <c r="H44" s="137"/>
      <c r="I44" s="156"/>
      <c r="J44" s="137"/>
      <c r="K44" s="139"/>
      <c r="L44" s="139"/>
      <c r="M44" s="139"/>
      <c r="N44" s="139"/>
      <c r="O44" s="139"/>
      <c r="P44" s="139"/>
      <c r="Q44" s="137"/>
    </row>
    <row r="45" spans="1:17">
      <c r="A45" s="135">
        <f>A43+1</f>
        <v>30</v>
      </c>
      <c r="B45" s="136" t="s">
        <v>157</v>
      </c>
      <c r="C45" s="143">
        <v>0</v>
      </c>
      <c r="D45" s="137"/>
      <c r="E45" s="145">
        <v>0</v>
      </c>
      <c r="F45" s="146"/>
      <c r="G45" s="143">
        <f>C45*E45</f>
        <v>0</v>
      </c>
      <c r="H45" s="147"/>
      <c r="I45" s="161">
        <f>G45/366</f>
        <v>0</v>
      </c>
      <c r="J45" s="137"/>
      <c r="K45" s="139">
        <v>44.258333333333333</v>
      </c>
      <c r="L45" s="139"/>
      <c r="M45" s="139">
        <v>-44.258333333333333</v>
      </c>
      <c r="N45" s="139"/>
      <c r="O45" s="139">
        <f t="shared" ref="O45" si="24">K45+M45</f>
        <v>0</v>
      </c>
      <c r="P45" s="139"/>
      <c r="Q45" s="147">
        <f>I45*O45</f>
        <v>0</v>
      </c>
    </row>
    <row r="46" spans="1:17">
      <c r="A46" s="135"/>
      <c r="B46" s="136"/>
      <c r="C46" s="159"/>
      <c r="D46" s="137"/>
      <c r="E46" s="145"/>
      <c r="F46" s="146"/>
      <c r="G46" s="137"/>
      <c r="H46" s="137"/>
      <c r="I46" s="156"/>
      <c r="J46" s="137"/>
      <c r="K46" s="139"/>
      <c r="L46" s="139"/>
      <c r="M46" s="139"/>
      <c r="N46" s="139"/>
      <c r="O46" s="139"/>
      <c r="P46" s="139"/>
      <c r="Q46" s="137"/>
    </row>
    <row r="47" spans="1:17">
      <c r="A47" s="135">
        <f>A45+1</f>
        <v>31</v>
      </c>
      <c r="B47" s="136" t="s">
        <v>158</v>
      </c>
      <c r="C47" s="143">
        <v>0</v>
      </c>
      <c r="D47" s="137"/>
      <c r="E47" s="145">
        <f>IF(C47=0,0,G47/C47)</f>
        <v>0</v>
      </c>
      <c r="F47" s="146"/>
      <c r="G47" s="143">
        <f>C47*E47</f>
        <v>0</v>
      </c>
      <c r="H47" s="147"/>
      <c r="I47" s="161">
        <f>G47/366</f>
        <v>0</v>
      </c>
      <c r="J47" s="137"/>
      <c r="K47" s="139">
        <v>44.258333333333333</v>
      </c>
      <c r="L47" s="139"/>
      <c r="M47" s="139">
        <v>-44.258333333333333</v>
      </c>
      <c r="N47" s="139"/>
      <c r="O47" s="139">
        <f t="shared" ref="O47" si="25">K47+M47</f>
        <v>0</v>
      </c>
      <c r="P47" s="139"/>
      <c r="Q47" s="147">
        <f>I47*O47</f>
        <v>0</v>
      </c>
    </row>
    <row r="48" spans="1:17">
      <c r="A48" s="135"/>
      <c r="B48" s="136"/>
      <c r="C48" s="159"/>
      <c r="D48" s="137"/>
      <c r="E48" s="145"/>
      <c r="F48" s="146"/>
      <c r="G48" s="147"/>
      <c r="H48" s="147"/>
      <c r="I48" s="147"/>
      <c r="J48" s="137"/>
      <c r="K48" s="139"/>
      <c r="L48" s="139"/>
      <c r="M48" s="139"/>
      <c r="N48" s="139"/>
      <c r="O48" s="139"/>
      <c r="P48" s="139"/>
      <c r="Q48" s="147"/>
    </row>
    <row r="49" spans="1:17">
      <c r="A49" s="135">
        <f>A47+1</f>
        <v>32</v>
      </c>
      <c r="B49" s="136" t="s">
        <v>159</v>
      </c>
      <c r="C49" s="143">
        <v>0</v>
      </c>
      <c r="D49" s="137"/>
      <c r="E49" s="145">
        <f>IF(C49=0,0,G49/C49)</f>
        <v>0</v>
      </c>
      <c r="F49" s="146"/>
      <c r="G49" s="143">
        <f>C49*E49</f>
        <v>0</v>
      </c>
      <c r="H49" s="147"/>
      <c r="I49" s="161">
        <f>G49/366</f>
        <v>0</v>
      </c>
      <c r="J49" s="137"/>
      <c r="K49" s="139">
        <v>44.258333333333333</v>
      </c>
      <c r="L49" s="139"/>
      <c r="M49" s="139">
        <v>-44.258333333333333</v>
      </c>
      <c r="N49" s="139"/>
      <c r="O49" s="139">
        <f t="shared" ref="O49" si="26">K49+M49</f>
        <v>0</v>
      </c>
      <c r="P49" s="139"/>
      <c r="Q49" s="147">
        <f>I49*O49</f>
        <v>0</v>
      </c>
    </row>
    <row r="50" spans="1:17">
      <c r="A50" s="135"/>
      <c r="B50" s="136"/>
      <c r="C50" s="159"/>
      <c r="D50" s="137"/>
      <c r="E50" s="145"/>
      <c r="F50" s="146"/>
      <c r="G50" s="147"/>
      <c r="H50" s="147"/>
      <c r="I50" s="147"/>
      <c r="J50" s="137"/>
      <c r="K50" s="139"/>
      <c r="L50" s="139"/>
      <c r="M50" s="139"/>
      <c r="N50" s="139"/>
      <c r="O50" s="139"/>
      <c r="P50" s="139"/>
      <c r="Q50" s="147"/>
    </row>
    <row r="51" spans="1:17">
      <c r="A51" s="135">
        <f>A49+1</f>
        <v>33</v>
      </c>
      <c r="B51" s="136" t="s">
        <v>160</v>
      </c>
      <c r="C51" s="143">
        <v>68874.810000000012</v>
      </c>
      <c r="D51" s="137"/>
      <c r="E51" s="145">
        <v>0</v>
      </c>
      <c r="F51" s="146"/>
      <c r="G51" s="143">
        <f>C51*E51</f>
        <v>0</v>
      </c>
      <c r="H51" s="147"/>
      <c r="I51" s="161">
        <f>G51/366</f>
        <v>0</v>
      </c>
      <c r="J51" s="137"/>
      <c r="K51" s="139">
        <v>44.258333333333333</v>
      </c>
      <c r="L51" s="139"/>
      <c r="M51" s="139">
        <v>-44.258333333333333</v>
      </c>
      <c r="N51" s="139"/>
      <c r="O51" s="139">
        <f t="shared" ref="O51" si="27">K51+M51</f>
        <v>0</v>
      </c>
      <c r="P51" s="139"/>
      <c r="Q51" s="147">
        <f>I51*O51</f>
        <v>0</v>
      </c>
    </row>
    <row r="52" spans="1:17">
      <c r="A52" s="135"/>
      <c r="B52" s="136"/>
      <c r="C52" s="159"/>
      <c r="D52" s="137"/>
      <c r="E52" s="145"/>
      <c r="F52" s="146"/>
      <c r="G52" s="147"/>
      <c r="H52" s="147"/>
      <c r="I52" s="147"/>
      <c r="J52" s="137"/>
      <c r="K52" s="139"/>
      <c r="L52" s="139"/>
      <c r="M52" s="139"/>
      <c r="N52" s="139"/>
      <c r="O52" s="139"/>
      <c r="P52" s="139"/>
      <c r="Q52" s="147"/>
    </row>
    <row r="53" spans="1:17">
      <c r="A53" s="135">
        <f>A51+1</f>
        <v>34</v>
      </c>
      <c r="B53" s="136" t="s">
        <v>161</v>
      </c>
      <c r="C53" s="143">
        <v>100119.9333725</v>
      </c>
      <c r="D53" s="137"/>
      <c r="E53" s="145">
        <v>0</v>
      </c>
      <c r="F53" s="146"/>
      <c r="G53" s="143">
        <f>C53*E53</f>
        <v>0</v>
      </c>
      <c r="H53" s="147"/>
      <c r="I53" s="161">
        <f>G53/366</f>
        <v>0</v>
      </c>
      <c r="J53" s="137"/>
      <c r="K53" s="139">
        <v>0</v>
      </c>
      <c r="L53" s="139"/>
      <c r="M53" s="139">
        <v>0</v>
      </c>
      <c r="N53" s="139"/>
      <c r="O53" s="139">
        <f t="shared" ref="O53" si="28">K53+M53</f>
        <v>0</v>
      </c>
      <c r="P53" s="139"/>
      <c r="Q53" s="147">
        <f>I53*O53</f>
        <v>0</v>
      </c>
    </row>
    <row r="54" spans="1:17">
      <c r="A54" s="135"/>
      <c r="B54" s="136"/>
      <c r="C54" s="159"/>
      <c r="D54" s="137"/>
      <c r="E54" s="145"/>
      <c r="F54" s="146"/>
      <c r="G54" s="147"/>
      <c r="H54" s="147"/>
      <c r="I54" s="147"/>
      <c r="J54" s="137"/>
      <c r="K54" s="139"/>
      <c r="L54" s="139"/>
      <c r="M54" s="139"/>
      <c r="N54" s="139"/>
      <c r="O54" s="139"/>
      <c r="P54" s="139"/>
      <c r="Q54" s="147"/>
    </row>
    <row r="55" spans="1:17">
      <c r="A55" s="135">
        <f>A53+1</f>
        <v>35</v>
      </c>
      <c r="B55" s="136" t="s">
        <v>162</v>
      </c>
      <c r="C55" s="143">
        <v>19755.749735286692</v>
      </c>
      <c r="D55" s="137"/>
      <c r="E55" s="145">
        <v>0</v>
      </c>
      <c r="F55" s="146"/>
      <c r="G55" s="143">
        <f>C55*E55</f>
        <v>0</v>
      </c>
      <c r="H55" s="147"/>
      <c r="I55" s="161">
        <f>G55/366</f>
        <v>0</v>
      </c>
      <c r="J55" s="137"/>
      <c r="K55" s="139">
        <v>44.258333333333333</v>
      </c>
      <c r="L55" s="139"/>
      <c r="M55" s="139">
        <v>-44.258333333333333</v>
      </c>
      <c r="N55" s="139"/>
      <c r="O55" s="139">
        <f t="shared" ref="O55" si="29">K55+M55</f>
        <v>0</v>
      </c>
      <c r="P55" s="139"/>
      <c r="Q55" s="147">
        <f>I55*O55</f>
        <v>0</v>
      </c>
    </row>
    <row r="56" spans="1:17">
      <c r="A56" s="135"/>
      <c r="B56" s="136"/>
      <c r="C56" s="159"/>
      <c r="D56" s="137"/>
      <c r="E56" s="145"/>
      <c r="F56" s="146"/>
      <c r="G56" s="147"/>
      <c r="H56" s="147"/>
      <c r="I56" s="147"/>
      <c r="J56" s="137"/>
      <c r="K56" s="139"/>
      <c r="L56" s="139"/>
      <c r="M56" s="139"/>
      <c r="N56" s="139"/>
      <c r="O56" s="139"/>
      <c r="P56" s="139"/>
      <c r="Q56" s="147"/>
    </row>
    <row r="57" spans="1:17">
      <c r="A57" s="135">
        <f>A55+1</f>
        <v>36</v>
      </c>
      <c r="B57" s="136" t="s">
        <v>163</v>
      </c>
      <c r="C57" s="143">
        <v>0</v>
      </c>
      <c r="D57" s="137"/>
      <c r="E57" s="145">
        <v>0</v>
      </c>
      <c r="F57" s="146"/>
      <c r="G57" s="143">
        <f>C57*E57</f>
        <v>0</v>
      </c>
      <c r="H57" s="147"/>
      <c r="I57" s="161">
        <f>G57/366</f>
        <v>0</v>
      </c>
      <c r="J57" s="137"/>
      <c r="K57" s="139">
        <v>44.258333333333333</v>
      </c>
      <c r="L57" s="139"/>
      <c r="M57" s="139">
        <v>-44.258333333333333</v>
      </c>
      <c r="N57" s="139"/>
      <c r="O57" s="139">
        <f t="shared" ref="O57" si="30">K57+M57</f>
        <v>0</v>
      </c>
      <c r="P57" s="139"/>
      <c r="Q57" s="147">
        <f>I57*O57</f>
        <v>0</v>
      </c>
    </row>
    <row r="58" spans="1:17">
      <c r="A58" s="135"/>
      <c r="B58" s="136"/>
      <c r="C58" s="159"/>
      <c r="D58" s="137"/>
      <c r="E58" s="145"/>
      <c r="F58" s="146"/>
      <c r="G58" s="147"/>
      <c r="H58" s="147"/>
      <c r="I58" s="147"/>
      <c r="J58" s="137"/>
      <c r="K58" s="139"/>
      <c r="L58" s="139"/>
      <c r="M58" s="139"/>
      <c r="N58" s="139"/>
      <c r="O58" s="139"/>
      <c r="P58" s="139"/>
      <c r="Q58" s="147"/>
    </row>
    <row r="59" spans="1:17">
      <c r="A59" s="135">
        <f>A57+1</f>
        <v>37</v>
      </c>
      <c r="B59" s="136" t="s">
        <v>164</v>
      </c>
      <c r="C59" s="143">
        <v>17591677.273039762</v>
      </c>
      <c r="D59" s="137"/>
      <c r="E59" s="145">
        <f t="shared" ref="E59" si="31">E$12</f>
        <v>1</v>
      </c>
      <c r="F59" s="146"/>
      <c r="G59" s="143">
        <f>C59*E59</f>
        <v>17591677.273039762</v>
      </c>
      <c r="H59" s="147"/>
      <c r="I59" s="147">
        <f>G59/366</f>
        <v>48064.692002840879</v>
      </c>
      <c r="J59" s="137"/>
      <c r="K59" s="139">
        <v>44.258333333333333</v>
      </c>
      <c r="L59" s="139"/>
      <c r="M59" s="139">
        <v>-87.499999999999986</v>
      </c>
      <c r="N59" s="139"/>
      <c r="O59" s="139">
        <f t="shared" ref="O59" si="32">K59+M59</f>
        <v>-43.241666666666653</v>
      </c>
      <c r="P59" s="139"/>
      <c r="Q59" s="147">
        <f>I59*O59</f>
        <v>-2078397.3900228436</v>
      </c>
    </row>
    <row r="60" spans="1:17">
      <c r="A60" s="135"/>
      <c r="B60" s="136"/>
      <c r="C60" s="159"/>
      <c r="D60" s="137"/>
      <c r="E60" s="145"/>
      <c r="F60" s="146"/>
      <c r="G60" s="147"/>
      <c r="H60" s="147"/>
      <c r="I60" s="147"/>
      <c r="J60" s="137"/>
      <c r="K60" s="139"/>
      <c r="L60" s="139"/>
      <c r="M60" s="139"/>
      <c r="N60" s="139"/>
      <c r="O60" s="139"/>
      <c r="P60" s="139"/>
      <c r="Q60" s="147"/>
    </row>
    <row r="61" spans="1:17">
      <c r="A61" s="135">
        <f>A59+1</f>
        <v>38</v>
      </c>
      <c r="B61" s="136" t="s">
        <v>165</v>
      </c>
      <c r="C61" s="149">
        <v>40497220.334857523</v>
      </c>
      <c r="D61" s="150"/>
      <c r="E61" s="145"/>
      <c r="F61" s="146"/>
      <c r="G61" s="149">
        <v>40685970.144396842</v>
      </c>
      <c r="H61" s="151"/>
      <c r="I61" s="147">
        <f>G61/366</f>
        <v>111163.85285354329</v>
      </c>
      <c r="J61" s="150"/>
      <c r="K61" s="139">
        <v>44.258333333333333</v>
      </c>
      <c r="L61" s="139"/>
      <c r="M61" s="139">
        <v>-44.258333333333333</v>
      </c>
      <c r="N61" s="139"/>
      <c r="O61" s="139">
        <f t="shared" ref="O61" si="33">K61+M61</f>
        <v>0</v>
      </c>
      <c r="P61" s="139"/>
      <c r="Q61" s="152">
        <f>I61*O61</f>
        <v>0</v>
      </c>
    </row>
    <row r="62" spans="1:17">
      <c r="A62" s="135"/>
      <c r="B62" s="136"/>
      <c r="C62" s="159"/>
      <c r="D62" s="137"/>
      <c r="E62" s="145"/>
      <c r="F62" s="146"/>
      <c r="G62" s="147"/>
      <c r="H62" s="147"/>
      <c r="I62" s="147"/>
      <c r="J62" s="137"/>
      <c r="K62" s="139"/>
      <c r="L62" s="139"/>
      <c r="M62" s="139"/>
      <c r="N62" s="139"/>
      <c r="O62" s="139"/>
      <c r="P62" s="139"/>
      <c r="Q62" s="147"/>
    </row>
    <row r="63" spans="1:17">
      <c r="A63" s="135">
        <f>A61+1</f>
        <v>39</v>
      </c>
      <c r="B63" s="136" t="s">
        <v>166</v>
      </c>
      <c r="C63" s="147">
        <f>C24+C31+C37+C43+C45+C47+C49+C51+C53+C55+C57+C59+C61</f>
        <v>356828378.45055962</v>
      </c>
      <c r="D63" s="137"/>
      <c r="E63" s="145"/>
      <c r="F63" s="146"/>
      <c r="G63" s="147">
        <f>G24+G31+G37+G43+G45+G47+G49+G51+G53+G55+G57+G59+G61</f>
        <v>356828377.76699114</v>
      </c>
      <c r="H63" s="137"/>
      <c r="I63" s="147">
        <f>I24+I31+I37+I43+I45+I47+I49+I51+I53+I55+I57+I59+I61</f>
        <v>159228.54485638416</v>
      </c>
      <c r="J63" s="137"/>
      <c r="K63" s="137"/>
      <c r="L63" s="137"/>
      <c r="M63" s="139"/>
      <c r="N63" s="139"/>
      <c r="O63" s="139"/>
      <c r="P63" s="139"/>
      <c r="Q63" s="147">
        <f>Q24+Q31+Q37+Q43+Q45+Q47+Q49+Q51+Q53+Q55+Q57+Q59+Q61</f>
        <v>1754301.6342521529</v>
      </c>
    </row>
    <row r="64" spans="1:17">
      <c r="A64" s="135"/>
      <c r="B64" s="136"/>
      <c r="C64" s="159"/>
      <c r="D64" s="137"/>
      <c r="E64" s="145"/>
      <c r="F64" s="146"/>
      <c r="G64" s="137"/>
      <c r="H64" s="137"/>
      <c r="I64" s="137"/>
      <c r="J64" s="137"/>
      <c r="K64" s="137"/>
      <c r="L64" s="137"/>
      <c r="M64" s="139"/>
      <c r="N64" s="139"/>
      <c r="O64" s="139"/>
      <c r="P64" s="139"/>
      <c r="Q64" s="147"/>
    </row>
    <row r="65" spans="1:17">
      <c r="A65" s="135">
        <f>A63+1</f>
        <v>40</v>
      </c>
      <c r="B65" s="136" t="s">
        <v>167</v>
      </c>
      <c r="C65" s="143">
        <f>31650278.57*0.19</f>
        <v>6013552.9282999998</v>
      </c>
      <c r="D65" s="137"/>
      <c r="E65" s="145">
        <v>1</v>
      </c>
      <c r="F65" s="146"/>
      <c r="G65" s="143">
        <f>C65*E65</f>
        <v>6013552.9282999998</v>
      </c>
      <c r="H65" s="137"/>
      <c r="I65" s="147">
        <f>G65/366</f>
        <v>16430.472481693989</v>
      </c>
      <c r="J65" s="137"/>
      <c r="K65" s="139">
        <v>44.258333333333333</v>
      </c>
      <c r="L65" s="139"/>
      <c r="M65" s="139">
        <v>-39.830534579791077</v>
      </c>
      <c r="N65" s="139"/>
      <c r="O65" s="139">
        <f t="shared" ref="O65" si="34">K65+M65</f>
        <v>4.4277987535422554</v>
      </c>
      <c r="P65" s="139"/>
      <c r="Q65" s="147">
        <f>I65*O65</f>
        <v>72750.825574554969</v>
      </c>
    </row>
    <row r="66" spans="1:17">
      <c r="A66" s="135"/>
      <c r="B66" s="136"/>
      <c r="C66" s="159"/>
      <c r="D66" s="137"/>
      <c r="E66" s="145"/>
      <c r="F66" s="146"/>
      <c r="G66" s="137"/>
      <c r="H66" s="137"/>
      <c r="I66" s="137"/>
      <c r="J66" s="137"/>
      <c r="K66" s="137"/>
      <c r="L66" s="137"/>
      <c r="M66" s="139"/>
      <c r="N66" s="139"/>
      <c r="O66" s="139"/>
      <c r="P66" s="139"/>
      <c r="Q66" s="147"/>
    </row>
    <row r="67" spans="1:17">
      <c r="A67" s="135">
        <f>A65+1</f>
        <v>41</v>
      </c>
      <c r="B67" s="136" t="s">
        <v>168</v>
      </c>
      <c r="C67" s="143">
        <f>3485766.33*0.19</f>
        <v>662295.60270000005</v>
      </c>
      <c r="D67" s="137"/>
      <c r="E67" s="145">
        <v>1</v>
      </c>
      <c r="F67" s="146"/>
      <c r="G67" s="143">
        <f>C67*E67</f>
        <v>662295.60270000005</v>
      </c>
      <c r="H67" s="137"/>
      <c r="I67" s="147">
        <f>G67/366</f>
        <v>1809.5508270491805</v>
      </c>
      <c r="J67" s="137"/>
      <c r="K67" s="139">
        <v>44.258333333333333</v>
      </c>
      <c r="L67" s="139"/>
      <c r="M67" s="139">
        <v>-35.053402125791742</v>
      </c>
      <c r="N67" s="139"/>
      <c r="O67" s="139">
        <f t="shared" ref="O67" si="35">K67+M67</f>
        <v>9.2049312075415912</v>
      </c>
      <c r="P67" s="139"/>
      <c r="Q67" s="147">
        <f>I67*O67</f>
        <v>16656.790879537697</v>
      </c>
    </row>
    <row r="68" spans="1:17">
      <c r="A68" s="135"/>
      <c r="B68" s="136"/>
      <c r="C68" s="159"/>
      <c r="D68" s="137"/>
      <c r="E68" s="145"/>
      <c r="F68" s="146"/>
      <c r="G68" s="137"/>
      <c r="H68" s="137"/>
      <c r="I68" s="137"/>
      <c r="J68" s="137"/>
      <c r="K68" s="139"/>
      <c r="L68" s="139"/>
      <c r="M68" s="139"/>
      <c r="N68" s="139"/>
      <c r="O68" s="139"/>
      <c r="P68" s="139"/>
      <c r="Q68" s="147"/>
    </row>
    <row r="69" spans="1:17">
      <c r="A69" s="135">
        <f>A67+1</f>
        <v>42</v>
      </c>
      <c r="B69" s="136" t="s">
        <v>169</v>
      </c>
      <c r="C69" s="143">
        <v>0</v>
      </c>
      <c r="D69" s="137"/>
      <c r="E69" s="145">
        <v>1</v>
      </c>
      <c r="F69" s="146"/>
      <c r="G69" s="143">
        <f>C69*E69</f>
        <v>0</v>
      </c>
      <c r="H69" s="137"/>
      <c r="I69" s="147">
        <f>G69/366</f>
        <v>0</v>
      </c>
      <c r="J69" s="137"/>
      <c r="K69" s="139">
        <v>44.258333333333333</v>
      </c>
      <c r="L69" s="139"/>
      <c r="M69" s="139">
        <v>-100.23615393014543</v>
      </c>
      <c r="N69" s="139"/>
      <c r="O69" s="139">
        <f t="shared" ref="O69" si="36">K69+M69</f>
        <v>-55.977820596812101</v>
      </c>
      <c r="P69" s="139"/>
      <c r="Q69" s="152">
        <f>I69*O69</f>
        <v>0</v>
      </c>
    </row>
    <row r="70" spans="1:17">
      <c r="A70" s="135"/>
      <c r="B70" s="136"/>
      <c r="C70" s="137"/>
      <c r="D70" s="137"/>
      <c r="E70" s="146"/>
      <c r="F70" s="146"/>
      <c r="G70" s="137"/>
      <c r="H70" s="137"/>
      <c r="I70" s="137"/>
      <c r="J70" s="137"/>
      <c r="K70" s="137"/>
      <c r="L70" s="137"/>
      <c r="M70" s="139"/>
      <c r="N70" s="139"/>
      <c r="O70" s="137"/>
      <c r="P70" s="137"/>
      <c r="Q70" s="147"/>
    </row>
    <row r="71" spans="1:17">
      <c r="A71" s="135">
        <f>A69+1</f>
        <v>43</v>
      </c>
      <c r="B71" s="136" t="s">
        <v>170</v>
      </c>
      <c r="C71" s="137"/>
      <c r="D71" s="137"/>
      <c r="E71" s="146"/>
      <c r="F71" s="146"/>
      <c r="G71" s="137"/>
      <c r="H71" s="137"/>
      <c r="I71" s="137"/>
      <c r="J71" s="137"/>
      <c r="K71" s="137"/>
      <c r="L71" s="137"/>
      <c r="M71" s="139"/>
      <c r="N71" s="139"/>
      <c r="O71" s="137"/>
      <c r="P71" s="137"/>
      <c r="Q71" s="151">
        <f>SUM(Q63:Q69)</f>
        <v>1843709.2507062454</v>
      </c>
    </row>
    <row r="72" spans="1:17">
      <c r="A72" s="135"/>
      <c r="B72" s="136"/>
      <c r="C72" s="137"/>
      <c r="D72" s="137"/>
      <c r="E72" s="146"/>
      <c r="F72" s="146"/>
      <c r="G72" s="137"/>
      <c r="H72" s="137"/>
      <c r="I72" s="137"/>
      <c r="J72" s="137"/>
      <c r="K72" s="137"/>
      <c r="L72" s="137"/>
      <c r="M72" s="139"/>
      <c r="N72" s="139"/>
      <c r="O72" s="137"/>
      <c r="P72" s="137"/>
      <c r="Q72" s="147"/>
    </row>
    <row r="73" spans="1:17">
      <c r="A73" s="135">
        <f>A71+1</f>
        <v>44</v>
      </c>
      <c r="B73" s="136" t="s">
        <v>180</v>
      </c>
      <c r="C73" s="137"/>
      <c r="D73" s="137"/>
      <c r="E73" s="146"/>
      <c r="F73" s="146"/>
      <c r="G73" s="137"/>
      <c r="H73" s="137"/>
      <c r="I73" s="137"/>
      <c r="J73" s="137"/>
      <c r="K73" s="137"/>
      <c r="L73" s="137"/>
      <c r="M73" s="139"/>
      <c r="N73" s="139"/>
      <c r="O73" s="137"/>
      <c r="P73" s="137"/>
      <c r="Q73" s="152">
        <v>27654172.529999997</v>
      </c>
    </row>
    <row r="74" spans="1:17">
      <c r="A74" s="135"/>
      <c r="B74" s="136"/>
      <c r="C74" s="137"/>
      <c r="D74" s="137"/>
      <c r="E74" s="146"/>
      <c r="F74" s="146"/>
      <c r="G74" s="137"/>
      <c r="H74" s="137"/>
      <c r="I74" s="137"/>
      <c r="J74" s="137"/>
      <c r="K74" s="137"/>
      <c r="L74" s="137"/>
      <c r="M74" s="139"/>
      <c r="N74" s="139"/>
      <c r="O74" s="137"/>
      <c r="P74" s="137"/>
      <c r="Q74" s="147"/>
    </row>
    <row r="75" spans="1:17" ht="13.5" thickBot="1">
      <c r="A75" s="135">
        <f>A73+1</f>
        <v>45</v>
      </c>
      <c r="B75" s="136" t="s">
        <v>172</v>
      </c>
      <c r="C75" s="137"/>
      <c r="D75" s="137"/>
      <c r="E75" s="146"/>
      <c r="F75" s="146"/>
      <c r="G75" s="137"/>
      <c r="H75" s="137"/>
      <c r="I75" s="137"/>
      <c r="J75" s="137"/>
      <c r="K75" s="137"/>
      <c r="L75" s="137"/>
      <c r="M75" s="139"/>
      <c r="N75" s="139"/>
      <c r="O75" s="137"/>
      <c r="P75" s="137"/>
      <c r="Q75" s="162">
        <f>SUM(Q71:Q73)</f>
        <v>29497881.780706242</v>
      </c>
    </row>
    <row r="76" spans="1:17" ht="13.5" thickTop="1">
      <c r="A76" s="135"/>
      <c r="B76" s="136"/>
      <c r="C76" s="137"/>
      <c r="D76" s="137"/>
      <c r="E76" s="146"/>
      <c r="F76" s="146"/>
      <c r="G76" s="137"/>
      <c r="H76" s="137"/>
      <c r="I76" s="137"/>
      <c r="J76" s="137"/>
      <c r="K76" s="137"/>
      <c r="L76" s="137"/>
      <c r="M76" s="139"/>
      <c r="N76" s="139"/>
      <c r="O76" s="137"/>
      <c r="P76" s="137"/>
      <c r="Q76" s="147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3"/>
  <sheetViews>
    <sheetView topLeftCell="A37" zoomScale="85" zoomScaleNormal="85" workbookViewId="0">
      <selection activeCell="U76" sqref="U76:V76"/>
    </sheetView>
  </sheetViews>
  <sheetFormatPr defaultRowHeight="12.75"/>
  <cols>
    <col min="2" max="2" width="43" customWidth="1"/>
    <col min="3" max="3" width="16.85546875" customWidth="1"/>
    <col min="4" max="4" width="2.140625" customWidth="1"/>
    <col min="6" max="6" width="2.28515625" customWidth="1"/>
    <col min="7" max="7" width="15.85546875" customWidth="1"/>
    <col min="8" max="8" width="2.5703125" customWidth="1"/>
    <col min="9" max="9" width="11.140625" customWidth="1"/>
    <col min="10" max="10" width="2.42578125" customWidth="1"/>
    <col min="12" max="12" width="2.42578125" customWidth="1"/>
    <col min="14" max="14" width="2.28515625" customWidth="1"/>
    <col min="17" max="17" width="15.5703125" customWidth="1"/>
    <col min="19" max="19" width="11.42578125" customWidth="1"/>
    <col min="21" max="21" width="13.85546875" customWidth="1"/>
  </cols>
  <sheetData>
    <row r="1" spans="1:17">
      <c r="A1" s="364" t="s">
        <v>104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</row>
    <row r="2" spans="1:17">
      <c r="A2" s="364" t="s">
        <v>105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</row>
    <row r="3" spans="1:17">
      <c r="A3" s="364" t="s">
        <v>106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</row>
    <row r="4" spans="1:17">
      <c r="A4" s="364" t="s">
        <v>107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</row>
    <row r="5" spans="1:17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>
      <c r="A6" s="133" t="s">
        <v>108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4" t="s">
        <v>109</v>
      </c>
    </row>
    <row r="7" spans="1:17">
      <c r="A7" s="133" t="s">
        <v>110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4" t="s">
        <v>111</v>
      </c>
    </row>
    <row r="8" spans="1:17">
      <c r="A8" s="133" t="s">
        <v>112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4" t="s">
        <v>113</v>
      </c>
    </row>
    <row r="9" spans="1:17">
      <c r="A9" s="135"/>
      <c r="B9" s="136"/>
      <c r="C9" s="137"/>
      <c r="D9" s="137"/>
      <c r="E9" s="138"/>
      <c r="F9" s="138"/>
      <c r="G9" s="137"/>
      <c r="H9" s="137"/>
      <c r="I9" s="137"/>
      <c r="J9" s="137"/>
      <c r="K9" s="137"/>
      <c r="L9" s="137"/>
      <c r="M9" s="139"/>
      <c r="N9" s="139"/>
      <c r="O9" s="137"/>
      <c r="P9" s="137"/>
      <c r="Q9" s="137"/>
    </row>
    <row r="10" spans="1:17" ht="38.25">
      <c r="A10" s="140" t="s">
        <v>114</v>
      </c>
      <c r="B10" s="140" t="s">
        <v>115</v>
      </c>
      <c r="C10" s="140" t="s">
        <v>116</v>
      </c>
      <c r="D10" s="141"/>
      <c r="E10" s="140" t="s">
        <v>117</v>
      </c>
      <c r="F10" s="141"/>
      <c r="G10" s="140" t="s">
        <v>118</v>
      </c>
      <c r="H10" s="141"/>
      <c r="I10" s="140" t="s">
        <v>119</v>
      </c>
      <c r="J10" s="141"/>
      <c r="K10" s="140" t="s">
        <v>120</v>
      </c>
      <c r="L10" s="141"/>
      <c r="M10" s="140" t="s">
        <v>121</v>
      </c>
      <c r="N10" s="141"/>
      <c r="O10" s="140" t="s">
        <v>122</v>
      </c>
      <c r="P10" s="141"/>
      <c r="Q10" s="140" t="s">
        <v>123</v>
      </c>
    </row>
    <row r="11" spans="1:17">
      <c r="A11" s="135"/>
      <c r="B11" s="136" t="s">
        <v>124</v>
      </c>
      <c r="C11" s="137"/>
      <c r="D11" s="137"/>
      <c r="E11" s="138"/>
      <c r="F11" s="138"/>
      <c r="G11" s="137"/>
      <c r="H11" s="137"/>
      <c r="I11" s="137"/>
      <c r="J11" s="137"/>
      <c r="K11" s="137"/>
      <c r="L11" s="137"/>
      <c r="M11" s="139"/>
      <c r="N11" s="139"/>
      <c r="O11" s="137"/>
      <c r="P11" s="137"/>
      <c r="Q11" s="137"/>
    </row>
    <row r="12" spans="1:17">
      <c r="A12" s="135">
        <v>1</v>
      </c>
      <c r="B12" s="142" t="s">
        <v>125</v>
      </c>
      <c r="C12" s="143">
        <v>233176864.07443401</v>
      </c>
      <c r="D12" s="144"/>
      <c r="E12" s="145">
        <v>1</v>
      </c>
      <c r="F12" s="146"/>
      <c r="G12" s="143">
        <f>C12*E12</f>
        <v>233176864.07443401</v>
      </c>
      <c r="H12" s="147"/>
      <c r="I12" s="147">
        <f>G12/366</f>
        <v>637095.25703397277</v>
      </c>
      <c r="J12" s="137"/>
      <c r="K12" s="139">
        <v>44.268333333333331</v>
      </c>
      <c r="L12" s="139"/>
      <c r="M12" s="139">
        <v>-24.36</v>
      </c>
      <c r="N12" s="139"/>
      <c r="O12" s="139">
        <f>K12+M12</f>
        <v>19.908333333333331</v>
      </c>
      <c r="P12" s="139"/>
      <c r="Q12" s="147">
        <f>I12*O12</f>
        <v>12683504.742118007</v>
      </c>
    </row>
    <row r="13" spans="1:17">
      <c r="A13" s="135">
        <f>A12+1</f>
        <v>2</v>
      </c>
      <c r="B13" s="142" t="s">
        <v>126</v>
      </c>
      <c r="C13" s="143">
        <v>45753991.453744143</v>
      </c>
      <c r="D13" s="144"/>
      <c r="E13" s="145">
        <f>E$12</f>
        <v>1</v>
      </c>
      <c r="F13" s="146"/>
      <c r="G13" s="143">
        <f>C13*E13</f>
        <v>45753991.453744143</v>
      </c>
      <c r="H13" s="147"/>
      <c r="I13" s="147">
        <f t="shared" ref="I13:I26" si="0">G13/366</f>
        <v>125010.9056113228</v>
      </c>
      <c r="J13" s="137"/>
      <c r="K13" s="139">
        <v>44.268333333333331</v>
      </c>
      <c r="L13" s="139"/>
      <c r="M13" s="139">
        <v>-38.99</v>
      </c>
      <c r="N13" s="139"/>
      <c r="O13" s="139">
        <f t="shared" ref="O13:O26" si="1">K13+M13</f>
        <v>5.2783333333333289</v>
      </c>
      <c r="P13" s="139"/>
      <c r="Q13" s="147">
        <f t="shared" ref="Q13:Q26" si="2">I13*O13</f>
        <v>659849.23011843162</v>
      </c>
    </row>
    <row r="14" spans="1:17">
      <c r="A14" s="135">
        <f>A13+1</f>
        <v>3</v>
      </c>
      <c r="B14" s="142" t="s">
        <v>127</v>
      </c>
      <c r="C14" s="143">
        <v>0</v>
      </c>
      <c r="D14" s="144"/>
      <c r="E14" s="145">
        <f t="shared" ref="E14:E26" si="3">E$12</f>
        <v>1</v>
      </c>
      <c r="F14" s="146"/>
      <c r="G14" s="143">
        <f>C14*E14</f>
        <v>0</v>
      </c>
      <c r="H14" s="147"/>
      <c r="I14" s="147">
        <f t="shared" si="0"/>
        <v>0</v>
      </c>
      <c r="J14" s="137"/>
      <c r="K14" s="139">
        <v>44.268333333333331</v>
      </c>
      <c r="L14" s="139"/>
      <c r="M14" s="139">
        <v>-8.4</v>
      </c>
      <c r="N14" s="139"/>
      <c r="O14" s="139">
        <f t="shared" si="1"/>
        <v>35.868333333333332</v>
      </c>
      <c r="P14" s="139"/>
      <c r="Q14" s="147">
        <f t="shared" si="2"/>
        <v>0</v>
      </c>
    </row>
    <row r="15" spans="1:17">
      <c r="A15" s="135">
        <f>A14+1</f>
        <v>4</v>
      </c>
      <c r="B15" s="142" t="s">
        <v>128</v>
      </c>
      <c r="C15" s="143">
        <v>11064873</v>
      </c>
      <c r="D15" s="144"/>
      <c r="E15" s="145">
        <f t="shared" si="3"/>
        <v>1</v>
      </c>
      <c r="F15" s="146"/>
      <c r="G15" s="143">
        <f t="shared" ref="G15:G26" si="4">C15*E15</f>
        <v>11064873</v>
      </c>
      <c r="H15" s="147"/>
      <c r="I15" s="147">
        <f t="shared" si="0"/>
        <v>30231.89344262295</v>
      </c>
      <c r="J15" s="137"/>
      <c r="K15" s="139">
        <v>44.268333333333331</v>
      </c>
      <c r="L15" s="139"/>
      <c r="M15" s="139">
        <v>-26.87</v>
      </c>
      <c r="N15" s="139"/>
      <c r="O15" s="139">
        <f t="shared" si="1"/>
        <v>17.39833333333333</v>
      </c>
      <c r="P15" s="139"/>
      <c r="Q15" s="147">
        <f t="shared" si="2"/>
        <v>525984.55941256823</v>
      </c>
    </row>
    <row r="16" spans="1:17">
      <c r="A16" s="135">
        <f>A15+1</f>
        <v>5</v>
      </c>
      <c r="B16" s="142" t="s">
        <v>129</v>
      </c>
      <c r="C16" s="148">
        <v>44518297.242865562</v>
      </c>
      <c r="D16" s="144"/>
      <c r="E16" s="145">
        <f t="shared" si="3"/>
        <v>1</v>
      </c>
      <c r="F16" s="146"/>
      <c r="G16" s="148">
        <f t="shared" si="4"/>
        <v>44518297.242865562</v>
      </c>
      <c r="H16" s="147"/>
      <c r="I16" s="147">
        <f t="shared" si="0"/>
        <v>121634.69192039772</v>
      </c>
      <c r="J16" s="137"/>
      <c r="K16" s="139">
        <v>44.268333333333331</v>
      </c>
      <c r="L16" s="139"/>
      <c r="M16" s="139">
        <v>-28.368832853281493</v>
      </c>
      <c r="N16" s="139"/>
      <c r="O16" s="139">
        <f t="shared" si="1"/>
        <v>15.899500480051838</v>
      </c>
      <c r="P16" s="139"/>
      <c r="Q16" s="147">
        <f t="shared" si="2"/>
        <v>1933930.842579321</v>
      </c>
    </row>
    <row r="17" spans="1:17">
      <c r="A17" s="135">
        <f>A16+1</f>
        <v>6</v>
      </c>
      <c r="B17" s="142" t="s">
        <v>130</v>
      </c>
      <c r="C17" s="143">
        <v>32757466.350000001</v>
      </c>
      <c r="D17" s="144"/>
      <c r="E17" s="145">
        <f t="shared" si="3"/>
        <v>1</v>
      </c>
      <c r="F17" s="146"/>
      <c r="G17" s="143">
        <f t="shared" si="4"/>
        <v>32757466.350000001</v>
      </c>
      <c r="H17" s="147"/>
      <c r="I17" s="147">
        <f t="shared" si="0"/>
        <v>89501.274180327877</v>
      </c>
      <c r="J17" s="137"/>
      <c r="K17" s="139">
        <v>44.268333333333331</v>
      </c>
      <c r="L17" s="139"/>
      <c r="M17" s="139">
        <v>-11.998650359254054</v>
      </c>
      <c r="N17" s="139"/>
      <c r="O17" s="139">
        <f t="shared" si="1"/>
        <v>32.269682974079274</v>
      </c>
      <c r="P17" s="139"/>
      <c r="Q17" s="147">
        <f t="shared" si="2"/>
        <v>2888177.7435753276</v>
      </c>
    </row>
    <row r="18" spans="1:17">
      <c r="A18" s="135">
        <f t="shared" ref="A18:A24" si="5">A17+1</f>
        <v>7</v>
      </c>
      <c r="B18" s="142" t="s">
        <v>131</v>
      </c>
      <c r="C18" s="143">
        <f>-11865+1250759</f>
        <v>1238894</v>
      </c>
      <c r="D18" s="144"/>
      <c r="E18" s="145">
        <f t="shared" si="3"/>
        <v>1</v>
      </c>
      <c r="F18" s="146"/>
      <c r="G18" s="143">
        <f t="shared" si="4"/>
        <v>1238894</v>
      </c>
      <c r="H18" s="147"/>
      <c r="I18" s="147">
        <f t="shared" si="0"/>
        <v>3384.9562841530055</v>
      </c>
      <c r="J18" s="137"/>
      <c r="K18" s="139">
        <v>44.268333333333331</v>
      </c>
      <c r="L18" s="139"/>
      <c r="M18" s="139">
        <v>0</v>
      </c>
      <c r="N18" s="139"/>
      <c r="O18" s="139">
        <f t="shared" si="1"/>
        <v>44.268333333333331</v>
      </c>
      <c r="P18" s="139"/>
      <c r="Q18" s="147">
        <f t="shared" si="2"/>
        <v>149846.37310564663</v>
      </c>
    </row>
    <row r="19" spans="1:17">
      <c r="A19" s="135">
        <f t="shared" si="5"/>
        <v>8</v>
      </c>
      <c r="B19" s="142" t="s">
        <v>132</v>
      </c>
      <c r="C19" s="143">
        <f>984610+348132</f>
        <v>1332742</v>
      </c>
      <c r="D19" s="144"/>
      <c r="E19" s="145">
        <f t="shared" si="3"/>
        <v>1</v>
      </c>
      <c r="F19" s="146"/>
      <c r="G19" s="143">
        <f t="shared" si="4"/>
        <v>1332742</v>
      </c>
      <c r="H19" s="147"/>
      <c r="I19" s="147">
        <f t="shared" si="0"/>
        <v>3641.3715846994537</v>
      </c>
      <c r="J19" s="137"/>
      <c r="K19" s="139">
        <v>44.268333333333331</v>
      </c>
      <c r="L19" s="139"/>
      <c r="M19" s="139">
        <v>0</v>
      </c>
      <c r="N19" s="139"/>
      <c r="O19" s="139">
        <f t="shared" si="1"/>
        <v>44.268333333333331</v>
      </c>
      <c r="P19" s="139"/>
      <c r="Q19" s="147">
        <f t="shared" si="2"/>
        <v>161197.45110200363</v>
      </c>
    </row>
    <row r="20" spans="1:17">
      <c r="A20" s="135">
        <f>A19+1</f>
        <v>9</v>
      </c>
      <c r="B20" s="142" t="s">
        <v>133</v>
      </c>
      <c r="C20" s="143">
        <v>2874497.4197634999</v>
      </c>
      <c r="D20" s="144"/>
      <c r="E20" s="145">
        <f t="shared" si="3"/>
        <v>1</v>
      </c>
      <c r="F20" s="146"/>
      <c r="G20" s="143">
        <f t="shared" si="4"/>
        <v>2874497.4197634999</v>
      </c>
      <c r="H20" s="147"/>
      <c r="I20" s="147">
        <f t="shared" si="0"/>
        <v>7853.818086785519</v>
      </c>
      <c r="J20" s="137"/>
      <c r="K20" s="139">
        <v>44.268333333333331</v>
      </c>
      <c r="L20" s="139"/>
      <c r="M20" s="139">
        <v>-245.22</v>
      </c>
      <c r="N20" s="139"/>
      <c r="O20" s="139">
        <f t="shared" si="1"/>
        <v>-200.95166666666665</v>
      </c>
      <c r="P20" s="139"/>
      <c r="Q20" s="147">
        <f t="shared" si="2"/>
        <v>-1578237.8342363613</v>
      </c>
    </row>
    <row r="21" spans="1:17">
      <c r="A21" s="135">
        <f>A20+1</f>
        <v>10</v>
      </c>
      <c r="B21" s="142" t="s">
        <v>134</v>
      </c>
      <c r="C21" s="143">
        <v>1304798</v>
      </c>
      <c r="D21" s="144"/>
      <c r="E21" s="145">
        <f t="shared" si="3"/>
        <v>1</v>
      </c>
      <c r="F21" s="146"/>
      <c r="G21" s="143">
        <f t="shared" si="4"/>
        <v>1304798</v>
      </c>
      <c r="H21" s="147"/>
      <c r="I21" s="147">
        <f t="shared" si="0"/>
        <v>3565.0218579234975</v>
      </c>
      <c r="J21" s="137"/>
      <c r="K21" s="139">
        <v>44.268333333333331</v>
      </c>
      <c r="L21" s="139"/>
      <c r="M21" s="139">
        <v>-22.987677887868923</v>
      </c>
      <c r="N21" s="139"/>
      <c r="O21" s="139">
        <f t="shared" si="1"/>
        <v>21.280655445464408</v>
      </c>
      <c r="P21" s="139"/>
      <c r="Q21" s="147">
        <f t="shared" si="2"/>
        <v>75866.001814019313</v>
      </c>
    </row>
    <row r="22" spans="1:17">
      <c r="A22" s="135">
        <f t="shared" si="5"/>
        <v>11</v>
      </c>
      <c r="B22" s="142" t="s">
        <v>135</v>
      </c>
      <c r="C22" s="143">
        <v>1009342</v>
      </c>
      <c r="D22" s="144"/>
      <c r="E22" s="145">
        <f t="shared" si="3"/>
        <v>1</v>
      </c>
      <c r="F22" s="146"/>
      <c r="G22" s="143">
        <f t="shared" si="4"/>
        <v>1009342</v>
      </c>
      <c r="H22" s="147"/>
      <c r="I22" s="147">
        <f t="shared" si="0"/>
        <v>2757.7650273224044</v>
      </c>
      <c r="J22" s="137"/>
      <c r="K22" s="139">
        <v>44.268333333333331</v>
      </c>
      <c r="L22" s="139"/>
      <c r="M22" s="139">
        <v>-283.5</v>
      </c>
      <c r="N22" s="139"/>
      <c r="O22" s="139">
        <f t="shared" si="1"/>
        <v>-239.23166666666668</v>
      </c>
      <c r="P22" s="139"/>
      <c r="Q22" s="147">
        <f t="shared" si="2"/>
        <v>-659744.72376138438</v>
      </c>
    </row>
    <row r="23" spans="1:17">
      <c r="A23" s="135">
        <f t="shared" si="5"/>
        <v>12</v>
      </c>
      <c r="B23" s="142" t="s">
        <v>136</v>
      </c>
      <c r="C23" s="148">
        <v>2225667.7852111068</v>
      </c>
      <c r="D23" s="137"/>
      <c r="E23" s="145">
        <f t="shared" si="3"/>
        <v>1</v>
      </c>
      <c r="F23" s="146"/>
      <c r="G23" s="143">
        <f t="shared" si="4"/>
        <v>2225667.7852111068</v>
      </c>
      <c r="H23" s="147"/>
      <c r="I23" s="147">
        <f t="shared" si="0"/>
        <v>6081.059522434718</v>
      </c>
      <c r="J23" s="137"/>
      <c r="K23" s="139">
        <v>44.268333333333331</v>
      </c>
      <c r="L23" s="139"/>
      <c r="M23" s="139">
        <v>-174.19512549656505</v>
      </c>
      <c r="N23" s="139"/>
      <c r="O23" s="139">
        <f t="shared" si="1"/>
        <v>-129.92679216323171</v>
      </c>
      <c r="P23" s="139"/>
      <c r="Q23" s="147">
        <f t="shared" si="2"/>
        <v>-790092.55670361663</v>
      </c>
    </row>
    <row r="24" spans="1:17">
      <c r="A24" s="135">
        <f t="shared" si="5"/>
        <v>13</v>
      </c>
      <c r="B24" s="142" t="s">
        <v>137</v>
      </c>
      <c r="C24" s="143">
        <v>4475408.93</v>
      </c>
      <c r="D24" s="137"/>
      <c r="E24" s="145">
        <f t="shared" si="3"/>
        <v>1</v>
      </c>
      <c r="F24" s="146"/>
      <c r="G24" s="143">
        <f t="shared" si="4"/>
        <v>4475408.93</v>
      </c>
      <c r="H24" s="147"/>
      <c r="I24" s="147">
        <f t="shared" si="0"/>
        <v>12227.89325136612</v>
      </c>
      <c r="J24" s="137"/>
      <c r="K24" s="139">
        <v>44.268333333333331</v>
      </c>
      <c r="L24" s="139"/>
      <c r="M24" s="139">
        <v>-35.319786065222083</v>
      </c>
      <c r="N24" s="139"/>
      <c r="O24" s="139">
        <f t="shared" si="1"/>
        <v>8.9485472681112483</v>
      </c>
      <c r="P24" s="139"/>
      <c r="Q24" s="147">
        <f t="shared" si="2"/>
        <v>109421.88074926827</v>
      </c>
    </row>
    <row r="25" spans="1:17">
      <c r="A25" s="135">
        <f>A24+1</f>
        <v>14</v>
      </c>
      <c r="B25" s="142" t="s">
        <v>138</v>
      </c>
      <c r="C25" s="143">
        <f>113726256.12-3713466+1640256.35</f>
        <v>111653046.47</v>
      </c>
      <c r="D25" s="137"/>
      <c r="E25" s="145">
        <f t="shared" si="3"/>
        <v>1</v>
      </c>
      <c r="F25" s="146"/>
      <c r="G25" s="143">
        <f t="shared" si="4"/>
        <v>111653046.47</v>
      </c>
      <c r="H25" s="147"/>
      <c r="I25" s="147">
        <f t="shared" si="0"/>
        <v>305062.96849726775</v>
      </c>
      <c r="J25" s="137"/>
      <c r="K25" s="139">
        <v>44.268333333333331</v>
      </c>
      <c r="L25" s="139"/>
      <c r="M25" s="139">
        <v>-25.396703504316847</v>
      </c>
      <c r="N25" s="139"/>
      <c r="O25" s="139">
        <f t="shared" si="1"/>
        <v>18.871629829016484</v>
      </c>
      <c r="P25" s="139"/>
      <c r="Q25" s="147">
        <f t="shared" si="2"/>
        <v>5757035.4160213545</v>
      </c>
    </row>
    <row r="26" spans="1:17">
      <c r="A26" s="135">
        <f>A25+1</f>
        <v>15</v>
      </c>
      <c r="B26" s="142" t="s">
        <v>139</v>
      </c>
      <c r="C26" s="149">
        <v>140128109.42284012</v>
      </c>
      <c r="D26" s="150"/>
      <c r="E26" s="145">
        <f t="shared" si="3"/>
        <v>1</v>
      </c>
      <c r="F26" s="146"/>
      <c r="G26" s="149">
        <f t="shared" si="4"/>
        <v>140128109.42284012</v>
      </c>
      <c r="H26" s="151"/>
      <c r="I26" s="147">
        <f t="shared" si="0"/>
        <v>382863.68694765063</v>
      </c>
      <c r="J26" s="137"/>
      <c r="K26" s="139">
        <v>44.268333333333331</v>
      </c>
      <c r="L26" s="139"/>
      <c r="M26" s="139">
        <v>-49.192482924426621</v>
      </c>
      <c r="N26" s="139"/>
      <c r="O26" s="139">
        <f t="shared" si="1"/>
        <v>-4.9241495910932898</v>
      </c>
      <c r="P26" s="139"/>
      <c r="Q26" s="152">
        <f t="shared" si="2"/>
        <v>-1885278.0675277431</v>
      </c>
    </row>
    <row r="27" spans="1:17">
      <c r="A27" s="135">
        <f>A26+1</f>
        <v>16</v>
      </c>
      <c r="B27" s="153" t="s">
        <v>140</v>
      </c>
      <c r="C27" s="143">
        <f>SUM(C12:C26)</f>
        <v>633513998.14885843</v>
      </c>
      <c r="D27" s="154"/>
      <c r="E27" s="145"/>
      <c r="F27" s="146"/>
      <c r="G27" s="143">
        <f>SUM(G12:G26)</f>
        <v>633513998.14885843</v>
      </c>
      <c r="H27" s="147"/>
      <c r="I27" s="147"/>
      <c r="J27" s="137"/>
      <c r="K27" s="139"/>
      <c r="L27" s="139"/>
      <c r="M27" s="139"/>
      <c r="N27" s="139"/>
      <c r="O27" s="139"/>
      <c r="P27" s="139"/>
      <c r="Q27" s="147">
        <f>SUM(Q12:Q26)</f>
        <v>20031461.058366843</v>
      </c>
    </row>
    <row r="28" spans="1:17">
      <c r="A28" s="135"/>
      <c r="B28" s="153"/>
      <c r="C28" s="155"/>
      <c r="D28" s="154"/>
      <c r="E28" s="145"/>
      <c r="F28" s="146"/>
      <c r="G28" s="143"/>
      <c r="H28" s="137"/>
      <c r="I28" s="156"/>
      <c r="J28" s="137"/>
      <c r="K28" s="139"/>
      <c r="L28" s="139"/>
      <c r="M28" s="139"/>
      <c r="N28" s="139"/>
      <c r="O28" s="139"/>
      <c r="P28" s="139"/>
      <c r="Q28" s="137"/>
    </row>
    <row r="29" spans="1:17">
      <c r="A29" s="135">
        <f>A27+1</f>
        <v>17</v>
      </c>
      <c r="B29" s="136" t="s">
        <v>141</v>
      </c>
      <c r="C29" s="157"/>
      <c r="D29" s="137"/>
      <c r="E29" s="145"/>
      <c r="F29" s="146"/>
      <c r="G29" s="157"/>
      <c r="H29" s="137"/>
      <c r="I29" s="147"/>
      <c r="J29" s="137"/>
      <c r="K29" s="139"/>
      <c r="L29" s="139"/>
      <c r="M29" s="139"/>
      <c r="N29" s="139"/>
      <c r="O29" s="139"/>
      <c r="P29" s="139"/>
      <c r="Q29" s="147"/>
    </row>
    <row r="30" spans="1:17">
      <c r="A30" s="135">
        <f>A29+1</f>
        <v>18</v>
      </c>
      <c r="B30" s="142" t="s">
        <v>142</v>
      </c>
      <c r="C30" s="143">
        <v>294804036.92607349</v>
      </c>
      <c r="D30" s="137"/>
      <c r="E30" s="145">
        <f>E$12</f>
        <v>1</v>
      </c>
      <c r="F30" s="146"/>
      <c r="G30" s="143">
        <f>C30*E30</f>
        <v>294804036.92607349</v>
      </c>
      <c r="H30" s="137"/>
      <c r="I30" s="147">
        <f>G30/366</f>
        <v>805475.51072697679</v>
      </c>
      <c r="J30" s="137"/>
      <c r="K30" s="139">
        <v>44.268333333333331</v>
      </c>
      <c r="L30" s="139"/>
      <c r="M30" s="139">
        <v>-27.92</v>
      </c>
      <c r="N30" s="139"/>
      <c r="O30" s="139">
        <f>K30+M30</f>
        <v>16.348333333333329</v>
      </c>
      <c r="P30" s="139"/>
      <c r="Q30" s="147">
        <f>I30*O30</f>
        <v>13168182.141201522</v>
      </c>
    </row>
    <row r="31" spans="1:17">
      <c r="A31" s="135">
        <f>A30+1</f>
        <v>19</v>
      </c>
      <c r="B31" s="142" t="s">
        <v>143</v>
      </c>
      <c r="C31" s="143">
        <v>2759744.7131315204</v>
      </c>
      <c r="D31" s="137"/>
      <c r="E31" s="145">
        <f>E$12</f>
        <v>1</v>
      </c>
      <c r="F31" s="146"/>
      <c r="G31" s="143">
        <f>C31*E31</f>
        <v>2759744.7131315204</v>
      </c>
      <c r="H31" s="137"/>
      <c r="I31" s="147">
        <f>G31/366</f>
        <v>7540.2861014522414</v>
      </c>
      <c r="J31" s="137"/>
      <c r="K31" s="139">
        <v>44.268333333333331</v>
      </c>
      <c r="L31" s="139"/>
      <c r="M31" s="139">
        <v>0</v>
      </c>
      <c r="N31" s="139"/>
      <c r="O31" s="139">
        <f>K31+M31</f>
        <v>44.268333333333331</v>
      </c>
      <c r="P31" s="139"/>
      <c r="Q31" s="147">
        <f>I31*O31</f>
        <v>333795.8985677883</v>
      </c>
    </row>
    <row r="32" spans="1:17">
      <c r="A32" s="135">
        <f>A31+1</f>
        <v>20</v>
      </c>
      <c r="B32" s="142" t="s">
        <v>144</v>
      </c>
      <c r="C32" s="143">
        <v>3581313.7680000011</v>
      </c>
      <c r="D32" s="137"/>
      <c r="E32" s="145">
        <f>E$12</f>
        <v>1</v>
      </c>
      <c r="F32" s="146"/>
      <c r="G32" s="143">
        <f>C32*E32</f>
        <v>3581313.7680000011</v>
      </c>
      <c r="H32" s="137"/>
      <c r="I32" s="147">
        <f>G32/366</f>
        <v>9785.010295081971</v>
      </c>
      <c r="J32" s="137"/>
      <c r="K32" s="139">
        <v>44.268333333333331</v>
      </c>
      <c r="L32" s="139"/>
      <c r="M32" s="139">
        <v>0</v>
      </c>
      <c r="N32" s="139"/>
      <c r="O32" s="139">
        <f>K32+M32</f>
        <v>44.268333333333331</v>
      </c>
      <c r="P32" s="139"/>
      <c r="Q32" s="147">
        <f>I32*O32</f>
        <v>433166.09741278703</v>
      </c>
    </row>
    <row r="33" spans="1:17">
      <c r="A33" s="135">
        <f>A32+1</f>
        <v>21</v>
      </c>
      <c r="B33" s="142" t="s">
        <v>145</v>
      </c>
      <c r="C33" s="143">
        <v>0</v>
      </c>
      <c r="D33" s="137"/>
      <c r="E33" s="145">
        <f>E$12</f>
        <v>1</v>
      </c>
      <c r="F33" s="146"/>
      <c r="G33" s="143">
        <f>C33*E33</f>
        <v>0</v>
      </c>
      <c r="H33" s="137"/>
      <c r="I33" s="147">
        <f>G33/366</f>
        <v>0</v>
      </c>
      <c r="J33" s="137"/>
      <c r="K33" s="139">
        <v>44.268333333333331</v>
      </c>
      <c r="L33" s="139"/>
      <c r="M33" s="139">
        <v>0</v>
      </c>
      <c r="N33" s="139"/>
      <c r="O33" s="139">
        <f>K33+M33</f>
        <v>44.268333333333331</v>
      </c>
      <c r="P33" s="139"/>
      <c r="Q33" s="147">
        <f>I33*O33</f>
        <v>0</v>
      </c>
    </row>
    <row r="34" spans="1:17">
      <c r="A34" s="135">
        <f>A33+1</f>
        <v>22</v>
      </c>
      <c r="B34" s="153" t="s">
        <v>146</v>
      </c>
      <c r="C34" s="158">
        <f>SUM(C30:C33)</f>
        <v>301145095.40720505</v>
      </c>
      <c r="D34" s="154"/>
      <c r="E34" s="145"/>
      <c r="F34" s="146"/>
      <c r="G34" s="158">
        <f>SUM(G30:G33)</f>
        <v>301145095.40720505</v>
      </c>
      <c r="H34" s="147"/>
      <c r="I34" s="147"/>
      <c r="J34" s="137"/>
      <c r="K34" s="139"/>
      <c r="L34" s="139"/>
      <c r="M34" s="139"/>
      <c r="N34" s="139"/>
      <c r="O34" s="139"/>
      <c r="P34" s="139"/>
      <c r="Q34" s="158">
        <f>SUM(Q30:Q33)</f>
        <v>13935144.137182098</v>
      </c>
    </row>
    <row r="35" spans="1:17">
      <c r="A35" s="135"/>
      <c r="B35" s="136"/>
      <c r="C35" s="159"/>
      <c r="D35" s="137"/>
      <c r="E35" s="145"/>
      <c r="F35" s="146"/>
      <c r="G35" s="137"/>
      <c r="H35" s="137"/>
      <c r="I35" s="156"/>
      <c r="J35" s="137"/>
      <c r="K35" s="139"/>
      <c r="L35" s="139"/>
      <c r="M35" s="139"/>
      <c r="N35" s="139"/>
      <c r="O35" s="139"/>
      <c r="P35" s="139"/>
      <c r="Q35" s="137"/>
    </row>
    <row r="36" spans="1:17">
      <c r="A36" s="135">
        <f>A34+1</f>
        <v>23</v>
      </c>
      <c r="B36" s="136" t="s">
        <v>147</v>
      </c>
      <c r="C36" s="159"/>
      <c r="D36" s="137"/>
      <c r="E36" s="145"/>
      <c r="F36" s="146"/>
      <c r="G36" s="137"/>
      <c r="H36" s="137"/>
      <c r="I36" s="156"/>
      <c r="J36" s="137"/>
      <c r="K36" s="139"/>
      <c r="L36" s="139"/>
      <c r="M36" s="139"/>
      <c r="N36" s="139"/>
      <c r="O36" s="139"/>
      <c r="P36" s="139"/>
      <c r="Q36" s="137"/>
    </row>
    <row r="37" spans="1:17">
      <c r="A37" s="135">
        <f>A36+1</f>
        <v>24</v>
      </c>
      <c r="B37" s="142" t="s">
        <v>148</v>
      </c>
      <c r="C37" s="143">
        <v>22005422.218680412</v>
      </c>
      <c r="D37" s="144"/>
      <c r="E37" s="145">
        <f>E$12</f>
        <v>1</v>
      </c>
      <c r="F37" s="146"/>
      <c r="G37" s="143">
        <f>C37*E37</f>
        <v>22005422.218680412</v>
      </c>
      <c r="H37" s="147"/>
      <c r="I37" s="147">
        <f>G37/366</f>
        <v>60124.104422624077</v>
      </c>
      <c r="J37" s="137"/>
      <c r="K37" s="139">
        <v>44.268333333333331</v>
      </c>
      <c r="L37" s="139"/>
      <c r="M37" s="139">
        <v>-37.5</v>
      </c>
      <c r="N37" s="139"/>
      <c r="O37" s="139">
        <f>K37+M37</f>
        <v>6.7683333333333309</v>
      </c>
      <c r="P37" s="139"/>
      <c r="Q37" s="147">
        <f>I37*O37</f>
        <v>406939.98010046047</v>
      </c>
    </row>
    <row r="38" spans="1:17">
      <c r="A38" s="135">
        <f>A37+1</f>
        <v>25</v>
      </c>
      <c r="B38" s="142" t="s">
        <v>149</v>
      </c>
      <c r="C38" s="143">
        <v>1122301.3150569564</v>
      </c>
      <c r="D38" s="144"/>
      <c r="E38" s="145">
        <f>E$12</f>
        <v>1</v>
      </c>
      <c r="F38" s="146"/>
      <c r="G38" s="143">
        <f>C38*E38</f>
        <v>1122301.3150569564</v>
      </c>
      <c r="H38" s="147"/>
      <c r="I38" s="147">
        <f>G38/366</f>
        <v>3066.3970356747441</v>
      </c>
      <c r="J38" s="137"/>
      <c r="K38" s="139">
        <v>44.268333333333331</v>
      </c>
      <c r="L38" s="139"/>
      <c r="M38" s="139">
        <v>-37.5</v>
      </c>
      <c r="N38" s="139"/>
      <c r="O38" s="139">
        <f>K38+M38</f>
        <v>6.7683333333333309</v>
      </c>
      <c r="P38" s="139"/>
      <c r="Q38" s="147">
        <f>I38*O38</f>
        <v>20754.397269791883</v>
      </c>
    </row>
    <row r="39" spans="1:17">
      <c r="A39" s="135">
        <f>A38+1</f>
        <v>26</v>
      </c>
      <c r="B39" s="142" t="s">
        <v>150</v>
      </c>
      <c r="C39" s="149">
        <v>-29707764.61195581</v>
      </c>
      <c r="D39" s="160"/>
      <c r="E39" s="145">
        <f>E$12</f>
        <v>1</v>
      </c>
      <c r="F39" s="146"/>
      <c r="G39" s="149">
        <f>C39*E39</f>
        <v>-29707764.61195581</v>
      </c>
      <c r="H39" s="151"/>
      <c r="I39" s="147">
        <f>G39/366</f>
        <v>-81168.755770371063</v>
      </c>
      <c r="J39" s="137"/>
      <c r="K39" s="139">
        <v>44.268333333333331</v>
      </c>
      <c r="L39" s="139"/>
      <c r="M39" s="139">
        <v>0</v>
      </c>
      <c r="N39" s="139"/>
      <c r="O39" s="139">
        <f>K39+M39</f>
        <v>44.268333333333331</v>
      </c>
      <c r="P39" s="139"/>
      <c r="Q39" s="152">
        <f>I39*O39</f>
        <v>-3593205.5366947097</v>
      </c>
    </row>
    <row r="40" spans="1:17">
      <c r="A40" s="135">
        <f>A39+1</f>
        <v>27</v>
      </c>
      <c r="B40" s="153" t="s">
        <v>151</v>
      </c>
      <c r="C40" s="158">
        <f>SUM(C37:C39)</f>
        <v>-6580041.0782184415</v>
      </c>
      <c r="D40" s="154"/>
      <c r="E40" s="145"/>
      <c r="F40" s="146"/>
      <c r="G40" s="158">
        <f>SUM(G37:G39)</f>
        <v>-6580041.0782184415</v>
      </c>
      <c r="H40" s="147"/>
      <c r="I40" s="147"/>
      <c r="J40" s="137"/>
      <c r="K40" s="139"/>
      <c r="L40" s="139"/>
      <c r="M40" s="139"/>
      <c r="N40" s="139"/>
      <c r="O40" s="139"/>
      <c r="P40" s="139"/>
      <c r="Q40" s="147">
        <f>SUM(Q37:Q39)</f>
        <v>-3165511.1593244574</v>
      </c>
    </row>
    <row r="41" spans="1:17">
      <c r="A41" s="135"/>
      <c r="B41" s="153"/>
      <c r="C41" s="154"/>
      <c r="D41" s="154"/>
      <c r="E41" s="145"/>
      <c r="F41" s="146"/>
      <c r="G41" s="154"/>
      <c r="H41" s="137"/>
      <c r="I41" s="156"/>
      <c r="J41" s="137"/>
      <c r="K41" s="139"/>
      <c r="L41" s="139"/>
      <c r="M41" s="139"/>
      <c r="N41" s="139"/>
      <c r="O41" s="139"/>
      <c r="P41" s="139"/>
      <c r="Q41" s="137"/>
    </row>
    <row r="42" spans="1:17">
      <c r="A42" s="135">
        <f>A40+1</f>
        <v>28</v>
      </c>
      <c r="B42" s="136" t="s">
        <v>152</v>
      </c>
      <c r="C42" s="159"/>
      <c r="D42" s="137"/>
      <c r="E42" s="145"/>
      <c r="F42" s="146"/>
      <c r="G42" s="137"/>
      <c r="H42" s="137"/>
      <c r="I42" s="156"/>
      <c r="J42" s="137"/>
      <c r="K42" s="139"/>
      <c r="L42" s="139"/>
      <c r="M42" s="139"/>
      <c r="N42" s="139"/>
      <c r="O42" s="139"/>
      <c r="P42" s="139"/>
      <c r="Q42" s="137"/>
    </row>
    <row r="43" spans="1:17">
      <c r="A43" s="135">
        <f>A42+1</f>
        <v>29</v>
      </c>
      <c r="B43" s="142" t="s">
        <v>153</v>
      </c>
      <c r="C43" s="143">
        <v>33134951.363755055</v>
      </c>
      <c r="D43" s="144"/>
      <c r="E43" s="145">
        <f>E$12</f>
        <v>1</v>
      </c>
      <c r="F43" s="146"/>
      <c r="G43" s="143">
        <f>C43*E43</f>
        <v>33134951.363755055</v>
      </c>
      <c r="H43" s="147"/>
      <c r="I43" s="147">
        <f>G43/366</f>
        <v>90532.653999330752</v>
      </c>
      <c r="J43" s="137"/>
      <c r="K43" s="139">
        <v>44.268333333333331</v>
      </c>
      <c r="L43" s="139"/>
      <c r="M43" s="139">
        <v>-216.26270855137599</v>
      </c>
      <c r="N43" s="139"/>
      <c r="O43" s="139">
        <f>K43+M43</f>
        <v>-171.99437521804265</v>
      </c>
      <c r="P43" s="139"/>
      <c r="Q43" s="147">
        <f>I43*O43</f>
        <v>-15571107.261446122</v>
      </c>
    </row>
    <row r="44" spans="1:17">
      <c r="A44" s="135">
        <f>A43+1</f>
        <v>30</v>
      </c>
      <c r="B44" s="142" t="s">
        <v>154</v>
      </c>
      <c r="C44" s="143">
        <v>7443994.7499999963</v>
      </c>
      <c r="D44" s="144"/>
      <c r="E44" s="145">
        <f>E$12</f>
        <v>1</v>
      </c>
      <c r="F44" s="146"/>
      <c r="G44" s="143">
        <f>C44*E44</f>
        <v>7443994.7499999963</v>
      </c>
      <c r="H44" s="147"/>
      <c r="I44" s="147">
        <f>G44/366</f>
        <v>20338.783469945345</v>
      </c>
      <c r="J44" s="137"/>
      <c r="K44" s="139">
        <v>44.268333333333331</v>
      </c>
      <c r="L44" s="139"/>
      <c r="M44" s="139">
        <v>-35.475330553437587</v>
      </c>
      <c r="N44" s="139"/>
      <c r="O44" s="139">
        <f>K44+M44</f>
        <v>8.793002779895744</v>
      </c>
      <c r="P44" s="139"/>
      <c r="Q44" s="147">
        <f>I44*O44</f>
        <v>178838.97959092702</v>
      </c>
    </row>
    <row r="45" spans="1:17">
      <c r="A45" s="135">
        <f>A44+1</f>
        <v>31</v>
      </c>
      <c r="B45" s="142" t="s">
        <v>155</v>
      </c>
      <c r="C45" s="149">
        <v>2370191.9999999879</v>
      </c>
      <c r="D45" s="160"/>
      <c r="E45" s="145">
        <f>E$12</f>
        <v>1</v>
      </c>
      <c r="F45" s="146"/>
      <c r="G45" s="149">
        <f>C45*E45</f>
        <v>2370191.9999999879</v>
      </c>
      <c r="H45" s="151"/>
      <c r="I45" s="147">
        <f>G45/366</f>
        <v>6475.9344262294753</v>
      </c>
      <c r="J45" s="137"/>
      <c r="K45" s="139">
        <v>44.268333333333331</v>
      </c>
      <c r="L45" s="139"/>
      <c r="M45" s="139">
        <v>148.70225638191206</v>
      </c>
      <c r="N45" s="139"/>
      <c r="O45" s="139">
        <f>K45+M45</f>
        <v>192.97058971524541</v>
      </c>
      <c r="P45" s="139"/>
      <c r="Q45" s="152">
        <f>I45*O45</f>
        <v>1249664.8851867614</v>
      </c>
    </row>
    <row r="46" spans="1:17">
      <c r="A46" s="135">
        <f>A45+1</f>
        <v>32</v>
      </c>
      <c r="B46" s="153" t="s">
        <v>156</v>
      </c>
      <c r="C46" s="143">
        <f>SUM(C43:C45)</f>
        <v>42949138.113755032</v>
      </c>
      <c r="D46" s="154"/>
      <c r="E46" s="145"/>
      <c r="F46" s="146"/>
      <c r="G46" s="158">
        <f>SUM(G43:G45)</f>
        <v>42949138.113755032</v>
      </c>
      <c r="H46" s="147"/>
      <c r="I46" s="147"/>
      <c r="J46" s="137"/>
      <c r="K46" s="139"/>
      <c r="L46" s="139"/>
      <c r="M46" s="139"/>
      <c r="N46" s="139"/>
      <c r="O46" s="139"/>
      <c r="P46" s="139"/>
      <c r="Q46" s="147">
        <f>SUM(Q43:Q45)</f>
        <v>-14142603.396668434</v>
      </c>
    </row>
    <row r="47" spans="1:17">
      <c r="A47" s="135"/>
      <c r="B47" s="136"/>
      <c r="C47" s="159"/>
      <c r="D47" s="137"/>
      <c r="E47" s="145"/>
      <c r="F47" s="146"/>
      <c r="G47" s="137"/>
      <c r="H47" s="137"/>
      <c r="I47" s="156"/>
      <c r="J47" s="137"/>
      <c r="K47" s="139"/>
      <c r="L47" s="139"/>
      <c r="M47" s="139"/>
      <c r="N47" s="139"/>
      <c r="O47" s="139"/>
      <c r="P47" s="139"/>
      <c r="Q47" s="137"/>
    </row>
    <row r="48" spans="1:17">
      <c r="A48" s="135">
        <f>A46+1</f>
        <v>33</v>
      </c>
      <c r="B48" s="136" t="s">
        <v>157</v>
      </c>
      <c r="C48" s="143">
        <v>0</v>
      </c>
      <c r="D48" s="137"/>
      <c r="E48" s="145">
        <v>0</v>
      </c>
      <c r="F48" s="146"/>
      <c r="G48" s="143">
        <f>C48*E48</f>
        <v>0</v>
      </c>
      <c r="H48" s="147"/>
      <c r="I48" s="161">
        <f>G48/366</f>
        <v>0</v>
      </c>
      <c r="J48" s="137"/>
      <c r="K48" s="139">
        <v>44.268333333333331</v>
      </c>
      <c r="L48" s="139"/>
      <c r="M48" s="139">
        <v>-44.268333333333331</v>
      </c>
      <c r="N48" s="139"/>
      <c r="O48" s="139">
        <f>K48+M48</f>
        <v>0</v>
      </c>
      <c r="P48" s="139"/>
      <c r="Q48" s="147">
        <f>I48*O48</f>
        <v>0</v>
      </c>
    </row>
    <row r="49" spans="1:17">
      <c r="A49" s="135"/>
      <c r="B49" s="136"/>
      <c r="C49" s="159"/>
      <c r="D49" s="137"/>
      <c r="E49" s="145"/>
      <c r="F49" s="146"/>
      <c r="G49" s="137"/>
      <c r="H49" s="137"/>
      <c r="I49" s="156"/>
      <c r="J49" s="137"/>
      <c r="K49" s="139"/>
      <c r="L49" s="139"/>
      <c r="M49" s="139"/>
      <c r="N49" s="139"/>
      <c r="O49" s="139"/>
      <c r="P49" s="139"/>
      <c r="Q49" s="137"/>
    </row>
    <row r="50" spans="1:17">
      <c r="A50" s="135">
        <f>A48+1</f>
        <v>34</v>
      </c>
      <c r="B50" s="136" t="s">
        <v>158</v>
      </c>
      <c r="C50" s="143">
        <v>0</v>
      </c>
      <c r="D50" s="137"/>
      <c r="E50" s="145">
        <f>IF(C50=0,0,G50/C50)</f>
        <v>0</v>
      </c>
      <c r="F50" s="146"/>
      <c r="G50" s="143">
        <f>C50*E50</f>
        <v>0</v>
      </c>
      <c r="H50" s="147"/>
      <c r="I50" s="161">
        <f>G50/366</f>
        <v>0</v>
      </c>
      <c r="J50" s="137"/>
      <c r="K50" s="139">
        <v>44.268333333333331</v>
      </c>
      <c r="L50" s="139"/>
      <c r="M50" s="139">
        <v>-44.268333333333331</v>
      </c>
      <c r="N50" s="139"/>
      <c r="O50" s="139">
        <f>K50+M50</f>
        <v>0</v>
      </c>
      <c r="P50" s="139"/>
      <c r="Q50" s="147">
        <f>I50*O50</f>
        <v>0</v>
      </c>
    </row>
    <row r="51" spans="1:17">
      <c r="A51" s="135"/>
      <c r="B51" s="136"/>
      <c r="C51" s="159"/>
      <c r="D51" s="137"/>
      <c r="E51" s="145"/>
      <c r="F51" s="146"/>
      <c r="G51" s="147"/>
      <c r="H51" s="147"/>
      <c r="I51" s="147"/>
      <c r="J51" s="137"/>
      <c r="K51" s="139"/>
      <c r="L51" s="139"/>
      <c r="M51" s="139"/>
      <c r="N51" s="139"/>
      <c r="O51" s="139"/>
      <c r="P51" s="139"/>
      <c r="Q51" s="147"/>
    </row>
    <row r="52" spans="1:17">
      <c r="A52" s="135">
        <f>A50+1</f>
        <v>35</v>
      </c>
      <c r="B52" s="136" t="s">
        <v>159</v>
      </c>
      <c r="C52" s="143">
        <v>0</v>
      </c>
      <c r="D52" s="137"/>
      <c r="E52" s="145">
        <f>IF(C52=0,0,G52/C52)</f>
        <v>0</v>
      </c>
      <c r="F52" s="146"/>
      <c r="G52" s="143">
        <f>C52*E52</f>
        <v>0</v>
      </c>
      <c r="H52" s="147"/>
      <c r="I52" s="161">
        <f>G52/366</f>
        <v>0</v>
      </c>
      <c r="J52" s="137"/>
      <c r="K52" s="139">
        <v>44.268333333333331</v>
      </c>
      <c r="L52" s="139"/>
      <c r="M52" s="139">
        <v>-44.268333333333331</v>
      </c>
      <c r="N52" s="139"/>
      <c r="O52" s="139">
        <f>K52+M52</f>
        <v>0</v>
      </c>
      <c r="P52" s="139"/>
      <c r="Q52" s="147">
        <f>I52*O52</f>
        <v>0</v>
      </c>
    </row>
    <row r="53" spans="1:17">
      <c r="A53" s="135"/>
      <c r="B53" s="136"/>
      <c r="C53" s="159"/>
      <c r="D53" s="137"/>
      <c r="E53" s="145"/>
      <c r="F53" s="146"/>
      <c r="G53" s="147"/>
      <c r="H53" s="147"/>
      <c r="I53" s="147"/>
      <c r="J53" s="137"/>
      <c r="K53" s="139"/>
      <c r="L53" s="139"/>
      <c r="M53" s="139"/>
      <c r="N53" s="139"/>
      <c r="O53" s="139"/>
      <c r="P53" s="139"/>
      <c r="Q53" s="147"/>
    </row>
    <row r="54" spans="1:17">
      <c r="A54" s="135">
        <f>A52+1</f>
        <v>36</v>
      </c>
      <c r="B54" s="136" t="s">
        <v>160</v>
      </c>
      <c r="C54" s="143">
        <v>293624.19000000006</v>
      </c>
      <c r="D54" s="137"/>
      <c r="E54" s="145">
        <v>0</v>
      </c>
      <c r="F54" s="146"/>
      <c r="G54" s="143">
        <f>C54*E54</f>
        <v>0</v>
      </c>
      <c r="H54" s="147"/>
      <c r="I54" s="161">
        <f>G54/366</f>
        <v>0</v>
      </c>
      <c r="J54" s="137"/>
      <c r="K54" s="139">
        <v>44.268333333333331</v>
      </c>
      <c r="L54" s="139"/>
      <c r="M54" s="139">
        <v>-44.268333333333331</v>
      </c>
      <c r="N54" s="139"/>
      <c r="O54" s="139">
        <f>K54+M54</f>
        <v>0</v>
      </c>
      <c r="P54" s="139"/>
      <c r="Q54" s="147">
        <f>I54*O54</f>
        <v>0</v>
      </c>
    </row>
    <row r="55" spans="1:17">
      <c r="A55" s="135"/>
      <c r="B55" s="136"/>
      <c r="C55" s="159"/>
      <c r="D55" s="137"/>
      <c r="E55" s="145"/>
      <c r="F55" s="146"/>
      <c r="G55" s="147"/>
      <c r="H55" s="147"/>
      <c r="I55" s="147"/>
      <c r="J55" s="137"/>
      <c r="K55" s="139"/>
      <c r="L55" s="139"/>
      <c r="M55" s="139"/>
      <c r="N55" s="139"/>
      <c r="O55" s="139"/>
      <c r="P55" s="139"/>
      <c r="Q55" s="147"/>
    </row>
    <row r="56" spans="1:17">
      <c r="A56" s="135">
        <f>A54+1</f>
        <v>37</v>
      </c>
      <c r="B56" s="136" t="s">
        <v>161</v>
      </c>
      <c r="C56" s="143">
        <v>426827.0843775004</v>
      </c>
      <c r="D56" s="137"/>
      <c r="E56" s="145">
        <v>0</v>
      </c>
      <c r="F56" s="146"/>
      <c r="G56" s="143">
        <f>C56*E56</f>
        <v>0</v>
      </c>
      <c r="H56" s="147"/>
      <c r="I56" s="161">
        <f>G56/366</f>
        <v>0</v>
      </c>
      <c r="J56" s="137"/>
      <c r="K56" s="139">
        <v>0</v>
      </c>
      <c r="L56" s="139"/>
      <c r="M56" s="139">
        <v>0</v>
      </c>
      <c r="N56" s="139"/>
      <c r="O56" s="139">
        <f>K56+M56</f>
        <v>0</v>
      </c>
      <c r="P56" s="139"/>
      <c r="Q56" s="147">
        <f>I56*O56</f>
        <v>0</v>
      </c>
    </row>
    <row r="57" spans="1:17">
      <c r="A57" s="135"/>
      <c r="B57" s="136"/>
      <c r="C57" s="159"/>
      <c r="D57" s="137"/>
      <c r="E57" s="145"/>
      <c r="F57" s="146"/>
      <c r="G57" s="147"/>
      <c r="H57" s="147"/>
      <c r="I57" s="147"/>
      <c r="J57" s="137"/>
      <c r="K57" s="139"/>
      <c r="L57" s="139"/>
      <c r="M57" s="139"/>
      <c r="N57" s="139"/>
      <c r="O57" s="139"/>
      <c r="P57" s="139"/>
      <c r="Q57" s="147"/>
    </row>
    <row r="58" spans="1:17">
      <c r="A58" s="135">
        <f>A56+1</f>
        <v>38</v>
      </c>
      <c r="B58" s="136" t="s">
        <v>162</v>
      </c>
      <c r="C58" s="143">
        <v>84221.880450432771</v>
      </c>
      <c r="D58" s="137"/>
      <c r="E58" s="145">
        <v>0</v>
      </c>
      <c r="F58" s="146"/>
      <c r="G58" s="143">
        <f>C58*E58</f>
        <v>0</v>
      </c>
      <c r="H58" s="147"/>
      <c r="I58" s="161">
        <f>G58/366</f>
        <v>0</v>
      </c>
      <c r="J58" s="137"/>
      <c r="K58" s="139">
        <v>44.268333333333331</v>
      </c>
      <c r="L58" s="139"/>
      <c r="M58" s="139">
        <v>-44.268333333333331</v>
      </c>
      <c r="N58" s="139"/>
      <c r="O58" s="139">
        <f>K58+M58</f>
        <v>0</v>
      </c>
      <c r="P58" s="139"/>
      <c r="Q58" s="147">
        <f>I58*O58</f>
        <v>0</v>
      </c>
    </row>
    <row r="59" spans="1:17">
      <c r="A59" s="135"/>
      <c r="B59" s="136"/>
      <c r="C59" s="159"/>
      <c r="D59" s="137"/>
      <c r="E59" s="145"/>
      <c r="F59" s="146"/>
      <c r="G59" s="147"/>
      <c r="H59" s="147"/>
      <c r="I59" s="147"/>
      <c r="J59" s="137"/>
      <c r="K59" s="139"/>
      <c r="L59" s="139"/>
      <c r="M59" s="139"/>
      <c r="N59" s="139"/>
      <c r="O59" s="139"/>
      <c r="P59" s="139"/>
      <c r="Q59" s="147"/>
    </row>
    <row r="60" spans="1:17">
      <c r="A60" s="135">
        <f>A58+1</f>
        <v>39</v>
      </c>
      <c r="B60" s="136" t="s">
        <v>163</v>
      </c>
      <c r="C60" s="143">
        <v>0</v>
      </c>
      <c r="D60" s="137"/>
      <c r="E60" s="145">
        <v>0</v>
      </c>
      <c r="F60" s="146"/>
      <c r="G60" s="143">
        <f>C60*E60</f>
        <v>0</v>
      </c>
      <c r="H60" s="147"/>
      <c r="I60" s="161">
        <f>G60/366</f>
        <v>0</v>
      </c>
      <c r="J60" s="137"/>
      <c r="K60" s="139">
        <v>44.268333333333331</v>
      </c>
      <c r="L60" s="139"/>
      <c r="M60" s="139">
        <v>-44.268333333333331</v>
      </c>
      <c r="N60" s="139"/>
      <c r="O60" s="139">
        <f>K60+M60</f>
        <v>0</v>
      </c>
      <c r="P60" s="139"/>
      <c r="Q60" s="147">
        <f>I60*O60</f>
        <v>0</v>
      </c>
    </row>
    <row r="61" spans="1:17">
      <c r="A61" s="135"/>
      <c r="B61" s="136"/>
      <c r="C61" s="159"/>
      <c r="D61" s="137"/>
      <c r="E61" s="145"/>
      <c r="F61" s="146"/>
      <c r="G61" s="147"/>
      <c r="H61" s="147"/>
      <c r="I61" s="147"/>
      <c r="J61" s="137"/>
      <c r="K61" s="139"/>
      <c r="L61" s="139"/>
      <c r="M61" s="139"/>
      <c r="N61" s="139"/>
      <c r="O61" s="139"/>
      <c r="P61" s="139"/>
      <c r="Q61" s="147"/>
    </row>
    <row r="62" spans="1:17">
      <c r="A62" s="135">
        <f>A60+1</f>
        <v>40</v>
      </c>
      <c r="B62" s="136" t="s">
        <v>164</v>
      </c>
      <c r="C62" s="143">
        <v>74996097.848222315</v>
      </c>
      <c r="D62" s="137"/>
      <c r="E62" s="145">
        <f>E$12</f>
        <v>1</v>
      </c>
      <c r="F62" s="146"/>
      <c r="G62" s="143">
        <f>C62*E62</f>
        <v>74996097.848222315</v>
      </c>
      <c r="H62" s="147"/>
      <c r="I62" s="147">
        <f>G62/366</f>
        <v>204907.37117000631</v>
      </c>
      <c r="J62" s="137"/>
      <c r="K62" s="139">
        <v>44.268333333333331</v>
      </c>
      <c r="L62" s="139"/>
      <c r="M62" s="139">
        <v>-87.499999999999986</v>
      </c>
      <c r="N62" s="139"/>
      <c r="O62" s="139">
        <f>K62+M62</f>
        <v>-43.231666666666655</v>
      </c>
      <c r="P62" s="139"/>
      <c r="Q62" s="147">
        <f>I62*O62</f>
        <v>-8858487.167964654</v>
      </c>
    </row>
    <row r="63" spans="1:17">
      <c r="A63" s="135"/>
      <c r="B63" s="136"/>
      <c r="C63" s="159"/>
      <c r="D63" s="137"/>
      <c r="E63" s="145"/>
      <c r="F63" s="146"/>
      <c r="G63" s="147"/>
      <c r="H63" s="147"/>
      <c r="I63" s="147"/>
      <c r="J63" s="137"/>
      <c r="K63" s="139"/>
      <c r="L63" s="139"/>
      <c r="M63" s="139"/>
      <c r="N63" s="139"/>
      <c r="O63" s="139"/>
      <c r="P63" s="139"/>
      <c r="Q63" s="147"/>
    </row>
    <row r="64" spans="1:17">
      <c r="A64" s="135">
        <f>A62+1</f>
        <v>41</v>
      </c>
      <c r="B64" s="136" t="s">
        <v>165</v>
      </c>
      <c r="C64" s="149">
        <v>104991180.3923101</v>
      </c>
      <c r="D64" s="150"/>
      <c r="E64" s="145"/>
      <c r="F64" s="146"/>
      <c r="G64" s="149">
        <v>105795855.46891946</v>
      </c>
      <c r="H64" s="151"/>
      <c r="I64" s="147">
        <f>G64/366</f>
        <v>289059.7143959548</v>
      </c>
      <c r="J64" s="150"/>
      <c r="K64" s="139">
        <v>44.268333333333331</v>
      </c>
      <c r="L64" s="139"/>
      <c r="M64" s="139">
        <v>-44.268333333333331</v>
      </c>
      <c r="N64" s="139"/>
      <c r="O64" s="139">
        <f>K64+M64</f>
        <v>0</v>
      </c>
      <c r="P64" s="139"/>
      <c r="Q64" s="152">
        <f>I64*O64</f>
        <v>0</v>
      </c>
    </row>
    <row r="65" spans="1:22">
      <c r="A65" s="135"/>
      <c r="B65" s="136"/>
      <c r="C65" s="159"/>
      <c r="D65" s="137"/>
      <c r="E65" s="145"/>
      <c r="F65" s="146"/>
      <c r="G65" s="147"/>
      <c r="H65" s="147"/>
      <c r="I65" s="147"/>
      <c r="J65" s="137"/>
      <c r="K65" s="139"/>
      <c r="L65" s="139"/>
      <c r="M65" s="139"/>
      <c r="N65" s="139"/>
      <c r="O65" s="139"/>
      <c r="P65" s="139"/>
      <c r="Q65" s="147"/>
    </row>
    <row r="66" spans="1:22">
      <c r="A66" s="135">
        <f>A64+1</f>
        <v>42</v>
      </c>
      <c r="B66" s="136" t="s">
        <v>166</v>
      </c>
      <c r="C66" s="147">
        <f>C27+C34+C40+C46+C48+C50+C52+C54+C56+C58+C60+C62+C64</f>
        <v>1151820141.9869604</v>
      </c>
      <c r="D66" s="137"/>
      <c r="E66" s="145"/>
      <c r="F66" s="146"/>
      <c r="G66" s="147">
        <f>G27+G34+G40+G46+G48+G50+G52+G54+G56+G58+G60+G62+G64</f>
        <v>1151820143.9087417</v>
      </c>
      <c r="H66" s="137"/>
      <c r="I66" s="147">
        <f>I27+I34+I40+I46+I48+I50+I52+I54+I56+I58+I60+I62+I64</f>
        <v>493967.08556596108</v>
      </c>
      <c r="J66" s="137"/>
      <c r="K66" s="137"/>
      <c r="L66" s="137"/>
      <c r="M66" s="139"/>
      <c r="N66" s="139"/>
      <c r="O66" s="139"/>
      <c r="P66" s="139"/>
      <c r="Q66" s="147">
        <f>Q27+Q34+Q40+Q46+Q48+Q50+Q52+Q54+Q56+Q58+Q60+Q62+Q64</f>
        <v>7800003.4715913925</v>
      </c>
    </row>
    <row r="67" spans="1:22">
      <c r="A67" s="135"/>
      <c r="B67" s="136"/>
      <c r="C67" s="159"/>
      <c r="D67" s="137"/>
      <c r="E67" s="145"/>
      <c r="F67" s="146"/>
      <c r="G67" s="137"/>
      <c r="H67" s="137"/>
      <c r="I67" s="137"/>
      <c r="J67" s="137"/>
      <c r="K67" s="137"/>
      <c r="L67" s="137"/>
      <c r="M67" s="139"/>
      <c r="N67" s="139"/>
      <c r="O67" s="139"/>
      <c r="P67" s="139"/>
      <c r="Q67" s="147"/>
    </row>
    <row r="68" spans="1:22">
      <c r="A68" s="135">
        <f>A66+1</f>
        <v>43</v>
      </c>
      <c r="B68" s="136" t="s">
        <v>167</v>
      </c>
      <c r="C68" s="143">
        <f>31650278.57*0.81</f>
        <v>25636725.641700003</v>
      </c>
      <c r="D68" s="137"/>
      <c r="E68" s="145">
        <v>1</v>
      </c>
      <c r="F68" s="146"/>
      <c r="G68" s="143">
        <f>C68*E68</f>
        <v>25636725.641700003</v>
      </c>
      <c r="H68" s="137"/>
      <c r="I68" s="147">
        <f>G68/366</f>
        <v>70045.698474590172</v>
      </c>
      <c r="J68" s="137"/>
      <c r="K68" s="139">
        <v>44.268333333333331</v>
      </c>
      <c r="L68" s="139"/>
      <c r="M68" s="139">
        <v>-39.830534579791077</v>
      </c>
      <c r="N68" s="139"/>
      <c r="O68" s="139">
        <f>K68+M68</f>
        <v>4.4377987535422534</v>
      </c>
      <c r="P68" s="139"/>
      <c r="Q68" s="147">
        <f>I68*O68</f>
        <v>310848.71338153281</v>
      </c>
    </row>
    <row r="69" spans="1:22">
      <c r="A69" s="135"/>
      <c r="B69" s="136"/>
      <c r="C69" s="159"/>
      <c r="D69" s="137"/>
      <c r="E69" s="145"/>
      <c r="F69" s="146"/>
      <c r="G69" s="137"/>
      <c r="H69" s="137"/>
      <c r="I69" s="137"/>
      <c r="J69" s="137"/>
      <c r="K69" s="137"/>
      <c r="L69" s="137"/>
      <c r="M69" s="139"/>
      <c r="N69" s="139"/>
      <c r="O69" s="139"/>
      <c r="P69" s="139"/>
      <c r="Q69" s="147"/>
    </row>
    <row r="70" spans="1:22">
      <c r="A70" s="135">
        <f>A68+1</f>
        <v>44</v>
      </c>
      <c r="B70" s="136" t="s">
        <v>168</v>
      </c>
      <c r="C70" s="143">
        <f>3485766.33*0.81</f>
        <v>2823470.7273000004</v>
      </c>
      <c r="D70" s="137"/>
      <c r="E70" s="145">
        <v>1</v>
      </c>
      <c r="F70" s="146"/>
      <c r="G70" s="143">
        <f>C70*E70</f>
        <v>2823470.7273000004</v>
      </c>
      <c r="H70" s="137"/>
      <c r="I70" s="147">
        <f>G70/366</f>
        <v>7714.4008942622959</v>
      </c>
      <c r="J70" s="137"/>
      <c r="K70" s="139">
        <v>44.268333333333331</v>
      </c>
      <c r="L70" s="139"/>
      <c r="M70" s="139">
        <v>-35.053402125791742</v>
      </c>
      <c r="N70" s="139"/>
      <c r="O70" s="139">
        <f>K70+M70</f>
        <v>9.2149312075415892</v>
      </c>
      <c r="P70" s="139"/>
      <c r="Q70" s="147">
        <f>I70*O70</f>
        <v>71087.673548024381</v>
      </c>
    </row>
    <row r="71" spans="1:22">
      <c r="A71" s="135"/>
      <c r="B71" s="136"/>
      <c r="C71" s="159"/>
      <c r="D71" s="137"/>
      <c r="E71" s="145"/>
      <c r="F71" s="146"/>
      <c r="G71" s="137"/>
      <c r="H71" s="137"/>
      <c r="I71" s="137"/>
      <c r="J71" s="137"/>
      <c r="K71" s="139"/>
      <c r="L71" s="139"/>
      <c r="M71" s="139"/>
      <c r="N71" s="139"/>
      <c r="O71" s="139"/>
      <c r="P71" s="139"/>
      <c r="Q71" s="147"/>
    </row>
    <row r="72" spans="1:22">
      <c r="A72" s="135">
        <f>A70+1</f>
        <v>45</v>
      </c>
      <c r="B72" s="136" t="s">
        <v>169</v>
      </c>
      <c r="C72" s="143">
        <v>618407.02</v>
      </c>
      <c r="D72" s="137"/>
      <c r="E72" s="145">
        <v>1</v>
      </c>
      <c r="F72" s="146"/>
      <c r="G72" s="143">
        <f>C72*E72</f>
        <v>618407.02</v>
      </c>
      <c r="H72" s="137"/>
      <c r="I72" s="147">
        <f>G72/366</f>
        <v>1689.6366666666668</v>
      </c>
      <c r="J72" s="137"/>
      <c r="K72" s="139">
        <v>44.268333333333331</v>
      </c>
      <c r="L72" s="139"/>
      <c r="M72" s="139">
        <v>-100.23615393014543</v>
      </c>
      <c r="N72" s="139"/>
      <c r="O72" s="139">
        <f>K72+M72</f>
        <v>-55.967820596812103</v>
      </c>
      <c r="P72" s="139"/>
      <c r="Q72" s="152">
        <f>I72*O72</f>
        <v>-94565.281833795612</v>
      </c>
      <c r="U72" s="23" t="s">
        <v>181</v>
      </c>
    </row>
    <row r="73" spans="1:22">
      <c r="A73" s="135"/>
      <c r="B73" s="136"/>
      <c r="C73" s="137"/>
      <c r="D73" s="137"/>
      <c r="E73" s="146"/>
      <c r="F73" s="146"/>
      <c r="G73" s="137"/>
      <c r="H73" s="137"/>
      <c r="I73" s="137"/>
      <c r="J73" s="137"/>
      <c r="K73" s="137"/>
      <c r="L73" s="137"/>
      <c r="M73" s="139"/>
      <c r="N73" s="139"/>
      <c r="O73" s="137"/>
      <c r="P73" s="137"/>
      <c r="Q73" s="147"/>
      <c r="S73" s="23" t="s">
        <v>182</v>
      </c>
      <c r="U73" s="23" t="s">
        <v>19</v>
      </c>
    </row>
    <row r="74" spans="1:22">
      <c r="A74" s="135">
        <f>A72+1</f>
        <v>46</v>
      </c>
      <c r="B74" s="136" t="s">
        <v>170</v>
      </c>
      <c r="C74" s="137"/>
      <c r="D74" s="137"/>
      <c r="E74" s="146"/>
      <c r="F74" s="146"/>
      <c r="G74" s="137"/>
      <c r="H74" s="137"/>
      <c r="I74" s="137"/>
      <c r="J74" s="137"/>
      <c r="K74" s="137"/>
      <c r="L74" s="137"/>
      <c r="M74" s="139"/>
      <c r="N74" s="139"/>
      <c r="O74" s="137"/>
      <c r="P74" s="137"/>
      <c r="Q74" s="151">
        <f>SUM(Q66:Q72)</f>
        <v>8087374.5766871534</v>
      </c>
      <c r="S74" s="164">
        <f>'CWC (Elect) As Filed'!Q74</f>
        <v>30576250.836184349</v>
      </c>
      <c r="U74" s="165">
        <f>Q74-S74</f>
        <v>-22488876.259497195</v>
      </c>
    </row>
    <row r="75" spans="1:22">
      <c r="A75" s="135"/>
      <c r="B75" s="136"/>
      <c r="C75" s="137"/>
      <c r="D75" s="137"/>
      <c r="E75" s="146"/>
      <c r="F75" s="146"/>
      <c r="G75" s="137"/>
      <c r="H75" s="137"/>
      <c r="I75" s="137"/>
      <c r="J75" s="137"/>
      <c r="K75" s="137"/>
      <c r="L75" s="137"/>
      <c r="M75" s="139"/>
      <c r="N75" s="139"/>
      <c r="O75" s="137"/>
      <c r="P75" s="137"/>
      <c r="Q75" s="147"/>
    </row>
    <row r="76" spans="1:22">
      <c r="A76" s="135">
        <f>A74+1</f>
        <v>47</v>
      </c>
      <c r="B76" s="136" t="s">
        <v>171</v>
      </c>
      <c r="C76" s="137"/>
      <c r="D76" s="137"/>
      <c r="E76" s="146"/>
      <c r="F76" s="146"/>
      <c r="G76" s="137"/>
      <c r="H76" s="137"/>
      <c r="I76" s="137"/>
      <c r="J76" s="137"/>
      <c r="K76" s="137"/>
      <c r="L76" s="137"/>
      <c r="M76" s="139"/>
      <c r="N76" s="139"/>
      <c r="O76" s="137"/>
      <c r="P76" s="137"/>
      <c r="Q76" s="152">
        <v>93475992.240000024</v>
      </c>
      <c r="U76" s="164">
        <f>U74*'Capitalization - COC(Elect)'!V17</f>
        <v>-2017135.5405809623</v>
      </c>
      <c r="V76" t="s">
        <v>765</v>
      </c>
    </row>
    <row r="77" spans="1:22">
      <c r="A77" s="135"/>
      <c r="B77" s="136"/>
      <c r="C77" s="137"/>
      <c r="D77" s="137"/>
      <c r="E77" s="146"/>
      <c r="F77" s="146"/>
      <c r="G77" s="137"/>
      <c r="H77" s="137"/>
      <c r="I77" s="137"/>
      <c r="J77" s="137"/>
      <c r="K77" s="137"/>
      <c r="L77" s="137"/>
      <c r="M77" s="139"/>
      <c r="N77" s="139"/>
      <c r="O77" s="137"/>
      <c r="P77" s="137"/>
      <c r="Q77" s="147"/>
    </row>
    <row r="78" spans="1:22" ht="13.5" thickBot="1">
      <c r="A78" s="135">
        <f>A76+1</f>
        <v>48</v>
      </c>
      <c r="B78" s="136" t="s">
        <v>172</v>
      </c>
      <c r="C78" s="137"/>
      <c r="D78" s="137"/>
      <c r="E78" s="146"/>
      <c r="F78" s="146"/>
      <c r="G78" s="137"/>
      <c r="H78" s="137"/>
      <c r="I78" s="137"/>
      <c r="J78" s="137"/>
      <c r="K78" s="137"/>
      <c r="L78" s="137"/>
      <c r="M78" s="139"/>
      <c r="N78" s="139"/>
      <c r="O78" s="137"/>
      <c r="P78" s="137"/>
      <c r="Q78" s="162">
        <f>SUM(Q74:Q76)</f>
        <v>101563366.81668718</v>
      </c>
    </row>
    <row r="79" spans="1:22" ht="13.5" thickTop="1">
      <c r="A79" s="135"/>
      <c r="B79" s="136"/>
      <c r="C79" s="137"/>
      <c r="D79" s="137"/>
      <c r="E79" s="146"/>
      <c r="F79" s="146"/>
      <c r="G79" s="137"/>
      <c r="H79" s="137"/>
      <c r="I79" s="137"/>
      <c r="J79" s="137"/>
      <c r="K79" s="137"/>
      <c r="L79" s="137"/>
      <c r="M79" s="139"/>
      <c r="N79" s="139"/>
      <c r="O79" s="137"/>
      <c r="P79" s="137"/>
      <c r="Q79" s="147"/>
    </row>
    <row r="80" spans="1:22" ht="13.5" thickBot="1">
      <c r="A80" s="135">
        <f>A78+1</f>
        <v>49</v>
      </c>
      <c r="B80" s="136" t="s">
        <v>173</v>
      </c>
      <c r="C80" s="137"/>
      <c r="D80" s="137"/>
      <c r="E80" s="146"/>
      <c r="F80" s="146"/>
      <c r="G80" s="137"/>
      <c r="H80" s="137"/>
      <c r="I80" s="137"/>
      <c r="J80" s="137"/>
      <c r="K80" s="137"/>
      <c r="L80" s="137"/>
      <c r="M80" s="139"/>
      <c r="N80" s="139"/>
      <c r="O80" s="137"/>
      <c r="P80" s="137"/>
      <c r="Q80" s="162">
        <v>-402018.125</v>
      </c>
    </row>
    <row r="81" spans="1:17" ht="13.5" thickTop="1">
      <c r="A81" s="135"/>
      <c r="B81" s="136"/>
      <c r="C81" s="137"/>
      <c r="D81" s="137"/>
      <c r="E81" s="146"/>
      <c r="F81" s="146"/>
      <c r="G81" s="137"/>
      <c r="H81" s="137"/>
      <c r="I81" s="137"/>
      <c r="J81" s="137"/>
      <c r="K81" s="137"/>
      <c r="L81" s="137"/>
      <c r="M81" s="139"/>
      <c r="N81" s="139"/>
      <c r="O81" s="137"/>
      <c r="P81" s="137"/>
      <c r="Q81" s="147"/>
    </row>
    <row r="82" spans="1:17" ht="13.5" thickBot="1">
      <c r="A82" s="135">
        <f>A80+1</f>
        <v>50</v>
      </c>
      <c r="B82" s="136" t="s">
        <v>174</v>
      </c>
      <c r="C82" s="137"/>
      <c r="D82" s="137"/>
      <c r="E82" s="146"/>
      <c r="F82" s="146"/>
      <c r="G82" s="137"/>
      <c r="H82" s="137"/>
      <c r="I82" s="137"/>
      <c r="J82" s="137"/>
      <c r="K82" s="137"/>
      <c r="L82" s="137"/>
      <c r="M82" s="139"/>
      <c r="N82" s="139"/>
      <c r="O82" s="137"/>
      <c r="P82" s="137"/>
      <c r="Q82" s="162">
        <f>Q78-Q80</f>
        <v>101965384.94168718</v>
      </c>
    </row>
    <row r="83" spans="1:17" ht="13.5" thickTop="1">
      <c r="A83" s="135"/>
      <c r="B83" s="136"/>
      <c r="C83" s="137"/>
      <c r="D83" s="137"/>
      <c r="E83" s="146"/>
      <c r="F83" s="146"/>
      <c r="G83" s="137"/>
      <c r="H83" s="137"/>
      <c r="I83" s="137"/>
      <c r="J83" s="137"/>
      <c r="K83" s="137"/>
      <c r="L83" s="137"/>
      <c r="M83" s="139"/>
      <c r="N83" s="139"/>
      <c r="O83" s="137"/>
      <c r="P83" s="137"/>
      <c r="Q83" s="151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topLeftCell="A58" zoomScale="85" zoomScaleNormal="85" workbookViewId="0">
      <selection activeCell="U74" sqref="U74"/>
    </sheetView>
  </sheetViews>
  <sheetFormatPr defaultRowHeight="12.75"/>
  <cols>
    <col min="2" max="2" width="42.5703125" customWidth="1"/>
    <col min="3" max="3" width="13.28515625" customWidth="1"/>
    <col min="4" max="4" width="2.42578125" customWidth="1"/>
    <col min="6" max="6" width="2.42578125" customWidth="1"/>
    <col min="7" max="7" width="16.5703125" customWidth="1"/>
    <col min="8" max="8" width="2.5703125" customWidth="1"/>
    <col min="9" max="9" width="13.7109375" customWidth="1"/>
    <col min="10" max="10" width="2.42578125" customWidth="1"/>
    <col min="12" max="12" width="2.7109375" customWidth="1"/>
    <col min="14" max="14" width="2.5703125" customWidth="1"/>
    <col min="16" max="16" width="2.5703125" customWidth="1"/>
    <col min="17" max="17" width="14.28515625" customWidth="1"/>
    <col min="19" max="19" width="10.5703125" bestFit="1" customWidth="1"/>
    <col min="21" max="21" width="12.28515625" customWidth="1"/>
  </cols>
  <sheetData>
    <row r="1" spans="1:17">
      <c r="A1" s="365" t="s">
        <v>104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>
      <c r="A2" s="365" t="s">
        <v>175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17">
      <c r="A3" s="365" t="s">
        <v>106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</row>
    <row r="4" spans="1:17">
      <c r="A4" s="365" t="s">
        <v>107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</row>
    <row r="5" spans="1:17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</row>
    <row r="6" spans="1:17">
      <c r="A6" s="133" t="s">
        <v>108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34" t="s">
        <v>109</v>
      </c>
    </row>
    <row r="7" spans="1:17">
      <c r="A7" s="133" t="s">
        <v>110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34" t="s">
        <v>176</v>
      </c>
    </row>
    <row r="8" spans="1:17">
      <c r="A8" s="133" t="s">
        <v>112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4" t="s">
        <v>113</v>
      </c>
    </row>
    <row r="9" spans="1:17">
      <c r="A9" s="135"/>
      <c r="B9" s="136"/>
      <c r="C9" s="137"/>
      <c r="D9" s="137"/>
      <c r="E9" s="138"/>
      <c r="F9" s="138"/>
      <c r="G9" s="137"/>
      <c r="H9" s="137"/>
      <c r="I9" s="137"/>
      <c r="J9" s="137"/>
      <c r="K9" s="137"/>
      <c r="L9" s="137"/>
      <c r="M9" s="139"/>
      <c r="N9" s="139"/>
      <c r="O9" s="137"/>
      <c r="P9" s="137"/>
      <c r="Q9" s="137"/>
    </row>
    <row r="10" spans="1:17" ht="38.25">
      <c r="A10" s="140" t="s">
        <v>114</v>
      </c>
      <c r="B10" s="140" t="s">
        <v>115</v>
      </c>
      <c r="C10" s="140" t="s">
        <v>177</v>
      </c>
      <c r="D10" s="141"/>
      <c r="E10" s="140" t="s">
        <v>117</v>
      </c>
      <c r="F10" s="141"/>
      <c r="G10" s="140" t="s">
        <v>118</v>
      </c>
      <c r="H10" s="141"/>
      <c r="I10" s="140" t="s">
        <v>119</v>
      </c>
      <c r="J10" s="141"/>
      <c r="K10" s="140" t="s">
        <v>120</v>
      </c>
      <c r="L10" s="141"/>
      <c r="M10" s="140" t="s">
        <v>121</v>
      </c>
      <c r="N10" s="141"/>
      <c r="O10" s="140" t="s">
        <v>122</v>
      </c>
      <c r="P10" s="141"/>
      <c r="Q10" s="140" t="s">
        <v>123</v>
      </c>
    </row>
    <row r="11" spans="1:17">
      <c r="A11" s="135"/>
      <c r="B11" s="136" t="s">
        <v>124</v>
      </c>
      <c r="C11" s="137"/>
      <c r="D11" s="137"/>
      <c r="E11" s="138"/>
      <c r="F11" s="138"/>
      <c r="G11" s="137"/>
      <c r="H11" s="137"/>
      <c r="I11" s="137"/>
      <c r="J11" s="137"/>
      <c r="K11" s="137"/>
      <c r="L11" s="137"/>
      <c r="M11" s="139"/>
      <c r="N11" s="139"/>
      <c r="O11" s="137"/>
      <c r="P11" s="137"/>
      <c r="Q11" s="137"/>
    </row>
    <row r="12" spans="1:17">
      <c r="A12" s="135">
        <v>1</v>
      </c>
      <c r="B12" s="142" t="s">
        <v>178</v>
      </c>
      <c r="C12" s="143">
        <v>116757091.18982652</v>
      </c>
      <c r="D12" s="144"/>
      <c r="E12" s="145">
        <v>1</v>
      </c>
      <c r="F12" s="146"/>
      <c r="G12" s="143">
        <f>C12*E12</f>
        <v>116757091.18982652</v>
      </c>
      <c r="H12" s="147"/>
      <c r="I12" s="147">
        <f>G12/366</f>
        <v>319008.44587384292</v>
      </c>
      <c r="J12" s="137"/>
      <c r="K12" s="139">
        <v>44.258333333333333</v>
      </c>
      <c r="L12" s="139"/>
      <c r="M12" s="139">
        <v>-39.659631608935626</v>
      </c>
      <c r="N12" s="139"/>
      <c r="O12" s="139">
        <f>K12+M12</f>
        <v>4.5987017243977064</v>
      </c>
      <c r="P12" s="139"/>
      <c r="Q12" s="147">
        <f>I12*O12</f>
        <v>1467024.6901374739</v>
      </c>
    </row>
    <row r="13" spans="1:17">
      <c r="A13" s="135">
        <f>A12+1</f>
        <v>2</v>
      </c>
      <c r="B13" s="142" t="s">
        <v>179</v>
      </c>
      <c r="C13" s="148">
        <v>-1962369.3286144603</v>
      </c>
      <c r="D13" s="144"/>
      <c r="E13" s="145">
        <f t="shared" ref="E13:E23" si="0">E$12</f>
        <v>1</v>
      </c>
      <c r="F13" s="146"/>
      <c r="G13" s="148">
        <f t="shared" ref="G13:G23" si="1">C13*E13</f>
        <v>-1962369.3286144603</v>
      </c>
      <c r="H13" s="147"/>
      <c r="I13" s="147">
        <f t="shared" ref="I13:I23" si="2">G13/366</f>
        <v>-5361.6648322799465</v>
      </c>
      <c r="J13" s="137"/>
      <c r="K13" s="139">
        <v>44.258333333333333</v>
      </c>
      <c r="L13" s="139"/>
      <c r="M13" s="139">
        <v>0</v>
      </c>
      <c r="N13" s="139"/>
      <c r="O13" s="139">
        <f t="shared" ref="O13:O23" si="3">K13+M13</f>
        <v>44.258333333333333</v>
      </c>
      <c r="P13" s="139"/>
      <c r="Q13" s="147">
        <f t="shared" ref="Q13:Q23" si="4">I13*O13</f>
        <v>-237298.34936865664</v>
      </c>
    </row>
    <row r="14" spans="1:17">
      <c r="A14" s="135">
        <f>A13+1</f>
        <v>3</v>
      </c>
      <c r="B14" s="142" t="s">
        <v>130</v>
      </c>
      <c r="C14" s="143">
        <v>19198554.649999999</v>
      </c>
      <c r="D14" s="144"/>
      <c r="E14" s="145">
        <f t="shared" si="0"/>
        <v>1</v>
      </c>
      <c r="F14" s="146"/>
      <c r="G14" s="143">
        <f t="shared" si="1"/>
        <v>19198554.649999999</v>
      </c>
      <c r="H14" s="147"/>
      <c r="I14" s="147">
        <f t="shared" si="2"/>
        <v>52455.067349726771</v>
      </c>
      <c r="J14" s="137"/>
      <c r="K14" s="139">
        <v>44.258333333333333</v>
      </c>
      <c r="L14" s="139"/>
      <c r="M14" s="139">
        <v>-11.998650359254054</v>
      </c>
      <c r="N14" s="139"/>
      <c r="O14" s="139">
        <f t="shared" si="3"/>
        <v>32.259682974079283</v>
      </c>
      <c r="P14" s="139"/>
      <c r="Q14" s="147">
        <f t="shared" si="4"/>
        <v>1692183.8430861628</v>
      </c>
    </row>
    <row r="15" spans="1:17">
      <c r="A15" s="135">
        <f t="shared" ref="A15:A21" si="5">A14+1</f>
        <v>4</v>
      </c>
      <c r="B15" s="142" t="s">
        <v>131</v>
      </c>
      <c r="C15" s="143">
        <v>571443</v>
      </c>
      <c r="D15" s="144"/>
      <c r="E15" s="145">
        <f t="shared" si="0"/>
        <v>1</v>
      </c>
      <c r="F15" s="146"/>
      <c r="G15" s="143">
        <f t="shared" si="1"/>
        <v>571443</v>
      </c>
      <c r="H15" s="147"/>
      <c r="I15" s="147">
        <f t="shared" si="2"/>
        <v>1561.3196721311476</v>
      </c>
      <c r="J15" s="137"/>
      <c r="K15" s="139">
        <v>44.258333333333333</v>
      </c>
      <c r="L15" s="139"/>
      <c r="M15" s="139">
        <v>0</v>
      </c>
      <c r="N15" s="139"/>
      <c r="O15" s="139">
        <f t="shared" si="3"/>
        <v>44.258333333333333</v>
      </c>
      <c r="P15" s="139"/>
      <c r="Q15" s="147">
        <f t="shared" si="4"/>
        <v>69101.406489071043</v>
      </c>
    </row>
    <row r="16" spans="1:17">
      <c r="A16" s="135">
        <f t="shared" si="5"/>
        <v>5</v>
      </c>
      <c r="B16" s="142" t="s">
        <v>132</v>
      </c>
      <c r="C16" s="143">
        <v>604140</v>
      </c>
      <c r="D16" s="144"/>
      <c r="E16" s="145">
        <f t="shared" si="0"/>
        <v>1</v>
      </c>
      <c r="F16" s="146"/>
      <c r="G16" s="143">
        <f t="shared" si="1"/>
        <v>604140</v>
      </c>
      <c r="H16" s="147"/>
      <c r="I16" s="147">
        <f t="shared" si="2"/>
        <v>1650.655737704918</v>
      </c>
      <c r="J16" s="137"/>
      <c r="K16" s="139">
        <v>44.258333333333333</v>
      </c>
      <c r="L16" s="139"/>
      <c r="M16" s="139">
        <v>0</v>
      </c>
      <c r="N16" s="139"/>
      <c r="O16" s="139">
        <f t="shared" si="3"/>
        <v>44.258333333333333</v>
      </c>
      <c r="P16" s="139"/>
      <c r="Q16" s="147">
        <f t="shared" si="4"/>
        <v>73055.271857923493</v>
      </c>
    </row>
    <row r="17" spans="1:17">
      <c r="A17" s="135">
        <f>A16+1</f>
        <v>6</v>
      </c>
      <c r="B17" s="142" t="s">
        <v>133</v>
      </c>
      <c r="C17" s="143">
        <v>1764870.4881165</v>
      </c>
      <c r="D17" s="144"/>
      <c r="E17" s="145">
        <f t="shared" si="0"/>
        <v>1</v>
      </c>
      <c r="F17" s="146"/>
      <c r="G17" s="143">
        <f t="shared" si="1"/>
        <v>1764870.4881165</v>
      </c>
      <c r="H17" s="147"/>
      <c r="I17" s="147">
        <f t="shared" si="2"/>
        <v>4822.0505139795077</v>
      </c>
      <c r="J17" s="137"/>
      <c r="K17" s="139">
        <v>44.258333333333333</v>
      </c>
      <c r="L17" s="139"/>
      <c r="M17" s="139">
        <v>-245.22</v>
      </c>
      <c r="N17" s="139"/>
      <c r="O17" s="139">
        <f t="shared" si="3"/>
        <v>-200.96166666666667</v>
      </c>
      <c r="P17" s="139"/>
      <c r="Q17" s="147">
        <f t="shared" si="4"/>
        <v>-969047.3080401785</v>
      </c>
    </row>
    <row r="18" spans="1:17">
      <c r="A18" s="135">
        <f>A17+1</f>
        <v>7</v>
      </c>
      <c r="B18" s="142" t="s">
        <v>134</v>
      </c>
      <c r="C18" s="143">
        <v>602025</v>
      </c>
      <c r="D18" s="144"/>
      <c r="E18" s="145">
        <f t="shared" si="0"/>
        <v>1</v>
      </c>
      <c r="F18" s="146"/>
      <c r="G18" s="143">
        <f t="shared" si="1"/>
        <v>602025</v>
      </c>
      <c r="H18" s="147"/>
      <c r="I18" s="147">
        <f t="shared" si="2"/>
        <v>1644.877049180328</v>
      </c>
      <c r="J18" s="137"/>
      <c r="K18" s="139">
        <v>44.258333333333333</v>
      </c>
      <c r="L18" s="139"/>
      <c r="M18" s="139">
        <v>-22.987677887868923</v>
      </c>
      <c r="N18" s="139"/>
      <c r="O18" s="139">
        <f t="shared" si="3"/>
        <v>21.27065544546441</v>
      </c>
      <c r="P18" s="139"/>
      <c r="Q18" s="147">
        <f t="shared" si="4"/>
        <v>34987.612963266976</v>
      </c>
    </row>
    <row r="19" spans="1:17">
      <c r="A19" s="135">
        <f t="shared" si="5"/>
        <v>8</v>
      </c>
      <c r="B19" s="142" t="s">
        <v>135</v>
      </c>
      <c r="C19" s="143">
        <v>464234</v>
      </c>
      <c r="D19" s="144"/>
      <c r="E19" s="145">
        <f t="shared" si="0"/>
        <v>1</v>
      </c>
      <c r="F19" s="146"/>
      <c r="G19" s="143">
        <f t="shared" si="1"/>
        <v>464234</v>
      </c>
      <c r="H19" s="147"/>
      <c r="I19" s="147">
        <f t="shared" si="2"/>
        <v>1268.3989071038252</v>
      </c>
      <c r="J19" s="137"/>
      <c r="K19" s="139">
        <v>44.258333333333333</v>
      </c>
      <c r="L19" s="139"/>
      <c r="M19" s="139">
        <v>-283.5</v>
      </c>
      <c r="N19" s="139"/>
      <c r="O19" s="139">
        <f t="shared" si="3"/>
        <v>-239.24166666666667</v>
      </c>
      <c r="P19" s="139"/>
      <c r="Q19" s="147">
        <f t="shared" si="4"/>
        <v>-303453.86853369768</v>
      </c>
    </row>
    <row r="20" spans="1:17">
      <c r="A20" s="135">
        <f t="shared" si="5"/>
        <v>9</v>
      </c>
      <c r="B20" s="142" t="s">
        <v>136</v>
      </c>
      <c r="C20" s="148">
        <v>666954.2147888873</v>
      </c>
      <c r="D20" s="137"/>
      <c r="E20" s="145">
        <f t="shared" si="0"/>
        <v>1</v>
      </c>
      <c r="F20" s="146"/>
      <c r="G20" s="143">
        <f t="shared" si="1"/>
        <v>666954.2147888873</v>
      </c>
      <c r="H20" s="147"/>
      <c r="I20" s="147">
        <f t="shared" si="2"/>
        <v>1822.2792753794736</v>
      </c>
      <c r="J20" s="137"/>
      <c r="K20" s="139">
        <v>44.258333333333333</v>
      </c>
      <c r="L20" s="139"/>
      <c r="M20" s="139">
        <v>-256.34167500785077</v>
      </c>
      <c r="N20" s="139"/>
      <c r="O20" s="139">
        <f t="shared" si="3"/>
        <v>-212.08334167451744</v>
      </c>
      <c r="P20" s="139"/>
      <c r="Q20" s="147">
        <f t="shared" si="4"/>
        <v>-386475.07818669698</v>
      </c>
    </row>
    <row r="21" spans="1:17">
      <c r="A21" s="135">
        <f t="shared" si="5"/>
        <v>10</v>
      </c>
      <c r="B21" s="142" t="s">
        <v>137</v>
      </c>
      <c r="C21" s="143">
        <v>0</v>
      </c>
      <c r="D21" s="137"/>
      <c r="E21" s="145">
        <f t="shared" si="0"/>
        <v>1</v>
      </c>
      <c r="F21" s="146"/>
      <c r="G21" s="143">
        <f t="shared" si="1"/>
        <v>0</v>
      </c>
      <c r="H21" s="147"/>
      <c r="I21" s="147">
        <f t="shared" si="2"/>
        <v>0</v>
      </c>
      <c r="J21" s="137"/>
      <c r="K21" s="139">
        <v>44.258333333333333</v>
      </c>
      <c r="L21" s="139"/>
      <c r="M21" s="139">
        <v>-35.319786065222083</v>
      </c>
      <c r="N21" s="139"/>
      <c r="O21" s="139">
        <f t="shared" si="3"/>
        <v>8.9385472681112503</v>
      </c>
      <c r="P21" s="139"/>
      <c r="Q21" s="147">
        <f t="shared" si="4"/>
        <v>0</v>
      </c>
    </row>
    <row r="22" spans="1:17">
      <c r="A22" s="135">
        <f>A21+1</f>
        <v>11</v>
      </c>
      <c r="B22" s="142" t="s">
        <v>138</v>
      </c>
      <c r="C22" s="143">
        <v>33325596.719999999</v>
      </c>
      <c r="D22" s="137"/>
      <c r="E22" s="145">
        <f t="shared" si="0"/>
        <v>1</v>
      </c>
      <c r="F22" s="146"/>
      <c r="G22" s="143">
        <f t="shared" si="1"/>
        <v>33325596.719999999</v>
      </c>
      <c r="H22" s="147"/>
      <c r="I22" s="147">
        <f t="shared" si="2"/>
        <v>91053.542950819668</v>
      </c>
      <c r="J22" s="137"/>
      <c r="K22" s="139">
        <v>44.258333333333333</v>
      </c>
      <c r="L22" s="139"/>
      <c r="M22" s="139">
        <v>-25.396703504316847</v>
      </c>
      <c r="N22" s="139"/>
      <c r="O22" s="139">
        <f t="shared" si="3"/>
        <v>18.861629829016486</v>
      </c>
      <c r="P22" s="139"/>
      <c r="Q22" s="147">
        <f t="shared" si="4"/>
        <v>1717418.2217588141</v>
      </c>
    </row>
    <row r="23" spans="1:17">
      <c r="A23" s="135">
        <f>A22+1</f>
        <v>12</v>
      </c>
      <c r="B23" s="142" t="s">
        <v>139</v>
      </c>
      <c r="C23" s="149">
        <v>53952006.261279404</v>
      </c>
      <c r="D23" s="150"/>
      <c r="E23" s="145">
        <f t="shared" si="0"/>
        <v>1</v>
      </c>
      <c r="F23" s="146"/>
      <c r="G23" s="149">
        <f t="shared" si="1"/>
        <v>53952006.261279404</v>
      </c>
      <c r="H23" s="151"/>
      <c r="I23" s="147">
        <f t="shared" si="2"/>
        <v>147409.85317289454</v>
      </c>
      <c r="J23" s="137"/>
      <c r="K23" s="139">
        <v>44.258333333333333</v>
      </c>
      <c r="L23" s="139"/>
      <c r="M23" s="139">
        <v>-49.192482924426621</v>
      </c>
      <c r="N23" s="139"/>
      <c r="O23" s="139">
        <f t="shared" si="3"/>
        <v>-4.9341495910932878</v>
      </c>
      <c r="P23" s="139"/>
      <c r="Q23" s="152">
        <f t="shared" si="4"/>
        <v>-727342.26675615914</v>
      </c>
    </row>
    <row r="24" spans="1:17">
      <c r="A24" s="135">
        <f>A23+1</f>
        <v>13</v>
      </c>
      <c r="B24" s="153" t="s">
        <v>140</v>
      </c>
      <c r="C24" s="143">
        <f>SUM(C12:C23)</f>
        <v>225944546.19539684</v>
      </c>
      <c r="D24" s="154"/>
      <c r="E24" s="145"/>
      <c r="F24" s="146"/>
      <c r="G24" s="143">
        <f>SUM(G12:G23)</f>
        <v>225944546.19539684</v>
      </c>
      <c r="H24" s="147"/>
      <c r="I24" s="147"/>
      <c r="J24" s="137"/>
      <c r="K24" s="139"/>
      <c r="L24" s="139"/>
      <c r="M24" s="139"/>
      <c r="N24" s="139"/>
      <c r="O24" s="139"/>
      <c r="P24" s="139"/>
      <c r="Q24" s="147">
        <f>SUM(Q12:Q23)</f>
        <v>2430154.1754073235</v>
      </c>
    </row>
    <row r="25" spans="1:17">
      <c r="A25" s="135"/>
      <c r="B25" s="153"/>
      <c r="C25" s="143"/>
      <c r="D25" s="154"/>
      <c r="E25" s="145"/>
      <c r="F25" s="146"/>
      <c r="G25" s="143"/>
      <c r="H25" s="137"/>
      <c r="I25" s="156"/>
      <c r="J25" s="137"/>
      <c r="K25" s="139"/>
      <c r="L25" s="139"/>
      <c r="M25" s="139"/>
      <c r="N25" s="139"/>
      <c r="O25" s="139"/>
      <c r="P25" s="139"/>
      <c r="Q25" s="137"/>
    </row>
    <row r="26" spans="1:17">
      <c r="A26" s="135">
        <f>A24+1</f>
        <v>14</v>
      </c>
      <c r="B26" s="136" t="s">
        <v>141</v>
      </c>
      <c r="C26" s="157"/>
      <c r="D26" s="137"/>
      <c r="E26" s="145"/>
      <c r="F26" s="146"/>
      <c r="G26" s="157"/>
      <c r="H26" s="137"/>
      <c r="I26" s="147"/>
      <c r="J26" s="137"/>
      <c r="K26" s="139"/>
      <c r="L26" s="139"/>
      <c r="M26" s="139"/>
      <c r="N26" s="139"/>
      <c r="O26" s="139"/>
      <c r="P26" s="139"/>
      <c r="Q26" s="147"/>
    </row>
    <row r="27" spans="1:17">
      <c r="A27" s="135">
        <f>A26+1</f>
        <v>15</v>
      </c>
      <c r="B27" s="142" t="s">
        <v>142</v>
      </c>
      <c r="C27" s="143">
        <v>48871895.273151807</v>
      </c>
      <c r="D27" s="137"/>
      <c r="E27" s="145">
        <f t="shared" ref="E27:E30" si="6">E$12</f>
        <v>1</v>
      </c>
      <c r="F27" s="146"/>
      <c r="G27" s="143">
        <f t="shared" ref="G27:G30" si="7">C27*E27</f>
        <v>48871895.273151807</v>
      </c>
      <c r="H27" s="137"/>
      <c r="I27" s="147">
        <f t="shared" ref="I27:I30" si="8">G27/366</f>
        <v>133529.76850587924</v>
      </c>
      <c r="J27" s="137"/>
      <c r="K27" s="139">
        <v>44.258333333333333</v>
      </c>
      <c r="L27" s="139"/>
      <c r="M27" s="139">
        <v>-27.92</v>
      </c>
      <c r="N27" s="139"/>
      <c r="O27" s="139">
        <f t="shared" ref="O27:O30" si="9">K27+M27</f>
        <v>16.338333333333331</v>
      </c>
      <c r="P27" s="139"/>
      <c r="Q27" s="147">
        <f t="shared" ref="Q27:Q30" si="10">I27*O27</f>
        <v>2181653.86777189</v>
      </c>
    </row>
    <row r="28" spans="1:17">
      <c r="A28" s="135">
        <f>A27+1</f>
        <v>16</v>
      </c>
      <c r="B28" s="142" t="s">
        <v>143</v>
      </c>
      <c r="C28" s="143">
        <v>0</v>
      </c>
      <c r="D28" s="137"/>
      <c r="E28" s="145">
        <f t="shared" si="6"/>
        <v>1</v>
      </c>
      <c r="F28" s="146"/>
      <c r="G28" s="143">
        <f t="shared" si="7"/>
        <v>0</v>
      </c>
      <c r="H28" s="137"/>
      <c r="I28" s="147">
        <f t="shared" si="8"/>
        <v>0</v>
      </c>
      <c r="J28" s="137"/>
      <c r="K28" s="139">
        <v>44.258333333333333</v>
      </c>
      <c r="L28" s="139"/>
      <c r="M28" s="139">
        <v>0</v>
      </c>
      <c r="N28" s="139"/>
      <c r="O28" s="139">
        <f t="shared" si="9"/>
        <v>44.258333333333333</v>
      </c>
      <c r="P28" s="139"/>
      <c r="Q28" s="147">
        <f t="shared" si="10"/>
        <v>0</v>
      </c>
    </row>
    <row r="29" spans="1:17">
      <c r="A29" s="135">
        <f t="shared" ref="A29:A31" si="11">A28+1</f>
        <v>17</v>
      </c>
      <c r="B29" s="142" t="s">
        <v>144</v>
      </c>
      <c r="C29" s="143">
        <v>47456.51999999999</v>
      </c>
      <c r="D29" s="137"/>
      <c r="E29" s="145">
        <f t="shared" si="6"/>
        <v>1</v>
      </c>
      <c r="F29" s="146"/>
      <c r="G29" s="143">
        <f t="shared" si="7"/>
        <v>47456.51999999999</v>
      </c>
      <c r="H29" s="137"/>
      <c r="I29" s="147">
        <f t="shared" si="8"/>
        <v>129.66262295081964</v>
      </c>
      <c r="J29" s="137"/>
      <c r="K29" s="139">
        <v>44.258333333333333</v>
      </c>
      <c r="L29" s="139"/>
      <c r="M29" s="139">
        <v>0</v>
      </c>
      <c r="N29" s="139"/>
      <c r="O29" s="139">
        <f t="shared" si="9"/>
        <v>44.258333333333333</v>
      </c>
      <c r="P29" s="139"/>
      <c r="Q29" s="147">
        <f t="shared" si="10"/>
        <v>5738.6515874316929</v>
      </c>
    </row>
    <row r="30" spans="1:17">
      <c r="A30" s="135">
        <f t="shared" si="11"/>
        <v>18</v>
      </c>
      <c r="B30" s="142" t="s">
        <v>145</v>
      </c>
      <c r="C30" s="143">
        <v>0</v>
      </c>
      <c r="D30" s="137"/>
      <c r="E30" s="145">
        <f t="shared" si="6"/>
        <v>1</v>
      </c>
      <c r="F30" s="146"/>
      <c r="G30" s="143">
        <f t="shared" si="7"/>
        <v>0</v>
      </c>
      <c r="H30" s="137"/>
      <c r="I30" s="147">
        <f t="shared" si="8"/>
        <v>0</v>
      </c>
      <c r="J30" s="137"/>
      <c r="K30" s="139">
        <v>44.258333333333333</v>
      </c>
      <c r="L30" s="139"/>
      <c r="M30" s="139">
        <v>0</v>
      </c>
      <c r="N30" s="139"/>
      <c r="O30" s="139">
        <f t="shared" si="9"/>
        <v>44.258333333333333</v>
      </c>
      <c r="P30" s="139"/>
      <c r="Q30" s="147">
        <f t="shared" si="10"/>
        <v>0</v>
      </c>
    </row>
    <row r="31" spans="1:17">
      <c r="A31" s="135">
        <f t="shared" si="11"/>
        <v>19</v>
      </c>
      <c r="B31" s="153" t="s">
        <v>146</v>
      </c>
      <c r="C31" s="158">
        <f>SUM(C27:C30)</f>
        <v>48919351.793151811</v>
      </c>
      <c r="D31" s="154"/>
      <c r="E31" s="145"/>
      <c r="F31" s="146"/>
      <c r="G31" s="158">
        <f>SUM(G27:G30)</f>
        <v>48919351.793151811</v>
      </c>
      <c r="H31" s="147"/>
      <c r="I31" s="147"/>
      <c r="J31" s="137"/>
      <c r="K31" s="139"/>
      <c r="L31" s="139"/>
      <c r="M31" s="139"/>
      <c r="N31" s="139"/>
      <c r="O31" s="139"/>
      <c r="P31" s="139"/>
      <c r="Q31" s="158">
        <f>SUM(Q27:Q30)</f>
        <v>2187392.5193593218</v>
      </c>
    </row>
    <row r="32" spans="1:17">
      <c r="A32" s="135"/>
      <c r="B32" s="136"/>
      <c r="C32" s="159"/>
      <c r="D32" s="137"/>
      <c r="E32" s="145"/>
      <c r="F32" s="146"/>
      <c r="G32" s="137"/>
      <c r="H32" s="137"/>
      <c r="I32" s="156"/>
      <c r="J32" s="137"/>
      <c r="K32" s="139"/>
      <c r="L32" s="139"/>
      <c r="M32" s="139"/>
      <c r="N32" s="139"/>
      <c r="O32" s="139"/>
      <c r="P32" s="139"/>
      <c r="Q32" s="137"/>
    </row>
    <row r="33" spans="1:17">
      <c r="A33" s="135">
        <f>A31+1</f>
        <v>20</v>
      </c>
      <c r="B33" s="136" t="s">
        <v>147</v>
      </c>
      <c r="C33" s="159"/>
      <c r="D33" s="137"/>
      <c r="E33" s="145"/>
      <c r="F33" s="146"/>
      <c r="G33" s="137"/>
      <c r="H33" s="137"/>
      <c r="I33" s="156"/>
      <c r="J33" s="137"/>
      <c r="K33" s="139"/>
      <c r="L33" s="139"/>
      <c r="M33" s="139"/>
      <c r="N33" s="139"/>
      <c r="O33" s="139"/>
      <c r="P33" s="139"/>
      <c r="Q33" s="137"/>
    </row>
    <row r="34" spans="1:17">
      <c r="A34" s="135">
        <f>A33+1</f>
        <v>21</v>
      </c>
      <c r="B34" s="142" t="s">
        <v>148</v>
      </c>
      <c r="C34" s="143">
        <v>5936427.9999999972</v>
      </c>
      <c r="D34" s="144"/>
      <c r="E34" s="145">
        <f t="shared" ref="E34:E36" si="12">E$12</f>
        <v>1</v>
      </c>
      <c r="F34" s="146"/>
      <c r="G34" s="143">
        <f t="shared" ref="G34:G36" si="13">C34*E34</f>
        <v>5936427.9999999972</v>
      </c>
      <c r="H34" s="147"/>
      <c r="I34" s="147">
        <f t="shared" ref="I34:I36" si="14">G34/366</f>
        <v>16219.748633879773</v>
      </c>
      <c r="J34" s="137"/>
      <c r="K34" s="139">
        <v>44.258333333333333</v>
      </c>
      <c r="L34" s="139"/>
      <c r="M34" s="139">
        <v>-37.5</v>
      </c>
      <c r="N34" s="139"/>
      <c r="O34" s="139">
        <f t="shared" ref="O34:O36" si="15">K34+M34</f>
        <v>6.7583333333333329</v>
      </c>
      <c r="P34" s="139"/>
      <c r="Q34" s="147">
        <f t="shared" ref="Q34:Q36" si="16">I34*O34</f>
        <v>109618.46785063746</v>
      </c>
    </row>
    <row r="35" spans="1:17">
      <c r="A35" s="135">
        <f t="shared" ref="A35:A37" si="17">A34+1</f>
        <v>22</v>
      </c>
      <c r="B35" s="142" t="s">
        <v>149</v>
      </c>
      <c r="C35" s="143">
        <v>485420.99999999953</v>
      </c>
      <c r="D35" s="144"/>
      <c r="E35" s="145">
        <f t="shared" si="12"/>
        <v>1</v>
      </c>
      <c r="F35" s="146"/>
      <c r="G35" s="143">
        <f t="shared" si="13"/>
        <v>485420.99999999953</v>
      </c>
      <c r="H35" s="147"/>
      <c r="I35" s="147">
        <f t="shared" si="14"/>
        <v>1326.2868852459003</v>
      </c>
      <c r="J35" s="137"/>
      <c r="K35" s="139">
        <v>44.258333333333333</v>
      </c>
      <c r="L35" s="139"/>
      <c r="M35" s="139">
        <v>-37.5</v>
      </c>
      <c r="N35" s="139"/>
      <c r="O35" s="139">
        <f t="shared" si="15"/>
        <v>6.7583333333333329</v>
      </c>
      <c r="P35" s="139"/>
      <c r="Q35" s="147">
        <f t="shared" si="16"/>
        <v>8963.4888661202094</v>
      </c>
    </row>
    <row r="36" spans="1:17">
      <c r="A36" s="135">
        <f t="shared" si="17"/>
        <v>23</v>
      </c>
      <c r="B36" s="142" t="s">
        <v>150</v>
      </c>
      <c r="C36" s="149">
        <v>2289486.3164315261</v>
      </c>
      <c r="D36" s="160"/>
      <c r="E36" s="145">
        <f t="shared" si="12"/>
        <v>1</v>
      </c>
      <c r="F36" s="146"/>
      <c r="G36" s="149">
        <f t="shared" si="13"/>
        <v>2289486.3164315261</v>
      </c>
      <c r="H36" s="151"/>
      <c r="I36" s="147">
        <f t="shared" si="14"/>
        <v>6255.4270940752076</v>
      </c>
      <c r="J36" s="137"/>
      <c r="K36" s="139">
        <v>44.258333333333333</v>
      </c>
      <c r="L36" s="139"/>
      <c r="M36" s="139">
        <v>0</v>
      </c>
      <c r="N36" s="139"/>
      <c r="O36" s="139">
        <f t="shared" si="15"/>
        <v>44.258333333333333</v>
      </c>
      <c r="P36" s="139"/>
      <c r="Q36" s="152">
        <f t="shared" si="16"/>
        <v>276854.77747194521</v>
      </c>
    </row>
    <row r="37" spans="1:17">
      <c r="A37" s="135">
        <f t="shared" si="17"/>
        <v>24</v>
      </c>
      <c r="B37" s="153" t="s">
        <v>151</v>
      </c>
      <c r="C37" s="158">
        <f>SUM(C34:C36)</f>
        <v>8711335.3164315224</v>
      </c>
      <c r="D37" s="154"/>
      <c r="E37" s="145"/>
      <c r="F37" s="146"/>
      <c r="G37" s="158">
        <f>SUM(G34:G36)</f>
        <v>8711335.3164315224</v>
      </c>
      <c r="H37" s="147"/>
      <c r="I37" s="147"/>
      <c r="J37" s="137"/>
      <c r="K37" s="139"/>
      <c r="L37" s="139"/>
      <c r="M37" s="139"/>
      <c r="N37" s="139"/>
      <c r="O37" s="139"/>
      <c r="P37" s="139"/>
      <c r="Q37" s="147">
        <f>SUM(Q34:Q36)</f>
        <v>395436.73418870289</v>
      </c>
    </row>
    <row r="38" spans="1:17">
      <c r="A38" s="135"/>
      <c r="B38" s="153"/>
      <c r="C38" s="143"/>
      <c r="D38" s="154"/>
      <c r="E38" s="145"/>
      <c r="F38" s="146"/>
      <c r="G38" s="154"/>
      <c r="H38" s="137"/>
      <c r="I38" s="156"/>
      <c r="J38" s="137"/>
      <c r="K38" s="139"/>
      <c r="L38" s="139"/>
      <c r="M38" s="139"/>
      <c r="N38" s="139"/>
      <c r="O38" s="139"/>
      <c r="P38" s="139"/>
      <c r="Q38" s="137"/>
    </row>
    <row r="39" spans="1:17">
      <c r="A39" s="135">
        <f>A37+1</f>
        <v>25</v>
      </c>
      <c r="B39" s="136" t="s">
        <v>152</v>
      </c>
      <c r="C39" s="159"/>
      <c r="D39" s="137"/>
      <c r="E39" s="145"/>
      <c r="F39" s="146"/>
      <c r="G39" s="137"/>
      <c r="H39" s="137"/>
      <c r="I39" s="156"/>
      <c r="J39" s="137"/>
      <c r="K39" s="139"/>
      <c r="L39" s="139"/>
      <c r="M39" s="139"/>
      <c r="N39" s="139"/>
      <c r="O39" s="139"/>
      <c r="P39" s="139"/>
      <c r="Q39" s="137"/>
    </row>
    <row r="40" spans="1:17">
      <c r="A40" s="135">
        <f>A39+1</f>
        <v>26</v>
      </c>
      <c r="B40" s="142" t="s">
        <v>153</v>
      </c>
      <c r="C40" s="143">
        <v>11351138.79457438</v>
      </c>
      <c r="D40" s="144"/>
      <c r="E40" s="145">
        <f t="shared" ref="E40:E42" si="18">E$12</f>
        <v>1</v>
      </c>
      <c r="F40" s="146"/>
      <c r="G40" s="143">
        <f t="shared" ref="G40:G42" si="19">C40*E40</f>
        <v>11351138.79457438</v>
      </c>
      <c r="H40" s="147"/>
      <c r="I40" s="147">
        <f t="shared" ref="I40:I42" si="20">G40/366</f>
        <v>31014.040422334372</v>
      </c>
      <c r="J40" s="137"/>
      <c r="K40" s="139">
        <v>44.258333333333333</v>
      </c>
      <c r="L40" s="139"/>
      <c r="M40" s="139">
        <v>-216.26270855137599</v>
      </c>
      <c r="N40" s="139"/>
      <c r="O40" s="139">
        <f t="shared" ref="O40:O42" si="21">K40+M40</f>
        <v>-172.00437521804267</v>
      </c>
      <c r="P40" s="139"/>
      <c r="Q40" s="147">
        <f>I40*O40</f>
        <v>-5334550.6458307439</v>
      </c>
    </row>
    <row r="41" spans="1:17">
      <c r="A41" s="135">
        <f t="shared" ref="A41:A43" si="22">A40+1</f>
        <v>27</v>
      </c>
      <c r="B41" s="142" t="s">
        <v>154</v>
      </c>
      <c r="C41" s="143">
        <v>2950414.2499999939</v>
      </c>
      <c r="D41" s="144"/>
      <c r="E41" s="145">
        <f t="shared" si="18"/>
        <v>1</v>
      </c>
      <c r="F41" s="146"/>
      <c r="G41" s="143">
        <f t="shared" si="19"/>
        <v>2950414.2499999939</v>
      </c>
      <c r="H41" s="147"/>
      <c r="I41" s="147">
        <f t="shared" si="20"/>
        <v>8061.2411202185631</v>
      </c>
      <c r="J41" s="137"/>
      <c r="K41" s="139">
        <v>44.258333333333333</v>
      </c>
      <c r="L41" s="139"/>
      <c r="M41" s="139">
        <v>-35.475330553437587</v>
      </c>
      <c r="N41" s="139"/>
      <c r="O41" s="139">
        <f t="shared" si="21"/>
        <v>8.783002779895746</v>
      </c>
      <c r="P41" s="139"/>
      <c r="Q41" s="147">
        <f t="shared" ref="Q41:Q42" si="23">I41*O41</f>
        <v>70801.903168289544</v>
      </c>
    </row>
    <row r="42" spans="1:17">
      <c r="A42" s="135">
        <f t="shared" si="22"/>
        <v>28</v>
      </c>
      <c r="B42" s="142" t="s">
        <v>155</v>
      </c>
      <c r="C42" s="149">
        <v>673944</v>
      </c>
      <c r="D42" s="160"/>
      <c r="E42" s="145">
        <f t="shared" si="18"/>
        <v>1</v>
      </c>
      <c r="F42" s="146"/>
      <c r="G42" s="149">
        <f t="shared" si="19"/>
        <v>673944</v>
      </c>
      <c r="H42" s="151"/>
      <c r="I42" s="147">
        <f t="shared" si="20"/>
        <v>1841.377049180328</v>
      </c>
      <c r="J42" s="137"/>
      <c r="K42" s="139">
        <v>44.258333333333333</v>
      </c>
      <c r="L42" s="139"/>
      <c r="M42" s="139">
        <v>148.70225638191206</v>
      </c>
      <c r="N42" s="139"/>
      <c r="O42" s="139">
        <f t="shared" si="21"/>
        <v>192.96058971524539</v>
      </c>
      <c r="P42" s="139"/>
      <c r="Q42" s="152">
        <f t="shared" si="23"/>
        <v>355313.20129795448</v>
      </c>
    </row>
    <row r="43" spans="1:17">
      <c r="A43" s="135">
        <f t="shared" si="22"/>
        <v>29</v>
      </c>
      <c r="B43" s="153" t="s">
        <v>156</v>
      </c>
      <c r="C43" s="143">
        <f>SUM(C40:C42)</f>
        <v>14975497.044574374</v>
      </c>
      <c r="D43" s="154"/>
      <c r="E43" s="145"/>
      <c r="F43" s="146"/>
      <c r="G43" s="158">
        <f>SUM(G40:G42)</f>
        <v>14975497.044574374</v>
      </c>
      <c r="H43" s="147"/>
      <c r="I43" s="147"/>
      <c r="J43" s="137"/>
      <c r="K43" s="139"/>
      <c r="L43" s="139"/>
      <c r="M43" s="139"/>
      <c r="N43" s="139"/>
      <c r="O43" s="139"/>
      <c r="P43" s="139"/>
      <c r="Q43" s="147">
        <f>SUM(Q40:Q42)</f>
        <v>-4908435.5413644994</v>
      </c>
    </row>
    <row r="44" spans="1:17">
      <c r="A44" s="135"/>
      <c r="B44" s="136"/>
      <c r="C44" s="159"/>
      <c r="D44" s="137"/>
      <c r="E44" s="145"/>
      <c r="F44" s="146"/>
      <c r="G44" s="137"/>
      <c r="H44" s="137"/>
      <c r="I44" s="156"/>
      <c r="J44" s="137"/>
      <c r="K44" s="139"/>
      <c r="L44" s="139"/>
      <c r="M44" s="139"/>
      <c r="N44" s="139"/>
      <c r="O44" s="139"/>
      <c r="P44" s="139"/>
      <c r="Q44" s="137"/>
    </row>
    <row r="45" spans="1:17">
      <c r="A45" s="135">
        <f>A43+1</f>
        <v>30</v>
      </c>
      <c r="B45" s="136" t="s">
        <v>157</v>
      </c>
      <c r="C45" s="143">
        <v>0</v>
      </c>
      <c r="D45" s="137"/>
      <c r="E45" s="145">
        <v>0</v>
      </c>
      <c r="F45" s="146"/>
      <c r="G45" s="143">
        <f>C45*E45</f>
        <v>0</v>
      </c>
      <c r="H45" s="147"/>
      <c r="I45" s="161">
        <f>G45/366</f>
        <v>0</v>
      </c>
      <c r="J45" s="137"/>
      <c r="K45" s="139">
        <v>44.258333333333333</v>
      </c>
      <c r="L45" s="139"/>
      <c r="M45" s="139">
        <v>-44.258333333333333</v>
      </c>
      <c r="N45" s="139"/>
      <c r="O45" s="139">
        <f t="shared" ref="O45" si="24">K45+M45</f>
        <v>0</v>
      </c>
      <c r="P45" s="139"/>
      <c r="Q45" s="147">
        <f>I45*O45</f>
        <v>0</v>
      </c>
    </row>
    <row r="46" spans="1:17">
      <c r="A46" s="135"/>
      <c r="B46" s="136"/>
      <c r="C46" s="159"/>
      <c r="D46" s="137"/>
      <c r="E46" s="145"/>
      <c r="F46" s="146"/>
      <c r="G46" s="137"/>
      <c r="H46" s="137"/>
      <c r="I46" s="156"/>
      <c r="J46" s="137"/>
      <c r="K46" s="139"/>
      <c r="L46" s="139"/>
      <c r="M46" s="139"/>
      <c r="N46" s="139"/>
      <c r="O46" s="139"/>
      <c r="P46" s="139"/>
      <c r="Q46" s="137"/>
    </row>
    <row r="47" spans="1:17">
      <c r="A47" s="135">
        <f>A45+1</f>
        <v>31</v>
      </c>
      <c r="B47" s="136" t="s">
        <v>158</v>
      </c>
      <c r="C47" s="143">
        <v>0</v>
      </c>
      <c r="D47" s="137"/>
      <c r="E47" s="145">
        <f>IF(C47=0,0,G47/C47)</f>
        <v>0</v>
      </c>
      <c r="F47" s="146"/>
      <c r="G47" s="143">
        <f>C47*E47</f>
        <v>0</v>
      </c>
      <c r="H47" s="147"/>
      <c r="I47" s="161">
        <f>G47/366</f>
        <v>0</v>
      </c>
      <c r="J47" s="137"/>
      <c r="K47" s="139">
        <v>44.258333333333333</v>
      </c>
      <c r="L47" s="139"/>
      <c r="M47" s="139">
        <v>-44.258333333333333</v>
      </c>
      <c r="N47" s="139"/>
      <c r="O47" s="139">
        <f t="shared" ref="O47" si="25">K47+M47</f>
        <v>0</v>
      </c>
      <c r="P47" s="139"/>
      <c r="Q47" s="147">
        <f>I47*O47</f>
        <v>0</v>
      </c>
    </row>
    <row r="48" spans="1:17">
      <c r="A48" s="135"/>
      <c r="B48" s="136"/>
      <c r="C48" s="159"/>
      <c r="D48" s="137"/>
      <c r="E48" s="145"/>
      <c r="F48" s="146"/>
      <c r="G48" s="147"/>
      <c r="H48" s="147"/>
      <c r="I48" s="147"/>
      <c r="J48" s="137"/>
      <c r="K48" s="139"/>
      <c r="L48" s="139"/>
      <c r="M48" s="139"/>
      <c r="N48" s="139"/>
      <c r="O48" s="139"/>
      <c r="P48" s="139"/>
      <c r="Q48" s="147"/>
    </row>
    <row r="49" spans="1:17">
      <c r="A49" s="135">
        <f>A47+1</f>
        <v>32</v>
      </c>
      <c r="B49" s="136" t="s">
        <v>159</v>
      </c>
      <c r="C49" s="143">
        <v>0</v>
      </c>
      <c r="D49" s="137"/>
      <c r="E49" s="145">
        <f>IF(C49=0,0,G49/C49)</f>
        <v>0</v>
      </c>
      <c r="F49" s="146"/>
      <c r="G49" s="143">
        <f>C49*E49</f>
        <v>0</v>
      </c>
      <c r="H49" s="147"/>
      <c r="I49" s="161">
        <f>G49/366</f>
        <v>0</v>
      </c>
      <c r="J49" s="137"/>
      <c r="K49" s="139">
        <v>44.258333333333333</v>
      </c>
      <c r="L49" s="139"/>
      <c r="M49" s="139">
        <v>-44.258333333333333</v>
      </c>
      <c r="N49" s="139"/>
      <c r="O49" s="139">
        <f t="shared" ref="O49" si="26">K49+M49</f>
        <v>0</v>
      </c>
      <c r="P49" s="139"/>
      <c r="Q49" s="147">
        <f>I49*O49</f>
        <v>0</v>
      </c>
    </row>
    <row r="50" spans="1:17">
      <c r="A50" s="135"/>
      <c r="B50" s="136"/>
      <c r="C50" s="159"/>
      <c r="D50" s="137"/>
      <c r="E50" s="145"/>
      <c r="F50" s="146"/>
      <c r="G50" s="147"/>
      <c r="H50" s="147"/>
      <c r="I50" s="147"/>
      <c r="J50" s="137"/>
      <c r="K50" s="139"/>
      <c r="L50" s="139"/>
      <c r="M50" s="139"/>
      <c r="N50" s="139"/>
      <c r="O50" s="139"/>
      <c r="P50" s="139"/>
      <c r="Q50" s="147"/>
    </row>
    <row r="51" spans="1:17">
      <c r="A51" s="135">
        <f>A49+1</f>
        <v>33</v>
      </c>
      <c r="B51" s="136" t="s">
        <v>160</v>
      </c>
      <c r="C51" s="143">
        <v>68874.810000000012</v>
      </c>
      <c r="D51" s="137"/>
      <c r="E51" s="145">
        <v>0</v>
      </c>
      <c r="F51" s="146"/>
      <c r="G51" s="143">
        <f>C51*E51</f>
        <v>0</v>
      </c>
      <c r="H51" s="147"/>
      <c r="I51" s="161">
        <f>G51/366</f>
        <v>0</v>
      </c>
      <c r="J51" s="137"/>
      <c r="K51" s="139">
        <v>44.258333333333333</v>
      </c>
      <c r="L51" s="139"/>
      <c r="M51" s="139">
        <v>-44.258333333333333</v>
      </c>
      <c r="N51" s="139"/>
      <c r="O51" s="139">
        <f t="shared" ref="O51" si="27">K51+M51</f>
        <v>0</v>
      </c>
      <c r="P51" s="139"/>
      <c r="Q51" s="147">
        <f>I51*O51</f>
        <v>0</v>
      </c>
    </row>
    <row r="52" spans="1:17">
      <c r="A52" s="135"/>
      <c r="B52" s="136"/>
      <c r="C52" s="159"/>
      <c r="D52" s="137"/>
      <c r="E52" s="145"/>
      <c r="F52" s="146"/>
      <c r="G52" s="147"/>
      <c r="H52" s="147"/>
      <c r="I52" s="147"/>
      <c r="J52" s="137"/>
      <c r="K52" s="139"/>
      <c r="L52" s="139"/>
      <c r="M52" s="139"/>
      <c r="N52" s="139"/>
      <c r="O52" s="139"/>
      <c r="P52" s="139"/>
      <c r="Q52" s="147"/>
    </row>
    <row r="53" spans="1:17">
      <c r="A53" s="135">
        <f>A51+1</f>
        <v>34</v>
      </c>
      <c r="B53" s="136" t="s">
        <v>161</v>
      </c>
      <c r="C53" s="143">
        <v>100119.9333725</v>
      </c>
      <c r="D53" s="137"/>
      <c r="E53" s="145">
        <v>0</v>
      </c>
      <c r="F53" s="146"/>
      <c r="G53" s="143">
        <f>C53*E53</f>
        <v>0</v>
      </c>
      <c r="H53" s="147"/>
      <c r="I53" s="161">
        <f>G53/366</f>
        <v>0</v>
      </c>
      <c r="J53" s="137"/>
      <c r="K53" s="139">
        <v>0</v>
      </c>
      <c r="L53" s="139"/>
      <c r="M53" s="139">
        <v>0</v>
      </c>
      <c r="N53" s="139"/>
      <c r="O53" s="139">
        <f t="shared" ref="O53" si="28">K53+M53</f>
        <v>0</v>
      </c>
      <c r="P53" s="139"/>
      <c r="Q53" s="147">
        <f>I53*O53</f>
        <v>0</v>
      </c>
    </row>
    <row r="54" spans="1:17">
      <c r="A54" s="135"/>
      <c r="B54" s="136"/>
      <c r="C54" s="159"/>
      <c r="D54" s="137"/>
      <c r="E54" s="145"/>
      <c r="F54" s="146"/>
      <c r="G54" s="147"/>
      <c r="H54" s="147"/>
      <c r="I54" s="147"/>
      <c r="J54" s="137"/>
      <c r="K54" s="139"/>
      <c r="L54" s="139"/>
      <c r="M54" s="139"/>
      <c r="N54" s="139"/>
      <c r="O54" s="139"/>
      <c r="P54" s="139"/>
      <c r="Q54" s="147"/>
    </row>
    <row r="55" spans="1:17">
      <c r="A55" s="135">
        <f>A53+1</f>
        <v>35</v>
      </c>
      <c r="B55" s="136" t="s">
        <v>162</v>
      </c>
      <c r="C55" s="143">
        <v>19755.749735286692</v>
      </c>
      <c r="D55" s="137"/>
      <c r="E55" s="145">
        <v>0</v>
      </c>
      <c r="F55" s="146"/>
      <c r="G55" s="143">
        <f>C55*E55</f>
        <v>0</v>
      </c>
      <c r="H55" s="147"/>
      <c r="I55" s="161">
        <f>G55/366</f>
        <v>0</v>
      </c>
      <c r="J55" s="137"/>
      <c r="K55" s="139">
        <v>44.258333333333333</v>
      </c>
      <c r="L55" s="139"/>
      <c r="M55" s="139">
        <v>-44.258333333333333</v>
      </c>
      <c r="N55" s="139"/>
      <c r="O55" s="139">
        <f t="shared" ref="O55" si="29">K55+M55</f>
        <v>0</v>
      </c>
      <c r="P55" s="139"/>
      <c r="Q55" s="147">
        <f>I55*O55</f>
        <v>0</v>
      </c>
    </row>
    <row r="56" spans="1:17">
      <c r="A56" s="135"/>
      <c r="B56" s="136"/>
      <c r="C56" s="159"/>
      <c r="D56" s="137"/>
      <c r="E56" s="145"/>
      <c r="F56" s="146"/>
      <c r="G56" s="147"/>
      <c r="H56" s="147"/>
      <c r="I56" s="147"/>
      <c r="J56" s="137"/>
      <c r="K56" s="139"/>
      <c r="L56" s="139"/>
      <c r="M56" s="139"/>
      <c r="N56" s="139"/>
      <c r="O56" s="139"/>
      <c r="P56" s="139"/>
      <c r="Q56" s="147"/>
    </row>
    <row r="57" spans="1:17">
      <c r="A57" s="135">
        <f>A55+1</f>
        <v>36</v>
      </c>
      <c r="B57" s="136" t="s">
        <v>163</v>
      </c>
      <c r="C57" s="143">
        <v>0</v>
      </c>
      <c r="D57" s="137"/>
      <c r="E57" s="145">
        <v>0</v>
      </c>
      <c r="F57" s="146"/>
      <c r="G57" s="143">
        <f>C57*E57</f>
        <v>0</v>
      </c>
      <c r="H57" s="147"/>
      <c r="I57" s="161">
        <f>G57/366</f>
        <v>0</v>
      </c>
      <c r="J57" s="137"/>
      <c r="K57" s="139">
        <v>44.258333333333333</v>
      </c>
      <c r="L57" s="139"/>
      <c r="M57" s="139">
        <v>-44.258333333333333</v>
      </c>
      <c r="N57" s="139"/>
      <c r="O57" s="139">
        <f t="shared" ref="O57" si="30">K57+M57</f>
        <v>0</v>
      </c>
      <c r="P57" s="139"/>
      <c r="Q57" s="147">
        <f>I57*O57</f>
        <v>0</v>
      </c>
    </row>
    <row r="58" spans="1:17">
      <c r="A58" s="135"/>
      <c r="B58" s="136"/>
      <c r="C58" s="159"/>
      <c r="D58" s="137"/>
      <c r="E58" s="145"/>
      <c r="F58" s="146"/>
      <c r="G58" s="147"/>
      <c r="H58" s="147"/>
      <c r="I58" s="147"/>
      <c r="J58" s="137"/>
      <c r="K58" s="139"/>
      <c r="L58" s="139"/>
      <c r="M58" s="139"/>
      <c r="N58" s="139"/>
      <c r="O58" s="139"/>
      <c r="P58" s="139"/>
      <c r="Q58" s="147"/>
    </row>
    <row r="59" spans="1:17">
      <c r="A59" s="135">
        <f>A57+1</f>
        <v>37</v>
      </c>
      <c r="B59" s="136" t="s">
        <v>164</v>
      </c>
      <c r="C59" s="143">
        <v>17591677.273039762</v>
      </c>
      <c r="D59" s="137"/>
      <c r="E59" s="145">
        <f t="shared" ref="E59" si="31">E$12</f>
        <v>1</v>
      </c>
      <c r="F59" s="146"/>
      <c r="G59" s="143">
        <f>C59*E59</f>
        <v>17591677.273039762</v>
      </c>
      <c r="H59" s="147"/>
      <c r="I59" s="147">
        <f>G59/366</f>
        <v>48064.692002840879</v>
      </c>
      <c r="J59" s="137"/>
      <c r="K59" s="139">
        <v>44.258333333333333</v>
      </c>
      <c r="L59" s="139"/>
      <c r="M59" s="139">
        <v>-87.499999999999986</v>
      </c>
      <c r="N59" s="139"/>
      <c r="O59" s="139">
        <f t="shared" ref="O59" si="32">K59+M59</f>
        <v>-43.241666666666653</v>
      </c>
      <c r="P59" s="139"/>
      <c r="Q59" s="147">
        <f>I59*O59</f>
        <v>-2078397.3900228436</v>
      </c>
    </row>
    <row r="60" spans="1:17">
      <c r="A60" s="135"/>
      <c r="B60" s="136"/>
      <c r="C60" s="159"/>
      <c r="D60" s="137"/>
      <c r="E60" s="145"/>
      <c r="F60" s="146"/>
      <c r="G60" s="147"/>
      <c r="H60" s="147"/>
      <c r="I60" s="147"/>
      <c r="J60" s="137"/>
      <c r="K60" s="139"/>
      <c r="L60" s="139"/>
      <c r="M60" s="139"/>
      <c r="N60" s="139"/>
      <c r="O60" s="139"/>
      <c r="P60" s="139"/>
      <c r="Q60" s="147"/>
    </row>
    <row r="61" spans="1:17">
      <c r="A61" s="135">
        <f>A59+1</f>
        <v>38</v>
      </c>
      <c r="B61" s="136" t="s">
        <v>165</v>
      </c>
      <c r="C61" s="149">
        <v>40497220.334857523</v>
      </c>
      <c r="D61" s="150"/>
      <c r="E61" s="145"/>
      <c r="F61" s="146"/>
      <c r="G61" s="149">
        <v>40685970.144396842</v>
      </c>
      <c r="H61" s="151"/>
      <c r="I61" s="147">
        <f>G61/366</f>
        <v>111163.85285354329</v>
      </c>
      <c r="J61" s="150"/>
      <c r="K61" s="139">
        <v>44.258333333333333</v>
      </c>
      <c r="L61" s="139"/>
      <c r="M61" s="139">
        <v>-44.258333333333333</v>
      </c>
      <c r="N61" s="139"/>
      <c r="O61" s="139">
        <f t="shared" ref="O61" si="33">K61+M61</f>
        <v>0</v>
      </c>
      <c r="P61" s="139"/>
      <c r="Q61" s="152">
        <f>I61*O61</f>
        <v>0</v>
      </c>
    </row>
    <row r="62" spans="1:17">
      <c r="A62" s="135"/>
      <c r="B62" s="136"/>
      <c r="C62" s="159"/>
      <c r="D62" s="137"/>
      <c r="E62" s="145"/>
      <c r="F62" s="146"/>
      <c r="G62" s="147"/>
      <c r="H62" s="147"/>
      <c r="I62" s="147"/>
      <c r="J62" s="137"/>
      <c r="K62" s="139"/>
      <c r="L62" s="139"/>
      <c r="M62" s="139"/>
      <c r="N62" s="139"/>
      <c r="O62" s="139"/>
      <c r="P62" s="139"/>
      <c r="Q62" s="147"/>
    </row>
    <row r="63" spans="1:17">
      <c r="A63" s="135">
        <f>A61+1</f>
        <v>39</v>
      </c>
      <c r="B63" s="136" t="s">
        <v>166</v>
      </c>
      <c r="C63" s="147">
        <f>C24+C31+C37+C43+C45+C47+C49+C51+C53+C55+C57+C59+C61</f>
        <v>356828378.45055962</v>
      </c>
      <c r="D63" s="137"/>
      <c r="E63" s="145"/>
      <c r="F63" s="146"/>
      <c r="G63" s="147">
        <f>G24+G31+G37+G43+G45+G47+G49+G51+G53+G55+G57+G59+G61</f>
        <v>356828377.76699114</v>
      </c>
      <c r="H63" s="137"/>
      <c r="I63" s="147">
        <f>I24+I31+I37+I43+I45+I47+I49+I51+I53+I55+I57+I59+I61</f>
        <v>159228.54485638416</v>
      </c>
      <c r="J63" s="137"/>
      <c r="K63" s="137"/>
      <c r="L63" s="137"/>
      <c r="M63" s="139"/>
      <c r="N63" s="139"/>
      <c r="O63" s="139"/>
      <c r="P63" s="139"/>
      <c r="Q63" s="147">
        <f>Q24+Q31+Q37+Q43+Q45+Q47+Q49+Q51+Q53+Q55+Q57+Q59+Q61</f>
        <v>-1973849.5024319948</v>
      </c>
    </row>
    <row r="64" spans="1:17">
      <c r="A64" s="135"/>
      <c r="B64" s="136"/>
      <c r="C64" s="159"/>
      <c r="D64" s="137"/>
      <c r="E64" s="145"/>
      <c r="F64" s="146"/>
      <c r="G64" s="137"/>
      <c r="H64" s="137"/>
      <c r="I64" s="137"/>
      <c r="J64" s="137"/>
      <c r="K64" s="137"/>
      <c r="L64" s="137"/>
      <c r="M64" s="139"/>
      <c r="N64" s="139"/>
      <c r="O64" s="139"/>
      <c r="P64" s="139"/>
      <c r="Q64" s="147"/>
    </row>
    <row r="65" spans="1:22">
      <c r="A65" s="135">
        <f>A63+1</f>
        <v>40</v>
      </c>
      <c r="B65" s="136" t="s">
        <v>167</v>
      </c>
      <c r="C65" s="143">
        <f>31650278.57*0.19</f>
        <v>6013552.9282999998</v>
      </c>
      <c r="D65" s="137"/>
      <c r="E65" s="145">
        <v>1</v>
      </c>
      <c r="F65" s="146"/>
      <c r="G65" s="143">
        <f>C65*E65</f>
        <v>6013552.9282999998</v>
      </c>
      <c r="H65" s="137"/>
      <c r="I65" s="147">
        <f>G65/366</f>
        <v>16430.472481693989</v>
      </c>
      <c r="J65" s="137"/>
      <c r="K65" s="139">
        <v>44.258333333333333</v>
      </c>
      <c r="L65" s="139"/>
      <c r="M65" s="139">
        <v>-39.830534579791077</v>
      </c>
      <c r="N65" s="139"/>
      <c r="O65" s="139">
        <f t="shared" ref="O65" si="34">K65+M65</f>
        <v>4.4277987535422554</v>
      </c>
      <c r="P65" s="139"/>
      <c r="Q65" s="147">
        <f>I65*O65</f>
        <v>72750.825574554969</v>
      </c>
    </row>
    <row r="66" spans="1:22">
      <c r="A66" s="135"/>
      <c r="B66" s="136"/>
      <c r="C66" s="159"/>
      <c r="D66" s="137"/>
      <c r="E66" s="145"/>
      <c r="F66" s="146"/>
      <c r="G66" s="137"/>
      <c r="H66" s="137"/>
      <c r="I66" s="137"/>
      <c r="J66" s="137"/>
      <c r="K66" s="137"/>
      <c r="L66" s="137"/>
      <c r="M66" s="139"/>
      <c r="N66" s="139"/>
      <c r="O66" s="139"/>
      <c r="P66" s="139"/>
      <c r="Q66" s="147"/>
    </row>
    <row r="67" spans="1:22">
      <c r="A67" s="135">
        <f>A65+1</f>
        <v>41</v>
      </c>
      <c r="B67" s="136" t="s">
        <v>168</v>
      </c>
      <c r="C67" s="143">
        <f>3485766.33*0.19</f>
        <v>662295.60270000005</v>
      </c>
      <c r="D67" s="137"/>
      <c r="E67" s="145">
        <v>1</v>
      </c>
      <c r="F67" s="146"/>
      <c r="G67" s="143">
        <f>C67*E67</f>
        <v>662295.60270000005</v>
      </c>
      <c r="H67" s="137"/>
      <c r="I67" s="147">
        <f>G67/366</f>
        <v>1809.5508270491805</v>
      </c>
      <c r="J67" s="137"/>
      <c r="K67" s="139">
        <v>44.258333333333333</v>
      </c>
      <c r="L67" s="139"/>
      <c r="M67" s="139">
        <v>-35.053402125791742</v>
      </c>
      <c r="N67" s="139"/>
      <c r="O67" s="139">
        <f t="shared" ref="O67" si="35">K67+M67</f>
        <v>9.2049312075415912</v>
      </c>
      <c r="P67" s="139"/>
      <c r="Q67" s="147">
        <f>I67*O67</f>
        <v>16656.790879537697</v>
      </c>
    </row>
    <row r="68" spans="1:22">
      <c r="A68" s="135"/>
      <c r="B68" s="136"/>
      <c r="C68" s="159"/>
      <c r="D68" s="137"/>
      <c r="E68" s="145"/>
      <c r="F68" s="146"/>
      <c r="G68" s="137"/>
      <c r="H68" s="137"/>
      <c r="I68" s="137"/>
      <c r="J68" s="137"/>
      <c r="K68" s="139"/>
      <c r="L68" s="139"/>
      <c r="M68" s="139"/>
      <c r="N68" s="139"/>
      <c r="O68" s="139"/>
      <c r="P68" s="139"/>
      <c r="Q68" s="147"/>
    </row>
    <row r="69" spans="1:22">
      <c r="A69" s="135">
        <f>A67+1</f>
        <v>42</v>
      </c>
      <c r="B69" s="136" t="s">
        <v>169</v>
      </c>
      <c r="C69" s="143">
        <v>0</v>
      </c>
      <c r="D69" s="137"/>
      <c r="E69" s="145">
        <v>1</v>
      </c>
      <c r="F69" s="146"/>
      <c r="G69" s="143">
        <f>C69*E69</f>
        <v>0</v>
      </c>
      <c r="H69" s="137"/>
      <c r="I69" s="147">
        <f>G69/366</f>
        <v>0</v>
      </c>
      <c r="J69" s="137"/>
      <c r="K69" s="139">
        <v>44.258333333333333</v>
      </c>
      <c r="L69" s="139"/>
      <c r="M69" s="139">
        <v>-100.23615393014543</v>
      </c>
      <c r="N69" s="139"/>
      <c r="O69" s="139">
        <f t="shared" ref="O69" si="36">K69+M69</f>
        <v>-55.977820596812101</v>
      </c>
      <c r="P69" s="139"/>
      <c r="Q69" s="152">
        <f>I69*O69</f>
        <v>0</v>
      </c>
      <c r="U69" s="23" t="s">
        <v>181</v>
      </c>
    </row>
    <row r="70" spans="1:22">
      <c r="A70" s="135"/>
      <c r="B70" s="136"/>
      <c r="C70" s="137"/>
      <c r="D70" s="137"/>
      <c r="E70" s="146"/>
      <c r="F70" s="146"/>
      <c r="G70" s="137"/>
      <c r="H70" s="137"/>
      <c r="I70" s="137"/>
      <c r="J70" s="137"/>
      <c r="K70" s="137"/>
      <c r="L70" s="137"/>
      <c r="M70" s="139"/>
      <c r="N70" s="139"/>
      <c r="O70" s="137"/>
      <c r="P70" s="137"/>
      <c r="Q70" s="147"/>
      <c r="S70" s="23" t="s">
        <v>182</v>
      </c>
      <c r="U70" s="23" t="s">
        <v>19</v>
      </c>
    </row>
    <row r="71" spans="1:22">
      <c r="A71" s="135">
        <f>A69+1</f>
        <v>43</v>
      </c>
      <c r="B71" s="136" t="s">
        <v>170</v>
      </c>
      <c r="C71" s="137"/>
      <c r="D71" s="137"/>
      <c r="E71" s="146"/>
      <c r="F71" s="146"/>
      <c r="G71" s="137"/>
      <c r="H71" s="137"/>
      <c r="I71" s="137"/>
      <c r="J71" s="137"/>
      <c r="K71" s="137"/>
      <c r="L71" s="137"/>
      <c r="M71" s="139"/>
      <c r="N71" s="139"/>
      <c r="O71" s="137"/>
      <c r="P71" s="137"/>
      <c r="Q71" s="151">
        <f>SUM(Q63:Q69)</f>
        <v>-1884441.8859779022</v>
      </c>
      <c r="S71" s="164">
        <f>'CWC (Gas) As Filed'!Q71</f>
        <v>1843709.2507062454</v>
      </c>
      <c r="U71" s="165">
        <f>Q71-S71</f>
        <v>-3728151.1366841476</v>
      </c>
    </row>
    <row r="72" spans="1:22">
      <c r="A72" s="135"/>
      <c r="B72" s="136"/>
      <c r="C72" s="137"/>
      <c r="D72" s="137"/>
      <c r="E72" s="146"/>
      <c r="F72" s="146"/>
      <c r="G72" s="137"/>
      <c r="H72" s="137"/>
      <c r="I72" s="137"/>
      <c r="J72" s="137"/>
      <c r="K72" s="137"/>
      <c r="L72" s="137"/>
      <c r="M72" s="139"/>
      <c r="N72" s="139"/>
      <c r="O72" s="137"/>
      <c r="P72" s="137"/>
      <c r="Q72" s="147"/>
    </row>
    <row r="73" spans="1:22">
      <c r="A73" s="135">
        <f>A71+1</f>
        <v>44</v>
      </c>
      <c r="B73" s="136" t="s">
        <v>180</v>
      </c>
      <c r="C73" s="137"/>
      <c r="D73" s="137"/>
      <c r="E73" s="146"/>
      <c r="F73" s="146"/>
      <c r="G73" s="137"/>
      <c r="H73" s="137"/>
      <c r="I73" s="137"/>
      <c r="J73" s="137"/>
      <c r="K73" s="137"/>
      <c r="L73" s="137"/>
      <c r="M73" s="139"/>
      <c r="N73" s="139"/>
      <c r="O73" s="137"/>
      <c r="P73" s="137"/>
      <c r="Q73" s="152">
        <v>27654172.529999997</v>
      </c>
      <c r="U73" s="164">
        <f>U71*'Capitalization - COC(Gas)'!V17</f>
        <v>-334395.81736713432</v>
      </c>
      <c r="V73" t="s">
        <v>765</v>
      </c>
    </row>
    <row r="74" spans="1:22">
      <c r="A74" s="135"/>
      <c r="B74" s="136"/>
      <c r="C74" s="137"/>
      <c r="D74" s="137"/>
      <c r="E74" s="146"/>
      <c r="F74" s="146"/>
      <c r="G74" s="137"/>
      <c r="H74" s="137"/>
      <c r="I74" s="137"/>
      <c r="J74" s="137"/>
      <c r="K74" s="137"/>
      <c r="L74" s="137"/>
      <c r="M74" s="139"/>
      <c r="N74" s="139"/>
      <c r="O74" s="137"/>
      <c r="P74" s="137"/>
      <c r="Q74" s="147"/>
    </row>
    <row r="75" spans="1:22" ht="13.5" thickBot="1">
      <c r="A75" s="135">
        <f>A73+1</f>
        <v>45</v>
      </c>
      <c r="B75" s="136" t="s">
        <v>172</v>
      </c>
      <c r="C75" s="137"/>
      <c r="D75" s="137"/>
      <c r="E75" s="146"/>
      <c r="F75" s="146"/>
      <c r="G75" s="137"/>
      <c r="H75" s="137"/>
      <c r="I75" s="137"/>
      <c r="J75" s="137"/>
      <c r="K75" s="137"/>
      <c r="L75" s="137"/>
      <c r="M75" s="139"/>
      <c r="N75" s="139"/>
      <c r="O75" s="137"/>
      <c r="P75" s="137"/>
      <c r="Q75" s="162">
        <f>SUM(Q71:Q73)</f>
        <v>25769730.644022096</v>
      </c>
    </row>
    <row r="76" spans="1:22" ht="13.5" thickTop="1">
      <c r="A76" s="135"/>
      <c r="B76" s="136"/>
      <c r="C76" s="137"/>
      <c r="D76" s="137"/>
      <c r="E76" s="146"/>
      <c r="F76" s="146"/>
      <c r="G76" s="137"/>
      <c r="H76" s="137"/>
      <c r="I76" s="137"/>
      <c r="J76" s="137"/>
      <c r="K76" s="137"/>
      <c r="L76" s="137"/>
      <c r="M76" s="139"/>
      <c r="N76" s="139"/>
      <c r="O76" s="137"/>
      <c r="P76" s="137"/>
      <c r="Q76" s="147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5</vt:i4>
      </vt:variant>
    </vt:vector>
  </HeadingPairs>
  <TitlesOfParts>
    <vt:vector size="28" baseType="lpstr">
      <vt:lpstr>LG&amp;E Summary Rev Req Adjusts</vt:lpstr>
      <vt:lpstr>Rate Base</vt:lpstr>
      <vt:lpstr>Capitalization - COC(Elect)</vt:lpstr>
      <vt:lpstr>Capitalization - COC(Gas)</vt:lpstr>
      <vt:lpstr>Revenue Gross-Up Factor</vt:lpstr>
      <vt:lpstr>CWC (Elect) As Filed</vt:lpstr>
      <vt:lpstr>CWC (Gas) As Filed</vt:lpstr>
      <vt:lpstr>CWC (Elect) Depr Days</vt:lpstr>
      <vt:lpstr>CWC (Gas) Depr Days</vt:lpstr>
      <vt:lpstr>AP - CWIP (Electric) annd (Gas)</vt:lpstr>
      <vt:lpstr>Acct 186</vt:lpstr>
      <vt:lpstr>AP - Fuel Inventory (Gas)</vt:lpstr>
      <vt:lpstr>Generation Outage Exp Normal</vt:lpstr>
      <vt:lpstr>Payroll Costs</vt:lpstr>
      <vt:lpstr>O&amp;M Summary (Elect)</vt:lpstr>
      <vt:lpstr>O&amp;M Summary (Gas)</vt:lpstr>
      <vt:lpstr>Pension and OPEB Exp</vt:lpstr>
      <vt:lpstr>ECR</vt:lpstr>
      <vt:lpstr>Depr -SUMMARY</vt:lpstr>
      <vt:lpstr>AS Filed LGE Elect</vt:lpstr>
      <vt:lpstr>No Rate Chg Mill Creek 1 and 2</vt:lpstr>
      <vt:lpstr>LGE No Chg for ECR Calc</vt:lpstr>
      <vt:lpstr>LGE Coal Unit Rate Increase</vt:lpstr>
      <vt:lpstr>'Generation Outage Exp Normal'!Print_Area</vt:lpstr>
      <vt:lpstr>'LG&amp;E Summary Rev Req Adjusts'!Print_Area</vt:lpstr>
      <vt:lpstr>'O&amp;M Summary (Elect)'!Print_Area</vt:lpstr>
      <vt:lpstr>'O&amp;M Summary (Gas)'!Print_Area</vt:lpstr>
      <vt:lpstr>'Payroll Costs'!Print_Area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Randy1</dc:creator>
  <cp:lastModifiedBy>Randy1</cp:lastModifiedBy>
  <cp:lastPrinted>2021-03-02T16:19:14Z</cp:lastPrinted>
  <dcterms:created xsi:type="dcterms:W3CDTF">2021-01-19T16:16:01Z</dcterms:created>
  <dcterms:modified xsi:type="dcterms:W3CDTF">2021-03-02T18:21:47Z</dcterms:modified>
</cp:coreProperties>
</file>